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F47 攤位整理表單操作手冊" sheetId="1" r:id="rId5"/>
    <sheet state="visible" name="攤位整理表 請在此填寫資訊" sheetId="2" r:id="rId6"/>
    <sheet state="visible" name="集中宣傳區" sheetId="3" r:id="rId7"/>
    <sheet state="visible" name="印量調查區" sheetId="4" r:id="rId8"/>
    <sheet state="visible" name="交流區" sheetId="5" r:id="rId9"/>
    <sheet state="visible" name="0608更新名單" sheetId="6" r:id="rId10"/>
    <sheet state="visible" name="整理進度" sheetId="7" r:id="rId11"/>
    <sheet state="visible" name="DAY1" sheetId="8" r:id="rId12"/>
    <sheet state="visible" name="工作表25" sheetId="9" r:id="rId13"/>
    <sheet state="visible" name="DAY2" sheetId="10" r:id="rId14"/>
    <sheet state="visible" name="DAY3" sheetId="11" r:id="rId15"/>
  </sheets>
  <definedNames>
    <definedName name="G872_">'攤位整理表 請在此填寫資訊'!$G$866</definedName>
    <definedName hidden="1" localSheetId="8" name="_xlnm._FilterDatabase">'工作表25'!$A$1:$AR$2388</definedName>
    <definedName hidden="1" localSheetId="1" name="Z_776A273E_36B0_4C40_8B31_22794A551AEB_.wvu.FilterData">'攤位整理表 請在此填寫資訊'!$G$1:$G$1327</definedName>
    <definedName hidden="1" localSheetId="1" name="Z_9F22755D_2B1E_48F0_B8F7_66703664FBF1_.wvu.FilterData">'攤位整理表 請在此填寫資訊'!$M$1:$M$1334</definedName>
    <definedName hidden="1" localSheetId="1" name="Z_E651C9FC_7523_40F7_99FC_C903B187A874_.wvu.FilterData">'攤位整理表 請在此填寫資訊'!$J$1:$J$1325</definedName>
    <definedName hidden="1" localSheetId="1" name="Z_45EFBD78_CACC_4D46_B97A_F3005BB7AFEC_.wvu.FilterData">'攤位整理表 請在此填寫資訊'!$R$1150:$T$1156</definedName>
    <definedName hidden="1" localSheetId="1" name="Z_DEAECC31_0A64_403B_988B_AF311F229F2C_.wvu.FilterData">'攤位整理表 請在此填寫資訊'!$A$1:$AS$1337</definedName>
    <definedName hidden="1" localSheetId="1" name="Z_790CBB7C_CF9A_4711_AEB8_5F901D915E4C_.wvu.FilterData">'攤位整理表 請在此填寫資訊'!$Q$1:$Q$1316</definedName>
    <definedName hidden="1" localSheetId="1" name="Z_F3DDF34E_F700_4AA9_B57A_457B5F0CDB88_.wvu.FilterData">'攤位整理表 請在此填寫資訊'!$U$12</definedName>
    <definedName hidden="1" localSheetId="1" name="Z_F279BBC6_FB4D_448B_9B93_2DF718DA6284_.wvu.FilterData">'攤位整理表 請在此填寫資訊'!$A$1:$AS$1271</definedName>
    <definedName hidden="1" localSheetId="1" name="Z_CB37E39C_4C3D_428B_867F_082A4173CA0A_.wvu.FilterData">'攤位整理表 請在此填寫資訊'!$L$1:$L$1325</definedName>
  </definedNames>
  <calcPr/>
  <customWorkbookViews>
    <customWorkbookView activeSheetId="0" maximized="1" windowHeight="0" windowWidth="0" guid="{776A273E-36B0-4C40-8B31-22794A551AEB}" name="VT 篩選"/>
    <customWorkbookView activeSheetId="0" maximized="1" windowHeight="0" windowWidth="0" guid="{9F22755D-2B1E-48F0-B8F7-66703664FBF1}" name="無資料攤位"/>
    <customWorkbookView activeSheetId="0" maximized="1" windowHeight="0" windowWidth="0" guid="{E651C9FC-7523-40F7-99FC-C903B187A874}" name="篩選主題攤位"/>
    <customWorkbookView activeSheetId="0" maximized="1" windowHeight="0" windowWidth="0" guid="{45EFBD78-CACC-4D46-B97A-F3005BB7AFEC}" name="篩選器 3"/>
    <customWorkbookView activeSheetId="0" maximized="1" windowHeight="0" windowWidth="0" guid="{DEAECC31-0A64-403B-988B-AF311F229F2C}" name="篩選器 2"/>
    <customWorkbookView activeSheetId="0" maximized="1" windowHeight="0" windowWidth="0" guid="{790CBB7C-CF9A-4711-AEB8-5F901D915E4C}" name="篩選器 5"/>
    <customWorkbookView activeSheetId="0" maximized="1" windowHeight="0" windowWidth="0" guid="{F3DDF34E-F700-4AA9-B57A-457B5F0CDB88}" name="篩選器 1"/>
    <customWorkbookView activeSheetId="0" maximized="1" windowHeight="0" windowWidth="0" guid="{F279BBC6-FB4D-448B-9B93-2DF718DA6284}" name="篩選器 4"/>
    <customWorkbookView activeSheetId="0" maximized="1" windowHeight="0" windowWidth="0" guid="{CB37E39C-4C3D-428B-867F-082A4173CA0A}" name="篩選器 6"/>
  </customWorkbookViews>
</workbook>
</file>

<file path=xl/sharedStrings.xml><?xml version="1.0" encoding="utf-8"?>
<sst xmlns="http://schemas.openxmlformats.org/spreadsheetml/2006/main" count="34298" uniqueCount="14912">
  <si>
    <t>印量調查區，歡迎貼上貴攤位的印調資訊喔</t>
  </si>
  <si>
    <r>
      <rPr>
        <rFont val="Arial"/>
        <b/>
        <color theme="1"/>
        <sz val="13.0"/>
      </rPr>
      <t xml:space="preserve">FF47 攤位集中宣傳區 (吃土單/宣傳串/廣告區)，歡迎攤主自行利用
</t>
    </r>
    <r>
      <rPr>
        <rFont val="Arial"/>
        <b/>
        <color rgb="FFFF0000"/>
        <sz val="11.0"/>
      </rPr>
      <t>[完成表單後，請協助在您的攤位欄位最底下拉底線，感謝]</t>
    </r>
  </si>
  <si>
    <t>您的攤位名稱 (需跟資料庫相同)</t>
  </si>
  <si>
    <t>預計販售刊物/商品</t>
  </si>
  <si>
    <t>販售主題</t>
  </si>
  <si>
    <t>年齡分級</t>
  </si>
  <si>
    <t>刊物/商品簡介</t>
  </si>
  <si>
    <t>試閱連結</t>
  </si>
  <si>
    <t>印調連結</t>
  </si>
  <si>
    <t>攤位名稱</t>
  </si>
  <si>
    <r>
      <rPr>
        <rFont val="Arial"/>
        <color theme="1"/>
      </rPr>
      <t>加帕利天藍怪預警中心</t>
    </r>
    <r>
      <rPr>
        <rFont val="Arial"/>
        <b/>
        <color rgb="FFFF0000"/>
      </rPr>
      <t xml:space="preserve"> [範例]</t>
    </r>
  </si>
  <si>
    <t>天數</t>
  </si>
  <si>
    <t>同人誌【xxxx】、壓克力立牌</t>
  </si>
  <si>
    <t>攤位編號</t>
  </si>
  <si>
    <t>點兔、蔚藍檔案</t>
  </si>
  <si>
    <t>販售品項</t>
  </si>
  <si>
    <t>角色 / CP等</t>
  </si>
  <si>
    <t>一般, R18</t>
  </si>
  <si>
    <t>售價</t>
  </si>
  <si>
    <t>xxxooooxxxx</t>
  </si>
  <si>
    <t>https://www.facebook.com/JapariWeatherBureau/posts/pfbid0sBU7c7iMXzyNrWzgnG4fgce7oo8JVx3N2oRjbi4cYrqscnTpbFHNGN3mREvfp89Ll</t>
  </si>
  <si>
    <t>品書/預告連結</t>
  </si>
  <si>
    <t>特殊備註</t>
  </si>
  <si>
    <r>
      <rPr>
        <rFont val="Arial"/>
        <color theme="1"/>
      </rPr>
      <t xml:space="preserve">加帕利天藍怪預警中心
</t>
    </r>
    <r>
      <rPr>
        <rFont val="Arial"/>
        <b/>
        <color rgb="FFFF0000"/>
      </rPr>
      <t>[範例]</t>
    </r>
  </si>
  <si>
    <t>第二天</t>
  </si>
  <si>
    <t>F22, F23</t>
  </si>
  <si>
    <r>
      <rPr>
        <rFont val="Arial"/>
        <color theme="1"/>
      </rPr>
      <t xml:space="preserve">點兔、蔚藍檔案、原創
</t>
    </r>
    <r>
      <rPr>
        <rFont val="Arial"/>
        <b/>
        <color rgb="FFFF0000"/>
      </rPr>
      <t>[範例]</t>
    </r>
  </si>
  <si>
    <t>同人誌【xxxxxxxxx】</t>
  </si>
  <si>
    <t>心愛、智乃</t>
  </si>
  <si>
    <t>https://www.facebook.com/JapariWeatherBureau/</t>
  </si>
  <si>
    <t>預告</t>
  </si>
  <si>
    <t>星球蛋糕捲☆</t>
  </si>
  <si>
    <t>T-Shirt</t>
  </si>
  <si>
    <t>Maimai</t>
  </si>
  <si>
    <t>一般</t>
  </si>
  <si>
    <t>R18</t>
  </si>
  <si>
    <t>https://www.facebook.com/share/p/18gS9cDbLt/?mibextid=wwXIfr</t>
  </si>
  <si>
    <t>泡泡戀物癖</t>
  </si>
  <si>
    <t>第三天</t>
  </si>
  <si>
    <t>F23</t>
  </si>
  <si>
    <t>壓克力立牌</t>
  </si>
  <si>
    <t>智乃、冬優</t>
  </si>
  <si>
    <t>品書</t>
  </si>
  <si>
    <t>https://forms.gle/ma1VC5NsLceRWKHeA</t>
  </si>
  <si>
    <t>萬象澄澈</t>
  </si>
  <si>
    <t>同人誌【全年齡向原神本】</t>
  </si>
  <si>
    <t>原神</t>
  </si>
  <si>
    <t>R15</t>
  </si>
  <si>
    <t>[此為範例]</t>
  </si>
  <si>
    <t>cp：洛恩x熒x葉洛亞/all熒（可嗑可代）</t>
  </si>
  <si>
    <t>https://www.plurk.com/p/3iwzaz0o46</t>
  </si>
  <si>
    <t>https://forms.gle/PXowBJWWJhYe42Ud6</t>
  </si>
  <si>
    <t>x</t>
  </si>
  <si>
    <t>壓克力吊飾</t>
  </si>
  <si>
    <t>伊吹、原創</t>
  </si>
  <si>
    <t>SyuanIshen</t>
  </si>
  <si>
    <t>[請在此放入連結]</t>
  </si>
  <si>
    <t>同人誌、周邊</t>
  </si>
  <si>
    <t>九日</t>
  </si>
  <si>
    <t>CP：羿恆骨科</t>
  </si>
  <si>
    <t>筆名</t>
  </si>
  <si>
    <t>https://www.plurk.com/p/3iwjyyo30w</t>
  </si>
  <si>
    <t>背骨貓屋</t>
  </si>
  <si>
    <t>第一天</t>
  </si>
  <si>
    <t>W31、W32</t>
  </si>
  <si>
    <t>原創
鄰座的同學(們)怎麼有點奇怪</t>
  </si>
  <si>
    <t>https://docs.google.com/forms/d/e/1FAIpQLSd3MLMudawLu_L3bRP_1gD71TAsfvdbzGVRQ1t764WIv77Kzw/viewform</t>
  </si>
  <si>
    <t>となおか新刊</t>
  </si>
  <si>
    <t>創作者類型</t>
  </si>
  <si>
    <t>NTD200</t>
  </si>
  <si>
    <t>商品年齡分類</t>
  </si>
  <si>
    <r>
      <rPr/>
      <t xml:space="preserve">通販
</t>
    </r>
    <r>
      <rPr>
        <color rgb="FF1155CC"/>
        <u/>
      </rPr>
      <t>https://www.myacg.com.tw/seller_market.php?seller=551830</t>
    </r>
  </si>
  <si>
    <t>麥茶園</t>
  </si>
  <si>
    <t>飯友</t>
  </si>
  <si>
    <t>作品類型 (原創、二創)</t>
  </si>
  <si>
    <t>賽馬娘</t>
  </si>
  <si>
    <t>無聲鈴鹿</t>
  </si>
  <si>
    <t>二創參考作品 (原創免填)</t>
  </si>
  <si>
    <t>https://www.facebook.com/share/p/1D7BMk3e5M/</t>
  </si>
  <si>
    <t>販售資訊</t>
  </si>
  <si>
    <t>特殊標籤或備註</t>
  </si>
  <si>
    <t>https://docs.google.com/forms/d/e/1FAIpQLScbxtqQ5_lSL1ytSo35TW5noX5KGbzJMVAyn_rZ6jkR-DNmfA/viewform?usp=dialog</t>
  </si>
  <si>
    <t>邊緣小地方</t>
  </si>
  <si>
    <t>同人誌</t>
  </si>
  <si>
    <t>原創</t>
  </si>
  <si>
    <t>となおか新刊套組(插畫集『せぼあーと2』、雙面壓克力PP夾(4入)、
花奈醬姆指扇、不織布袋、明信片組三入)</t>
  </si>
  <si>
    <t>花奈、貓山、砂糖</t>
  </si>
  <si>
    <t>雙頭龍X天使+惡魔的快樂瑟瑟3P</t>
  </si>
  <si>
    <t>NTD600</t>
  </si>
  <si>
    <t>https://www.doujin.com.tw/books/info/70374</t>
  </si>
  <si>
    <r>
      <rPr/>
      <t xml:space="preserve">品書
</t>
    </r>
    <r>
      <rPr>
        <color rgb="FF1155CC"/>
        <u/>
      </rPr>
      <t>https://www.facebook.com/share/p/1BkbZZrLDq/</t>
    </r>
    <r>
      <rPr/>
      <t>/</t>
    </r>
  </si>
  <si>
    <t>https://forms.gle/Ktev8Lzxf36gfCHUA</t>
  </si>
  <si>
    <t>茨城的繪圖小窩</t>
  </si>
  <si>
    <t>終末地,MyGO</t>
  </si>
  <si>
    <t>一般 R18</t>
  </si>
  <si>
    <t xml:space="preserve"> 咕嘎騎士大戰爭</t>
  </si>
  <si>
    <t>B2泳裝掛軸 (有三種款式)</t>
  </si>
  <si>
    <t>https://docs.google.com/forms/d/e/1FAIpQLScRQb-DXosWnqwpibAbgRtaCyCcOFP2QD4hPJa1-RP2_i0ueg/viewform?usp=dialog</t>
  </si>
  <si>
    <t>ACGN創作權益推動協會</t>
  </si>
  <si>
    <t>H34</t>
  </si>
  <si>
    <t>ACGNMaker創刊號</t>
  </si>
  <si>
    <t>預告：https://www.facebook.com/share/p/17t7488g78/</t>
  </si>
  <si>
    <t>協會看板娘立牌</t>
  </si>
  <si>
    <t>套組：300</t>
  </si>
  <si>
    <t>秋森萬玩具店</t>
  </si>
  <si>
    <t>資料信心度</t>
  </si>
  <si>
    <t>E08</t>
  </si>
  <si>
    <t>印量調查
請至印調區填寫</t>
  </si>
  <si>
    <t>二創</t>
  </si>
  <si>
    <t>FB (1)</t>
  </si>
  <si>
    <t>戰錘40k 獅王性轉同人本《別當哥哥了！但是在40k》(小黃雞老師)</t>
  </si>
  <si>
    <t>FB (2)</t>
  </si>
  <si>
    <t>戰錘40K 基因原體
獅王 萊恩
攝政王 基里曼</t>
  </si>
  <si>
    <t>Bluesky (1)</t>
  </si>
  <si>
    <t>Bluesky (2)</t>
  </si>
  <si>
    <t>TWITTER (1)</t>
  </si>
  <si>
    <t>代理販售
全球限量
售完為止</t>
  </si>
  <si>
    <t>TWITTER (2)</t>
  </si>
  <si>
    <t>PLURK</t>
  </si>
  <si>
    <t>Pixiv</t>
  </si>
  <si>
    <t>Fanbox</t>
  </si>
  <si>
    <t>Fantia</t>
  </si>
  <si>
    <t>可洛斯</t>
  </si>
  <si>
    <t>其他贊助平台</t>
  </si>
  <si>
    <t>IG</t>
  </si>
  <si>
    <t>戰錘40K 蘿伯特‧姬里蔓 金属書籤 (蟹仁飯老師)</t>
  </si>
  <si>
    <t>YOUTUBE</t>
  </si>
  <si>
    <t>TWITCH</t>
  </si>
  <si>
    <t>LINE</t>
  </si>
  <si>
    <t>DISCORD</t>
  </si>
  <si>
    <t>巴哈姆特</t>
  </si>
  <si>
    <t>官方網站</t>
  </si>
  <si>
    <t>Linktree等連結整合網頁</t>
  </si>
  <si>
    <t>其他連結</t>
  </si>
  <si>
    <t>預購/通販</t>
  </si>
  <si>
    <t>縮圖[請備註]</t>
  </si>
  <si>
    <t>是否有縮圖</t>
  </si>
  <si>
    <t>試閱</t>
  </si>
  <si>
    <t>U43</t>
  </si>
  <si>
    <t>T08</t>
  </si>
  <si>
    <t>Coser</t>
  </si>
  <si>
    <t>‘-Sakimiya-</t>
  </si>
  <si>
    <t>校工</t>
  </si>
  <si>
    <t>N03</t>
  </si>
  <si>
    <t>繪師</t>
  </si>
  <si>
    <t>蔚藍檔案 / Blue Archive / ブルーアーカイブ</t>
  </si>
  <si>
    <t>https://x.com/sakimiya_Hsu?t=jSZ9U8yrx9KsiNHAgOo6Iw&amp;s=09</t>
  </si>
  <si>
    <t>https://www.plurk.com/sakimiya</t>
  </si>
  <si>
    <t>https://www.pixiv.net/users/3029076</t>
  </si>
  <si>
    <t>https://home.gamer.com.tw/profile/index.php?owner=p30000909120</t>
  </si>
  <si>
    <t>https://lit.link/zh-tw/sakimiyaHsu</t>
  </si>
  <si>
    <t>https://skeb.jp/@sakimiya_Hsu</t>
  </si>
  <si>
    <t>[CHOCOLATE SHOP]</t>
  </si>
  <si>
    <t>CHOCO</t>
  </si>
  <si>
    <t>E19,E20</t>
  </si>
  <si>
    <t>FF47 攤位整理表單  使用說明</t>
  </si>
  <si>
    <t>https://x.com/chocolateshop_i</t>
  </si>
  <si>
    <t>https://www.pixiv.net/users/4768145</t>
  </si>
  <si>
    <t>徵求寄攤</t>
  </si>
  <si>
    <t>第一天攤位編號</t>
  </si>
  <si>
    <t>【ZENTENG】</t>
  </si>
  <si>
    <t>F02</t>
  </si>
  <si>
    <t>第二天攤位編號</t>
  </si>
  <si>
    <t>第三天攤位編號</t>
  </si>
  <si>
    <t>商品年齡分類 (一般、R15 (明顯性暗示)、R18)</t>
  </si>
  <si>
    <t>商品備註 (特殊標籤)</t>
  </si>
  <si>
    <t>https://www.facebook.com/Zen-Teng-214385615977145/</t>
  </si>
  <si>
    <t>場前印調</t>
  </si>
  <si>
    <t>Bluesky(1)</t>
  </si>
  <si>
    <t>Bluesky(2)</t>
  </si>
  <si>
    <t>#DREAMProject [JooA Cosplay]</t>
  </si>
  <si>
    <t>Q23,Q24</t>
  </si>
  <si>
    <t xml:space="preserve">官方網站 </t>
  </si>
  <si>
    <t>賣場</t>
  </si>
  <si>
    <t>縮圖</t>
  </si>
  <si>
    <t>https://www.facebook.com/dreamproject0079/?locale=zh_TW</t>
  </si>
  <si>
    <t>有無縮圖</t>
  </si>
  <si>
    <t>#DREAMProject Momo</t>
  </si>
  <si>
    <t>毛毛</t>
  </si>
  <si>
    <t>R39</t>
  </si>
  <si>
    <t>https://www.facebook.com/lovemolove</t>
  </si>
  <si>
    <t>前言</t>
  </si>
  <si>
    <t>https://twitter.com/lovemomosweet</t>
  </si>
  <si>
    <r>
      <rPr>
        <rFont val="Microsoft JhengHei"/>
        <color theme="1"/>
        <sz val="11.0"/>
      </rPr>
      <t>大家好! 這裡是加帕利天藍怪預警中心小編，也是場次攤位整理人員，在此歡迎各位攤主們使用攤位整理表單! 以下表格將跟各位講解有關如何使用此整理表單。如果沒有問題，可直接至</t>
    </r>
    <r>
      <rPr>
        <rFont val="Microsoft JhengHei"/>
        <b/>
        <color rgb="FFE06666"/>
        <sz val="11.0"/>
      </rPr>
      <t>「攤位整理表單 請在此填寫資料」</t>
    </r>
    <r>
      <rPr>
        <rFont val="Microsoft JhengHei"/>
        <color theme="1"/>
        <sz val="11.0"/>
      </rPr>
      <t xml:space="preserve">試算表中填寫喔! </t>
    </r>
    <r>
      <rPr>
        <rFont val="Microsoft JhengHei"/>
        <b/>
        <color rgb="FFFF0000"/>
        <sz val="11.0"/>
      </rPr>
      <t>我們並非開拓官方，請注意。</t>
    </r>
  </si>
  <si>
    <t>https://fantia.jp/fanclubs/52892?locale=zh-tw</t>
  </si>
  <si>
    <t>https://www.instagram.com/momo180_cos/</t>
  </si>
  <si>
    <t>攤位位置 (我們已幫您填寫，若有誤請跟我們連繫)</t>
  </si>
  <si>
    <t>攤主基本資訊</t>
  </si>
  <si>
    <t>販售詳細資訊</t>
  </si>
  <si>
    <t>https://www.twitch.tv/lovemomosweet</t>
  </si>
  <si>
    <t>網頁/社群網站SNS</t>
  </si>
  <si>
    <t>本次販售資訊連結及賣場</t>
  </si>
  <si>
    <t>https://linktr.ee/lovemomosweet?utm_source=linktree_profile_share&amp;ltsid=db415409-4786-4a29-a547-9cfc4302406b</t>
  </si>
  <si>
    <t>呈現在攤位查詢網上的縮圖</t>
  </si>
  <si>
    <t>#DREAMProject Neneko</t>
  </si>
  <si>
    <t>肉肉</t>
  </si>
  <si>
    <t>R43,R44</t>
  </si>
  <si>
    <t>表單結構</t>
  </si>
  <si>
    <t>攤位位置</t>
  </si>
  <si>
    <t>包含攤位編號、分區等，我們已經幫您導入了</t>
  </si>
  <si>
    <t>https://www.facebook.com/neneko.page?locale=zh_TW</t>
  </si>
  <si>
    <t>#DREAMProject Shimo</t>
  </si>
  <si>
    <t>霜月</t>
  </si>
  <si>
    <t>R40,R41</t>
  </si>
  <si>
    <t>寫真集
一番賞
現場拍立得</t>
  </si>
  <si>
    <t>https://www.facebook.com/shimotsuki18</t>
  </si>
  <si>
    <t>表1, 攤位整理表單格式</t>
  </si>
  <si>
    <t>#DREAMProject Usagi羽咲</t>
  </si>
  <si>
    <t>羽咲</t>
  </si>
  <si>
    <t>Q02 [寄]</t>
  </si>
  <si>
    <t>R42</t>
  </si>
  <si>
    <t>蔚藍檔案 / Blue Archive / ブルーアーカイブ，百合園聖亞，紫羅蘭永恆花園</t>
  </si>
  <si>
    <t>聖亞套組 1-6 1500元
💠1、聖亞寫真集 600元
💠2、坐姿立牌
💠3、折疊圓鏡
💠4、貼紙組 100元
💠5、寫真照 200元
💠6、應援扇 200元</t>
  </si>
  <si>
    <t>包含您的筆名、創作者類型，創作者類型請見右表2，可自訂</t>
  </si>
  <si>
    <t>https://www.facebook.com/UsagiTW</t>
  </si>
  <si>
    <t>https://twitter.com/Usagi__tw?t=ixuelpbn0R8uq7N9PL3bNg&amp;s=09</t>
  </si>
  <si>
    <r>
      <rPr>
        <rFont val="Microsoft JhengHei"/>
        <b/>
        <color theme="1"/>
        <sz val="11.0"/>
      </rPr>
      <t>年齡分級</t>
    </r>
    <r>
      <rPr>
        <rFont val="Microsoft JhengHei"/>
        <color theme="1"/>
        <sz val="11.0"/>
      </rPr>
      <t xml:space="preserve"> (一般，R15，R18)，可複選</t>
    </r>
  </si>
  <si>
    <t>表2. 創作者類型</t>
  </si>
  <si>
    <t>https://www.instagram.com/usagi_tw?utm_source=ig_web_button_share_sheet&amp;igsh=ZDNlZDc0MzIxNw==</t>
  </si>
  <si>
    <r>
      <rPr>
        <rFont val="Microsoft JhengHei"/>
        <sz val="10.0"/>
      </rPr>
      <t xml:space="preserve">https://www.facebook.com/UsagiTW/posts/pfbid027P1pNzny93BpfJkRchjWgugGtUMV4JvQWj7vtkXJQyJ8AphQzBDdP3zwHhKtCD6rl https://www.facebook.com/100063575087204/posts/pfbid02ipi5ygnReXxwLB1yycyottdqReWTaFeKN8zYGWxxME3YynUdHsy8aXCH8NVWY3K4l/?
</t>
    </r>
    <r>
      <rPr>
        <rFont val="Microsoft JhengHei"/>
        <color rgb="FF1155CC"/>
        <sz val="10.0"/>
        <u/>
      </rPr>
      <t>https://www.facebook.com/UsagiTW/posts/pfbid02VK8d1bsnWPE1dELMHov3o96cUDd1AYJQjdsruEgdVfuH9ZGctCaEYTb6r4prz88yl</t>
    </r>
  </si>
  <si>
    <t>https://www.facebook.com/photo.php?fbid=1680506590745161&amp;set=p.1680506590745161&amp;type=3</t>
  </si>
  <si>
    <r>
      <rPr>
        <rFont val="Microsoft JhengHei"/>
        <b/>
        <color theme="1"/>
        <sz val="11.0"/>
      </rPr>
      <t>作品類型</t>
    </r>
    <r>
      <rPr>
        <rFont val="Microsoft JhengHei"/>
        <color theme="1"/>
        <sz val="11.0"/>
      </rPr>
      <t xml:space="preserve"> (原創? 二創?)。如果是二創，那麼</t>
    </r>
    <r>
      <rPr>
        <rFont val="Microsoft JhengHei"/>
        <b/>
        <color theme="1"/>
        <sz val="11.0"/>
      </rPr>
      <t>二創的參考作品</t>
    </r>
    <r>
      <rPr>
        <rFont val="Microsoft JhengHei"/>
        <color theme="1"/>
        <sz val="11.0"/>
      </rPr>
      <t>? (如蔚藍檔案等)</t>
    </r>
  </si>
  <si>
    <r>
      <rPr>
        <color rgb="FF1155CC"/>
        <u/>
      </rPr>
      <t>https://reurl.cc/dOWj6g</t>
    </r>
  </si>
  <si>
    <t>Vtuber</t>
  </si>
  <si>
    <t>寫手/作家</t>
  </si>
  <si>
    <t>音聲作品</t>
  </si>
  <si>
    <t>+喵耳園魔法道具屋+</t>
  </si>
  <si>
    <t>手工藝品</t>
  </si>
  <si>
    <t>模型製作</t>
  </si>
  <si>
    <t>代理社團</t>
  </si>
  <si>
    <t>攝影相關</t>
  </si>
  <si>
    <t>遊戲作品</t>
  </si>
  <si>
    <t>https://www.instagram.com/cat_ears2007/</t>
  </si>
  <si>
    <r>
      <rPr>
        <rFont val="Microsoft JhengHei"/>
        <b/>
        <color theme="1"/>
        <sz val="11.0"/>
      </rPr>
      <t>販售資訊</t>
    </r>
    <r>
      <rPr>
        <rFont val="Microsoft JhengHei"/>
        <color theme="1"/>
        <sz val="11.0"/>
      </rPr>
      <t>，請列出你想要賣甚麼? 如同人誌、立牌、飯友等，可於商品後面標示價格。</t>
    </r>
  </si>
  <si>
    <t>學生社團</t>
  </si>
  <si>
    <t>Vtype</t>
  </si>
  <si>
    <t>+Ely Cosplay+</t>
  </si>
  <si>
    <t>Ely</t>
  </si>
  <si>
    <t>https://www.facebook.com/eeelyeee/</t>
  </si>
  <si>
    <r>
      <rPr>
        <rFont val="Microsoft JhengHei"/>
        <b/>
        <color theme="1"/>
        <sz val="11.0"/>
      </rPr>
      <t>特殊標籤</t>
    </r>
    <r>
      <rPr>
        <rFont val="Microsoft JhengHei"/>
        <color theme="1"/>
        <sz val="11.0"/>
      </rPr>
      <t>，如有特殊癖好如扶他、獸人、性轉，或是要標註男性女性向等，可列出</t>
    </r>
  </si>
  <si>
    <t>整理進度說明</t>
  </si>
  <si>
    <t>https://twitter.com/Ely_eee</t>
  </si>
  <si>
    <t>＋そおの</t>
  </si>
  <si>
    <t>H18</t>
  </si>
  <si>
    <t>H17,H18</t>
  </si>
  <si>
    <t>https://x.com/soOno2020</t>
  </si>
  <si>
    <t>https://www.pixiv.net/users/540668</t>
  </si>
  <si>
    <t>https://www.instagram.com/soono_artist</t>
  </si>
  <si>
    <r>
      <rPr>
        <rFont val="Microsoft JhengHei"/>
        <b/>
        <color theme="1"/>
        <sz val="11.0"/>
      </rPr>
      <t>場前印調</t>
    </r>
    <r>
      <rPr>
        <rFont val="Microsoft JhengHei"/>
        <color theme="1"/>
        <sz val="11.0"/>
      </rPr>
      <t>，場前印調部分就跟SNS的方式一樣，備註</t>
    </r>
    <r>
      <rPr>
        <rFont val="Microsoft JhengHei"/>
        <b/>
        <color theme="1"/>
        <sz val="11.0"/>
      </rPr>
      <t>表單連結</t>
    </r>
    <r>
      <rPr>
        <rFont val="Microsoft JhengHei"/>
        <color theme="1"/>
        <sz val="11.0"/>
      </rPr>
      <t>即可</t>
    </r>
  </si>
  <si>
    <t>https://www.youtube.com/channel/UCJ4lUmPIs4RhEihsSZ7Jl1Q</t>
  </si>
  <si>
    <t>https://soono.weebly.com/?utm_source=ig&amp;utm_medium=social&amp;utm_content=link_in_bio</t>
  </si>
  <si>
    <t>社群網站連結</t>
  </si>
  <si>
    <r>
      <rPr>
        <rFont val="Microsoft JhengHei"/>
        <color theme="1"/>
        <sz val="11.0"/>
      </rPr>
      <t>您的</t>
    </r>
    <r>
      <rPr>
        <rFont val="Microsoft JhengHei"/>
        <b/>
        <color theme="1"/>
        <sz val="11.0"/>
      </rPr>
      <t>社團、個人、品牌社群網站連結</t>
    </r>
    <r>
      <rPr>
        <rFont val="Microsoft JhengHei"/>
        <color theme="1"/>
        <sz val="11.0"/>
      </rPr>
      <t>，詳細請見表1。填寫時，</t>
    </r>
    <r>
      <rPr>
        <rFont val="Microsoft JhengHei"/>
        <b/>
        <color rgb="FFFF0000"/>
        <sz val="11.0"/>
      </rPr>
      <t>請填寫有效之網址，如果為多網址，請空一格後，將網址貼進來</t>
    </r>
    <r>
      <rPr>
        <rFont val="Microsoft JhengHei"/>
        <color theme="1"/>
        <sz val="11.0"/>
      </rPr>
      <t>，不可在網址欄中加入非網址之文字，不然系統會無法識別而沒有更新。</t>
    </r>
  </si>
  <si>
    <t>～黑色布丁～</t>
  </si>
  <si>
    <t>C44</t>
  </si>
  <si>
    <r>
      <rPr>
        <rFont val="Microsoft JhengHei"/>
        <b/>
        <color rgb="FF38761D"/>
        <sz val="16.0"/>
      </rPr>
      <t xml:space="preserve">本次攤位整理新增區域
</t>
    </r>
    <r>
      <rPr>
        <rFont val="Microsoft JhengHei"/>
        <b/>
        <color rgb="FF38761D"/>
        <sz val="13.0"/>
      </rPr>
      <t>以下區域權限全面開放，不需使用加註功能</t>
    </r>
  </si>
  <si>
    <t>本次販售資訊連結</t>
  </si>
  <si>
    <t>https://www.facebook.com/melanianpurin</t>
  </si>
  <si>
    <r>
      <rPr>
        <rFont val="Microsoft JhengHei"/>
        <color theme="1"/>
        <sz val="11.0"/>
      </rPr>
      <t>請貼上您的</t>
    </r>
    <r>
      <rPr>
        <rFont val="Microsoft JhengHei"/>
        <b/>
        <color theme="1"/>
        <sz val="11.0"/>
      </rPr>
      <t>預告、品書連結</t>
    </r>
    <r>
      <rPr>
        <rFont val="Microsoft JhengHei"/>
        <color theme="1"/>
        <sz val="11.0"/>
      </rPr>
      <t>、</t>
    </r>
    <r>
      <rPr>
        <rFont val="Microsoft JhengHei"/>
        <b/>
        <color theme="1"/>
        <sz val="11.0"/>
      </rPr>
      <t>預購通販</t>
    </r>
    <r>
      <rPr>
        <rFont val="Microsoft JhengHei"/>
        <color theme="1"/>
        <sz val="11.0"/>
      </rPr>
      <t>、</t>
    </r>
    <r>
      <rPr>
        <rFont val="Microsoft JhengHei"/>
        <b/>
        <color theme="1"/>
        <sz val="11.0"/>
      </rPr>
      <t>賣場</t>
    </r>
    <r>
      <rPr>
        <rFont val="Microsoft JhengHei"/>
        <color theme="1"/>
        <sz val="11.0"/>
      </rPr>
      <t>、</t>
    </r>
    <r>
      <rPr>
        <rFont val="Microsoft JhengHei"/>
        <b/>
        <color theme="1"/>
        <sz val="11.0"/>
      </rPr>
      <t>試閱連結</t>
    </r>
  </si>
  <si>
    <t>集中宣傳區</t>
  </si>
  <si>
    <t>https://www.plurk.com/melanianpruin</t>
  </si>
  <si>
    <t>如果攤主要宣傳自家的周邊，可至此處進行宣傳喔</t>
  </si>
  <si>
    <t>～NEKONABE～</t>
  </si>
  <si>
    <r>
      <rPr>
        <rFont val="Microsoft JhengHei"/>
        <color theme="1"/>
        <sz val="11.0"/>
      </rPr>
      <t xml:space="preserve">請貼上您打算在我們攤位查詢網中呈現的縮圖 </t>
    </r>
    <r>
      <rPr>
        <rFont val="Microsoft JhengHei"/>
        <b/>
        <color theme="1"/>
        <sz val="11.0"/>
      </rPr>
      <t>Google 雲端連結</t>
    </r>
  </si>
  <si>
    <t>C43</t>
  </si>
  <si>
    <t>印量調查區</t>
  </si>
  <si>
    <t>如果攤主要針對產品的印製數量進行調查，可至此處進行印調，印調的網址將會同步在攤位整理表中</t>
  </si>
  <si>
    <t>精靈寶可夢</t>
  </si>
  <si>
    <r>
      <rPr>
        <rFont val="Microsoft JhengHei"/>
        <color theme="1"/>
        <sz val="11.0"/>
      </rPr>
      <t>格式: 橫式、尺寸 2:1，解析度至少 800x400px，</t>
    </r>
    <r>
      <rPr>
        <rFont val="Microsoft JhengHei"/>
        <b/>
        <color rgb="FFFF9900"/>
        <sz val="11.0"/>
      </rPr>
      <t>檔案需使用Google雲端連結提供</t>
    </r>
    <r>
      <rPr>
        <rFont val="Microsoft JhengHei"/>
        <b/>
        <color theme="1"/>
        <sz val="11.0"/>
      </rPr>
      <t>，並且需開共享。</t>
    </r>
    <r>
      <rPr>
        <rFont val="Microsoft JhengHei"/>
        <b/>
        <color rgb="FFFF00FF"/>
        <sz val="11.0"/>
      </rPr>
      <t>縮圖不可以瑟瑟!</t>
    </r>
  </si>
  <si>
    <t>交流區</t>
  </si>
  <si>
    <t>無論參加者還是攤主，都可以聊天交流之處</t>
  </si>
  <si>
    <t>https://www.facebook.com/profile.php?id=100066562821753</t>
  </si>
  <si>
    <t>加  註  功  能  詳  細  使  用  教  學</t>
  </si>
  <si>
    <t>♡可凡kofan0331</t>
  </si>
  <si>
    <t>因徵求寄攤區可能會被開拓方監控，為避免起爭議，本屆暫停提供徵求寄攤區</t>
  </si>
  <si>
    <t>可凡</t>
  </si>
  <si>
    <t>R37,R38</t>
  </si>
  <si>
    <t>https://m.facebook.com/kofan331/</t>
  </si>
  <si>
    <t>一、如何使用註解/加註功能</t>
  </si>
  <si>
    <t>https://twitter.com/kofan0331/status/1552294307767341058?s=46&amp;t=BBl9xiG-s1NqApoWBm401g</t>
  </si>
  <si>
    <t>攤位整理不容易，歡迎贊助支持我們!  :D</t>
  </si>
  <si>
    <t>https://www.patreon.com/kofan0331 https://streamlabs.com/kofan0331/tip</t>
  </si>
  <si>
    <t>https://www.instagram.com/kofan_0331/?hl=zh-tw</t>
  </si>
  <si>
    <t>https://youtube.com/c/kofan%E5%8F%AF%E5%87%A1</t>
  </si>
  <si>
    <t>https://m.twitch.tv/kofan0331</t>
  </si>
  <si>
    <t>https://discord.gg/f9ukYFb</t>
  </si>
  <si>
    <t>https://taplink.cc/kofan_0331?fbclid=PAZXh0bgNhZW0CMTEAAactAAtQW-I09r3QO7QEZFi7BONssX6zyCvfLKDLBZMNczkOUmn6UlXnuB9-fQ_aem_0Yfbze5olK5vRZAtJUqXEw</t>
  </si>
  <si>
    <t>如何打開加註功能?       電腦版教學</t>
  </si>
  <si>
    <t>0蛋黃女子由奈0</t>
  </si>
  <si>
    <t>R07</t>
  </si>
  <si>
    <t>https://www.facebook.com/matsuokayune.2015/</t>
  </si>
  <si>
    <t>其他場次的簡易攤位整理</t>
  </si>
  <si>
    <t>https://www.instagram.com/akai_yuna_1110/</t>
  </si>
  <si>
    <t>https://linktr.ee/matsuoka_yuna</t>
  </si>
  <si>
    <t>1%小風</t>
  </si>
  <si>
    <t>小風</t>
  </si>
  <si>
    <t>B10</t>
  </si>
  <si>
    <t>贊助合作宣傳，讓加帕利幫你宣傳你的攤位資訊</t>
  </si>
  <si>
    <t>Hololive</t>
  </si>
  <si>
    <t>https://www.facebook.com/FFFfengXX/?locale=zh_TW</t>
  </si>
  <si>
    <t>距離開場</t>
  </si>
  <si>
    <t>23.4ド＆きのこのみ＆蜂蜜少女</t>
  </si>
  <si>
    <t>イチリ, きのこのみ, 蜜桃まむ</t>
  </si>
  <si>
    <t>G34</t>
  </si>
  <si>
    <t>剩下</t>
  </si>
  <si>
    <t>繪師，日本</t>
  </si>
  <si>
    <t>請問您今天要來點兔子嗎? / Is the order a rabbit? / ご注文はうさぎですか??</t>
  </si>
  <si>
    <t>https://x.com/234itiri</t>
  </si>
  <si>
    <t>https://x.com/mamgon</t>
  </si>
  <si>
    <t>現在時間</t>
  </si>
  <si>
    <t>https://mamgon.fanbox.cc/</t>
  </si>
  <si>
    <t>https://itiri.fanbox.cc/</t>
  </si>
  <si>
    <t>第一步: 先選擇你想要填寫的格子，點選它</t>
  </si>
  <si>
    <t>點選左上角的「插入註解」也可達成相同效果喔</t>
  </si>
  <si>
    <t>33号部屋</t>
  </si>
  <si>
    <t>微雨</t>
  </si>
  <si>
    <t>O25</t>
  </si>
  <si>
    <t>https://facebook.com/yu.yan.ting.974906/</t>
  </si>
  <si>
    <t>https://twitter.com/Yen_Ting_Yu</t>
  </si>
  <si>
    <t>https://www.plurk.com/rifrif686</t>
  </si>
  <si>
    <t>第二步: 按滑鼠右鍵，把選單叫出來</t>
  </si>
  <si>
    <t>https://www.pixiv.net/users/3433634</t>
  </si>
  <si>
    <t>https://www.facebook.com/permalink.php?story_fbid=pfbid0Sjbto9HFM3mf1XkkoaT4DxFzDDT9d1Wu2dn5SoNYhJ6U7GKymBXdxBpFX6bYz5w3l&amp;id=61583891031404</t>
  </si>
  <si>
    <t>第三步: 點選「註解」</t>
  </si>
  <si>
    <t>404便利通販</t>
  </si>
  <si>
    <t>熊初末</t>
  </si>
  <si>
    <t>C06</t>
  </si>
  <si>
    <t>B33</t>
  </si>
  <si>
    <t>米哈遊</t>
  </si>
  <si>
    <t>音擎鑰匙圈盲盒 (伸縮鑰匙圈)
壓克力立牌
簽繪板
掛軸</t>
  </si>
  <si>
    <t>第四步: 此時便可填寫您的資料</t>
  </si>
  <si>
    <t>https://www.facebook.com/404Armory/</t>
  </si>
  <si>
    <t>https://www.facebook.com/xiongchumo</t>
  </si>
  <si>
    <t>https://bsky.app/profile/beardad85414.bsky.social</t>
  </si>
  <si>
    <t>https://x.com/beardad85414</t>
  </si>
  <si>
    <t>https://www.pixiv.net/users/11526704</t>
  </si>
  <si>
    <t>如何打開加註功能?       手機版教學</t>
  </si>
  <si>
    <t>https://www.instagram.com/beardad850414</t>
  </si>
  <si>
    <t>https://portaly.cc/beardad85414</t>
  </si>
  <si>
    <t>https://www.facebook.com/reel/3367086716832008/</t>
  </si>
  <si>
    <t>https://drive.google.com/file/d/1msQmu0U2Wo6IC-leRgMdwigybkSJegHq/view?usp=sharing</t>
  </si>
  <si>
    <t>44c_isaac</t>
  </si>
  <si>
    <t>D35</t>
  </si>
  <si>
    <t>D23</t>
  </si>
  <si>
    <t>https://x.com/44c_isaac?lang=zh-TW</t>
  </si>
  <si>
    <t>https://www.pixiv.net/users/19063155</t>
  </si>
  <si>
    <t>https://home.gamer.com.tw/profile/index_feed.php?owner=lowkey0820</t>
  </si>
  <si>
    <t xml:space="preserve"> </t>
  </si>
  <si>
    <t>https://weibo.com/isaacyeh</t>
  </si>
  <si>
    <t>https://www.facebook.com/ssd.ada.831152/posts/pfbid02m47QRGEYFp9u1eVe7tT2K7PU27X1BmoWALE3Z8m4rDeSDYrJwMnHrSiLTEoTMvYyl</t>
  </si>
  <si>
    <t>5年目の放課後</t>
  </si>
  <si>
    <t>F26</t>
  </si>
  <si>
    <t>https://twitter.com/kantoku_5th</t>
  </si>
  <si>
    <t>https://www.pixiv.net/users/1565632</t>
  </si>
  <si>
    <t>http://5-y.2-d.jp/</t>
  </si>
  <si>
    <t>74 Production</t>
  </si>
  <si>
    <t>L06</t>
  </si>
  <si>
    <t>https://www.facebook.com/IdolProduction74</t>
  </si>
  <si>
    <t>https://www.facebook.com/profile.php?id=100000297013388</t>
  </si>
  <si>
    <t>https://x.com/mikoair</t>
  </si>
  <si>
    <t>https://www.plurk.com/summerair</t>
  </si>
  <si>
    <t>https://www.pixiv.net/users/495657</t>
  </si>
  <si>
    <t>https://www.facebook.com/IdolProduction74/posts/pfbid02FhecfsRJSxCTJWm5cuYZaj6jmKad9c5WTMshwCS5rAKfcqBX6xWn8oB6KdbUvirql</t>
  </si>
  <si>
    <t>7B鉛筆</t>
  </si>
  <si>
    <t>A14</t>
  </si>
  <si>
    <t>8七兔</t>
  </si>
  <si>
    <t>D26</t>
  </si>
  <si>
    <t>二創, 原創</t>
  </si>
  <si>
    <t>Hololive，Ina，Vtuber，Saba，Gura</t>
  </si>
  <si>
    <t>新刊套組 500元
💠1、同人誌新刊【Kaleidoscope】200元
💠2、壓克力立繪板
💠3、Ina奶飲料杯套
💠4、透明貼紙2張 150元
其他品項
💠Ina、Saba 壓克力飯友 200元
💠明信片 50元
既品
💠同人誌既刊 150元
💠胸章 150元/組
💠眼鏡布 100元
💠2026便當月曆 100元
💠Saba立牌 250元
💠吊飾 100元/個 250元/3個
💠滑鼠墊 150元
💠立繪板 200元</t>
  </si>
  <si>
    <t>https://www.facebook.com/profile.php?id=100094134949022</t>
  </si>
  <si>
    <t>https://twitter.com/8nana_usa</t>
  </si>
  <si>
    <t>https://www.pixiv.net/users/13614957</t>
  </si>
  <si>
    <t>https://www.instagram.com/illustration_aku007/?fbclid=IwAR30XW9AaLfNNg3gSXARaZv2zi_41q_XhrjNEtM7bCinFjthZ0Skr1h9TUQ</t>
  </si>
  <si>
    <t>https://www.facebook.com/wu.zhu.ying.361685/posts/pfbid02bPyqHFMPbjeXnvqjJeFPfTWrwayuZQDeGcKcxWwRchKZhUkUxvyqnm6Ck5LEWMW6l</t>
  </si>
  <si>
    <r>
      <rPr>
        <color rgb="FF1155CC"/>
        <u/>
      </rPr>
      <t>https://reurl.cc/vG52kA</t>
    </r>
  </si>
  <si>
    <t>一心三惑</t>
  </si>
  <si>
    <t>とうち,桃李タロ</t>
  </si>
  <si>
    <t>L07,L08</t>
  </si>
  <si>
    <t>L03,L04</t>
  </si>
  <si>
    <t>https://www.facebook.com/misconception2014/</t>
  </si>
  <si>
    <t>https://twitter.com/tori_mcct</t>
  </si>
  <si>
    <t>https://www.pixiv.net/users/14368479</t>
  </si>
  <si>
    <t>https://www.facebook.com/tc.chan.675349/posts/pfbid0oYUxjbDYvHQSZaauX7XmztPxDVUqGpZLfrpYknX1QqZyigU4yAaARQT6xKt7deG5l</t>
  </si>
  <si>
    <t>你的測試地點</t>
  </si>
  <si>
    <t>一米七雪貓</t>
  </si>
  <si>
    <t>雪貓</t>
  </si>
  <si>
    <t>B15,B16</t>
  </si>
  <si>
    <t xml:space="preserve">上圖1. 成功叫出註解框的樣子 </t>
  </si>
  <si>
    <t>繪師，Coser</t>
  </si>
  <si>
    <t>https://www.facebook.com/yukineko170</t>
  </si>
  <si>
    <t>測試方格--&gt;</t>
  </si>
  <si>
    <t>https://www.facebook.com/seaoceanumi</t>
  </si>
  <si>
    <t>https://bsky.app/profile/yukineko0975.bsky.social</t>
  </si>
  <si>
    <t>https://x.com/yukineko0975</t>
  </si>
  <si>
    <t>https://x.com/yukineko097</t>
  </si>
  <si>
    <t>您可以在上面方塊測試註解</t>
  </si>
  <si>
    <t>https://www.pixiv.net/users/25447095</t>
  </si>
  <si>
    <t>https://yukineko0975.fanbox.cc/</t>
  </si>
  <si>
    <t>https://www.instagram.com/yukineko170/</t>
  </si>
  <si>
    <t>https://www.youtube.com/@yukineko097</t>
  </si>
  <si>
    <t>https://www.twitch.tv/yukineko0975</t>
  </si>
  <si>
    <t>https://discord.com/invite/G5DUnS2Qcz</t>
  </si>
  <si>
    <t>https://m.gamer.com.tw/home/home.php?owner=yukineko1018</t>
  </si>
  <si>
    <t>第一步: 點選您要填寫的格子</t>
  </si>
  <si>
    <t>https://linktr.ee/yukineko0975</t>
  </si>
  <si>
    <t>上圖2. 註解成功輸出的畫面</t>
  </si>
  <si>
    <t>一虎虎虎</t>
  </si>
  <si>
    <t>L44</t>
  </si>
  <si>
    <t>第二步: 點選右下角的「對話框」</t>
  </si>
  <si>
    <t>高</t>
  </si>
  <si>
    <t>https://www.facebook.com/yihu15/</t>
  </si>
  <si>
    <t>第三步: 輸入註解</t>
  </si>
  <si>
    <t>https://x.com/yihu_15</t>
  </si>
  <si>
    <t>https://www.instagram.com/yihu_15/</t>
  </si>
  <si>
    <t>各位可至右上邊的測試欄位試試看喔!</t>
  </si>
  <si>
    <t>https://www.twitch.tv/yihu15</t>
  </si>
  <si>
    <t>https://portaly.cc/yihu_15?utm_source=ig&amp;utm_medium=social&amp;utm_content=link_in_bio&amp;fbclid=PAZXh0bgNhZW0CMTEAc3J0YwZhcHBfaWQPOTM2NjE5NzQzMzkyNDU5AAGnG7bfuIo7zfH0Y5o0j7ENjzeAkuDEqEXrOn1K4z25oTbXqMJVy8iq4-__SbQ_aem_3Dvr6XFLaV_4N_6KASU7MQ&amp;utm_id=97760_v0_s00_e0_tv3</t>
  </si>
  <si>
    <t>二、資料填寫</t>
  </si>
  <si>
    <t>一個小路人</t>
  </si>
  <si>
    <t>路人</t>
  </si>
  <si>
    <t>J30</t>
  </si>
  <si>
    <t>假設今天有一個攤主要填寫資料，其資料如下表所示 (然後想在周日寄攤)</t>
  </si>
  <si>
    <t>填寫步驟</t>
  </si>
  <si>
    <t>https://www.facebook.com/p/%E5%B0%8F%E8%B7%AF%E4%BA%BA%E7%9A%84%E8%85%A6%E6%B4%9E%E5%A1%97%E9%B4%89%E7%89%86-100077894957363/</t>
  </si>
  <si>
    <t>https://x.com/Miga_Chen</t>
  </si>
  <si>
    <t>https://www.plurk.com/s/u/susan1980735?offset=</t>
  </si>
  <si>
    <r>
      <rPr>
        <rFont val="Microsoft JhengHei"/>
        <b/>
        <color theme="1"/>
      </rPr>
      <t>第一步</t>
    </r>
    <r>
      <rPr>
        <rFont val="Microsoft JhengHei"/>
        <color theme="1"/>
      </rPr>
      <t>: 使用</t>
    </r>
    <r>
      <rPr>
        <rFont val="Microsoft JhengHei"/>
        <b/>
        <color theme="1"/>
      </rPr>
      <t>「CTRL+F」</t>
    </r>
    <r>
      <rPr>
        <rFont val="Microsoft JhengHei"/>
        <color theme="1"/>
      </rPr>
      <t>功能，尋找您的攤位 (手機請使用</t>
    </r>
    <r>
      <rPr>
        <rFont val="Microsoft JhengHei"/>
        <b/>
        <color theme="1"/>
      </rPr>
      <t>「尋找並取代」</t>
    </r>
    <r>
      <rPr>
        <rFont val="Microsoft JhengHei"/>
        <color theme="1"/>
      </rPr>
      <t>功能)</t>
    </r>
  </si>
  <si>
    <t>一個簡單的黛黛</t>
  </si>
  <si>
    <t>R13,R14</t>
  </si>
  <si>
    <t>一隻呆呆魚</t>
  </si>
  <si>
    <t>D43,D44</t>
  </si>
  <si>
    <r>
      <rPr>
        <rFont val="Microsoft JhengHei"/>
        <b/>
        <color theme="1"/>
      </rPr>
      <t>第二步</t>
    </r>
    <r>
      <rPr>
        <rFont val="Microsoft JhengHei"/>
        <color theme="1"/>
      </rPr>
      <t>: 進入到我們的攤位整理表單中</t>
    </r>
  </si>
  <si>
    <t>一輩子少女樂團</t>
  </si>
  <si>
    <t>U15 [寄]</t>
  </si>
  <si>
    <t>U13,U14</t>
  </si>
  <si>
    <r>
      <rPr>
        <rFont val="Microsoft JhengHei"/>
        <b/>
        <color theme="1"/>
      </rPr>
      <t>第三步</t>
    </r>
    <r>
      <rPr>
        <rFont val="Microsoft JhengHei"/>
        <color theme="1"/>
      </rPr>
      <t>: 使用</t>
    </r>
    <r>
      <rPr>
        <rFont val="Microsoft JhengHei"/>
        <b/>
        <color theme="1"/>
      </rPr>
      <t>「註解/加註」</t>
    </r>
    <r>
      <rPr>
        <rFont val="Microsoft JhengHei"/>
        <color theme="1"/>
      </rPr>
      <t>功能，將資料註解上去，填寫方式如右表4示範所示</t>
    </r>
  </si>
  <si>
    <t>Bang Dream，MyGO!!!!!，Ave Mujica，少女樂團吶喊吧 (女團哭 GBC)，孤獨搖滾</t>
  </si>
  <si>
    <t>壓克力雙面吊飾 100元</t>
  </si>
  <si>
    <t>https://www.threads.com/@ry_rouyu</t>
  </si>
  <si>
    <t>https://www.threads.com/@ry_rouyu/post/DbkhvDoidRn</t>
  </si>
  <si>
    <r>
      <rPr>
        <rFont val="Microsoft JhengHei"/>
        <b/>
        <color theme="1"/>
      </rPr>
      <t>第四步</t>
    </r>
    <r>
      <rPr>
        <rFont val="Microsoft JhengHei"/>
        <color theme="1"/>
      </rPr>
      <t>: 等待攤位整理人員將您的註解資料填寫上去</t>
    </r>
  </si>
  <si>
    <t>一顆馬鈴薯-燦</t>
  </si>
  <si>
    <t>G35</t>
  </si>
  <si>
    <t>同人誌【馬鈴薯與他的快樂男人】</t>
  </si>
  <si>
    <t>https://www.facebook.com/lin.heng.166900/</t>
  </si>
  <si>
    <t>最終呈現</t>
  </si>
  <si>
    <t>https://bsky.app/profile/potato80501.bsky.social</t>
  </si>
  <si>
    <t>https://www.plurk.com/potato80501</t>
  </si>
  <si>
    <t>https://www.instagram.com/potato80501in309/</t>
  </si>
  <si>
    <t>最後呈現在攤位查詢系統上面的資料如右圖3所示</t>
  </si>
  <si>
    <t>https://www.plurk.com/p/3izjsj05sc</t>
  </si>
  <si>
    <t>https://www.plurk.com/p/3iy4ufnwxi</t>
  </si>
  <si>
    <t>若有不理解想詢問的，或是發現資料有誤，還請至下方連結處聯絡我們!</t>
  </si>
  <si>
    <t>丁丁烤魚魚</t>
  </si>
  <si>
    <t>J35,J36</t>
  </si>
  <si>
    <t>L13,L14</t>
  </si>
  <si>
    <t>如對於本使用手冊還沒了解，可參考上面影片喔! (點此進去)</t>
  </si>
  <si>
    <t>純粹的交流區，各位想留甚麼就留什麼吧 (或是有問題也可以詢問喔)</t>
  </si>
  <si>
    <t>主編留</t>
  </si>
  <si>
    <t>主編7/3退伍，倒數中😌</t>
  </si>
  <si>
    <t>粗線條工房AKN阿根</t>
  </si>
  <si>
    <t>我只是來說一下，你們整理這些資料的人都好帥😘</t>
  </si>
  <si>
    <t>捲</t>
  </si>
  <si>
    <t>謝謝主編小編們，今年也全力支持！！</t>
  </si>
  <si>
    <t>阿嵐章魚繪圖手作舖</t>
  </si>
  <si>
    <t>感謝各位每次整理的資訊QQ! 突然發現快登出國軍Online了! 最後衝刺!</t>
  </si>
  <si>
    <t>註：我是社團【萬象澄澈】的友人/小精靈，有幫他先填一些資料，若造成不便的話，先在此說聲抱歉QQ</t>
  </si>
  <si>
    <t>奇譚異書齋</t>
  </si>
  <si>
    <t>感謝主編小編們每次都這麼用心整理資訊，真的幫很大的忙~ 也在這預祝各位前輩完售，滿箱進場空箱回家</t>
  </si>
  <si>
    <t>DeityMark</t>
  </si>
  <si>
    <t>謝謝你們每次都提前整理表單!真的幫了很多忙非常感謝主編及小編們!!!</t>
  </si>
  <si>
    <t>雞塊</t>
  </si>
  <si>
    <t>感謝各位每次的整理!正要上來丟資料發現都被填好了神之效率QQQQ</t>
  </si>
  <si>
    <t>https://www.facebook.com/shiyasakana/</t>
  </si>
  <si>
    <t>不會，這是我們應該要做的👍</t>
  </si>
  <si>
    <t>蛙君</t>
  </si>
  <si>
    <t>感謝你們每年的資訊整理，今年異常炎熱，屆時請務必注意身體狀況QQ</t>
  </si>
  <si>
    <t>感謝【加帕利天藍怪預警中心】整理資訊與提供攤位宣傳，本店第一次參與擺攤，還請各位多指教</t>
  </si>
  <si>
    <t>或是參考本投影片喔! (點此進去)</t>
  </si>
  <si>
    <t>https://twitter.com/shiyasakana</t>
  </si>
  <si>
    <t>https://www.plurk.com/shiyasakana</t>
  </si>
  <si>
    <t>https://x.com/shiyasakana/status/2060325475663405131</t>
  </si>
  <si>
    <t>丁丁dingding</t>
  </si>
  <si>
    <t>R14</t>
  </si>
  <si>
    <t>https://www.facebook.com/p/%E4%B8%81%E4%B8%81DingDing-100084623769863/</t>
  </si>
  <si>
    <t>https://x.com/dingding_0106?fbclid=IwY2xjawSIzWRleHRuA2FlbQIxMABicmlkETFSS0NySzhvbnpSVWZQM0NRc3J0YwZhcHBfaWQQMjIyMDM5MTc4ODIwMDg5MgABHsE_h2zMx7jQCsr_SWDoCRiJHZI3DWVu9wLwaHb200PfdGDolf_g0koMHH3N_aem_D0LY30W7_lJBJStuHJ_qyA</t>
  </si>
  <si>
    <t>相 關 連 結</t>
  </si>
  <si>
    <t>七七小姐_Miss Seven</t>
  </si>
  <si>
    <t>R33,R34</t>
  </si>
  <si>
    <t>聯絡我們</t>
  </si>
  <si>
    <t>加帕利天藍怪預警中心</t>
  </si>
  <si>
    <t>https://www.facebook.com/JapariWeatherBureau</t>
  </si>
  <si>
    <t>https://www.facebook.com/Miss.double.seven/?locale=zh_TW</t>
  </si>
  <si>
    <t>https://x.com/coser_seven_tw</t>
  </si>
  <si>
    <t>https://www.instagram.com/miss.seven.77/</t>
  </si>
  <si>
    <t>品書機器人</t>
  </si>
  <si>
    <t>https://www.facebook.com/profile.php?id=100005806961929</t>
  </si>
  <si>
    <t>第一天
攤數</t>
  </si>
  <si>
    <t>第二天
攤位</t>
  </si>
  <si>
    <t>https://www.youtube.com/@seven5277</t>
  </si>
  <si>
    <t>第三天
攤數</t>
  </si>
  <si>
    <t>表4. 模擬填寫表單的樣子</t>
  </si>
  <si>
    <t>https://linktr.ee/sevencosplay</t>
  </si>
  <si>
    <t>七兔不好吃</t>
  </si>
  <si>
    <t>七兔</t>
  </si>
  <si>
    <t>場次資訊中心噗浪</t>
  </si>
  <si>
    <t>https://www.plurk.com/JWB_DoujinInfo</t>
  </si>
  <si>
    <t>‘+Ely Cosplay+</t>
  </si>
  <si>
    <t>L33</t>
  </si>
  <si>
    <t>M23,M24</t>
  </si>
  <si>
    <t>D1攤位編號</t>
  </si>
  <si>
    <t>D2攤位編號</t>
  </si>
  <si>
    <t>D3攤位編號</t>
  </si>
  <si>
    <t>https://x.com/Nayomi0204?ref_src=twsrc%5Egoogle%7Ctwcamp%5Eserp%7Ctwgr%5Eauthor</t>
  </si>
  <si>
    <t>A-Brei Atelier</t>
  </si>
  <si>
    <t>https://www.twitch.tv/nayomi0204</t>
  </si>
  <si>
    <t>ACG動漫迷的秘密會社</t>
  </si>
  <si>
    <t>ADPong</t>
  </si>
  <si>
    <t>AE</t>
  </si>
  <si>
    <t>A-icu 龍の巣</t>
  </si>
  <si>
    <t>Aironia</t>
  </si>
  <si>
    <t>AiTower</t>
  </si>
  <si>
    <t>https://x.com/nayomi0204/status/2081299581749575938?s=61&amp;t=J9-H8xDVimG-T97w1or4FA
https://www.instagram.com/p/DbbmvfJE6Jx/</t>
  </si>
  <si>
    <t>AIZAWA 藍沢津</t>
  </si>
  <si>
    <t>AJ4N3</t>
  </si>
  <si>
    <t>AKANE Cosplay</t>
  </si>
  <si>
    <t>Akaneiro</t>
  </si>
  <si>
    <t>akaoni 赤鬼伯伯</t>
  </si>
  <si>
    <t>Alice Hobbey何比</t>
  </si>
  <si>
    <t>教學影片</t>
  </si>
  <si>
    <t>Ame</t>
  </si>
  <si>
    <t>七叔神社</t>
  </si>
  <si>
    <t>七叔</t>
  </si>
  <si>
    <t>Aminww阿明明</t>
  </si>
  <si>
    <t>B43</t>
  </si>
  <si>
    <t>https://www.facebook.com/share/v/12A3tfFQiyQ/</t>
  </si>
  <si>
    <t>ANGEL X ANGEL</t>
  </si>
  <si>
    <t>Anifanshion</t>
  </si>
  <si>
    <t>艦隊收藏 / Kantai Collection / 艦コレ</t>
  </si>
  <si>
    <t>Annie Meow凜花花</t>
  </si>
  <si>
    <t>💠7公分壓克力立牌 120元，💠明信片 20元</t>
  </si>
  <si>
    <t>Anon Taiwan</t>
  </si>
  <si>
    <t>ANRS Project</t>
  </si>
  <si>
    <t>AOI</t>
  </si>
  <si>
    <t>AoiHinamori</t>
  </si>
  <si>
    <t>Sean的無重力實驗室</t>
  </si>
  <si>
    <t>禮拜天</t>
  </si>
  <si>
    <t>A-ONE 日</t>
  </si>
  <si>
    <t>A01</t>
  </si>
  <si>
    <t>B01</t>
  </si>
  <si>
    <t>aPriori</t>
  </si>
  <si>
    <t>https://www.facebook.com/Uncle7Fansite/</t>
  </si>
  <si>
    <t>Seanminecraft18</t>
  </si>
  <si>
    <t>Arisu24</t>
  </si>
  <si>
    <t>R15,R18</t>
  </si>
  <si>
    <t>ArnebWorks</t>
  </si>
  <si>
    <t>點兔</t>
  </si>
  <si>
    <t>同人誌，立牌，吊飾</t>
  </si>
  <si>
    <t>Arrow Workshop</t>
  </si>
  <si>
    <t>飄浮戀物癖</t>
  </si>
  <si>
    <t>Asa</t>
  </si>
  <si>
    <t>https://bsky.app/profile/seanminecraft18.bsky.social</t>
  </si>
  <si>
    <t>https://x.com/nanaojisan</t>
  </si>
  <si>
    <t>ATDAN &amp; Criin</t>
  </si>
  <si>
    <t>Atelier Kingyo(金魚工房)</t>
  </si>
  <si>
    <t>Atha Atelier</t>
  </si>
  <si>
    <t>AxiaBridge</t>
  </si>
  <si>
    <t>Aya/アヤ</t>
  </si>
  <si>
    <t>https://youtube.com/@nanaoji?si=zBfHFe1mH-wZFQHa</t>
  </si>
  <si>
    <r>
      <rPr>
        <rFont val="&quot;Microsoft JhengHei UI&quot;"/>
        <color rgb="FF000000"/>
        <sz val="11.0"/>
        <u/>
      </rPr>
      <t>https://x.com/seanminecraft2</t>
    </r>
  </si>
  <si>
    <t>AZURE DRAGON</t>
  </si>
  <si>
    <t>B.c.N.y.</t>
  </si>
  <si>
    <t>BANGSOM</t>
  </si>
  <si>
    <t>bbibinbing</t>
  </si>
  <si>
    <r>
      <rPr>
        <rFont val="&quot;Microsoft JhengHei UI&quot;"/>
        <color rgb="FF000000"/>
        <u/>
      </rPr>
      <t>https://www.pixiv.net/users/18206795</t>
    </r>
  </si>
  <si>
    <t>Bedtime Story 被談聲聆</t>
  </si>
  <si>
    <t>https://www.facebook.com/share/1Gs2pSrC11/?mibextid=wwXIfr</t>
  </si>
  <si>
    <t>Beebeebunny</t>
  </si>
  <si>
    <t>BiBiRoM</t>
  </si>
  <si>
    <t>Birdink</t>
  </si>
  <si>
    <t>BIYA</t>
  </si>
  <si>
    <r>
      <rPr>
        <rFont val="&quot;Microsoft JhengHei UI&quot;"/>
        <color rgb="FF000000"/>
        <u/>
      </rPr>
      <t>https://linktr.ee/Seanminecraft</t>
    </r>
  </si>
  <si>
    <t>乃木乃木出版</t>
  </si>
  <si>
    <t>Blaze Wu</t>
  </si>
  <si>
    <t>S16</t>
  </si>
  <si>
    <t>Blue civet</t>
  </si>
  <si>
    <t>BlueMage</t>
  </si>
  <si>
    <t>BsWs黑星白星</t>
  </si>
  <si>
    <t>[品書連結]</t>
  </si>
  <si>
    <t>Bubble Wave</t>
  </si>
  <si>
    <t>[縮圖連結]</t>
  </si>
  <si>
    <t>by0ru</t>
  </si>
  <si>
    <t>有縮圖</t>
  </si>
  <si>
    <t>Bygin-白巾</t>
  </si>
  <si>
    <t>C.U.Wa</t>
  </si>
  <si>
    <t>投影片</t>
  </si>
  <si>
    <t>Cabbage_ex 白菜滷</t>
  </si>
  <si>
    <t>Candy Club</t>
  </si>
  <si>
    <t>https://drive.google.com/file/d/17wVJrLaJixwwdj-LHLeydoEY2MOL9AcL/view?usp=sharing</t>
  </si>
  <si>
    <t>Catity cosplay</t>
  </si>
  <si>
    <t>CATPOT x KUSA</t>
  </si>
  <si>
    <t>chested</t>
  </si>
  <si>
    <t>Chian’s artwork</t>
  </si>
  <si>
    <t>Chip薯片沒朋友</t>
  </si>
  <si>
    <t>cho~</t>
  </si>
  <si>
    <t>九尾貓desu</t>
  </si>
  <si>
    <t>CIAN YO</t>
  </si>
  <si>
    <t>九尾ねこ</t>
  </si>
  <si>
    <t>Cigar Cat</t>
  </si>
  <si>
    <t>N27,N28</t>
  </si>
  <si>
    <t>Cilentz</t>
  </si>
  <si>
    <t>CIRCLE WORKS</t>
  </si>
  <si>
    <t>魔法少女的魔女審判、學園偶像大師、蔚藍檔案、賽馬娘</t>
  </si>
  <si>
    <t>☘︎櫻羽艾瑪／二階堂希羅 陶瓷杯墊 ---&gt; NT$200／個
☘︎櫻羽艾瑪／二階堂希羅 徽章(58mm) ---&gt; NT$60／個
☘︎二階堂希羅 壓克力打卡棒(7x7cm+10cm) ---&gt; NT$200／個
☘︎蓮見蕾雅 開合壓克力吊飾 ---&gt; NT$250／個
一些學園偶像大師吊飾
一些蔚藍檔案立牌
一些馬娘相關周邊</t>
  </si>
  <si>
    <t>CloBA ART</t>
  </si>
  <si>
    <t>coneco.Y. (洋食小貓)</t>
  </si>
  <si>
    <t>conscious8th</t>
  </si>
  <si>
    <t>Cunomon庫糯夢</t>
  </si>
  <si>
    <t>curry and rice(咖哩飯)</t>
  </si>
  <si>
    <t>Cxiela</t>
  </si>
  <si>
    <t>https://www.facebook.com/kyukonneko/</t>
  </si>
  <si>
    <t>CY Future</t>
  </si>
  <si>
    <t>官網</t>
  </si>
  <si>
    <t>https://sites.google.com/view/tw-doujin-event/%E5%90%8C%E4%BA%BA%E5%B1%95%E6%94%A4%E4%BD%8D%E6%9F%A5%E8%A9%A2%E7%B3%BB%E7%B5%B1?authuser=0</t>
  </si>
  <si>
    <t>DAi</t>
  </si>
  <si>
    <t>Daidai是隻貓</t>
  </si>
  <si>
    <t>DAMAO閑駒樓</t>
  </si>
  <si>
    <t>Damier Cookie 妲米餅乾</t>
  </si>
  <si>
    <t>https://x.com/NtcMuffet</t>
  </si>
  <si>
    <t>Dane studio</t>
  </si>
  <si>
    <t>Dark-yard.studio</t>
  </si>
  <si>
    <t>DDD大王</t>
  </si>
  <si>
    <t>https://www.pixiv.net/users/19583491</t>
  </si>
  <si>
    <t>deer62</t>
  </si>
  <si>
    <t>Delayder</t>
  </si>
  <si>
    <t>Demahmw代碼</t>
  </si>
  <si>
    <t>Devid Artworks</t>
  </si>
  <si>
    <t>DiceBomb</t>
  </si>
  <si>
    <t>https://linktr.ee/kyukon</t>
  </si>
  <si>
    <t>攤位查詢網</t>
  </si>
  <si>
    <t>DISH</t>
  </si>
  <si>
    <t>https://tw-doujin.info/</t>
  </si>
  <si>
    <t>DOS</t>
  </si>
  <si>
    <t>DSP國際</t>
  </si>
  <si>
    <t>https://www.threads.com/@muffet_nyanko/post/DbqRK5rmjwS</t>
  </si>
  <si>
    <t>Eagle鷹式本攝</t>
  </si>
  <si>
    <t>EATOS</t>
  </si>
  <si>
    <t>Ebimochi蝦餅</t>
  </si>
  <si>
    <t>Ekoru(代理)</t>
  </si>
  <si>
    <t>Ellie工作坊</t>
  </si>
  <si>
    <t>Ellyfam</t>
  </si>
  <si>
    <t>二色幽紫蝶</t>
  </si>
  <si>
    <t>Ema箱</t>
  </si>
  <si>
    <t>G11,G12</t>
  </si>
  <si>
    <t>EMO個人</t>
  </si>
  <si>
    <t>G07,G08</t>
  </si>
  <si>
    <t>繪師，中國</t>
  </si>
  <si>
    <t>EN異界書坊</t>
  </si>
  <si>
    <t>EPO’s Art</t>
  </si>
  <si>
    <t>Esther</t>
  </si>
  <si>
    <t>ETERNAL LAND</t>
  </si>
  <si>
    <t>EWAI</t>
  </si>
  <si>
    <t>攤主問卷調查</t>
  </si>
  <si>
    <t>Experiment BitsByBits</t>
  </si>
  <si>
    <t>https://forms.gle/ScKJpanKT1dp9DBU6</t>
  </si>
  <si>
    <t>F.W.ZHolic</t>
  </si>
  <si>
    <t>Faunas</t>
  </si>
  <si>
    <t>FC社</t>
  </si>
  <si>
    <t>https://x.com/youziKK</t>
  </si>
  <si>
    <t>FENNEC</t>
  </si>
  <si>
    <t>Feshana</t>
  </si>
  <si>
    <t>Fikushon 虛構社</t>
  </si>
  <si>
    <t>FLag不正常冒險者研究中心</t>
  </si>
  <si>
    <t>Flaneur</t>
  </si>
  <si>
    <t>https://space.bilibili.com/86865890</t>
  </si>
  <si>
    <t>FOODpenguin</t>
  </si>
  <si>
    <t>Frankiew Yip</t>
  </si>
  <si>
    <t>FuwaFuwa軟趴趴</t>
  </si>
  <si>
    <t>G&amp;K modeling</t>
  </si>
  <si>
    <t>G.A.S.</t>
  </si>
  <si>
    <t>GAKAKU</t>
  </si>
  <si>
    <t>Ghost City</t>
  </si>
  <si>
    <t>人工降雨</t>
  </si>
  <si>
    <t>Glassturz</t>
  </si>
  <si>
    <t>N30</t>
  </si>
  <si>
    <t>Gmi</t>
  </si>
  <si>
    <t>GODNASK</t>
  </si>
  <si>
    <t>Good Chemistry</t>
  </si>
  <si>
    <t>Goro</t>
  </si>
  <si>
    <t>GS Virtual</t>
  </si>
  <si>
    <t>💠搖擺星陽組 500元
1、星野壓克力立牌 300元
2、陽奈壓克力立牌 300元
💠同人誌新刊 400元
💠壓克力腳踏車立牌 300元
💠新刊+特典+腳踏車立牌套組 600元
💠同人誌三部曲套組 800元
💠壓克力懸吊莉排 300元
💠壓克力色紙 300元</t>
  </si>
  <si>
    <t>HAGI_art</t>
  </si>
  <si>
    <t>Haku Works</t>
  </si>
  <si>
    <t>Hanaka@MiruMiu</t>
  </si>
  <si>
    <t>Hanasawa花澤</t>
  </si>
  <si>
    <t>Handoru 寒濤旅社</t>
  </si>
  <si>
    <t>HAONI</t>
  </si>
  <si>
    <t>Hardes</t>
  </si>
  <si>
    <t>Harkyan</t>
  </si>
  <si>
    <t>https://x.com/manmaderain?s=21</t>
  </si>
  <si>
    <t>Harurunoe</t>
  </si>
  <si>
    <t>HattieCosplay</t>
  </si>
  <si>
    <t>Have a Nai’s day</t>
  </si>
  <si>
    <t>HEART-WORK</t>
  </si>
  <si>
    <t>Helene海琳</t>
  </si>
  <si>
    <t>https://www.pixiv.net/users/3172150?_gl=1*1bb9yfm*_ga*MTg0OTgzODg1MC4xNzgwMjM0NjE0*_ga_D9TLP3EFER*czE3ODAyMzQ2MTQkbzEkZzAkdDE3ODAyMzQ2MTQkajYwJGwwJGgw</t>
  </si>
  <si>
    <t>HIKOHIKO</t>
  </si>
  <si>
    <t>Himoata</t>
  </si>
  <si>
    <t>HinataCollection</t>
  </si>
  <si>
    <t>Hiroshi studio</t>
  </si>
  <si>
    <t>HitenKei</t>
  </si>
  <si>
    <t>HIWAWA工作室</t>
  </si>
  <si>
    <t>https://manmaderain.fanbox.cc/</t>
  </si>
  <si>
    <t>HM Manga</t>
  </si>
  <si>
    <t>Hoodier Collection</t>
  </si>
  <si>
    <t>HoR</t>
  </si>
  <si>
    <t>Hosto</t>
  </si>
  <si>
    <t>HOTCUE.</t>
  </si>
  <si>
    <t>howu好油聚集地</t>
  </si>
  <si>
    <t>Hsun Craft Studio</t>
  </si>
  <si>
    <t>Hua華兔</t>
  </si>
  <si>
    <t>https://www.facebook.com/permalink.php?story_fbid=pfbid02ZofUsKmozEYQJNYYFnfhd1diUYrN5Jj3CscHocihqUULNDmq7HKtdtNFGDGwgfMl&amp;id=61587605733163</t>
  </si>
  <si>
    <t>HuHome</t>
  </si>
  <si>
    <t>Humidity</t>
  </si>
  <si>
    <t>Id_Han</t>
  </si>
  <si>
    <t>iketara_iku × Ma.</t>
  </si>
  <si>
    <t>Ikusen</t>
  </si>
  <si>
    <t>in起FAFA</t>
  </si>
  <si>
    <t>irodori comics</t>
  </si>
  <si>
    <t>ISANAquarium</t>
  </si>
  <si>
    <t>ISKM伊聲懸命舖</t>
  </si>
  <si>
    <t>人見巫拉拉</t>
  </si>
  <si>
    <t>ISWUWUWU</t>
  </si>
  <si>
    <t>IVY</t>
  </si>
  <si>
    <t>L32</t>
  </si>
  <si>
    <t>M20</t>
  </si>
  <si>
    <t>J9文創鋪</t>
  </si>
  <si>
    <t>vtuber</t>
  </si>
  <si>
    <t>JAGOO</t>
  </si>
  <si>
    <t>JEN._.</t>
  </si>
  <si>
    <t>JILI</t>
  </si>
  <si>
    <t>JING式柑仔店</t>
  </si>
  <si>
    <t>JMao睫毛貓舍</t>
  </si>
  <si>
    <t>Jolee二創手作</t>
  </si>
  <si>
    <t>JTGroup</t>
  </si>
  <si>
    <t>https://x.com/HitomiOhlala</t>
  </si>
  <si>
    <t>Jun&amp;Yuri</t>
  </si>
  <si>
    <t>K.Y.HIRO</t>
  </si>
  <si>
    <t>K_Pring</t>
  </si>
  <si>
    <t>Kakela*Hane</t>
  </si>
  <si>
    <t>Kakureme 躲龜龜</t>
  </si>
  <si>
    <t>Kamiya神夜</t>
  </si>
  <si>
    <t>kao_Graphy</t>
  </si>
  <si>
    <t>KARAS押形</t>
  </si>
  <si>
    <t>Karen</t>
  </si>
  <si>
    <t>KAROMIX</t>
  </si>
  <si>
    <t>KAWORU卡歐露</t>
  </si>
  <si>
    <t>十塔星飛船總部</t>
  </si>
  <si>
    <t>KAYASE STUDIO</t>
  </si>
  <si>
    <t>M40</t>
  </si>
  <si>
    <t>KAZUYA</t>
  </si>
  <si>
    <t>Keeko Club</t>
  </si>
  <si>
    <t>KH MODEL STUDIO</t>
  </si>
  <si>
    <t>KIMINA STUDIO</t>
  </si>
  <si>
    <t>KinaKina</t>
  </si>
  <si>
    <t>Kivotonuz</t>
  </si>
  <si>
    <t>Kouchiku卡卡</t>
  </si>
  <si>
    <t>Krenz’s Artwork</t>
  </si>
  <si>
    <t>KS’ Works</t>
  </si>
  <si>
    <t>三三殿下駕到</t>
  </si>
  <si>
    <t>KUMAx石見三也</t>
  </si>
  <si>
    <t>Q21,Q22</t>
  </si>
  <si>
    <t>Kuro Kanin</t>
  </si>
  <si>
    <t>R21,R22</t>
  </si>
  <si>
    <t>KUWAZA哭挖砸</t>
  </si>
  <si>
    <t>KyoTo</t>
  </si>
  <si>
    <t>K的3次方</t>
  </si>
  <si>
    <t>K楓悅</t>
  </si>
  <si>
    <t>K醬</t>
  </si>
  <si>
    <t>LA69</t>
  </si>
  <si>
    <t>LAW</t>
  </si>
  <si>
    <t>https://www.facebook.com/Princess33TW</t>
  </si>
  <si>
    <t>lawliet liaw art</t>
  </si>
  <si>
    <t>LemonQOQ畫不完 想睡覺</t>
  </si>
  <si>
    <t>leo795的暫定名稱</t>
  </si>
  <si>
    <t>LiliumCasablanca</t>
  </si>
  <si>
    <t>LiNi Cosplay</t>
  </si>
  <si>
    <t>LMLive</t>
  </si>
  <si>
    <t>Lolipop Complete</t>
  </si>
  <si>
    <t>Lotai愛莉塔</t>
  </si>
  <si>
    <t>LSS的機械陣地</t>
  </si>
  <si>
    <t>Luminous冷凝</t>
  </si>
  <si>
    <t>LunaBerry</t>
  </si>
  <si>
    <t>Luoying</t>
  </si>
  <si>
    <t>三分糖手作中</t>
  </si>
  <si>
    <t>Lycoris Garden</t>
  </si>
  <si>
    <t>J11</t>
  </si>
  <si>
    <t>LyNeva</t>
  </si>
  <si>
    <t>手作娃娃</t>
  </si>
  <si>
    <t>M.O.K.茶包</t>
  </si>
  <si>
    <t>MacaronKnight</t>
  </si>
  <si>
    <t>Magical Meow</t>
  </si>
  <si>
    <t>MAI</t>
  </si>
  <si>
    <t>MAIDOLL</t>
  </si>
  <si>
    <t>MAkoriii</t>
  </si>
  <si>
    <t>Makrows</t>
  </si>
  <si>
    <t>mania8522191</t>
  </si>
  <si>
    <t>MapleSyrup</t>
  </si>
  <si>
    <t>MARINE IRIS</t>
  </si>
  <si>
    <t>Masi</t>
  </si>
  <si>
    <t>https://www.facebook.com/BJDhappy.candy/</t>
  </si>
  <si>
    <t>May梅 Cosplayer</t>
  </si>
  <si>
    <t>Meikoです</t>
  </si>
  <si>
    <t>Meows Create 子猫丸</t>
  </si>
  <si>
    <t>Miaosugoi</t>
  </si>
  <si>
    <t>MIBRY</t>
  </si>
  <si>
    <t>https://www.facebook.com/profile.php?id=100072289940546&amp;mibextid=ZbWKwL</t>
  </si>
  <si>
    <t>Miki is Otaku</t>
  </si>
  <si>
    <t>Millet@半米紀行</t>
  </si>
  <si>
    <t>MinuetWorks</t>
  </si>
  <si>
    <t>MiraKE</t>
  </si>
  <si>
    <t>MiruMiu</t>
  </si>
  <si>
    <t>MIYANA咪呀</t>
  </si>
  <si>
    <t>MO-BO</t>
  </si>
  <si>
    <t>Moe Linkage</t>
  </si>
  <si>
    <t>https://www.instagram.com/dollworld1204/</t>
  </si>
  <si>
    <t>Moling墨鈴</t>
  </si>
  <si>
    <t>Mo子宅屋</t>
  </si>
  <si>
    <t>Mr.Dom插畫</t>
  </si>
  <si>
    <t>MR工作室</t>
  </si>
  <si>
    <t>https://www.youtube.com/@Erenehsu</t>
  </si>
  <si>
    <t>MWKK</t>
  </si>
  <si>
    <t>My Garden 我的庭園（羊毛氈手作坊）</t>
  </si>
  <si>
    <t>M片 m-pien</t>
  </si>
  <si>
    <t>N.D.S.L.</t>
  </si>
  <si>
    <t>NABI0 蝶呤</t>
  </si>
  <si>
    <t>https://blog.erenehsu.com/archives/3017#more-3017</t>
  </si>
  <si>
    <t>NAK</t>
  </si>
  <si>
    <t>nAKolus</t>
  </si>
  <si>
    <t>NANAKEN</t>
  </si>
  <si>
    <t>Nao Cosplay</t>
  </si>
  <si>
    <t>NC731</t>
  </si>
  <si>
    <t>https://www.google.com/maps/place/Happy+candy+%E4%B8%89%E5%88%86%E7%B3%96%E6%89%8B%E4%BD%9C%E9%A3%9F%E7%8E%A9%E5%B0%8F%E7%89%A9+(%E9%9D%9E%E5%BA%97%E9%9D%A2+%E6%8E%A1%E9%9B%BB%E8%A9%B1%E9%A0%90%E7%B4%84%E5%88%B6)/@25.1905713,121.4378092,15z/data=!4m6!3m5!1s0x3468038ec152b963:0xd4f6f822f6d2d969!8m2!3d25.1905713!4d121.4378092!16s%2Fg%2F11h06_73lr?sa=X&amp;ved=1t:2428&amp;ictx=111&amp;coh=210790&amp;entry=tts</t>
  </si>
  <si>
    <t>Neko2AirLine</t>
  </si>
  <si>
    <t>Nekoatlantis</t>
  </si>
  <si>
    <t>nekoda</t>
  </si>
  <si>
    <t>NekoMimi工作室</t>
  </si>
  <si>
    <t>Nemumi Parfait</t>
  </si>
  <si>
    <t>NEOGOD</t>
  </si>
  <si>
    <t>Nicha茶茶</t>
  </si>
  <si>
    <t>NNK777</t>
  </si>
  <si>
    <t>No day,no night</t>
  </si>
  <si>
    <t>NoazZark-NZ</t>
  </si>
  <si>
    <t>Noho</t>
  </si>
  <si>
    <t>non_nonsummerjack</t>
  </si>
  <si>
    <t>Nori何苔苔</t>
  </si>
  <si>
    <t>NTUCCC台大卡漫社</t>
  </si>
  <si>
    <t>NUNA 姊語</t>
  </si>
  <si>
    <t>O.N Art Works</t>
  </si>
  <si>
    <t>OBAN KOBAN</t>
  </si>
  <si>
    <t>三色坊</t>
  </si>
  <si>
    <t>OHLAND</t>
  </si>
  <si>
    <t>A10,A11</t>
  </si>
  <si>
    <t>Okita Kung</t>
  </si>
  <si>
    <t>Ola Aphrodite</t>
  </si>
  <si>
    <t>Omelet Cream</t>
  </si>
  <si>
    <t>one one collection</t>
  </si>
  <si>
    <t>Orange柳丁喵</t>
  </si>
  <si>
    <t>OriginZero</t>
  </si>
  <si>
    <t>Oruka的墨水浴缸</t>
  </si>
  <si>
    <t>OTAKU JAZZ COLONY</t>
  </si>
  <si>
    <t>P&amp;C手繪</t>
  </si>
  <si>
    <t>PassingRain通り雨</t>
  </si>
  <si>
    <t>PEACHMILKY</t>
  </si>
  <si>
    <t>PIA横浜</t>
  </si>
  <si>
    <t>PIKA NEKO</t>
  </si>
  <si>
    <t>https://www.facebook.com/san.se.fang/</t>
  </si>
  <si>
    <t>Plumesyoukai</t>
  </si>
  <si>
    <t>PoiLiang</t>
  </si>
  <si>
    <t>Prodejavu</t>
  </si>
  <si>
    <t>Puo mart</t>
  </si>
  <si>
    <t>https://x.com/PaiHaku</t>
  </si>
  <si>
    <t>Pure Reverie</t>
  </si>
  <si>
    <t>R.H本舖</t>
  </si>
  <si>
    <t>Rabbit Candy</t>
  </si>
  <si>
    <t>https://www.plurk.com/PAIZERO</t>
  </si>
  <si>
    <t>Rabbit hutch</t>
  </si>
  <si>
    <t>RayP</t>
  </si>
  <si>
    <t>regnie</t>
  </si>
  <si>
    <t>https://www.pixiv.net/users/882490</t>
  </si>
  <si>
    <t>REI’s ROOM</t>
  </si>
  <si>
    <t>Rev3</t>
  </si>
  <si>
    <t>RE炸雞店</t>
  </si>
  <si>
    <t>RIN</t>
  </si>
  <si>
    <t>https://www.patreon.com/paizero</t>
  </si>
  <si>
    <t>RiverBit川比特</t>
  </si>
  <si>
    <t>RMO個人</t>
  </si>
  <si>
    <t>RongChuhan榮初涵</t>
  </si>
  <si>
    <t>Royalみるく</t>
  </si>
  <si>
    <t>RoyBoy羅蔔坑</t>
  </si>
  <si>
    <t>Runeiscute</t>
  </si>
  <si>
    <t>https://www.plurk.com/p/3iu0nazaam</t>
  </si>
  <si>
    <t>Ruru茹茹</t>
  </si>
  <si>
    <t>SAEU</t>
  </si>
  <si>
    <t>SAKI-LAND</t>
  </si>
  <si>
    <t>SAKUSAKU</t>
  </si>
  <si>
    <t>SamoAgo</t>
  </si>
  <si>
    <t>三食納豆飯</t>
  </si>
  <si>
    <t>美和野らぐ</t>
  </si>
  <si>
    <t>Saturnalia</t>
  </si>
  <si>
    <t>H19,H20</t>
  </si>
  <si>
    <t>saumoniere栗子鮭魚屋</t>
  </si>
  <si>
    <t>SCIFASAURUS(海穹文化)</t>
  </si>
  <si>
    <t>sentter森特繪</t>
  </si>
  <si>
    <t>Shadow sensei</t>
  </si>
  <si>
    <t>Shawn_artTW乾你拿</t>
  </si>
  <si>
    <t>Shawn創作</t>
  </si>
  <si>
    <t>Shey雪依</t>
  </si>
  <si>
    <t>ＳＨＩＮＩＮＧ</t>
  </si>
  <si>
    <t>https://x.com/rag_ragko</t>
  </si>
  <si>
    <t>Shiori cosplay</t>
  </si>
  <si>
    <t>ShiragaYanko小泱</t>
  </si>
  <si>
    <t>Shirakawako</t>
  </si>
  <si>
    <t>Shouki’s nest</t>
  </si>
  <si>
    <t>https://www.pixiv.net/users/7324626</t>
  </si>
  <si>
    <t>Shouyou</t>
  </si>
  <si>
    <t>SIDEREAL</t>
  </si>
  <si>
    <t>SIRIKA</t>
  </si>
  <si>
    <t>Sky-FreeDom Arts</t>
  </si>
  <si>
    <t>https://www.instagram.com/miwano_rag/</t>
  </si>
  <si>
    <t>SLOW START</t>
  </si>
  <si>
    <t>Socotaku帝大社研宅學組</t>
  </si>
  <si>
    <t>SophieK極品菲宅</t>
  </si>
  <si>
    <t>Soselの天真爛漫パラダイス</t>
  </si>
  <si>
    <t>SPICAT</t>
  </si>
  <si>
    <t>SQUARD FIVE</t>
  </si>
  <si>
    <t>https://potofu.me/miwanorag</t>
  </si>
  <si>
    <t>SSRB無限地下勞動部</t>
  </si>
  <si>
    <t>Stityo悠</t>
  </si>
  <si>
    <t>studio e’kis</t>
  </si>
  <si>
    <t>SuperAppleMan</t>
  </si>
  <si>
    <t>Sweet Avenue</t>
  </si>
  <si>
    <t>三喬主公</t>
  </si>
  <si>
    <t>T.A.K.O.水族館</t>
  </si>
  <si>
    <t>Q20</t>
  </si>
  <si>
    <t>T.K.C</t>
  </si>
  <si>
    <t>Q30</t>
  </si>
  <si>
    <t>Takashie</t>
  </si>
  <si>
    <t>Takiki Palette</t>
  </si>
  <si>
    <t>TAMUSIC</t>
  </si>
  <si>
    <t>Tee</t>
  </si>
  <si>
    <t>Tempest 日本社團</t>
  </si>
  <si>
    <t>Tibona</t>
  </si>
  <si>
    <t>Tiffany小豬舍</t>
  </si>
  <si>
    <t>TiraMisuMisu</t>
  </si>
  <si>
    <t>Tobey·又·</t>
  </si>
  <si>
    <t>https://x.com/3kiumaster</t>
  </si>
  <si>
    <t>TOHOORIN</t>
  </si>
  <si>
    <t>Tomodachi</t>
  </si>
  <si>
    <t>Tomotan</t>
  </si>
  <si>
    <t>https://www.instagram.com/made.in.3kiu/</t>
  </si>
  <si>
    <t>Torinosu</t>
  </si>
  <si>
    <t>traco strawberry</t>
  </si>
  <si>
    <t>TRY&amp;方言二人社会</t>
  </si>
  <si>
    <t>TSA studio</t>
  </si>
  <si>
    <t>Tsuru鶴葵</t>
  </si>
  <si>
    <t>https://lit.link/zh-tw/madein3kiu?utm_source=ig&amp;utm_medium=social&amp;utm_content=link_in_bio</t>
  </si>
  <si>
    <t>Turbo Wing</t>
  </si>
  <si>
    <t>TwelveStudios</t>
  </si>
  <si>
    <t>TwinBox</t>
  </si>
  <si>
    <t>TY楓</t>
  </si>
  <si>
    <t>U00住院部</t>
  </si>
  <si>
    <t>U-232C</t>
  </si>
  <si>
    <t>U235核燃動力</t>
  </si>
  <si>
    <t>三酸化炭素</t>
  </si>
  <si>
    <t>UAV實驗室</t>
  </si>
  <si>
    <t>Jack</t>
  </si>
  <si>
    <t>B38,B39</t>
  </si>
  <si>
    <t>URA BOU</t>
  </si>
  <si>
    <t>B38</t>
  </si>
  <si>
    <t>ＵＲＡＮ-ＦＡＣＴＯＲＹ</t>
  </si>
  <si>
    <t>Varlyn琳</t>
  </si>
  <si>
    <t>絕區零、蔚藍檔案、米哈遊</t>
  </si>
  <si>
    <t>VCCC</t>
  </si>
  <si>
    <t>💠大套組 (新刊+3個立牌) 1100元
💠中套組 ( 新刊+2個立牌) 800元
💠小套組 (新刊+1個立牌)  500元
💠同人誌新刊 200元
💠壓克力立牌 350元
💠陽奈抱枕 2500元
💠Kei滑鼠墊 600元</t>
  </si>
  <si>
    <t>VerseLink</t>
  </si>
  <si>
    <t>VIOLA已躺平</t>
  </si>
  <si>
    <t>Vivi林芝衣</t>
  </si>
  <si>
    <t>vococo</t>
  </si>
  <si>
    <t>VSPOT</t>
  </si>
  <si>
    <t>WAGA illustration</t>
  </si>
  <si>
    <t>Waifubait</t>
  </si>
  <si>
    <t>wasa米米米</t>
  </si>
  <si>
    <t>https://www.facebook.com/k2illust/</t>
  </si>
  <si>
    <t>WaterRing 水鈴鈴</t>
  </si>
  <si>
    <t>Weige</t>
  </si>
  <si>
    <t>wen</t>
  </si>
  <si>
    <t>wendydydydy</t>
  </si>
  <si>
    <t>white parabellum</t>
  </si>
  <si>
    <t>https://x.com/k2_illust</t>
  </si>
  <si>
    <t>Wish+希冀之翼+</t>
  </si>
  <si>
    <t>Woo !sland</t>
  </si>
  <si>
    <t>Xamu ArtWorks</t>
  </si>
  <si>
    <t>https://www.pixiv.net/users/35352009</t>
  </si>
  <si>
    <t>xinsworkshop</t>
  </si>
  <si>
    <t>XIxeong</t>
  </si>
  <si>
    <t>XiYun Studio</t>
  </si>
  <si>
    <t>XTER</t>
  </si>
  <si>
    <t>https://jack0418.fanbox.cc/</t>
  </si>
  <si>
    <t>Ya喵子的貓窩</t>
  </si>
  <si>
    <t>yee想天地</t>
  </si>
  <si>
    <t>Yonder Voice</t>
  </si>
  <si>
    <t>YuDan魚蛋</t>
  </si>
  <si>
    <t>Yui喵喵喵喵</t>
  </si>
  <si>
    <t>Yuki Azuma / Imomuya – Singleton</t>
  </si>
  <si>
    <t>Yume 小夢</t>
  </si>
  <si>
    <t>https://www.facebook.com/k2illust/posts/pfbid0zQRyzDdSSymUVhmkwuf4CmF9nBREC5FwDosCkwq4PXHKzjt3u4a2CTeAvXHV6ZDal</t>
  </si>
  <si>
    <t>Yuzuki柚姬</t>
  </si>
  <si>
    <t>ZAP製造所</t>
  </si>
  <si>
    <t>ZELITTO ARTWORK</t>
  </si>
  <si>
    <t>ZEN</t>
  </si>
  <si>
    <t>Zerotabi</t>
  </si>
  <si>
    <t>ZM敏</t>
  </si>
  <si>
    <t>Zudarts</t>
  </si>
  <si>
    <t>ZZZSTUDIO•樹懶工作室</t>
  </si>
  <si>
    <t>あぶら畑(ATOM)グランテッド</t>
  </si>
  <si>
    <t>下空少女</t>
  </si>
  <si>
    <t>あみったけ</t>
  </si>
  <si>
    <t>雁冰、夏久</t>
  </si>
  <si>
    <t>U39,U40</t>
  </si>
  <si>
    <t>アメアカリ</t>
  </si>
  <si>
    <t>ありぃずこーひー</t>
  </si>
  <si>
    <t>いおいおいおりん</t>
  </si>
  <si>
    <t>いちごうららか</t>
  </si>
  <si>
    <t>💠同人誌【祕密的少女圖鑑 】250元
💠同人誌【無人公園的小彼女】250元</t>
  </si>
  <si>
    <t>イレブンナイン</t>
  </si>
  <si>
    <t>ぅゅちゃん寝る</t>
  </si>
  <si>
    <t>えい梨Eilias</t>
  </si>
  <si>
    <t>エビデタイヲツル</t>
  </si>
  <si>
    <t>おほしさま堂!</t>
  </si>
  <si>
    <t>オンキュウ</t>
  </si>
  <si>
    <t>カカオポッド</t>
  </si>
  <si>
    <t>https://www.facebook.com/nicknikg863/</t>
  </si>
  <si>
    <t>カルデアコスメ</t>
  </si>
  <si>
    <t>カルデアごはん!!</t>
  </si>
  <si>
    <t>キッカニッキ</t>
  </si>
  <si>
    <t>キネマ106</t>
  </si>
  <si>
    <t>グリモア</t>
  </si>
  <si>
    <t>https://twitter.com/nicknikg86</t>
  </si>
  <si>
    <t>くるみゆべし</t>
  </si>
  <si>
    <t>グレートキャニオン</t>
  </si>
  <si>
    <t>こむぎばたけ</t>
  </si>
  <si>
    <t>こんにゃろめ！</t>
  </si>
  <si>
    <t>https://www.plurk.com/nicknikg</t>
  </si>
  <si>
    <t>さかな公園</t>
  </si>
  <si>
    <t>さざなみ壊変_</t>
  </si>
  <si>
    <t>ざしきねこ</t>
  </si>
  <si>
    <t>https://www.pixiv.net/users/577076</t>
  </si>
  <si>
    <t>しぐにゃん</t>
  </si>
  <si>
    <t>シスルGenesith</t>
  </si>
  <si>
    <t>しゅにち関数</t>
  </si>
  <si>
    <t>じるふぁん</t>
  </si>
  <si>
    <t>ズイカク・フィクスター</t>
  </si>
  <si>
    <t>すこすここん部</t>
  </si>
  <si>
    <t>すずらまーと！！</t>
  </si>
  <si>
    <t>せなねっとさん</t>
  </si>
  <si>
    <t>https://www.myacg.com.tw/seller_market.php?seller=590573</t>
  </si>
  <si>
    <t>チワワプラネットの大統領</t>
  </si>
  <si>
    <t>つぐつぐ</t>
  </si>
  <si>
    <t>つくねわーるど【DREAM.Project】</t>
  </si>
  <si>
    <t>ニオ不是二才</t>
  </si>
  <si>
    <t>にごろらぼ</t>
  </si>
  <si>
    <t>にもりうむ</t>
  </si>
  <si>
    <t>に向思考</t>
  </si>
  <si>
    <t>下空社</t>
  </si>
  <si>
    <t>ねこのあくびとあさのいろ</t>
  </si>
  <si>
    <t>F09,F10</t>
  </si>
  <si>
    <t>ネトーチカ</t>
  </si>
  <si>
    <t>G05,G06</t>
  </si>
  <si>
    <t>ハチゴねこどーなつ</t>
  </si>
  <si>
    <t>はんげつ_15</t>
  </si>
  <si>
    <t>ひなのお茶会</t>
  </si>
  <si>
    <t>ふつれ.com</t>
  </si>
  <si>
    <t>ブルーブルルー</t>
  </si>
  <si>
    <t>ふわふわにく屋</t>
  </si>
  <si>
    <t>https://www.facebook.com/TUITDC</t>
  </si>
  <si>
    <t>ボカロ虛擬歌姬交流會</t>
  </si>
  <si>
    <t>まふゆ</t>
  </si>
  <si>
    <t>ミミトハウス1号</t>
  </si>
  <si>
    <t>みゃーのもと</t>
  </si>
  <si>
    <t>みゆき·Miyuki</t>
  </si>
  <si>
    <t>みゆる〜む伊月的空間</t>
  </si>
  <si>
    <t>みりおんばんく</t>
  </si>
  <si>
    <t>https://www.instagram.com/tuitdc1112/</t>
  </si>
  <si>
    <t>メルヘンBOX</t>
  </si>
  <si>
    <t>もこたんち</t>
  </si>
  <si>
    <t>やまぐちぷりんと</t>
  </si>
  <si>
    <t>ユカニュンの生贄-YUKA HANYU-</t>
  </si>
  <si>
    <t>よねや</t>
  </si>
  <si>
    <t>よみ_Yomi</t>
  </si>
  <si>
    <t>https://home.gamer.com.tw/profile/index.php?owner=shaconsir</t>
  </si>
  <si>
    <t>ららりらら</t>
  </si>
  <si>
    <t>りんごの木</t>
  </si>
  <si>
    <t>ㄚ田です(´ . .̫ . `)</t>
  </si>
  <si>
    <t>https://portaly.cc/TUITDC</t>
  </si>
  <si>
    <t>https://www.facebook.com/TUITDC/posts/pfbid04xGpSCyaq9gZfikNr6YBiTMHAPrqsGRYEUYgAKnEpgeEEQRPcXiVWj1cZGM41Bwwl
https://www.threads.com/share/BAW7WoqKPc/</t>
  </si>
  <si>
    <t>丫鴨</t>
  </si>
  <si>
    <t>K20</t>
  </si>
  <si>
    <t>スバ友</t>
  </si>
  <si>
    <t>https://x.com/Master_ya1122</t>
  </si>
  <si>
    <t>https://x.com/whale30504</t>
  </si>
  <si>
    <t>丸杏亭</t>
  </si>
  <si>
    <t>兀幾斗wugedou</t>
  </si>
  <si>
    <t>千煂+BS</t>
  </si>
  <si>
    <t>C08</t>
  </si>
  <si>
    <t>士雷</t>
  </si>
  <si>
    <t>大幼蟲</t>
  </si>
  <si>
    <t>大同大學ACG繪畫暨藝術研習社</t>
  </si>
  <si>
    <t>大江戶外萌</t>
  </si>
  <si>
    <t>大阪風男</t>
  </si>
  <si>
    <t>大波斯菊花園</t>
  </si>
  <si>
    <t>大御哦哦哦</t>
  </si>
  <si>
    <t>https://x.com/anzu0130</t>
  </si>
  <si>
    <t>大概是…夭謬?</t>
  </si>
  <si>
    <t>大福喵喵</t>
  </si>
  <si>
    <t>https://x.com/marrrr_co</t>
  </si>
  <si>
    <t>女孩日常</t>
  </si>
  <si>
    <t>小文西畫廊</t>
  </si>
  <si>
    <t>小白鹿 WHITE DEER</t>
  </si>
  <si>
    <t>小白熊</t>
  </si>
  <si>
    <t>https://www.instagram.com/anzu_maruco/</t>
  </si>
  <si>
    <t>小朵time</t>
  </si>
  <si>
    <t>小羊/풍신 Kohitsuji_Pungsin</t>
  </si>
  <si>
    <t>小羽feather</t>
  </si>
  <si>
    <t>https://www.youtube.com/@anzu_maruco</t>
  </si>
  <si>
    <t>小艾</t>
  </si>
  <si>
    <t>小町牧場</t>
  </si>
  <si>
    <t>小波波利那可可</t>
  </si>
  <si>
    <t>小咩</t>
  </si>
  <si>
    <t>小律 Ritsu</t>
  </si>
  <si>
    <t>https://piku.page/@maruco</t>
  </si>
  <si>
    <t>小馬麗’Mary</t>
  </si>
  <si>
    <t>小雪Yukichan</t>
  </si>
  <si>
    <t>小喵喵不講舞德</t>
  </si>
  <si>
    <t>小琪 Aki Cosplayer</t>
  </si>
  <si>
    <t>小菊小花園</t>
  </si>
  <si>
    <t>小壽司的快樂板板</t>
  </si>
  <si>
    <t>兀幾斗</t>
  </si>
  <si>
    <t>小漾樣x樣樣子</t>
  </si>
  <si>
    <t>K11</t>
  </si>
  <si>
    <t>小熊貓工作室</t>
  </si>
  <si>
    <t>繪師,vtuber</t>
  </si>
  <si>
    <t>小撿存檔點</t>
  </si>
  <si>
    <t>小翼小光180</t>
  </si>
  <si>
    <t>Hololive，Ina</t>
  </si>
  <si>
    <t>💠古神入教福袋 1500元
1、帆布袋
2、滑鼠墊
3、飯友包
4、大吊飾</t>
  </si>
  <si>
    <t>小顆子</t>
  </si>
  <si>
    <t>小薰的百變魔法衣櫥</t>
  </si>
  <si>
    <t>小雞塊嗶嗶</t>
  </si>
  <si>
    <t>川崎重工</t>
  </si>
  <si>
    <t>工口中毒ガールM10</t>
  </si>
  <si>
    <t>工坊夏至千里</t>
  </si>
  <si>
    <t>https://www.facebook.com/wugdouGG/?locale=zh_TW</t>
  </si>
  <si>
    <t>不要那麼吉</t>
  </si>
  <si>
    <t>不要碰我的狗</t>
  </si>
  <si>
    <t>中央動畫社</t>
  </si>
  <si>
    <t>中原大學漫畫研習社</t>
  </si>
  <si>
    <t>五連裝酸素茶葉罐</t>
  </si>
  <si>
    <t>https://twitter.com/wugedou579</t>
  </si>
  <si>
    <t>今天不想畫</t>
  </si>
  <si>
    <t>六六六亞</t>
  </si>
  <si>
    <t>六太日日人</t>
  </si>
  <si>
    <t>https://www.plurk.com/wugedou</t>
  </si>
  <si>
    <t>六本木製作所</t>
  </si>
  <si>
    <t>六樓忍者村</t>
  </si>
  <si>
    <t>天之火</t>
  </si>
  <si>
    <t>天世コーポレーション</t>
  </si>
  <si>
    <t>天台工作室</t>
  </si>
  <si>
    <t>天使堡佑</t>
  </si>
  <si>
    <t>天狐城</t>
  </si>
  <si>
    <t>天風耳膜一天用十副</t>
  </si>
  <si>
    <t>太空水龍頭恐慌</t>
  </si>
  <si>
    <t>https://www.facebook.com/wugdouGG/posts/pfbid0S913bFB7zYiEmHL3koqFCuqCsVpKwNDX9gPfh3w3yUv1PaUUV2qH3PPr1rRpuwrDl</t>
  </si>
  <si>
    <t>太空垃圾</t>
  </si>
  <si>
    <t>少女廢墟茶會</t>
  </si>
  <si>
    <t>少搬三箱 席恩C嘻完售雞精會</t>
  </si>
  <si>
    <t>少搬三箱赤狐旅總黨部</t>
  </si>
  <si>
    <t>幻想布萊梅</t>
  </si>
  <si>
    <t>心重力動漫工作室</t>
  </si>
  <si>
    <t>心桃魅夢</t>
  </si>
  <si>
    <t>塗鴉</t>
  </si>
  <si>
    <t>心動大鳥團</t>
  </si>
  <si>
    <t>V06</t>
  </si>
  <si>
    <t>V05,V06</t>
  </si>
  <si>
    <t>心動美栗</t>
  </si>
  <si>
    <t>#新世界狂歡 #戀與深空 #戀與製作人 #無職轉生
#咒術迴戰 薩爾達傳說 崩壞星穹鐵道 鳴潮</t>
  </si>
  <si>
    <t>💠同人誌
💠卡貼
💠明信片
💠扇子
💠透明壓克力
💠吊飾
💠袋子
💠貼紙</t>
  </si>
  <si>
    <t>手創館</t>
  </si>
  <si>
    <t>文西朋友</t>
  </si>
  <si>
    <t>方舟 Ark</t>
  </si>
  <si>
    <t>方舟特別市</t>
  </si>
  <si>
    <t>日田天領水溝水(仮)</t>
  </si>
  <si>
    <t>日初翱祥-陌千</t>
  </si>
  <si>
    <t>日落之旅藥水舖</t>
  </si>
  <si>
    <t>https://www.facebook.com/profile.php?id=100063490909635#</t>
  </si>
  <si>
    <t>月見猫屋</t>
  </si>
  <si>
    <t>月亮代表我的心</t>
  </si>
  <si>
    <t>月面基地</t>
  </si>
  <si>
    <t>月宮櫻Tsukimiya Sakura</t>
  </si>
  <si>
    <t>月貓創意</t>
  </si>
  <si>
    <t>木子的百合花園</t>
  </si>
  <si>
    <t>木瓜サンミゲル</t>
  </si>
  <si>
    <t>木吉高機動型</t>
  </si>
  <si>
    <t>https://x.com/hagarener</t>
  </si>
  <si>
    <t>比鄰星域ProximaSector</t>
  </si>
  <si>
    <t>比雕飛飛</t>
  </si>
  <si>
    <t>毛毛創森坊</t>
  </si>
  <si>
    <t>https://www.plurk.com/blackstrange</t>
  </si>
  <si>
    <t>毛毛精靈與牠們的喵喵迷因</t>
  </si>
  <si>
    <t>水月研究所</t>
  </si>
  <si>
    <t>水餃寶包</t>
  </si>
  <si>
    <t>https://www.pixiv.net/users/36214643</t>
  </si>
  <si>
    <t>火火KaKa</t>
  </si>
  <si>
    <t>火星入侵</t>
  </si>
  <si>
    <t>牛牛Niu</t>
  </si>
  <si>
    <t>犬狸貓手作</t>
  </si>
  <si>
    <t>王福的高速過彎填海打卡點</t>
  </si>
  <si>
    <t>世界樹圖書館</t>
  </si>
  <si>
    <t>丘比重工</t>
  </si>
  <si>
    <t>冬雪紛飛</t>
  </si>
  <si>
    <t>https://www.instagram.com/p/Dbp-qFBCV3Z/</t>
  </si>
  <si>
    <t>加零在電線桿下</t>
  </si>
  <si>
    <t>包子研究社</t>
  </si>
  <si>
    <t>包子部屋&amp;大磨界+GIO</t>
  </si>
  <si>
    <t>北科大ACGM研究社</t>
  </si>
  <si>
    <t>北極雪兔窩</t>
  </si>
  <si>
    <t>半里廣場</t>
  </si>
  <si>
    <t>卡滋箱</t>
  </si>
  <si>
    <t>卡爾比</t>
  </si>
  <si>
    <t>卯時日和</t>
  </si>
  <si>
    <t>K23,K24</t>
  </si>
  <si>
    <t>古比</t>
  </si>
  <si>
    <t>古藤工作室 by MOMO</t>
  </si>
  <si>
    <t>可奈肉蛋屋</t>
  </si>
  <si>
    <t>台日友好Vtuber企画</t>
  </si>
  <si>
    <t>台北人</t>
  </si>
  <si>
    <t>台科大美術社</t>
  </si>
  <si>
    <t>台藝大極風漫研</t>
  </si>
  <si>
    <t>四月兔工作坊</t>
  </si>
  <si>
    <t>四巫日Momihi cos</t>
  </si>
  <si>
    <t>四季注意</t>
  </si>
  <si>
    <t>https://www.facebook.com/profile.php?id=100072024726705</t>
  </si>
  <si>
    <t>失去明天(あしたをなくす)</t>
  </si>
  <si>
    <t>奶昔工房 Milkshake Work</t>
  </si>
  <si>
    <t>奶油玉米的呆毛</t>
  </si>
  <si>
    <t>奶油栗子大棕熊</t>
  </si>
  <si>
    <t>奶油湯匙</t>
  </si>
  <si>
    <t>奶茶Mirukuti</t>
  </si>
  <si>
    <t>https://x.com/uanuan_93</t>
  </si>
  <si>
    <t>奶凰包</t>
  </si>
  <si>
    <t>尼艾NiiE</t>
  </si>
  <si>
    <t>左と右 – 左右子個人</t>
  </si>
  <si>
    <t>https://www.pixiv.net/users/2145683</t>
  </si>
  <si>
    <t>左手有六指</t>
  </si>
  <si>
    <t>巧克歐蕾</t>
  </si>
  <si>
    <t>巨龍棲息地</t>
  </si>
  <si>
    <t>布來沒Bremen</t>
  </si>
  <si>
    <t>平面狂想</t>
  </si>
  <si>
    <t>幼彩社</t>
  </si>
  <si>
    <t>打牌萌</t>
  </si>
  <si>
    <t>本本力學實驗室</t>
  </si>
  <si>
    <t>本本貓是一隻貓</t>
  </si>
  <si>
    <t>本喵放空自我</t>
  </si>
  <si>
    <t>正港奇片漫畫工作室</t>
  </si>
  <si>
    <t>正經同人</t>
  </si>
  <si>
    <t>永繪工坊</t>
  </si>
  <si>
    <t>玄子Genko</t>
  </si>
  <si>
    <t>玉草工業</t>
  </si>
  <si>
    <t>V01,V02</t>
  </si>
  <si>
    <t>瓜子工坊</t>
  </si>
  <si>
    <t>瓜茶ice社</t>
  </si>
  <si>
    <t>甘娜Ping</t>
  </si>
  <si>
    <t>田中水草</t>
  </si>
  <si>
    <t>田書坊</t>
  </si>
  <si>
    <t>由庫里muA</t>
  </si>
  <si>
    <t>甲Yeetの泡麵館</t>
  </si>
  <si>
    <t>白い狐の住む社</t>
  </si>
  <si>
    <t>白百合堂</t>
  </si>
  <si>
    <t>白色房間</t>
  </si>
  <si>
    <t>https://www.facebook.com/you.chong.403989/</t>
  </si>
  <si>
    <t>白色花園</t>
  </si>
  <si>
    <t>白晝夜行</t>
  </si>
  <si>
    <t>白夢亭</t>
  </si>
  <si>
    <t>交大 VTuber 社</t>
  </si>
  <si>
    <t>交大動畫社</t>
  </si>
  <si>
    <t>https://x.com/lianbiglian</t>
  </si>
  <si>
    <t>交通大學漫畫社</t>
  </si>
  <si>
    <t>仲夏の浣熊</t>
  </si>
  <si>
    <t>任務了解</t>
  </si>
  <si>
    <t>企鵝工坊</t>
  </si>
  <si>
    <t>https://www.pixiv.net/users/10278825</t>
  </si>
  <si>
    <t>伊羅的畫廊</t>
  </si>
  <si>
    <t>休止狐不是羞恥狐</t>
  </si>
  <si>
    <t>光影之下</t>
  </si>
  <si>
    <t>全麥醬子</t>
  </si>
  <si>
    <t>全糖里斯</t>
  </si>
  <si>
    <t>共聚物精靈Copolymer Wizard</t>
  </si>
  <si>
    <t>https://clibo.tw/users/fvMEBW</t>
  </si>
  <si>
    <t>吃餅進ジーン</t>
  </si>
  <si>
    <t>吉喵熊熊</t>
  </si>
  <si>
    <t>同桌不同推</t>
  </si>
  <si>
    <t>https://www.instagram.com/lianbiglian</t>
  </si>
  <si>
    <t>向日葵茄子</t>
  </si>
  <si>
    <t>回回拉麺</t>
  </si>
  <si>
    <t>地方的哭逼有了繪版</t>
  </si>
  <si>
    <t>地圖邊界的浣熊窩</t>
  </si>
  <si>
    <t>地獄熱炒店</t>
  </si>
  <si>
    <t>https://www.youtube.com/channel/UCN8fq5W9Qnc3f0mFu3DYjJA</t>
  </si>
  <si>
    <t>多多</t>
  </si>
  <si>
    <t>多肉生物</t>
  </si>
  <si>
    <t>好了啦！拜寧特大號</t>
  </si>
  <si>
    <t>https://linktr.ee/lianbiglian</t>
  </si>
  <si>
    <t>好惠圖屋</t>
  </si>
  <si>
    <t>好緊先生</t>
  </si>
  <si>
    <t>好點子</t>
  </si>
  <si>
    <t>宅即門</t>
  </si>
  <si>
    <t>宇宙波神山崎本社</t>
  </si>
  <si>
    <t>安全第一</t>
  </si>
  <si>
    <t>安捏嘟賀 Dodo</t>
  </si>
  <si>
    <t>成長の カメ</t>
  </si>
  <si>
    <t>成為奪心魔之必要</t>
  </si>
  <si>
    <t>F06</t>
  </si>
  <si>
    <t>早安柴之美</t>
  </si>
  <si>
    <t>E03</t>
  </si>
  <si>
    <t>有害蕈類集會所</t>
  </si>
  <si>
    <t>繪師, 大學社團</t>
  </si>
  <si>
    <t>朵莉 Tori</t>
  </si>
  <si>
    <t>次文化夾縫</t>
  </si>
  <si>
    <t>百元肉肉</t>
  </si>
  <si>
    <t>百合吉娃娃</t>
  </si>
  <si>
    <t>百變恩恩</t>
  </si>
  <si>
    <t>米ナス</t>
  </si>
  <si>
    <t>米米扣Mimiko</t>
  </si>
  <si>
    <t>米克的倉庫</t>
  </si>
  <si>
    <t>https://www.facebook.com/TTUACG/?locale=zh_TW</t>
  </si>
  <si>
    <t>米豆綠Midori</t>
  </si>
  <si>
    <t>米型自動複製單元</t>
  </si>
  <si>
    <t>米恩坊</t>
  </si>
  <si>
    <t>米浮mifu</t>
  </si>
  <si>
    <t>米茲米茲</t>
  </si>
  <si>
    <t>米蝦米</t>
  </si>
  <si>
    <t>米鬚的攤</t>
  </si>
  <si>
    <t>羊亞科</t>
  </si>
  <si>
    <t>羊的老鼠窩</t>
  </si>
  <si>
    <t>羽星吃星星</t>
  </si>
  <si>
    <t>老尾</t>
  </si>
  <si>
    <t>老雁小坊</t>
  </si>
  <si>
    <t>老農李澤的大菜園</t>
  </si>
  <si>
    <t>肉まん研究会</t>
  </si>
  <si>
    <t>肉世界</t>
  </si>
  <si>
    <t>肉排Niku cos</t>
  </si>
  <si>
    <t>C11,C12</t>
  </si>
  <si>
    <t>肉球不加蛋</t>
  </si>
  <si>
    <t>肉腿本舖NARU</t>
  </si>
  <si>
    <t>自由黑貓的紙箱</t>
  </si>
  <si>
    <t>色彩不耐症</t>
  </si>
  <si>
    <t>艾宅團</t>
  </si>
  <si>
    <t>艾青的眾青平身</t>
  </si>
  <si>
    <t>阡狐Huni</t>
  </si>
  <si>
    <t>伶伶 Linnng</t>
  </si>
  <si>
    <t>https://www.facebook.com/p/%E5%A4%A7%E6%B1%9F%E6%88%B6%E5%A4%96%E8%90%8C-100063894948544/?paipv=0&amp;eav=AfZPECPFmKMUbi0PFVullQ6fwZ2PfphJLzCSlW0B74H2KVR_bYTuPdTG9uunGcYu-F0&amp;_rdr</t>
  </si>
  <si>
    <t>佐川千尋</t>
  </si>
  <si>
    <t>作業系統</t>
  </si>
  <si>
    <t>你也是舞台少女？</t>
  </si>
  <si>
    <t>你看這裡有一隻KIN</t>
  </si>
  <si>
    <t>你們是女同事嗎</t>
  </si>
  <si>
    <t>克特小舖</t>
  </si>
  <si>
    <t>克蘿到底吸了多少</t>
  </si>
  <si>
    <t>助客勃</t>
  </si>
  <si>
    <t>即樂堂</t>
  </si>
  <si>
    <t>吞星之鯨吞我心</t>
  </si>
  <si>
    <t>吹雪翻譯</t>
  </si>
  <si>
    <t>坊橋夜泊</t>
  </si>
  <si>
    <t>妖幻狐</t>
  </si>
  <si>
    <t>完全に完璧に全壁に変態</t>
  </si>
  <si>
    <t>尾戒螺旋律</t>
  </si>
  <si>
    <t>尿酸値下げ隊</t>
  </si>
  <si>
    <t>U04</t>
  </si>
  <si>
    <t>M15</t>
  </si>
  <si>
    <t>希朵米_Hitomi</t>
  </si>
  <si>
    <t>快樂炸蝦</t>
  </si>
  <si>
    <t>快樂美乃滋</t>
  </si>
  <si>
    <t>快樂濕大象</t>
  </si>
  <si>
    <t>快樂罌粟花自耕農會</t>
  </si>
  <si>
    <t>我4亞羅</t>
  </si>
  <si>
    <t>攻勢主義</t>
  </si>
  <si>
    <t>李神隨便畫</t>
  </si>
  <si>
    <t>https://www.facebook.com/profile.php?id=100095148571755</t>
  </si>
  <si>
    <t>李龜Leeki</t>
  </si>
  <si>
    <t>杏。Xing</t>
  </si>
  <si>
    <t>步羽羽魔法部</t>
  </si>
  <si>
    <t>每日健康每日希</t>
  </si>
  <si>
    <t>汪汪 Won Cosplay</t>
  </si>
  <si>
    <t>https://x.com/Oosaka212</t>
  </si>
  <si>
    <t>沐木大魔王</t>
  </si>
  <si>
    <t>沖島灯台</t>
  </si>
  <si>
    <t>沙拉油滑倒油</t>
  </si>
  <si>
    <t>町町噹噹狗生活</t>
  </si>
  <si>
    <t>https://www.plurk.com/ayumu3659</t>
  </si>
  <si>
    <t>町貓貓町</t>
  </si>
  <si>
    <t>肚臍轉圈圈</t>
  </si>
  <si>
    <t>芆Z與他的繪圖好夥伴們</t>
  </si>
  <si>
    <t>https://www.pixiv.net/users/5650892</t>
  </si>
  <si>
    <t>芋泥啵啵鮮奶綠</t>
  </si>
  <si>
    <t>芋圓挫冰</t>
  </si>
  <si>
    <t>芋粿子</t>
  </si>
  <si>
    <t>https://oosaka212.fanbox.cc/</t>
  </si>
  <si>
    <t>角角吉診室</t>
  </si>
  <si>
    <t>角落人生_潔</t>
  </si>
  <si>
    <t>角落工作室</t>
  </si>
  <si>
    <t>赤月工作室_AKA Tsuki</t>
  </si>
  <si>
    <t>赤兔芽</t>
  </si>
  <si>
    <t>赤泉重工</t>
  </si>
  <si>
    <t>https://home.gamer.com.tw/homeindex.php?owner=ayumu3659</t>
  </si>
  <si>
    <t>赤瞳不是紅色眼睛</t>
  </si>
  <si>
    <t>邪惡明太子</t>
  </si>
  <si>
    <t>亞果工房</t>
  </si>
  <si>
    <t>亞紗 Asa</t>
  </si>
  <si>
    <t>亞瑪吉大肥羊</t>
  </si>
  <si>
    <t>來世想當水母</t>
  </si>
  <si>
    <t>依琉iRu</t>
  </si>
  <si>
    <t>兔子老大</t>
  </si>
  <si>
    <t>K17</t>
  </si>
  <si>
    <t>兔王</t>
  </si>
  <si>
    <t>兔仔咖啡凍</t>
  </si>
  <si>
    <t>兔司-TuSi</t>
  </si>
  <si>
    <t>兔肉罐頭</t>
  </si>
  <si>
    <t>兔兔蟲cosplay</t>
  </si>
  <si>
    <t>兔紙Tuchih</t>
  </si>
  <si>
    <t>初夏百景</t>
  </si>
  <si>
    <t>初夢蛙町</t>
  </si>
  <si>
    <t>周荀 DenKa</t>
  </si>
  <si>
    <t>https://www.facebook.com/cosmosmumu</t>
  </si>
  <si>
    <t>呱心惡魔</t>
  </si>
  <si>
    <t>和(なごみ)</t>
  </si>
  <si>
    <t>和羽と天羽</t>
  </si>
  <si>
    <t>咕咕郵務所</t>
  </si>
  <si>
    <t>咖哩東</t>
  </si>
  <si>
    <t>https://x.com/cosmos0204</t>
  </si>
  <si>
    <t>咖啡 cosplay</t>
  </si>
  <si>
    <t>夜行飛船</t>
  </si>
  <si>
    <t>https://www.plurk.com/cosmos24</t>
  </si>
  <si>
    <t>夜行動物館</t>
  </si>
  <si>
    <t>夜玖旅團</t>
  </si>
  <si>
    <t>夜貓館咖啡屋</t>
  </si>
  <si>
    <t>夜繪飯</t>
  </si>
  <si>
    <t>https://www.pixiv.net/users/1293378</t>
  </si>
  <si>
    <t>夜觸人身</t>
  </si>
  <si>
    <t>奇怪的東西混入了</t>
  </si>
  <si>
    <t>奈櫻工坊</t>
  </si>
  <si>
    <t>奉池 Fonchi</t>
  </si>
  <si>
    <t>https://www.doujin.com.tw/groups/info/195</t>
  </si>
  <si>
    <t>居狸GLI</t>
  </si>
  <si>
    <t>岸間晴乃のイラストテンジ</t>
  </si>
  <si>
    <t>帕淇Pachi</t>
  </si>
  <si>
    <t>延畢牲遊戲研究所</t>
  </si>
  <si>
    <t>怪獸少女KaijuShoujo</t>
  </si>
  <si>
    <t>怪獸箱_monsterbox</t>
  </si>
  <si>
    <t>抱大腿的魚璣懶洋洋</t>
  </si>
  <si>
    <t>拌飯ビビンバ</t>
  </si>
  <si>
    <t>大御</t>
  </si>
  <si>
    <t>放課後、櫻Cafe</t>
  </si>
  <si>
    <t>明天的章魚也想當香腸</t>
  </si>
  <si>
    <t>易爛</t>
  </si>
  <si>
    <t>東方project文文新聞資訊部</t>
  </si>
  <si>
    <t>G42</t>
  </si>
  <si>
    <t>東京アクティブNEETs</t>
  </si>
  <si>
    <t>東泉重工</t>
  </si>
  <si>
    <t>米哈遊，絕區零 / ZenlessZoneZero / ゼンレスゾーンゼロ</t>
  </si>
  <si>
    <t>東泉重車</t>
  </si>
  <si>
    <t>套組 1100元
💠同人誌【夏日妄想】200元
💠單面立牌
💠雙面雷射票卡
💠壓克力色紙 (含支架)
💠明信片套組 (一組4張)
💠飯友</t>
  </si>
  <si>
    <t>林檎有駕照</t>
  </si>
  <si>
    <t>林檎林</t>
  </si>
  <si>
    <t>林檎效應</t>
  </si>
  <si>
    <t>河狸Biba</t>
  </si>
  <si>
    <t>波乙馬桶</t>
  </si>
  <si>
    <t>波比好朋友</t>
  </si>
  <si>
    <t>https://www.facebook.com/dayuh.kawa/</t>
  </si>
  <si>
    <t>泥泥汝</t>
  </si>
  <si>
    <t>炉研所</t>
  </si>
  <si>
    <t>狐川_kitsunekawa</t>
  </si>
  <si>
    <t>狐狐君</t>
  </si>
  <si>
    <t>狐狸沒有耳朵</t>
  </si>
  <si>
    <t>https://x.com/Dayuh_820</t>
  </si>
  <si>
    <t>狐狸的伊盞登</t>
  </si>
  <si>
    <t>狐狸的尾巴</t>
  </si>
  <si>
    <t>狐媚娘達亞•FoxDaya</t>
  </si>
  <si>
    <t>狛荷屋</t>
  </si>
  <si>
    <t>https://www.instagram.com/dayuh820/</t>
  </si>
  <si>
    <t>玥炭繪館</t>
  </si>
  <si>
    <t>空白頁。</t>
  </si>
  <si>
    <t>空姊姊的異想世界</t>
  </si>
  <si>
    <t>空洞騎士屋</t>
  </si>
  <si>
    <t>https://www.youtube.com/@dayuh820</t>
  </si>
  <si>
    <t>空想工房．Reverie Studio</t>
  </si>
  <si>
    <t>肥肥紅鳥保育園區</t>
  </si>
  <si>
    <t>芙子煉的藝想室X小黃瓜口味冰泡芙</t>
  </si>
  <si>
    <t>https://www.twitch.tv/dayuh820</t>
  </si>
  <si>
    <t>芙米是一隻小米蟲</t>
  </si>
  <si>
    <t>芝麻鳥事</t>
  </si>
  <si>
    <t>花屋創意(花屋la fleur)</t>
  </si>
  <si>
    <t>花梨Hanari</t>
  </si>
  <si>
    <t>https://discord.com/invite/394WrEagyY</t>
  </si>
  <si>
    <t>花絵の万貨-AORI個人勢</t>
  </si>
  <si>
    <t>花間絮語</t>
  </si>
  <si>
    <t>金華火腿</t>
  </si>
  <si>
    <t>https://lit.link/zh-tw/dayuh</t>
  </si>
  <si>
    <t>長頸鹿梅雨</t>
  </si>
  <si>
    <t>阿不思1號</t>
  </si>
  <si>
    <t>阿兆Ajo</t>
  </si>
  <si>
    <t>https://x.com/Dayuh_820/status/2078389825242358024</t>
  </si>
  <si>
    <t>阿提Mzcca</t>
  </si>
  <si>
    <t>阿農Anon</t>
  </si>
  <si>
    <t>阿熊人原木</t>
  </si>
  <si>
    <t>https://myship.7-11.com.tw/general/detail/GM2512180397715</t>
  </si>
  <si>
    <t>阿熊是一隻熊</t>
  </si>
  <si>
    <t>阿慧社</t>
  </si>
  <si>
    <t>阿璇Xuan</t>
  </si>
  <si>
    <t>雨白掐哩甲白粉</t>
  </si>
  <si>
    <t>雨波HaneAme</t>
  </si>
  <si>
    <t>雨喵</t>
  </si>
  <si>
    <t>青雨アメ</t>
  </si>
  <si>
    <t>K18</t>
  </si>
  <si>
    <t>青雨閣</t>
  </si>
  <si>
    <t>青葉工房</t>
  </si>
  <si>
    <t>COSER</t>
  </si>
  <si>
    <t>青頭白龍</t>
  </si>
  <si>
    <t>冒出來的耳朵 | 珏兒</t>
  </si>
  <si>
    <t>南方山竹筍</t>
  </si>
  <si>
    <t>南瓜男pumpkin man</t>
  </si>
  <si>
    <t>南蠻工作室</t>
  </si>
  <si>
    <t>咩咩繪夢工坊</t>
  </si>
  <si>
    <t>咪乓</t>
  </si>
  <si>
    <t>咪狗工作室</t>
  </si>
  <si>
    <t>https://www.doujin.com.tw/authors/info/ilove446</t>
  </si>
  <si>
    <t>咪咪協會</t>
  </si>
  <si>
    <t>咪歐歐宇宙</t>
  </si>
  <si>
    <t>哈捏Hane</t>
  </si>
  <si>
    <t>哈魯醬</t>
  </si>
  <si>
    <t>幽塗</t>
  </si>
  <si>
    <t>待援生活</t>
  </si>
  <si>
    <t>拜託快來買學馬仕合同</t>
  </si>
  <si>
    <t>星之色</t>
  </si>
  <si>
    <t>星米恩</t>
  </si>
  <si>
    <t>星空下的白日夢</t>
  </si>
  <si>
    <t>星花火</t>
  </si>
  <si>
    <t>星軌工作室</t>
  </si>
  <si>
    <t>星球蛋糕捲</t>
  </si>
  <si>
    <t>星野ちゃん</t>
  </si>
  <si>
    <t>喵大福</t>
  </si>
  <si>
    <t>星喵Aastaneko</t>
  </si>
  <si>
    <t>星夢亭</t>
  </si>
  <si>
    <t>V28</t>
  </si>
  <si>
    <t>春の屋</t>
  </si>
  <si>
    <t>春ばる繪屋</t>
  </si>
  <si>
    <t>春日影研究所</t>
  </si>
  <si>
    <t>春夏秋冬王國</t>
  </si>
  <si>
    <t>https://www.facebook.com/daifuku.nyanya/</t>
  </si>
  <si>
    <t>柏斯X南門</t>
  </si>
  <si>
    <t>https://bsky.app/profile/did:plc:ytwxpofm2caozjzhwy7fywme</t>
  </si>
  <si>
    <t>柔らか青豆の温サラダ</t>
  </si>
  <si>
    <t>https://x.com/cat_tsuki29</t>
  </si>
  <si>
    <t>https://www.plurk.com/cat_tsuki29</t>
  </si>
  <si>
    <t>柚柊工房</t>
  </si>
  <si>
    <t>https://www.pixiv.net/users/4671005</t>
  </si>
  <si>
    <t>洛氏宗親會</t>
  </si>
  <si>
    <t>https://www.instagram.com/cat_atsuki</t>
  </si>
  <si>
    <t>https://www.twitch.tv/cat_tsuki</t>
  </si>
  <si>
    <t>洛可洛斯特鬆餅屋</t>
  </si>
  <si>
    <t>https://discord.gg/KdwZtXZNsJ</t>
  </si>
  <si>
    <t>砂糖駅</t>
  </si>
  <si>
    <t>秋山Akiyama</t>
  </si>
  <si>
    <t>秋奈-AKINA</t>
  </si>
  <si>
    <t>秋芽與小花蕉</t>
  </si>
  <si>
    <t>雪之饗</t>
  </si>
  <si>
    <t>秋荻少女</t>
  </si>
  <si>
    <t>I05</t>
  </si>
  <si>
    <t>科摩多漁養殖場</t>
  </si>
  <si>
    <t>紀奈奈 Hatori Sama</t>
  </si>
  <si>
    <t>紅色荔枝樹</t>
  </si>
  <si>
    <t>紅音色</t>
  </si>
  <si>
    <t>紅凱塵伊-個人創作</t>
  </si>
  <si>
    <t>紅葉 Momiko</t>
  </si>
  <si>
    <t>美味兔堡</t>
  </si>
  <si>
    <t>致富密碼</t>
  </si>
  <si>
    <t>https://www.facebook.com/ekis2018/</t>
  </si>
  <si>
    <t>若若食堂</t>
  </si>
  <si>
    <t>英國酒狐</t>
  </si>
  <si>
    <t>茉沫*MoMo</t>
  </si>
  <si>
    <t>要不要升級成大滷麵</t>
  </si>
  <si>
    <t>迪達迪達達</t>
  </si>
  <si>
    <t>風光宴會</t>
  </si>
  <si>
    <t>風林火山 Naturefour</t>
  </si>
  <si>
    <t>風雨陰晴故事販賣鋪</t>
  </si>
  <si>
    <t>風啟物語</t>
  </si>
  <si>
    <t>風船貓插畫神社</t>
  </si>
  <si>
    <t>風鈴檔案W.C.A</t>
  </si>
  <si>
    <t>風藝windarteam</t>
  </si>
  <si>
    <t>飛翔吧！埼玉湾連合</t>
  </si>
  <si>
    <t>食Channel</t>
  </si>
  <si>
    <t>Davinci</t>
  </si>
  <si>
    <t>香のん可可 澁谷本舖</t>
  </si>
  <si>
    <t>J31,J32</t>
  </si>
  <si>
    <t>修修咻ACG</t>
  </si>
  <si>
    <t>俺企鵝</t>
  </si>
  <si>
    <t>倫語project</t>
  </si>
  <si>
    <t>剖貼頭 ✧ potato</t>
  </si>
  <si>
    <t>哥布林部落</t>
  </si>
  <si>
    <t>夏日吉典</t>
  </si>
  <si>
    <t>姬瑟研</t>
  </si>
  <si>
    <t>娘娘</t>
  </si>
  <si>
    <t>https://www.facebook.com/profile.php?id=61557752053454</t>
  </si>
  <si>
    <t>娜卡黛西</t>
  </si>
  <si>
    <t>容子</t>
  </si>
  <si>
    <t>島明</t>
  </si>
  <si>
    <t>庫洛姆•Kuromu</t>
  </si>
  <si>
    <t>恐怖白果醬</t>
  </si>
  <si>
    <t>恐龍園</t>
  </si>
  <si>
    <t>捏捏捏祈</t>
  </si>
  <si>
    <t>https://x.com/Dasketchci</t>
  </si>
  <si>
    <t>捕食少女</t>
  </si>
  <si>
    <t>旅月月</t>
  </si>
  <si>
    <t>書櫃裡的謎之物</t>
  </si>
  <si>
    <t>https://www.pixiv.net/users/3838279</t>
  </si>
  <si>
    <t>栞栞與她的奇妙小夥伴</t>
  </si>
  <si>
    <t>格里芬故事屋</t>
  </si>
  <si>
    <t>格爾迪恩的芙拉爾</t>
  </si>
  <si>
    <t>桃桃吃桃桃</t>
  </si>
  <si>
    <t>https://g7lhn17v.fanbox.cc/</t>
  </si>
  <si>
    <t>桑尤姆的部屋</t>
  </si>
  <si>
    <t>桑好美盤</t>
  </si>
  <si>
    <t>浣熊會洗棉花糖</t>
  </si>
  <si>
    <t>海生番茄</t>
  </si>
  <si>
    <t>海老玉</t>
  </si>
  <si>
    <t>https://discord.com/invite/DpXgNnyAEr</t>
  </si>
  <si>
    <t>海洋大學光畫社</t>
  </si>
  <si>
    <t>海苔章魚燒</t>
  </si>
  <si>
    <t>消波ブロック社</t>
  </si>
  <si>
    <t>烏冬傳說</t>
  </si>
  <si>
    <t>烏烏烏大維</t>
  </si>
  <si>
    <t>烏龍拿鐵</t>
  </si>
  <si>
    <t>特級菇菇販賣埸</t>
  </si>
  <si>
    <t>特異點</t>
  </si>
  <si>
    <t>特雷普新寶島</t>
  </si>
  <si>
    <t>狸奴小築</t>
  </si>
  <si>
    <t>V12</t>
  </si>
  <si>
    <t>琉璃茉莉 原創設計</t>
  </si>
  <si>
    <t>琉璃庭</t>
  </si>
  <si>
    <t>真央城公園</t>
  </si>
  <si>
    <t>真龍第四帝國</t>
  </si>
  <si>
    <t>神奇回收站</t>
  </si>
  <si>
    <t>秘密基地</t>
  </si>
  <si>
    <t>秘密貓貓繪創作</t>
  </si>
  <si>
    <t>粉白史萊姆的黏黏窩</t>
  </si>
  <si>
    <t>粉色蒂國</t>
  </si>
  <si>
    <t>https://www.facebook.com/naigua.liu.3#</t>
  </si>
  <si>
    <t>紙皮盒paper @BOX</t>
  </si>
  <si>
    <t>紙箱貓屋</t>
  </si>
  <si>
    <t>紡星社</t>
  </si>
  <si>
    <t>草神</t>
  </si>
  <si>
    <t>草莓大亨堡</t>
  </si>
  <si>
    <t>https://x.com/umiru___?s=21&amp;t=4BupqqlUHOnQ83DJ2W0aqA</t>
  </si>
  <si>
    <t>草莓電波</t>
  </si>
  <si>
    <t>蚩尤</t>
  </si>
  <si>
    <t>記得繳房貸</t>
  </si>
  <si>
    <t>迷你翠</t>
  </si>
  <si>
    <t>https://www.pixiv.net/users/114628589</t>
  </si>
  <si>
    <t>迷你爆竹</t>
  </si>
  <si>
    <t>逆時空三次元</t>
  </si>
  <si>
    <t>酒蔵～chichi～</t>
  </si>
  <si>
    <t>隻雞麵包坊</t>
  </si>
  <si>
    <t>https://www.instagram.com/umiru___/</t>
  </si>
  <si>
    <t>馬鈴薯</t>
  </si>
  <si>
    <t>馬賽克 Mosaics</t>
  </si>
  <si>
    <t>骨頭蹦</t>
  </si>
  <si>
    <t>高橋わな美と日本・福島・台灣拉麵組っ！</t>
  </si>
  <si>
    <t>鬼歌Obake</t>
  </si>
  <si>
    <t>動物押花</t>
  </si>
  <si>
    <t>培式洋館</t>
  </si>
  <si>
    <t>培培帝國</t>
  </si>
  <si>
    <t>寄夢</t>
  </si>
  <si>
    <t>U32</t>
  </si>
  <si>
    <t>將軍與殿下</t>
  </si>
  <si>
    <t>U34</t>
  </si>
  <si>
    <t>彩魚七海</t>
  </si>
  <si>
    <t>得閒飲茶</t>
  </si>
  <si>
    <t>初音未來 / Hatsune Miku，vocaloid</t>
  </si>
  <si>
    <t>御用飯糰 Onigiri</t>
  </si>
  <si>
    <t>同人誌 200元
壓克力吊飾 100元
明信片 30元</t>
  </si>
  <si>
    <t>御宅eden</t>
  </si>
  <si>
    <t>御芊</t>
  </si>
  <si>
    <t>御狐亭</t>
  </si>
  <si>
    <t>御饅頭帝国の逆襲</t>
  </si>
  <si>
    <t>悠代子</t>
  </si>
  <si>
    <t>捷昇事務所</t>
  </si>
  <si>
    <t>https://www.facebook.com/whitericebear</t>
  </si>
  <si>
    <t>教皇和牛專賣工作室</t>
  </si>
  <si>
    <t>梁柯夢</t>
  </si>
  <si>
    <t>梓瞳ziton</t>
  </si>
  <si>
    <t>梟心組</t>
  </si>
  <si>
    <t>殺必死天國</t>
  </si>
  <si>
    <t>https://twitter.com/WhiteRiceBear</t>
  </si>
  <si>
    <t>涼拌天窗</t>
  </si>
  <si>
    <t>淡江大學鐵道社</t>
  </si>
  <si>
    <t>深入研中心</t>
  </si>
  <si>
    <t>https://x.com/TilliLing0130</t>
  </si>
  <si>
    <t>深海商舖</t>
  </si>
  <si>
    <t>深海魚缸</t>
  </si>
  <si>
    <t>https://www.plurk.com/WRB</t>
  </si>
  <si>
    <t>淺墨閣</t>
  </si>
  <si>
    <t>烯醇enol</t>
  </si>
  <si>
    <t>猛少女之拳</t>
  </si>
  <si>
    <t>https://www.pixiv.net/users/308870</t>
  </si>
  <si>
    <t>甜品製造所</t>
  </si>
  <si>
    <t>甜珍珠</t>
  </si>
  <si>
    <t>異私特</t>
  </si>
  <si>
    <t>盛櫻之汀</t>
  </si>
  <si>
    <t>https://www.instagram.com/whitericebear/</t>
  </si>
  <si>
    <t>眾水之音</t>
  </si>
  <si>
    <t>眾惡堂工坊</t>
  </si>
  <si>
    <t>符合舟禮</t>
  </si>
  <si>
    <t>粗線條工房</t>
  </si>
  <si>
    <t>紺色果実</t>
  </si>
  <si>
    <t>https://home.gamer.com.tw/creation.php?owner=galvestxy</t>
  </si>
  <si>
    <t>翊丰嵐繪圖屋</t>
  </si>
  <si>
    <t>荼蘼的祕密花園</t>
  </si>
  <si>
    <t>莊園女工休息室</t>
  </si>
  <si>
    <t>莓芊宮</t>
  </si>
  <si>
    <t>莫名其妙</t>
  </si>
  <si>
    <t>https://x.com/WhiteRiceBear/status/2084614988304650500</t>
  </si>
  <si>
    <t>蛋白質会社</t>
  </si>
  <si>
    <t>規尬的書店</t>
  </si>
  <si>
    <t>軟綿牧場</t>
  </si>
  <si>
    <t>逐星工作室</t>
  </si>
  <si>
    <t>這個名字有毒</t>
  </si>
  <si>
    <t>部屋26C</t>
  </si>
  <si>
    <t>T38</t>
  </si>
  <si>
    <t>野人文庫</t>
  </si>
  <si>
    <t>T42</t>
  </si>
  <si>
    <t>野兔_Usako</t>
  </si>
  <si>
    <t>野菇軍艦</t>
  </si>
  <si>
    <t>絕區零</t>
  </si>
  <si>
    <t>野獸關東煮帝國(黑輪)</t>
  </si>
  <si>
    <t>陪騎的快樂小舖</t>
  </si>
  <si>
    <t>陳新貳</t>
  </si>
  <si>
    <t>雪兔紙</t>
  </si>
  <si>
    <t>雪歌草’Art</t>
  </si>
  <si>
    <t>魚腥貓窟</t>
  </si>
  <si>
    <t>https://www.facebook.com/dodolovecat/</t>
  </si>
  <si>
    <t>魚燒</t>
  </si>
  <si>
    <t>魚鵝不足</t>
  </si>
  <si>
    <t>鳥和え豆</t>
  </si>
  <si>
    <t>鳥語花箱</t>
  </si>
  <si>
    <t>麥芽堂</t>
  </si>
  <si>
    <t>麥茶工作坊</t>
  </si>
  <si>
    <t>https://x.com/1111dodotime</t>
  </si>
  <si>
    <t>麻鼠麻肉</t>
  </si>
  <si>
    <t>黒羊制作委員会会</t>
  </si>
  <si>
    <t>黒炎紳士</t>
  </si>
  <si>
    <t>https://www.instagram.com/1111dodotime</t>
  </si>
  <si>
    <t>傅立葉秘密基地</t>
  </si>
  <si>
    <t>傑糯米工作室</t>
  </si>
  <si>
    <t>創意漫畫大亂鬥</t>
  </si>
  <si>
    <t>博士還不能休息</t>
  </si>
  <si>
    <t>喫茶 華楽里</t>
  </si>
  <si>
    <t>喬莉Choely</t>
  </si>
  <si>
    <t>https://linktr.ee/1111dodotime</t>
  </si>
  <si>
    <t>喵漾日和</t>
  </si>
  <si>
    <t>喵燐堂TOHOORIN</t>
  </si>
  <si>
    <t>媒丁豆子</t>
  </si>
  <si>
    <t>富士浅間堂</t>
  </si>
  <si>
    <t>https://www.facebook.com/share/1EiDtAAZdh/?mibextid=wwXIfr
https://www.facebook.com/dodolovecat/posts/pfbid0tJ8Sw8Ai81oyftwiTH3kBuAyDhCUrRyXU6vtrcU2goedvYbSSWwX42F9expKHKicl
https://www.facebook.com/dodolovecat/posts/pfbid0sgL2FwKTv74RCLzARtuaFtdqhwbyV45BKuTKMT1rkNCR577UU8Xs5jZsypXRGxAhl</t>
  </si>
  <si>
    <t>富士繪社</t>
  </si>
  <si>
    <t>寒武紀化石</t>
  </si>
  <si>
    <t>尊尊快樂狗園</t>
  </si>
  <si>
    <t>就是諾亞亞Noyaya</t>
  </si>
  <si>
    <t>弾KAIOU</t>
  </si>
  <si>
    <t>悶騷的盤子</t>
  </si>
  <si>
    <t>惰性液態</t>
  </si>
  <si>
    <t>景美仙姬巖</t>
  </si>
  <si>
    <t>晴時陰偶陣雨工作室</t>
  </si>
  <si>
    <t>小羊/풍신</t>
  </si>
  <si>
    <t>Q14</t>
  </si>
  <si>
    <t>棉</t>
  </si>
  <si>
    <t>Q34</t>
  </si>
  <si>
    <t>森林裡有熊窩</t>
  </si>
  <si>
    <t>森間亭</t>
  </si>
  <si>
    <t>湯米二七</t>
  </si>
  <si>
    <t>湯姆貓工作室</t>
  </si>
  <si>
    <t>湯原駅三十五番線</t>
  </si>
  <si>
    <t>無何有</t>
  </si>
  <si>
    <t>無病習齋</t>
  </si>
  <si>
    <t>然後她就lost掉了</t>
  </si>
  <si>
    <t>猫丸聯合會</t>
  </si>
  <si>
    <t>https://www.facebook.com/kohitsuji.pungsin.cosplay</t>
  </si>
  <si>
    <t>猫毛猫</t>
  </si>
  <si>
    <t>猫犬屋</t>
  </si>
  <si>
    <t>猫田にまたたび</t>
  </si>
  <si>
    <t>猫耳メイド屋</t>
  </si>
  <si>
    <t>https://bsky.app/profile/kohitsujipungsin.bsky.social</t>
  </si>
  <si>
    <t>甯甯的漂亮拖鞋和襪子</t>
  </si>
  <si>
    <t>畫圖怠惰症候群</t>
  </si>
  <si>
    <t>畫說日常</t>
  </si>
  <si>
    <t>筑波的快樂輻射森林</t>
  </si>
  <si>
    <t>https://twitter.com/hitsuji_pungsin?fbclid=PAZXh0bgNhZW0CMTEAAabCTq9BipDwp_awArdK9BS8Pvg-U4kgpSErWtEtCC4HBCmMaeTcixx-gts_aem_gwx1IH6Q-J-pici3Zyt1XQ</t>
  </si>
  <si>
    <t>紫乃沒有乃</t>
  </si>
  <si>
    <t>紫玥桃sakuramomo</t>
  </si>
  <si>
    <t>紫姝Murasaki</t>
  </si>
  <si>
    <t>紫晶星宇 白靈子&amp;亞拉希</t>
  </si>
  <si>
    <t>紫貓屋ZimaoStudio</t>
  </si>
  <si>
    <t>結Yuiゆい</t>
  </si>
  <si>
    <t>絕讚發情中</t>
  </si>
  <si>
    <t>菇菇Kinoko</t>
  </si>
  <si>
    <t>https://www.instagram.com/kohitsuji_pungsin/</t>
  </si>
  <si>
    <t>菇菇の王樣</t>
  </si>
  <si>
    <t>菈小菈本人</t>
  </si>
  <si>
    <t>菟吉珍珠販售店</t>
  </si>
  <si>
    <t>萊納的鍊金工廠</t>
  </si>
  <si>
    <t>萌え北鉄道</t>
  </si>
  <si>
    <t>A01,A02</t>
  </si>
  <si>
    <t>萌夜茶会</t>
  </si>
  <si>
    <t>A03</t>
  </si>
  <si>
    <t>https://www.threads.net/@kohitsuji_pungsin?xmt=AQGzkesOeJ38udeHDEqWhG62v9uyR9vkg7yHu3v79lWzsoQ</t>
  </si>
  <si>
    <t>萌妹子前線</t>
  </si>
  <si>
    <t>A04</t>
  </si>
  <si>
    <t>萌妹萌</t>
  </si>
  <si>
    <t>虛位以待</t>
  </si>
  <si>
    <t>A05,A06</t>
  </si>
  <si>
    <t>蒼銀之星</t>
  </si>
  <si>
    <t>虛擬家長會-YUAN</t>
  </si>
  <si>
    <t>A07</t>
  </si>
  <si>
    <t>蛞蝓.菠菜丼</t>
  </si>
  <si>
    <t>A08,A09</t>
  </si>
  <si>
    <t>闇夢館</t>
  </si>
  <si>
    <t>蛞蝓肉舍</t>
  </si>
  <si>
    <t>A12,A13</t>
  </si>
  <si>
    <t>蛞蝓闆娘</t>
  </si>
  <si>
    <t>貿貿咬一口</t>
  </si>
  <si>
    <t>A15,A16</t>
  </si>
  <si>
    <t>超易孕妊天堂</t>
  </si>
  <si>
    <t>黑蛛白蛛</t>
  </si>
  <si>
    <t>A17,A18</t>
  </si>
  <si>
    <t>超級同人大戰</t>
  </si>
  <si>
    <t>A19</t>
  </si>
  <si>
    <t>超級米漿</t>
  </si>
  <si>
    <t>A20</t>
  </si>
  <si>
    <t>楓糖藍莓塔</t>
  </si>
  <si>
    <t>超斬開</t>
  </si>
  <si>
    <t>A21,A22</t>
  </si>
  <si>
    <t>T13,T14</t>
  </si>
  <si>
    <t>B01,B02</t>
  </si>
  <si>
    <t>超開星STARRR</t>
  </si>
  <si>
    <t>B03</t>
  </si>
  <si>
    <t>超頻者佑霖</t>
  </si>
  <si>
    <t>B04</t>
  </si>
  <si>
    <t>跑跑鼬 Runyo</t>
  </si>
  <si>
    <t>B05</t>
  </si>
  <si>
    <t>週五沒朋友</t>
  </si>
  <si>
    <t>B06</t>
  </si>
  <si>
    <t>逸遊団</t>
  </si>
  <si>
    <t>B07</t>
  </si>
  <si>
    <t>B08</t>
  </si>
  <si>
    <t>雲上貓</t>
  </si>
  <si>
    <t>B09</t>
  </si>
  <si>
    <t>雲尾Art Works</t>
  </si>
  <si>
    <t>黑子娛樂</t>
  </si>
  <si>
    <t>B11,B12</t>
  </si>
  <si>
    <t>銅雀臺</t>
  </si>
  <si>
    <t>黑川小牛的家</t>
  </si>
  <si>
    <t>B13,B14</t>
  </si>
  <si>
    <t>https://www.facebook.com/zzfeather/</t>
  </si>
  <si>
    <t>黑木耳大盤商</t>
  </si>
  <si>
    <t>B17,B18</t>
  </si>
  <si>
    <t>黑毛圈圈</t>
  </si>
  <si>
    <t>B19</t>
  </si>
  <si>
    <t>黑白工房</t>
  </si>
  <si>
    <t>B20</t>
  </si>
  <si>
    <t>黑桐heton</t>
  </si>
  <si>
    <t>B21,B22</t>
  </si>
  <si>
    <t>B23,B24</t>
  </si>
  <si>
    <t>https://x.com/ink_night04</t>
  </si>
  <si>
    <t>B25,B26</t>
  </si>
  <si>
    <t>黑暗小倉庫</t>
  </si>
  <si>
    <t>B27,B28</t>
  </si>
  <si>
    <t>黑糖糕感謝祭</t>
  </si>
  <si>
    <t>B29</t>
  </si>
  <si>
    <t>鬍渣大叔</t>
  </si>
  <si>
    <t>黑嚕嚕的六華貓</t>
  </si>
  <si>
    <t>B30</t>
  </si>
  <si>
    <t>B31</t>
  </si>
  <si>
    <t>圓桌會議</t>
  </si>
  <si>
    <t>https://www.instagram.com/z_inkstar?fbclid=IwY2xjawHAo1hleHRuA2FlbQIxMAABHZ0IzqHr71x_OkOx8H3J3iftJ_IpQ5T0gMPgo5YYRBX6xFOxdqaPmIgZ_g_aem_abXuwfPmrEqpWwI6W8jCMA</t>
  </si>
  <si>
    <t>B32</t>
  </si>
  <si>
    <t>塔可喵喵教 TakoNeko</t>
  </si>
  <si>
    <t>塗鴉星狐窩</t>
  </si>
  <si>
    <t>B34</t>
  </si>
  <si>
    <t>鳩DEVIL部</t>
  </si>
  <si>
    <t>塗鴉時空間</t>
  </si>
  <si>
    <t>B35</t>
  </si>
  <si>
    <t>B36</t>
  </si>
  <si>
    <t>塩辛猫屋</t>
  </si>
  <si>
    <t>B37</t>
  </si>
  <si>
    <t>微光創造</t>
  </si>
  <si>
    <t>微塵事務所</t>
  </si>
  <si>
    <t>B40</t>
  </si>
  <si>
    <t>愛肉通販</t>
  </si>
  <si>
    <t>B41,B42</t>
  </si>
  <si>
    <t>https://youtube.com/@user-tl1lf2mi1e?si=8i_5VhxvN0W-28tC</t>
  </si>
  <si>
    <t>翻車貓MoNya MoNya</t>
  </si>
  <si>
    <t>愛做夢的人</t>
  </si>
  <si>
    <t>愛莉Iri</t>
  </si>
  <si>
    <t>B44</t>
  </si>
  <si>
    <t>C01,C02</t>
  </si>
  <si>
    <t>愛過橘毛陣線</t>
  </si>
  <si>
    <t>C03</t>
  </si>
  <si>
    <t>感電少女注意報</t>
  </si>
  <si>
    <t>C04</t>
  </si>
  <si>
    <t>新夭 Brainholesky</t>
  </si>
  <si>
    <t>https://line.me/ti/g2/kFTqYlc9u0-_eyDeyTuzCWPL3p5Hh3aNakAqKQ?utm_source=invitation&amp;utm_medium=link_copy&amp;utm_campaign=default</t>
  </si>
  <si>
    <t>C05</t>
  </si>
  <si>
    <t>新竹高中嶺風動畫</t>
  </si>
  <si>
    <t>新橋本屋</t>
  </si>
  <si>
    <t>C07,C08</t>
  </si>
  <si>
    <t>暖心咖啡廳</t>
  </si>
  <si>
    <t>C09,C10</t>
  </si>
  <si>
    <t>C11</t>
  </si>
  <si>
    <t>椰子喵咖啡屋</t>
  </si>
  <si>
    <t>C12</t>
  </si>
  <si>
    <t>楊梅高中動漫社</t>
  </si>
  <si>
    <t>C13</t>
  </si>
  <si>
    <t>https://wall.gamer.com.tw/redir.php?userId=r0429ydy</t>
  </si>
  <si>
    <t>楓糖蛋塔</t>
  </si>
  <si>
    <t>C14</t>
  </si>
  <si>
    <t>C15</t>
  </si>
  <si>
    <t>C16</t>
  </si>
  <si>
    <t>照燒貓teriyakicat</t>
  </si>
  <si>
    <t>C17,C18</t>
  </si>
  <si>
    <t>C19</t>
  </si>
  <si>
    <t>瑞宅</t>
  </si>
  <si>
    <t>C20</t>
  </si>
  <si>
    <t>瑞紗Coresa</t>
  </si>
  <si>
    <t>C21,C22</t>
  </si>
  <si>
    <t>禽舍漫畫老濕</t>
  </si>
  <si>
    <t>https://linktr.ee/z_inkstar</t>
  </si>
  <si>
    <t>C23,C24</t>
  </si>
  <si>
    <t>稚稚丸</t>
  </si>
  <si>
    <t>C25,C26</t>
  </si>
  <si>
    <t>C27,C28</t>
  </si>
  <si>
    <t>筱望 SiuMong</t>
  </si>
  <si>
    <t>聖瑪莉修道院</t>
  </si>
  <si>
    <t>https://www.furuke.com/880429851020</t>
  </si>
  <si>
    <t>C29</t>
  </si>
  <si>
    <t>興趣始燃</t>
  </si>
  <si>
    <t>C30</t>
  </si>
  <si>
    <t>C31</t>
  </si>
  <si>
    <t>葛西的腐敗西瓜園</t>
  </si>
  <si>
    <t>C32</t>
  </si>
  <si>
    <t>蜂巢</t>
  </si>
  <si>
    <t>C33</t>
  </si>
  <si>
    <t>蜂巢起司</t>
  </si>
  <si>
    <t>C34</t>
  </si>
  <si>
    <t>蜂蜜堅果</t>
  </si>
  <si>
    <t>C35</t>
  </si>
  <si>
    <t>C36</t>
  </si>
  <si>
    <t>路地裏同盟</t>
  </si>
  <si>
    <t>C37,C38</t>
  </si>
  <si>
    <t>鈴屋</t>
  </si>
  <si>
    <t>C39,C40</t>
  </si>
  <si>
    <t>鈴澤姛</t>
  </si>
  <si>
    <t>C41</t>
  </si>
  <si>
    <t>Q17,Q18</t>
  </si>
  <si>
    <t>鉛筆盒</t>
  </si>
  <si>
    <t>C42</t>
  </si>
  <si>
    <t>零星集市（stellar zero market）</t>
  </si>
  <si>
    <t>藝吟花園</t>
  </si>
  <si>
    <t>雷光刻幻</t>
  </si>
  <si>
    <t>D01</t>
  </si>
  <si>
    <t>貓兒迷雅</t>
  </si>
  <si>
    <t>電梯上樓</t>
  </si>
  <si>
    <t>D02</t>
  </si>
  <si>
    <t>電諾丘工訪</t>
  </si>
  <si>
    <t>D03,D04</t>
  </si>
  <si>
    <t>D05,D06</t>
  </si>
  <si>
    <t>D07</t>
  </si>
  <si>
    <t>嘎唄唄</t>
  </si>
  <si>
    <t>D08</t>
  </si>
  <si>
    <t>夢光創意</t>
  </si>
  <si>
    <t>D09</t>
  </si>
  <si>
    <t>實體化技師團</t>
  </si>
  <si>
    <t>D10</t>
  </si>
  <si>
    <t>舞舞神拳</t>
  </si>
  <si>
    <t>https://www.facebook.com/profile.php?id=61551905133307</t>
  </si>
  <si>
    <t>摸魚的形狀</t>
  </si>
  <si>
    <t>D11</t>
  </si>
  <si>
    <t>D12</t>
  </si>
  <si>
    <t>漂泊社</t>
  </si>
  <si>
    <t>D13</t>
  </si>
  <si>
    <t>漸進式TAN線</t>
  </si>
  <si>
    <t>D14</t>
  </si>
  <si>
    <t>熊老大株式會社</t>
  </si>
  <si>
    <t>D15</t>
  </si>
  <si>
    <t>貓窩沒有貓</t>
  </si>
  <si>
    <t>D16</t>
  </si>
  <si>
    <t>瑠璃瑠璃企画</t>
  </si>
  <si>
    <t>D17</t>
  </si>
  <si>
    <t>瑪斯家</t>
  </si>
  <si>
    <t>https://x.com/alfadaimon</t>
  </si>
  <si>
    <t>D18</t>
  </si>
  <si>
    <t>瑪魯瑪魯手創</t>
  </si>
  <si>
    <t>D19</t>
  </si>
  <si>
    <t>福呱娛樂</t>
  </si>
  <si>
    <t>D20</t>
  </si>
  <si>
    <t>窩窩兔的兔兔窩</t>
  </si>
  <si>
    <t>D21,D22</t>
  </si>
  <si>
    <t>粹心齋 模創空間</t>
  </si>
  <si>
    <t>D23,D24</t>
  </si>
  <si>
    <t>綾枷家の猫</t>
  </si>
  <si>
    <t>https://www.instagram.com/alfadaimon_01/</t>
  </si>
  <si>
    <t>D25</t>
  </si>
  <si>
    <t>緋い笑撃</t>
  </si>
  <si>
    <t>D27,D28</t>
  </si>
  <si>
    <t>緋紅工房</t>
  </si>
  <si>
    <t>D29</t>
  </si>
  <si>
    <t>腿氏企業</t>
  </si>
  <si>
    <t>臺師大VLSI虛擬偶像研究社</t>
  </si>
  <si>
    <t>D30</t>
  </si>
  <si>
    <t>D31</t>
  </si>
  <si>
    <t>臺灣大學虛擬藝人研究社</t>
  </si>
  <si>
    <t>https://www.youtube.com/@AlfaDaimon</t>
  </si>
  <si>
    <t>D32</t>
  </si>
  <si>
    <t>與史萊姆共生的惡魔公主</t>
  </si>
  <si>
    <t>D33,D34</t>
  </si>
  <si>
    <t>D36</t>
  </si>
  <si>
    <t>https://www.twitch.tv/alfa_daimon</t>
  </si>
  <si>
    <t>D37</t>
  </si>
  <si>
    <t>蜜雅mia</t>
  </si>
  <si>
    <t>D38</t>
  </si>
  <si>
    <t>豪Q喵小舖</t>
  </si>
  <si>
    <t>D39</t>
  </si>
  <si>
    <t>遜咖歡樂屋</t>
  </si>
  <si>
    <t>D40,D41</t>
  </si>
  <si>
    <t>銀水杯 SilverCup</t>
  </si>
  <si>
    <t>D42</t>
  </si>
  <si>
    <t>https://discord.com/invite/nvCF6vnZ47</t>
  </si>
  <si>
    <t>銀河菓子店</t>
  </si>
  <si>
    <t>D43</t>
  </si>
  <si>
    <t>D44</t>
  </si>
  <si>
    <t>銀貂兔工作室</t>
  </si>
  <si>
    <t>E01,E02</t>
  </si>
  <si>
    <t>銅雀台</t>
  </si>
  <si>
    <t>https://lit.link/zh-tw/alfadaimon</t>
  </si>
  <si>
    <t>E04</t>
  </si>
  <si>
    <t>雌火竜非彼火竜</t>
  </si>
  <si>
    <t>E05</t>
  </si>
  <si>
    <t>稻羽茶屋</t>
  </si>
  <si>
    <t>E06</t>
  </si>
  <si>
    <t>凜凜魚懶懶的畫圖樂園</t>
  </si>
  <si>
    <t>E07</t>
  </si>
  <si>
    <t>噴射毛球</t>
  </si>
  <si>
    <t>墨貓空氣幻境</t>
  </si>
  <si>
    <t>E09</t>
  </si>
  <si>
    <t>墨繪師御歌頭</t>
  </si>
  <si>
    <t>E10</t>
  </si>
  <si>
    <t>雙雙屋YOYOYA</t>
  </si>
  <si>
    <t>廢寢忘食還是想不到名字</t>
  </si>
  <si>
    <t>E11</t>
  </si>
  <si>
    <t>德意少女</t>
  </si>
  <si>
    <t>E12</t>
  </si>
  <si>
    <t>憋氣直到完售</t>
  </si>
  <si>
    <t>E13</t>
  </si>
  <si>
    <t>E14</t>
  </si>
  <si>
    <t>數位軌道2</t>
  </si>
  <si>
    <t>E15,E16</t>
  </si>
  <si>
    <t>樂弦小屋</t>
  </si>
  <si>
    <t>S14</t>
  </si>
  <si>
    <t>E17,E18</t>
  </si>
  <si>
    <t>模型優創</t>
  </si>
  <si>
    <t>Coser，日本</t>
  </si>
  <si>
    <t>歐派拜拜</t>
  </si>
  <si>
    <t>E21,E22</t>
  </si>
  <si>
    <t>熱炒地獄</t>
  </si>
  <si>
    <t>E23,E24</t>
  </si>
  <si>
    <t>稻禾工作室</t>
  </si>
  <si>
    <t>E25</t>
  </si>
  <si>
    <t>E26</t>
  </si>
  <si>
    <t>E27,E28</t>
  </si>
  <si>
    <t>箱庭交響曲</t>
  </si>
  <si>
    <t>E29,E30</t>
  </si>
  <si>
    <t>箱庭盆栽</t>
  </si>
  <si>
    <t>E31</t>
  </si>
  <si>
    <t>箱貓效應</t>
  </si>
  <si>
    <t>E32</t>
  </si>
  <si>
    <t>蔦屋</t>
  </si>
  <si>
    <t>E33</t>
  </si>
  <si>
    <t>https://x.com/nmc008es?s=21</t>
  </si>
  <si>
    <t>蝶屋和猫</t>
  </si>
  <si>
    <t>E34</t>
  </si>
  <si>
    <t>E35</t>
  </si>
  <si>
    <t>豬排今天想吃豬排飯</t>
  </si>
  <si>
    <t>E36</t>
  </si>
  <si>
    <t>豬視會攝Studio</t>
  </si>
  <si>
    <t>E37</t>
  </si>
  <si>
    <t>環繞著土星的光環</t>
  </si>
  <si>
    <t>踏雪嗚哇</t>
  </si>
  <si>
    <t>E38</t>
  </si>
  <si>
    <t>醉宮Yomiya</t>
  </si>
  <si>
    <t>E39</t>
  </si>
  <si>
    <t>https://www.instagram.com/comacomachi3/</t>
  </si>
  <si>
    <t>E40</t>
  </si>
  <si>
    <t>餓小璇Miu</t>
  </si>
  <si>
    <t>E41,E42</t>
  </si>
  <si>
    <t>黎查</t>
  </si>
  <si>
    <t>E43,E44</t>
  </si>
  <si>
    <t>儒宅 Ruzhai</t>
  </si>
  <si>
    <t>F01</t>
  </si>
  <si>
    <t>曇kumori</t>
  </si>
  <si>
    <t>https://www.youtube.com/@nenecomachi</t>
  </si>
  <si>
    <t>樹蛙孤逃</t>
  </si>
  <si>
    <t>F03</t>
  </si>
  <si>
    <t>樹懶多多</t>
  </si>
  <si>
    <t>F04</t>
  </si>
  <si>
    <t>F05</t>
  </si>
  <si>
    <t>橋本衝擊會社</t>
  </si>
  <si>
    <t>熾鹿です</t>
  </si>
  <si>
    <t>F07,F08</t>
  </si>
  <si>
    <t>獨角貓貓星球</t>
  </si>
  <si>
    <t>https://pont.co/u/nenecomachi?utm_source=ig&amp;utm_medium=social&amp;utm_content=link_in_bio</t>
  </si>
  <si>
    <t>F11</t>
  </si>
  <si>
    <t>貓卵亭</t>
  </si>
  <si>
    <t>F13</t>
  </si>
  <si>
    <t>F14</t>
  </si>
  <si>
    <t>貓咪豆腐店</t>
  </si>
  <si>
    <t>F15</t>
  </si>
  <si>
    <t>F16</t>
  </si>
  <si>
    <t>貓咪窩</t>
  </si>
  <si>
    <t>F17</t>
  </si>
  <si>
    <t>貓晏的小舖</t>
  </si>
  <si>
    <t>F18</t>
  </si>
  <si>
    <t>貓草DAMA</t>
  </si>
  <si>
    <t>F19</t>
  </si>
  <si>
    <t>貓專用牛乳</t>
  </si>
  <si>
    <t>個波那</t>
  </si>
  <si>
    <t>F20</t>
  </si>
  <si>
    <t>貓祭NekoLive</t>
  </si>
  <si>
    <t>F21</t>
  </si>
  <si>
    <t>B35 [寄]</t>
  </si>
  <si>
    <t>F22</t>
  </si>
  <si>
    <t>F23,F24</t>
  </si>
  <si>
    <t>貓箱社</t>
  </si>
  <si>
    <t>F25</t>
  </si>
  <si>
    <t>錦燈Akari</t>
  </si>
  <si>
    <t>隨意坊</t>
  </si>
  <si>
    <t>F27,F28</t>
  </si>
  <si>
    <t>霓聲工作室NeonVoice</t>
  </si>
  <si>
    <t>鴨子塗鴉</t>
  </si>
  <si>
    <t>F29</t>
  </si>
  <si>
    <t>鴨麻麻工作室</t>
  </si>
  <si>
    <t>F30</t>
  </si>
  <si>
    <t>F31,F32</t>
  </si>
  <si>
    <t>龍龍的畫畫倉庫</t>
  </si>
  <si>
    <t>F33</t>
  </si>
  <si>
    <t>龍魔女望夜</t>
  </si>
  <si>
    <t>F34</t>
  </si>
  <si>
    <t>優 Yuki Cosplay</t>
  </si>
  <si>
    <t>F35,F36</t>
  </si>
  <si>
    <t>https://www.facebook.com/na.ge.bo.coffee89298929?__cft__[0]=AZV8AeqPcON9AKeWI9NCyQa_WtoX2Iu01eRpz75xJI_QbjRoOVJMn2V2L7IRRLoqIDRdIo7fKDx8ho_-vToDEMc80bmM68kxfZiOT5bUTd1UwtIyOlVerWpSmBcdaVJlOPk4xhiKpVdKnjP0QiER8REOf_2DQr5gwYjtqdtasXKAVQ&amp;__tn__=-UC*F</t>
  </si>
  <si>
    <t>營養口糧兵工廠</t>
  </si>
  <si>
    <t>F37,F38</t>
  </si>
  <si>
    <t>F39</t>
  </si>
  <si>
    <t>瞪白紙工房</t>
  </si>
  <si>
    <t>F40,F41</t>
  </si>
  <si>
    <t>臨終サーカス</t>
  </si>
  <si>
    <t>薄荷花園</t>
  </si>
  <si>
    <t>F42</t>
  </si>
  <si>
    <t>薑黃貓工作室</t>
  </si>
  <si>
    <t>F43,F44</t>
  </si>
  <si>
    <t>G01,G02</t>
  </si>
  <si>
    <t>薛頭的塞</t>
  </si>
  <si>
    <t>G03,G04</t>
  </si>
  <si>
    <t>螺旋星夜</t>
  </si>
  <si>
    <t>賽路伊斯-七曜個人</t>
  </si>
  <si>
    <t>G09</t>
  </si>
  <si>
    <t>https://bsky.app/profile/thenami8929.bsky.social</t>
  </si>
  <si>
    <t>闇光社</t>
  </si>
  <si>
    <t>G10</t>
  </si>
  <si>
    <t>罐子牧場</t>
  </si>
  <si>
    <t>霜隕Lostar</t>
  </si>
  <si>
    <t>G13,G14</t>
  </si>
  <si>
    <t>鬍子的美人茗茶</t>
  </si>
  <si>
    <t>颶風攪拌機</t>
  </si>
  <si>
    <t>G15</t>
  </si>
  <si>
    <t>https://x.com/coffee89298929</t>
  </si>
  <si>
    <t>鮪魚水中游</t>
  </si>
  <si>
    <t>G16</t>
  </si>
  <si>
    <t>鮭魚要吃生的</t>
  </si>
  <si>
    <t>G17,G18</t>
  </si>
  <si>
    <t>G19</t>
  </si>
  <si>
    <t>嚕卡蹦分貝超過100</t>
  </si>
  <si>
    <t>G20</t>
  </si>
  <si>
    <t>https://www.pixiv.net/users/6460806</t>
  </si>
  <si>
    <t>檸檬酸循環</t>
  </si>
  <si>
    <t>G21,G22</t>
  </si>
  <si>
    <t>歸宅本部</t>
  </si>
  <si>
    <t>G23,G24</t>
  </si>
  <si>
    <t>G25,G26</t>
  </si>
  <si>
    <t>雙子亭</t>
  </si>
  <si>
    <t>燼璃JinLi</t>
  </si>
  <si>
    <t>G27,G28</t>
  </si>
  <si>
    <t>G29</t>
  </si>
  <si>
    <t>G30</t>
  </si>
  <si>
    <t>藍幽Namyau</t>
  </si>
  <si>
    <t>G31</t>
  </si>
  <si>
    <t>蟲蟲商號</t>
  </si>
  <si>
    <t>G32</t>
  </si>
  <si>
    <t>隳光拾影</t>
  </si>
  <si>
    <t>https://linktr.ee/thenami</t>
  </si>
  <si>
    <t>G33,G34</t>
  </si>
  <si>
    <t>G35,G36</t>
  </si>
  <si>
    <t>雙夏</t>
  </si>
  <si>
    <t>G37</t>
  </si>
  <si>
    <t>雙馬尾協會</t>
  </si>
  <si>
    <t>G38</t>
  </si>
  <si>
    <t>https://www.facebook.com/permalink.php?story_fbid=pfbid0qUdHDGJU8VjVTpqdB11cDgnz6Mq3vQDA7qrNaczSjNxwKkr1R3SwbLHs41KhQaUAl&amp;id=100073147566142
https://www.facebook.com/permalink.php?story_fbid=pfbid0sM61zynJE2TPjDJn6gt7c63oM8Gwo2fvZZUpLLnJsnWa14S3Wdm9ggCFwzqsxAuyl&amp;id=100073147566142</t>
  </si>
  <si>
    <t>G39,G40</t>
  </si>
  <si>
    <t>雙糖＊糖霜</t>
  </si>
  <si>
    <t>G41</t>
  </si>
  <si>
    <t>雜草丸子的培養皿</t>
  </si>
  <si>
    <t>G43,G44</t>
  </si>
  <si>
    <t>雜魚市場</t>
  </si>
  <si>
    <t>H01,H02</t>
  </si>
  <si>
    <t>H03,H04</t>
  </si>
  <si>
    <t>雞肉卷集團</t>
  </si>
  <si>
    <t>H05,H06</t>
  </si>
  <si>
    <t>鯊魚狗鯊鯊</t>
  </si>
  <si>
    <t>H07</t>
  </si>
  <si>
    <t>壞孤兒</t>
  </si>
  <si>
    <t>H08</t>
  </si>
  <si>
    <t>壞菇社</t>
  </si>
  <si>
    <t>H09</t>
  </si>
  <si>
    <t>爆裂プレート</t>
  </si>
  <si>
    <t>H10</t>
  </si>
  <si>
    <t>獸耳邏輯</t>
  </si>
  <si>
    <t>H11,H12</t>
  </si>
  <si>
    <t>小狗咪出沒注意 (阿不思1號)</t>
  </si>
  <si>
    <t>獸獸的玩具？ fur.shop</t>
  </si>
  <si>
    <t>H13,H14</t>
  </si>
  <si>
    <t>阿不思、荷月晴</t>
  </si>
  <si>
    <t>K21</t>
  </si>
  <si>
    <t>繪宅米行</t>
  </si>
  <si>
    <t>H15</t>
  </si>
  <si>
    <t>H16</t>
  </si>
  <si>
    <t>羅波田</t>
  </si>
  <si>
    <t>L09</t>
  </si>
  <si>
    <t>H19</t>
  </si>
  <si>
    <t>H20</t>
  </si>
  <si>
    <t>霧月社</t>
  </si>
  <si>
    <t>H21,H22</t>
  </si>
  <si>
    <t>H23,H24</t>
  </si>
  <si>
    <t>畫冊、立牌、掛軸</t>
  </si>
  <si>
    <t>男性向</t>
  </si>
  <si>
    <t>H25,H26</t>
  </si>
  <si>
    <t>H27</t>
  </si>
  <si>
    <t>H28</t>
  </si>
  <si>
    <t>麒麟的快樂繪圖之家</t>
  </si>
  <si>
    <t>H29</t>
  </si>
  <si>
    <t>蘑菇蟲(きのこむし)</t>
  </si>
  <si>
    <t>H30</t>
  </si>
  <si>
    <t>觸電工作室</t>
  </si>
  <si>
    <t>H31</t>
  </si>
  <si>
    <t>H32</t>
  </si>
  <si>
    <t>麵Mian</t>
  </si>
  <si>
    <t>H33</t>
  </si>
  <si>
    <t>屬於尼的士議院</t>
  </si>
  <si>
    <t>https://www.facebook.com/share/14irLqsoDPA/</t>
  </si>
  <si>
    <t>櫻花雪月</t>
  </si>
  <si>
    <t>H35</t>
  </si>
  <si>
    <t>魔法燒酒</t>
  </si>
  <si>
    <t>H36</t>
  </si>
  <si>
    <t>聽說填這個會上</t>
  </si>
  <si>
    <t>H37</t>
  </si>
  <si>
    <t>H38</t>
  </si>
  <si>
    <t>驕傲香蕉</t>
  </si>
  <si>
    <t>H39,H40</t>
  </si>
  <si>
    <t>蘿莉豹不吃DM63</t>
  </si>
  <si>
    <t>https://www.facebook.com/share/18zsghmMao/</t>
  </si>
  <si>
    <t>H41,H42</t>
  </si>
  <si>
    <t>蘿莉甜點工坊</t>
  </si>
  <si>
    <t>H43,H44</t>
  </si>
  <si>
    <t>蘿莉楓糖漿</t>
  </si>
  <si>
    <t>I01,I02</t>
  </si>
  <si>
    <t>I03,I04</t>
  </si>
  <si>
    <t>蘿瑪ロマ</t>
  </si>
  <si>
    <t>蘿蔔農學院</t>
  </si>
  <si>
    <t>I06,I07</t>
  </si>
  <si>
    <t>https://x.com/0_albusart</t>
  </si>
  <si>
    <t>I08</t>
  </si>
  <si>
    <t>I09</t>
  </si>
  <si>
    <t>讓我再多睡一會</t>
  </si>
  <si>
    <t>I10</t>
  </si>
  <si>
    <t>鱷魚恐龍工作室</t>
  </si>
  <si>
    <t>I11</t>
  </si>
  <si>
    <t>https://x.com/Nitsuki_Hare</t>
  </si>
  <si>
    <t>I12</t>
  </si>
  <si>
    <t>I13,I14</t>
  </si>
  <si>
    <t>I15,I16</t>
  </si>
  <si>
    <t>I17</t>
  </si>
  <si>
    <t>I18</t>
  </si>
  <si>
    <t>I19</t>
  </si>
  <si>
    <t>I20</t>
  </si>
  <si>
    <t>I21,I22</t>
  </si>
  <si>
    <t>I23,I24</t>
  </si>
  <si>
    <t>I25</t>
  </si>
  <si>
    <t>I26</t>
  </si>
  <si>
    <t>I27</t>
  </si>
  <si>
    <t>I28</t>
  </si>
  <si>
    <t>I29</t>
  </si>
  <si>
    <t>Q06</t>
  </si>
  <si>
    <t>I30</t>
  </si>
  <si>
    <t>Coser，香港</t>
  </si>
  <si>
    <t>I31,I32</t>
  </si>
  <si>
    <t>I33</t>
  </si>
  <si>
    <t>I34</t>
  </si>
  <si>
    <t>I35</t>
  </si>
  <si>
    <t>I36</t>
  </si>
  <si>
    <t>I37</t>
  </si>
  <si>
    <t>I38</t>
  </si>
  <si>
    <t>I39,I40</t>
  </si>
  <si>
    <t>I41,I42</t>
  </si>
  <si>
    <t>I43,I44</t>
  </si>
  <si>
    <t>https://www.facebook.com/Mei.0107/?ref=NONE_xav_ig_profile_page_web#</t>
  </si>
  <si>
    <t>J01,J02</t>
  </si>
  <si>
    <t>J03,J04</t>
  </si>
  <si>
    <t>J05,J06</t>
  </si>
  <si>
    <t>J07,J08</t>
  </si>
  <si>
    <t>J09,J10</t>
  </si>
  <si>
    <t>https://x.com/siumei_0107</t>
  </si>
  <si>
    <t>J12</t>
  </si>
  <si>
    <t>J13,J14</t>
  </si>
  <si>
    <t>J15</t>
  </si>
  <si>
    <t>https://www.instagram.com/siumei_0107/</t>
  </si>
  <si>
    <t>J16</t>
  </si>
  <si>
    <t>J17,J18</t>
  </si>
  <si>
    <t>J19</t>
  </si>
  <si>
    <t>J20</t>
  </si>
  <si>
    <t>J21,J22</t>
  </si>
  <si>
    <t>J23</t>
  </si>
  <si>
    <t>J24</t>
  </si>
  <si>
    <t>J25</t>
  </si>
  <si>
    <t>J26</t>
  </si>
  <si>
    <t>J27</t>
  </si>
  <si>
    <t>J28</t>
  </si>
  <si>
    <t>J29</t>
  </si>
  <si>
    <t>Q37,Q38</t>
  </si>
  <si>
    <t>Q41,Q42</t>
  </si>
  <si>
    <t xml:space="preserve">Coser </t>
  </si>
  <si>
    <t>J33</t>
  </si>
  <si>
    <t>J34</t>
  </si>
  <si>
    <t>J37,J38</t>
  </si>
  <si>
    <t>J39</t>
  </si>
  <si>
    <t>J40</t>
  </si>
  <si>
    <t>J41</t>
  </si>
  <si>
    <t>J42</t>
  </si>
  <si>
    <t>J43,J44</t>
  </si>
  <si>
    <t>K01</t>
  </si>
  <si>
    <t>K02</t>
  </si>
  <si>
    <t>K03,K04</t>
  </si>
  <si>
    <t>K05</t>
  </si>
  <si>
    <t>K06</t>
  </si>
  <si>
    <t>https://www.facebook.com/share/1Ckc6VKWNx/?mibextid=wwXIfr</t>
  </si>
  <si>
    <t>K07</t>
  </si>
  <si>
    <t>K08</t>
  </si>
  <si>
    <t>K09</t>
  </si>
  <si>
    <t>K10</t>
  </si>
  <si>
    <t>K12</t>
  </si>
  <si>
    <t>K13,K14</t>
  </si>
  <si>
    <t>K15</t>
  </si>
  <si>
    <t>K16</t>
  </si>
  <si>
    <t>https://www.instagram.com/ritsuoxo?igsh=ZGZheTIwZGxmOGh0</t>
  </si>
  <si>
    <t>K19</t>
  </si>
  <si>
    <t>K22</t>
  </si>
  <si>
    <t>K25,K26</t>
  </si>
  <si>
    <t>K27,K28</t>
  </si>
  <si>
    <t>K29,K30</t>
  </si>
  <si>
    <t>K31</t>
  </si>
  <si>
    <t>K32</t>
  </si>
  <si>
    <t>K33</t>
  </si>
  <si>
    <t>K34</t>
  </si>
  <si>
    <t>K35</t>
  </si>
  <si>
    <t>K36</t>
  </si>
  <si>
    <t>K37,K38</t>
  </si>
  <si>
    <t>K39</t>
  </si>
  <si>
    <t>K40</t>
  </si>
  <si>
    <t>K41</t>
  </si>
  <si>
    <t>K42</t>
  </si>
  <si>
    <t>K43,K44</t>
  </si>
  <si>
    <t>L01,L02</t>
  </si>
  <si>
    <t>L03</t>
  </si>
  <si>
    <t>L04,L05</t>
  </si>
  <si>
    <t>https://www.facebook.com/littlemaryJ/?locale=zh_TW</t>
  </si>
  <si>
    <t>L10,L11</t>
  </si>
  <si>
    <t>L12</t>
  </si>
  <si>
    <t>L15</t>
  </si>
  <si>
    <t>L16</t>
  </si>
  <si>
    <t>L17,L18</t>
  </si>
  <si>
    <t>https://www.instagram.com/__mari__j_/</t>
  </si>
  <si>
    <t>L19</t>
  </si>
  <si>
    <t>L20</t>
  </si>
  <si>
    <t>L21,L22</t>
  </si>
  <si>
    <t>L23,L24</t>
  </si>
  <si>
    <t>L25,L26</t>
  </si>
  <si>
    <t>https://www.twitch.tv/lamento821229</t>
  </si>
  <si>
    <t>L27</t>
  </si>
  <si>
    <t>L28</t>
  </si>
  <si>
    <t>L29,L30</t>
  </si>
  <si>
    <t>L31</t>
  </si>
  <si>
    <t>https://linktr.ee/littlemarieJ</t>
  </si>
  <si>
    <t>L34</t>
  </si>
  <si>
    <t>L35</t>
  </si>
  <si>
    <t>L36</t>
  </si>
  <si>
    <t>https://linkpota.to/mari_j</t>
  </si>
  <si>
    <t>F25,F26</t>
  </si>
  <si>
    <t>L37</t>
  </si>
  <si>
    <t>L38</t>
  </si>
  <si>
    <t>L39,L40</t>
  </si>
  <si>
    <t>繪師, 台灣Vtuber個人勢</t>
  </si>
  <si>
    <t>L41,L42</t>
  </si>
  <si>
    <t xml:space="preserve"> VTuber 小森クマ</t>
  </si>
  <si>
    <t>L43</t>
  </si>
  <si>
    <t>M01,M02</t>
  </si>
  <si>
    <t>M03</t>
  </si>
  <si>
    <t>💠同人誌【PRIVATA WARDROBE vol.2】250元
💠短髮立牌
💠拍立得
💠明信片
💠飯友
💠新刊小套組 700元 (同人誌+短髮立牌+拍立得+明信片+飯友)
💠護士立牌
💠護士飯友
💠新刊中套組 1300元 (小套組+護士立牌+護士飯友)
💠鎖邊滑鼠墊 600元
💠造型寫字板
💠小吊飾
💠新刊大套組 2000元 (中套組 + 滑鼠墊+寫字板+小吊飾)</t>
  </si>
  <si>
    <t>M04</t>
  </si>
  <si>
    <t>M05</t>
  </si>
  <si>
    <t>小雪/阿鼠</t>
  </si>
  <si>
    <t>M06</t>
  </si>
  <si>
    <t>M30</t>
  </si>
  <si>
    <t>M07</t>
  </si>
  <si>
    <t>M08</t>
  </si>
  <si>
    <t>M09,M10</t>
  </si>
  <si>
    <t>M11,M12</t>
  </si>
  <si>
    <t>💠同人誌 插畫本 350元
💠魔法少女套組 10套 1500元
壓克力立牌
徽章
壓克力鑰匙圈
明信片</t>
  </si>
  <si>
    <t>M13,M14</t>
  </si>
  <si>
    <t>M16</t>
  </si>
  <si>
    <t>M17</t>
  </si>
  <si>
    <t>M18</t>
  </si>
  <si>
    <t>M19,M20</t>
  </si>
  <si>
    <t>M21,M22</t>
  </si>
  <si>
    <t>https://www.facebook.com/Kaworu1030</t>
  </si>
  <si>
    <t>M25</t>
  </si>
  <si>
    <t>https://www.google.com/url?sa=t&amp;source=web&amp;rct=j&amp;opi=89978449&amp;url=https://www.facebook.com/%40yasetsu1314520/&amp;ved=2ahUKEwi5ku-O6ZqKAxW7n68BHTzXAMUQFnoECCgQAQ&amp;usg=AOvVaw0KxfrGnn6QGQikkSKqttMw</t>
  </si>
  <si>
    <t>M26</t>
  </si>
  <si>
    <t>M27</t>
  </si>
  <si>
    <t>M28</t>
  </si>
  <si>
    <t>M29</t>
  </si>
  <si>
    <t>M31</t>
  </si>
  <si>
    <t>M32</t>
  </si>
  <si>
    <t>M33</t>
  </si>
  <si>
    <t>https://twitter.com/kaworu1030</t>
  </si>
  <si>
    <t>M34</t>
  </si>
  <si>
    <t>https://twitter.com/kaworu_art</t>
  </si>
  <si>
    <t>https://www.plurk.com/kaworu1030</t>
  </si>
  <si>
    <t>M35</t>
  </si>
  <si>
    <t>https://www.pixiv.net/users/1671960</t>
  </si>
  <si>
    <t>M36</t>
  </si>
  <si>
    <t>https://www.patreon.com/Kaworu</t>
  </si>
  <si>
    <t>https://www.google.com/url?sa=t&amp;source=web&amp;rct=j&amp;opi=89978449&amp;url=https://twitter.com/Yukichan1102%3Fref_src%3Dtwsrc%255Egoogle%257Ctwcamp%255Eserp%257Ctwgr%255Eauthor&amp;ved=2ahUKEwi5ku-O6ZqKAxW7n68BHTzXAMUQ6F56BAhBEAE&amp;usg=AOvVaw1xa9UEFSu3EujAX7uVVokM</t>
  </si>
  <si>
    <t>M37</t>
  </si>
  <si>
    <t>https://www.instagram.com/kaworu1030/</t>
  </si>
  <si>
    <t>https://www.twitch.tv/kaworu1030</t>
  </si>
  <si>
    <t>M38</t>
  </si>
  <si>
    <t>https://discord.gg/pczy9uBGHd</t>
  </si>
  <si>
    <t>M39</t>
  </si>
  <si>
    <t>https://lit.link/en/kaworu1030</t>
  </si>
  <si>
    <t>https://www.myacg.com.tw/goods_detail.php?gid=6637488
https://www.facebook.com/reel/1758198108184216/</t>
  </si>
  <si>
    <t>M41</t>
  </si>
  <si>
    <t>M42</t>
  </si>
  <si>
    <t>M43,M44</t>
  </si>
  <si>
    <t>N01,N02</t>
  </si>
  <si>
    <t>N04</t>
  </si>
  <si>
    <t>N05,N06</t>
  </si>
  <si>
    <t>https://www.facebook.com/Kaworu1030/posts/pfbid02ty2hERdzKqeu9cJtgGhLQoq37SKdLJxxvUcyoZwL1ztfryAE2hYmF2iRHi5XiNcJl</t>
  </si>
  <si>
    <t>N07,N08</t>
  </si>
  <si>
    <t>N09,N10</t>
  </si>
  <si>
    <t>N11</t>
  </si>
  <si>
    <t>https://www.google.com/url?sa=t&amp;source=web&amp;rct=j&amp;opi=89978449&amp;url=https://www.youtube.com/channel/UCQymE4njJ-t9oahwX9-iC8w&amp;ved=2ahUKEwi5ku-O6ZqKAxW7n68BHTzXAMUQFnoECBoQAQ&amp;usg=AOvVaw0AZkRRD-Q5btlVcPMcso10</t>
  </si>
  <si>
    <t>N12</t>
  </si>
  <si>
    <t>N13</t>
  </si>
  <si>
    <t>N14</t>
  </si>
  <si>
    <t>https://www.myacg.com.tw/goods_detail.php?gid=6637488</t>
  </si>
  <si>
    <t>N15,N16</t>
  </si>
  <si>
    <t>N17,N18</t>
  </si>
  <si>
    <t>N19,N20</t>
  </si>
  <si>
    <t>N21,N22</t>
  </si>
  <si>
    <t>N23,N24</t>
  </si>
  <si>
    <t>N25</t>
  </si>
  <si>
    <t>https://www.google.com/url?sa=t&amp;source=web&amp;rct=j&amp;opi=89978449&amp;url=https://www.twitch.tv/hosinoyasetsu%3Flang%3Dzh-tw&amp;ved=2ahUKEwi5ku-O6ZqKAxW7n68BHTzXAMUQFnoECBsQAQ&amp;usg=AOvVaw0vOpddAijLPnz6BehVhX5Z</t>
  </si>
  <si>
    <t>N26</t>
  </si>
  <si>
    <t>枳枳zhizih</t>
  </si>
  <si>
    <t>N29,N30</t>
  </si>
  <si>
    <t>2.5次元的誘惑</t>
  </si>
  <si>
    <t>N31</t>
  </si>
  <si>
    <t>N32</t>
  </si>
  <si>
    <t>💠寫真集【2.5次元的天使】800元
💠寫真集套組 2400元 (寫真集 + 徽章 + 拍立得 + 吊飾 + 電子檔)
💠生寫真3枚 100元
💠圓形徽章 100元
💠拍立得 300元
💠迷你CD造型吊飾 350元
💠寫真電子檔700元</t>
  </si>
  <si>
    <t>N33</t>
  </si>
  <si>
    <t>N34</t>
  </si>
  <si>
    <t>N35</t>
  </si>
  <si>
    <t>N36</t>
  </si>
  <si>
    <t>N37</t>
  </si>
  <si>
    <t>N38</t>
  </si>
  <si>
    <t>N39</t>
  </si>
  <si>
    <t>N40,N41</t>
  </si>
  <si>
    <t>N42</t>
  </si>
  <si>
    <t>N43,N44</t>
  </si>
  <si>
    <t>https://x.com/Yukichan1102/status/2086101771420881106</t>
  </si>
  <si>
    <t>O01,O02</t>
  </si>
  <si>
    <t>https://www.instagram.com/zhizih0501/</t>
  </si>
  <si>
    <t>O03,O04</t>
  </si>
  <si>
    <t>O05,O06</t>
  </si>
  <si>
    <t>O07,O08</t>
  </si>
  <si>
    <t>https://www.facebook.com/permalink.php?story_fbid=pfbid0T63kJejsvXVNETYmxr8mWaRKwheTrjtHFagQekHg824kPK5tzvwefGNy2xcqcx9Hl&amp;id=61577006345762</t>
  </si>
  <si>
    <t>O09,O10</t>
  </si>
  <si>
    <t>O11,O12</t>
  </si>
  <si>
    <t>Mai喵</t>
  </si>
  <si>
    <t>O13</t>
  </si>
  <si>
    <t>S37,S38</t>
  </si>
  <si>
    <t>S37</t>
  </si>
  <si>
    <t>O14</t>
  </si>
  <si>
    <t>O15</t>
  </si>
  <si>
    <t>O16,O17</t>
  </si>
  <si>
    <t>O18</t>
  </si>
  <si>
    <t>O19,O20</t>
  </si>
  <si>
    <t>O21</t>
  </si>
  <si>
    <t>O22</t>
  </si>
  <si>
    <t>O23,O24</t>
  </si>
  <si>
    <t>P32[寄]</t>
  </si>
  <si>
    <t>O26</t>
  </si>
  <si>
    <t>P31,P32</t>
  </si>
  <si>
    <t>O27</t>
  </si>
  <si>
    <t>2.5次元的誘惑，戀上換裝娃娃, 蔚藍檔案 / Blue Archive / ブルーアーカイブ</t>
  </si>
  <si>
    <t>O28</t>
  </si>
  <si>
    <t>R18, 一般</t>
  </si>
  <si>
    <t>O29,O30</t>
  </si>
  <si>
    <t>💠海夢抱枕 2300元
💠掛軸 500元
💠等身掛軸 1000元
💠壓克力立牌 350元
💠防水桌墊 600元</t>
  </si>
  <si>
    <t>https://www.facebook.com/share/16WCrUvAao/?mibextid=wwXIfr</t>
  </si>
  <si>
    <t>O31</t>
  </si>
  <si>
    <t>O32</t>
  </si>
  <si>
    <t>O33,O34</t>
  </si>
  <si>
    <t>O35</t>
  </si>
  <si>
    <t>O36</t>
  </si>
  <si>
    <t>O37</t>
  </si>
  <si>
    <t>O38</t>
  </si>
  <si>
    <t>O39,O40</t>
  </si>
  <si>
    <t>O41</t>
  </si>
  <si>
    <t>https://twitter.com/maiqqcatbb</t>
  </si>
  <si>
    <t>https://www.facebook.com/SLUGTT666/</t>
  </si>
  <si>
    <t>O42</t>
  </si>
  <si>
    <t>O43</t>
  </si>
  <si>
    <t>https://twitter.com/henny60225</t>
  </si>
  <si>
    <t>O44</t>
  </si>
  <si>
    <t>https://www.pixiv.net/users/14155307</t>
  </si>
  <si>
    <t>P01,P02</t>
  </si>
  <si>
    <t>P03</t>
  </si>
  <si>
    <t>P04</t>
  </si>
  <si>
    <t>https://www.instagram.com/maimeow0?igsh=MTg3bmR0cDU5ZzFjdg==</t>
  </si>
  <si>
    <t>P05,P06</t>
  </si>
  <si>
    <t>https://www.facebook.com/share/p/16gCNYqRoX/</t>
  </si>
  <si>
    <t>P07,P08</t>
  </si>
  <si>
    <t>P09</t>
  </si>
  <si>
    <t>P10</t>
  </si>
  <si>
    <t>P11</t>
  </si>
  <si>
    <t>P12</t>
  </si>
  <si>
    <t>P13,P14</t>
  </si>
  <si>
    <t>https://youtube.com/@maiqqcatbb</t>
  </si>
  <si>
    <t>P15</t>
  </si>
  <si>
    <t>P16</t>
  </si>
  <si>
    <t>P17</t>
  </si>
  <si>
    <t>P18</t>
  </si>
  <si>
    <t>間宮ゆき/シマウマの頭</t>
  </si>
  <si>
    <t>D33</t>
  </si>
  <si>
    <t>P19,P20</t>
  </si>
  <si>
    <t>P21,P22</t>
  </si>
  <si>
    <t>千戀萬花、柚子社</t>
  </si>
  <si>
    <t>P23,P24</t>
  </si>
  <si>
    <t>💠同人誌【Yuzusoft】200元
💠胸章 50元
💠15公分立牌 300元
💠小吊飾 50元</t>
  </si>
  <si>
    <t>P25,P26</t>
  </si>
  <si>
    <t>P27</t>
  </si>
  <si>
    <t>P28</t>
  </si>
  <si>
    <t>P29</t>
  </si>
  <si>
    <t>P30</t>
  </si>
  <si>
    <t>R28</t>
  </si>
  <si>
    <t>P31</t>
  </si>
  <si>
    <t>https://www.facebook.com/CopolymerWizard/</t>
  </si>
  <si>
    <t>P32</t>
  </si>
  <si>
    <t>P33,P34</t>
  </si>
  <si>
    <t>https://twitter.com/jiangongyouji1?fbclid=IwAR3pDPJdZv_CR-KCd4yvnhd0iBTTKTlLxY3PuioEuDFYVyCbxnApP_HZdic</t>
  </si>
  <si>
    <t>https://x.com/a29573359</t>
  </si>
  <si>
    <t>P35,P36</t>
  </si>
  <si>
    <t>P37,P38</t>
  </si>
  <si>
    <t>P39,P40</t>
  </si>
  <si>
    <t>P41,P42</t>
  </si>
  <si>
    <t>P43,P44</t>
  </si>
  <si>
    <t>https://www.facebook.com/jeff.shu.7/posts/pfbid09TJGPK8Cd3F9GmTsnbRKnW2mtz5TNLa2Vc4XwRh8bq2eoKXEw1LX5nUZJoEAWPyvl</t>
  </si>
  <si>
    <t>Q01,Q02</t>
  </si>
  <si>
    <t>Q03,Q04</t>
  </si>
  <si>
    <t>Q05,Q06</t>
  </si>
  <si>
    <t>https://www.facebook.com/aki.coser/</t>
  </si>
  <si>
    <t>Q07,Q08</t>
  </si>
  <si>
    <t>Q09,Q10</t>
  </si>
  <si>
    <t>Q11</t>
  </si>
  <si>
    <t>Q12</t>
  </si>
  <si>
    <t>Q13</t>
  </si>
  <si>
    <t>Q15,Q16</t>
  </si>
  <si>
    <t>里斯</t>
  </si>
  <si>
    <t>V41 [寄]</t>
  </si>
  <si>
    <t>K17,K18 [寄]</t>
  </si>
  <si>
    <t>E31,E32 [寄]</t>
  </si>
  <si>
    <t>Q19</t>
  </si>
  <si>
    <t>子午計畫</t>
  </si>
  <si>
    <t>https://www.instagram.com/ringoaki/</t>
  </si>
  <si>
    <t>壓克力色紙、Rei約會立牌、飯友、FF46套組 800元</t>
  </si>
  <si>
    <t>Q25,Q26</t>
  </si>
  <si>
    <t>https://www.facebook.com/ke.li.si.439192</t>
  </si>
  <si>
    <t>Q27</t>
  </si>
  <si>
    <t>Q28</t>
  </si>
  <si>
    <t>Q29,Q30</t>
  </si>
  <si>
    <t>Q31</t>
  </si>
  <si>
    <t>Q32</t>
  </si>
  <si>
    <t>Q33,Q34</t>
  </si>
  <si>
    <t>Q35,Q36</t>
  </si>
  <si>
    <t>https://x.com/tobunchudoku?fbclid=IwY2xjawPu6g5leHRuA2FlbQIxMABicmlkETE5ejhSdWUxNU5waFBwa2hac3J0YwZhcHBfaWQQMjIyMDM5MTc4ODIwMDg5MgABHthoKkK3Ue6M2MPpIUtI-5Gp7ecdon3dT0iM8JTflKc6K1VGJcwpGWGpJp9C_aem_psNr4gRaB1bGWyEzBKc-yA</t>
  </si>
  <si>
    <t>Q39,Q40</t>
  </si>
  <si>
    <t>U42</t>
  </si>
  <si>
    <t>U44</t>
  </si>
  <si>
    <t>Q43,Q44</t>
  </si>
  <si>
    <t>R01,R02</t>
  </si>
  <si>
    <t>R03,R04</t>
  </si>
  <si>
    <t>R05</t>
  </si>
  <si>
    <t>R06</t>
  </si>
  <si>
    <t>R07,R08</t>
  </si>
  <si>
    <t>R09,R10</t>
  </si>
  <si>
    <t>R11</t>
  </si>
  <si>
    <t>R12</t>
  </si>
  <si>
    <t>R13</t>
  </si>
  <si>
    <t>https://www.facebook.com/photo/?fbid=2385347228593739&amp;set=pcb.2385355538592908</t>
  </si>
  <si>
    <t>https://www.facebook.com/hua.xiao.hua.859628/</t>
  </si>
  <si>
    <t>R15,R16</t>
  </si>
  <si>
    <t>R17,R18</t>
  </si>
  <si>
    <t>R19,R20</t>
  </si>
  <si>
    <t>R23,R24</t>
  </si>
  <si>
    <t>R25,R26</t>
  </si>
  <si>
    <t>R27,R28</t>
  </si>
  <si>
    <t>https://x.com/0_71_Rain</t>
  </si>
  <si>
    <t>R29,R30</t>
  </si>
  <si>
    <t>R31,R32</t>
  </si>
  <si>
    <t>R35</t>
  </si>
  <si>
    <t>https://www.plurk.com/kikukiku599</t>
  </si>
  <si>
    <t>R36</t>
  </si>
  <si>
    <t>R39,R40</t>
  </si>
  <si>
    <t>R41</t>
  </si>
  <si>
    <t>米登卡爾</t>
  </si>
  <si>
    <t>https://www.pixiv.net/users/13155227</t>
  </si>
  <si>
    <t>子午計畫,澪Rei</t>
  </si>
  <si>
    <t>S01,S02</t>
  </si>
  <si>
    <t>《有狸出沒注意報》刊物：NT.150
壓克力吊飾：NT.150
立牌：NT.350
燙金票卡：套組限定
不織布袋：套組限定</t>
  </si>
  <si>
    <t>S03,S04</t>
  </si>
  <si>
    <t>S05,S06</t>
  </si>
  <si>
    <t>S07</t>
  </si>
  <si>
    <t>S08</t>
  </si>
  <si>
    <t>S09</t>
  </si>
  <si>
    <t>S10</t>
  </si>
  <si>
    <t>S11,S12</t>
  </si>
  <si>
    <t>S13</t>
  </si>
  <si>
    <t>S15</t>
  </si>
  <si>
    <t>S17,S18</t>
  </si>
  <si>
    <t>https://www.facebook.com/xi.jun.779/</t>
  </si>
  <si>
    <t>莊鎔維</t>
  </si>
  <si>
    <t>S19,S20</t>
  </si>
  <si>
    <t>https://twitter.com/setoharukano_12?fbclid=IwAR1HQF8M2DXctPL16LGe0DpaiF_9nInlCNQR1Fvo6Ysev2M7IPZhkNH6DNY</t>
  </si>
  <si>
    <t>J29,J30</t>
  </si>
  <si>
    <t>https://www.plurk.com/Siawasenosekai</t>
  </si>
  <si>
    <t>J19,J20</t>
  </si>
  <si>
    <t>https://www.pixiv.net/users/14655223</t>
  </si>
  <si>
    <t>S21,S22</t>
  </si>
  <si>
    <t>S23</t>
  </si>
  <si>
    <t>S24</t>
  </si>
  <si>
    <t>https://www.facebook.com/share/p/1C8L3KqAjz/</t>
  </si>
  <si>
    <t>S25,S26</t>
  </si>
  <si>
    <t>S27,S28</t>
  </si>
  <si>
    <t>S29</t>
  </si>
  <si>
    <t>S30</t>
  </si>
  <si>
    <t>S31</t>
  </si>
  <si>
    <t>S32</t>
  </si>
  <si>
    <t>https://www.myacg.com.tw/goods_detail.php?gid=6760962</t>
  </si>
  <si>
    <t>S33</t>
  </si>
  <si>
    <t>S34</t>
  </si>
  <si>
    <t>S35,S36</t>
  </si>
  <si>
    <t>https://www.facebook.com/zhuang.rong.wei.449636/</t>
  </si>
  <si>
    <t>S39,S40</t>
  </si>
  <si>
    <t>S41,S42</t>
  </si>
  <si>
    <t>S43,S44</t>
  </si>
  <si>
    <t>T01,T02</t>
  </si>
  <si>
    <t>T03,T04</t>
  </si>
  <si>
    <t>T05,T06</t>
  </si>
  <si>
    <t>https://x.com/Luneceygs</t>
  </si>
  <si>
    <t>虛擬家長會</t>
  </si>
  <si>
    <t>T07</t>
  </si>
  <si>
    <t>E31,E32</t>
  </si>
  <si>
    <t>子午計劃</t>
  </si>
  <si>
    <t>T09,T10</t>
  </si>
  <si>
    <t>T11</t>
  </si>
  <si>
    <t>https://www.pixiv.net/users/9998207</t>
  </si>
  <si>
    <t>Kirali 約會立牌 350元</t>
  </si>
  <si>
    <t>T12</t>
  </si>
  <si>
    <t>T13</t>
  </si>
  <si>
    <t>T14</t>
  </si>
  <si>
    <t>T15,T16</t>
  </si>
  <si>
    <t>T17</t>
  </si>
  <si>
    <t>T18</t>
  </si>
  <si>
    <t>T19,T20</t>
  </si>
  <si>
    <t>T21,T22</t>
  </si>
  <si>
    <t>https://potofu.me/luneceygs</t>
  </si>
  <si>
    <t>T23,T24</t>
  </si>
  <si>
    <t>T25</t>
  </si>
  <si>
    <t>https://www.facebook.com/yu.an.chen.684671</t>
  </si>
  <si>
    <t>T26</t>
  </si>
  <si>
    <t>T27,T28</t>
  </si>
  <si>
    <t>T29</t>
  </si>
  <si>
    <t>T30</t>
  </si>
  <si>
    <t>T31,T32</t>
  </si>
  <si>
    <t>T33,T34</t>
  </si>
  <si>
    <t>T35,T36</t>
  </si>
  <si>
    <t>T37</t>
  </si>
  <si>
    <t>漾樣子</t>
  </si>
  <si>
    <t>T04</t>
  </si>
  <si>
    <t>T39,T40</t>
  </si>
  <si>
    <t>T41,T42</t>
  </si>
  <si>
    <t>https://www.facebook.com/yu.an.chen.684671/posts/pfbid0gBAwxywRFnAS9Lfs3FjgQgXZ8Yq9GNYX6d83A4JeWbbNbYtqyHdVfRdAP3Y3ECYgl</t>
  </si>
  <si>
    <t>vtuber，Coser</t>
  </si>
  <si>
    <t>T43,T44</t>
  </si>
  <si>
    <t>U01,U02</t>
  </si>
  <si>
    <t>U03</t>
  </si>
  <si>
    <t>U05</t>
  </si>
  <si>
    <t>U06</t>
  </si>
  <si>
    <t>U07</t>
  </si>
  <si>
    <t>U08</t>
  </si>
  <si>
    <t>U09</t>
  </si>
  <si>
    <t>https://www.facebook.com/TwoyunCosplay</t>
  </si>
  <si>
    <t>U10</t>
  </si>
  <si>
    <t>貓崎 葵</t>
  </si>
  <si>
    <t>V01</t>
  </si>
  <si>
    <t>V09,V10</t>
  </si>
  <si>
    <t>U11</t>
  </si>
  <si>
    <t>小智是女孩啦！</t>
  </si>
  <si>
    <t>U12</t>
  </si>
  <si>
    <t>U13</t>
  </si>
  <si>
    <t>U14</t>
  </si>
  <si>
    <t>U15,U16</t>
  </si>
  <si>
    <t>U17</t>
  </si>
  <si>
    <t>U18</t>
  </si>
  <si>
    <t>https://x.com/7woyun</t>
  </si>
  <si>
    <t>U19,U20</t>
  </si>
  <si>
    <t>U21,U22</t>
  </si>
  <si>
    <t>U23,U24</t>
  </si>
  <si>
    <t>https://x.com/NekosakiAoi</t>
  </si>
  <si>
    <t>U25</t>
  </si>
  <si>
    <t>https://x.com/twoyun25</t>
  </si>
  <si>
    <t>https://www.plurk.com/sss4361</t>
  </si>
  <si>
    <t>https://www.pixiv.net/users/3318611</t>
  </si>
  <si>
    <t>U26</t>
  </si>
  <si>
    <t>U27,U28</t>
  </si>
  <si>
    <t>U29,U30</t>
  </si>
  <si>
    <t>https://home.gamer.com.tw/homeindex.php?owner=louieca400</t>
  </si>
  <si>
    <t>U31</t>
  </si>
  <si>
    <t>https://www.patreon.com/Twoyuncosplay</t>
  </si>
  <si>
    <t>U33</t>
  </si>
  <si>
    <t>U35,U36</t>
  </si>
  <si>
    <t>U43,U44</t>
  </si>
  <si>
    <t>U37</t>
  </si>
  <si>
    <t>https://www.instagram.com/7woyun/</t>
  </si>
  <si>
    <t>U38</t>
  </si>
  <si>
    <t>不時輕聲地以俄語遮羞的鄰座艾莉同學</t>
  </si>
  <si>
    <t>R15, R18</t>
  </si>
  <si>
    <t>U41</t>
  </si>
  <si>
    <t>同人誌、龍心小悅套組 200元、捲到不行大套組 1000元 (本子+明信片+掛軸+杯墊+手機架+不織布提袋)</t>
  </si>
  <si>
    <t>https://www.youtube.com/@Twoyun25</t>
  </si>
  <si>
    <t>V03</t>
  </si>
  <si>
    <t>V04</t>
  </si>
  <si>
    <t>V05</t>
  </si>
  <si>
    <t>https://www.facebook.com/byginartwork/</t>
  </si>
  <si>
    <t>V07</t>
  </si>
  <si>
    <r>
      <rPr>
        <rFont val="Arial"/>
        <color rgb="FF1155CC"/>
        <u/>
      </rPr>
      <t>https://www.facebook.com/bygin01/</t>
    </r>
  </si>
  <si>
    <t>https://home.gamer.com.tw/profile/index.php?owner=darksteel</t>
  </si>
  <si>
    <t>V08</t>
  </si>
  <si>
    <t>V09</t>
  </si>
  <si>
    <t>V10</t>
  </si>
  <si>
    <t>V11</t>
  </si>
  <si>
    <t>V13</t>
  </si>
  <si>
    <t>V14</t>
  </si>
  <si>
    <t>V15,V16</t>
  </si>
  <si>
    <t>V17,V18</t>
  </si>
  <si>
    <t>https://lit.link/zh-tw/twoyuncosplay
 https://linktr.ee/Twoyuncosplay</t>
  </si>
  <si>
    <t>V19</t>
  </si>
  <si>
    <t>https://twoyuncosplay.gumroad.com/</t>
  </si>
  <si>
    <t>V20</t>
  </si>
  <si>
    <t>V21,V22</t>
  </si>
  <si>
    <r>
      <rPr>
        <rFont val="Arial"/>
        <color rgb="FF1155CC"/>
        <u/>
      </rPr>
      <t>https://bsky.app/profile/bygin.bsky.social</t>
    </r>
  </si>
  <si>
    <t>V23,V24</t>
  </si>
  <si>
    <t>V25,V26</t>
  </si>
  <si>
    <t>V27,V28</t>
  </si>
  <si>
    <t>V29,V30</t>
  </si>
  <si>
    <t>V31</t>
  </si>
  <si>
    <t>V32</t>
  </si>
  <si>
    <t>V33</t>
  </si>
  <si>
    <t>V34</t>
  </si>
  <si>
    <t>https://twitter.com/ByginArtist</t>
  </si>
  <si>
    <t>V35,V36</t>
  </si>
  <si>
    <r>
      <rPr>
        <rFont val="Arial"/>
        <color rgb="FF1155CC"/>
        <u/>
      </rPr>
      <t>https://x.com/ByGin712576</t>
    </r>
  </si>
  <si>
    <t>V37</t>
  </si>
  <si>
    <t>V38</t>
  </si>
  <si>
    <t>V39</t>
  </si>
  <si>
    <t>V40</t>
  </si>
  <si>
    <t>V41,V42</t>
  </si>
  <si>
    <t>V43,V44</t>
  </si>
  <si>
    <t>W01</t>
  </si>
  <si>
    <t>https://www.plurk.com/chenyangyang100</t>
  </si>
  <si>
    <t>https://www.pixiv.net/users/13795156</t>
  </si>
  <si>
    <t>W02</t>
  </si>
  <si>
    <r>
      <rPr>
        <rFont val="Arial"/>
        <color rgb="FF1155CC"/>
        <u/>
      </rPr>
      <t>https://bygin.fanbox.cc/</t>
    </r>
  </si>
  <si>
    <t>W03,W04</t>
  </si>
  <si>
    <t>W05,W06</t>
  </si>
  <si>
    <t>W07,W08</t>
  </si>
  <si>
    <t>https://www.instagram.com/fox_together_with_rabbit/</t>
  </si>
  <si>
    <t>W09,W10</t>
  </si>
  <si>
    <t>https://www.patreon.com/c/bygin?vanity=user</t>
  </si>
  <si>
    <t>W11,W12</t>
  </si>
  <si>
    <t>W13,W14</t>
  </si>
  <si>
    <t>W15,W16</t>
  </si>
  <si>
    <t>W17,W18</t>
  </si>
  <si>
    <t>W19,W20</t>
  </si>
  <si>
    <t>W21,W22</t>
  </si>
  <si>
    <t>https://foxtogetherwithrabbit.mystrikingly.com/</t>
  </si>
  <si>
    <t>W23,W24</t>
  </si>
  <si>
    <t>https://www.instagram.com/bygin_artwork/?hl=zh-tw</t>
  </si>
  <si>
    <t>W25,W26</t>
  </si>
  <si>
    <t>https://discord.gg/qCs4qX3T9x</t>
  </si>
  <si>
    <t>W27</t>
  </si>
  <si>
    <t>W28</t>
  </si>
  <si>
    <t>W29,W30</t>
  </si>
  <si>
    <t>W31,W32</t>
  </si>
  <si>
    <t>https://home.gamer.com.tw/creation.php?owner=chenyang100</t>
  </si>
  <si>
    <t>W33,W34</t>
  </si>
  <si>
    <t>https://linkgoods.com/bygin</t>
  </si>
  <si>
    <t>W35,W36</t>
  </si>
  <si>
    <t>W37,W38</t>
  </si>
  <si>
    <t>W39,W40</t>
  </si>
  <si>
    <t>W41,W42</t>
  </si>
  <si>
    <t>Xiao Jen</t>
  </si>
  <si>
    <t>https://www.myacg.com.tw/goods_detail.php?gid=6618082
https://www.myacg.com.tw/goods_detail.php?gid=6618075
https://www.myacg.com.tw/goods_detail.php?gid=6618072</t>
  </si>
  <si>
    <t>O16</t>
  </si>
  <si>
    <t>https://drive.google.com/drive/folders/1AYddpb6Rs63qS3q43DT0Id6tFaFLqJTu?usp=sharing</t>
  </si>
  <si>
    <t>https://www.myacg.com.tw/goods_detail.php?gid=6618082
https://www.myacg.com.tw/goods_detail.php?gid=6618075
https://www.myacg.com.tw/goods_detail.php?gid=6618072
https://www.myacg.com.tw/seller_market.php?seller=693547</t>
  </si>
  <si>
    <t>https://www.facebook.com/xiao.jen.3304</t>
  </si>
  <si>
    <t>https://www.facebook.com/byginartwork/posts/pfbid02AAZVLpecrEFT6XzJ2WQEhsYdw95qdueiUp9N8K9Znm5CaLDJhfyZ2TD3M6UkdJCdl</t>
  </si>
  <si>
    <t>https://x.com/yeeeeeeejen</t>
  </si>
  <si>
    <t>https://www.pixiv.net/users/3109265</t>
  </si>
  <si>
    <t>凡爾賽菇雞三世、4why</t>
  </si>
  <si>
    <t>五等分的新娘</t>
  </si>
  <si>
    <t>同人誌 100元 - 500元、桌墊 600元、掛軸 600元、立牌 300元</t>
  </si>
  <si>
    <t>https://www.facebook.com/MARK4why/</t>
  </si>
  <si>
    <t>https://twitter.com/ChickeIII</t>
  </si>
  <si>
    <t>https://www.plurk.com/fg3517</t>
  </si>
  <si>
    <t>https://www.pixiv.net/users/9752301</t>
  </si>
  <si>
    <t>https://www.plurk.com/p/3i6qaejivv</t>
  </si>
  <si>
    <t>A12</t>
  </si>
  <si>
    <t>A13,A14</t>
  </si>
  <si>
    <t>A15</t>
  </si>
  <si>
    <t>https://www.facebook.com/TSUBASA.OwO/</t>
  </si>
  <si>
    <t>A16</t>
  </si>
  <si>
    <t>https://www.facebook.com/MARK4why/posts/pfbid09ECDKTqStxVzmmJjCP7u4hPDURCBgVc15opYujH8n2xonKYT7wtVDRxisyANfh2Ul</t>
  </si>
  <si>
    <t>A17</t>
  </si>
  <si>
    <t>A18</t>
  </si>
  <si>
    <t>A19,A20</t>
  </si>
  <si>
    <t>マカ</t>
  </si>
  <si>
    <t>P39, P40 [寄]</t>
  </si>
  <si>
    <t>公主連結</t>
  </si>
  <si>
    <t>💠同人誌新刊 400元
💠入浴劑100元
💠立牌共浴套組 2000元
💠既刊
💠限定掛軸 600元</t>
  </si>
  <si>
    <t>B13</t>
  </si>
  <si>
    <t>C07</t>
  </si>
  <si>
    <t>B14</t>
  </si>
  <si>
    <t>B17</t>
  </si>
  <si>
    <t>B18,B19</t>
  </si>
  <si>
    <t>https://x.com/a83d8</t>
  </si>
  <si>
    <t>https://www.plurk.com/Maca105</t>
  </si>
  <si>
    <t>https://www.pixiv.net/users/834194</t>
  </si>
  <si>
    <t>https://macaca12.fanbox.cc/</t>
  </si>
  <si>
    <t>B25</t>
  </si>
  <si>
    <t>B26</t>
  </si>
  <si>
    <t>https://skeb.jp/@a83d8</t>
  </si>
  <si>
    <t>https://www.plurk.com/p/3i8zolr211</t>
  </si>
  <si>
    <t>https://x.com/TheLittleThingy</t>
  </si>
  <si>
    <t>ななしのはなし</t>
  </si>
  <si>
    <t>https://www.instagram.com/The_Little_Thingy/</t>
  </si>
  <si>
    <t>少女前線 / Girls' Frontline / ドールズフロントライン</t>
  </si>
  <si>
    <t>同人誌 200元、海報 600元</t>
  </si>
  <si>
    <t>B39</t>
  </si>
  <si>
    <t>https://www.twitch.tv/TheLittleThingy</t>
  </si>
  <si>
    <t>C01</t>
  </si>
  <si>
    <t>C02</t>
  </si>
  <si>
    <t>https://x.com/nanasi_RPG</t>
  </si>
  <si>
    <t>https://linktr.ee/TheLittleThingy?utm_source=ig&amp;utm_medium=social&amp;utm_content=link_in_bio</t>
  </si>
  <si>
    <t>https://nanashinohanashi.wixsite.com/nanahana</t>
  </si>
  <si>
    <t>C09</t>
  </si>
  <si>
    <t>https://x.com/nanasi_RPG/status/2019249469838225910</t>
  </si>
  <si>
    <t>C10</t>
  </si>
  <si>
    <t>C15,C16</t>
  </si>
  <si>
    <t>C17</t>
  </si>
  <si>
    <t>妖怪名取</t>
  </si>
  <si>
    <t>Q05</t>
  </si>
  <si>
    <t>C18</t>
  </si>
  <si>
    <t>H12</t>
  </si>
  <si>
    <t>💠同人誌【元素少女】300元
💠吊飾 150元
💠既刊 100-300元
💠吊飾 150元
💠立牌 700元
💠桌墊 500元
💠卡套 300元
💠親筆簽繪板</t>
  </si>
  <si>
    <t>https://www.facebook.com/hui.ju.chang.54693</t>
  </si>
  <si>
    <t>https://www.facebook.com/NatoriYoukai/</t>
  </si>
  <si>
    <t>https://x.com/NatoriYoukai</t>
  </si>
  <si>
    <t>https://www.plurk.com/YoukaiNatori</t>
  </si>
  <si>
    <t>https://www.pixiv.net/users/8590070</t>
  </si>
  <si>
    <t>https://clusters.tw/profile/3B460821-62FF-401B-AD3F-9491B9A78669/works</t>
  </si>
  <si>
    <t>https://linktr.ee/YoukaiNatori</t>
  </si>
  <si>
    <t>https://www.facebook.com/NatoriYoukai/posts/pfbid0bSpTXEpRmgXWMkBzU9DRmwajjAwTMatEfokzRb2WJhGyfJAjJWdYcsiFtWfqfzCcl
https://www.facebook.com/NatoriYoukai/posts/pfbid0J68GvLdKp5pYu8woXj8QqU3LkBfE7QPeDumWbk6dKbB36DZtmMTKFJNdKhH66Lkwl</t>
  </si>
  <si>
    <t>C37</t>
  </si>
  <si>
    <t>C38</t>
  </si>
  <si>
    <t>C39</t>
  </si>
  <si>
    <t>C40</t>
  </si>
  <si>
    <t>https://www.plurk.com/p/3i8pn1yts5</t>
  </si>
  <si>
    <t>口畢雞</t>
  </si>
  <si>
    <t>明日方舟終末地、明日方舟</t>
  </si>
  <si>
    <t>套組1 600元
💠掛軸 500元
💠吊飾 100元
套組2 450元
💠立牌 350元
💠厚飯友 100元
掛軸 450元
鈴蘭搖搖壓克力 100元</t>
  </si>
  <si>
    <t>D05</t>
  </si>
  <si>
    <t>D06</t>
  </si>
  <si>
    <t>D37,D38</t>
  </si>
  <si>
    <t>同人誌 150元、小吊飾 100元、抱枕 500元、短袖 500元、紅包</t>
  </si>
  <si>
    <t>https://www.facebook.com/share/1Hdu3wfWi6/?mibextid=wwXIfr</t>
  </si>
  <si>
    <t>https://www.facebook.com/LiushengArt</t>
  </si>
  <si>
    <t>https://twitter.com/LiuSheng_Art</t>
  </si>
  <si>
    <t>https://www.plurk.com/mopackp09062</t>
  </si>
  <si>
    <t>https://www.pixiv.net/users/4237973</t>
  </si>
  <si>
    <t>https://x.com/shinas_13?s=21</t>
  </si>
  <si>
    <t>https://www.facebook.com/LiushengArt/posts/pfbid022fZaqbnrcJxi7GCu6HmxEWmJPdMvAoPRZBbWyGSWSdPVdvzGRixc97ZTPVG4AZXgl?__cft__[0]=AZWb82CQ283o_XCMVuOaJdEAN2Xzwxvnc0ZyeytZXiAdce0g704HX3mQphbvMr88OA_uWz_PzMZjUJT4SAtTlJwC6Ns6yPT-9RsCuWID0Y7LoP_mP4tIjnUTuHhyQLGDho7RVl1KzKd0c730Qs8-g40k7Rsl4lXqHBy8JmWpT1BwX_bwHmqImWhowQcPOlg6JEk&amp;__tn__=%2CO%2CP-R</t>
  </si>
  <si>
    <t>https://portaly.cc/ShinaS13</t>
  </si>
  <si>
    <t>https://www.facebook.com/xiao.ji.kuai.shang.gong/posts/pfbid02zNSVpwgbT9VBbDdqZwzhQyrK73U8BscS6RRG2WyZ5MrLeJS7yo1VSj187UYHHErrl
https://www.facebook.com/xiao.ji.kuai.shang.gong/posts/pfbid0r6NVKszdC4x6c92fuEd5N6wXsveD8gsiUb5xKfcbZgKjJY24wXTaxt3drS8mKq8Ul</t>
  </si>
  <si>
    <t>D34</t>
  </si>
  <si>
    <t>https://www.plurk.com/p/3iacvx3oek</t>
  </si>
  <si>
    <t>D40</t>
  </si>
  <si>
    <t>https://www.facebook.com/xiao.ji.kuai.shang.gong/posts/pfbid038MjFhUhCDNi9fFXLzwFJ2rq2AFU6rw2YVLBhDtUvV4ga6pUka5p7sekvFtVrX172l</t>
  </si>
  <si>
    <t>D41</t>
  </si>
  <si>
    <t>曇焉幻獸閣</t>
  </si>
  <si>
    <t>DINA</t>
  </si>
  <si>
    <t>E28</t>
  </si>
  <si>
    <t>E01</t>
  </si>
  <si>
    <t>E02</t>
  </si>
  <si>
    <t>https://myship.7-11.com.tw/general/detail/GM2312258759908</t>
  </si>
  <si>
    <t>T91同人誌</t>
  </si>
  <si>
    <t>E07,E08</t>
  </si>
  <si>
    <t>E12,E13</t>
  </si>
  <si>
    <t>L13</t>
  </si>
  <si>
    <t>E15</t>
  </si>
  <si>
    <t>E16</t>
  </si>
  <si>
    <t>E23</t>
  </si>
  <si>
    <t>E24</t>
  </si>
  <si>
    <t>D11,D12</t>
  </si>
  <si>
    <t>少女樂團吶喊吧 / ガールズバンドクライ、Ave Mujica 、文豪野犬、第五人格</t>
  </si>
  <si>
    <t>E27</t>
  </si>
  <si>
    <t>https://www.facebook.com/profile.php?id=100086439973776&amp;__cft__[0]=AZVAOb6VbmkfbXX6Qhgs__LzgRk-eIRjN-w2cszmSspTazf8xQN4Xa24xeGZNPFoSnZ9tRfmc6OaXq9c5ZPQeOR0xQptqjEEUPQ6AREw6Ti1BH-cS2w43GAYTf7nkaPtQiLVvlb4O-k28RH4wWbNQpJ_88itMdWI1YkA8UPllIlWOUSCl95RHSyFRuQjaBJjtu0&amp;__tn__=-UC%2CP-R-R</t>
  </si>
  <si>
    <t>💠少女樂團吶喊吧 - 7CM 旋轉立牌 / 6CM 迷你立牌
💠Ave Mujica - 7CM 旋轉立牌
💠文豪野犬 - 7.5CM 閃光特效徽章
💠第五人格 - 8CM 旋轉立牌</t>
  </si>
  <si>
    <t>E29</t>
  </si>
  <si>
    <t>E30</t>
  </si>
  <si>
    <t>https://www.facebook.com/profile.php?id=61554084372762</t>
  </si>
  <si>
    <t>https://www.facebook.com/share/p/1C6PMoPYPD/
https://www.facebook.com/share/p/1GaWAXaEge/
https://www.facebook.com/share/p/1GEAXdpwSr/
https://www.facebook.com/share/p/18MhBcW2gy/</t>
  </si>
  <si>
    <t>芸草冰</t>
  </si>
  <si>
    <t>E43</t>
  </si>
  <si>
    <t>https://www.facebook.com/shan.yan.266094/posts/pfbid02DdiZmkwEKKeGzpMXodAnQT5hZa67FTeV3xxnSMSD99p55dJuXri7d2rtwb1E9XeQl</t>
  </si>
  <si>
    <t>T13,T14 [寄]</t>
  </si>
  <si>
    <t>E44</t>
  </si>
  <si>
    <t>少女樂團吶喊吧 GBC</t>
  </si>
  <si>
    <t>💠同人誌【晴空】500元
💠同人誌【陌路】400元
💠壓克力色紙 300元
💠徽章 300元
💠壓克力磚 350元
💠立牌 300元</t>
  </si>
  <si>
    <t>F07</t>
  </si>
  <si>
    <t>F08</t>
  </si>
  <si>
    <t>F09</t>
  </si>
  <si>
    <t>F10</t>
  </si>
  <si>
    <t>https://x.com/su_yun81037</t>
  </si>
  <si>
    <t>F11,F12</t>
  </si>
  <si>
    <t>https://www.pixiv.net/users/6586231</t>
  </si>
  <si>
    <t>https://x.com/su_yun81037/status/2017554151484621024/photo/2</t>
  </si>
  <si>
    <t>Yupipi</t>
  </si>
  <si>
    <t>T27</t>
  </si>
  <si>
    <t>F31</t>
  </si>
  <si>
    <t>💠TOGE PICK! 吊飾 / 項鍊 120元
💠TOGE PICK! 耳環 200元
💠豎起小 / 中指吧! 決策幣 50元
💠光柵卡 20元
💠貼紙包 100元
💠特殊明信片 30元</t>
  </si>
  <si>
    <t>F32</t>
  </si>
  <si>
    <t>F33,F34</t>
  </si>
  <si>
    <t>F35</t>
  </si>
  <si>
    <t>F36,F37</t>
  </si>
  <si>
    <t>F38</t>
  </si>
  <si>
    <t>F40</t>
  </si>
  <si>
    <t>F41</t>
  </si>
  <si>
    <t>https://www.facebook.com/benson.tu.526/</t>
  </si>
  <si>
    <t>https://www.facebook.com/km1000km1000/</t>
  </si>
  <si>
    <t>https://www.plurk.com/yupicopia</t>
  </si>
  <si>
    <t>G09,G10</t>
  </si>
  <si>
    <t>G13</t>
  </si>
  <si>
    <t>G14</t>
  </si>
  <si>
    <t>G15,G16</t>
  </si>
  <si>
    <t>G17</t>
  </si>
  <si>
    <t>G18</t>
  </si>
  <si>
    <t>https://www.facebook.com/share/p/17mJyMDevt/</t>
  </si>
  <si>
    <t>https://home.gamer.com.tw/profile/index.php?owner=summerkmth</t>
  </si>
  <si>
    <t>G25</t>
  </si>
  <si>
    <t>G26</t>
  </si>
  <si>
    <t>獸耳麵包</t>
  </si>
  <si>
    <t>G29,G30</t>
  </si>
  <si>
    <t>少女樂團吶喊吧、MyGO!!!!!、Ave Mujica</t>
  </si>
  <si>
    <t>G31,G32</t>
  </si>
  <si>
    <t>G33</t>
  </si>
  <si>
    <t>GBC插畫合本、GBC畫冊、雷射卡、胸章、手偶、壓克力立牌、飯友</t>
  </si>
  <si>
    <t>G36</t>
  </si>
  <si>
    <t>H01</t>
  </si>
  <si>
    <t>H02</t>
  </si>
  <si>
    <t>https://5qvucp7gsmavuumjkspf53hjq31x9nm.world.taobao.com/shop/view_shop.htm?appUid=RAzN8HWYwW1gZcHo52KSaWNcQbVdu4xciUUUzZisPC9z9xKi7X1&amp;spm=a21n57.1.hoverItem.4</t>
  </si>
  <si>
    <t>https://drive.google.com/file/d/1wcer2rVM2mL65RIYSpHCjqoPDy29L7Iv/view?usp=drive_link</t>
  </si>
  <si>
    <t>H03</t>
  </si>
  <si>
    <t>H04</t>
  </si>
  <si>
    <t>H05</t>
  </si>
  <si>
    <t>H06</t>
  </si>
  <si>
    <t>https://drive.google.com/file/d/1PeqPSUwMrkherEB74GjIrTc5wQoIpbJy/view?usp=drive_link
https://drive.google.com/file/d/1oau8BCcT_ivt_vr3IszkSbJARerRIubE/view?usp=sharing</t>
  </si>
  <si>
    <t xml:space="preserve">tsumi </t>
  </si>
  <si>
    <t>D27</t>
  </si>
  <si>
    <t>H17</t>
  </si>
  <si>
    <t>Single Type</t>
  </si>
  <si>
    <t>立、全白</t>
  </si>
  <si>
    <t>F19,F20</t>
  </si>
  <si>
    <t>明日方舟</t>
  </si>
  <si>
    <t>世界計畫，勝利女神妮姬 / NIKKE: The Goddess of Victory / 勝利の女神:NIKKE</t>
  </si>
  <si>
    <t>💠原創獸耳同人誌+世界計畫同人誌 150元
💠妮姬灰姑娘抱枕 2000元</t>
  </si>
  <si>
    <t>獸耳</t>
  </si>
  <si>
    <t>https://www.facebook.com/profile.php?id=100064811495948</t>
  </si>
  <si>
    <t>https://x.com/Aokihoshi</t>
  </si>
  <si>
    <t>H40</t>
  </si>
  <si>
    <t>https://x.com/AmakuraHaruka</t>
  </si>
  <si>
    <t>https://x.com/flandremoe</t>
  </si>
  <si>
    <t>https://www.pixiv.net/users/11067101</t>
  </si>
  <si>
    <t>https://www.pixiv.net/users/18325314</t>
  </si>
  <si>
    <t>I05,I06</t>
  </si>
  <si>
    <t>PIXIV</t>
  </si>
  <si>
    <t>I07</t>
  </si>
  <si>
    <t>I11,I12</t>
  </si>
  <si>
    <t>I15</t>
  </si>
  <si>
    <t>I16</t>
  </si>
  <si>
    <t>I17,I18</t>
  </si>
  <si>
    <t>實體化技師團-次元突破計畫</t>
  </si>
  <si>
    <t>I19,I20</t>
  </si>
  <si>
    <t>I21</t>
  </si>
  <si>
    <t>空間投影(MMD創作)</t>
  </si>
  <si>
    <t>I22</t>
  </si>
  <si>
    <t>I23</t>
  </si>
  <si>
    <t>I24</t>
  </si>
  <si>
    <t>世界計畫、初音未來 / Hatsune Miku、Hololive</t>
  </si>
  <si>
    <t>立體投影裝置/雷雕杯墊/印章</t>
  </si>
  <si>
    <t>I35,I36</t>
  </si>
  <si>
    <t>https://www.facebook.com/ncuanimeclub</t>
  </si>
  <si>
    <t>I39</t>
  </si>
  <si>
    <t>I40</t>
  </si>
  <si>
    <r>
      <rPr>
        <rFont val="Arial"/>
        <color rgb="FF1155CC"/>
        <u/>
      </rPr>
      <t>https://www.facebook.com/jittaika.tech</t>
    </r>
  </si>
  <si>
    <t>I41</t>
  </si>
  <si>
    <t>I42</t>
  </si>
  <si>
    <t>https://www.plurk.com/NCUACG</t>
  </si>
  <si>
    <t>J05</t>
  </si>
  <si>
    <t>J06</t>
  </si>
  <si>
    <t>https://clusters.tw/profile/47AFE9E2-0664-4F7B-92CC-B7CE1220A981/plans</t>
  </si>
  <si>
    <t>https://x.com/tech_otaku_acg</t>
  </si>
  <si>
    <t>J15,J16</t>
  </si>
  <si>
    <t>https://www.youtube.com/channel/UCiqgchrGAe72bDcMyCy8Wwg</t>
  </si>
  <si>
    <t>https://www.youtube.com/@tech_otaku_holo</t>
  </si>
  <si>
    <t>J23,J24</t>
  </si>
  <si>
    <t>https://ncuacg.pixnet.net/blog</t>
  </si>
  <si>
    <t>https://portaly.cc/acg_tech</t>
  </si>
  <si>
    <t>J31</t>
  </si>
  <si>
    <t>J32</t>
  </si>
  <si>
    <t>https://www.facebook.com/jittaika.tech/posts/pfbid0TdiVGn8pGp19w7LhEFSgvfHyHZHPeJBmmbrwHKvftoyX2bMttPiFrimxtuBNXwr9l</t>
  </si>
  <si>
    <t>J35</t>
  </si>
  <si>
    <t>J36</t>
  </si>
  <si>
    <t>J37</t>
  </si>
  <si>
    <t>J38</t>
  </si>
  <si>
    <t>J43</t>
  </si>
  <si>
    <t>J44</t>
  </si>
  <si>
    <t>Meiko</t>
  </si>
  <si>
    <t>R34</t>
  </si>
  <si>
    <t>出包王女</t>
  </si>
  <si>
    <t>https://www.facebook.com/cyccacglab/?locale=zh_TW</t>
  </si>
  <si>
    <t>💠 寫真集「YAMIyummy」 1000 元
💠 電子DETA 800 元
💠 可愛小小鐵盒子 300 元
💠 串串吊飾 200 元
💠 拍立得/cuteccc 500 元
💠 一起去超市袋袋 350 元
💠 小小掛軸 600 元
💠 FULL SET 2500 元
💠 yami SET 1800 元</t>
  </si>
  <si>
    <t>K09,K10</t>
  </si>
  <si>
    <t>K13</t>
  </si>
  <si>
    <t>K14</t>
  </si>
  <si>
    <t>K15,K16</t>
  </si>
  <si>
    <t>https://www.facebook.com/meikoHuang0722/?locale=ja_JP</t>
  </si>
  <si>
    <t>K21,K22</t>
  </si>
  <si>
    <t>DriftKingTW</t>
  </si>
  <si>
    <t>P43</t>
  </si>
  <si>
    <t>K27</t>
  </si>
  <si>
    <t>K28</t>
  </si>
  <si>
    <t>K29</t>
  </si>
  <si>
    <t>https://www.facebook.com/share/p/1DFRRciLJC/</t>
  </si>
  <si>
    <t>K30</t>
  </si>
  <si>
    <t>K31,K32</t>
  </si>
  <si>
    <t>https://docs.google.com/forms/d/e/1FAIpQLSekokqYo3452LKFmL3BzZH83416o7QNoi1JKO4GgWou_Fj0Mg/viewform</t>
  </si>
  <si>
    <t>K37</t>
  </si>
  <si>
    <t>K38</t>
  </si>
  <si>
    <t>https://www.facebook.com/schrodinger.blickwinkel</t>
  </si>
  <si>
    <t>鳥語</t>
  </si>
  <si>
    <t>L01</t>
  </si>
  <si>
    <t>V03,V04 [寄]</t>
  </si>
  <si>
    <t>M40 [寄]</t>
  </si>
  <si>
    <t>L02</t>
  </si>
  <si>
    <t>台灣Vtuber，極深空計劃，鳴潮 / Wuthering Waves</t>
  </si>
  <si>
    <t>💠卡牌 300元
💠壓克力板 400元
💠迷你立牌 350元</t>
  </si>
  <si>
    <t>https://twitter.com/driftkingtw</t>
  </si>
  <si>
    <t>L04</t>
  </si>
  <si>
    <t>L05</t>
  </si>
  <si>
    <t>https://plurk.com/driftkingtw</t>
  </si>
  <si>
    <t>L07</t>
  </si>
  <si>
    <t>L08</t>
  </si>
  <si>
    <t>https://pixiv.me/driftkingtw</t>
  </si>
  <si>
    <t>https://x.com/bird09_art</t>
  </si>
  <si>
    <t>L10</t>
  </si>
  <si>
    <t>L11</t>
  </si>
  <si>
    <t>https://dkaze.fanbox.cc/</t>
  </si>
  <si>
    <t>https://www.patreon.com/bird09</t>
  </si>
  <si>
    <t>L14</t>
  </si>
  <si>
    <t>L15,L16</t>
  </si>
  <si>
    <t>https://driftking.tw</t>
  </si>
  <si>
    <t>https://x.com/bird09_art/status/2014467207963804006</t>
  </si>
  <si>
    <t>L25</t>
  </si>
  <si>
    <t>社觸同好會</t>
  </si>
  <si>
    <t>L29</t>
  </si>
  <si>
    <t>台V</t>
  </si>
  <si>
    <t>L30</t>
  </si>
  <si>
    <t>馬年SET【雙面立牌 / 掛軸】
馬年桌曆SET【壓克力架座 / 明信片桌曆組】
明信片 SET【明信片 / 燙金明信片】
馬年最速SEY【壓克力架座 / 馬 / 蛇 /龍 / 兔年立牌 】
磚屬於你SET【壓克力磚】</t>
  </si>
  <si>
    <t>L35,L36</t>
  </si>
  <si>
    <t>L39</t>
  </si>
  <si>
    <t>L40</t>
  </si>
  <si>
    <t>https://www.facebook.com/YuchianArt/</t>
  </si>
  <si>
    <t>L43,L44</t>
  </si>
  <si>
    <t>M03,M04</t>
  </si>
  <si>
    <t>https://x.com/johnson51112</t>
  </si>
  <si>
    <t>https://www.facebook.com/DC002studio/</t>
  </si>
  <si>
    <t>M09</t>
  </si>
  <si>
    <t>https://x.com/yuchianart</t>
  </si>
  <si>
    <t>M10</t>
  </si>
  <si>
    <t>M11</t>
  </si>
  <si>
    <t>M12</t>
  </si>
  <si>
    <t>https://www.plurk.com/Eejonne</t>
  </si>
  <si>
    <t>M13</t>
  </si>
  <si>
    <t>M14</t>
  </si>
  <si>
    <t>https://www.pixiv.net/users/6658523</t>
  </si>
  <si>
    <t>https://x.com/johnson51112/status/1995749669532479920</t>
  </si>
  <si>
    <t>M17,M18</t>
  </si>
  <si>
    <t>M19</t>
  </si>
  <si>
    <t>https://www.deviantart.com/yuchianart</t>
  </si>
  <si>
    <t>M25,M26</t>
  </si>
  <si>
    <t>https://www.instagram.com/yuchian_yu71/</t>
  </si>
  <si>
    <t>ALG</t>
  </si>
  <si>
    <t>企業攤</t>
  </si>
  <si>
    <t>動漫商品店</t>
  </si>
  <si>
    <t>台V、日V、Hololive、vtuber</t>
  </si>
  <si>
    <t>各期生簽名卡、拍立得卡、Furyu 趴姿娃娃、手偶、friends with u 坐姿娃娃、誕生日小娃、hololive OFFICIAL CARD GAME相關系列的卡包、單卡、多層次壓克力磚、複合組裝壓克力立牌、卡套、卡盒、拍立得保護套、拍立得、語音收藏小卡、徽章</t>
  </si>
  <si>
    <t>https://yuchianart.weebly.com/</t>
  </si>
  <si>
    <t>https://www.facebook.com/profile.php?id=61558040934069</t>
  </si>
  <si>
    <t>https://lit.link/zh-tw/yuchianart</t>
  </si>
  <si>
    <t>https://www.artstation.com/yuchianart</t>
  </si>
  <si>
    <t>N07</t>
  </si>
  <si>
    <t>https://www.facebook.com/permalink.php?story_fbid=pfbid0tyMPKjCxx1JefzMDBVScGu7LQgcDAZu3ZE8cBzUkGyTZaPYpc7AqCvUPBcPhgN67l&amp;id=61558040934069</t>
  </si>
  <si>
    <t>N08</t>
  </si>
  <si>
    <t>O26,O27</t>
  </si>
  <si>
    <t>N15</t>
  </si>
  <si>
    <t>N16</t>
  </si>
  <si>
    <t>N17</t>
  </si>
  <si>
    <t>N18,N19</t>
  </si>
  <si>
    <t>S19</t>
  </si>
  <si>
    <t>N20</t>
  </si>
  <si>
    <t>尼爾：自動人形</t>
  </si>
  <si>
    <t>⚫️《Recorded Echoes》寫真書 ❥ 售價 NT$ 700元
⚫️ 休眠眼罩 ❥ 售價 NT$ 250元
⚫️ 證件套 ❥ 售價 NT$ 200元
⚫️ 2B拍立得
  ❥ 豪華款 NT$ 400元/ 普通簽繪款NT$ 250元
🔷 套組
⚪️ Access: Entry 小套組  ❥ 售價 NT$ 1000元
 包含：寫真書x1冊_眼罩x1_卡套x1
⚪️ Access: Core 中套組  ❥ 售價 NT$ 1200元
 包含：寫真書x1冊_眼罩x1_卡套x1_一般拍立得x1
⚪️ Access: Full 大套組  ❥ 售價 NT$ 1750元
包含：寫真書x1冊_眼罩x1_卡套x1_豪華拍立得×2</t>
  </si>
  <si>
    <t>N26,N27</t>
  </si>
  <si>
    <t>N28</t>
  </si>
  <si>
    <t>N29</t>
  </si>
  <si>
    <t>https://www.facebook.com/666YA/</t>
  </si>
  <si>
    <t>https://www.facebook.com/MiyukiTW</t>
  </si>
  <si>
    <t>https://x.com/doremiyukiii</t>
  </si>
  <si>
    <t>N38,N39</t>
  </si>
  <si>
    <t>https://www.youtube.com/channel/UC4WqAL2TOuty3gZXFwu84Hg?view_as=subscriber</t>
  </si>
  <si>
    <t>https://x.com/RyoyakS</t>
  </si>
  <si>
    <t>https://www.facebook.com/MiyukiTW/posts/pfbid03TtbokKbVB5vRPaHAnE3so6JBVzDMj7VKDuQ6bJGAAQKRGSLVz2KqSdTGN2vTNxel</t>
  </si>
  <si>
    <t>O05</t>
  </si>
  <si>
    <t>https://www.pixiv.net/users/15708685</t>
  </si>
  <si>
    <t>O06</t>
  </si>
  <si>
    <t>O07</t>
  </si>
  <si>
    <t>O08</t>
  </si>
  <si>
    <t>O09</t>
  </si>
  <si>
    <t>O10</t>
  </si>
  <si>
    <t>O11</t>
  </si>
  <si>
    <t>O12</t>
  </si>
  <si>
    <t>O13,O14</t>
  </si>
  <si>
    <t>https://www.twitch.tv/ryoyaks</t>
  </si>
  <si>
    <t>S01,S02 [寄]</t>
  </si>
  <si>
    <t>尼爾自動人形</t>
  </si>
  <si>
    <t>💠 尼爾自動人形 寫真集 900元
💠 電子寫真 600元
💠 一般套組 2500元
💠 限定套組 4000元
💠 掛軸
💠 電子寫真
💠 壓克力色紙
💠 滑鼠墊</t>
  </si>
  <si>
    <t>O17</t>
  </si>
  <si>
    <t>https://linktr.ee/ryoyaks</t>
  </si>
  <si>
    <t>O19</t>
  </si>
  <si>
    <t>O20</t>
  </si>
  <si>
    <t>https://www.facebook.com/yomiya.cos/</t>
  </si>
  <si>
    <t>https://www.myacg.com.tw/seller_market.php?seller=524453</t>
  </si>
  <si>
    <t>https://twitter.com/yomiya0918</t>
  </si>
  <si>
    <t>https://www.instagram.com/yomiya_cosplay/</t>
  </si>
  <si>
    <t>https://www.facebook.com/share/p/14TY88BK9sh/</t>
  </si>
  <si>
    <t>O35,O36</t>
  </si>
  <si>
    <t>https://www.facebook.com/photo.php?fbid=1496885215133325&amp;set=p.1496885215133325&amp;type=3</t>
  </si>
  <si>
    <t>O41,O42</t>
  </si>
  <si>
    <t>P01</t>
  </si>
  <si>
    <t>P02</t>
  </si>
  <si>
    <t>https://www.kkcospalyshop.com/products/2B</t>
  </si>
  <si>
    <t>P05</t>
  </si>
  <si>
    <t>繪師，香港</t>
  </si>
  <si>
    <t>P06</t>
  </si>
  <si>
    <t>P07</t>
  </si>
  <si>
    <t>P08</t>
  </si>
  <si>
    <t>1569</t>
  </si>
  <si>
    <t>菊壱Kiku</t>
  </si>
  <si>
    <t>R09</t>
  </si>
  <si>
    <t>幼女戰記、OVERLORD、絕區零 / ZenlessZoneZero / ゼンレスゾーンゼロ</t>
  </si>
  <si>
    <t>寫真集</t>
  </si>
  <si>
    <t>P13</t>
  </si>
  <si>
    <t>P14</t>
  </si>
  <si>
    <t>P17,P18</t>
  </si>
  <si>
    <t>https://www.facebook.com/6days.hk/</t>
  </si>
  <si>
    <t>http://www.facebook.com/1569kikuichi/</t>
  </si>
  <si>
    <t>P25</t>
  </si>
  <si>
    <t>https://x.com/kiku1569</t>
  </si>
  <si>
    <t>P26</t>
  </si>
  <si>
    <t>https://www.plurk.com/kiku1569</t>
  </si>
  <si>
    <t>https://kiku1569.fanbox.cc/</t>
  </si>
  <si>
    <t>https://fantia.jp/fanclubs/23118</t>
  </si>
  <si>
    <t>https://www.patreon.com/kiku1569</t>
  </si>
  <si>
    <t>https://www.instagram.com/kiku1569/</t>
  </si>
  <si>
    <t>https://linktr.ee/Kiku1569</t>
  </si>
  <si>
    <t>https://x.com/kiku1569/status/1994924603777704307
https://www.plurk.com/p/3i82ro5vtd</t>
  </si>
  <si>
    <t>https://x.com/6dayshk</t>
  </si>
  <si>
    <t>P33</t>
  </si>
  <si>
    <t>P34</t>
  </si>
  <si>
    <t>P39</t>
  </si>
  <si>
    <t>https://www.instagram.com/6days.hk/</t>
  </si>
  <si>
    <t>P40</t>
  </si>
  <si>
    <t>幽零</t>
  </si>
  <si>
    <t>G37,G38</t>
  </si>
  <si>
    <t>永恆輪迴</t>
  </si>
  <si>
    <t>P44</t>
  </si>
  <si>
    <t>💠艾茵兔女郎立牌
💠Shen li 老師 遊戲明信片套組 (明信片+同人誌三本) 400元
💠STEAM序號卡 100元
💠STEAM序號書籤 180元
💠18公分角色立牌 300元
💠同人誌【黑行者】100元
💠八公分立牌 200元
💠15公分立牌 300元
💠15公分立牌 300元
💠5公分磁鐵 140元
💠5公分吊飾 130元
💠便條紙 60元
💠明信片 50元</t>
  </si>
  <si>
    <t>Q03</t>
  </si>
  <si>
    <t>Q04</t>
  </si>
  <si>
    <t>https://www.facebook.com/kamina0813</t>
  </si>
  <si>
    <t>カユキ</t>
  </si>
  <si>
    <t>Q13,Q14</t>
  </si>
  <si>
    <t>Q15</t>
  </si>
  <si>
    <t>Q16</t>
  </si>
  <si>
    <t>https://x.com/death0813</t>
  </si>
  <si>
    <t>Q19,Q20</t>
  </si>
  <si>
    <t>https://www.plurk.com/yorin0813</t>
  </si>
  <si>
    <t>Q25</t>
  </si>
  <si>
    <t>Q26</t>
  </si>
  <si>
    <t>https://www.facebook.com/hinata.kayuki.3939/</t>
  </si>
  <si>
    <t>Q27,Q28</t>
  </si>
  <si>
    <t>https://www.pixiv.net/users/4003754/artworks</t>
  </si>
  <si>
    <t>https://bsky.app/profile/kayuki.roppongimfg.xyz</t>
  </si>
  <si>
    <t>Q33</t>
  </si>
  <si>
    <t>Q37</t>
  </si>
  <si>
    <t>https://www.plurk.com/Hinata_Kayuki</t>
  </si>
  <si>
    <t>Q38</t>
  </si>
  <si>
    <t>https://home.gamer.com.tw/profile/index.php?&amp;owner=zero0813</t>
  </si>
  <si>
    <t>Q39</t>
  </si>
  <si>
    <t>Q40</t>
  </si>
  <si>
    <t>https://www.twitch.tv/hinata_kayuki</t>
  </si>
  <si>
    <t>R03</t>
  </si>
  <si>
    <r>
      <rPr>
        <rFont val="Arial"/>
        <color rgb="FF1155CC"/>
        <u/>
      </rPr>
      <t>https://yorin.weebly.com/</t>
    </r>
  </si>
  <si>
    <t>R04</t>
  </si>
  <si>
    <t>https://home.gamer.com.tw/profile/index.php?owner=kge78682</t>
  </si>
  <si>
    <t>R08</t>
  </si>
  <si>
    <t>https://www.plurk.com/p/3i94g2wpx5</t>
  </si>
  <si>
    <t>R10</t>
  </si>
  <si>
    <t>https://roppongimfg.xyz/</t>
  </si>
  <si>
    <t>R19</t>
  </si>
  <si>
    <t>Kazeki風希</t>
  </si>
  <si>
    <t>R20</t>
  </si>
  <si>
    <t>R32</t>
  </si>
  <si>
    <t>米塔</t>
  </si>
  <si>
    <t>R27</t>
  </si>
  <si>
    <t>R31</t>
  </si>
  <si>
    <t>https://www.facebook.com/kazeki012</t>
  </si>
  <si>
    <t>https://x.com/ckazeki</t>
  </si>
  <si>
    <t>https://www.instagram.com/kazeki0123/</t>
  </si>
  <si>
    <t>新刊套組 300元
💠1、同人誌 全彩插畫集 250元
💠2、雷射票
💠3、不織布袋
Hololive EN3 角色卡片盲包 50元
Myth繪馬 150元
Daruma壓克力吊飾 100元
星街彗星御守 250元
Fuwamoco小燈箱吊飾 300元
Saba巧克力吊飾 150元
Saba帆布袋 150元
Ina小玩偶 800元</t>
  </si>
  <si>
    <t>https://www.facebook.com/kazeki012/posts/pfbid02rS2ZKaT2psuw8YzcHPKSamEk3LqHZrko9uJphciYQ8qXKSzEk7DNL4GK3dDmHJp8l</t>
  </si>
  <si>
    <t>https://www.facebook.com/p/%E5%85%AD%E6%A8%93%E5%BF%8D%E8%80%85%E6%9D%91-100095094920235/</t>
  </si>
  <si>
    <t>S05</t>
  </si>
  <si>
    <t>S06</t>
  </si>
  <si>
    <t>UNKNOWN</t>
  </si>
  <si>
    <t>F29,F30</t>
  </si>
  <si>
    <t>艾爾登法環 / ELDEN RING / エルデンリング</t>
  </si>
  <si>
    <t>原創, 二創</t>
  </si>
  <si>
    <t>💠同人誌【地方的太太去電影院不看電影】200元
💠同人誌 1+2 500元 
1.同人誌【永恆女王的大屁屁】300元
2.同人誌【永恆女王的大捏捏】300元
💠鐵罐姊姊1號刊+鐵罐人組合包 200元
💠二創作品集(一般向+成人男性向 兩本) 500元</t>
  </si>
  <si>
    <t>https://x.com/Yoyoko707?fbclid=IwY2xjawSKUgBleHRuA2FlbQIxMABicmlkETFlcUpkZGU2bXpTV1J3QjM3c3J0YwZhcHBfaWQQMjIyMDM5MTc4ODIwMDg5MgABHixfLBLtBmJ4MIck_He8wufFT1KF9yiUfEA9N1wQ-uTDQDmIuQOVMdJui_88_aem_TsGpztSEUrLKn9EbsMlm7g</t>
  </si>
  <si>
    <t>S11</t>
  </si>
  <si>
    <t>S12</t>
  </si>
  <si>
    <t>https://www.facebook.com/people/Aoin-Hatsu/100003209545299/</t>
  </si>
  <si>
    <t>S17</t>
  </si>
  <si>
    <t>S18</t>
  </si>
  <si>
    <t>https://x.com/AoinHatsu</t>
  </si>
  <si>
    <t>https://www.plurk.com/Aoin</t>
  </si>
  <si>
    <t>https://www.pixiv.net/users/537853</t>
  </si>
  <si>
    <t>https://aoin-riku.fanbox.cc/</t>
  </si>
  <si>
    <t>S21</t>
  </si>
  <si>
    <t>https://www.youtube.com/@aoinhatsu</t>
  </si>
  <si>
    <t>S22</t>
  </si>
  <si>
    <t>https://www.facebook.com/share/p/17YeU6shbK/</t>
  </si>
  <si>
    <t>https://www.facebook.com/permalink.php?story_fbid=pfbid024qvZQUCArDpkqRHwQPJxb4egfgq5prjvQ4poo6xwd2JzCHVGUoRtn8C5MuW7u5T3l&amp;id=100095094920235</t>
  </si>
  <si>
    <t>https://www.facebook.com/share/p/1FmZSjmCcn/</t>
  </si>
  <si>
    <t>S35</t>
  </si>
  <si>
    <t>S36</t>
  </si>
  <si>
    <t>https://www.facebook.com/permalink.php?story_fbid=pfbid02Wjv1UvtFjX88r3HTZ8avPLTgvWKUE7TEWwJzvKm9VE8BkSpSAUxd1UEnjX4NAfHul&amp;id=100095094920235</t>
  </si>
  <si>
    <t>S38</t>
  </si>
  <si>
    <t>加零</t>
  </si>
  <si>
    <t>S39</t>
  </si>
  <si>
    <t>S40</t>
  </si>
  <si>
    <t>初音未來</t>
  </si>
  <si>
    <t>S41</t>
  </si>
  <si>
    <t>💠春聯
💠壓克力夾子
💠貼紙
💠無框畫
💠行李束帶
💠識別牌</t>
  </si>
  <si>
    <t>S42</t>
  </si>
  <si>
    <t>T03</t>
  </si>
  <si>
    <t>https://www.facebook.com/jia0kelvin/?locale=zh_TW</t>
  </si>
  <si>
    <t>https://twitter.com/jia0kelvin</t>
  </si>
  <si>
    <t>https://www.plurk.com/jia0kelvin</t>
  </si>
  <si>
    <t>T09</t>
  </si>
  <si>
    <t>https://www.instagram.com/jia0kelvin/</t>
  </si>
  <si>
    <t>T10</t>
  </si>
  <si>
    <t>https://www.youtube.com/@jia0kelvin</t>
  </si>
  <si>
    <t>https://portaly.cc/jia0kelvin?fbclid=IwY2xjawHB71lleHRuA2FlbQIxMAABHYB-Ljb5n_pq-9QHaQ4yrI-u_34kHpdo5rNks-bO-xAkwx4Lgp5COwWKuA_aem_bX7BH5gSF9EToG4X4pzI6A</t>
  </si>
  <si>
    <t>https://www.facebook.com/share/p/14YDh62kVFk/</t>
  </si>
  <si>
    <t>T19</t>
  </si>
  <si>
    <t>同人誌【台灣OL】</t>
  </si>
  <si>
    <t>T20</t>
  </si>
  <si>
    <t>西米不是米</t>
  </si>
  <si>
    <t>N18</t>
  </si>
  <si>
    <t>同人誌, 桌墊, 飯友, 鑰匙圈, 簽繪色紙</t>
  </si>
  <si>
    <t>T31</t>
  </si>
  <si>
    <t>T32</t>
  </si>
  <si>
    <t>https://www.facebook.com/nnnnoooo007/</t>
  </si>
  <si>
    <t>https://www.facebook.com/simelu2016?locale=ja_JP</t>
  </si>
  <si>
    <t>https://twitter.com/simelu1209</t>
  </si>
  <si>
    <t>https://www.plurk.com/simelu</t>
  </si>
  <si>
    <t>T39</t>
  </si>
  <si>
    <t>T40</t>
  </si>
  <si>
    <t>T41</t>
  </si>
  <si>
    <t>https://www.plurk.com/p/3i0rf4c3eo</t>
  </si>
  <si>
    <t>https://x.com/nnnnoooo007</t>
  </si>
  <si>
    <t>U01</t>
  </si>
  <si>
    <t>U02</t>
  </si>
  <si>
    <t>U03,U04</t>
  </si>
  <si>
    <t>https://www.facebook.com/share/p/1QKWcsu6hE/</t>
  </si>
  <si>
    <t>https://www.plurk.com/nnnnoooo007</t>
  </si>
  <si>
    <t>U09,U10</t>
  </si>
  <si>
    <t>WHO YUA</t>
  </si>
  <si>
    <t>https://www.pixiv.net/users/295806</t>
  </si>
  <si>
    <t>R33</t>
  </si>
  <si>
    <t>U15</t>
  </si>
  <si>
    <t>U16</t>
  </si>
  <si>
    <t>寫真集、拍立得、立牌、提袋、外套、拍立得</t>
  </si>
  <si>
    <t>https://payment.opay.tw/Broadcaster/Donate/003A063048EC08B28309DAAA35D06063
 https://streamlabs.com/nnnnoooo007/tip</t>
  </si>
  <si>
    <t>https://www.instagram.com/nnnnoooo007/</t>
  </si>
  <si>
    <t>U19</t>
  </si>
  <si>
    <t>U20</t>
  </si>
  <si>
    <t>U23</t>
  </si>
  <si>
    <t>U24</t>
  </si>
  <si>
    <t>https://x.com/yuazzing</t>
  </si>
  <si>
    <t>https://home.gamer.com.tw/homeindex.php?owner=nnnnoooo007</t>
  </si>
  <si>
    <t>U27</t>
  </si>
  <si>
    <t>U28</t>
  </si>
  <si>
    <t>https://www.youtube.com/channel/UCQJUpyKgEI0HLYq6rBJYqVw/featured</t>
  </si>
  <si>
    <t>https://nnnnoooo007.tumblr.com/</t>
  </si>
  <si>
    <t>U35</t>
  </si>
  <si>
    <t>U36</t>
  </si>
  <si>
    <t>https://www.twitch.tv/who_yuayura</t>
  </si>
  <si>
    <t>https://lit.link/zh-tw/nnoo007
 https://www.nnoo007.com/</t>
  </si>
  <si>
    <t>https://www.threads.com/share/_lyaksIrD/</t>
  </si>
  <si>
    <t>U39</t>
  </si>
  <si>
    <t>U40</t>
  </si>
  <si>
    <t>https://x.com/yuazzing/status/2019059695697195451</t>
  </si>
  <si>
    <t>V03,V04</t>
  </si>
  <si>
    <t>相葉</t>
  </si>
  <si>
    <t>miling彌靈</t>
  </si>
  <si>
    <t>彌靈</t>
  </si>
  <si>
    <t>初音未來 / Hatsune Miku</t>
  </si>
  <si>
    <t>💠同人誌【RACING MIKU】200元
💠CD造型吊飾掉卡 100元
💠滿版立牌 100元</t>
  </si>
  <si>
    <t>V17</t>
  </si>
  <si>
    <t>V18</t>
  </si>
  <si>
    <t>https://www.facebook.com/mi.ling.yin.yue</t>
  </si>
  <si>
    <t>V29</t>
  </si>
  <si>
    <t>V30</t>
  </si>
  <si>
    <t>https://www.facebook.com/profile.php?id=61574624741868&amp;rdid=o11f0vfSqINaCTIZ&amp;share_url=https%3A%2F%2Fwww.facebook.com%2Fshare%2F15EQRoPoL7%2F</t>
  </si>
  <si>
    <t>https://twitter.com/miiling447</t>
  </si>
  <si>
    <t>V35</t>
  </si>
  <si>
    <t>V36</t>
  </si>
  <si>
    <t>https://www.pixiv.net/users/25091153</t>
  </si>
  <si>
    <t>https://x.com/aiva_def</t>
  </si>
  <si>
    <t>V39,V40</t>
  </si>
  <si>
    <t>V41</t>
  </si>
  <si>
    <t>V42</t>
  </si>
  <si>
    <t>https://www.instagram.com/mi_ling447/</t>
  </si>
  <si>
    <t>V43</t>
  </si>
  <si>
    <t>https://www.instagram.com/aiva_xyz</t>
  </si>
  <si>
    <t>V44</t>
  </si>
  <si>
    <t>https://www.twitch.tv/miiling</t>
  </si>
  <si>
    <t>https://portaly.cc/miiling?utm_source=ig&amp;utm_medium=social&amp;utm_content=link_in_bio&amp;fbclid=PAZXh0bgNhZW0CMTEAc3J0YwZhcHBfaWQMMjU2MjgxMDQwNTU4AAGnGjyQ0iSb84nSTIItbO05ktD5BbACdpqCEHat_RZ6DI1vC5IhlY2atIIIo_A_aem_-5iffaIVfo1YHGsAggnUHA</t>
  </si>
  <si>
    <t>攝影</t>
  </si>
  <si>
    <t>W27,W28</t>
  </si>
  <si>
    <t>https://www.instagram.com/p/DTuU8znjxt_/</t>
  </si>
  <si>
    <t>https://www.facebook.com/rooftop26/?locale=zh_TW</t>
  </si>
  <si>
    <t>Tr@vis、安安淡定、BEEK</t>
  </si>
  <si>
    <t>繪師,音聲作品</t>
  </si>
  <si>
    <t>音樂專輯「Smile Compiler 微笑編譯器」、滑鼠墊 450元、吸水杯墊 200元、既品</t>
  </si>
  <si>
    <t>https://www.instagram.com/rooftop_26/</t>
  </si>
  <si>
    <t>https://www.facebook.com/MinuetWorks/</t>
  </si>
  <si>
    <t>https://twitter.com/travis_minuet</t>
  </si>
  <si>
    <t>https://rooftopstudio.weebly.com/about38364260442510520497.html</t>
  </si>
  <si>
    <t>https://www.plurk.com/travis1203</t>
  </si>
  <si>
    <t>https://www.pixiv.net/users/4157601</t>
  </si>
  <si>
    <t>https://www.instagram.com/travis_minuet/</t>
  </si>
  <si>
    <t>https://www.youtube.com/channel/UCZ-eKlQF__bbbXJJdK0BPhA?sub_confirmation=1</t>
  </si>
  <si>
    <t>https://discord.gg/j2xUmsZzdp</t>
  </si>
  <si>
    <t>https://home.gamer.com.tw/profile/index.php?owner=rockmanz1203</t>
  </si>
  <si>
    <t>https://solo.to/minuetworks</t>
  </si>
  <si>
    <t>https://www.facebook.com/MinuetWorks/posts/pfbid02NfwvRERp78PkZ4VQykeM1xSirNcLuZ6anfX8MtnuaaahX54rGgsDSqxH3RaeLvdZl</t>
  </si>
  <si>
    <t>赤羽</t>
  </si>
  <si>
    <t>https://www.facebook.com/photo/?fbid=1516144147177931&amp;set=a.132016572257369
https://www.facebook.com/share/p/1CAF1s8FuT/</t>
  </si>
  <si>
    <t>全糖雞蛋卷</t>
  </si>
  <si>
    <t>楓黎</t>
  </si>
  <si>
    <t>U30</t>
  </si>
  <si>
    <t>初音未來 / Hatsune Miku，Vocaloid</t>
  </si>
  <si>
    <t>雪初音雙面立牌 300元
Q版旋轉立牌 150元
雪初音愛心徽章 50元
雪初音拍立得組 50元
握握飯友 100元
壓克力吊飾 100元
GUMI車貼包 150元
鏡音車貼包 150元
10cm大車貼 50元</t>
  </si>
  <si>
    <t>https://www.facebook.com/people/%E8%B5%A4%E7%BE%BD%E8%A6%81%E9%BB%9E%E6%8B%8D/100091586837756/</t>
  </si>
  <si>
    <t>https://www.facebook.com/profile.php?id=61569358773274</t>
  </si>
  <si>
    <t>https://bsky.app/profile/fengliart.bsky.social/post/3l6u27ykrzx2a</t>
  </si>
  <si>
    <t>A03,A04</t>
  </si>
  <si>
    <t>A07,A08</t>
  </si>
  <si>
    <t>https://fengliart520.wixsite.com/my-site-2</t>
  </si>
  <si>
    <t>A09,A10</t>
  </si>
  <si>
    <t>https://www.doujin.com.tw/groups/info/7808</t>
  </si>
  <si>
    <t>https://www.facebook.com/fengliart520/posts/pfbid022cJhNLaFNxNgT1FS69XApa6BmURGCtyGcV1fpTCNB9JdjypRX8SFtokiUW4T2LQ1l</t>
  </si>
  <si>
    <t>A11</t>
  </si>
  <si>
    <t>A13</t>
  </si>
  <si>
    <t>https://www.facebook.com/share/p/1AuXJfxPex/
https://www.facebook.com/permalink.php?story_fbid=pfbid0Erx875eER1XSpxxfg9L8UsRfdpo9LU7bHczF7jDmDHGba1pFZLze5SB83Dvayzqpl&amp;id=61573054561350</t>
  </si>
  <si>
    <t>B09,B10</t>
  </si>
  <si>
    <t>U26,U27</t>
  </si>
  <si>
    <t>B14,B15</t>
  </si>
  <si>
    <t>U25,U26</t>
  </si>
  <si>
    <t>B16,B17</t>
  </si>
  <si>
    <t>初音未來 / Hatsune Miku、MyGO!!!!!、Ave Mujica、蔚藍檔案 / Blue Archive / ブルーアーカイブ、台灣Vtuber、貓祭、Aoi、灰妲</t>
  </si>
  <si>
    <t>💠飯友 150元
💠初音旋轉立牌 150元
💠馬口鐵盒 150元
💠貓祭腿腿夾子 150元
💠AOI歐派夾子 150元
💠灰妲雞腿夾 150元
💠初音腿腿夾 150元
💠花圈夾 150元
💠2.5D立牌 150元
💠貼紙 50元
💠吊飾&amp;立牌 100元 3個200元</t>
  </si>
  <si>
    <t>https://twitter.com/bbibinbingART</t>
  </si>
  <si>
    <t>https://www.plurk.com/bbibinbing</t>
  </si>
  <si>
    <t>https://www.pixiv.net/users/647294</t>
  </si>
  <si>
    <t>B37,B38</t>
  </si>
  <si>
    <t>https://www.facebook.com/bbibinbingART/posts/pfbid033AeCXDhzaFiWP8WMDzSr56CczuBWr61hdWC7RzVzNfE5HvJgCC3WPJuymFkSsWiul</t>
  </si>
  <si>
    <t>https://www.facebook.com/WindCosDream/?locale=zh_TW</t>
  </si>
  <si>
    <t>https://x.com/fairywind5487</t>
  </si>
  <si>
    <t>V25</t>
  </si>
  <si>
    <t>吹響吧！上低音號</t>
  </si>
  <si>
    <t>新刊套組 (同人誌+明信片+徽章) 200元、壓克力立牌 400元、大掛軸 800元、小掛軸 400元、大滑鼠墊 500元、既刊 200元、掛軸 400元、壓克力立牌 400元-600元</t>
  </si>
  <si>
    <t>https://www.youtube.com/channel/UC65Ab8I9KU9nSJ8nEGqVIsA</t>
  </si>
  <si>
    <t>FB</t>
  </si>
  <si>
    <t>https://twitter.com/k1380426</t>
  </si>
  <si>
    <t>C21</t>
  </si>
  <si>
    <t>https://www.plurk.com/kurenaizzzz</t>
  </si>
  <si>
    <t>https://www.pixiv.net/users/1380426</t>
  </si>
  <si>
    <t>C22</t>
  </si>
  <si>
    <t>C25</t>
  </si>
  <si>
    <t>C26,C27</t>
  </si>
  <si>
    <t>C28</t>
  </si>
  <si>
    <t>https://www.facebook.com/k1380426/posts/pfbid02fGCoqTzZZqNZ4jindovWZkpFyxSE5dySAKFReKuLmpofmQ3GXtLGMzCk554J4K7Tl</t>
  </si>
  <si>
    <t>水龍頭</t>
  </si>
  <si>
    <t>C31,C32</t>
  </si>
  <si>
    <t>繪師,文字類、諷刺、超現實</t>
  </si>
  <si>
    <t>やわらか依存</t>
  </si>
  <si>
    <t>青ぎ</t>
  </si>
  <si>
    <t>https://www.facebook.com/SpaceFaucet/</t>
  </si>
  <si>
    <t>杏仁咪嚕，Vtuber</t>
  </si>
  <si>
    <t>不織布包包、壓克力吊飾、小抱枕、同人誌、資料夾、滑鼠墊、咪魯精品套組 1200元、杯墊 200元、橡膠墊 700元、毛毯1500元</t>
  </si>
  <si>
    <t>FF46 以「僅限預約者」的方式帶到台灣。
平常不會做一般現場帶貨 請務必事先預約。</t>
  </si>
  <si>
    <t>https://www.plurk.com/Procambarusclarkii</t>
  </si>
  <si>
    <t>D07,D08</t>
  </si>
  <si>
    <t>https://www.facebook.com/Aogi.fanpage/</t>
  </si>
  <si>
    <t>https://x.com/aoiro_seigi</t>
  </si>
  <si>
    <t>https://x.com/yawarakaizonTW</t>
  </si>
  <si>
    <t>https://www.plurk.com/aiiro_seigi</t>
  </si>
  <si>
    <t>https://www.pixiv.net/users/33170810</t>
  </si>
  <si>
    <t>https://aoiroseigi.fanbox.cc/</t>
  </si>
  <si>
    <t>https://fantia.jp/fanclubs/7388</t>
  </si>
  <si>
    <t>https://discord.com/invite/mGezkupHKA</t>
  </si>
  <si>
    <t>D15,D16</t>
  </si>
  <si>
    <t>https://yawarakaizon.com/top/</t>
  </si>
  <si>
    <t>https://aoiroseigi.amebaownd.com/pages/2204970/page_201808230017</t>
  </si>
  <si>
    <t>https://skeb.jp/@aoiroseigi</t>
  </si>
  <si>
    <t>https://www.plurk.com/p/3i69hh2cgp</t>
  </si>
  <si>
    <t>D19,D20</t>
  </si>
  <si>
    <t>D24</t>
  </si>
  <si>
    <t>https://www.plurk.com/p/3i9sp969kt
https://www.facebook.com/share/p/16MTY9W9Le/</t>
  </si>
  <si>
    <t>wu5</t>
  </si>
  <si>
    <t>D28</t>
  </si>
  <si>
    <t>一隻盧魚</t>
  </si>
  <si>
    <t>盧魚</t>
  </si>
  <si>
    <t>D35,D36</t>
  </si>
  <si>
    <t>https://x.com/jade543wu?t=Oq6PfprDn0xdjewApqRe6w&amp;s=09</t>
  </si>
  <si>
    <t>灼眼的夏娜</t>
  </si>
  <si>
    <t>夏娜和風立牌300元、轉印貼100元、小禮服明信片50元、掛軸600元、小鐵盒100元、飯友100元、咖啡勺100元、漢堡包150元、夏娜明信片25元</t>
  </si>
  <si>
    <t>D41,D42</t>
  </si>
  <si>
    <t>https://www.artstation.com/wuwu543</t>
  </si>
  <si>
    <t>https://www.facebook.com/cosfish0708/</t>
  </si>
  <si>
    <t>https://twitter.com/Luyu0708_art</t>
  </si>
  <si>
    <t>E13,E14</t>
  </si>
  <si>
    <t>https://www.pixiv.net/users/11677192?fbclid=IwAR0qFaIgABeP-U-8idSH_e7rlj0KRxaVuKcQqBxdp-vRVrC4uuB5ugeaHBk</t>
  </si>
  <si>
    <t>卓卓</t>
  </si>
  <si>
    <t>E17</t>
  </si>
  <si>
    <t>E18</t>
  </si>
  <si>
    <t>E19</t>
  </si>
  <si>
    <t>E20</t>
  </si>
  <si>
    <t>E21</t>
  </si>
  <si>
    <t>https://www.facebook.com/cosfish0708/posts/pfbid0W8wRRkGpxE4JUPz1f29N2vpxUf4dzjiDoxT2HGR6dy3CHz9qByHwoLpWYHWvU4wtl?__cft__[0]=AZWtYqKKxt6uFPb6V-s86_g9YP8Fz-aV_yDq8FCCgPUWwBQ9GBHAGQa0Fv4Ak7V1UqccEYb0WoMQtGOQgmHr7obgjiWS17aTXCrqWFVWO2nRc7TLxfMpqJSsaIvZeUqDVJNp4kH17m7r1GtmmcY4yY3kt7hwwgC_uFNHFtspK-i13m9FH3I5ZmnSDY4n2cONE18&amp;__tn__=%2CO%2CP-R</t>
  </si>
  <si>
    <t>E22</t>
  </si>
  <si>
    <t>E25,E26</t>
  </si>
  <si>
    <t>https://www.facebook.com/profile.php?id=100063610215077</t>
  </si>
  <si>
    <t>E35,E36</t>
  </si>
  <si>
    <t>https://x.com/Ckl2illustrator?fbclid=IwY2xjawHB611leHRuA2FlbQIxMAABHZmCAhbPRjaGJvMUi4Kb06I7YOzcGkLRuNyEOoZHC-o7PBkd298I-wiwPA_aem_G0cbSXwDNCoab6aWkYJvoA</t>
  </si>
  <si>
    <t>https://www.facebook.com/share/p/1DSeBfAcHr/</t>
  </si>
  <si>
    <t>E39,E40</t>
  </si>
  <si>
    <t>https://www.pixiv.net/users/18947913</t>
  </si>
  <si>
    <t>F03,F04</t>
  </si>
  <si>
    <t>https://ckl2.fanbox.cc/</t>
  </si>
  <si>
    <t>STAR BERRY</t>
  </si>
  <si>
    <t>山猫スズメ</t>
  </si>
  <si>
    <t>貝露莎、夢幻拉拉、魔法之星愛美、愛花仙子、魔法小天使、精靈小咪咪、魔法少女小圓、艦隊收藏 / Kantai Collection / 艦コレ</t>
  </si>
  <si>
    <t>R18, R15</t>
  </si>
  <si>
    <t>💠同人誌【美浜小姐和朋友們都愛自慰】200元
💠新刊套組 (漫畫+特典本+紙袋+壓克力立牌) 400元
💠同人誌【魔法少女的日常】
💠壓克力立牌 300元/個 500元/2個
💠既刊 100元
💠掛軸 600元</t>
  </si>
  <si>
    <t>F17,F18</t>
  </si>
  <si>
    <t>F21,F22</t>
  </si>
  <si>
    <t>F27</t>
  </si>
  <si>
    <t>F28</t>
  </si>
  <si>
    <t>https://x.com/suzumeyamaneko_</t>
  </si>
  <si>
    <t>https://www.plurk.com/suzumeyamaneko</t>
  </si>
  <si>
    <t>https://www.pixiv.net/users/2057449</t>
  </si>
  <si>
    <t>https://www.facebook.com/astor.cn/</t>
  </si>
  <si>
    <t>F41,F42</t>
  </si>
  <si>
    <t>https://bsky.app/profile/cnastor.bsky.social</t>
  </si>
  <si>
    <t>https://www.plurk.com/p/3i8uutfrud
https://www.plurk.com/p/3i8kr51hym
https://x.com/suzumeyamaneko_/status/2015627133591392358</t>
  </si>
  <si>
    <t>https://x.com/CN40989116</t>
  </si>
  <si>
    <t>https://www.plurk.com/p/3i9k66ss9e</t>
  </si>
  <si>
    <t>https://www.pixiv.net/users/5202179</t>
  </si>
  <si>
    <t>G27</t>
  </si>
  <si>
    <t>G28</t>
  </si>
  <si>
    <t>https://linktr.ee/astorcn</t>
  </si>
  <si>
    <t>https://www.plurk.com/p/3iu0s4tzqd
https://www.facebook.com/auroraACP/posts/pfbid0oXiwiEFSLNoWfSFwvDA8ydZKtwjS9RNEmsc9sMNJH5qjw6vBycvpqYisU7KiXRibl</t>
  </si>
  <si>
    <t>白範工作室</t>
  </si>
  <si>
    <t>孤獨搖滾</t>
  </si>
  <si>
    <t>💠《REVERCORE超常事件簿》限定套組 200元 
💠同人誌【流量英雄】150元
💠同人誌【白濁的冠軍之戰！】150元</t>
  </si>
  <si>
    <t>魏列夏庚,Nekosama</t>
  </si>
  <si>
    <t>H07,H08</t>
  </si>
  <si>
    <t>https://www.facebook.com/StudioRise13?mibextid=ibOpuV</t>
  </si>
  <si>
    <t>H09,H10</t>
  </si>
  <si>
    <t>H11</t>
  </si>
  <si>
    <t>https://www.facebook.com/auroraACP/?locale=zh_TW</t>
  </si>
  <si>
    <t>https://twitter.com/StudioRise</t>
  </si>
  <si>
    <t>H25</t>
  </si>
  <si>
    <t>H26</t>
  </si>
  <si>
    <t>https://twitter.com/RarityUSSR</t>
  </si>
  <si>
    <t>https://portaly.cc/StudioRise</t>
  </si>
  <si>
    <t>https://www.pixiv.net/users/11807239</t>
  </si>
  <si>
    <t>https://www.facebook.com/Studio.reRise/posts/pfbid02zN2bXSuaEJdrxVRszhBo8eXJHXBH8hvTbH9U5d324eKGuQiZm6g2oUf92xiF9gPBl</t>
  </si>
  <si>
    <t>H41</t>
  </si>
  <si>
    <t>https://www.plurk.com/p/3iu0s4tzqd</t>
  </si>
  <si>
    <t>H42</t>
  </si>
  <si>
    <t>祀海神泰，安奈 Anna 【Kakela＊Hane】</t>
  </si>
  <si>
    <t>I06</t>
  </si>
  <si>
    <t>I07,I08</t>
  </si>
  <si>
    <t>I09,I10</t>
  </si>
  <si>
    <t>I16,I17</t>
  </si>
  <si>
    <t>https://www.facebook.com/kuan.wei.lin.372350?</t>
  </si>
  <si>
    <t>I25,I26</t>
  </si>
  <si>
    <t>https://x.com/gensoubremen</t>
  </si>
  <si>
    <t>https://www.facebook.com/share/p/1C3yTrZWDR/</t>
  </si>
  <si>
    <t>https://www.plurk.com/loxenred</t>
  </si>
  <si>
    <t>http://gensoubremen.blog.fc2.com/blog-entry-283.html</t>
  </si>
  <si>
    <t>T17,T18</t>
  </si>
  <si>
    <t>T33,T34 [寄]</t>
  </si>
  <si>
    <t>孤獨搖滾、Hololive</t>
  </si>
  <si>
    <t>同人誌 200-900元
小卡</t>
  </si>
  <si>
    <t>http://gensoubremen.blog.fc2.com/</t>
  </si>
  <si>
    <t>J11,J12</t>
  </si>
  <si>
    <t>https://www.facebook.com/hua.xiao.hua.859628?__cft__[0]=AZZwwRygjvJTlXqWm6dFkMAsEyaW8gZVAQVLJY7CC4Tuc61BDH4FZ6WpHREQUQLiYZpnmQ15FmKlX-EzDLzoCxEgj2jxIKqtPtBSNO5QrOWfyMiAWSSCaIfWuGYp8dr2bylU8dXOVmIU80DUiAbre58lqcOJcjAD6Mg9l2AMrFs42vcmzI5A0pE8_mA1ybQFLkBIZpnDTmCAOTkxz7i8SMc3SZbpua_wVirLwHeqRJ0wng&amp;__tn__=-UC%2CP-y-R</t>
  </si>
  <si>
    <t>J25,J26</t>
  </si>
  <si>
    <t>J28,J29</t>
  </si>
  <si>
    <t>https://x.com/0_71_Rain?fbclid=IwY2xjawPq7ihleHRuA2FlbQIxMABicmlkETE1NzhLQXg0bEdLMldvZGVQc3J0YwZhcHBfaWQQMjIyMDM5MTc4ODIwMDg5MgABHv3woSAOCsTE5h_Ivke9ubA96GoTbsiooKbT45OISMCUlD52xm7CSqmPyERK_aem_DxIcxBc2lwI1xvbYm0uh3w</t>
  </si>
  <si>
    <t>J41,J42</t>
  </si>
  <si>
    <t>K01,K02</t>
  </si>
  <si>
    <t>https://www.facebook.com/profile.php?id=100063989410989</t>
  </si>
  <si>
    <t>TWITTER</t>
  </si>
  <si>
    <t>https://www.plurk.com/Spades_GX</t>
  </si>
  <si>
    <t>K17,K18</t>
  </si>
  <si>
    <t>https://www.facebook.com/hua.xiao.hua.859628/posts/pfbid026GWmDBDNPKYnJah69hLLB2hB5vSb98pYvDXj3ZFNaYMt2NLgR2HFqpUWL21VjZTGl</t>
  </si>
  <si>
    <t>https://www.pixiv.net/users/2545057</t>
  </si>
  <si>
    <t>いづき</t>
  </si>
  <si>
    <t>幸運星</t>
  </si>
  <si>
    <t>同人誌【幸運星聖地巡禮指南】</t>
  </si>
  <si>
    <t>K41,K42</t>
  </si>
  <si>
    <t>VTuber</t>
  </si>
  <si>
    <t>https://bsky.app/profile/bluetwintail.bsky.social</t>
  </si>
  <si>
    <t>https://x.com/bluetwintail</t>
  </si>
  <si>
    <t>https://www.plurk.com/bluetwintail</t>
  </si>
  <si>
    <t>L11,L12</t>
  </si>
  <si>
    <t>L17</t>
  </si>
  <si>
    <t>克蘿</t>
  </si>
  <si>
    <t>M37 [寄]</t>
  </si>
  <si>
    <t>L18</t>
  </si>
  <si>
    <t>https://www.facebook.com/profile.php?id=100089590207923</t>
  </si>
  <si>
    <t>L19,L20</t>
  </si>
  <si>
    <t>R15, 一般</t>
  </si>
  <si>
    <t>L21</t>
  </si>
  <si>
    <t>💠克蘿出浴小心心立牌 300元
💠特製簽繪 1000元
💠捏捏小羊 艾爾黛拉吊飾 150元
💠明信片</t>
  </si>
  <si>
    <t>L22</t>
  </si>
  <si>
    <t>L23</t>
  </si>
  <si>
    <t>L24</t>
  </si>
  <si>
    <t>L26</t>
  </si>
  <si>
    <t>https://x.com/MionKokomo</t>
  </si>
  <si>
    <t>L27,L28</t>
  </si>
  <si>
    <t>https://www.facebook.com/profile.php?id=61556467349710&amp;locale=zh_TW</t>
  </si>
  <si>
    <t>https://www.instagram.com/mionkokomo/</t>
  </si>
  <si>
    <t>L37,L38</t>
  </si>
  <si>
    <t>https://bsky.app/profile/koro410177.bsky.social</t>
  </si>
  <si>
    <t>https://www.youtube.com/@mionkokomo</t>
  </si>
  <si>
    <t>L41</t>
  </si>
  <si>
    <t>L42</t>
  </si>
  <si>
    <t>https://x.com/koro410177</t>
  </si>
  <si>
    <t>M01</t>
  </si>
  <si>
    <t>https://www.twitch.tv/mionkokomo</t>
  </si>
  <si>
    <t>M02</t>
  </si>
  <si>
    <t>M07,M08</t>
  </si>
  <si>
    <t>https://www.instagram.com/koro_410177/</t>
  </si>
  <si>
    <t>https://discord.com/invite/mionkokomo</t>
  </si>
  <si>
    <t>https://lit.link/en/mionkokomo</t>
  </si>
  <si>
    <t>https://lit.link/en/koro410177</t>
  </si>
  <si>
    <t>https://x.com/koro410177/status/2015801001882898938</t>
  </si>
  <si>
    <t>黑櫻, 無盡深鳶</t>
  </si>
  <si>
    <t>M30,M31</t>
  </si>
  <si>
    <t>舍團</t>
  </si>
  <si>
    <t>同人誌 200元、立牌 300元、既刊 150元</t>
  </si>
  <si>
    <t>https://www.facebook.com/DokiDokiOtori/</t>
  </si>
  <si>
    <t>https://www.facebook.com/dannysses</t>
  </si>
  <si>
    <t>N05</t>
  </si>
  <si>
    <t>N06</t>
  </si>
  <si>
    <t>https://x.com/kuroo_sd</t>
  </si>
  <si>
    <t>N09</t>
  </si>
  <si>
    <t>N10</t>
  </si>
  <si>
    <t>https://x.com/jsspass85</t>
  </si>
  <si>
    <t>https://www.facebook.com/permalink.php?story_fbid=pfbid0Zmdzo33wGN85Pbvh2C4Tcgm4XaSundSQnArM8uVe7msnqG3Mk5mQjB5NP5TqNqe5l&amp;id=61586894452311</t>
  </si>
  <si>
    <t>https://www.plurk.com/b24567456721
 https://www.plurk.com/jsspass851207</t>
  </si>
  <si>
    <t>https://www.pixiv.net/users/4942604
 https://www.pixiv.net/users/15009807</t>
  </si>
  <si>
    <t>N23</t>
  </si>
  <si>
    <t>N24</t>
  </si>
  <si>
    <t>幽幽</t>
  </si>
  <si>
    <t>N39,N40 [寄]</t>
  </si>
  <si>
    <t>C03,C04</t>
  </si>
  <si>
    <t>💠同人誌【Turquoiseblue】200元
💠雙面立牌 450元
💠雷射票
💠立牌兩款 500元
💠既刊 200元
💠競標掛軸</t>
  </si>
  <si>
    <t>N37,N38</t>
  </si>
  <si>
    <t>N40</t>
  </si>
  <si>
    <t>N41</t>
  </si>
  <si>
    <t>https://www.facebook.com/@yiokaki.owo/</t>
  </si>
  <si>
    <t>葬送的芙莉蓮</t>
  </si>
  <si>
    <t>N43</t>
  </si>
  <si>
    <t>https://x.com/yuki__yu_owo?fbclid=IwY2xjawH8Fg1leHRuA2FlbQIxMAABHadKyY_lt5HbRU_9rvxs8N2PbAt9DVO-fyncX3TvhmcYsfaXTzIH6-cU7A_aem_g1LboBVI3TdKSjlV8nNzWA</t>
  </si>
  <si>
    <t>N44</t>
  </si>
  <si>
    <t>https://www.pixiv.net/users/35767309?fbclid=IwY2xjawH8FhVleHRuA2FlbQIxMAABHSO4tQ8MeLBxcZ4GN_iBMK468fSWpCsBqJ25DluAqNk4I7k7emE8wrj1lw_aem_unXT7rxF7ZmFeKhvNaySQw</t>
  </si>
  <si>
    <t>https://www.instagram.com/yuki_yu_owo?fbclid=IwY2xjawH8FgRleHRuA2FlbQIxMAABHSBm2F23cbgRlDW0Hmy8D-4ig21nMp2boWEvDR4BZYWZlDeVrp-nGI9IOg_aem_GWMXfrSAu7scm4Vo5ojllQ</t>
  </si>
  <si>
    <t>https://www.facebook.com/share/p/17s5oWP6AD/</t>
  </si>
  <si>
    <t>https://www.facebook.com/profile.php?id=61561221459878</t>
  </si>
  <si>
    <t>https://www.myacg.com.tw/seller_market.php?seller=312001&amp;keyword=%E3%80%90FF46%E3%80%91%E3%80%90%E5%B9%BD%E5%B9%BD%E3%83%A6%E3%82%AD%E3%80%91</t>
  </si>
  <si>
    <t>https://twitter.com/gggglaze</t>
  </si>
  <si>
    <t>https://www.plurk.com/enteridec</t>
  </si>
  <si>
    <t>O25,O26</t>
  </si>
  <si>
    <t>貓小樹</t>
  </si>
  <si>
    <t>塑心立牌套組 500元、彩窗立牌、雷射票、徽章、壓克力吊飾 150元、砂磚吊飾 400元、壓克力吊飾 300元</t>
  </si>
  <si>
    <t>O37,O38</t>
  </si>
  <si>
    <t>https://www.facebook.com/profile.php?id=100083322383475</t>
  </si>
  <si>
    <t>https://www.facebook.com/HappinessHandmade.Angelfamily/?locale=zh_TW</t>
  </si>
  <si>
    <t>P15,P16</t>
  </si>
  <si>
    <t>https://www.facebook.com/photo?fbid=890926267028111&amp;set=pcb.890926303694774</t>
  </si>
  <si>
    <t>P21</t>
  </si>
  <si>
    <t>P22</t>
  </si>
  <si>
    <t>跑跑鼬</t>
  </si>
  <si>
    <t>P37</t>
  </si>
  <si>
    <t>T36,T37</t>
  </si>
  <si>
    <t>P38</t>
  </si>
  <si>
    <t>💠同人誌【摸摸凱爾希】180元
💠明日方舟掛軸 600元
💠既刊 200-250元</t>
  </si>
  <si>
    <t>戀上換裝娃娃</t>
  </si>
  <si>
    <t>💠『  泠泠-海夢cos寫真書  』NT350（現場NT400）
💠『  泠泠-海夢cos實體直拍拍立得  』NT300</t>
  </si>
  <si>
    <t>P41</t>
  </si>
  <si>
    <t>P42</t>
  </si>
  <si>
    <t>https://www.facebook.com/RunyoDraws/</t>
  </si>
  <si>
    <t>https://www.facebook.com/profile.php?id=100093293982816</t>
  </si>
  <si>
    <t>https://x.com/runyouo</t>
  </si>
  <si>
    <t>https://www.pixiv.net/users/9521897</t>
  </si>
  <si>
    <t>https://x.com/wenxifriend?fbclid=PAZXh0bgNhZW0CMTEAc3J0YwZhcHBfaWQPOTM2NjE5NzQzMzkyNDU5AAGnkB2jV6TylRPPWH-Wc7PiOYQCkW1JMMiIpd2sxy9mgM-K8JzqVkT0cAqHhbc_aem_rvU0swS04xifB2kCseIoSA</t>
  </si>
  <si>
    <t>https://www.instagram.com/1drawing_everyday/</t>
  </si>
  <si>
    <t>Q09</t>
  </si>
  <si>
    <t>Q10</t>
  </si>
  <si>
    <t>Q11,Q12</t>
  </si>
  <si>
    <t>https://www.facebook.com/photo/?fbid=853063637493580&amp;set=a.128106206655997</t>
  </si>
  <si>
    <t>Q17</t>
  </si>
  <si>
    <t>Q18</t>
  </si>
  <si>
    <t>https://www.instagram.com/wenxifriend/</t>
  </si>
  <si>
    <t>https://myship.7-11.com.tw/general/detail/GM2408121304591</t>
  </si>
  <si>
    <t>Q29</t>
  </si>
  <si>
    <t>https://x.com/Marinbaby0417/status/2083488595218989552</t>
  </si>
  <si>
    <t>Q35</t>
  </si>
  <si>
    <t>Q36</t>
  </si>
  <si>
    <t>https://docs.google.com/forms/d/e/1FAIpQLScIX8NEFpSTJfO1zc84m_BkyX_LsR22buzal_8ueXMnlhQydA/viewform</t>
  </si>
  <si>
    <t>💠新刊套組 500元 (同人誌+胸章+鑰匙圈+明信片) 
💠同人誌【日余方舟新刊】200元
💠胸章 100元
💠阿米婭壓克力雙面鑰匙圈 150元
💠日常幹員明信片 100元
💠既刊 200-250元</t>
  </si>
  <si>
    <t>R05,R06</t>
  </si>
  <si>
    <t>https://www.facebook.com/KuguiEMA/?locale=zh_CN</t>
  </si>
  <si>
    <t>https://twitter.com/KuguiEMA?fbclid=IwAR3bwzVhf2GIisAnfKYbgInAAaQPIZYdIMhRp0-4Sde4t5NNnt-swmBuFyM</t>
  </si>
  <si>
    <t>R11,R12</t>
  </si>
  <si>
    <t>https://www.pixiv.net/users/8990183</t>
  </si>
  <si>
    <t>Vtuber團體</t>
  </si>
  <si>
    <t>https://www.instagram.com/ema_qvq</t>
  </si>
  <si>
    <t>https://www.facebook.com/photo?fbid=1467855492016593&amp;set=a.457920249676794</t>
  </si>
  <si>
    <t>https://x.com/arkstudio_tw</t>
  </si>
  <si>
    <t>啞苦</t>
  </si>
  <si>
    <t>R35,R36</t>
  </si>
  <si>
    <t>💠 新刊套組 500 元
▫️ 同人誌新刊《Trick and Treat》 200 元
▫️ 御守
▫️ 明信片
▫️ 壓克力立繪版
▫️ Q版貼紙 100 元
▫️ 提袋
💠 吊飾 150 元
💠 像素吊飾 100 元
💠 銀河膜貼紙 100 元
💠 極光膜貼紙 50 元
💠 掛軸 800 元
💠 眼鏡布 100 元
💠 壓克力立牌 300 元</t>
  </si>
  <si>
    <t>https://x.com/arkstudio_tw/status/2083391601511129583</t>
  </si>
  <si>
    <t>https://www.facebook.com/tsenp.shuju/</t>
  </si>
  <si>
    <t>S07,S08</t>
  </si>
  <si>
    <t>https://x.com/yaku_joan</t>
  </si>
  <si>
    <t>https://x.com/yaku_joan1818</t>
  </si>
  <si>
    <t>https://www.pixiv.net/users/14223271</t>
  </si>
  <si>
    <t>https://yakupenguin.fanbox.cc/</t>
  </si>
  <si>
    <t>https://www.facebook.com/tsenp.shuju/posts/pfbid0oNfwz8wQGAECrt2D16bsjYs2KhPDqRv6ehrx3Bgbq2Tg3f3v3GfNpegGJyCptdntl</t>
  </si>
  <si>
    <t>ZAKU,MAYA,Sami,Komi,Bard</t>
  </si>
  <si>
    <t>S15,S16</t>
  </si>
  <si>
    <t>同人社團, 韓國</t>
  </si>
  <si>
    <t>S23,S24</t>
  </si>
  <si>
    <t>https://reurl.cc/lZK9dY</t>
  </si>
  <si>
    <t>S25</t>
  </si>
  <si>
    <t>S26</t>
  </si>
  <si>
    <t>S29,S30</t>
  </si>
  <si>
    <t>命由工作室</t>
  </si>
  <si>
    <t>E05,E06 [寄]</t>
  </si>
  <si>
    <t>S33,S34</t>
  </si>
  <si>
    <t>D04 [寄]</t>
  </si>
  <si>
    <t>https://x.com/ArkMetropolis77?fbclid=PAZXh0bgNhZW0CMTEAc3J0YwZhcHBfaWQPOTM2NjE5NzQzMzkyNDU5AAGnjt7CeAPFUz0ujxs4iCwSKyGFbiO_0METYU9GRxIp1GTWgCdpufGFj4i8mpg_aem_UALz0WHr1x2yOh8MAjXmIA</t>
  </si>
  <si>
    <t>東方Project</t>
  </si>
  <si>
    <t>同人誌 200元</t>
  </si>
  <si>
    <t>https://www.facebook.com/FreelLve?</t>
  </si>
  <si>
    <t>https://www.instagram.com/arkmetropolis77/</t>
  </si>
  <si>
    <t>T07,T08</t>
  </si>
  <si>
    <t>https://www.pixiv.net/users/4972747?fbclid=IwRlRTSAPrc1NleHRuA2FlbQIxMABzcnRjBmFwcF9pZA8xNzM4NDc2NDI2NzAzNzAAAR4HiwMBXsBJhE2SQ-MtVL4qki3tYQGJA9kCMT6cL3Kr5qT8s-7Im56Zaym-Ew_aem_n7fxi29jBFiOOWAgfSoQXg</t>
  </si>
  <si>
    <t>https://x.com/arkmetropolis77/status/2061290173019939219?s=46</t>
  </si>
  <si>
    <t>T25,T26</t>
  </si>
  <si>
    <t>T35</t>
  </si>
  <si>
    <t>https://m.facebook.com/story.php?story_fbid=pfbid02BiZu3hR968hEwQWaYJNhoP9UekQZBJWWHbpjDJPxeDpqhWZZzr2RKAXsvPKFfXMtl&amp;id=100063798126537</t>
  </si>
  <si>
    <t>https://www.facebook.com/allen.xie.337023/</t>
  </si>
  <si>
    <t>東方Project資訊網</t>
  </si>
  <si>
    <t>東方Project / Touhou Project</t>
  </si>
  <si>
    <t>U11,U12</t>
  </si>
  <si>
    <t>https://x.com/kagura_022?fbclid=IwY2xjawSKW4lleHRuA2FlbQIxMABicmlkETFlcUpkZGU2bXpTV1J3QjM3c3J0YwZhcHBfaWQQMjIyMDM5MTc4ODIwMDg5MgABHqz5aEXo9iZb_dhNaWHZ7EZYJaLy4JszYm1Z6Es_GvqEteWxZo4r8HwhbgIp_aem_nS3djgz-48-V3P8i1pEEWQ</t>
  </si>
  <si>
    <t>https://www.facebook.com/p/%E6%9D%B1%E6%96%B9project-%E6%96%87%E6%96%87%E6%96%B0%E8%81%9E%E8%B3%87%E8%A8%8A%E9%83%A8-61554006466732/?locale=zh_TW</t>
  </si>
  <si>
    <t>U21</t>
  </si>
  <si>
    <t>U22</t>
  </si>
  <si>
    <t>https://www.pixiv.net/users/109120010/illustrations</t>
  </si>
  <si>
    <t>U29</t>
  </si>
  <si>
    <t>すなめりドリル</t>
  </si>
  <si>
    <t>姉太郎</t>
  </si>
  <si>
    <t>社團，日本</t>
  </si>
  <si>
    <t>U37,U38</t>
  </si>
  <si>
    <t>U19 [寄]</t>
  </si>
  <si>
    <t>https://x.com/sunameridrill</t>
  </si>
  <si>
    <t>寫手, 繪師</t>
  </si>
  <si>
    <t>https://www.pixiv.net/users/31986233</t>
  </si>
  <si>
    <t>https://www.instagram.com/anetarou_monkid/</t>
  </si>
  <si>
    <t>https://anetarou.com/</t>
  </si>
  <si>
    <t>https://lit.link/zh-tw/sunameridrill</t>
  </si>
  <si>
    <t>A-One</t>
  </si>
  <si>
    <t>https://www.facebook.com/p/%E9%99%8C%E5%8D%83-61573280459091/</t>
  </si>
  <si>
    <t>💠CD：THE ARCADE TRAX 600元
💠CD：EYE LOVE YOU,YOU LOVE ME? 400元
💠CD：The Night of the Chupacabra (ft.Mint Fantôme) 400元
💠CD：A-One 音ゲーBEST!! 600元</t>
  </si>
  <si>
    <t>https://www.pixiv.net/users/34597732</t>
  </si>
  <si>
    <t>V27</t>
  </si>
  <si>
    <t>https://twitter.com/a_one_jp</t>
  </si>
  <si>
    <t>https://www.youtube.com/channel/UCrIrRpXL1F7B03ozb_VECiQ</t>
  </si>
  <si>
    <t>https://x.com/A_One_JP/status/2019304990238495012?s=20</t>
  </si>
  <si>
    <t>https://home.gamer.com.tw/profile/index.php?owner=fain550123</t>
  </si>
  <si>
    <t>https://www.facebook.com/permalink.php?story_fbid=pfbid02EwqVb1z9PjV61yvsxQrT6vXcW1Gb8B99nWPMTXvZe3o3CyqamMDiyxe3G5HXJ3QFl&amp;id=61573280459091
https://www.plurk.com/p/3iu10uwa9l</t>
  </si>
  <si>
    <t>CrazyBeats</t>
  </si>
  <si>
    <t>E02,E03</t>
  </si>
  <si>
    <t>https://soundcloud.com/crazybeats-official</t>
  </si>
  <si>
    <t>模型裝飾，LARP</t>
  </si>
  <si>
    <t>Crest</t>
  </si>
  <si>
    <t>💠「FF46新作套組」500元
▫️新作CD「Chasing the First Light] 450元
▫️新作EP「Reconnection」 50元
▫️CD發行紀念演唱會鐳射票 50元
▫️魔理沙記事本 50元
▫️A4資料夾 50元
▫️下載卡 (無單價)
💠16GB USB卡 450元
💠Catalog CD 350元/張，1000元/三張
【CD+下載卡】
💠Re:Alize 450元
💠Re:RISE 450元
💠Dual Circulation I + II 450元
💠Aria / Nocturne 450元
💠Hole In The Wall 350元
💠茜眩帷-SENGENI- 350元</t>
  </si>
  <si>
    <t>https://www.facebook.com/LARPPotion</t>
  </si>
  <si>
    <t>https://www.facebook.com/jeetsingh.jp</t>
  </si>
  <si>
    <t>https://x.com/jeet_crest</t>
  </si>
  <si>
    <t>https://www.instagram.com/crest_music_production</t>
  </si>
  <si>
    <t>https://crest-music.net/crest-biography</t>
  </si>
  <si>
    <t>月光</t>
  </si>
  <si>
    <t>https://x.com/jeet_crest/status/2018975817049739543</t>
  </si>
  <si>
    <t>新刊5點套組 350元 (1-5)
💠1、同人誌【PALETTE】250元
💠2、A4 海報 50元
💠3-4、百鬼明信片
💠5、手提資料夾
新刊7點套組 750元 (1-7)
💠6、壓克力力排
💠7、星星壓克力色紙
新刊 8點套組 1300元 (1-8)
💠8、百鬼大掛軸 650元</t>
  </si>
  <si>
    <t>DiGiTAL WiNG</t>
  </si>
  <si>
    <t>E09,E10</t>
  </si>
  <si>
    <t>https://www.facebook.com/tsukihikarinya</t>
  </si>
  <si>
    <t>https://www.facebook.com/tsukihikarinya/posts/pfbid022Tgv1XoLE7A8QhWCACkAV9U5dWu1dd6GDVRXGdRMMWw8m5j5XXEfjnA4bx2vGP5al</t>
  </si>
  <si>
    <t>https://digital-wing.net/</t>
  </si>
  <si>
    <t>超時空輝耀姬</t>
  </si>
  <si>
    <t>https://twitter.com/tamusic/</t>
  </si>
  <si>
    <t>https://x.com/TAMUSIC_staff</t>
  </si>
  <si>
    <t>長月 ながつき</t>
  </si>
  <si>
    <t>http://www.pixiv.net/member.php?id=240508</t>
  </si>
  <si>
    <t>賽馬娘 / Unamused / ウマ娘</t>
  </si>
  <si>
    <t>💠同人誌 新刊 250元
💠樂團壓克力立牌 350元-900元
💠新刊套組 (新刊+樂團立牌) 1100元
💠掛軸 550元
💠同人誌 既刊 250元
💠鑰匙圈 150元/個 2個250元
💠壓克力立牌 500元
💠壓克力磚</t>
  </si>
  <si>
    <t>http://www.youtube.com/user/violinpiano2</t>
  </si>
  <si>
    <t>https://www.facebook.com/eman.nep.5</t>
  </si>
  <si>
    <t>https://vocadb.net/Ar/2474</t>
  </si>
  <si>
    <t>https://www.facebook.com/moon0905</t>
  </si>
  <si>
    <t>https://x.com/TAMUSIC_STAFF/status/2017512127771377836?s=20</t>
  </si>
  <si>
    <t>https://twitter.com/lewis95lewis95</t>
  </si>
  <si>
    <t>交響アクティブNEETs</t>
  </si>
  <si>
    <t>音聲作品，日本</t>
  </si>
  <si>
    <t>https://www.plurk.com/kyawsan2005</t>
  </si>
  <si>
    <t>https://www.pixiv.net/users/6533472</t>
  </si>
  <si>
    <t>https://ljgcndmq.fanbox.cc/</t>
  </si>
  <si>
    <t>https://twitter.com/active_neets</t>
  </si>
  <si>
    <t>https://clusters.tw/profile/4AFBFA29-D20C-4EE9-A4AF-0AC3F08E1FEB/works?fbclid=IwY2xjawKICltleHRuA2FlbQIxMABicmlkETFFbGVOaHdoblFtemFZS1M4AR7dtkMo1BC_FD_0p4qOJ5VJidaQYNExIecCbvsGDc83VUoeGhx3YHhnOCCTUg_aem_4f-87X-JEfMT4GNZpfrzEw&amp;utm_medium=post&amp;utm_source=plurk</t>
  </si>
  <si>
    <t>https://neets.tokyo/index.html</t>
  </si>
  <si>
    <t>https://www.plurk.com/p/3ia8oodot2</t>
  </si>
  <si>
    <t>https://www.patreon.com/kyawsan2005 https://clibo.tw/users/kyawsan2005</t>
  </si>
  <si>
    <t>https://www.instagram.com/kyawsan2005/</t>
  </si>
  <si>
    <t>彩音 〜xi-on〜</t>
  </si>
  <si>
    <t>彩音</t>
  </si>
  <si>
    <t>E11,E12</t>
  </si>
  <si>
    <t>https://oekakiskey.com/@kyawsan2005</t>
  </si>
  <si>
    <t>https://x.com/xion_p</t>
  </si>
  <si>
    <t>https://www.plurk.com/p/3ixtmjdaql</t>
  </si>
  <si>
    <t>https://www.youtube.com/@xionmusic</t>
  </si>
  <si>
    <t>http://xion-music.com/</t>
  </si>
  <si>
    <t>https://www.facebook.com/klm.lee.14/posts/pfbid0xGNKgkcMysQfC1V5XfjAQSo16s9yx3HZZdYGXoeEWXSeMq2W3udzubVkoCK4XcWel</t>
  </si>
  <si>
    <t>舞々</t>
  </si>
  <si>
    <t>💠CD 300元
💠農曆新年限量版套裝 1000元
💠舞々 毛巾 600元
💠眼鏡清潔布 150元
💠摩理沙 cosplay寫真集 600元
💠mini AL BUM 600元
💠B2尺寸 掛軸 900元
💠舞々 應援棒 900元
💠A4透明資料夾 150元
💠鍚徽章 150元</t>
  </si>
  <si>
    <t>https://x.com/mai_nishijima</t>
  </si>
  <si>
    <t>coser</t>
  </si>
  <si>
    <t>https://mai-mai.fanbox.cc/</t>
  </si>
  <si>
    <t>https://www.instagram.com/nishijima.maimai</t>
  </si>
  <si>
    <t>https://www.youtube.com/channel/UChFLyijIQqVo513xP2vSn_w</t>
  </si>
  <si>
    <t>https://www.facebook.com/tsukimiyasakura92/</t>
  </si>
  <si>
    <t>https://nishijimamai327.wixsite.com/-site</t>
  </si>
  <si>
    <t>https://linktr.ee/nishijimamaimai</t>
  </si>
  <si>
    <t>https://x.com/mai_nishijima/status/2016842739330273300?s=20</t>
  </si>
  <si>
    <t>https://twitter.com/tsukimiyasakura</t>
  </si>
  <si>
    <t>音響作品</t>
  </si>
  <si>
    <t>C107新專輯</t>
  </si>
  <si>
    <t>小野大貓</t>
  </si>
  <si>
    <t>鳴潮 / Wuthering Waves、光之美少女《名偵探光之美少女》，露露卡、蔚藍檔案 / Blue Archive / ブルーアーカイブ</t>
  </si>
  <si>
    <t>https://x.com/ota_colo</t>
  </si>
  <si>
    <t>💠同人單面絢彩壓克力吊飾
💠單面壓克力打卡棒
💠同人壓克力磁鐵 350元 (SRT特殊學園 七度雪乃、吉野妮可、高倉胡桃、天神山音葵、月雪宮子、空井咲、風倉萌、霞澤美游)</t>
  </si>
  <si>
    <t>https://www.youtube.com/@OTA_COLO</t>
  </si>
  <si>
    <t>⭐贊助合作宣傳</t>
  </si>
  <si>
    <t>https://otacolo.booth.pm/</t>
  </si>
  <si>
    <t>https://x.com/ota_colo/status/2018887110141604090?s=46&amp;t=_iG90UUpIGYkYFDk5jW9Ig</t>
  </si>
  <si>
    <t>https://www.facebook.com/nokomakawa</t>
  </si>
  <si>
    <t>Re:Volte</t>
  </si>
  <si>
    <t>音響作品，日本</t>
  </si>
  <si>
    <t>https://twitter.com/nokomakawa</t>
  </si>
  <si>
    <t>https://www.plurk.com/nokomakawa</t>
  </si>
  <si>
    <t>https://x.com/ravy_revolte</t>
  </si>
  <si>
    <t>http://re-volte.net/</t>
  </si>
  <si>
    <t>https://www.pixiv.net/users/1278083</t>
  </si>
  <si>
    <t>https://soundcloud.com/ravy_revolte</t>
  </si>
  <si>
    <t>https://x.com/saori_revolteSW/status/1994840869627990519</t>
  </si>
  <si>
    <t>https://www.instagram.com/nokomakawa/</t>
  </si>
  <si>
    <t>博麗神社社務所</t>
  </si>
  <si>
    <t>場次主辦，日本</t>
  </si>
  <si>
    <t>例大祭in台灣的宣傳以及過去的周邊產品</t>
  </si>
  <si>
    <t>https://www.facebook.com/nokomakawa/posts/pfbid034EdfdKVBL7hdWupvWyiRcUQvfpSW1BpZ75NGuXAfpKgNvk8daL5EtoG2NvrJMn6Hl</t>
  </si>
  <si>
    <t>https://x.com/hakureijinjyas</t>
  </si>
  <si>
    <t>https://reitaisai.com/</t>
  </si>
  <si>
    <t>https://www.facebook.com/photo/?fbid=1455542889941819&amp;set=a.408676477961804</t>
  </si>
  <si>
    <t>https://www.facebook.com/permalink.php?story_fbid=pfbid0N6yRomzYmR5DeUuFZPBcBdM4T2K9muEqHQw2Jj2xxhRE8aFt6YTXCTepuSWkaqU3l&amp;id=61559627625110</t>
  </si>
  <si>
    <t>𝐑𝐢𝐧𝐠𝐨𝐑𝐢𝐧</t>
  </si>
  <si>
    <t>木子</t>
  </si>
  <si>
    <t>E05,E06</t>
  </si>
  <si>
    <t>💠同人誌 200元
💠壓克力色紙 150元
💠T-shirt 400元
💠貼紙包 100元
💠既刊 150元
💠壓克力吊飾 150元</t>
  </si>
  <si>
    <t>https://www.facebook.com/Ringorin.art/</t>
  </si>
  <si>
    <t>https://www.facebook.com/MuziYuri/</t>
  </si>
  <si>
    <t>https://www.instagram.com/ringorin.art/</t>
  </si>
  <si>
    <t>https://www.facebook.com/share/p/1CiXoMmRmB/</t>
  </si>
  <si>
    <t>https://x.com/MuziYuri?fbclid=IwY2xjawHB7KlleHRuA2FlbQIxMAABHUOWITcqNp62vYZQPcUfVoUAUhXdHgMxpTz6G9BluVqNDm5zBl35x0hx0g_aem_0KIwcKtckmKpQ7ILrJxnEQ</t>
  </si>
  <si>
    <t>蓬萊賦形所&amp;戀石同盟</t>
  </si>
  <si>
    <t>https://www.instagram.com/muziyuri?fbclid=IwY2xjawHB7J9leHRuA2FlbQIxMAABHWm6ljRBHujckVsvHo7lK-dT8WASgCJ-YXwayEHVHJeZ0fEpeixJn-o_rA_aem_oy0omU-s4vXcUEX1Xy4joQ</t>
  </si>
  <si>
    <t>💠1/6東方project MJD 1700/隻</t>
  </si>
  <si>
    <t>https://www.facebook.com/Dr.Sponga/</t>
  </si>
  <si>
    <t>https://www.facebook.com/profile.php?id=61581887180431</t>
  </si>
  <si>
    <t>Lio(Maguri)</t>
  </si>
  <si>
    <t>同人誌
壓克力立牌</t>
  </si>
  <si>
    <t>https://www.facebook.com/share/p/181SAXaqRq/</t>
  </si>
  <si>
    <t>https://x.com/LioMaguri5</t>
  </si>
  <si>
    <t>https://www.facebook.com/share/p/18Jw2J8GBM/</t>
  </si>
  <si>
    <t>あかぎれ堂</t>
  </si>
  <si>
    <t>木吉</t>
  </si>
  <si>
    <t>逢魔</t>
  </si>
  <si>
    <t>FF46新刊早苗本
C107新刊幽々子本
C107新刊阿露本
抱枕三款
色紙四款（拍賣）手繪色紙</t>
  </si>
  <si>
    <t>男娘</t>
  </si>
  <si>
    <t>https://www.facebook.com/johnjohnw23/</t>
  </si>
  <si>
    <t>https://x.com/touma00</t>
  </si>
  <si>
    <t>https://twitter.com/JOHNJOHNW23</t>
  </si>
  <si>
    <t>https://www.pixiv.net/users/23239</t>
  </si>
  <si>
    <t>https://www.plurk.com/JOHNJOHNW</t>
  </si>
  <si>
    <t>https://touma00.fanbox.cc/</t>
  </si>
  <si>
    <t>https://www.pixiv.net/users/11816962</t>
  </si>
  <si>
    <t>https://skeb.jp/@touma00</t>
  </si>
  <si>
    <t>https://x.com/touma00/status/2017887346214236272?s=20</t>
  </si>
  <si>
    <t>https://x.com/touma00/status/2018891581068341716</t>
  </si>
  <si>
    <t>E03,E04</t>
  </si>
  <si>
    <t>壓克力立牌、色紙、壓克力吊飾、徽章、掛軸、撲克牌、塔羅牌、FUMO布布萌、睿智小人、吊飾</t>
  </si>
  <si>
    <t>https://www.facebook.com/ProximaSector</t>
  </si>
  <si>
    <t>https://twitter.com/proximasector</t>
  </si>
  <si>
    <t>https://drive.google.com/file/d/1PKMSpNRNKraeRF2YvUwfds-f4cM79A8T/view?usp=drive_link</t>
  </si>
  <si>
    <t>https://www.plurk.com/ProximaSector</t>
  </si>
  <si>
    <r>
      <rPr>
        <rFont val="Microsoft JhengHei"/>
        <color rgb="FF1155CC"/>
        <u/>
      </rPr>
      <t xml:space="preserve">https://drive.google.com/file/d/1M8te36f3szBgeP-xw1igjk1cZZEmmJ8U/view?usp=sharing
https://drive.google.com/file/d/1m1EzJTPqLqRmrQEvN6QfOx4C-IKpXtOs/view?usp=sharing
https://drive.google.com/file/d/1gIEGzUBlxr0FlqPkf1GCtm8ld60_4Bbf/view?usp=sharing
https://drive.google.com/file/d/106VyNGNMPo9_6oXO168cbxDuH9NV0ndV/view?usp=drive_link
https://drive.google.com/file/d/14I3gSh92XmHh1My9alBZcOPTJCJO6qdk/view?usp=drive_link
</t>
    </r>
    <r>
      <rPr>
        <rFont val="Microsoft JhengHei"/>
        <color rgb="FF1155CC"/>
        <u/>
      </rPr>
      <t xml:space="preserve">https://drive.google.com/file/d/1Wn5Lkm-Nihr9Ir1iA6ydMNarshAGT9Pj/view?usp=sharing
</t>
    </r>
    <r>
      <rPr>
        <rFont val="Microsoft JhengHei"/>
        <color rgb="FF1155CC"/>
        <u/>
      </rPr>
      <t>https://drive.google.com/file/d/1_aPLcdtLCKET0s7DcmZRuwmdmbltnzOB/view?usp=sharing</t>
    </r>
  </si>
  <si>
    <t>https://www.facebook.com/ProximaSector/posts/pfbid0VFWfSjHMisoyZ4oaHTs7puVVpKGKGHeJ2sBW7JbzR28C3VZjXcAHtjEpE8KUkjwel
https://www.facebook.com/ProximaSector/posts/pfbid0aeqs7BVUVJUEzvu3b3Fsus18J8yWL61j7ZYgftuxtcZFzWXb5FeQ3WXc92uWB5kKl</t>
  </si>
  <si>
    <t>梅之小町</t>
  </si>
  <si>
    <t>山中梅</t>
  </si>
  <si>
    <t>💠同人誌 全彩插畫集 夢紡戲 300元
💠立牌 300-500元
💠滑鼠墊 600元</t>
  </si>
  <si>
    <t>比雕</t>
  </si>
  <si>
    <t>https://x.com/UMEDAYO_sekaume</t>
  </si>
  <si>
    <t>https://www.pixiv.net/users/12873498</t>
  </si>
  <si>
    <t>https://www.facebook.com/phoebediau</t>
  </si>
  <si>
    <t>ぱいそんきっど</t>
  </si>
  <si>
    <t>https://m.facebook.com/@diau.bee/?wtsid=rdr_0cNhQQDSAAmPGRUjO&amp;hr=1</t>
  </si>
  <si>
    <t>https://www.facebook.com/profile.php?id=100043010862787&amp;ref=_ig_profile_ac</t>
  </si>
  <si>
    <t>https://x.com/pythonkid2013</t>
  </si>
  <si>
    <t>https://x.com/phoebe_diau?s=21</t>
  </si>
  <si>
    <t>https://www.pixiv.net/users/80703519</t>
  </si>
  <si>
    <t>https://www.instagram.com/pythonkid2</t>
  </si>
  <si>
    <t>http://pythonkid.blog.fc2.com/</t>
  </si>
  <si>
    <t>https://www.plurk.com/phoebe_diau</t>
  </si>
  <si>
    <t>ぱいんとさいず</t>
  </si>
  <si>
    <t>https://www.pixiv.net/users/7889005?fbclid=IwY2xjawHB7StleHRuA2FlbQIxMAABHU-0YivEhJIdH4aEAHAPnFvCg0pH8kEXjyuUQV4zGezGhNU-K3DF9LIuxA_aem_CfbHcSINEPayIvOPlf8FTg</t>
  </si>
  <si>
    <t>https://x.com/pintsize_tks</t>
  </si>
  <si>
    <t>https://www.pixiv.net/users/473403</t>
  </si>
  <si>
    <t>夜大大工作室</t>
  </si>
  <si>
    <t>https://www.facebook.com/zephyryr</t>
  </si>
  <si>
    <t>https://twitter.com/zephyryryr</t>
  </si>
  <si>
    <t>https://www.plurk.com/zephyryr</t>
  </si>
  <si>
    <t>https://www.pixiv.net/users/2336843/artworks</t>
  </si>
  <si>
    <t>https://www.facebook.com/lins.joinery.creation/</t>
  </si>
  <si>
    <t>洩矢米米米</t>
  </si>
  <si>
    <t>https://www.facebook.com/profile.php?id=61555937236894</t>
  </si>
  <si>
    <t>迷因</t>
  </si>
  <si>
    <t>Reverse Noise</t>
  </si>
  <si>
    <t xml:space="preserve">東方Project / Touhou Project </t>
  </si>
  <si>
    <t>💠同人誌 150元
💠壓克力色紙 350元
💠掛軸 400元
💠色紙拍賣
💠斜背包</t>
  </si>
  <si>
    <t>https://www.facebook.com/%E6%AF%9B%E6%AF%9B%E7%B2%BE%E9%9D%88%E8%88%87%E7%89%A0%E5%80%91%E7%9A%84%E5%96%B5%E5%96%B5%E8%BF%B7%E5%9B%A0-meowmemes-167231107224673</t>
  </si>
  <si>
    <t>https://twitter.com/yamu_RN</t>
  </si>
  <si>
    <t>https://www.plurk.com/yamu_RN</t>
  </si>
  <si>
    <t>https://www.pixiv.net/member.php?id=23621</t>
  </si>
  <si>
    <t>https://yamu-rn.fanbox.cc/</t>
  </si>
  <si>
    <t>https://clusters.tw/profile/72AD1D07-168F-44DC-BC2F-0396E692BDD3/works</t>
  </si>
  <si>
    <t>https://skeb.jp/@yamu_RN</t>
  </si>
  <si>
    <t>https://www.plurk.com/memelover1932</t>
  </si>
  <si>
    <t>https://www.plurk.com/p/3i8zfmbicb</t>
  </si>
  <si>
    <t>https://www.facebook.com/permalink.php?story_fbid=pfbid0nL8syqnAfNoKrEUniJbsqtEny7zScRE5QdcrkezpXSNyJBWG7WkNjJV6yJph2p4Jl&amp;id=100064843065736</t>
  </si>
  <si>
    <t>悶KID</t>
  </si>
  <si>
    <t>同人社團，日本</t>
  </si>
  <si>
    <t>東方Project / Touhou Project，蔚藍檔案 / Blue Archive / ブルーアーカイブ</t>
  </si>
  <si>
    <t>https://x.com/SunameriDrill</t>
  </si>
  <si>
    <t>Coser, 日本</t>
  </si>
  <si>
    <t>https://www.instagram.com/sunameridrill/</t>
  </si>
  <si>
    <t>少女爆肝中</t>
  </si>
  <si>
    <t>東方Project / Touhou Project，maimai，音樂遊戲</t>
  </si>
  <si>
    <t>Acid 或百合咲角色套組 650元、12公分立牌 350元、卡套 250元、吊飾 150元、紙袋、壓克力彩窗御守 150元、貼紙包 100元、東方同人誌既刊 200元、吊飾 150元、紙袋、貼紙、東方既刊套組 600元、掛軸 600元、芙蘭立牌 350元、全都要套組 1550元、T-Shirt 600元、御守150元、貼紙包 120元
各類音遊機台吊飾、滑蓋吊飾、Maimai系列、便利貼 50元、錢包</t>
  </si>
  <si>
    <t>音遊列島</t>
  </si>
  <si>
    <t>https://x.com/aiga_mizuki</t>
  </si>
  <si>
    <t>https://www.instagram.com/aiga_mizuki</t>
  </si>
  <si>
    <t>https://x.com/MoonDesuuu?fbclid=PAZXh0bgNhZW0CMTEAc3J0YwZhcHBfaWQMMjU2MjgxMDQwNTU4AAGnZN8uvAYqBYwYp0_9Z1n3Dw_HVo_HhsoqRYmzOStpXmzvo33HpQCAleK1KWA_aem_qSPqgvLp7vc1R3Wu0vysfQ</t>
  </si>
  <si>
    <t>https://www.twitch.tv/mzk_0606</t>
  </si>
  <si>
    <t>https://www.instagram.com/_moon.desu_/</t>
  </si>
  <si>
    <t>笑笑餃子</t>
  </si>
  <si>
    <t>https://www.facebook.com/XMoonX2/posts/pfbid0h1LGutVpzM6r3jVBrVpuNwkEA8JZCoRE4k6ETqj8br3HxZ6Q2k5kHB5eRT5GmPZ4l
https://www.facebook.com/yuenying.luk.1/posts/pfbid02A51f91W3e7w3eHuck9C4nDjrTW9xgPGWqeThsCenkBKPLSXNrGe5WhggYpPFgjnYl</t>
  </si>
  <si>
    <t>https://www.facebook.com/smilesmile1312/</t>
  </si>
  <si>
    <t>東方Project / Touhou Project、蔚藍檔案 / Blue Archive / ブルーアーカイブ</t>
  </si>
  <si>
    <t>同人誌 200-300元</t>
  </si>
  <si>
    <t>https://twitter.com/Love_Peace_0214</t>
  </si>
  <si>
    <t>https://www.facebook.com/SatoriMelon/</t>
  </si>
  <si>
    <t>https://www.plurk.com/gameboy931024</t>
  </si>
  <si>
    <t>https://x.com/GyozaBaby_0214</t>
  </si>
  <si>
    <t>https://www.facebook.com/SatoriMelon/posts/pfbid0ACmPv9i1JpE13xvz21BXtx45fVdtEPKQ8f2qM4rAHg7FtvJCEA8nepkoBwY9RiBAl</t>
  </si>
  <si>
    <t>https://www.pixiv.net/users/50634464</t>
  </si>
  <si>
    <t>https://www.instagram.com/gyozababy_0214/?g=5</t>
  </si>
  <si>
    <t>規尬的地下競馬場</t>
  </si>
  <si>
    <t>規尬</t>
  </si>
  <si>
    <t>金牌得主、曠野冰原</t>
  </si>
  <si>
    <t>💠同人誌【Spin with You 光祈光 畫冊】300元
💠旋轉立牌 350元
💠書籤 100元
💠光柵卡 100元
💠生日票根 200元
💠流沙磚 500元
💠相框 250元
💠徽章 100元
💠吊飾 150元
💠鹿本玲立牌 300元
💠小立牌 150元
💠小吊飾 150元
💠巴黎冰雪大皇宮掛軸 400元
💠功夫水仙掛軸 450元
💠光祈壓克力磚 250元
💠破曉 暮色 掛軸 350元
💠雷射票 300元
💠壓克力色紙 300元
💠壓克力立牌 750元
💠同人誌 光祈光畫冊 350元
💠實依實人魚公主串串吊飾 250元</t>
  </si>
  <si>
    <t>https://linktr.ee/smile1312?fbclid=PAZXh0bgNhZW0CMTEAAadjbu_TEqEK7D_PSe1Y36K3xsSsa5mb2SvnfzBgINUCc6qW9yeCBBV98ibZbA_aem_2osLJSUE3sP5hsTLX4UrHw</t>
  </si>
  <si>
    <t>https://www.facebook.com/UpClassGuaga</t>
  </si>
  <si>
    <t>https://www.facebook.com/UpClassGuaga/posts/pfbid02ZR6p8tawDwCdE8NPkybkhD8zK4fX8NKGiQcMD8sFWardNSYJUjdr54tbQmsX8zqTl
https://www.facebook.com/share/p/185kNgQNVL/</t>
  </si>
  <si>
    <r>
      <rPr>
        <rFont val="Arial"/>
        <color rgb="FF1155CC"/>
        <u/>
      </rPr>
      <t>https://www.myacg.com.tw/seller_market.php?seller=564376</t>
    </r>
  </si>
  <si>
    <t>https://x.com/kaka_pig_</t>
  </si>
  <si>
    <t>王家豪</t>
  </si>
  <si>
    <t>T28</t>
  </si>
  <si>
    <t>前橋魔女、MyGO!!!!!</t>
  </si>
  <si>
    <t>同人誌 200元-300元
既刊 200元-300元
MyGO!!!!!吊飾 100元</t>
  </si>
  <si>
    <t>百合</t>
  </si>
  <si>
    <t>https://www.instagram.com/ka______f/</t>
  </si>
  <si>
    <t>https://www.facebook.com/MrFBA2</t>
  </si>
  <si>
    <t>https://x.com/MrFBA2</t>
  </si>
  <si>
    <t>https://www.plurk.com/sw5231715</t>
  </si>
  <si>
    <t>https://www.pixiv.net/users/38136786</t>
  </si>
  <si>
    <t>https://www.facebook.com/MrFBA2/posts/pfbid0ngNDLMZrRTRFT3fszyru9zcYFm76o5pJytTw6C6pKbdauoZtrMLR5TbBE8gskfT9l
https://www.plurk.com/p/3i80248ihi</t>
  </si>
  <si>
    <t>https://www.facebook.com/photo/?fbid=1472905657752256&amp;set=pcb.1472909947751827</t>
  </si>
  <si>
    <t>西谷雷</t>
  </si>
  <si>
    <t>D15,D16 [寄]</t>
  </si>
  <si>
    <t>型月</t>
  </si>
  <si>
    <t>小櫻壓克力立牌 250元</t>
  </si>
  <si>
    <t>https://www.facebook.com/xi.gu.lei</t>
  </si>
  <si>
    <t>牛牛</t>
  </si>
  <si>
    <r>
      <rPr>
        <rFont val="Arial"/>
        <b/>
        <color rgb="FF1155CC"/>
        <u/>
      </rPr>
      <t>https://twitter.com/shigure_43</t>
    </r>
  </si>
  <si>
    <t>https://www.facebook.com/milkybird/</t>
  </si>
  <si>
    <t>https://www.pixiv.net/users/32629835?fbclid=IwY2xjawPu7iZleHRuA2FlbQIxMABicmlkETFzbG5yYWwzbmtka3V5ZVlic3J0YwZhcHBfaWQQMjIyMDM5MTc4ODIwMDg5MgABHiTK5tJQgB89yYwblrCElaYtJ3TFiyMShPq3V-vM_EBpC_4NBENRCt6qzd06_aem_nZ5Re6txwQ1rdG91ORmLRA</t>
  </si>
  <si>
    <t>https://twitter.com/milkybird_niu</t>
  </si>
  <si>
    <t>https://www.patreon.com/milkybird</t>
  </si>
  <si>
    <t>https://www.facebook.com/xi.gu.lei/posts/pfbid02b1wDcT4n6GAo6GBC51Cz5FCBsbXHnnYburq4B8DuNrfKp92wgokv5UVPs9nnxu5ol</t>
  </si>
  <si>
    <t>https://www.instagram.com/milkybird/</t>
  </si>
  <si>
    <t>https://lit.link/en/milkybird</t>
  </si>
  <si>
    <t>D01,D02</t>
  </si>
  <si>
    <t>星穹鐵道</t>
  </si>
  <si>
    <t>💠新刊 - Starry Vintage A5／12P／全彩
💠A4資料夾 - （被流螢拉出門的）周末
💠A6明信片 - 古著風
💠雙面壓克力立牌
💠滑鼠墊_星核獵手的周末
💠抱枕套_致救世主的報答
💠合拍透卡</t>
  </si>
  <si>
    <t>模型</t>
  </si>
  <si>
    <t>https://www.facebook.com/hknwsymphony/</t>
  </si>
  <si>
    <t>https://www.instagram.com/hknwsymphony/</t>
  </si>
  <si>
    <t>https://www.facebook.com/a2333300/?locale=zh_TW</t>
  </si>
  <si>
    <t>https://www.facebook.com/share/p/1KbymGtK6K/
https://x.com/kh3ovo/status/2018706505214701594</t>
  </si>
  <si>
    <t>https://www.myacg.com.tw/goods_detail.php?gid=6774625</t>
  </si>
  <si>
    <t>https://x.com/AvZMKmG5z2rTAqm</t>
  </si>
  <si>
    <t>https://www.instagram.com/raccoon_cat_handmade/</t>
  </si>
  <si>
    <t>Mewo Cat</t>
  </si>
  <si>
    <t>星空のメモリア</t>
  </si>
  <si>
    <t>R18插畫集 $350
壓克力立牌花嫁款&amp;制服款 $300/個
女僕メア抱枕套 $2000
贈品</t>
  </si>
  <si>
    <t>https://www.facebook.com/mewo.cat.78413/</t>
  </si>
  <si>
    <t>https://www.facebook.com/profile.php?id=100000762099642</t>
  </si>
  <si>
    <t>https://x.com/woodhxx123</t>
  </si>
  <si>
    <t>https://www.facebook.com/waru.fu.1</t>
  </si>
  <si>
    <t>https://www.pixiv.net/users/7479841</t>
  </si>
  <si>
    <t>https://www.facebook.com/mewo.cat.78413/posts/pfbid023epj75j1vGikj58NnTChwsBt52AwcDjYASwpaW9QvZoptf9UvHUSenmVKC6TFmgfl</t>
  </si>
  <si>
    <t>https://twitter.com/wensin124</t>
  </si>
  <si>
    <t>https://www.pixiv.net/users/5074197</t>
  </si>
  <si>
    <t>りとら</t>
  </si>
  <si>
    <t>C11,C12 [寄]</t>
  </si>
  <si>
    <t>星塔旅人 霧語</t>
  </si>
  <si>
    <t>同人誌
新刊①原創 200元
新刊②原創 200元
新刊③星塔旅人 霧語（会場限定）100元
既刊（原神/胡桃、蔚藍檔案/彌香、原創）200元
簽繪板接受請求 (全彩2500元)
簽繪板（2500元)
簽繪板競標（蔚藍檔案/1000元～)
海報競標</t>
  </si>
  <si>
    <t>すりお</t>
  </si>
  <si>
    <t>https://www.facebook.com/profile.php?id=61559967600600</t>
  </si>
  <si>
    <t>繪師,成人漫畫&amp;插畫</t>
  </si>
  <si>
    <t>https://bsky.app/profile/psysoda.bsky.social</t>
  </si>
  <si>
    <t>https://twitter.com/psy_soda</t>
  </si>
  <si>
    <t>https://www.plurk.com/psy_soda</t>
  </si>
  <si>
    <t>https://www.pixiv.net/users/6159628</t>
  </si>
  <si>
    <t>https://www.instagram.com/li_tola_16g/?fbclid=IwY2xjawIKgPdleHRuA2FlbQIxMAABHREURvTq0uPAVYpjVGHi38PQsbP545h10cCmvi77TIBkVle5AFK9C9QZOQ_aem_4IaJSdA4DKileOJ0AQURSg</t>
  </si>
  <si>
    <t>https://www.doujin.com.tw/groups/info/8613</t>
  </si>
  <si>
    <t>https://www.plurk.com/p/3i5qjvfb5v
https://www.plurk.com/p/3i7lq4k471</t>
  </si>
  <si>
    <t>https://www.facebook.com/surreal1080</t>
  </si>
  <si>
    <t>https://www.plurk.com/p/3i9ptrzji1</t>
  </si>
  <si>
    <t>https://www.facebook.com/profile.php?id=100075642566256</t>
  </si>
  <si>
    <t>月球牡蠣</t>
  </si>
  <si>
    <t>B08 [寄]</t>
  </si>
  <si>
    <t>活俠傳</t>
  </si>
  <si>
    <t>https://www.plurk.com/QUESTION_1080</t>
  </si>
  <si>
    <t>壓克力立牌 400元、壓克力吊飾 100元、既刊 200元</t>
  </si>
  <si>
    <t>https://www.pixiv.net/users/9472244</t>
  </si>
  <si>
    <t>https://www.facebook.com/share/16Dri7ocKB/</t>
  </si>
  <si>
    <t>https://surreal.fanbox.cc/?fbclid=IwY2xjawEn2Y1leHRuA2FlbQIxMAABHRzWeltXE7VbM4qgUesyzG3JvjREz_uG4lEdhj6cSMEJDQggDF4tZNzxJw_aem_mIfZfkprTblZiXPzj2NGpw</t>
  </si>
  <si>
    <t>https://x.com/moonoyster0904</t>
  </si>
  <si>
    <t>https://discord.gg/qREVmqQ68</t>
  </si>
  <si>
    <t>https://www.pixiv.net/en/users/69954367</t>
  </si>
  <si>
    <t>https://home.gamer.com.tw/homeindex.php?owner=sun1080</t>
  </si>
  <si>
    <t>https://www.instagram.com/qikai0904/?next=%2F</t>
  </si>
  <si>
    <t>https://www.plurk.com/p/3is7an20xg
https://www.plurk.com/p/3iwz9r5wmq</t>
  </si>
  <si>
    <t>https://youtube.com/channel/UC6KxBh7fSH3T3QU3640joCA?si=xSq3Nwk_xCtmS2dc</t>
  </si>
  <si>
    <t>https://potofu.me/qikai</t>
  </si>
  <si>
    <t>丘比</t>
  </si>
  <si>
    <t>蔚藍檔案 / Blue Archive / ブルーアーカイブ，Hololive，東方Project，勝利女神妮姬，個人勢Vtuber</t>
  </si>
  <si>
    <t>魔鬼氈臂章 (NTD:400 @1個)
火漆印章 (NTD:300 @1個)
織繡吊飾 (NTD:300 @1個)</t>
  </si>
  <si>
    <t>https://x.com/moonoyster0904/status/2018628131129802937</t>
  </si>
  <si>
    <t>https://www.facebook.com/share/1Bki4rdRVr/</t>
  </si>
  <si>
    <t>桑尤姆</t>
  </si>
  <si>
    <t>💠同人誌【夜色鈴裳】250元
💠春聯4款 50元/款 合購價150元 
💠貼紙2款 100元/款 合購價150元
💠胸章2款 100元/款 合購價150元</t>
  </si>
  <si>
    <t>https://x.com/QBHeavyindustry</t>
  </si>
  <si>
    <t>https://www.facebook.com/er913187750/</t>
  </si>
  <si>
    <t>https://twitter.com/kino_na</t>
  </si>
  <si>
    <t>https://docs.google.com/forms/d/e/1FAIpQLSdXu_qkqkKUp_Djf6Ei6ue00e0poaP-yjjb6O8NH0HryMlFqQ/viewform?</t>
  </si>
  <si>
    <t>https://www.plurk.com/er913187750?offset=1620213582</t>
  </si>
  <si>
    <t>https://www.pixiv.net/users/92181</t>
  </si>
  <si>
    <t>https://www.twitch.tv/sum_91318</t>
  </si>
  <si>
    <t>https://www.instagram.com/youmusang/</t>
  </si>
  <si>
    <t>https://discord.gg/TRK8AsenZ2</t>
  </si>
  <si>
    <t>https://home.gamer.com.tw/homeindex.php?owner=er913187750</t>
  </si>
  <si>
    <t>https://www.facebook.com/sang.you.mu/posts/pfbid0LC7BzC55D5fF3KrzC91fkTXKir5JK9d3G54ekBU2U91bUo1PGUPTwf1mj7Fs8P5Hl</t>
  </si>
  <si>
    <t>https://www.plurk.com/p/3i8z1ihhmx</t>
  </si>
  <si>
    <t>崩壞星穹鐵道、原神、Vocaloid、光之美少女《名偵探光之美少女》、露露卡</t>
  </si>
  <si>
    <t>💠呆呆系列迷你立牌 50元
💠觸感膜小卡 30元
💠同人誌【開拓者與她的同居女友們】
💠小套組 180元
1、插畫本
2、線稿明信片
💠大套組 300元
1、插畫本
2、線稿明信片
3、大棒棒立牌 80元
💠聲光電視機吊飾 150元
💠厚壓克力搖搖樂立牌 90元
💠海燈節 炫光明信片 10元
💠JK風男系列 明信片 10元
💠繁星邀約玻璃碎小卡 30元
💠瑟瑟系列 炫光明信片 20元
💠認親卡 30元</t>
  </si>
  <si>
    <t>M44 [寄]</t>
  </si>
  <si>
    <t>https://www.facebook.com/profile.php?id=100069824916813#</t>
  </si>
  <si>
    <t>同人誌《我把大師兄變成狗了》170元</t>
  </si>
  <si>
    <t>https://www.pixiv.net/users/64653918</t>
  </si>
  <si>
    <t>https://www.facebook.com/0EPO0</t>
  </si>
  <si>
    <t>https://www.instagram.com/fuyuha_21</t>
  </si>
  <si>
    <t>https://twitter.com/EPO_0</t>
  </si>
  <si>
    <t>https://www.pixiv.net/users/1237464</t>
  </si>
  <si>
    <t>https://lit.link/en/fuyuha21?utm_source=ig&amp;utm_medium=social&amp;utm_content=link_in_bio</t>
  </si>
  <si>
    <t>https://www.instagram.com/0epo0/</t>
  </si>
  <si>
    <t>https://www.facebook.com/permalink.php?story_fbid=pfbid02KiV8FC9ua62LCtJ2CvJwxjhom59Q3nK96YPXLsixXuvTxkGmKAD9JaR5aQqWcAC6l&amp;id=100069824916813</t>
  </si>
  <si>
    <t>https://www.youtube.com/channel/UCNZOuBt0RFkJV0kC_fqfoGw</t>
  </si>
  <si>
    <t>https://www.twitch.tv/epo_live</t>
  </si>
  <si>
    <t>https://www.epoartwork.com/</t>
  </si>
  <si>
    <t>https://www.facebook.com/erythropoietin.rbc/posts/pfbid02gWFPgQwm8BSu6bRcAATLDBKqkeULmuH2RjdgbadidEVoPDKwScaRkfszuMyymdVkl?__cft__[0]=AZUUwJtnQczY7yaF9XKBATGWZWnwl5cCbnYE1h8Zcwz8bfx3mhneJTKoze8DKPcEiI2-8jJGrj4S7HfE3SM7fz1Q2H4NHH5i5BPp7KhKmLvnvGq8wW2X5NztoeQUq50NyCZrMf3uGLQMj9dEJpIT80g4ZSQTIFh6NdDEwuUTM5N3JQ&amp;__tn__=%2CO%2CP-R</t>
  </si>
  <si>
    <t>https://www.facebook.com/share/p/1Ag6ztf1wz/</t>
  </si>
  <si>
    <t>雪豆先生</t>
  </si>
  <si>
    <t>活俠傳、蔚藍檔案</t>
  </si>
  <si>
    <t>簽繪板</t>
  </si>
  <si>
    <t>https://x.com/the29657036</t>
  </si>
  <si>
    <t>https://www.pixiv.net/users/3423339</t>
  </si>
  <si>
    <t>https://x.com/the29657036/status/2017295788817453394?s=20</t>
  </si>
  <si>
    <t>https://www.myacg.com.tw/goods_detail.php?gid=6777956</t>
  </si>
  <si>
    <t>企鵝w</t>
  </si>
  <si>
    <t>活俠傳、戀與深空</t>
  </si>
  <si>
    <t>山中おくら、ねね</t>
  </si>
  <si>
    <t>💠 活俠傳
唐門斗方春聯組100元
唐門紅包袋組100元
小師妹令牌吊飾150元
唐門卡套100元
雙閃壓克力色紙150元
小師妹/雲裳甜品勺80元
💠 戀與深空-黎深
黎神票根吊飾100元
薄荷巧克力棒80元
雪花/梨子甜品勺80元
紓壓按鍵吊飾80元
雙閃壓克力色紙150元
小雪人卡套+小卡120元
馬口鐵盒100元
橢圓徽章組60元</t>
  </si>
  <si>
    <t>https://www.facebook.com/Penguin.w.1205</t>
  </si>
  <si>
    <t>https://x.com/ymnnkn_okura</t>
  </si>
  <si>
    <t>https://x.com/Penguin_w1205</t>
  </si>
  <si>
    <t>https://x.com/__zzz___oo0</t>
  </si>
  <si>
    <t>https://www.plurk.com/penguin_w1205</t>
  </si>
  <si>
    <t>https://www.instagram.com/nene__oo0/</t>
  </si>
  <si>
    <t>https://www.pixiv.net/users/24182395</t>
  </si>
  <si>
    <t>https://www.instagram.com/manjiu_/?fbclid=IwAR2pjkAy6af-UvyavitUqeYeWCkOm_xTT-4Ia0OTP7su0ozijVPHqbSZLMk</t>
  </si>
  <si>
    <t>https://portaly.cc/Penguin_w</t>
  </si>
  <si>
    <t>https://portaly.cc/jasminum.sambac_0905</t>
  </si>
  <si>
    <t>https://lit.link/zh-tw/nene927</t>
  </si>
  <si>
    <t>https://www.facebook.com/share/r/1Fvm4wVBwC/</t>
  </si>
  <si>
    <t>https://www.facebook.com/share/p/1F6Ld1i3uf/?mibextid=wwXIfr</t>
  </si>
  <si>
    <t>ASLE</t>
  </si>
  <si>
    <t>約會大作戰</t>
  </si>
  <si>
    <t>同人誌 150元、桌曆 200元、光柵卡、明信片、桌墊 600元、大紙袋 150元、掛軸 500元、吊飾、新年小套組 400元、經典中套組 1300元、超狂大套組 1900元、會場限定大套組 2400元</t>
  </si>
  <si>
    <t>https://www.facebook.com/asleisureto</t>
  </si>
  <si>
    <t>https://www.plurk.com/manju0619</t>
  </si>
  <si>
    <t>https://twitter.com/asleisureto</t>
  </si>
  <si>
    <t>https://www.plurk.com/asleisureto</t>
  </si>
  <si>
    <t>https://www.pixiv.net/users/654041</t>
  </si>
  <si>
    <t>https://www.facebook.com/asleisureto/posts/pfbid032M93vB9wHbMG8mR3aPcF57TYL67ceZPuqA426Nj3jxdFihQsPq9ZZaV5jABzL3hel</t>
  </si>
  <si>
    <t>https://manju.cz-net.net/</t>
  </si>
  <si>
    <t>鬼瞳在這欸</t>
  </si>
  <si>
    <t>鬼瞳</t>
  </si>
  <si>
    <t>單買電子檔 480$
單書 600$
小套組 880$(單書+隨機一張撕拉生寫真小卡+書中照片檔(載點))
中套組 1200$(單書+隨機四張撕拉生寫真小卡+書中照片檔(含USB))
大套組 2100$(單書+特點寫真書+七張撕拉生寫真小卡+所有精修檔(含USB)+透明A3膠片海報)
經典套組 3000$(大套組全部額外+所有手機自拍+短影片+12月狂三電子檔造型膠片海報)</t>
  </si>
  <si>
    <t>學校社團</t>
  </si>
  <si>
    <t>http://www.facebook.com/OniHitomi.fanpage</t>
  </si>
  <si>
    <t>https://www.facebook.com/ntutacgm/?locale=zh_TW</t>
  </si>
  <si>
    <t>https://x.com/abc12692</t>
  </si>
  <si>
    <t>https://www.instagram.com/abc12692/</t>
  </si>
  <si>
    <t>https://www.instagram.com/ntut_acgm/</t>
  </si>
  <si>
    <t>https://www.youtube.com/oHitomi777</t>
  </si>
  <si>
    <t>https://oni-hitomi.weebly.com/</t>
  </si>
  <si>
    <t>兎寒Usamu</t>
  </si>
  <si>
    <t>https://www.facebook.com/OniHitomi.fanpage/posts/pfbid03pD8XyJBkqpKZDGjM2FwXQgPi97EV43gnjW248YWJqUKF6ArV9wMw33eJ6nTCrPCl</t>
  </si>
  <si>
    <t>繪師，Coser，Vtype</t>
  </si>
  <si>
    <t>原創VType周邊</t>
  </si>
  <si>
    <t>https://www.facebook.com/share/p/1DJANHG2Hn/</t>
  </si>
  <si>
    <t>https://www.facebook.com/Usamumu/</t>
  </si>
  <si>
    <t>https://docs.google.com/forms/d/e/1FAIpQLSeM31tSuyZneTEUDOGf2nkk_AZW68MKp8quVRXZ9VKh955IBQ/viewform</t>
  </si>
  <si>
    <t>https://twitter.com/Umugi_1127</t>
  </si>
  <si>
    <t>JILI♡</t>
  </si>
  <si>
    <t>池尻愛梨</t>
  </si>
  <si>
    <t>R26,R27</t>
  </si>
  <si>
    <t>美少女戰士</t>
  </si>
  <si>
    <t>https://www.instagram.com/usamu_1127/</t>
  </si>
  <si>
    <t>寫真集 700元、寫真卡組 200元、徽章組 300元、壓克力立牌 550元、拍立得 / 自拍 300元</t>
  </si>
  <si>
    <t>https://www.youtube.com//@usamu_1127</t>
  </si>
  <si>
    <t>https://www.facebook.com/ikejiriairi</t>
  </si>
  <si>
    <t>https://www.twitch.tv/usamu_1127</t>
  </si>
  <si>
    <t>https://x.com/ilovely1007_?fbclid=IwY2xjawPYW-VleHRuA2FlbQIxMABicmlkETFCQVJxMUtNWHlMcG5RMnhnc3J0YwZhcHBfaWQQMjIyMDM5MTc4ODIwMDg5MgABHjtcCqoyO7BLWrrV3jVYD0RlKNjIULYY4MhKIh8FXre6yKVLbTPK4KggijNk_aem_iaDhkFdX5MgmMabddyEKCg</t>
  </si>
  <si>
    <t>https://discord.com/invite/n2MKhvFTC6</t>
  </si>
  <si>
    <t>https://usamugi.wixsite.com/usamu1127</t>
  </si>
  <si>
    <t>https://portaly.cc/Usamu1127?fbclid=IwY2xjawHB8DtleHRuA2FlbQIxMAABHYUP3KDn_P-3y6jeyqwNYwpU21gP7MQoTRh4igOHOFPWaicQA26g9Jy5Ig_aem_ZIEA0ZTtJWGk0OdzVY5MIw</t>
  </si>
  <si>
    <t>https://www.instagram.com/ilovely1007_?fbclid=IwY2xjawPYW-xleHRuA2FlbQIxMABicmlkETFCQVJxMUtNWHlMcG5RMnhnc3J0YwZhcHBfaWQQMjIyMDM5MTc4ODIwMDg5MgABHnaUlvdnzlQ29z_ZZMtW9NVkRrmH5eTy8cklwPehNUBaY7Ykt5d4oUMmrd4E_aem_mcSZa9xvQI_TG1afoLvtow</t>
  </si>
  <si>
    <t>https://www.facebook.com/ikejiriairi/posts/pfbid0kvotbLpMzY3c1roGxdeJ1jmGTgGRoyepNYzQuUzvXeBY8iDuLz1uZGYQgqmeZud3l?__cft__[0]=AZaDkI-g9Uf4k2JRV8RWwBz3SWpUGRnSiqzppPTQgTh4yh-q0tMtlQYU_ghB4qJgi7sz2e5Fbm9G-FPNF4jPHfkfpFDAetNms5oJ_6P5aOwCs-PN86Jj8pXZ_OJ9s4gskZpOtaujjoVAp9eSAwnJ9JW49UyuKzlW-0TrElwD-6OK1oWrHYOKHnMUtLnzzBw9iAw&amp;__tn__=%2CO%2CP-R</t>
  </si>
  <si>
    <t>https://www.facebook.com/hannri.chuang.5/</t>
  </si>
  <si>
    <t>https://twitter.com/henrybird99?fbclid=IwAR3Rh-7OQAdRjNwpGTnwQ0G4Npk9GTg81GvOEcbWjFFYw0wPxLDdShqJURc</t>
  </si>
  <si>
    <t>https://www.facebook.com/photo/?fbid=1704105784244789&amp;set=pcb.1704105817578119</t>
  </si>
  <si>
    <t>https://www.plurk.com/henrybird9?fbclid=IwAR3cdzou6p5qkBXkUuiN7jb_HImvN9_XybCx0E-c06BPioTDSkcbYbjjog0</t>
  </si>
  <si>
    <t>阿助,鞋帶,九尾貓</t>
  </si>
  <si>
    <t>卡滋馬</t>
  </si>
  <si>
    <t>重返未來1999，明日方舟，魔法少女的魔女裁判，鏈鋸人，超時空輝夜姬，MyGO!!!!!，Ave Mujica，崩壞星穹鐵道 / Honkai: Star Rail / 崩壊:スターレイル、箱箱、Vtuber</t>
  </si>
  <si>
    <t>💠透明化妝包 120元
💠霧面消光鉛筆盒 130元
💠厚壓克力 80元
💠33毫米徽章 30元
💠44毫米徽章 40元
💠25毫米胸章藥片 120元
💠32毫米徽章 30元
💠吊卡吊飾 150元
💠厚壓克力 70元
💠沙包團子 180元/個 500元/3個
重返未來1999
💠沙包團子 180元
💠32毫米霧面徽章 30元
💠44毫米霧面徽章 40元
💠厚壓克力 60元
💠飲料杯套 100元
明日方舟
💠飲料手提袋 180元
💠44毫米徽章 40元
💠燙藍明信片&amp;票根 50元
💠龍泡泡串吊飾 80元
💠龍泡泡徽章 30元/個 150元/6個
💠飲料杯套 10元
💠壓克力吊飾 80元
💠44毫米徽章 40元
💠壓克力立牌 350元
魔法少女的魔女裁判
💠44毫米徽章 40元
💠大帆布袋 250元
💠飲料杯套 100元
鏈鋸人
💠壓克力吊飾 60元
💠吊卡吊飾 135元
💠32毫米徽章 30元
💠壓克力吊飾 80元
超時空輝夜姬
💠32毫米徽章 30元
💠44毫米徽章 40元
箱箱
💠霧面徽章 40元
💠厚壓克力 80元
惡之系列
💠小立牌 300元
MyGO!!!!! Ave Mujica
💠沙包團子 180元/個 500元/3個
崩壞星穹鐵道
💠校園PARO拍立得 30元/張 50元/組
💠樹庭組全段貼紙 60元</t>
  </si>
  <si>
    <t>https://www.facebook.com/kazboxkazma?__cft__[0]=AZUxSeshC0m4o2aX5xJLmz2xDJVWRiZ0NM-YMK4SFGymheJpYGVQE29UBxd7ORLu8Ypl9cCZ-cDYn0Ye77BvVAcn2JOxBqLxdEfq2zwFD_zJXtvIHQViAQlylmOgEP3PIabfDcjfm02rfDXy2Fe0ZS9cVFXU0gwEZBXmGbxkclySTg&amp;__tn__=-UC%2CP-R</t>
  </si>
  <si>
    <t>https://www.facebook.com/ke.su.7524</t>
  </si>
  <si>
    <t>https://www.plurk.com/pudding28033757</t>
  </si>
  <si>
    <t>https://www.doujin.com.tw/groups/info/7613/goods</t>
  </si>
  <si>
    <t>https://www.facebook.com/ke.su.7524/posts/pfbid0M1dTApQfGmfBEuSQjp3XnVFDXYDxbpthzETwgkbshZjJVUPn6YeFcqMTmwPZHWGal</t>
  </si>
  <si>
    <t>https://www.plurk.com/kazkazma</t>
  </si>
  <si>
    <t>あるかみかど</t>
  </si>
  <si>
    <t>https://www.pixiv.net/users/1384328</t>
  </si>
  <si>
    <t>抱枕：絲柯克師匠.雅珂達.檔案的教授跟場刊圖的SUZUMI</t>
  </si>
  <si>
    <t>https://www.facebook.com/Arukamikad</t>
  </si>
  <si>
    <t>https://www.plurk.com/p/3iqcqmoo77
https://www.plurk.com/p/3iu13tapbl</t>
  </si>
  <si>
    <t>https://x.com/Arukamikad</t>
  </si>
  <si>
    <t>https://www.plurk.com/Kazuki_Sakurai</t>
  </si>
  <si>
    <t>繪師,Vtuber</t>
  </si>
  <si>
    <t>https://arukamikad.fanbox.cc/</t>
  </si>
  <si>
    <t>💠最愛比比寶石吊飾 250元
💠無邊框飯友 200元
💠原創PV立牌 500元
💠原創PV盤子 500元
💠玩具吊卡搖搖樂 250元
💠像素飯友 250元
💠草莓蛋糕壓克力色紙 300元
💠初配信紀念貼紙簿 80元
💠郵票貼紙 50元
💠海鳥吊飾 200元
💠娃娃吊飾 250元
💠晚安地毯 550元</t>
  </si>
  <si>
    <t>https://www.facebook.com/Arukamikad/posts/pfbid02UQpy3CNgthDGVsziuzqD79NSLEXPEhQJYJHYtzrW7a1V6rZfF6aRbbB7LhQSvJbZl</t>
  </si>
  <si>
    <t>https://x.com/karupinowhere</t>
  </si>
  <si>
    <t>https://x.com/Arukamikad/status/2018631721336602688</t>
  </si>
  <si>
    <t>https://instagram.com/ka_ru_bb?igshid=NmNmNjAwNzg=</t>
  </si>
  <si>
    <t>https://www.twitch.tv/karupinowhere/home</t>
  </si>
  <si>
    <t>原神 / Genshin Impact</t>
  </si>
  <si>
    <t>💠同人誌【祕密的戀情與學園祭】350元
💠同人誌既刊 200元-750元
💠同人誌【芙寧娜胡桃妊活紀錄】200元</t>
  </si>
  <si>
    <t>https://www.instagram.com/p/DbgHT5dHwht/</t>
  </si>
  <si>
    <t>https://www.facebook.com/erohonuriko/posts/pfbid0MFARNUqoSPvutgpBEfvHa3X42tjymk9aoXLm6CyudQhUpphHvyE5CowQzCEWTTAzl</t>
  </si>
  <si>
    <t>Darkpi</t>
  </si>
  <si>
    <t>請問您今天要來點兔子嗎? / Is the order a rabbit? / ご注文はうさぎですか?</t>
  </si>
  <si>
    <t>https://x.com/pox4231</t>
  </si>
  <si>
    <t>https://www.plurk.com/erohon</t>
  </si>
  <si>
    <t>https://www.facebook.com/profile.php?id=61586754237293</t>
  </si>
  <si>
    <t>https://www.plurk.com/p/3i4fkc8xr6
https://www.facebook.com/erohonuriko/posts/pfbid0MFARNUqoSPvutgpBEfvHa3X42tjymk9aoXLm6CyudQhUpphHvyE5CowQzCEWTTAzl</t>
  </si>
  <si>
    <t>https://drive.google.com/file/d/1TJ-ks2jIdsROQp1gRIU6gOkAGsXEXw74/view?usp=sharing</t>
  </si>
  <si>
    <t>https://x.com/SeKZpeODgeODjg?fbclid=IwY2xjawSKXX5leHRuA2FlbQIxMABicmlkETFlcUpkZGU2bXpTV1J3QjM3c3J0YwZhcHBfaWQQMjIyMDM5MTc4ODIwMDg5MgABHnA8f7xZH5HXnNCyhK1z1eZm5qQDUjT2vXBeMLqbl2F_Hj2LKxgVpYgSDup4_aem_rqRrKVhpMolQ_lpgsgEP4A</t>
  </si>
  <si>
    <t>https://www.pixiv.net/users/611766</t>
  </si>
  <si>
    <t>Varlyn</t>
  </si>
  <si>
    <t>哥倫比婭系列
💠 哥倫比婭三層大立牌 500 元
💠 哥倫比婭金屬鑰匙扣  350 元
💠 哥倫比婭飯友  200 元
💠 FF46 新品套組 (哥倫比婭系列) 1000 元
1️⃣ 哥倫比婭三層大立牌
2️⃣ 哥倫比婭金屬鑰匙扣
3️⃣ 哥倫比婭飯友
贈送：壓克力透卡 + 明信片
芙寧娜系列
💠 同人誌新刊《Lumine Echoes》 300 元
💠 芙寧娜金屬鑰匙扣  350 元
💠 芙寧娜飯友 200 元
💠 2025冬季新品套組800 元
1️⃣ 同人誌新刊《Lumine Echoes》
2️⃣ 芙寧娜金屬鑰匙扣
3️⃣ 芙寧娜飯友
贈送：壓克力透卡</t>
  </si>
  <si>
    <t>https://www.facebook.com/permalink.php?story_fbid=pfbid02PHkGo3DWzijgrRhnk3xsho7hvGSFeG79jFQNizkiEqiB91wpBq7F5rkHvNE7yisjl&amp;id=61586754237293</t>
  </si>
  <si>
    <t>https://www.facebook.com/chen.varlyn/</t>
  </si>
  <si>
    <t>https://x.com/varlyn_art</t>
  </si>
  <si>
    <t>https://www.pixiv.net/users/7270024</t>
  </si>
  <si>
    <t>https://varlyn.fanbox.cc/</t>
  </si>
  <si>
    <t>https://linktr.ee/Varlyn.art</t>
  </si>
  <si>
    <t>https://www.facebook.com/chen.varlyn/posts/pfbid02Wmz36Q3uFk1euVt5pbwvNBGSeXq1CoJX2g4iGYTkNHLQGJfNDjeM1Fnu9QmsNwxvl</t>
  </si>
  <si>
    <t>同人誌「整合運動」＋貼紙包 150元
壓克力飯友 100元
「整合孕肚」周邊套組：香片吊卡＋拍立得＋底片＋貼紙包 200元
娃包
火花壓克力立牌 300元
米家透明流星雨明信片</t>
  </si>
  <si>
    <t>https://www.facebook.com/chen.varlyn/posts/pfbid02NDQbDoq5KByVJqwT4UmDwDVdgsGKaUxQTqBya8EuqhftS9LZ5DdemBQqk3VR7rVYl</t>
  </si>
  <si>
    <t>https://www.facebook.com/profile.php?id=100000797014323&amp;locale=zh_TW</t>
  </si>
  <si>
    <t>https://myship.7-11.com.tw/general/detail/GM2412028188583</t>
  </si>
  <si>
    <t>https://x.com/zxcv1234442</t>
  </si>
  <si>
    <t>https://www.plurk.com/zxcv318061</t>
  </si>
  <si>
    <t>C29,C30</t>
  </si>
  <si>
    <t>原神 / Genshin Impact、崩壞星穹鐵道 / Honkai: Star Rail / 崩壊:スターレイル</t>
  </si>
  <si>
    <t>💠新品全都要組A+B 600元
▫️A：新品明信片1+2+3+4+5+6 150元，30元/張
▫️B：新品吊飾 1+2+3+4 550元，150元/個
💠吊飾7CM(胡桃/知更鳥) 150元
💠立牌7CM(藿藿) 180元
💠飯友7CM(芙寧娜) 200元
💠芙寧娜立牌 350元
💠明信片 30元/張
💠競標掛軸 500起標
💠認親卡</t>
  </si>
  <si>
    <t>https://www.pixiv.net/users/13961146</t>
  </si>
  <si>
    <t>https://www.facebook.com/neko.winter.9</t>
  </si>
  <si>
    <t>https://lit.link/en/gubiTW</t>
  </si>
  <si>
    <t>https://bsky.app/profile/mafuyu2.bsky.social</t>
  </si>
  <si>
    <t>https://x.com/mistletoeouo</t>
  </si>
  <si>
    <t>https://www.plurk.com/mistletoeouo</t>
  </si>
  <si>
    <t>https://www.pixiv.net/users/24106238</t>
  </si>
  <si>
    <t>https://www.instagram.com/_mafuyuuuuu_</t>
  </si>
  <si>
    <t>https://www.youtube.com/@_mafuyuuuuu_</t>
  </si>
  <si>
    <t>https://www.facebook.com/li.jia.yu.733626/posts/pfbid02K9NhojQTpQXhg57mvZmgFUM1zwhdLmXtZY5vLeWCCdSKDD6nzbAe4UDbmT2kXjnwl</t>
  </si>
  <si>
    <t>https://www.twitch.tv/mistletoeouo</t>
  </si>
  <si>
    <t>https://discord.gg/3BSCj49jsM</t>
  </si>
  <si>
    <t>https://home.gamer.com.tw/d0108i0080</t>
  </si>
  <si>
    <t>https://lit.link/mafuyuuu</t>
  </si>
  <si>
    <t>https://www.facebook.com/share/p/1CQV9sNETE/</t>
  </si>
  <si>
    <t>https://www.plurk.com/p/3j0luv7qqu</t>
  </si>
  <si>
    <t>我們聯合</t>
  </si>
  <si>
    <t>i澄海月、阿嵐</t>
  </si>
  <si>
    <t>繪師, 手工藝品</t>
  </si>
  <si>
    <t>原神 / Genshin Impact、崩壞星穹鐵道 / Honkai: Star Rail / 崩壊:スターレイル、戀與深空</t>
  </si>
  <si>
    <t>古藤桃</t>
  </si>
  <si>
    <t>💠同人誌【菲林斯先生的七與十分甜】200元
💠拍立得透卡
💠菲林膠片
💠雙閃徽章
💠壓克力吊飾 100元
💠壓克力立牌 300元
💠貼紙 50元
💠壓克力色紙 100元
💠崩鐵壓克力色紙 150元
💠同人誌【提瓦特速通指南】250元
💠明信片
💠半斷貼紙 30元
💠同人誌【快樂風男日常本3】280元
💠壓克力吊飾 120元</t>
  </si>
  <si>
    <t>乙女向、女性向</t>
  </si>
  <si>
    <t>https://www.facebook.com/profile.php?id=100089346145596&amp;mibextid=LQQJ4d</t>
  </si>
  <si>
    <t>https://x.com/SusFubukiarashi</t>
  </si>
  <si>
    <t>https://www.facebook.com/gutenmomo</t>
  </si>
  <si>
    <t>https://www.facebook.com/photo/?fbid=901684059486457&amp;set=pcb.901686292819567</t>
  </si>
  <si>
    <t>https://www.plurk.com/kotomomo</t>
  </si>
  <si>
    <t>Yuki Azuma Imomuya – Singleton</t>
  </si>
  <si>
    <t>繪師, 繪師，日本</t>
  </si>
  <si>
    <t>原神 / Genshin Impact、絕區零 / ZenlessZoneZero / ゼンレスゾーンゼロ</t>
  </si>
  <si>
    <t>原創R18漫畫本（新刊及既刊系列）
絕區零新刊五件組（插畫集/限定本/月曆/明信片/立牌/紙袋）
既刊原神/絕區零全彩插畫集
既品迷你壓克力立牌
現場手繪簽名板委託</t>
  </si>
  <si>
    <t>https://x.com/yuki_azuma/</t>
  </si>
  <si>
    <t>https://x.com/yuki_azuma_/</t>
  </si>
  <si>
    <t>https://www.facebook.com/wolfyuki</t>
  </si>
  <si>
    <t>https://www.plurk.com/yuki_azuma</t>
  </si>
  <si>
    <t>https://www.instagram.com/yuki_azuma_illustration/</t>
  </si>
  <si>
    <t>https://discord.com/invite/dragoonyuki</t>
  </si>
  <si>
    <t>https://www.plurk.com/p/3i8k3rkyza</t>
  </si>
  <si>
    <t>https://x.com/yuki_azuma_/status/2017234758926041549</t>
  </si>
  <si>
    <t>https://www.dragoonyuki.com/collections/%E8%82%89%E8%9B%8B%E5%B7%A5%E4%BD%9C%E5%AE%A4</t>
  </si>
  <si>
    <t>6U☆</t>
  </si>
  <si>
    <t>繪師,日本畫師,原神,新刊,週邊</t>
  </si>
  <si>
    <t>💠 C107新作套組(1+2+3+4) 350元
💠 C107新作套組(1+2) 150元
▫️1.全彩插畫集(A4 / 16P)
▫️2.單彩插畫集(B5)
▫️3.A4透明文件夾
▫️4.2026日曆
💠 原神 大型壓克力立牌(芙寧娜 / 胡桃 / 哥倫比婭) 700元
💠 絕區零 大型壓克力立牌(葉瞬光) 700元
💠 明信片 免費</t>
  </si>
  <si>
    <t>https://twitter.com/6u_s</t>
  </si>
  <si>
    <t>https://www.plurk.com/eland_6U</t>
  </si>
  <si>
    <t>https://www.pixiv.net/users/94883</t>
  </si>
  <si>
    <t>https://x.com/6U_s/status/2017800826480431451?s=20</t>
  </si>
  <si>
    <t>BeeBee</t>
  </si>
  <si>
    <t>V26</t>
  </si>
  <si>
    <t>虫原,織日ちひろ</t>
  </si>
  <si>
    <t>庫洛魔法使</t>
  </si>
  <si>
    <t>💠 貝殼壓克力色紙 
💠 雙閃壓克力色紙 
💠 新刊《DREAM》 CLAMP Collection Illustrations Artbook「夢」
💠 大套組 (1~8 全8點) 980元
1️⃣ DREAM 全彩繪本
2️⃣ A6 雙面珠光明信片組
3️⃣ 小櫻PVC透卡
4️⃣ 小櫻貝殼壓克力色紙 
5️⃣ 雙面紙袋 
6️⃣ 和服半切滿版貼紙 
7️⃣ + 8️⃣ 和服知櫻壓克力小立牌
💠 小套組 (1~5 五點) 690元
1️⃣ DREAM 全彩繪本
2️⃣ A6 雙面珠光明信片組 
3️⃣ 小櫻PVC透卡 
4️⃣ 小櫻貝殼壓克力色紙 
5️⃣ 雙面紙袋
💠 櫻狼複製原畫 
💠 [CLEAR] 繪本
💠 彩窗壓克力立牌
💠 彩窗壓克力掛件
💠 防水雷射邊大貼紙
💠 半切滿版貼紙
💠 手繪直筆色紙</t>
  </si>
  <si>
    <t>http://www.facebook.com/beebee.1120</t>
  </si>
  <si>
    <t>https://x.com/beear1120</t>
  </si>
  <si>
    <t>https://www.facebook.com/kun.salamander.3</t>
  </si>
  <si>
    <t>https://www.instagram.com/beebee.1120</t>
  </si>
  <si>
    <t>https://linktr.ee/beebee.1120</t>
  </si>
  <si>
    <t>https://www.plurk.com/p/3i6l73akw0</t>
  </si>
  <si>
    <t>https://www.facebook.com/profile.php?id=100014781182857</t>
  </si>
  <si>
    <t>https://www.facebook.com/beebee.1120/posts/pfbid0SZuZXBiHNiAwFXu3u3QeWVJ1JDK9CRd5XCmgN8fcBYXNZPyQbsM1nuKa9oi23pjXl</t>
  </si>
  <si>
    <t>https://twitter.com/musihara</t>
  </si>
  <si>
    <t>https://www.pixiv.net/users/15633186</t>
  </si>
  <si>
    <t>浠Mizuki
澪Rei
橙Yuzumi
祈Iruni
玥Itsuki
玖玖巴
煌Kirali</t>
  </si>
  <si>
    <t>台灣Vtuber企業勢</t>
  </si>
  <si>
    <t>浠Mizuki、澪Rei、橙Yuzumi、煌Kirali、祈Iruni、玥Itsuki</t>
  </si>
  <si>
    <t>限量禮盒套組 1900元
Ａ｜禮盒外盒
Ｂ｜壓克力立牌
Ｃ｜金屬吊飾
Ｄ｜活頁夾卡冊
Ｅ｜壓克力色紙
Ｆ｜套組贈禮-蒐集卡
Ｇ｜金屬印象配件
Ｈ｜套組贈禮-燙金邀請函『隨機親／印簽_5%機會獲得親簽』</t>
  </si>
  <si>
    <t>競標</t>
  </si>
  <si>
    <t>https://www.facebook.com/MeridianProjectOfficial?__cft__%5B0%5D=AZXoGT5X_WahFb-g5aeSk3IyjRRU_8vGndhgdNsI2Wyv6-0dP-3774nOuaX46TCtQTALl4Rlkk_-EVwoQHstqm_x9vPGySCKHikTBDT-BbnbmMIsQj7eiPMj-HuxIozIxYaW_Ku76CtylwukJxFM3ApAE9KxUxIHxX-GTNVVMhEKpmpSQQXtcocS_U_mhEub8W4&amp;__tn__=-UC%2CP-R</t>
  </si>
  <si>
    <t>https://home.gamer.com.tw/homeindex.php?owner=spkyle2&amp;fbclid=IwAR1VowRBm7LZN7MCyFONzHR0zbosrTqcVuFBGG3kezq20zB0QgAkCgqxKF4</t>
  </si>
  <si>
    <t>https://www.facebook.com/MeridianProjectOfficial/posts/pfbid0kgVtXgBypR9NXk599fYw77WiQ1s6Ei2DoEgNM1h8TgudR69cwFo1tKEiKqJDvAufl
https://www.facebook.com/MeridianProjectOfficial/posts/pfbid02vSRrYGN3S7gjcRF9Ch5xKxb4Gpy9yCKv7ANn7k1DoBsvvSV1ojt8f4fUXMn7hmMBl</t>
  </si>
  <si>
    <t>https://www.myacg.com.tw/seller_market.php?seller=396063</t>
  </si>
  <si>
    <t>リカ空間</t>
  </si>
  <si>
    <t>ぜっきょ、りんご水</t>
  </si>
  <si>
    <t>https://www.facebook.com/groups/118ART/</t>
  </si>
  <si>
    <t>繪師,代理社團</t>
  </si>
  <si>
    <t>琉璃的寶石</t>
  </si>
  <si>
    <t>💠同人誌 200-300元
💠簽名板 300元</t>
  </si>
  <si>
    <t>https://www.facebook.com/profile.php?id=100064659256691</t>
  </si>
  <si>
    <t>https://x.com/zekkyon</t>
  </si>
  <si>
    <t>https://x.com/ringojuru</t>
  </si>
  <si>
    <t>https://www.plurk.com/rikakuukann</t>
  </si>
  <si>
    <t>https://clusters.tw/profile/E59698C2-D4E9-4189-B828-E889A4E45B3B/works</t>
  </si>
  <si>
    <t>https://www.twitch.tv/hanaringosui</t>
  </si>
  <si>
    <t>https://home.gamer.com.tw/homeindex.php?owner=rikakuukann</t>
  </si>
  <si>
    <t>https://www.plurk.com/p/3i0rd2g9ot</t>
  </si>
  <si>
    <t>https://www.plurk.com/p/3i9orv2aqo</t>
  </si>
  <si>
    <t>https://www.facebook.com/NTUAblastmongastudyclub</t>
  </si>
  <si>
    <t>神槍少女</t>
  </si>
  <si>
    <t>💠 《HENRIETTA》寫真書 + 黑膠QR電子寫真 850 元 / 組
💠 套組 SET NT$1200 / 組
1️⃣ 寫真書
2️⃣ 黑膠QR電子寫真
3️⃣ NFC感應黑膠壓克力吊飾 
4️⃣ 預購特典底片卡一套三張 + 拍立得</t>
  </si>
  <si>
    <t>https://www.plurk.com/ntuamanyan?fbclid=IwY2xjawKtFtdleHRuA2FlbQIxMABicmlkETEwbzFDN3B4cmlLS3RUVmNNAR6-Fu_rn09CgnqQ4ovHvfWkal5pGY_JQZ12UKKupCveTxbHWLeo-hv91sI83A_aem_lYsq9KAggPwjNUphiggBpg</t>
  </si>
  <si>
    <t>https://www.facebook.com/zonezicos/</t>
  </si>
  <si>
    <t>https://twitter.com/zonezicos</t>
  </si>
  <si>
    <t>https://www.instagram.com/zonezicos/?fbclid=IwAR1pN_9QdByG3Gl-m9e2Q6LqA0_4nrF794589F9KeEWd4FIvCTmgWEALoqE</t>
  </si>
  <si>
    <t>https://www.facebook.com/zonezicos/posts/pfbid029PaYgNtVYu8bNVh7cc7THBeA41CXtPajSsKa5ugz7adAGkZdHKdSGD8xabVUf11vl</t>
  </si>
  <si>
    <t>https://www.facebook.com/photo/?fbid=1424105905747367&amp;set=pcb.1424100792414545</t>
  </si>
  <si>
    <t>拖稿酥不想動有限公司</t>
  </si>
  <si>
    <t>拖稿酥</t>
  </si>
  <si>
    <t>迷宮飯</t>
  </si>
  <si>
    <t>https://www.facebook.com/0603usagi/</t>
  </si>
  <si>
    <t>💠 動眼怪茄君 150 元
💠 彈簧車車壓克力立牌 100 元
💠 芭蕾舞旋轉壓克力 60 元
💠 窗花杯杯飯友 120 元
💠 迷宮飯夜光吊飾+小卡組 120 元
💠 木乃伊壓克力磚 450 元
💠 木乃伊立牌明信片組 250 元
💠 逆風北極熊飯友 80 元
💠 快逃飯友 120 元
💠 梁水瓶 100 元
💠 節日飯友盲抽 80 元</t>
  </si>
  <si>
    <t>https://twitter.com/Gui_PobeaR</t>
  </si>
  <si>
    <t>https://www.instagram.com/0603usagi</t>
  </si>
  <si>
    <t>https://www.instagram.com/waiting_pbear/</t>
  </si>
  <si>
    <t>https://lit.link/en/dragdraftpolarbear</t>
  </si>
  <si>
    <t>https://www.threads.com/@waiting_pbear?hl=zh-tw</t>
  </si>
  <si>
    <t>https://x.com/Gui_PobeaR/status/1995032789629243593</t>
  </si>
  <si>
    <t>https://www.instagram.com/p/DTU6EJwj_M_/</t>
  </si>
  <si>
    <t>StarryNight</t>
  </si>
  <si>
    <t>KAteW</t>
  </si>
  <si>
    <t>H13</t>
  </si>
  <si>
    <t>繪師,香港</t>
  </si>
  <si>
    <t>https://www.facebook.com/p/%E5%9B%9B%E5%B7%AB%E6%97%A5Momihi-cos-61555612422046/?locale=zh_TW</t>
  </si>
  <si>
    <t xml:space="preserve">💠人外說系列 原創同人 300元 (蛇姬本+菇毒兔本+菇毒兔H本)
💠明信片
💠迷宮飯周邊 變形菇系列 金屬鑰匙圈 1000元 (款) 1800元(兩款) </t>
  </si>
  <si>
    <t>人外</t>
  </si>
  <si>
    <t>https://x.com/momihi__44?s=21&amp;t=qwNmPKFHucQSSFpnLPmrfA&amp;fbclid=PAZXh0bgNhZW0CMTEAc3J0YwZhcHBfaWQPOTM2NjE5NzQzMzkyNDU5AAGnKSOW-MeSvphfr5K3-ceuwUg_Hx7iXhV4ztG3VS8HZHPhUVsskSKaTUGUxf8_aem_UsyvjaeWQIceZZayo6kYwg</t>
  </si>
  <si>
    <t>https://www.facebook.com/kate.wong.1804</t>
  </si>
  <si>
    <t>https://x.com/KateW021</t>
  </si>
  <si>
    <t>https://www.plurk.com/Katewong</t>
  </si>
  <si>
    <t>https://www.pixiv.net/users/1074168</t>
  </si>
  <si>
    <t>https://www.instagram.com/katew_draw_and_die/</t>
  </si>
  <si>
    <t>https://misskey.io/@KateW</t>
  </si>
  <si>
    <t>https://www.plurk.com/p/3i7abx40ew</t>
  </si>
  <si>
    <t>https://www.instagram.com/momihi__444</t>
  </si>
  <si>
    <t>https://drive.google.com/file/d/1rCVtzEW9M4w8ZaXIUMGEsxBOBLFgk5FF/view</t>
  </si>
  <si>
    <t>https://www.plurk.com/p/3i8us5kke2
https://www.plurk.com/p/3i8v40ol56</t>
  </si>
  <si>
    <t>費氏鴨的池塘</t>
  </si>
  <si>
    <t>FiboDuck</t>
  </si>
  <si>
    <t>閃耀之星騎士</t>
  </si>
  <si>
    <t>四季</t>
  </si>
  <si>
    <t>💠同人誌 150元
💠明信片</t>
  </si>
  <si>
    <t>https://www.facebook.com/FiboDuck</t>
  </si>
  <si>
    <t>https://x.com/kinzoku_duckkk</t>
  </si>
  <si>
    <t>https://twitter.com/catbox230123</t>
  </si>
  <si>
    <t>https://www.pixiv.net/artworks/138185531</t>
  </si>
  <si>
    <t>https://www.plurk.com/s60398123 , https://www.plurk.com/catbox230123</t>
  </si>
  <si>
    <t>https://www.pixiv.net/users/318609</t>
  </si>
  <si>
    <r>
      <rPr>
        <rFont val="Arial"/>
        <color rgb="FF1155CC"/>
        <u/>
      </rPr>
      <t>https://www.facebook.com/share/p/1BriH9VdFF/</t>
    </r>
  </si>
  <si>
    <t>https://fantia.jp/catbox230123</t>
  </si>
  <si>
    <t>希萌創意</t>
  </si>
  <si>
    <t>動漫產業</t>
  </si>
  <si>
    <t>高捷少女、魔法少女小帕、食用系少女、空氣少女艾兒、小魔女諾貝塔、迷路小瑪在萬金</t>
  </si>
  <si>
    <t>⭐空氣少女系列VOL.19-妖狐的深夜直播 二尾妖狐插畫集、大硬殼包、行李吊牌、撲克牌
⭐空氣少女系列套組內容
🔹二尾妖狐壓克力立牌
遊戲中的經典人物立繪
不可以瑟瑟 插畫集特組
🔹大掛軸 單售 980元 優惠價 1600元
🔹諾貝塔女僕裝掛軸
🔹小帕大正風掛軸
🔹艾兒狐女郎</t>
  </si>
  <si>
    <t>https://www.facebook.com/SimonStore8?__cft__%5B0%5D=AZWpS-vagIWiSnIqGPd2SEyMlvgLRlJwxW7VE3_z-xjeRkZ1ky75lH6CkEW7XriOWRS0U57Rf5O6u4UuYxmzaPEaS4q_L4iOArOl8MpUIXN1ZmmjNTyGJuwIajC3aKtERfWKPCYnI4djrWp69QbVwG8J--VGXar7t_yXpYxJRW0kQV7_u5rjAE8-UB1ZLPMYYaQ&amp;__tn__=-UC%2CP-R</t>
  </si>
  <si>
    <t>星塔旅人</t>
  </si>
  <si>
    <t>https://www.facebook.com/SimonStore8/posts/pfbid02KdtsFEqhpga65FSjmj2zmoTkavYeJT4Mqb34LYPCvvnm56TG8qDwYSRK6UfJvAoZl
https://www.facebook.com/K.R.T.GIRLS/posts/pfbid0zoo6wW3qV1SCsAJss23ELhDp2ty4M3gUqRMcmKAt2zhxzHbox93w6JdfLi5m7gRZl</t>
  </si>
  <si>
    <t>https://www.facebook.com/SimonStore8/posts/pfbid034uLGbcHzrDUrZY3XRpp5HWhitUer68KcaZVM8vK5GbDhnEDHWXDh9e6sXjMa8Rjnl
https://www.facebook.com/share/p/1NGDvVRKnP/</t>
  </si>
  <si>
    <t>蘿蔔</t>
  </si>
  <si>
    <t>F15,F16</t>
  </si>
  <si>
    <t>鬼滅之刃</t>
  </si>
  <si>
    <t>同人誌 450元、轉印貼 100元、吊飾組 150元、原創刊物180-420元、吊飾 120元、吊飾 100元、雙人Q版吊飾 100元、壓克力畫板 400元</t>
  </si>
  <si>
    <t>https://www.facebook.com/RoBosquat</t>
  </si>
  <si>
    <t>https://twitter.com/RoBosquat</t>
  </si>
  <si>
    <t>https://robosquat.fanbox.cc/</t>
  </si>
  <si>
    <t>https://www.robosquat.com/</t>
  </si>
  <si>
    <t>https://www.plurk.com/p/3ia47ve0un</t>
  </si>
  <si>
    <t>偶像大師</t>
  </si>
  <si>
    <t>「桃香」成人向 24p 150元
周防桃子R18插畫集+短篇漫畫</t>
  </si>
  <si>
    <t>粉專</t>
  </si>
  <si>
    <t>https://www.plurk.com/p/3iqc7u5zmi
https://www.plurk.com/p/3iu8gx2jem
https://www.plurk.com/p/3iwprcygqr</t>
  </si>
  <si>
    <t>https://twitter.com/fuchiemao</t>
  </si>
  <si>
    <t>https://qrcode.plurk.com/fcemao</t>
  </si>
  <si>
    <t>https://www.pixiv.net/users/73622365</t>
  </si>
  <si>
    <t>https://www.plurk.com/p/3ia4ehj9tl</t>
  </si>
  <si>
    <t>奶昔,亞果</t>
  </si>
  <si>
    <t>蔚藍檔案 / Blue Archive / ブルーアーカイブ，星野，陽奈</t>
  </si>
  <si>
    <t>💠同人誌，套組
💠亞果 Parterre Fuchsia II原創系列［二刷再販］
＊秘密花房套組：A4畫冊+掛軸+場景立牌+捲線器（共4件）全套=1000元
＊綻放之庭套組：掛軸+場景立牌+捲線器（共3件不含書）全套=800元
💠《跟發情期修女一起進來懺悔吧－伊落マリー》熱昇華掛軸/包桿掛繩
蔚藍檔案Shower大套組
💠同人誌新刊
💠OMAKE特典本
💠星野陽奈壓克力立牌
💠明信片
💠帆布袋
💠雙層掛軸
💠滑鼠墊</t>
  </si>
  <si>
    <t>C26</t>
  </si>
  <si>
    <t>崩壞系列</t>
  </si>
  <si>
    <t>米哈遊同人畫冊、胸章、色紙、壓克力立牌</t>
  </si>
  <si>
    <t>https://www.facebook.com/MilkshakeWork2/</t>
  </si>
  <si>
    <t>https://x.com/Sly96__</t>
  </si>
  <si>
    <t>https://www.pixiv.net/users/19600593</t>
  </si>
  <si>
    <t>https://twitter.com/MilkshakeWork</t>
  </si>
  <si>
    <t>https://www.plurk.com/MilkshakeWork</t>
  </si>
  <si>
    <t>https://m.weibo.cn/u/7468544059?luicode=10000011&amp;lfid=1005052975665330&amp;featurecode=20000181</t>
  </si>
  <si>
    <t>https://drive.google.com/file/d/1g86v3yFTv_klCf_H_SN5OZpGk7oO1v-l/view?usp=sharing</t>
  </si>
  <si>
    <t>https://www.pixiv.net/users/569672</t>
  </si>
  <si>
    <t>https://drive.google.com/file/d/1PLojBIAYV4pPOgQZ9yKDk1EnYu8V1tyv/view?usp=sharing
https://drive.google.com/file/d/1Ig9o8wAdmKzdBCtwEfFCGu0Ft0eA1CCC/view?usp=sharing</t>
  </si>
  <si>
    <t>https://home.gamer.com.tw/creation.php?owner=redblue0220</t>
  </si>
  <si>
    <t>http://milkshakeworktw.weebly.com/news/ff41</t>
  </si>
  <si>
    <t>7MA</t>
  </si>
  <si>
    <t>崩壞星穹鐵道 / Honkai: Star Rail / 崩壊:スターレイル</t>
  </si>
  <si>
    <t>https://lit.link/en/MilkshakeWork</t>
  </si>
  <si>
    <t>💠豪華特點套組 (雙面人物立牌 + 票卡 + 徽章 + 雲母版吊飾 + Q版吊飾) 800元
💠雷射票卡 100元
💠雙閃徽章 60元
💠雲母版吊飾 150元
💠人物立牌 500元
💠茶話紀念小卡 A 20元/張 50元/組
💠人物立牌 400元
💠細閃徽章 60元
💠既刊 250元
💠個人小套組 (既刊 + 紀念小卡 + 人物立牌 + 細閃徽章) 700元
💠雙面吊飾 100元/個 250元/3個
💠小鳥兄妹小卡 30元/張 50元/組</t>
  </si>
  <si>
    <t>https://www.plurk.com/p/3iqc1hfq5a
https://www.plurk.com/p/3iu5pujcal</t>
  </si>
  <si>
    <t>https://www.facebook.com/profile.php?id=100003639308261</t>
  </si>
  <si>
    <t>https://www.plurk.com/p/3ixeqdbl5c
https://www.plurk.com/p/3iyt6mlcvo</t>
  </si>
  <si>
    <t>https://x.com/c520gpss?fbclid=IwY2xjawEmiflleHRuA2FlbQIxMAABHVJJMuhVh5SA6NcgnFy9D-3YRJNTI-zKPquBvU-lvyTyyO0OPd07X49PfA_aem_EzxkVU68nPvxpyD8643x2Q</t>
  </si>
  <si>
    <t>https://www.pixiv.net/users/15214577</t>
  </si>
  <si>
    <t>https://www.myacg.com.tw/goods_detail.php?gid=7308789
https://www.myacg.com.tw/goods_detail.php?gid=7343991</t>
  </si>
  <si>
    <t>https://www.facebook.com/xie.qi.en.521056/posts/pfbid02MdSonBwmdczemEZEPiX9FBU15S2GAFvjGDRpmStdPE2w9YinVtqMLT7faH8X4Bnql</t>
  </si>
  <si>
    <t>C27</t>
  </si>
  <si>
    <t>呆毛</t>
  </si>
  <si>
    <t>新刊：FIRELY / 150元NTD</t>
  </si>
  <si>
    <t>https://www.facebook.com/people/Hatsukyo-Ro/61558015029574/</t>
  </si>
  <si>
    <t>https://x.com/HatsukyoRo</t>
  </si>
  <si>
    <t>https://www.pixiv.net/users/69488018</t>
  </si>
  <si>
    <t>https://www.instagram.com/hatsukyo_art/</t>
  </si>
  <si>
    <t>https://www.facebook.com/share/p/1AT4M7ZRXj/</t>
  </si>
  <si>
    <t>https://www.facebook.com/people/%E7%83%A4%E9%A4%85%E4%B9%BE%E7%9A%84%E5%A5%B6%E6%B2%B9%E7%8E%89%E7%B1%B3%E5%91%86%E6%AF%9B%E3%84%A0%E3%84%A0%E3%84%A0/61566506537543/?_rdr</t>
  </si>
  <si>
    <t>https://www.myacg.com.tw/goods_detail.php?gid=6574824</t>
  </si>
  <si>
    <t>攸子</t>
  </si>
  <si>
    <t>https://www.facebook.com/groups/1088963054933733/?multi_permalinks=2402242336939125&amp;hoisted_section_header_type=recently_seen</t>
  </si>
  <si>
    <t>B01 [寄]</t>
  </si>
  <si>
    <t>💠壓克力立牌 300元
💠壓克力飯友 100元
💠景深壓克力 150元
💠燙金明信片 50元
💠壓克力吊飾 80元
💠哥倫比婭大套組 500元 (立牌+明信片+景深壓克力+飯友)
💠花火大套組 500元 (立牌+明信片+景深壓克力+飯友)</t>
  </si>
  <si>
    <t>歪</t>
  </si>
  <si>
    <t>https://www.facebook.com/laiyuuko</t>
  </si>
  <si>
    <t>https://twitter.com/yuutsubasa?fbclid=IwAR2VClzUDdFTrkxQB8cNXN1K8OsAAuNljTo1Xz1avPSeldb8hdEt5lZ8OMw</t>
  </si>
  <si>
    <t>https://www.plurk.com/the_drme?fbclid=IwAR1wZ4UcNM5O8d-mLepqUPd_RleIjOcZpWNtv2FqlZzCrIR3TC4DyRiapGM</t>
  </si>
  <si>
    <t>https://www.pixiv.net/users/1968690</t>
  </si>
  <si>
    <t>https://www.instagram.com/laiyouzi/?fbclid=IwAR1rUlTR_M-s1gDUk19uhe3BnN8VMcTLzpNxFnlmcOCdVCXu4cMYlZ45XQg</t>
  </si>
  <si>
    <t>https://www.plurk.com/u/myth13</t>
  </si>
  <si>
    <t>https://www.facebook.com/share/p/1MDSpjWe9S/</t>
  </si>
  <si>
    <t>V23,V24 [寄]</t>
  </si>
  <si>
    <t>V21,V22 [寄]</t>
  </si>
  <si>
    <t>米哈遊，異環</t>
  </si>
  <si>
    <t>💠我全都要100%大套組 1100元
&gt;同人誌【都翻開了 還裝什麼呀?】
&gt;明信片
&gt;壓克力立牌
&gt;飯友
&gt;厚壓克力磚
💠歡愉指數 50%中套組 650元
&gt;同人誌【都翻開了 還裝什麼呀?】
&gt;明信片
&gt;壓克力立牌
💠可愛指數50%小套組 600元
&gt;同人誌【都翻開了 還裝什麼呀?】
&gt;明信片
&gt;飯友
&gt;厚壓克力磚</t>
  </si>
  <si>
    <t>https://www.facebook.com/ChrisuChizza/</t>
  </si>
  <si>
    <t>https://www.facebook.com/butterspoonn</t>
  </si>
  <si>
    <t>https://www.facebook.com/shin.meyin</t>
  </si>
  <si>
    <t>https://twitter.com/ronazure</t>
  </si>
  <si>
    <t>https://x.com/spoon_butter?fbclid=PAZXh0bgNhZW0CMTEAAaavOUUAaV_ZfrrkLyep1FBq3bFkeNRaiEoJIGvGdJZ5YmRFc_cpQCseap0_aem_-6oquhEAJFTgahMTHO2hzQ</t>
  </si>
  <si>
    <t>https://www.pixiv.net/users/42311209</t>
  </si>
  <si>
    <t>https://www.instagram.com/azure.507</t>
  </si>
  <si>
    <t>https://www.twitch.tv/azureron</t>
  </si>
  <si>
    <t>https://www.facebook.com/shin.meyin/posts/pfbid02PiT34GurapjThMmEGdZKKdKqKocKtM3VEtoDoLHS3o5JHPr9qkdyoHkqTe4Qdhejl</t>
  </si>
  <si>
    <t>https://www.instagram.com/butterspoonofficial?fbclid=IwY2xjawHB8jdleHRuA2FlbQIxMAABHeZxxVh_8LsuEpi1mIzPFl_CBYwAM6MPELPdTLs8WJhsHaeCcW94g-VqYQ_aem_UzWK7I-5_ig-6aaJIqGSYg</t>
  </si>
  <si>
    <t>https://www.facebook.com/butterspoonn/posts/pfbid022ae13dcYZeFdS1t46Kn2YXLjJ4hbjPYE2pSxa66MjZ6Gb18N8dPvpRiH6K4hTLUvl</t>
  </si>
  <si>
    <t>https://www.myacg.com.tw/goods_detail.php?gid=6760366&amp;fbclid=IwY2xjawPfFPRleHRuA2FlbQIxMABicmlkETFIb0U2Qll6MzNiVEFmbk1kc3J0YwZhcHBfaWQQMjIyMDM5MTc4ODIwMDg5MgABHrLatetTHbJDYrsWuk7SxAEgPWKGZDp1SWkz5tkSbbeHkpq-t5SeGhfUSvUe_aem_enc3rTIVE1dt0vL6W8JGFQ</t>
  </si>
  <si>
    <t>https://www.facebook.com/miruku.ti.205342/</t>
  </si>
  <si>
    <t>里美＋正樹</t>
  </si>
  <si>
    <t>新春套組 500元、同人誌、立牌、桌曆、紅包袋、捷運卡貼、背帶、色紙</t>
  </si>
  <si>
    <t>https://x.com/mirukuti98?s=21</t>
  </si>
  <si>
    <t>https://www.instagram.com/mir.ukuti111?utm_source=qr</t>
  </si>
  <si>
    <t>https://www.facebook.com/akanyanya/</t>
  </si>
  <si>
    <t>https://twitter.com/akanyanya</t>
  </si>
  <si>
    <t>https://linktr.ee/mirukuti2333?utm_source=linktree_admin_share</t>
  </si>
  <si>
    <t>https://www.plurk.com/akanya</t>
  </si>
  <si>
    <t>https://pixiv.me/akanecolors</t>
  </si>
  <si>
    <t>http://www.akaneiro.biz/home/event.php?lan=c</t>
  </si>
  <si>
    <t>https://www.facebook.com/akanyanya/posts/pfbid02pTuewr4rbQzswJVjbmh16Q6qE7tgWpgfDrtNGWugM6DzrrdZfvHck4trD8B7gtV7l</t>
  </si>
  <si>
    <t>液体ねこ</t>
  </si>
  <si>
    <t>https://www.facebook.com/share/p/17vpMX66VB/</t>
  </si>
  <si>
    <t>Arcaea、WACCA、Rotaeno</t>
  </si>
  <si>
    <t>掛軸 800元
壓克力飯友 150元
壓克力吊飾 100元
明信片</t>
  </si>
  <si>
    <t>風味本舖</t>
  </si>
  <si>
    <t>Machi馬吉 風味馬吉</t>
  </si>
  <si>
    <t>https://www.facebook.com/DaZaWe/</t>
  </si>
  <si>
    <t>https://twitter.com/liquineeeeeeeko</t>
  </si>
  <si>
    <t xml:space="preserve"> Blissful Dreams4 (美夢時刻4) A4/24 全彩
A4資料夾
新刊電子書
3D光柵明信片
Machi原創卡冊
拍立得複製小卡 X4
雙面手提袋紙袋 (通販材質為不織布)
昔漣等身抱枕套 (一般向or成人向) 材質:2way
PVC限定燙銀會員卡 (含限定 特典Live2D動畫)
限定複製簽色紙
Machi親簽寫真 x1</t>
  </si>
  <si>
    <t>https://www.pixiv.net/users/11365349</t>
  </si>
  <si>
    <t>https://www.facebook.com/mochi1212/</t>
  </si>
  <si>
    <t>https://www.facebook.com/liquineeeeeeeko/posts/pfbid0A3G3qFsGWNuJqr21PhjnTnp33x86AnM9VM1q9o8KnYLAMpGuQ6kKtP2uSyXpFxHCl</t>
  </si>
  <si>
    <t>https://twitter.com/_Machi0910</t>
  </si>
  <si>
    <t>https://www.pixiv.net/users/4632856</t>
  </si>
  <si>
    <t>https://www.instagram.com/m._.achi/</t>
  </si>
  <si>
    <t>https://discord.gg/Eyh9bat2ty</t>
  </si>
  <si>
    <t>https://www.myacg.com.tw/goods_detail.php?gid=6780187##</t>
  </si>
  <si>
    <t>尼艾</t>
  </si>
  <si>
    <t>繪師, coser</t>
  </si>
  <si>
    <t>D08 [寄]</t>
  </si>
  <si>
    <t>D07,D08 [寄]</t>
  </si>
  <si>
    <t>💠 小套組（五件套） 800 元
1️⃣《愛漣說》同人誌新刊 300 元
2️⃣ 愛漣壓克力吊飾 
3️⃣ 胸章組 200 元
4️⃣Q版貼紙包
5️⃣快遞袋
💠 中套組（七件套） 1400 元
1️⃣~5️⃣小套組
6️⃣壓克力立牌組
7️⃣迷迷袋袋
💠 大套組（九件套） 2200 元
1️⃣ ~ 7️⃣中套組
8️⃣ 愛漣小卡
9️⃣金屬春聯
💠 金屬春聯 1200 元
💠 壓克力吊飾任一（愛漣/愛莉） 180 元
💠 立牌組 600 元
💠 胸章組（愛漣/愛莉） 200 元</t>
  </si>
  <si>
    <t>https://www.facebook.com/niiepaint/</t>
  </si>
  <si>
    <t>https://www.facebook.com/people/%E5%B0%BC%E8%89%BE/100024782169279/?paipv=0&amp;eav=AfaxlEXRUSmUnBLkP6o9sz47EFv2YoW6tm6v7hDhnO1tdAamzUTrO1-ArbRH4c3NaxM&amp;_rdr</t>
  </si>
  <si>
    <t>https://www.facebook.com/YUChienwork/</t>
  </si>
  <si>
    <t>https://twitter.com/yuchien_work</t>
  </si>
  <si>
    <t>https://www.plurk.com/zxc4221cxz</t>
  </si>
  <si>
    <t>https://fantia.jp/fanclubs/487086</t>
  </si>
  <si>
    <t>https://payment.ecpay.com.tw/Broadcaster/Donate/8B15DD07C21691EECDA200EBA7D4644B https://www.patreon.com/YUChien</t>
  </si>
  <si>
    <t>https://www.instagram.com/yuchien4221/</t>
  </si>
  <si>
    <t>https://www.twitch.tv/yuchien4221</t>
  </si>
  <si>
    <t>https://discord.com/invite/aRks3S2nz6</t>
  </si>
  <si>
    <t>https://lit.link/en/yuchienwork</t>
  </si>
  <si>
    <t>https://www.facebook.com/YUChienwork/posts/pfbid0vmkRTFDhMitSYbPhjz5wCnRQ47d17FyyUG41tmpxrMdRy9827uHvzn84qaPCri4Ml
https://www.facebook.com/YUChienwork/posts/pfbid036LywAo744uMWwufAYLUWkM4UzWwDeUY3moWeVUnATNTsamWepy2BxngUQDmkShnGl</t>
  </si>
  <si>
    <t>https://x.com/NiiEru?fbclid=IwZXh0bgNhZW0CMTAAAR1PzZFQza7PgfGoqv5WvRAIdzyqKJcjgy3xcSO3ZqltY6bdki7a0P9Fhl4_aem_XIFeyFOZk4SV5RNVnRUeyA</t>
  </si>
  <si>
    <t>https://www.pixiv.net/</t>
  </si>
  <si>
    <t>https://www.facebook.com/YUChienwork/posts/pfbid022TgcnPGMx4eHU8HAQVcBmpjuvxGPUBtquFo7zFMG6mNA973crYpkUZWDYdGA78LQl</t>
  </si>
  <si>
    <t>https://www.instagram.com/niie_cosplay?fbclid=IwZXh0bgNhZW0CMTAAAR3tOAY5Ji9zNHXGVEWNU4dFSu4lIHZz0OD0Le3W3vzuIav5i9YH9odNgsg_aem_Pn62un8nyPEQp4woefydAw</t>
  </si>
  <si>
    <t>https://www.facebook.com/YUChienwork/posts/pfbid0Dn9eLVMWgz4G5RXq5rapxmJd2zA2KtQoRr691qfu4K9idtHd1dwnDigMRs5cFUfwl
https://www.plurk.com/p/3i8o4bjo4e</t>
  </si>
  <si>
    <t>奈米，伍玖</t>
  </si>
  <si>
    <t>💠同人誌【星碎】200元
💠壓克力立牌 450元
💠吸水杯墊 200元
💠迷迷吊飾
💠翁法羅斯貼紙 80元/款 120元/組
💠飯友小立牌 100元
💠新刊套組 (上面六個品項) 900元</t>
  </si>
  <si>
    <t>https://www.facebook.com/junliang.zhu.71</t>
  </si>
  <si>
    <t>http://facebook.com/NaiMi0719/</t>
  </si>
  <si>
    <t>https://twitter.com/59_orange_soda</t>
  </si>
  <si>
    <t>https://twitter.com/NaiMi_CY</t>
  </si>
  <si>
    <t>https://www.instagram.com/59_naimi/</t>
  </si>
  <si>
    <t>https://www.facebook.com/share/p/1QfRkWEgan/</t>
  </si>
  <si>
    <t>https://www.facebook.com/liu.zhi.783962#</t>
  </si>
  <si>
    <t>https://x.com/Liuzhi_II</t>
  </si>
  <si>
    <t>貓罐販售所</t>
  </si>
  <si>
    <t>https://www.pixiv.net/users/19467930</t>
  </si>
  <si>
    <t>貓罐</t>
  </si>
  <si>
    <t>K37 [寄]</t>
  </si>
  <si>
    <t>D03</t>
  </si>
  <si>
    <t>💠黑塔轉圈圈立牌 500元
💠刻律德菈掛軸 500元
💠明信片 30元/張 100元/4張
💠壓克力吊飾 120元
💠立牌套組 (轉圈圈立牌+明信片+吊飾+卡片+信封袋)700元
💠立牌套組 (掛軸+明信片+吊飾+特典卡片+信封袋) 700元
💠特典票卡
💠既刊
💠既品
💠飯友 100元</t>
  </si>
  <si>
    <t>左右子</t>
  </si>
  <si>
    <t>https://www.facebook.com/profile.php?id=61568456401103</t>
  </si>
  <si>
    <t>活俠傳，Hololive，子午計畫</t>
  </si>
  <si>
    <t>https://www.facebook.com/NekoCanShop/posts/pfbid0bH7dYuKDDAVrBN9dmFdUWEjqVeKeddemn7KPexH7c58ZA6MNYV7WrNFEmkWxbLWDl</t>
  </si>
  <si>
    <t>https://www.facebook.com/HidariMigiko</t>
  </si>
  <si>
    <t>https://www.facebook.com/migiko.hidari.9/</t>
  </si>
  <si>
    <t>https://bsky.app/profile/hidarimigiko.bsky.social</t>
  </si>
  <si>
    <t>里美樹, 焼フグ</t>
  </si>
  <si>
    <t>https://twitter.com/HIDARI_MIGIKO</t>
  </si>
  <si>
    <t>https://twitter.com/hidarimigiko_tw</t>
  </si>
  <si>
    <t>https://www.plurk.com/HIDARI_MIGI</t>
  </si>
  <si>
    <t>https://www.pixiv.net/users/95416</t>
  </si>
  <si>
    <t>https://clusters.tw/profile/5AE28006-9730-45DE-8AA7-18E09069761E/works</t>
  </si>
  <si>
    <t>白河子</t>
  </si>
  <si>
    <t>https://linktr.ee/hidarimigiko</t>
  </si>
  <si>
    <t>同人誌200元、滑鼠墊、FF46崩鐵小套組 800元、FF46 崩鐵大套組 1200元、翻譯卡、紀念卡、資料夾、帆布袋</t>
  </si>
  <si>
    <t>https://www.facebook.com/migiko.hidari.9/posts/pfbid02qGwVDbHXCcsG18x2kkBaFM2tu2f7Umvzzjc2kLfmhavgJFTSJ5LaoV4nmjw5h6Gtl</t>
  </si>
  <si>
    <t>https://www.facebook.com/junyurijp</t>
  </si>
  <si>
    <t>https://twitter.com/junyurijp</t>
  </si>
  <si>
    <t>https://www.plurk.com/vashaps1</t>
  </si>
  <si>
    <t>https://www.pixiv.net/users/266769</t>
  </si>
  <si>
    <t>https://www.instagram.com/junyurijp</t>
  </si>
  <si>
    <t>https://www.facebook.com/junyurijp/posts/pfbid0x4MGMK4BasUgqDYFfMDQA2DbhAW7zgLgySuV3ZtksvwHDHdUZD4e2TPAn39C5QBbl</t>
  </si>
  <si>
    <t>https://www.facebook.com/share/p/1C4weYadZ5/</t>
  </si>
  <si>
    <t>綾瀬亞夜 綾瀬アヤ</t>
  </si>
  <si>
    <t>Kouchiku卡卡，ShioRaven</t>
  </si>
  <si>
    <t>I31 [寄]</t>
  </si>
  <si>
    <t>D09,D10</t>
  </si>
  <si>
    <t>https://www.facebook.com/HandmaidGarden/</t>
  </si>
  <si>
    <t xml:space="preserve">💠 長夢不醒套組 1000 元
▫️ 長夜月滑鼠墊 600 元
▫️ 長夜月換裝立牌 450 元
▫️ 黃金喬雙面紙袋 
💠 深入迷宮套組 900 元
▫️ 大小昔蓮雙面方形抱枕 500 元
▫️ 昔蓮換裝立牌 450 元
▫️ 黃金喬雙面紙袋 </t>
  </si>
  <si>
    <t>https://twitter.com/lushipha</t>
  </si>
  <si>
    <t>https://www.facebook.com/profile.php?id=100001484193357</t>
  </si>
  <si>
    <t>https://twitter.com/ArtKouchiku?ref_src=twsrc%5Egoogle%7Ctwcamp%5Eserp%7Ctwgr%5Eauthor</t>
  </si>
  <si>
    <t>https://www.plurk.com/kaka_0412</t>
  </si>
  <si>
    <t>https://www.pixiv.net/users/4102038</t>
  </si>
  <si>
    <t>https://clusters.tw/profile/0AF32CBC-A251-4752-8195-191A90D3CF77/works</t>
  </si>
  <si>
    <t>https://www.plurk.com/Aya_Ayase</t>
  </si>
  <si>
    <t>https://home.gamer.com.tw/homeindex.php</t>
  </si>
  <si>
    <t>https://www.facebook.com/photo/?fbid=122217724784094082&amp;set=pcb.122217724970094082</t>
  </si>
  <si>
    <t>https://www.pixiv.net/users/1874881</t>
  </si>
  <si>
    <t>https://www.myacg.com.tw/goods_detail.php?gid=6743363</t>
  </si>
  <si>
    <t>https://home.gamer.com.tw/profile/index.php?owner=lushipha</t>
  </si>
  <si>
    <t>Pinky Ring</t>
  </si>
  <si>
    <t>C27 [寄]</t>
  </si>
  <si>
    <t>新刊插畫本《THE MORE HERTA》200元
明信片 80元</t>
  </si>
  <si>
    <t>PonPon</t>
  </si>
  <si>
    <t>https://www.facebook.com/pinky.ring.639726</t>
  </si>
  <si>
    <t>https://www.facebook.com/share/p/1GcQZqqsQe/</t>
  </si>
  <si>
    <t>https://www.facebook.com/share/18zTTLeqRM/</t>
  </si>
  <si>
    <t>櫻野露</t>
  </si>
  <si>
    <t>C43,C44</t>
  </si>
  <si>
    <t>https://www.facebook.com/ponponnnnn</t>
  </si>
  <si>
    <t>💠同人誌【不眠之夜】250元
💠流螢福袋 1500元
💠眼鏡布
💠花火的壓泡麵立牌 400元
💠流螢兔女郎立牌
💠紅包袋 50元
💠流螢壓克力鋁軸複製畫 350元
💠流螢 &amp; 開拓者春聯 100元
💠2026桌曆 350元
💠等身抱枕</t>
  </si>
  <si>
    <t>https://bsky.app/profile/ponpontw.bsky.social</t>
  </si>
  <si>
    <t>https://twitter.com/tw_ponpon</t>
  </si>
  <si>
    <t>https://www.facebook.com/Wishswing</t>
  </si>
  <si>
    <t>https://x.com/sakuranoruu</t>
  </si>
  <si>
    <t>https://www.plurk.com/MY_LOKI</t>
  </si>
  <si>
    <t>https://www.pixiv.net/users/207057</t>
  </si>
  <si>
    <t>https://www.youtube.com/c/%E6%AB%BB%E9%87%8E%E9%9C%B2/about</t>
  </si>
  <si>
    <t>http://www.wishstudio.com.tw/</t>
  </si>
  <si>
    <t>https://www.facebook.com/Wishswing/posts/pfbid0jtxxJALfxdxTqCcJXyjXa6T7Kbag6fbzahP5tMUrWpb4w7mTQfAHrkDHeiBcCCcMl</t>
  </si>
  <si>
    <t>https://pse.is/8mnl3v</t>
  </si>
  <si>
    <t>蝦餅SHA</t>
  </si>
  <si>
    <t>蝦餅XiaBing</t>
  </si>
  <si>
    <t>A17 [寄]</t>
  </si>
  <si>
    <t>繪師, 遊戲作品</t>
  </si>
  <si>
    <t xml:space="preserve">💠 暖冬大套組 2500 元
▫️同人誌《冬日微熱之旅》
▫️燙金明信片
▫️不織布提袋
▫️壓克力手機支架
▫️枕邊絮語 方形抱枕
▫️除厄皮革御守
▫️冬日微熱 大法蘭絨毯
▫️絲絨膜色紙
</t>
  </si>
  <si>
    <t>https://x.com/bremen_today</t>
  </si>
  <si>
    <t>https://www.facebook.com/sha6666669/</t>
  </si>
  <si>
    <t>https://www.facebook.com/xia.bing.716766?__cft__[0]=AZUakqCOfq4i2WxyDuNeGb3pOQYO6yQ6l03ibJcHD36bahtYRBD0PpIdOdpbN5zS3Y2J42xhFd4YP1uh7pPM1zc7wt8-8zicOijPTdoJgTOTo4icTDNPYO5ZtQ6eeY5fhkPikpztVbJknb0XaX-rgD6UKAywjt1p_R_eXZH0tR5cduzQsbEzh6Hn9FKnc4-nbgdHnpoh5oQe6twBwIZpDctA&amp;__tn__=-UC%2CP-R</t>
  </si>
  <si>
    <t>https://twitter.com/sha6666669?lang=zh-Hant</t>
  </si>
  <si>
    <t>https://www.plurk.com/sha6666669</t>
  </si>
  <si>
    <t>https://www.pixiv.net/users/3752475</t>
  </si>
  <si>
    <t>https://sha6666669.fanbox.cc/</t>
  </si>
  <si>
    <t>https://discord.gg/8qcgYjhBRQ</t>
  </si>
  <si>
    <t>https://www.facebook.com/permalink.php?story_fbid=pfbid0J2CKSkNjumcW6xATCBsL8odn7axWF7wv437UFTSvrMKWxsSiwPLggBjHAYaWXetml&amp;id=61585579530911</t>
  </si>
  <si>
    <t>しろきつね</t>
  </si>
  <si>
    <t>新刊商品套組 1100元
同人誌新刊
同人誌既刊 300元
壓克力立牌 600元
等身套組 3500元</t>
  </si>
  <si>
    <t>https://www.facebook.com/Rhapsodical.Plane/</t>
  </si>
  <si>
    <t>https://x.com/shirorokitsune/highlights</t>
  </si>
  <si>
    <t>https://www.pixiv.net/users/112713516</t>
  </si>
  <si>
    <t>https://twitter.com/morris890071</t>
  </si>
  <si>
    <t>https://www.facebook.com/photo/?fbid=3872978333003253&amp;set=a.1801333316834442</t>
  </si>
  <si>
    <t>KINN</t>
  </si>
  <si>
    <t>繪師,男性向</t>
  </si>
  <si>
    <t>💠 同人誌【昔愛微瀾】
💠 昔漣迷迷提袋
💠 昔漣貓咪小吊飾
💠 昔漣泳裝掛軸
💠 昔漣情人節立牌
💠 昔漣抱枕套</t>
  </si>
  <si>
    <t>https://www.facebook.com/profile.php?id=100022079076280</t>
  </si>
  <si>
    <t>https://x.com/KINNABAR</t>
  </si>
  <si>
    <t>https://twitter.com/Dark_PEM</t>
  </si>
  <si>
    <t>https://www.plurk.com/BlackFire02713</t>
  </si>
  <si>
    <t>https://www.pixiv.net/users/15058979</t>
  </si>
  <si>
    <t>https://home.gamer.com.tw/homeindex.php?owner=ju0958122256</t>
  </si>
  <si>
    <t>https://www.plurk.com/KINN_0639</t>
  </si>
  <si>
    <t>https://x.com/3sDDo_Design/status/2015731508783562926</t>
  </si>
  <si>
    <t>https://www.pixiv.net/users/490091</t>
  </si>
  <si>
    <t>https://www.facebook.com/peter02713/posts/pfbid031GnA2kHKfhxvJksWwCc4bCtkstC1EYtV4Qu71g1gTKp7Uon4JX3qBcH3ip7e5YrAl</t>
  </si>
  <si>
    <t>https://lit.link/en/peter02713</t>
  </si>
  <si>
    <t>樂神Rakugami</t>
  </si>
  <si>
    <t>💠同人誌新刊『星核懺悔之夜』 250元
💠小套組A（單立牌款） 600元
1️⃣ 新刊
2️⃣ 明信片
3️⃣ 星核修女立牌*1款 (自選)
💠小套組B 550元
1️⃣ 新刊
2️⃣ 明信片
3️⃣ 胸章*3款
💠小套組C 500元
1️⃣ 新刊
2️⃣ 明信片
3️⃣ 繁育光錐壓克力色紙
💠星核修女全套組 1600元
🆒 新刊 + 明信片 + 繁育光錐壓克力色紙 + 胸章*3款 + 星核修女立牌*3款
💠明信片套組(4張) 100元
💠胸章(共3款) 100元 / 1款、250元 / 3款
💠繁育光錐壓克力色紙 200元
💠星核修女立牌(共3款) 350元/個</t>
  </si>
  <si>
    <t>YGO衍生小說</t>
  </si>
  <si>
    <t>https://www.facebook.com/RakugamiNotTsukigami/</t>
  </si>
  <si>
    <t>https://x.com/rakugamiDesu</t>
  </si>
  <si>
    <t>https://www.facebook.com/pcw1030311/</t>
  </si>
  <si>
    <t>https://www.pixiv.net/users/20817322</t>
  </si>
  <si>
    <t>https://lit.link/rakugami</t>
  </si>
  <si>
    <t>https://www.facebook.com/rakugami.misora/posts/pfbid0sqiDbsJ75keMRR2YzDLX26VMWsEoEdyJcRb9VgiQnC6QLHeG8Ctynoif4RbWKaDXl</t>
  </si>
  <si>
    <t>https://www.myacg.com.tw/goods_detail.php?gid=6752057</t>
  </si>
  <si>
    <t>💠同人誌【じゃ、今日からオタクくんは私たちの彼ピってことで！ /  那麼，從今天起阿宅同學就是我們的男朋友啦！】253元
💠同人誌【パワハラ女上司と社畜くん / 職場霸凌的女上司與社畜君 系列】275元</t>
  </si>
  <si>
    <t>深白與卡卡獸</t>
  </si>
  <si>
    <t>https://www.facebook.com/doujinshi.laboratory/</t>
  </si>
  <si>
    <t>繪師，實況主</t>
  </si>
  <si>
    <t>💠 長夢不醒套組 1000 元
▫️ 長夜月滑鼠墊 600 元
▫️ 長夜月換裝立牌 450 元
▫️ 黃金喬雙面紙袋
💠 深入迷宮套組 900 元
▫️ 大小昔蓮雙面方形抱枕 500 元
▫️ 昔蓮換裝立牌 450 元
▫️ 黃金喬雙面紙袋</t>
  </si>
  <si>
    <t>https://twitter.com/doujinshilab</t>
  </si>
  <si>
    <t>https://www.plurk.com/doujinshi_laboratory</t>
  </si>
  <si>
    <t>https://www.facebook.com/Kouchikuart</t>
  </si>
  <si>
    <t>https://www.facebook.com/profile.php?id=61552822469544</t>
  </si>
  <si>
    <t>https://x.com/ArtKouchiku</t>
  </si>
  <si>
    <t>https://clibo.tw/commissions/P20dMe?fbclid=IwAR3iND0mM0CM1K5eLQ3QJZLK7c7KWj5AUC7yv2BTisZtSIY2q5fb5NYoCLc https://payment.opay.tw/Broadcaster/Donate/D7B39A4EE10601749B6FBCEBBF6361C3</t>
  </si>
  <si>
    <t>https://www.instagram.com/kouchiku_art</t>
  </si>
  <si>
    <t>https://www.myacg.com.tw/goods_detail.php?gid=7294346
https://www.myacg.com.tw/goods_detail.php?gid=7294301</t>
  </si>
  <si>
    <t>https://www.youtube.com/channel/UChsZnClznxqeDlzpXXXwKRA</t>
  </si>
  <si>
    <t>https://www.twitch.tv/shiro0209?lang=zh-tw</t>
  </si>
  <si>
    <t>https://discord.gg/bjTy47PPUX</t>
  </si>
  <si>
    <t>https://linktr.ee/kouchiku</t>
  </si>
  <si>
    <t>https://www.facebook.com/share/p/1DFBmfnH1i/</t>
  </si>
  <si>
    <t>崩壞星穹鐵道、絕區零、米哈遊</t>
  </si>
  <si>
    <t>💠同人誌 250元
💠花火桌墊 600元
💠貓貓滑鼠墊 600元
💠明信片 30元
💠矽藻土杯墊 150元
💠T-Shirt 600元</t>
  </si>
  <si>
    <t>https://www.facebook.com/motokomahei</t>
  </si>
  <si>
    <t>https://www.facebook.com/p/%E5%85%94%E5%85%94%E8%9F%B2-Bunny-Bug-cosplay-100075914348998/?paipv=0&amp;eav=AfZlacHA5ULLre4nouQutgaMddJyveGdvYfPML0qRxyoMyYKL3oHo9OMmxm0878tKvk&amp;_rdr</t>
  </si>
  <si>
    <t>https://www.instagram.com/rabbit0319_/?fbclid=IwAR37LB2cuTNJxStQlaHfoINUpQcXaslMzrPr-kB2jnR3chpgW2s5Y6hFqig</t>
  </si>
  <si>
    <t>https://twitter.com/wsx5301?fbclid=IwAR0mv_q7TrSRaqRC9s4ivNWnDjZIuCoi8SQglci6LQEWUB-xRd8jEZBUTKg</t>
  </si>
  <si>
    <t>https://www.facebook.com/chen.qian.yu.999426/posts/pfbid0PQeKue7YcsA7GsQv1A1wtJQajpHL25SFacdmfGrN2TeD4fyRyxVEcq4kL4qp8vEwl</t>
  </si>
  <si>
    <t>https://docs.google.com/forms/d/e/1FAIpQLSe1Oyx_v5kdRNxlm4qkPg7Am6ddSUmvA2mKSxaYiljREgpUvQ/viewform</t>
  </si>
  <si>
    <t>https://www.instagram.com/minahonn?fbclid=IwAR1WJxww4MMnpHMoPNPaCAho4Jxi6SnSZ5_0ix2Ddy3uciSvrnUIRlybTuE</t>
  </si>
  <si>
    <t>DREAM.Project➤Usagi羽咲</t>
  </si>
  <si>
    <t>R37</t>
  </si>
  <si>
    <t>https://www.facebook.com/minehonn/posts/pfbid02Lf4ByF4xupYeSV79nMfTPgv5Bn26gWBHYoeC5odS4JUWHbGYtXzShYNLn7ceFDBKl</t>
  </si>
  <si>
    <t>💠 歡愉套組 Elation SET 2900 元
💠 花火寫真書 48P B5 單售無價格
💠 長海報
💠 無邊立牌 
💠 手工お守り 
💠 無邊色紙 
💠 小卡+生寫真3張
💠 隨機徽章 1抽 150 元
💠 隨機徽章 3抽 400 元
💠 展場掛軸競標</t>
  </si>
  <si>
    <t>https://www.facebook.com/minehonn/posts/pfbid0388jPQRKcNyjbgGkJasezf6G1BmgmTtvnanUnmZ6j6ts8H3nX589nNQDtDTpeXpZQl</t>
  </si>
  <si>
    <t>https://www.facebook.com/UsagiTW/</t>
  </si>
  <si>
    <t>https://www.myacg.com.tw/goods_detail.php?gid=7348377
https://www.myacg.com.tw/goods_detail.php?gid=7348378</t>
  </si>
  <si>
    <t>https://www.patreon.com/usagi_tw?fbclid=IwY2xjawOaEc9leHRuA2FlbQIxMABicmlkETFaWVBvUm5jbWx3ckJVaVA0c3J0YwZhcHBfaWQQMjIyMDM5MTc4ODIwMDg5MgABHtXf82E0R3wTJzETgcXH4ZbjH2L0IWN9A4XSusYrLlBWYpIhgJtOB5-Ai1NU_aem_idgQVegwAnmt6AOcWq4iSg</t>
  </si>
  <si>
    <t>https://taplink.cc/usagi_tw?fbclid=IwY2xjawOaEbxleHRuA2FlbQIxMABicmlkETFaWVBvUm5jbWx3ckJVaVA0c3J0YwZhcHBfaWQQMjIyMDM5MTc4ODIwMDg5MgABHtXf82E0R3wTJzETgcXH4ZbjH2L0IWN9A4XSusYrLlBWYpIhgJtOB5-Ai1NU_aem_idgQVegwAnmt6AOcWq4iSg</t>
  </si>
  <si>
    <t>https://www.facebook.com/YuutsuNeko</t>
  </si>
  <si>
    <t>https://www.facebook.com/UsagiTW/posts/pfbid02Sd48SjCFmJNRTgWverqdT8KPHYNxSJtecwyRVYy4a4zeaUNxeqWLp2zoxchYinBvl</t>
  </si>
  <si>
    <t>https://www.facebook.com/UsagiTW/posts/pfbid02Yw2WMok9MukqXR5sNFmaaCF99Tdy5uJicaLQMzxwTAexuAzLQVG1rzjKLZBi6hPUl</t>
  </si>
  <si>
    <t>ゆの屋</t>
  </si>
  <si>
    <t>ぴいち</t>
  </si>
  <si>
    <t>💠寫真集【This Love Forever】
💠數位寫真集 400元
💠豪華特裝包 (收藏卡+壓克力立牌+動畫拍攝30秒) 1500元
💠壓克力立牌 300元
💠收藏卡 100元</t>
  </si>
  <si>
    <t>https://www.facebook.com/hguuy/?locale=zh_TW</t>
  </si>
  <si>
    <t>https://x.com/cos_peach_</t>
  </si>
  <si>
    <t>https://www.instagram.com/hguuy123</t>
  </si>
  <si>
    <t>https://www.instagram.com/peach__cosplay/</t>
  </si>
  <si>
    <t>https://www.youtube.com/@kipen5707</t>
  </si>
  <si>
    <t>https://youtube.com/@cos_peach</t>
  </si>
  <si>
    <t>https://sites.google.com/view/kipenebook</t>
  </si>
  <si>
    <t>https://x.com/cos_peach_/status/2015047171272560911</t>
  </si>
  <si>
    <t>https://portaly.cc/kipen?utm_id=97758_v0_s00_e233_tv0</t>
  </si>
  <si>
    <t>https://x.com/cos_peach_/status/2017208762126438534
https://x.com/A_erukun/status/2017187242364817528</t>
  </si>
  <si>
    <t>崩壞星穹鐵道 / Honkai: Star Rail / 崩壊:スターレイル，少女樂團吶喊吧</t>
  </si>
  <si>
    <t>💠黑塔套組 700元 (壓克力立牌 + 壓克力門票 + 飯友)
💠飯友 400元/全部 150元/單
💠冬裝立牌 1100元/全部 250元/個
💠新川崎貼紙 150元
💠天使立牌 1000元/全 350元/個
💠明信片</t>
  </si>
  <si>
    <t>https://www.facebook.com/p/MAkoriii-100064519669334/?paipv=0&amp;eav=AfZemm0jmBincS0eaoCozMr5lEA30Ph0lfWU2VSZcwZhO8QZewMl1Hi15uFVpbkjiXw&amp;_rdr</t>
  </si>
  <si>
    <t>https://www.facebook.com/seikeidoujin/</t>
  </si>
  <si>
    <t>https://www.pixiv.net/users/20538501</t>
  </si>
  <si>
    <t>https://www.facebook.com/photo/?fbid=25606243355704972&amp;set=a.1257951374294176</t>
  </si>
  <si>
    <t>https://seikei-doujin.com</t>
  </si>
  <si>
    <t>旅月</t>
  </si>
  <si>
    <t>U26 [寄]</t>
  </si>
  <si>
    <t>崩壞星穹鐵道 / Honkai: Star Rail / 崩壊:スターレイル、世界計畫</t>
  </si>
  <si>
    <t>💠幸福小套組 600元
&gt;同人誌【Bloom in White】250元
&gt;卡套 250元
&gt;胸章 150元
💠新婚套組 1000元
&gt;小套組 + 冰箱貼鑰匙圈 500元
&gt;掛軸 600元
💠同人誌既刊 250元
💠流螢壓克力吊飾 200元
💠流螢服務生立牌 550元 or 400元
💠全都要大套組 (既刊 + 吊飾 + 立牌 + 透卡 + 帆布袋) 1000元
💠服務中套組 (既刊 + 吊飾 + 立牌 + 透卡) 800元
💠垃圾貓貓小套組 (既刊 + 吊飾 + 貓貓&amp;菜單立牌) 500元</t>
  </si>
  <si>
    <t>https://www.facebook.com/travelmoon85/</t>
  </si>
  <si>
    <t>https://bsky.app/profile/travelmoon85.bsky.social</t>
  </si>
  <si>
    <t>https://x.com/travelmoon85?fbclid=IwY2xjawOt155leHRuA2FlbQIxMABicmlkETEwYWxEOWd4blJsdkx4UGN2c3J0YwZhcHBfaWQQMjIyMDM5MTc4ODIwMDg5MgABHkWra99PSXGgFfsRjAWyLKNlDrThvtkL2tOo1KGI3dgEuQbjxGQqRrQ2oJ0J_aem_ll5VKEMO36bct_2kHVaXlA</t>
  </si>
  <si>
    <t>https://x.com/DE_anime_</t>
  </si>
  <si>
    <t>https://www.pixiv.net/users/18989590</t>
  </si>
  <si>
    <t>https://www.twitch.tv/mimiko110</t>
  </si>
  <si>
    <t>崩壞星穹鐵道、勝利女神妮姬</t>
  </si>
  <si>
    <t>★【Cinderella】NIKKE灰姑娘
▲B5 48P 全彩膠裝書
收錄正裝/水晶公主/美麗的我/琉璃波光
隨書附贈生寫真4張
□■□灰姑娘套組□■□
寫真書 900元+電子檔32G USB+四款海報
▲贈 泳裝雙層立牌9CM
—— —— —— —— —— —— —— —— —— —— —— ——
★【Honkai：StarRail】
女角刊7
▲B5 48P 全彩膠裝書
收錄爻光/火花/緋英/姬子啟行
隨書附贈生寫真4張
男角刊3
▲B5 48P 全彩膠裝書
收錄那刻夏/白厄/丹恆騰荒/千冶刃
隨書附贈生寫真4張
□■□星穹鐵道套組□■□（男女刊套組內容相同）
寫真書+電子檔32G USB+四款海報
▲贈 四款角色徽章組*1
—— —— —— —— —— —— —— —— —— —— —— ——
★加購區：悠遊卡
灰姑娘4款
星鐵女角4款
星鐵男角4款</t>
  </si>
  <si>
    <r>
      <rPr>
        <rFont val="Arial"/>
        <color rgb="FF1155CC"/>
        <u/>
      </rPr>
      <t>https://discord.gg/FqJy5XVdeT</t>
    </r>
  </si>
  <si>
    <t>https://www.facebook.com/genkosama</t>
  </si>
  <si>
    <t>https://lit.link/en/tabitsukimimiko</t>
  </si>
  <si>
    <t>https://www.facebook.com/genkosama/posts/pfbid0QWyHZWi4pzyLgKjgDAnj6urXjsk3GMF5zRWGFLZJGYQznWSDKcQ1gb1QpPdLjx7El</t>
  </si>
  <si>
    <t>https://www.facebook.com/share/p/1A3kfwqTjc/</t>
  </si>
  <si>
    <r>
      <rPr>
        <color rgb="FF1155CC"/>
        <u/>
      </rPr>
      <t>https://forms.gle/rEBSo4o3MymhiBDN6</t>
    </r>
  </si>
  <si>
    <t>https://www.facebook.com/share/p/14WhnM2DsGj/</t>
  </si>
  <si>
    <t>https://www.myacg.com.tw/seller_market.php?seller=695789</t>
  </si>
  <si>
    <t>巫希雅</t>
  </si>
  <si>
    <t>D13,D14</t>
  </si>
  <si>
    <t>K15,K16 [寄]</t>
  </si>
  <si>
    <t>C23,C24 [寄]</t>
  </si>
  <si>
    <t>崩壞星穹鐵道 / Honkai: Star Rail / 崩壊:スターレイル、絕區零 / ZenlessZoneZero / ゼンレスゾーンゼロ</t>
  </si>
  <si>
    <t>一般, R15, R18</t>
  </si>
  <si>
    <t>💠 日式掛軸 500 元
💠 可愛飯友 100 元
💠 昔漣立牌 350 元
💠 昔漣色紙 200 元
💠 葉瞬光立牌 350 元
💠 儀玄立牌 350 元
💠 遐蝶舞衣立牌 350 元
💠 大黑塔立牌 350 元</t>
  </si>
  <si>
    <t>https://www.facebook.com/wujimeow</t>
  </si>
  <si>
    <t>https://twitter.com/home</t>
  </si>
  <si>
    <t>https://www.pixiv.net/users/5032006</t>
  </si>
  <si>
    <t>https://discord.gg/Jv5zT3t4</t>
  </si>
  <si>
    <t>https://www.facebook.com/wu.xi.ya.458042/posts/pfbid02z5CKDUZxZ6AsXmQHwKgLvDoanJAhSBv1cc1EvG1XHv9VHBZYbWq75WiZdZiRtDQql</t>
  </si>
  <si>
    <t>https://x.com/kkiyun277627?t=1kPOmxlpVg5p0igfxvPQWQ&amp;s=09</t>
  </si>
  <si>
    <t>https://www.facebook.com/wu.xi.ya.458042/posts/pfbid0bdKA9aGJtBpPGPYVw4KBSDGYcpM8v6gG2d32cwfGn5THL7ZBuuTKLkBPgjpZo6kil</t>
  </si>
  <si>
    <t>https://www.instagram.com/_dray1209/</t>
  </si>
  <si>
    <t>RoyBoy羅蔔</t>
  </si>
  <si>
    <t>C32 [寄]</t>
  </si>
  <si>
    <t>A10 [寄]</t>
  </si>
  <si>
    <t>A10,A11[寄]</t>
  </si>
  <si>
    <t>💠同人誌【純愛天使與性愛惡魔】250元
💠拍立得
💠透卡 + 透明硬卡
💠厚紙提袋
💠筆架立牌
💠小套組 (同人誌 + 拍立得 + 透卡 + 提袋】350元
💠大套組 (小套組 + 立牌】750元
💠崩壞邦布鐵道壓克力立牌 150元/個 300元/3個
💠昔漣大立牌 450元
💠吊飾 250元/個 450元/任兩款</t>
  </si>
  <si>
    <t>https://www.threads.com/@_dray1209/post/DY65IWuEis5</t>
  </si>
  <si>
    <t>https://www.facebook.com/RoyBoyillu?__cft__%5B0%5D=AZUQtLmG-sWOxQpEbrab4fk_V23vtTJSmSmm8Y6LnTMG2o-mi4ZjImjgyJwXS1RtUv13i8ToIRGzxp3qFziClUXndOIUgI0Rw5tG4jd5agHp0u_gkgHknuUF7BwwDt_zOUgDsYfAHH-rpYZ6wjFo1h2HM_ch8N3gQEwfKN2_oz8RaXacxZdSs0_9UBWej_fsbYLFK6-xSyYRsQGGEKOVAqYb&amp;__tn__=-UC%2CP-R</t>
  </si>
  <si>
    <t>冬瓜冰茶</t>
  </si>
  <si>
    <t>https://www.facebook.com/profile.php?id=100024937449620</t>
  </si>
  <si>
    <t>https://x.com/RoyBoy_illu</t>
  </si>
  <si>
    <t>https://www.pixiv.net/users/17877175</t>
  </si>
  <si>
    <t>https://x.com/WMiceTea00?fbclid=IwY2xjawGpZzRleHRuA2FlbQIxMAABHXeAxcn2S4j4CuCFECTUqgrahTZ7nqhIGHJGJ00BYanaX9jhBbZ5IJCVSg_aem_39QhQO9ct7Y6D2xEeaVzHA</t>
  </si>
  <si>
    <t>https://www.pixiv.net/users/15485840?fbclid=IwY2xjawGpZz5leHRuA2FlbQIxMAABHWWNAkYgwgFVlV4fmmAZK-lMba3QSFJfDXxiDX0kGDJGNKRk854jWujY7A_aem_nnemP72fozgIM1vvayatmA</t>
  </si>
  <si>
    <t>https://www.facebook.com/RoyBoyillu/posts/pfbid02Kwp27ma9q4GKeLDzPJY2oTBwRw6T8YgZMzdv9PT4BwhVfrjguwJpa7shaVpbfD51l</t>
  </si>
  <si>
    <t>https://m.myacg.com.tw/mo_goods_detail.php?gid=6760961
https://m.myacg.com.tw/mo_goods_detail.php?gid=6760967</t>
  </si>
  <si>
    <t>尼腓工作室</t>
  </si>
  <si>
    <t>崩壞星穹鐵道 / Honkai: Star Rail / 崩壊:スターレイル、絕區零 / ZenlessZoneZero / ゼンレスゾーンゼロ、碧藍航線 / Azur Lane / アズールレーン</t>
  </si>
  <si>
    <t>https://www.facebook.com/pingcosplay/?locale=zh_TW</t>
  </si>
  <si>
    <t>💠 法蘭絨絨毛小棉被 1500 元
💠 聖誕禮物 B2掛軸
💠 新春流螢等身掛軸 800 元 / 兩支 1500 元
💠 午後悠閒滑鼠墊 600 元
💠 女僕壓克力立牌 250 元
💠 女僕 B2掛軸 400 元
💠 滿開套組（推特透卡風格鑰匙圈 + JK制服大色紙 + 軟綿眼鏡布 + 閃亮雙閃徽章 + 超可愛紙袋 + 病嬌流螢明信片） 600 元
💠 良運セット 600 元（冬日流螢大色紙 + 兩種雙閃胸章 + 流螢的戀愛御守 + 流螢的戀愛御守  + 新春流螢明信片 + 新春流螢明信片 + 超可愛眼鏡布）
💠 祈願セット 600 元（軟綿雪糕流螢色紙 + 新春流螢鑰匙圈 + 午後閒暇明信片 + 水著流螢眼鏡布 ）
💠 B2新春流螢掛軸 600 元
💠 花嫁音澪壓克力立牌 350元
💠 推特透卡風格鑰匙圈 
💠 JK制服大色紙 
💠 軟綿眼鏡布 
💠 閃亮雙閃徽章 
💠 超可愛紙袋 
💠 病嬌流螢明信片 
💠 滿額套組 600 元
💠 女僕壓克力立牌 2500 元
💠 女僕 B2掛軸 6000 元
💠 彩色幻想 / Chromatic Fantasia 250 元
💠 可愛泳裝立牌 350 元
💠 泳裝雙閃胸章 
💠 泳裝流螢明信片 
💠 B2泳裝大掛軸 600 元</t>
  </si>
  <si>
    <t>https://x.com/Pingcosplay0710</t>
  </si>
  <si>
    <t>https://www.facebook.com/Nephi.GD</t>
  </si>
  <si>
    <t>https://x.com/Nephi_jp</t>
  </si>
  <si>
    <t>https://www.instagram.com/p_i_n_g___/</t>
  </si>
  <si>
    <t>https://www.pixiv.net/users/26499900</t>
  </si>
  <si>
    <t>https://discord.gg/XNtPpaHtyt</t>
  </si>
  <si>
    <t>https://nephidog.com/</t>
  </si>
  <si>
    <t>https://linktr.ee/pingcosplay</t>
  </si>
  <si>
    <r>
      <rPr>
        <rFont val="Microsoft JhengHei"/>
        <color rgb="FF1155CC"/>
        <u/>
      </rPr>
      <t xml:space="preserve">https://www.facebook.com/share/p/1BsjbA2SuM/
https://www.facebook.com/share/p/1amwbLLUqj/
</t>
    </r>
    <r>
      <rPr>
        <rFont val="Microsoft JhengHei"/>
        <color rgb="FF1155CC"/>
        <u/>
      </rPr>
      <t>https://www.facebook.com/share/p/175ZyBubd9/
https://www.facebook.com/Nephi.GD/posts/pfbid0PDciraiutTvKN4gKKogN1waciJ24csk5Nt4JCQKMWKaKdMnu18SeJBzjyxB1omTgl</t>
    </r>
  </si>
  <si>
    <t>世希 SEKI</t>
  </si>
  <si>
    <t>帕淇PACHI</t>
  </si>
  <si>
    <t>帕淇</t>
  </si>
  <si>
    <t>💠同人誌【Only You Only Here】200元
💠明信片套組 150 元
💠飯友 150元
💠滑鼠墊 600元
💠收藏卡
💠昔漣立牌 350元
💠海瑟音立牌 350元
💠雙面立牌長夜月 350元
💠親簽限量 1200元
💠競標掛軸
💠套組A (新刊+明信片+飯友+特典卡) 500元
💠套組B (新刊+明信片+飯友+立牌*1+特典卡*3) 800元
💠套組C (新刊+明信片+飯友+特典卡*5+立牌*3)1500元</t>
  </si>
  <si>
    <t>https://www.facebook.com/almn.sk.page/</t>
  </si>
  <si>
    <t>https://www.facebook.com/pachiart31</t>
  </si>
  <si>
    <t>https://twitter.com/pachi_art_</t>
  </si>
  <si>
    <t>https://p.ecpay.com.tw/7C6CC2A</t>
  </si>
  <si>
    <t>https://x.com/almn_sk</t>
  </si>
  <si>
    <t>https://www.instagram.com/pachi_art/</t>
  </si>
  <si>
    <t>https://www.twitch.tv/pachi_art</t>
  </si>
  <si>
    <t>https://discord.gg/Qr4m8p5rp7</t>
  </si>
  <si>
    <t>https://portaly.cc/pachi?fbclid=IwY2xjawJRq_JleHRuA2FlbQIxMAABHTagUCdnAFdismGsHkviz9qmteAkTsMLJvdfGiSUYXi65OitnjacAqUlIA_aem_1XWzCrrmm6b-9dL_m4b0pw</t>
  </si>
  <si>
    <t>https://www.plurk.com/stalkerseki</t>
  </si>
  <si>
    <t>https://www.facebook.com/photo/?fbid=4258732011046821&amp;set=pcb.4258791621040860</t>
  </si>
  <si>
    <t>https://www.instagram.com/almn_sk</t>
  </si>
  <si>
    <t>V05 [寄]</t>
  </si>
  <si>
    <t>U41 [寄]</t>
  </si>
  <si>
    <t>崩壞星穹鐵道 / Honkai: Star Rail / 崩壊:スターレイル、碧藍航線 / Azur Lane / アズールレーン、原神 / Genshin Impact、絕區零 / ZenlessZoneZero / ゼンレスゾーンゼロ、鳴潮 / Wuthering Waves</t>
  </si>
  <si>
    <t>💠 同人誌新刊 米遊-插畫集2 200 元
💠 同人誌新刊 碧藍航線-插畫集3 200 元
💠 錢湯角色大掛軸 500 元
💠 既刊 各 100 元
💠 胡桃 / 香菱 / 千帆 / 琳娜 / 多數角色 20cm 大立牌 400 元 / 個
💠 崩鐵 / 原神綜合 多數角色 立牌 300 元 / 個</t>
  </si>
  <si>
    <t>https://www.facebook.com/DrawMission</t>
  </si>
  <si>
    <t>https://x.com/sefiloms</t>
  </si>
  <si>
    <t>https://www.pixiv.net/users/7972699</t>
  </si>
  <si>
    <t>https://www.instagram.com/draw_mission/</t>
  </si>
  <si>
    <t>https://www.facebook.com/DrawMission/posts/pfbid0MBzst1nwZ91nkmmSmL7Lk2HotCEyM2Skm7BGANL48sw8jYNNSsDnCcUssX3WX8y9l</t>
  </si>
  <si>
    <t>金魚、石原竜也、飯桶、千千結、咲宮まふ、青ぎ</t>
  </si>
  <si>
    <t>繪師, 代理社團</t>
  </si>
  <si>
    <t>崩壞星穹鐵道 / Honkai: Star Rail / 崩壊:スターレイル、鳴潮 / Wuthering Waves</t>
  </si>
  <si>
    <t>同人誌《Veiled Omen》
同人誌《Aerial Glow》
-長月夜- 雙層壓克力色紙 440元
-流螢- 雙層壓克力色紙 440元
壓克力立牌 400元
明信片卡 12張套組
全採布袋
掛軸 750元
壓克力色紙 400元
桌墊 600元</t>
  </si>
  <si>
    <t>夏羽 由里</t>
  </si>
  <si>
    <t>https://www.facebook.com/Atelier.Kingyo.moe/</t>
  </si>
  <si>
    <t>https://twitter.com/atelier_kingyo</t>
  </si>
  <si>
    <t>https://www.plurk.com/KingyoBachi</t>
  </si>
  <si>
    <t>https://www.pixiv.net/users/337794</t>
  </si>
  <si>
    <t>https://www.instagram.com/atelier_kingyo/</t>
  </si>
  <si>
    <t>https://www.youtube.com/channel/UCdtYdCWYhIpz8Wgnv1UqJcg</t>
  </si>
  <si>
    <t>https://www.plurk.com/p/3i3i1gqlj4</t>
  </si>
  <si>
    <t>https://m.facebook.com/kahaneyuri?mibextid=LQQJ4d</t>
  </si>
  <si>
    <t>https://www.facebook.com/Atelier.Kingyo.moe/posts/pfbid0EmUd3RSH8fobuNkCa4v7Hwax7pcAMgEMbhGcB3ULe6wesozhgFMVfWhqQYZiJQrkl
https://www.plurk.com/p/3i9ez8u165</t>
  </si>
  <si>
    <t>https://x.com/kahaneyuri</t>
  </si>
  <si>
    <t>https://www.myacg.com.tw/goods_detail.php?gid=6628630
https://www.myacg.com.tw/goods_detail.php?gid=6628614
https://www.myacg.com.tw/goods_detail.php?gid=6599269</t>
  </si>
  <si>
    <t>https://reurl.cc/g20v9V</t>
  </si>
  <si>
    <t>https://youtube.com/@summerYuriCh?si=V8WZVXmzemr6YUE5</t>
  </si>
  <si>
    <t>XFate</t>
  </si>
  <si>
    <t>EZspace 花博館 (場外)</t>
  </si>
  <si>
    <t>崩壞星穹鐵道 / Honkai: Star Rail / 崩壊:スターレイル、蔚藍檔案 / Blue Archive / ブルーアーカイブ</t>
  </si>
  <si>
    <t>💠同人誌 350元
💠新刊套組 (畫冊 + PVC透明手提袋 + 吸水杯墊 + 壓克力卡) 650元
💠全彩 T-Shirt 600元
💠莉央法被 600元
💠壓克力立牌 350元
💠壓克力手機架 350元
💠滑鼠墊 500元</t>
  </si>
  <si>
    <t>https://m.twitch.tv/summeryuri</t>
  </si>
  <si>
    <t>http://reurl.cc/Go17RD</t>
  </si>
  <si>
    <t>https://www.facebook.com/XFateArtworks</t>
  </si>
  <si>
    <t>https://lit.link/en/kahaneyuri</t>
  </si>
  <si>
    <t>https://x.com/xfatezh?fbclid=IwY2xjawPgVFFleHRuA2FlbQIxMABicmlkETFZalI1NjREaFZGRmNQRHRTc3J0YwZhcHBfaWQQMjIyMDM5MTc4ODIwMDg5MgABHkMbRgLbwPF4ENtxH3OiU17HJ84grJK3LhTK_fgukMd31ZIaZIlyUYJWHyPV_aem_yjCEiDx99WeVcAVx3hsS3g</t>
  </si>
  <si>
    <t>甲Yeet</t>
  </si>
  <si>
    <t>https://www.pixiv.net/users/2374176</t>
  </si>
  <si>
    <t>蔚藍檔案 / Blue Archive / ブルーアーカイブ、Ave Mujica</t>
  </si>
  <si>
    <t>💠同人誌【黃湯下肚後 與老師做了一場 酐暢淋漓的愛 的故事】
💠愛爽磁吸燈箱</t>
  </si>
  <si>
    <t>https://www.instagram.com/xfateart/</t>
  </si>
  <si>
    <t>https://www.facebook.com/MegufanYEEEEEET</t>
  </si>
  <si>
    <t>https://lit.link/en/xfate</t>
  </si>
  <si>
    <t>https://twitter.com/MegufanYEEEEEET?ref_src=twsrc%5Egoogle%7Ctwcamp%5Eserp%7Ctwgr%5Eauthor</t>
  </si>
  <si>
    <t>https://www.facebook.com/share/p/1BzXC47zCi/</t>
  </si>
  <si>
    <t>DREAM.Project➤Genko</t>
  </si>
  <si>
    <t>玄子</t>
  </si>
  <si>
    <t>R41,R42</t>
  </si>
  <si>
    <t>崩壞星穹鐵道 / Honkai: Star Rail / 崩壊:スターレイル、FATE</t>
  </si>
  <si>
    <t>https://www.facebook.com/Archwizard.Megumin.Vol.3/posts/pfbid02ACkv4FntoorS7ZF46TNBrdNq2h8Ceyu45XBPMGnRQiGKQEwhTX4g8WqY1Q6Vei2dl</t>
  </si>
  <si>
    <t>https://www.facebook.com/genkosama/?locale=zh_TW</t>
  </si>
  <si>
    <t>https://x.com/Genkocosplay?fbclid=IwZXh0bgNhZW0CMTAAAR3z9FqK1Keh7NwR508GZsOj5EUDMC6UvzsIPHXxDNoS_nNt-qsnUi9HwL8_aem_zutswmF_-09N0xa6xksOqQ</t>
  </si>
  <si>
    <t>https://www.instagram.com/genko_cosplay?fbclid=IwZXh0bgNhZW0CMTAAAR3RfxtghGDlb56LeIpP8HwObSQSTq9fvSum3A_i_YdESon8gY_2I9d13ik_aem_hCSCvn7gKbaIGXX3k6GPsg</t>
  </si>
  <si>
    <t>https://www.twitch.tv/genko0426?fbclid=IwZXh0bgNhZW0CMTAAAR2olUCYWAkcofOTInafXxwTewjDMoY3eGSXcVVW1WznHgT6bpMelQhlBmg_aem_J7_zI-Md6w5Y3dj_tbznOA</t>
  </si>
  <si>
    <t>https://www.facebook.com/genkosama/posts/pfbid0Pb8S6LD1aY39A2XxiqGXP2bcvmuUKicjtJenUGVPB2iY2N9Rny9hcwBEqgsjsP3Wl
https://www.facebook.com/genkosama/posts/pfbid0Pb8S6LD1aY39A2XxiqGXP2bcvmuUKicjtJenUGVPB2iY2N9Rny9hcwBEqgsjsP3Wl</t>
  </si>
  <si>
    <t>旅行紀錄者，日本</t>
  </si>
  <si>
    <t>https://forms.gle/YWNiYotzoYy2961d8</t>
  </si>
  <si>
    <t>https://x.com/shirayurido</t>
  </si>
  <si>
    <t>彌彌之音</t>
  </si>
  <si>
    <t>崩壞星穹鐵道 / Honkai: Star Rail / 崩壊:スターレイル、Hololive</t>
  </si>
  <si>
    <t>https://x.com/shirayurido/status/2060877981007089902</t>
  </si>
  <si>
    <t>蔚藍檔案 / Blue Archive / ブルーアーカイブ、化物語、艦隊收藏、Hololive、白上吹雪、原神</t>
  </si>
  <si>
    <t>帕雷斯卡</t>
  </si>
  <si>
    <t>明燐</t>
  </si>
  <si>
    <t>💠同人誌【從今天開始全裸登校2】300元
💠同人誌既刊 250元
💠等身抱枕套 3000元 (忍野忍 / 甘雨 / 響 / 白上吹雪)
💠掛軸 900元 3支 2600元
💠壓克力立牌 450-600元
💠鑰匙圈/扇子 100元</t>
  </si>
  <si>
    <t>崩壞星穹鐵道 / Honkai: Star Rail / 崩壊:スターレイル、MyGO!!!!!</t>
  </si>
  <si>
    <t>💠 同人誌【開拓者先生的捉愛小隊】 100 元
💠 同人誌【 請再多關注我吧！開拓者先生】 200 元
💠 同人誌【將不聽話的貨物好好校正】150 元
💠 靈感菇-企鵝燈吊飾 100 元</t>
  </si>
  <si>
    <t>https://www.facebook.com/WorldOfSymbol/</t>
  </si>
  <si>
    <t>https://facebook.com/WhiteRoom2</t>
  </si>
  <si>
    <t>https://twitter.com/symbol_world</t>
  </si>
  <si>
    <t>https://www.pixiv.net/users/11489203?fbclid=IwY2xjawK4fWJleHRuA2FlbQIxMABicmlkETFtVWFsRHhGUDVkTnBVT24yAR7Z3AmFZGVljPeKkWnjnGylkErEo9QuT1-3IL9hOnWZD3gUvlZn2mKKmiqPYQ_aem_5idny09c5r6m3GKa-gkhRg</t>
  </si>
  <si>
    <t>https://www.instagram.com/worldofsymbol</t>
  </si>
  <si>
    <t>https://www.facebook.com/share/p/17y2dd7Rp1/</t>
  </si>
  <si>
    <t>https://x.com/WhiteRooom3?s=09</t>
  </si>
  <si>
    <t>B.W.Teahouse</t>
  </si>
  <si>
    <t>黑白茶屋</t>
  </si>
  <si>
    <t>彩虹社、數碼寶貝</t>
  </si>
  <si>
    <t>https://discord.gg/nX5sqrjeEz</t>
  </si>
  <si>
    <t>Enna桌墊 750元、競標掛軸</t>
  </si>
  <si>
    <t>https://linktr.ee/WhiteRoom3</t>
  </si>
  <si>
    <t>https://www.facebook.com/bwteahouse</t>
  </si>
  <si>
    <t>https://x.com/whiterooom3/status/2061061308645269617?s=46
https://x.com/WhiteRooom3/status/2069744531604725761</t>
  </si>
  <si>
    <t>https://www.plurk.com/p/3i7g3nmsk4</t>
  </si>
  <si>
    <t>https://x.com/WhiteRooom3/status/2082443047200342335</t>
  </si>
  <si>
    <t>https://www.myacg.com.tw/seller_market.php?seller=321263</t>
  </si>
  <si>
    <t>https://www.facebook.com/share/p/1AuLQBmSje/</t>
  </si>
  <si>
    <t>創力</t>
  </si>
  <si>
    <t>白詰草</t>
  </si>
  <si>
    <t>深淵組 、乙夏れい、烈芝麻、Vtuber</t>
  </si>
  <si>
    <t>壓克力立牌 400元、掛軸 800元、壓克力御守 350元、壓克力杯墊 200元、徽章 200元、壓克力磚 550元、資料夾 100元、紅包 100元、拍立得收納夾 400元、A4資料夾 100元、一卡通 400元、徽章 100元</t>
  </si>
  <si>
    <t>https://www.facebook.com/tukurifigure/?locale=zh_TW</t>
  </si>
  <si>
    <t>https://www.facebook.com/profile.php?id=100070178769269</t>
  </si>
  <si>
    <t>https://www.facebook.com/shinengumivtg/posts/pfbid0p3fBLnTeAzDB2FZ1DsJvVpydRrYs8GsAwPCCSfmtZqNzz3a7tBTQyUYzh4cKLNuBl</t>
  </si>
  <si>
    <t>https://twitter.com/Rain76418135?fbclid=IwAR1obb8eWe8IQEIi9qHUteZLX0TA7paq0MhKuk7D6QRYCQgOCEkQtjVxXq8</t>
  </si>
  <si>
    <r>
      <rPr>
        <rFont val="Microsoft JhengHei"/>
        <color rgb="FF1155CC"/>
        <u/>
      </rPr>
      <t xml:space="preserve">https://x.com/rayotsuka/status/2011433493860057134
https://x.com/Kagura_uraY/status/2011680167618601165
</t>
    </r>
    <r>
      <rPr>
        <rFont val="Microsoft JhengHei"/>
        <color rgb="FF1155CC"/>
        <u/>
      </rPr>
      <t xml:space="preserve">https://www.facebook.com/shinengumivtg/posts/pfbid0ni1eUPmBcxLiyzai9UaqDrqGPuRqQiBbEZJ9cug68NjE8rdLF4ZsR3AVgwDNGrr2l?__cft__[0]=AZYHWaImTVth9EDUGec753Zpz3GU136hU1pEK13w8JRBFkv2JmbnUmaJe3Lcwm9cq6Lfbf1GsyNNjJjg246Q_3y_CZrUlkx9lM2tqDKUEduI9OHnl7lQ79JOExWyrtT8mYGLRqBvD9mZvKEdnVjHghatIzX-5WMdFj0I0MLqT9ofWGNK8mMi3hFLmx70rn6fRDE&amp;__tn__=%2CO%2CP-R
</t>
    </r>
    <r>
      <rPr>
        <rFont val="Microsoft JhengHei"/>
        <color rgb="FF1155CC"/>
        <u/>
      </rPr>
      <t>https://x.com/Kagura_uraY/status/2013153628677456053/photo/2
https://x.com/rettsuma/status/2013521887154847879/photo/2</t>
    </r>
  </si>
  <si>
    <t>ガイロウ</t>
  </si>
  <si>
    <t>https://www.pixiv.net/users/23572385</t>
  </si>
  <si>
    <t>異度傳說2</t>
  </si>
  <si>
    <t>💠同人誌【ホムラと一日中Hしまくる本】150元（新刊）
💠同人誌【マリーと舞台裏でこっそり…】150元
💠同人誌【カンナとウォーターパークでHしまくり】150元
💠掛軸【異度傳說2 － 焰】 600元</t>
  </si>
  <si>
    <t>https://twitter.com/TakaKuan</t>
  </si>
  <si>
    <t>https://www.plurk.com/takahisaT</t>
  </si>
  <si>
    <t>https://www.pixiv.net/users/1339827</t>
  </si>
  <si>
    <t>https://www.plurk.com/p/3i8p3pm7x0</t>
  </si>
  <si>
    <t>OxO2</t>
  </si>
  <si>
    <t>異獸魔都</t>
  </si>
  <si>
    <t>https://www.facebook.com/loiza0319/?locale=zh_TW</t>
  </si>
  <si>
    <t>海報 100元、原創漫畫 50-150元、大貼紙 150元、防水貼 50元</t>
  </si>
  <si>
    <t>https://www.plurk.com/LOIZA0319</t>
  </si>
  <si>
    <t>https://www.facebook.com/vilishde.cerreros</t>
  </si>
  <si>
    <t>https://x.com/OTHERS79799254?fbclid=IwY2xjawIBJpRleHRuA2FlbQIxMAABHcmgQ3oqm6UFf1fFprj5tw2DHbTTLTtP3bJfDpOk4dyLE0ksU1aqNh0Xcg_aem_pWrvFeldi5drySsqa4CycA</t>
  </si>
  <si>
    <t>https://www.pixiv.net/users/17972488</t>
  </si>
  <si>
    <t>https://www.plurk.com/p/3i9zb4b9nm</t>
  </si>
  <si>
    <t>Beam</t>
  </si>
  <si>
    <t>章魚嗶的原罪</t>
  </si>
  <si>
    <t>https://www.doujin.com.tw/groups/info/77/books</t>
  </si>
  <si>
    <t>https://www.facebook.com/beam.com.tw/</t>
  </si>
  <si>
    <t>勝利女神妮姬 / NIKKE: The Goddess of Victory / 勝利の女神:NIKKE</t>
  </si>
  <si>
    <t>https://twitter.com/Beam253369</t>
  </si>
  <si>
    <t>💠立牌 450-650元
💠鐳射票  50元
💠明信片 100元
💠小卡 40元
💠徽章 100元
💠換頭拆拆樂 950元</t>
  </si>
  <si>
    <t>https://www.plurk.com/yhes70903</t>
  </si>
  <si>
    <t>https://x.com/ArkMetropolis77</t>
  </si>
  <si>
    <t>https://www.pixiv.net/users/3306928</t>
  </si>
  <si>
    <t>https://www.instagram.com/beam_artstudio/?utm_source=qr&amp;igshid=MzNlNGNkZWQ4Mg%3D%3D</t>
  </si>
  <si>
    <t>https://www.instagram.com/p/DTxAzrjD-fK/</t>
  </si>
  <si>
    <t>https://www.facebook.com/yu.jie.83052/posts/pfbid02Ki41dB2xDMoe4tKKi3kBNiAKaWtKY8hHypTwuJn1m1gwx8LPky3YpXx3DNdtXrD6l</t>
  </si>
  <si>
    <t>https://home.gamer.com.tw/homeindex.php?owner=yhes70903</t>
  </si>
  <si>
    <t>B18</t>
  </si>
  <si>
    <t>💠 新刊 套組 A (新刊套組 1~4：包含新刊 + 其他1~4項) 1000 元
💠 幸運套組 B (幸運套組 1~5：包含新刊 + 其他1~5項) 1400 元
1️⃣ 同人誌新刊 OUR TALES (B5 20P 全彩) 200 元
2️⃣童話二代壓克力磚 (10x15x1.5cm) 600 元
3️⃣ 偶像阿妮斯碎鑽畫板 
4️⃣ A4資料夾袋 &amp; 萬聖節明信片組
5️⃣ 布蘭兒:幸運特快車 拼板立牌 (20x20cm 雙面不同圖 附DORO) 500 元
💠 C107 新刊 クリスタルスマイルs (B5 36P 全彩插畫總集) 200 元
💠 C107 雷射壓克力色紙 (10x15cm 壓克力 + 雷射襯紙) 200 元
💠 C107 壓克力吊飾 (7cm 單面印刷) 100 元
💠 正月灰姑娘立牌 (20x15cm 炫彩壓克力) 400 元
💠 DORO 屁屁滑鼠墊 450 元
💠 DORO 紅包袋 50 元</t>
  </si>
  <si>
    <t>https://www.facebook.com/profile.php?id=100070485473734&amp;mibextid=LQQJ4d</t>
  </si>
  <si>
    <t>https://www.facebook.com/share/p/1BpCh4DMNn/</t>
  </si>
  <si>
    <r>
      <rPr>
        <rFont val="Microsoft JhengHei"/>
      </rPr>
      <t xml:space="preserve">https://www.myacg.com.tw/goods_detail.php?gid=6745694
</t>
    </r>
    <r>
      <rPr>
        <rFont val="Microsoft JhengHei"/>
        <color rgb="FF1155CC"/>
        <u/>
      </rPr>
      <t xml:space="preserve">https://www.myacg.com.tw/goods_detail.php?gid=6745680
</t>
    </r>
    <r>
      <rPr>
        <rFont val="Microsoft JhengHei"/>
      </rPr>
      <t>https://www.myacg.com.tw/goods_detail.php?gid=6574842</t>
    </r>
  </si>
  <si>
    <t>棺桶妖</t>
  </si>
  <si>
    <t>💠同人誌【方舟種馬的逆襲】200元
💠同人誌【SKETCHES】150元
💠狄密特雙面立牌 300元
💠狄密特工作飯友 100元
💠倉鼠飯友 70元/個 100元/兩個
💠限定套組 100-350元</t>
  </si>
  <si>
    <t>https://www.facebook.com/profile.php?id=100063891663130&amp;__cft__[0]=AZbUhlXNQoKtC-lPtM0vBXiF0aNYPKy6JbKvfzeQzNv-R1BTotq8jdRG_u6IrpPIf_I9HuYWYln2GYR11dtPswaumMv3fd9P0aiNGH5wR4VTbbFG9kGCDRWHBbQlAlQZgLUmz_OP6bBgmHi0s_hqTvbaEbxhsMcdN2DvqRYnD9-UM3QYGrRyY7YnZGQ003ln3As&amp;__tn__=-UC%2CP-R</t>
  </si>
  <si>
    <t>https://www.facebook.com/share/1D58eisKJz/?mibextid=wwXIfr</t>
  </si>
  <si>
    <t>https://x.com/nycu_vtuber</t>
  </si>
  <si>
    <t>https://www.pixiv.net/users/2088216</t>
  </si>
  <si>
    <t>https://www.youtube.com/@nycu.vtuber</t>
  </si>
  <si>
    <t>https://www.facebook.com/permalink.php?story_fbid=pfbid02YoVeRhnW27aRETiSSdPsSNj5s6E7Udvjtg6N39ZsBxXvFYaDvPNgfeRpKSMQUPZel&amp;id=100063891663130&amp;__cft__[0]=AZbUhlXNQoKtC-lPtM0vBXiF0aNYPKy6JbKvfzeQzNv-R1BTotq8jdRG_u6IrpPIf_I9HuYWYln2GYR11dtPswaumMv3fd9P0aiNGH5wR4VTbbFG9kGCDRWHBbQlAlQZgLUmz_OP6bBgmHi0s_hqTvbaEbxhsMcdN2DvqRYnD9-UM3QYGrRyY7YnZGQ003ln3As&amp;__tn__=%2CO%2CP-R</t>
  </si>
  <si>
    <t>https://discord.gg/GPBJPshrBU</t>
  </si>
  <si>
    <t>https://nycu.moe/?fbclid=IwRlRTSASLaQ9leHRuA2FlbQIxMABzcnRjBmFwcF9pZAo2NjI4NTY4Mzc5AAEeGIUp0a05osSTnOAVjlleqRhqDYmC5AhjYJMpnyWh6k46ubZ2KiiAVeXO6G4_aem_ZwJGCaWAHeDAlkwsxnQYJQ</t>
  </si>
  <si>
    <t>https://www.facebook.com/permalink.php?story_fbid=pfbid02Smb8qUNW5fJsyWZhZhapSmCf97tNXWSVE7ncKkFGpGHEd9kGTZpRMXTW8izcWPhSl&amp;id=100063891663130</t>
  </si>
  <si>
    <t>CloBA</t>
  </si>
  <si>
    <t>💠索達新刊套組900元 (同人誌+簽名板+繪馬+立牌+迷因提袋+抽抽包)
💠同人誌【誘惑】200元
💠DORO飯友抽抽包 150元</t>
  </si>
  <si>
    <t>https://www.facebook.com/nctuanime/?locale=zh_TW</t>
  </si>
  <si>
    <t>https://twitter.com/cloba377</t>
  </si>
  <si>
    <t>https://www.pixiv.net/users/3504226</t>
  </si>
  <si>
    <t>https://www.facebook.com/photo.php?fbid=1632687837892766&amp;set=pb.100034546953117.-2207520000&amp;type=3
https://www.facebook.com/baqlugo.clo.5/posts/pfbid0uTePJTCQWMANDUSVusehxHqDMhBEx4CCc8cDsSyLAftwd9wmqHsLb5FbxosA8TMtl</t>
  </si>
  <si>
    <t>https://www.facebook.com/photo/?fbid=1643213016840248&amp;set=pcb.1643220190172864</t>
  </si>
  <si>
    <t>https://www.facebook.com/share/1CFvxwDEf6/?mibextid=wwXIfr</t>
  </si>
  <si>
    <t>💠同人誌 300元
💠甜蜜魅魔之家 角色厚壓克力立牌300元 1000元/4個</t>
  </si>
  <si>
    <t>https://www.facebook.com/ga869302</t>
  </si>
  <si>
    <t>https://www.instagram.com/nycu_comic_club?igsh=MWkxanM2ZTMyaTh2dQ==</t>
  </si>
  <si>
    <t>https://twitter.com/ga673899?lang=zh-tw</t>
  </si>
  <si>
    <t>https://www.plurk.com/ga673899</t>
  </si>
  <si>
    <t>https://www.pixiv.net/users/1355685</t>
  </si>
  <si>
    <t>https://www.facebook.com/syounen.mahou/posts/pfbid02fK9V5eR4ssjLNftomi9a7uTKTCEr7T7DiUT2RSdnPrjHJKBexXWte18sdH9jLv3cl
https://www.facebook.com/ga869302/posts/pfbid0z9UNamrFwN5djCJZNMB9gUKdWZg6gfGcvmJHyjvCxmFoRJPP1XbzCL9JF7tcVToAl</t>
  </si>
  <si>
    <t>干物A太</t>
  </si>
  <si>
    <t>B22</t>
  </si>
  <si>
    <t>💠同人誌【Goddess Charge V】
💠壓克力立牌3種
💠滑鼠墊
💠掛軸</t>
  </si>
  <si>
    <t>https://www.facebook.com/azcp33/?ref=bookmarks</t>
  </si>
  <si>
    <t>https://twitter.com/azcp333</t>
  </si>
  <si>
    <t>https://www.plurk.com/fcfd123</t>
  </si>
  <si>
    <t>https://www.pixiv.net/users/4570006</t>
  </si>
  <si>
    <t>https://home.gamer.com.tw/homeindex.php?owner=fcfd123</t>
  </si>
  <si>
    <t>https://www.facebook.com/azcp33/posts/pfbid0vX1WFmSvk3tGn9VsFkkvNomUCTZNuYUD7rg5X2X9ycpsXZsdm51EtG3dFchQdqWEl</t>
  </si>
  <si>
    <t>https://www.facebook.com/share/p/1CFiueQgYW/</t>
  </si>
  <si>
    <t>https://www.myacg.com.tw/seller_market.php?keyword=%E5%B9%B2%E7%89%A9A%E5%A4%AA&amp;seller=555355</t>
  </si>
  <si>
    <t>LyNeva 萊涅瓦</t>
  </si>
  <si>
    <t>B21</t>
  </si>
  <si>
    <t>💠同人誌【醉在懷裡的蘭姆香】150元 (贈不織布袋)
💠同人誌【舞台之下】150元
💠屁股抱枕(特快車白兔、白兔、黑兔) 700元
💠黑白兔掛軸 600元
💠防水貼紙 單張30元/任選4張 100元
💠壓克力打卡板(Doro、鐘鳴) 100元
💠旋轉壓克力立牌(皇冠、OIIA貓) 200元
💠壓克力畫板 300元
💠徽章 50元
💠會場限定簽繪板</t>
  </si>
  <si>
    <t>吳企</t>
  </si>
  <si>
    <t>https://www.facebook.com/profile.php?id=61576740734165&amp;notif_id=1754727143489823&amp;notif_t=fan_profile_v2&amp;ref=notif</t>
  </si>
  <si>
    <t>https://x.com/LyNeva_art</t>
  </si>
  <si>
    <t>https://www.plurk.com/LyNeva_art</t>
  </si>
  <si>
    <t>https://www.pixiv.net/users/99181500</t>
  </si>
  <si>
    <t>https://www.instagram.com/lyneva_art/</t>
  </si>
  <si>
    <t>https://home.gamer.com.tw/home.php?owner=lyneva39</t>
  </si>
  <si>
    <t>https://lit.link/zh-tw/lyneva</t>
  </si>
  <si>
    <t>https://www.plurk.com/p/3i5q74leag</t>
  </si>
  <si>
    <t>https://www.facebook.com/wupenguin/?locale=en_GB</t>
  </si>
  <si>
    <t>https://www.plurk.com/p/3iaaa0thuo</t>
  </si>
  <si>
    <t>https://www.myacg.com.tw/seller_market.php?seller=81591</t>
  </si>
  <si>
    <t>https://www.facebook.com/wu.qi.800318/posts/pfbid0XeWsSCiXPxYqyfnh2PmNBJyB68AMcrx23ta5hoY3XtiW42R9fKnMi1K48NHyzFAdl</t>
  </si>
  <si>
    <t>https://www.plurk.com/p/3ia854kq59</t>
  </si>
  <si>
    <t>伊羅</t>
  </si>
  <si>
    <t>一般, R15</t>
  </si>
  <si>
    <t>💠同人誌新刊 200元
💠立牌 350元
💠新刊套組 500元</t>
  </si>
  <si>
    <t>https://www.facebook.com/ohland25/</t>
  </si>
  <si>
    <t>https://www.facebook.com/profile.php?id=61550916160677</t>
  </si>
  <si>
    <t>https://twitter.com/ohland2733</t>
  </si>
  <si>
    <t>https://www.plurk.com/ohland2733</t>
  </si>
  <si>
    <t>https://www.pixiv.net/users/340473</t>
  </si>
  <si>
    <t>https://www.instagram.com/ohlandwong/</t>
  </si>
  <si>
    <t>https://lit.link/en/orun078</t>
  </si>
  <si>
    <t>https://twitter.com/kilowinwin</t>
  </si>
  <si>
    <t>https://www.facebook.com/ohland2733/posts/pfbid0QKQ5tpc6moz88YZpAkMUrQkwkUZAvTe6mauj7x2CH5m6wdCNyAexNQ63qF7RfzPgl</t>
  </si>
  <si>
    <t>https://www.pixiv.net/users/25316134</t>
  </si>
  <si>
    <r>
      <rPr>
        <rFont val="Arial"/>
        <color rgb="FF1155CC"/>
        <u/>
      </rPr>
      <t>https://reurl.cc/yK8oME</t>
    </r>
  </si>
  <si>
    <t>https://kilopainting.fanbox.cc/</t>
  </si>
  <si>
    <t>https://www.instagram.com/kilowinwin</t>
  </si>
  <si>
    <t>⟡汪汪 Won Cosplay⟡</t>
  </si>
  <si>
    <t>汪汪</t>
  </si>
  <si>
    <t>Q41,Q42 [寄]</t>
  </si>
  <si>
    <t>https://www.youtube.com/@kilopainting2645</t>
  </si>
  <si>
    <t>寫真集《DOROTHY : Reverie》</t>
  </si>
  <si>
    <t>https://portaly.cc/kilopainting?fbclid=IwZXh0bgNhZW0CMTAAAR35YShkd0cWxZSdAOeqOEfq-nY11vvvP9nvKoML4exvvWZhaHApHzOB7O0_aem_OG_QIzioITrj4d5raOd0vw</t>
  </si>
  <si>
    <t>https://www.facebook.com/WonCosplayer/?locale=zh_TW</t>
  </si>
  <si>
    <t>https://twitter.com/won_u_bae</t>
  </si>
  <si>
    <t>https://www.instagram.com/won_u_bae?utm_source=ig_web_button_share_sheet&amp;igsh=ZDNlZDc0MzIxNw==</t>
  </si>
  <si>
    <t>末兒</t>
  </si>
  <si>
    <t>https://linktr.ee/gigi_and_won?utm_source=linktree_profile_share&amp;ltsid=e6b046ab-b368-4de8-be4a-1512e42a5166</t>
  </si>
  <si>
    <t>https://www.facebook.com/photo/?fbid=1453791723417565&amp;set=a.133521455444605</t>
  </si>
  <si>
    <t>https://docs.google.com/forms/d/e/1FAIpQLSfTQmfW2Hhcm5odX1DN62Lxj8oZMyQ64LlQ9FBCbN9Q4U9LQw/viewform</t>
  </si>
  <si>
    <t>https://www.facebook.com/vinale37564/</t>
  </si>
  <si>
    <t>💠【灰姑娘的玻璃鞋】豪華大套組 4000元
💠【妮姬 NIKKE】灰姑娘 Cinderella 寫真書 
💠電子檔
💠原皮拍立得
💠和服拍立得
💠女僕拍立得
💠週年禮服拍立得
💠2026年七七小姐桌曆 650元</t>
  </si>
  <si>
    <t>https://bsky.app/profile/vinale.bsky</t>
  </si>
  <si>
    <t>https://x.com/vinale37564</t>
  </si>
  <si>
    <t>https://www.facebook.com/Miss.double.seven/posts/pfbid02AHZfmKRR8fzmzX55EMtiCMfiBdQtUVqYqjxi8e6psZsRap6FdnwNaiiByNaA6RrUl</t>
  </si>
  <si>
    <t>https://www.pixiv.net/users/6012599</t>
  </si>
  <si>
    <t>https://myship.7-11.com.tw/general/detail/GM2304016781827</t>
  </si>
  <si>
    <t>亞羅</t>
  </si>
  <si>
    <t>寫真集【𝗟𝗼𝘀𝘁 𝗢𝗹𝗱 𝗧𝗮𝗹𝗲𝘀】700元
明信片 150元
滑鼠墊 600元
御守 200元
電子圖檔小卡 800元
玻璃公主小套組 1000元
泡泡之歌大套組 2000元</t>
  </si>
  <si>
    <t>https://www.facebook.com/p/%E5%85%89%E5%BD%B1%E4%B9%8B%E4%B8%8B-100063716054247/?locale=zh_TW</t>
  </si>
  <si>
    <t>https://www.facebook.com/aira.twcosplay/</t>
  </si>
  <si>
    <t>https://www.furuke.com/AIRA_OuO?fbclid=IwZXh0bgNhZW0CMTAAAR0sP5oGCvAhQjduFPg_1nKFH-wE-NQdz3ARIC7Ii4dFmma0ULc2XOZuhc8_aem_XgYygZPcrYv__1DFBmYzFA</t>
  </si>
  <si>
    <t>https://www.instagram.com/light202006/</t>
  </si>
  <si>
    <t>https://www.facebook.com/aira.twcosplay/posts/pfbid02QX5Y2w4pHQKNQg8EzLtqLZ3uBEcMnEXmpNopHnGHuaf1vDSYSJ7SgaUWQwBDf6Ful</t>
  </si>
  <si>
    <t>https://www.facebook.com/aira.twcosplay/posts/pfbid027tKuLyT5NmcvD7bgCH9tbpszcG3Zi369nQtxqCehskPccajfqbGfSaNLzwbgW4x8l</t>
  </si>
  <si>
    <t>https://docs.google.com/forms/d/e/1FAIpQLSfkCkOHABKNKc_qyPiXiPgt7SpYngpCLm09tHCHB_PWNocC-A/viewform?usp=send_form</t>
  </si>
  <si>
    <t>https://www.facebook.com/saen5340/</t>
  </si>
  <si>
    <t>AastaNeko</t>
  </si>
  <si>
    <t>https://x.com/MaimaiUxU_?fbclid=IwY2xjawSLq99leHRuA2FlbQIxMABicmlkETFrUFJVRGQ5NFFPa3hFNFo0c3J0YwZhcHBfaWQQMjIyMDM5MTc4ODIwMDg5MgABHjXYHdqQ8IVlx8QGXFIIEqqMFkExrq5duPJJkk9nguFI-lPlNkBU5q3Fjfop_aem_vXyLyxAClSOAXB3Wt_oj3Q</t>
  </si>
  <si>
    <t>https://www.facebook.com/aastaneko0820/</t>
  </si>
  <si>
    <t>https://bsky.app/profile/aastaneko0820.bsky.social</t>
  </si>
  <si>
    <t>https://twitter.com/Aasta_Neko0820</t>
  </si>
  <si>
    <t>https://www.plurk.com/saen5340</t>
  </si>
  <si>
    <t>https://www.patreon.com/AastaNeko</t>
  </si>
  <si>
    <t>https://www.instagram.com/aasta_neko0820/</t>
  </si>
  <si>
    <t>https://portaly.cc/Aastaneko</t>
  </si>
  <si>
    <t>https://www.facebook.com/aastaneko0820/posts/pfbid0MkKeabMdKHwnTDpNfSs3hBjEtCppgV4VXgJmnm4rgkkV2wsHsXJa4FCrLb7hvrdXl?__cft__[0]=AZZwff81jt_1_ASCmm2CgIHJZc6i9Kv9IKzV3Im1ir8EOSdaQFOc67WapKuxSxqoNhsiigi1fK3gq0tQgQdXgMvlfuKtlscpVZ7vtw4RhhiKLX88mYpIHAScmGGTdPFgp15x6TioTkWRa0TXCPzwjSvhi212nE2vkEUKD7uY919zVSFgYoUDahPlq1YCYiG_vKs&amp;__tn__=%2CO%2CP-R</t>
  </si>
  <si>
    <t>https://www.pixiv.net/users/37767420</t>
  </si>
  <si>
    <t>https://www.instagram.com/maimaiuxu_</t>
  </si>
  <si>
    <r>
      <rPr>
        <rFont val="Arial"/>
        <color rgb="FF1155CC"/>
        <u/>
      </rPr>
      <t>https://forms.gle/3qqw4f5nzF7WiLrP8</t>
    </r>
  </si>
  <si>
    <t>https://linktr.ee/MaimaiUxU_</t>
  </si>
  <si>
    <t>Wings of Paradise 寫真書 $1000
FULL SET $2500
&gt;寫真書、電子檔、2寸自拍照片set連保護套、Doro Wide Cheki*1、公式cheki@1 旗袍cheki@1、Dorothy造型紙袋
預購附送膠片小卡*1</t>
  </si>
  <si>
    <t>https://www.facebook.com/profile.php?id=100089188352295</t>
  </si>
  <si>
    <t>https://x.com/tobunchudoku</t>
  </si>
  <si>
    <t>https://www.instagram.com/kinoko_gu</t>
  </si>
  <si>
    <t>https://www.facebook.com/share/p/1AkYud9j14/</t>
  </si>
  <si>
    <t>https://docs.google.com/forms/d/e/1FAIpQLSclhoHmHdy4xBGLmm2ewyHZ4oy16ieKnHQhgEXg6EehRKvRZA/viewform</t>
  </si>
  <si>
    <t>inchiめろメロ</t>
  </si>
  <si>
    <t>inchi</t>
  </si>
  <si>
    <t>寫真集 1200元、海報、狗牌、環保袋、電子檔寫真 700元、Soda寫真書 500元</t>
  </si>
  <si>
    <t>https://www.facebook.com/inchimero/</t>
  </si>
  <si>
    <t>https://twitter.com/inchimyu</t>
  </si>
  <si>
    <t>https://www.instagram.com/inchi_leung/</t>
  </si>
  <si>
    <t>https://linktr.ee/inchimero</t>
  </si>
  <si>
    <t>https://www.facebook.com/inchimero/posts/pfbid0GEM9i8FgrmGG4FHB8PYEyFRxAKueM5Li3faTETwdx6SJkmb1gMbEHZKCjMnkGoKwl</t>
  </si>
  <si>
    <t>💠寫真集新刊 500元
💠既刊 400元
💠妮姬下載卡 400元
💠壓克力立牌 400元
💠徽章 200元
💠拍立得</t>
  </si>
  <si>
    <t>丁進</t>
  </si>
  <si>
    <t>https://x.com/rin_risu2</t>
  </si>
  <si>
    <t>https://youtube.com/@ellypyon_channel?si=nB78_63BAgIpEuEq</t>
  </si>
  <si>
    <t>https://www.facebook.com/profile.php?id=100014224158695</t>
  </si>
  <si>
    <t>https://lit.link/zh-tw/ellycos</t>
  </si>
  <si>
    <t>https://x.com/rin_risu2/status/2017524883614535759/photo/2</t>
  </si>
  <si>
    <t>https://twitter.com/eat_some_cookie</t>
  </si>
  <si>
    <t>https://www.pixiv.net/users/29630131</t>
  </si>
  <si>
    <t>Neko²AirLine</t>
  </si>
  <si>
    <t>COSER，日本</t>
  </si>
  <si>
    <t>https://www.instagram.com/eat_some_cookie?utm_source=ig_web_button_share_sheet&amp;igsh=ZDNlZDc0MzIxNw==</t>
  </si>
  <si>
    <t>💠 寫真集單本《僕だけの神様》 1000 元
💠 寫真集單本《Sweet Dream》 800 元
💠 寫真集單本《湯けむりのあとで…》 800 元
💠 新刊套組 3000 元</t>
  </si>
  <si>
    <t>https://lit.link/en/eatsomecookie</t>
  </si>
  <si>
    <t>https://www.facebook.com/nyarumaa</t>
  </si>
  <si>
    <t>https://twitter.com/himononeko</t>
  </si>
  <si>
    <t>https://www.threads.net/@eat_some_cookie?xmt=AQGzavSc3ZCsgl5SD9hOwOBBFOImK8oWfJoVxF7G0xFpppM</t>
  </si>
  <si>
    <t>https://www.instagram.com/nyarumaa.cosplay/</t>
  </si>
  <si>
    <t>https://www.facebook.com/nyarumaa/posts/pfbid04WpyftuSAK12Si294LKyqkr38jTbYWQuFgXg3ZDq6vgLVXm1KqRwnrvkzZCfRdGAl</t>
  </si>
  <si>
    <t>https://www.facebook.com/share/1Gp2K3esWD/?mibextid=wwXIfr</t>
  </si>
  <si>
    <t>https://ws.formzu.net/sfgen/S71678958/</t>
  </si>
  <si>
    <t>S03</t>
  </si>
  <si>
    <t>米哈遊、絕區零</t>
  </si>
  <si>
    <t>💠火花與花火雙人壓克力吊飾 350元
💠抽拉式吊飾+色紙 500元
💠閃亮色紙 120元
💠花火壓克力色紙 200元
💠長夜月壓克力雙閃色紙 200元
💠套組 400元
1、同人誌 新刊
2、壓克力飯友
3、妄想天使明信片
💠妄想天使立牌 350元
💠維琳娜立牌 350元
💠絕區零掛軸 500元
💠妄想天使壓克力立牌 350元</t>
  </si>
  <si>
    <t>💠2025年全新寫真集 600元/本 500元/第二本起
💠 裝飾拍立得 150元
💠 合照拍立得 250元</t>
  </si>
  <si>
    <t>https://www.facebook.com/p/Kikka-Cosplay-100092580521528/</t>
  </si>
  <si>
    <t>https://x.com/kikka_cos</t>
  </si>
  <si>
    <t>https://x.com/kikka_staff</t>
  </si>
  <si>
    <t>https://fantia.jp/kikka_cos</t>
  </si>
  <si>
    <t>https://www.instagram.com/kikka_cos/</t>
  </si>
  <si>
    <t>https://www.youtube.com/@kikka_nikki</t>
  </si>
  <si>
    <t>https://kikkanikki.com/</t>
  </si>
  <si>
    <t>https://fanme.link/@kikka_cos</t>
  </si>
  <si>
    <t>https://x.com/kikka_cos_sub/status/2016058852014490061/photo/2</t>
  </si>
  <si>
    <t>Q36 [寄]</t>
  </si>
  <si>
    <t>https://www.facebook.com/wujimeow/posts/pfbid0UquGSRv74FbZoiKjXRSpHyYdjHcuCFJDSzZUmP6jvTiDS5CYhvzySNsRGbQz9AbKl
https://www.facebook.com/wu.xi.ya.458042/posts/pfbid02dMyxSYTynoSQBHkj3H64ixxFtEF1d6wzuyHwmn81cejAMXcoDHedrozpRoqSPFBUl</t>
  </si>
  <si>
    <t>https://www.facebook.com/@hanariv3v/?locale=zh_TW</t>
  </si>
  <si>
    <t>https://x.com/takanashihanari?fbclid=IwZXh0bgNhZW0CMTAAAR3rblMnaVUVZpDpuNy0wQCx2afTzCvkBASO5i8hzE1OdShGDsv6G4bXTkk_aem_HNyD35RqILrpcA30J5Y4OA</t>
  </si>
  <si>
    <t>https://www.facebook.com/wu.xi.ya.458042/posts/pfbid033behkim3XsEF32JPqxkJpXfXLEm19uUGuEs8j3UVnqcdo7p9r1R5bBU1vsfJ6Nbkl</t>
  </si>
  <si>
    <t>https://www.patreon.com/hanariv3v</t>
  </si>
  <si>
    <t>https://www.facebook.com/hanariv3v/posts/pfbid0dGYPuev5YVE1tPfDc8YR1xXye7KRK4wB6rLo78Q8ic9ZnounkJd4m5M3N3mh9j6gl</t>
  </si>
  <si>
    <t>末小沁</t>
  </si>
  <si>
    <t>Coser，繪師</t>
  </si>
  <si>
    <t>💠寫真集【永遠的女神部隊】1200元
💠寫真集新刊套組 2500元 (寫真書+電子檔+帆布袋+扇子+鑰匙圈+小卡)
💠扇子
💠帆布袋
💠小卡
💠鑰匙圈</t>
  </si>
  <si>
    <t>https://www.instagram.com/amuuuuu_3721/</t>
  </si>
  <si>
    <t>https://www.facebook.com/smallqin0802</t>
  </si>
  <si>
    <t>https://x.com/smallqin</t>
  </si>
  <si>
    <t>https://x.com/qin880802</t>
  </si>
  <si>
    <t>https://www.pixiv.net/users/9195220</t>
  </si>
  <si>
    <t>https://sites.google.com/view/smallqin?usp=sharing</t>
  </si>
  <si>
    <t>https://www.facebook.com/himawarinasu</t>
  </si>
  <si>
    <t>https://twitter.com/himawarinasuvt?ref_src=twsrc%5Egoogle%7Ctwcamp%5Eserp%7Ctwgr%5Eauthor</t>
  </si>
  <si>
    <t>https://www.plurk.com/zackary60272</t>
  </si>
  <si>
    <t>https://www.pixiv.net/users/2719327</t>
  </si>
  <si>
    <t>https://www.instagram.com/smallqin_0802/</t>
  </si>
  <si>
    <t>https://www.youtube.com/channel/UCrukIa8J-NSI3iut3sleE3g</t>
  </si>
  <si>
    <t>https://www.youtube.com/channel/UCArAvnlTUbMIJ9LUPqNuTiQ</t>
  </si>
  <si>
    <t>https://www.twitch.tv/smallqin_0802</t>
  </si>
  <si>
    <t>https://potofu.me/uaq3ql2c</t>
  </si>
  <si>
    <t>https://www.facebook.com/photo/?fbid=1418044986358665&amp;set=pcb.1418045009691996</t>
  </si>
  <si>
    <t>仿機誌MechaJin</t>
  </si>
  <si>
    <t>MechaJin</t>
  </si>
  <si>
    <t>B16</t>
  </si>
  <si>
    <t>B19 [寄]</t>
  </si>
  <si>
    <t>勝利女神妮姬 / NIKKE: The Goddess of Victory / 勝利の女神:NIKKE，蔚藍檔案 / Blue Archive / ブルーアーカイブ</t>
  </si>
  <si>
    <t>動動Doro機關畫
手動 700元 電動 1000元 同步器 150元 
DonDonDouble動動雙倍組 1600元(以上各1)
 熱狗蔚藍檔案立牌 4款 各150元</t>
  </si>
  <si>
    <t>https://www.facebook.com/QBdrawingsomething2015/?locale=zh_TW</t>
  </si>
  <si>
    <t>https://www.facebook.com/mechamakerjin</t>
  </si>
  <si>
    <t>https://twitter.com/MechaJin1117</t>
  </si>
  <si>
    <t>https://www.facebook.com/UltimateQB?__cft__[0]=AZWQ_CS1lXu-cx0YJ2qLeiMxSBfJDcpoaUlGI8ymepp-UZbaOVfXuyXzAhnfKdYNvqHaCNWd693AJ3ScHV4oi3VbiuVGPoTTD2dHqf3wwW5kjpiPHMz8cjRs4vHtQ_qPn7i2Z8rvu1Hj4eomwoG3e-yCm2SeL9ecRbBB0uIrjc2FytsND9BzaE3ZkAY7rRjhHOw&amp;__tn__=-UC%2CP-R</t>
  </si>
  <si>
    <t>https://www.instagram.com/mechajin1117/</t>
  </si>
  <si>
    <t>https://www.youtube.com/@MechaMakerJin</t>
  </si>
  <si>
    <t>https://lit.link/zh-tw/mechajin</t>
  </si>
  <si>
    <t>https://www.facebook.com/mechamakerjin/posts/pfbid02jCsabDBW9fhCLKfDP8GKSrKyQt561iw9aNk5StKTHk6GUnXMAW85nn7iVheefSXwl</t>
  </si>
  <si>
    <t>https://twitter.com/kk19940324</t>
  </si>
  <si>
    <t>https://www.facebook.com/share/p/1C2AmPxCys/</t>
  </si>
  <si>
    <t>https://www.pixiv.net/users/1989155</t>
  </si>
  <si>
    <t>B12</t>
  </si>
  <si>
    <t>💠同人誌【NIKKE MEMORIES VOL.3】200元
💠同人誌【NIKKE MEMORIES VOL.2】200元
💠牡丹立牌 250元
💠壓克力小立牌 100元</t>
  </si>
  <si>
    <t>浣熊丸</t>
  </si>
  <si>
    <t>台灣Vtuber、亞洛赫x幽李鈴</t>
  </si>
  <si>
    <t>💠同人誌新刊 200元
💠觀影注意事項貼紙
💠經典作品明信片 90元
💠電影票造型光柵卡 150元
💠特效壓克力色紙 200元</t>
  </si>
  <si>
    <t>https://www.facebook.com/permalink.php?story_fbid=pfbid02Yg4UZgx1n1L74vkDsGE1vnjcdAU9EfKW3Av4xGspqb2fqXBWoNFCri5ZyZ4bQA3pl&amp;id=100073147566142</t>
  </si>
  <si>
    <t>https://www.facebook.com/araikumarufb/?locale=zh_TW</t>
  </si>
  <si>
    <t>https://drive.google.com/file/d/1HPulOrrHW_f4WELWsP413RIaUMs1SBcw/view?usp=drive_link</t>
  </si>
  <si>
    <t>https://www.facebook.com/araikumaru/</t>
  </si>
  <si>
    <t>https://bsky.app/profile/araikumaru.bsky.social</t>
  </si>
  <si>
    <t>☆阿兆☆Ajo</t>
  </si>
  <si>
    <t>阿兆</t>
  </si>
  <si>
    <t>勝利女神妮姬 / NIKKE: The Goddess of Victory / 勝利の女神:NIKKE、
吊帶襪天使</t>
  </si>
  <si>
    <t>寫真集【妮姬  Rapi x Anis Relax Time 日常寫真書】
寫真集【吊帶襪天使 Panty &amp; Stocking 姐妹寫真】</t>
  </si>
  <si>
    <t>https://x.com/Ara1kumaru</t>
  </si>
  <si>
    <t>https://www.pixiv.net/users/8694738</t>
  </si>
  <si>
    <t>https://www.facebook.com/rolan666/?locale=zh_TW</t>
  </si>
  <si>
    <t>https://twitter.com/rolan_ajo</t>
  </si>
  <si>
    <t>https://www.instagram.com/rolan666</t>
  </si>
  <si>
    <t>https://discord.com/invite/7YV45xDZYD</t>
  </si>
  <si>
    <t>https://www.facebook.com/rolan666/posts/pfbid0Yxn38SvCqoxiaS5DZLJz4cNfWihC31pKVBei8NzK1iKh6ThrfhNwoSmPFMAarGZRl</t>
  </si>
  <si>
    <t>https://home.gamer.com.tw/profile/index_creation.php?owner=lidon3692233</t>
  </si>
  <si>
    <t>https://docs.google.com/forms/d/e/1FAIpQLSfgKwmc0o5l191j97SBbuSBRSBJl9pzqVTM1pOZA9Fnc4v2dQ/viewform</t>
  </si>
  <si>
    <t>https://lit.link/en/araikumaru</t>
  </si>
  <si>
    <t>S13,S14</t>
  </si>
  <si>
    <t>https://x.com/Ara1kumaru/status/2069767896176435401</t>
  </si>
  <si>
    <t>https://x.com/Ara1kumaru/status/2086336949766558056</t>
  </si>
  <si>
    <t>https://www.facebook.com/HIKOCOSPLAY</t>
  </si>
  <si>
    <t>https://twitter.com/HIKOHIKO_0204</t>
  </si>
  <si>
    <t>https://www.plurk.com/HIKOHIKO</t>
  </si>
  <si>
    <t>https://www.instagram.com/hiko_wan/</t>
  </si>
  <si>
    <t>水母魚鴨子</t>
  </si>
  <si>
    <t>勝利女神妮姬 / NIKKE: The Goddess of Victory / 勝利の女神:NIKKE、鬼滅之刃</t>
  </si>
  <si>
    <t>DORO警示牌手機架 200元、吊飾 100元、貼紙 80元、鬼滅形象吊飾 120元、TF形象吊飾 100元</t>
  </si>
  <si>
    <t>https://www.facebook.com/matoc0627</t>
  </si>
  <si>
    <t>https://www.facebook.com/plant.duck/</t>
  </si>
  <si>
    <t>https://www.facebook.com/plant.duck/posts/pfbid02usDk2iVSaN3XcogQXVYg1g1JEiTxCbDYqRVErneqgbhen58XECTqHYb3GzAK7v1Cl</t>
  </si>
  <si>
    <t>https://www.facebook.com/plant.duck/posts/pfbid02eEMhVe3Af5wQozj3a87jfRWytwRaUVteGxoYiPhJEtcXQ9t8dMcG7ceqCgfwjAQWl</t>
  </si>
  <si>
    <t>https://www.facebook.com/p/%E5%A4%9A%E5%A4%9A-61556960274133/?locale=eu_ES</t>
  </si>
  <si>
    <t>kao_graphy</t>
  </si>
  <si>
    <t>日本，coser</t>
  </si>
  <si>
    <t>勝利女神妮姬 / NIKKE: The Goddess of Victory / 勝利の女神:NIKKE、FGO</t>
  </si>
  <si>
    <t>💠妮姬寫真書 800元
💠FGO寫真書 600元
💠其他寫真書 400-600元</t>
  </si>
  <si>
    <t>https://x.com/yezijia1?fbclid=IwY2xjawKtImlleHRuA2FlbQIxMABicmlkETEwbzFDN3B4cmlLS3RUVmNNAR4trijlXMhNv6AKPHS4H268u9r_e5VbSWqiQVXuS80o6GwcbM_YAX29lZG9hw_aem_fc0P7_EvLHi7lGIScWOjkw</t>
  </si>
  <si>
    <t>https://x.com/kao_826826</t>
  </si>
  <si>
    <t>https://fantia.jp/kao_826823</t>
  </si>
  <si>
    <t>https://www.amazon.jp/hz/wishlist/ls/1B5VY80OOET1A?ref_=wl_share</t>
  </si>
  <si>
    <t>https://www.instagram.com/KAOOOO_COS/</t>
  </si>
  <si>
    <t>https://lit.link/en/kao826826</t>
  </si>
  <si>
    <t>https://x.com/kao_826826/status/2014946005192687623</t>
  </si>
  <si>
    <t>珍緑</t>
  </si>
  <si>
    <t>音符ONPU</t>
  </si>
  <si>
    <t>勝利女神妮姬 / NIKKE: The Goddess of Victory / 勝利の女神:NIKKE、Hololive、尼爾自動人形、新世紀福音戰士</t>
  </si>
  <si>
    <t>寫真集【+ 劍奴的造孩競技場 +】800元
單寫真 B5 48P +特典卡 $800
B5寫真+特典卡+拍立得一張(可現場拍或拍本挑) $1000
B5寫真+特典卡+拍立得一張+電子檔 $1500
寫真集【魔族女巫的異界訪客】300元
🔮魔族女巫限量拍立得🔮 250元
✝️紅月修女 生寫真✝️ 6枚 200元
 NIKKE VIPER 寫真集 500元</t>
  </si>
  <si>
    <t>https://www.facebook.com/profile.php?id=100002416768665</t>
  </si>
  <si>
    <t>https://twitter.com/peter781226</t>
  </si>
  <si>
    <t>https://www.plurk.com/peter781226</t>
  </si>
  <si>
    <t>https://www.pixiv.net/users/410812</t>
  </si>
  <si>
    <t>https://www.facebook.com/onpucosplay/</t>
  </si>
  <si>
    <t>拜寧</t>
  </si>
  <si>
    <t>https://www.instagram.com/onpucosplay/?fbclid=IwY2xjawOjXXpleHRuA2FlbQIxMABicmlkETFyU2NwOTlHV0Q4YVNxOEk3c3J0YwZhcHBfaWQQMjIyMDM5MTc4ODIwMDg5MgABHnQuh5ihUmvB0ByPhMIycp7REc2psBtLy-vzPKSyTryM3VJ2sQxT9dlkg0Ve_aem_J1FV6gfn0gO9NGF2q318aQ</t>
  </si>
  <si>
    <t>https://www.facebook.com/BNTDH/?locale=zh_TW</t>
  </si>
  <si>
    <t>https://www.facebook.com/coresa0415/posts/pfbid0s9sEHJQPp1jh3sFi9bRBsWeEcKsuxuu8uVjsnDdeTmtENwMWbdu4r5W9DDzrKAJ4l</t>
  </si>
  <si>
    <t>https://twitter.com/heidi_honey_</t>
  </si>
  <si>
    <t>瑞紗</t>
  </si>
  <si>
    <t>https://www.instagram.com/heidi_honey_/</t>
  </si>
  <si>
    <t>https://www.twitch.tv/heidi_honey</t>
  </si>
  <si>
    <t>https://www.facebook.com/coresa0415/</t>
  </si>
  <si>
    <t>https://heidihoney.carrd.co/?fbclid=IwZXh0bgNhZW0CMTAAAR3eB51yDLdlfFBsGczG4OhyqckvwNXMe3KWSoz31JXaZ1f_J31AbBwcK5Y_aem_gZZroT8U08qGbakCXHutWQ</t>
  </si>
  <si>
    <t>https://twitter.com/coresa0415</t>
  </si>
  <si>
    <t>https://www.instagram.com/terytery5935/</t>
  </si>
  <si>
    <t>https://linktr.ee/coresa0415?fbclid=IwZXh0bgNhZW0CMTAAAR34CNqWwMnWOLaq1CV8bX5dCC-tIE6uSPhw9WEVtwBOblerYBsljnzjsAk_aem_ZKXK0L2tR8jxfHTrKeHHLA</t>
  </si>
  <si>
    <t>https://www.facebook.com/coresa0415/posts/pfbid02CpLX2t7Jnd97ZBwJRdzJ56pW9AgCjV4s7T8YER13RFvRv8MVM5NHAUybCfzwbFA4l</t>
  </si>
  <si>
    <t>https://docs.google.com/forms/d/e/1FAIpQLScQMPn16ynUpK-OOzzMwO3PiXrEA_k_3W99F4S6rc6yPFwp4w/viewform</t>
  </si>
  <si>
    <t>好恵エネコ</t>
  </si>
  <si>
    <t>棕色塵埃2</t>
  </si>
  <si>
    <t>💠同人誌 150元
💠特典本 + 明信片
💠既刊 100元</t>
  </si>
  <si>
    <t>重口味、熟女</t>
  </si>
  <si>
    <t>https://www.facebook.com/YoshieEneko</t>
  </si>
  <si>
    <t>https://www.facebook.com/profile.php?id=100063778451711#</t>
  </si>
  <si>
    <t>https://x.com/07ChiChiMaru</t>
  </si>
  <si>
    <t>https://twitter.com/YoshieEneko</t>
  </si>
  <si>
    <t>https://www.plurk.com/ChiChiMaru</t>
  </si>
  <si>
    <t>https://www.pixiv.net/users/51262417</t>
  </si>
  <si>
    <t>https://chichimaru.fanbox.cc/</t>
  </si>
  <si>
    <t>https://fantia.jp/fanclubs/521039</t>
  </si>
  <si>
    <t>https://htoh.asia/chichimaru</t>
  </si>
  <si>
    <t>https://home.gamer.com.tw/homeindex.php?owner=t070713</t>
  </si>
  <si>
    <t>https://www.pixiv.net/users/10223430</t>
  </si>
  <si>
    <t>https://www.plurk.com/p/3i9decrivb</t>
  </si>
  <si>
    <t>https://www.myacg.com.tw/goods_detail.php?gid=6781374</t>
  </si>
  <si>
    <t>https://home.gamer.com.tw/profile/index.php?&amp;owner=enormouscat1</t>
  </si>
  <si>
    <t>https://lit.link/en/yoshieeneko</t>
  </si>
  <si>
    <t>柔軟的糯米糕</t>
  </si>
  <si>
    <t>社團</t>
  </si>
  <si>
    <t>棕色塵埃2 / Brown Dust 2、嘟嘟臉惡作劇 / Trickcal REVIVE、緋染天空 / Heaven Burns Red、新世紀福音戰士 / Neon Genesis Evangelion / EVA / NGE、勝利女神妮姬 / NIKKE: The Goddess of Victory / 勝利の女神:NIKKE、Fate/Grand Order / FGO、Last Origin / 最後的起源</t>
  </si>
  <si>
    <t>💠聯合插畫本(B5 16P) 200元
💠15cm 納芙里斯壓克力立牌 350元
💠5cm 迷你壓克力場景組 350元
💠壓克力立牌棒棒糖(馬由/艾比嘉/瑪莉) 200/200/250元
💠斯皮奇 短篇集+貼紙套裝(A5 20P) 200元
💠斯皮奇 貼紙套裝(A5 20P) 100元
💠柯米與奶油 童話書 400元
💠妮姬 cosplay寫真書+小卡套裝 400元
💠FGO cosplay寫真書 500元
💠Last Origin cosplay寫真書 400元</t>
  </si>
  <si>
    <t>https://www.facebook.com/YoshieEneko/posts/pfbid0atqLHi1SpxdZgj1UtMfzfUzSXcLYy5MmJJDdJPwy4PKtRCKVCQ6dBmHPqK8tc6VKl</t>
  </si>
  <si>
    <t>https://x.com/ungung_cos</t>
  </si>
  <si>
    <t>好緊(TIGHT)</t>
  </si>
  <si>
    <t>https://www.instagram.com/ungung1027/</t>
  </si>
  <si>
    <t>葬送的芙莉蓮，上伊那牡丹，醉姿如百合</t>
  </si>
  <si>
    <t>💠同人本 ▸ NT$150
💠景嵐壓克力立牌▸ NT$300
【優惠套組】
💠同人本、景嵐立牌(原價300 ，套組優惠200)、明信片▸ NT$350</t>
  </si>
  <si>
    <t>https://home.gamer.com.tw/profile/index.php?&amp;owner=seong1027</t>
  </si>
  <si>
    <t>https://www.facebook.com/TIGHT.OHMYGOD</t>
  </si>
  <si>
    <t>https://forum.gamer.com.tw/C.php?bsn=76207&amp;snA=8481</t>
  </si>
  <si>
    <t>https://twitter.com/MrOhMyTIGHT</t>
  </si>
  <si>
    <t>https://www.plurk.com/sa12552105</t>
  </si>
  <si>
    <t>https://home.gamer.com.tw/artwork.php?sn=6279608</t>
  </si>
  <si>
    <t>https://www.pixiv.net/users/12682841</t>
  </si>
  <si>
    <t>希外</t>
  </si>
  <si>
    <t>棕色塵埃2, 蔚藍檔案 / Blue Archive / ブルーアーカイブ</t>
  </si>
  <si>
    <t>https://www.myacg.com.tw/goods_detail.php?gid=7267197</t>
  </si>
  <si>
    <t>💠同人誌【DACQUOISE MIXTAPE】250元
💠燙金插畫大卡片 100元
💠壓克力人物立牌 200-350元
💠壓克力小吊飾 150元
💠套組A (畫冊+燙金插畫套卡) 400元
💠套組B (畫冊+燙金插畫套卡 + 千紗壓克力立牌) 680元
💠棕色塵埃2 角色套卡
💠棕色塵埃2 角色海報
💠明信片 100元</t>
  </si>
  <si>
    <t>https://x.com/Cyclonewars1</t>
  </si>
  <si>
    <t>https://www.pixiv.net/users/533562</t>
  </si>
  <si>
    <t>https://www.plurk.com/p/3i7twyxgv0</t>
  </si>
  <si>
    <t>https://www.plurk.com/p/3i8zhmyqfz</t>
  </si>
  <si>
    <t>https://www.facebook.com/chenyurain</t>
  </si>
  <si>
    <t>璇哥</t>
  </si>
  <si>
    <t>棕色塵埃2、戀上換裝娃娃</t>
  </si>
  <si>
    <t>✨【棕色塵埃2-達麗安Darian內容亮點】✨
┌ 棕色塵埃2-達麗安Darian – 寫真書 
└ 簽繪板(14.5cm x 21cm)
💕《啟示之夢》💕-2000  (限量30組)
┌棕色塵埃2-達麗安Darian–寫真書
└ 簽繪板*2 (14.5cm x 21cm)
💕《棕色塵埃2-達麗安Darian》寫真💕 –1000
✨【戀上換裝娃娃-海夢&amp;黑江雫內容亮點】✨
┌ 戀上換裝娃娃-海夢–寫真書
├ 戀上換裝娃娃-黑江雫–寫真書
├ 壓克力立牌 x 3 (15cm)
├ 簽繪板*2 (15cm)
└ 扇子
💕《與你初見》💕-3800  (限量30組)
┌ 戀上換裝娃娃-海夢–寫真書
├ 戀上換裝娃娃-黑江雫–寫真書
├ 壓克力立牌 x 3 (15cm)
├ 簽繪板*2 (15cm)
└ 扇子
💕《戀上海夢》💕-2500  (限量20組)
┌ 戀上換裝娃娃-海夢 – 寫真書 
├ 戀上換裝娃娃-黑江雫–寫真書
├ 海夢簽繪板*1 (15cm)
└ 扇子
💕《雙面娃娃》💕-2000
┌ 戀上換裝娃娃-海夢 – 寫真書 
├ 戀上換裝娃娃-黑江雫–寫真書
└ 扇子
💕《戀上換裝娃娃-海夢》寫真💕 –1000</t>
  </si>
  <si>
    <t>https://www.facebook.com/smilecutty/?locale=zh_TW</t>
  </si>
  <si>
    <t>https://x.com/smilecutty?fbclid=IwY2xjawK2bgNleHRuA2FlbQIxMABicmlkETFRQlRtVG1Hc0xMT3JBajJJAR6plK0T-sakHjKQVFeDdDiVxMHQAwZit7Rj6M1RoEMwJt0K7hBrWVsSQW4D9w_aem_TjSW4oTkDSFUnEY_LEGlJg</t>
  </si>
  <si>
    <t>蔚藍檔案 / Blue Archive / ブルーアーカイブ、莉音、鳴潮 / Wuthering Waves、愛彌斯、極空、莫寧、達妮婭、千咲、Hololive、兔田PEKO媽、常闇永遠 TOWA</t>
  </si>
  <si>
    <t>💠壓克力立牌 400元
💠雷射票 100元</t>
  </si>
  <si>
    <t>https://www.patreon.com/smilecutty</t>
  </si>
  <si>
    <t>https://www.instagram.com/miu.cosplayer/</t>
  </si>
  <si>
    <t>https://www.twitch.tv/smilecutty?fbclid=IwY2xjawK2bgxleHRuA2FlbQIxMABicmlkETFRQlRtVG1Hc0xMT3JBajJJAR5pm3vLm-9AL50ioyzIEdTqGXscUOvGbTHn3rk-C6C1U1qRbhMayfg49Guoqw_aem_jwE6sDnrg1jNcZ2OJOB25g</t>
  </si>
  <si>
    <t>https://www.facebook.com/smilecutty/posts/pfbid03aSwzjHHGHUaGF7vpSCxhFT7Uvo61NyYoS1jhbbDApfn3PrPVnJfoed2ngkK65Ltl</t>
  </si>
  <si>
    <t>https://www.facebook.com/animeboxyoshi?locale=zh_TW</t>
  </si>
  <si>
    <t>https://docs.google.com/forms/d/1REs4XoXsOypPiKUo8_3p2SByaRlOBKYADqbgzedxbNA/viewform?edit_requested=true</t>
  </si>
  <si>
    <t>https://twitter.com/animatebox0930</t>
  </si>
  <si>
    <t>https://www.plurk.com/s/u/qoo10771</t>
  </si>
  <si>
    <t>O31,O32</t>
  </si>
  <si>
    <t>絕區零 / ZenlessZoneZero / ゼンレスゾーンゼロ</t>
  </si>
  <si>
    <t>💠燙金紅包袋
💠斗方春聯
💠壓克力立牌</t>
  </si>
  <si>
    <t>https://www.myacg.com.tw/goods_detail.php?gid=7292470
https://www.myacg.com.tw/goods_detail.php?gid=7292446
https://www.myacg.com.tw/goods_detail.php?gid=7292443</t>
  </si>
  <si>
    <t>https://www.twitter.com/Rappumao1</t>
  </si>
  <si>
    <t>https://www.instagram.com/lei_guangxuan/?hl=zh-tw</t>
  </si>
  <si>
    <t>https://www.youtube.com/@rappucat8774</t>
  </si>
  <si>
    <t>https://www.twitch.tv/rappucat4245</t>
  </si>
  <si>
    <t>https://www.plurk.com/p/3i8einzun7</t>
  </si>
  <si>
    <t>肥肥紅鳥</t>
  </si>
  <si>
    <t>D03 [寄]</t>
  </si>
  <si>
    <t>C31 [寄]</t>
  </si>
  <si>
    <t>https://www.facebook.com/hong.cook.2025</t>
  </si>
  <si>
    <t>https://twitter.com/tsuhomikoto</t>
  </si>
  <si>
    <t>https://bsky.app/profile/cookca.bsky.social</t>
  </si>
  <si>
    <t>https://www.plurk.com/topgoustking</t>
  </si>
  <si>
    <t>https://x.com/_CookCA</t>
  </si>
  <si>
    <t>https://www.pixiv.net/users/7671181</t>
  </si>
  <si>
    <t>https://linktr.ee/CookCA</t>
  </si>
  <si>
    <t>https://www.facebook.com/share/p/1CCpGe68pW/</t>
  </si>
  <si>
    <t>燙金紅包袋
斗方春聯
壓克力立牌</t>
  </si>
  <si>
    <t>https://twitter.com/_i1_l_</t>
  </si>
  <si>
    <t>https://www.facebook.com/KBMIE624</t>
  </si>
  <si>
    <t>https://www.plurk.com/i1l</t>
  </si>
  <si>
    <t>https://x.com/kbmie_tw</t>
  </si>
  <si>
    <t>https://www.plurk.com/kbmie</t>
  </si>
  <si>
    <t>https://www.instagram.com/twsafetyno1/</t>
  </si>
  <si>
    <t>https://www.instagram.com/kbmie624</t>
  </si>
  <si>
    <t>https://www.youtube.com/@kbmie</t>
  </si>
  <si>
    <t>https://linktr.ee/metty82456</t>
  </si>
  <si>
    <t>https://www.twitch.tv/kbmie</t>
  </si>
  <si>
    <t>https://discord.com/invite/Rc9mugu7UG</t>
  </si>
  <si>
    <t>https://linktr.ee/kbmie</t>
  </si>
  <si>
    <t>赤醬</t>
  </si>
  <si>
    <t>💠 同人誌 晚安兔兔手冊 250 元
💠 JAMAMAMA LOGO紙袋 0 元
💠 滑鼠墊 250 元
💠 掛軸 600 元
💠 套組特典票卡 0 元
💠 壓克力立牌 400 元
💠 晚安兔兔大套組（8點） 1400 元</t>
  </si>
  <si>
    <t>https://www.facebook.com/ando0102/?locale=zh_TW</t>
  </si>
  <si>
    <t>https://www.facebook.com/Jamamastrawberry</t>
  </si>
  <si>
    <t>https://twitter.com/Jamama_666</t>
  </si>
  <si>
    <t>https://www.plurk.com/s/u/darkcoko666</t>
  </si>
  <si>
    <t>https://www.instagram.com/jamama_666/</t>
  </si>
  <si>
    <t>https://www.youtube.com/channel/UCqVYB41Vbfp9-kW6xHJxxDw</t>
  </si>
  <si>
    <t>https://www.twitch.tv/denpa_666</t>
  </si>
  <si>
    <t>https://www.facebook.com/Jamama666/posts/pfbid0i7rpBVbhukiiZtzsvUZACBjJRD5X3EQknzeiWLCeHq9RCHbFF34i9YgpyJHaPSEQl
https://www.facebook.com/Jamamastrawberry/posts/pfbid02xQL1qtKNHffXdMHCg37AFgr51nbu6UMGgRTJxBkAdmSypjmSuKrRA19ppPtnDiE9l</t>
  </si>
  <si>
    <t>https://www.facebook.com/share/p/182G7QgyjW/
https://www.facebook.com/Jamamastrawberry/posts/pfbid027zSDpZUqvxUgdB4PWSRoSK74cKzFCTgpeup4Cy7zAqZUSqcpBEhmoh9s2LNnndCGl</t>
  </si>
  <si>
    <t>麻肉</t>
  </si>
  <si>
    <t>💠 同人誌 200元
💠毛毛希人女僕立牌 350元
💠吸爆毛茸茸套餐 1500元
💠吸一點毛毛套餐 850元
💠簽繪板競標</t>
  </si>
  <si>
    <t>https://www.facebook.com/profile.php?id=100063934156321&amp;__cft__[0]=AZV9ZXD30spQLpD7dh9GLmRK0qGn0t9lTvoQNOwz0QFkl0aHZF-ep307ehjdDp_DtRYPZwFpZ9INDGJ3t6k8Or-5TTf4oAt2RBK-utBNkFJzpCDZnl0V3vc2TfM7KZHyedw5LMa7Xx8soZsOP2LAGJSUjW3mrvdHFpzx6ug4tXS1T_thMLrC99GgoP3lburKIN42BFzAEflvCFOQd2he5ZZn&amp;__tn__=-UC%2CP-R</t>
  </si>
  <si>
    <t>https://www.facebook.com/mashowmarow</t>
  </si>
  <si>
    <t>https://x.com/marow3120</t>
  </si>
  <si>
    <t>https://www.pixiv.net/users/7942361</t>
  </si>
  <si>
    <t>https://www.instagram.com/marow3120</t>
  </si>
  <si>
    <t>https://linktr.ee/marow3120</t>
  </si>
  <si>
    <t>https://www.facebook.com/mashowmarow/posts/pfbid02aNNFvjSJjZF7RLqHx8rwUYDfXQysaoZbpoAJ88cozKTm6yYsKcWjPNc5D89euHyTl</t>
  </si>
  <si>
    <t>黑星白星BsWs</t>
  </si>
  <si>
    <t>Hong, Reina</t>
  </si>
  <si>
    <t>(同下)</t>
  </si>
  <si>
    <t>漫畫作者</t>
  </si>
  <si>
    <t>https://www.facebook.com/Reina.BsWs/</t>
  </si>
  <si>
    <t>https://twitter.com/HongBsWs</t>
  </si>
  <si>
    <t>https://www.plurk.com/Reina_BsWs</t>
  </si>
  <si>
    <t>https://www.pixiv.net/users/306422</t>
  </si>
  <si>
    <t>https://www.facebook.com/eddlai608/?locale=zh_TW</t>
  </si>
  <si>
    <t>https://hongbsws.fanbox.cc/</t>
  </si>
  <si>
    <t>https://www.patreon.com/HongBsWs</t>
  </si>
  <si>
    <t>https://www.instagram.com/bsws.ig</t>
  </si>
  <si>
    <t>https://home.gamer.com.tw/creation.php?owner=bswsreina</t>
  </si>
  <si>
    <t>https://www.facebook.com/photo/?fbid=1432426161574374&amp;set=a.594433552040310</t>
  </si>
  <si>
    <t>https://www.instagram.com/eddlai608</t>
  </si>
  <si>
    <t>https://www.facebook.com/share/p/1CZS2f7DoS/</t>
  </si>
  <si>
    <t>https://linktr.ee/eddlai608</t>
  </si>
  <si>
    <t>C41,C42</t>
  </si>
  <si>
    <t>💠同人誌【ZZZ新刊】200元
💠文件夾
💠C107色紙 300元
💠明信片組
💠光柵卡
💠壓克力收藏卡 80元
💠雷射票卡
💠紙袋
💠絕區零套組 (新刊+資料夾+色紙+明信片組+光柵卡+收藏卡+雷射票卡+紙袋) 1000元
💠皮製卡冊 800元
💠雷射收藏卡
💠票卡夾
💠卡套套組 1000元</t>
  </si>
  <si>
    <t>X5乘五、鬼歌</t>
  </si>
  <si>
    <t>https://www.facebook.com/Reina.BsWs</t>
  </si>
  <si>
    <t>https://x.com/shibainu_brunch</t>
  </si>
  <si>
    <t>鳩鳩SENSEI</t>
  </si>
  <si>
    <t>https://x.com/DORAHD01</t>
  </si>
  <si>
    <t>💠同人誌《柏妮思的必勝交涉術》200元</t>
  </si>
  <si>
    <t>https://www.youtube.com/channel/UC3ptDDsdCqI9o0hBpvxPaVA</t>
  </si>
  <si>
    <t>https://www.facebook.com/jojosensei360</t>
  </si>
  <si>
    <t>https://x.com/jojosensei360</t>
  </si>
  <si>
    <t>https://www.pixiv.net/users/1350252</t>
  </si>
  <si>
    <t>https://www.instagram.com/jojosensei360</t>
  </si>
  <si>
    <t>https://portaly.cc/jojosensei360?fbclid=IwY2xjawK1DIZleHRuA2FlbQIxMABicmlkETFFbHYxbFlEWWNjdFlPYkx3AR4KIDmNC0lsEI3GWUtKmHayovXKSe75G4Qo2vNX4tNfiV2QZitkrjsREoAeJQ_aem_o-wKLWdPYMhVXCLKI0QGXQ</t>
  </si>
  <si>
    <t>https://www.plurk.com/p/3i9p6shmro</t>
  </si>
  <si>
    <t>香菇人</t>
  </si>
  <si>
    <t>https://www.myacg.com.tw/goods_detail.php?gid=6200120</t>
  </si>
  <si>
    <t>同人誌《愛玩幼畜拾遺集－哥不林》165元
同人誌《愛玩幼奴別冊 異族幼奴隸種付本 愛玩幼畜05》220元</t>
  </si>
  <si>
    <t>https://www.facebook.com/ToadstoolFactory</t>
  </si>
  <si>
    <t>初末</t>
  </si>
  <si>
    <t>💠邦布鑰匙圈
💠角色雷射票
💠金屬軍牌項鍊
💠S級電視鑰匙圈
💠170星見雅立牌</t>
  </si>
  <si>
    <t>https://twitter.com/MIMIT48648860</t>
  </si>
  <si>
    <t>https://www.plurk.com/ANTANS8092</t>
  </si>
  <si>
    <t>https://www.facebook.com/beardad85414/</t>
  </si>
  <si>
    <t>https://www.instagram.com/beardad850414/</t>
  </si>
  <si>
    <t>http://pixiv.me/mimit</t>
  </si>
  <si>
    <t>https://home.gamer.com.tw/homeindex.php?owner=beardad85414</t>
  </si>
  <si>
    <t>https://portaly.cc/beardad85414?fbclid=IwY2xjawK4fZBleHRuA2FlbQIxMABicmlkETFtVWFsRHhGUDVkTnBVT24yAR4-uEuJn1jloQn6fqesH0ZWbfObYVQyfEszXmKKfpH7qCLMrhcdD47noVQXqg_aem_8bVRmOX44JSRrpHi9blmEw</t>
  </si>
  <si>
    <t>https://www.facebook.com/share/p/1F7Am5h3Lf/</t>
  </si>
  <si>
    <t>https://www.plurk.com/p/3iqc2ufww6
https://www.plurk.com/p/3izckr2xgz</t>
  </si>
  <si>
    <t>橋本正義</t>
  </si>
  <si>
    <t>https://www.myacg.com.tw/goods_detail.php?gid=7374916
https://www.myacg.com.tw/goods_detail.php?gid=7374910</t>
  </si>
  <si>
    <t>💠 套組 A&amp;B 250 元
💠 套組 B&amp;C 450 元
💠 套組 A&amp;C 500 元
💠 套組 A B C 550 元
▫️ A 同人誌新刊《POP SUMMER》 200 元
▫️ B 同人誌新刊《自在》 100 元
▫️ C 妄想天使概念軍牌 400 元</t>
  </si>
  <si>
    <t>https://www.facebook.com/profile.php?id=100057252188128</t>
  </si>
  <si>
    <t>https://twitter.com/hashimoto386</t>
  </si>
  <si>
    <t>https://www.plurk.com/saber201</t>
  </si>
  <si>
    <t>https://www.doujin.com.tw/books/info/70498</t>
  </si>
  <si>
    <t>https://www.pixiv.net/users/13442393</t>
  </si>
  <si>
    <t>https://www.facebook.com/share/p/17LTsptTWq/</t>
  </si>
  <si>
    <t>晴靄(尾毛)</t>
  </si>
  <si>
    <t>P27,P28 [寄]</t>
  </si>
  <si>
    <t>♥單品
新刊《法厄同淫樂錄♥》卡呂冬之子篇 (16P/全彩/R18) 200元
立牌《淫舞魅姿》露西/派派款 (18cm/雙面/磁吸可脫/R18) 450元
♥套組
A套組（小）400元
內容包含：新刊/乳牛比基尼雷射票卡2入(R18/雙面)/帆布袋(35cm*25cm)
B套組（大）800元
內容包含：新刊/乳牛比基尼雷射票卡2入(R18)/帆布袋(35cm*25cm)/《淫舞魅姿》系列立牌2選1
♥既品
《夏映白沙》立牌 儀玄款 18cm/多物件 400元
《夏映白沙》立牌 橘福福款 15cm/多物件 400元
威風轉轉大師姊！ 旋轉式立牌 10cm/雙面/可旋轉
秋山 儀玄立牌 18cm 350元</t>
  </si>
  <si>
    <t>https://www.facebook.com/Toriiipic/</t>
  </si>
  <si>
    <t>https://www.facebook.com/ameart22</t>
  </si>
  <si>
    <t>https://www.facebook.com/profile.php?id=100080884324277</t>
  </si>
  <si>
    <t>https://twitter.com/Tori_0314</t>
  </si>
  <si>
    <t>https://x.com/ameart22</t>
  </si>
  <si>
    <t>https://www.pixiv.net/users/41444763</t>
  </si>
  <si>
    <t>https://www.instagram.com/toriii_cos/</t>
  </si>
  <si>
    <t>https://linktr.ee/ameart22</t>
  </si>
  <si>
    <t>https://discord.gg/gqrbVjpQ6A</t>
  </si>
  <si>
    <t>https://www.facebook.com/reel/1568839937583219</t>
  </si>
  <si>
    <t>https://linkby.tw/toriii_cos</t>
  </si>
  <si>
    <t>https://www.facebook.com/ameart22/posts/pfbid025nSeuyVPEyEMeprqCj2PDkaLJouXbcRk3YqJ8RH35x2TK8XTg6vNcv2gU7RajzcCl</t>
  </si>
  <si>
    <t>Lalu</t>
  </si>
  <si>
    <t>https://www.myacg.com.tw/seller_market.php?seller=312001&amp;market_id=26471</t>
  </si>
  <si>
    <t>ButterSpoon</t>
  </si>
  <si>
    <t>H03,H04 [寄]</t>
  </si>
  <si>
    <t>G03,G04 [寄]</t>
  </si>
  <si>
    <t>https://www.facebook.com/lalumeowmeowmeow/</t>
  </si>
  <si>
    <t>同人誌 200元、壓克力立牌 350元、有聲趴趴娃 350元、滑鼠墊 600元</t>
  </si>
  <si>
    <t>https://x.com/lalu8412024655</t>
  </si>
  <si>
    <t>https://www.plurk.com/lalu8412024655</t>
  </si>
  <si>
    <t>https://x.com/butterspoonn?fbclid=IwY2xjawPtjGdleHRuA2FlbQIxMABicmlkETFpOVozd3VLU0c1UTh3OXd1c3J0YwZhcHBfaWQQMjIyMDM5MTc4ODIwMDg5MgABHnMYUd2fu5_e0Ka22foHzB6a_dg7y3bQ8A3uIr9wTFApLyPcWv_qghaIrobg_aem_jO0zZJQOaY5D-MDqw-Pn2w</t>
  </si>
  <si>
    <t>https://www.pixiv.net/users/3307500</t>
  </si>
  <si>
    <t>https://www.instagram.com/butterspoonn</t>
  </si>
  <si>
    <t>https://home.gamer.com.tw/homeindex.php?owner=dog841202</t>
  </si>
  <si>
    <t>https://www.facebook.com/share/p/1ADEcRTMW4/</t>
  </si>
  <si>
    <t>https://www.myacg.com.tw/goods_list.php?keyword=butterspoon</t>
  </si>
  <si>
    <t>GLI居狸</t>
  </si>
  <si>
    <t>居狸</t>
  </si>
  <si>
    <t>薇薇安 壓克力雙面立牌、既刊</t>
  </si>
  <si>
    <t>https://twitter.com/hyakuen3</t>
  </si>
  <si>
    <t>https://www.facebook.com/GLiArtwork/?locale=zh_TW</t>
  </si>
  <si>
    <t>https://twitter.com/GliArtwork</t>
  </si>
  <si>
    <t>https://www.pixiv.net/users/2287867</t>
  </si>
  <si>
    <t>https://www.plurk.com/saboechiyan</t>
  </si>
  <si>
    <t>https://home.gamer.com.tw/creation.php?owner=poppingling</t>
  </si>
  <si>
    <t>https://lit.link/en/GliArtwork</t>
  </si>
  <si>
    <t>https://www.facebook.com/GLiArtwork/posts/pfbid021nvW2NmV1bHPqaGsQ3NdGt4kV7Ca9LZ1BMigBBfLo2FdkpFrAAVvRg6f47ZXFBrAl</t>
  </si>
  <si>
    <t>https://www.pixiv.net/users/612797</t>
  </si>
  <si>
    <t>冷凝</t>
  </si>
  <si>
    <t>C35,C36</t>
  </si>
  <si>
    <t>💠法厄同小套組 400元 (同人誌+資料夾+透卡)
💠單推人中套組 1000元 (簡社立牌+動畫收藏卡或葳葳安立牌+動畫收藏卡或葉瞬光立牌+動畫收藏卡)
💠小套組 (立牌組擇一 + 吊飾)
💠我全都要大套組 2500元 (上面的東西+獨家動畫)</t>
  </si>
  <si>
    <t>人妻</t>
  </si>
  <si>
    <t>https://www.facebook.com/@LuminousArtwork/?locale=zh_TW</t>
  </si>
  <si>
    <t>寫真集 1200元
電子檔小卡 950元
檔案袋 200元
透卡盲包 250元
身份小卡 250元
訂製原子筆 350元
膠片明信片 200元
大徽章 350元
透扇 200元</t>
  </si>
  <si>
    <t>https://x.com/klsd93060811</t>
  </si>
  <si>
    <t>https://www.facebook.com/ushiiyuri</t>
  </si>
  <si>
    <t>https://www.pixiv.net/users/20497976</t>
  </si>
  <si>
    <t>https://discord.gg/jvpbT47GgZ</t>
  </si>
  <si>
    <t>https://portaly.cc/luminousart?fbclid=IwY2xjawOacn5leHRuA2FlbQIxMABicmlkETFMdzgyd2FlRjZOcm10czlPc3J0YwZhcHBfaWQQMjIyMDM5MTc4ODIwMDg5MgABHss91mHai3pzxlveTb44rW6r6Ljw0r-AzUzU0pZErfShDFK73euwAPgDzrWn_aem_msdfmWoef_46p7NSwp73Tw</t>
  </si>
  <si>
    <t>https://www.facebook.com/100054111561867/posts/pfbid02Mym6APP7i1Unyzjk266cvStbTn6oGa7WfgctZC42yn9Aysgp21jKq9YTZ81J3VM9l/?</t>
  </si>
  <si>
    <t>https://www.facebook.com/LuminousArtwork/posts/pfbid02KFWQeAQ7Bm9VKddiMcEwNEm6q8x886UEekjadoG3YhEgUffnXTAB9fh7uMPzesKUl
https://www.facebook.com/LuminousArtwork/posts/pfbid02QRqZxukwEnwKwVPo1SvEGxN8dCvo1dJhvLjiYw6yf4hPTUb7iWHeE5Rf8H6dpoy6l</t>
  </si>
  <si>
    <t>https://www.facebook.com/photo/?fbid=1389915233149246&amp;set=pcb.1389922603148509</t>
  </si>
  <si>
    <t>Rinkiの兎魂</t>
  </si>
  <si>
    <t>N27,N28 [寄]</t>
  </si>
  <si>
    <t>https://www.instagram.com/mido_0216?igsh=MWpwZWQ0ZWZzbWVq</t>
  </si>
  <si>
    <t>同人誌 200元、滑鼠墊 600元、飯友 200元、套組 350元</t>
  </si>
  <si>
    <t>https://www.furuke.com/mido_216</t>
  </si>
  <si>
    <t>https://www.facebook.com/profile.php?id=61577384976868&amp;__cft__[0]=AZZB81nzN34ClG3aXj0YMj6egciaGlHDjIfFnTtxd5WVKBxfNVIgKzR4EAJgi2D-ENw_L9haPTyOA5QufDCXMSkbt4tYNcOT98m_2IrS82csC6Wj8gksWK0R6_WeX91aD6kyfnijDLMDoDNRVEgYogzNsZEBL0jLl6OB5nAKMvHmEcCrh21IBKBqs64A8fcYmKR-83Z_TyprE2ik9UHkfPn_oS9Mk7a0rDrbJKp5BNW-0Q&amp;__tn__=-UC%2CP-y-R</t>
  </si>
  <si>
    <t>https://linkbio.co/5100302JShA29?utm_source=ig&amp;utm_medium=social&amp;utm_content=link_in_bio&amp;fbclid=PAdGRleASMpm9leHRuA2FlbQIxMQBzcnRjBmFwcF9pZA8xMjQwMjQ1NzQyODc0MTQAAaftcb9LjIhL5n-BsoGfEnTKpedkeWaequa7ixBU-2UiiarKBImsYlq1xX_iMw_aem_P2kSVuJntyAOnzYhdgoirA</t>
  </si>
  <si>
    <t>https://www.facebook.com/permalink.php?story_fbid=pfbid0iUxH2nD8q9ZAitP33V6gf7q7t6nMbDnq3eEZok23Do9W9P3mxb24QJiNPeMHhGQCl&amp;id=61577384976868</t>
  </si>
  <si>
    <t>https://www.facebook.com/mimi84821/?locale=zh_TW</t>
  </si>
  <si>
    <t>一番賞
💙 A↬偶像服小掛軸×1 1抽
💙 B↬眼鏡壓克力架×1 1抽
💙 C↬星星拍拍燈×1 2抽
💙 D↬女僕大胸章×1 3抽
💙 E↬抽拉專輯吊飾×1 3抽
💙 F↬手幅壓克力×1 4抽
💙 G↬簽繪板×1 4抽
💙 H↬迷你胸章組×1 6抽
💙 I↬小卡套組×1 6抽
↬| S. Fragments ✕ 寫真書 | 
全彩32P 騎馬釘 小A4
↬| S. Fragments ✕ 電子檔小卡 | 
50張 高清電子檔 ✨小卡背面QR✨
↬| S. Fragments ✕ 應援棒 | 
尺寸 25×3(cm) 含電池
↬| S. Fragments ✕ 生寫真組 | 
尺寸 4×6(吋) 4套各1張 ✨套組限定✨
↬| S. Fragments ✕ 活頁收集冊 | 
尺寸 24.5×21×5(cm) 封面材質軟皮
內頁選擇 - 三種
(1) 3吋50張 (可放拍立得.小卡等 400張)
(2) 6吋50張 (可放生寫真.明信片等 200張)
(3) 3吋.6吋 各半 (可放拍立得.小卡等 200張.生寫真.明信片等 100張)
↬| S. Fragments ✕ 拍立得 | - 共四款</t>
  </si>
  <si>
    <t>https://www.facebook.com/rainwhite0914/</t>
  </si>
  <si>
    <t>https://twitter.com/rainwhite0914</t>
  </si>
  <si>
    <t>https://twitter.com/monhannoero</t>
  </si>
  <si>
    <t>https://www.instagram.com/non_nonsummerjack/</t>
  </si>
  <si>
    <t>https://www.instagram.com/white0914/</t>
  </si>
  <si>
    <t>卡米克</t>
  </si>
  <si>
    <t>https://www.facebook.com/rainwhite0914/posts/pfbid02BqDmG82H64y2pEx46D7a7zNpYuGTPr52dMJ189BnKia7YiaNLX3gn2CsouQf7X3Pl
https://www.facebook.com/rainwhite0914/posts/pfbid0SRAbyraQYkucCraAHLayUmNmXTedgdj7Wnnsu5AyAbq6PmPoeu2nwSMb96Ma6yk2l</t>
  </si>
  <si>
    <t>https://docs.google.com/forms/d/e/1FAIpQLSctSMjWiK4seScTiV8ZIl9XN0O7PkObJsijYo_KHKxZDz1aUQ/viewform</t>
  </si>
  <si>
    <t>https://www.facebook.com/MICKCOMIC</t>
  </si>
  <si>
    <t>https://x.com/mickcomic?s=21</t>
  </si>
  <si>
    <t>黎梓×龜龜kame</t>
  </si>
  <si>
    <t>龜龜</t>
  </si>
  <si>
    <t>💠絕區零飯友 200元/個 (*買三送一)
💠Q板烏龜 小立牌/吊飾 150元/個
💠複製簽名板 700元/個
💠生寫真組4P 200元/組
💠電子寫真組(生寫真4P+電子寫真12P+拍立得1枚) 700元/組
💠龜龜拍立得收藏冊 400元
💠龜龜修女立牌 400元</t>
  </si>
  <si>
    <t>https://www.plurk.com/MICKCOMIC</t>
  </si>
  <si>
    <t>https://www.pixiv.net/users/33712368</t>
  </si>
  <si>
    <t>https://www.facebook.com/li.zi.677029/</t>
  </si>
  <si>
    <t>https://cxc.today/zh/store/MICKCOMIC/work</t>
  </si>
  <si>
    <t>https://twitter.com/kameka590892</t>
  </si>
  <si>
    <t>https://www.instagram.com/kameka590892/profilecard/?igsh=Z3BodzZ2ZHl5cmF6</t>
  </si>
  <si>
    <t>https://www.twitch.tv/kame_nu</t>
  </si>
  <si>
    <t>原創新刊套組「和失敗的魅魔上學去？！」1000元
=1. 原創畫集 / B5 / 24P / 全彩
=2. 閃閃拍立得 / 7*10cm / 雙面不同圖
=3. 一起上學雙人立牌 / 18cm / 單面
=4. 壓克力飯友盲包 / 5cm / 雙面印刷 / 五款隨機不可挑
=5. 壓克力吊飾 / 6cm / 雙面不同圖
=6. 明信片組 / 4入)
米豆綠棉花娃套組 1000元元
=1. 10cm棉花娃娃
=2. 蝴蝶結髮夾
=3. 制服上衣+裙子+領結
=4. 娃娃限定小卡</t>
  </si>
  <si>
    <t>https://discord.com/invite/zy2VQbsTuU?fbclid=IwAR01lIMROit9_ihO18AURikBxY44dI_fB3AuoTxm0KKjD076kE9ypnyYhCQ</t>
  </si>
  <si>
    <t>https://www.facebook.com/share/1DKPkDhyvt/?mibextid=wwXIfr</t>
  </si>
  <si>
    <t>https://joy.gallery/kameka25217?fbclid=IwY2xjawOuNHNleHRuA2FlbQIxMABicmlkETFJTWNJb21MUTBWZmVyVVM2c3J0YwZhcHBfaWQQMjIyMDM5MTc4ODIwMDg5MgABHnPHqtpr5JTIRoWTsz_GC3VZwEvL1CGA55rKOzcsYtUK0bouxPjwVQ7aG6b0_aem__e11P65rmtm2MHCFirL6hA</t>
  </si>
  <si>
    <t>https://x.com/midori_fufu?s=21</t>
  </si>
  <si>
    <t>https://www.facebook.com/share/p/1AQGWhZZ38/</t>
  </si>
  <si>
    <t>https://www.pixiv.net/users/40128375?fbclid=IwRlRTSASMpGFleHRuA2FlbQIxMABzcnRjBmFwcF9pZAo2NjI4NTY4Mzc5AAEeZJd-QJwF07-tCDBm3cw7wBpAhpbR73Mxmv95gg3xez4qwt2EDjqIfwqL2c4_aem_NPH5wXLy_VgfHo0UCh3cug</t>
  </si>
  <si>
    <t>https://www.facebook.com/share/p/1C2wosaXfC/</t>
  </si>
  <si>
    <t>波羅田</t>
  </si>
  <si>
    <t>https://x.com/midori_fufu/status/2081276497961316819?s=61&amp;t=J9-H8xDVimG-T97w1or4FA</t>
  </si>
  <si>
    <t>💠 同人誌【BE "Best】250元
💠 法厄同之歌 新刊套組
▫️新刊 200元
▫️小套組 500元
▫️大套組 900元
💠 偶像拍立得 300元
💠 邦布? 200元</t>
  </si>
  <si>
    <t>https://reurl.cc/OQkYDg</t>
  </si>
  <si>
    <t>https://www.facebook.com/profile.php?id=61584005884273</t>
  </si>
  <si>
    <t>https://www.facebook.com/permalink.php?story_fbid=pfbid02j7yAEyDAN1BaE4rA5hcciM49SRLrjR6afprue7TyutCEqVSdWyPQG3pB5NuE3a2Gl&amp;id=61584005884273</t>
  </si>
  <si>
    <t>M25 [寄]</t>
  </si>
  <si>
    <t>絕區零 / ZenlessZoneZero / ゼンレスゾーンゼロ、子午計畫</t>
  </si>
  <si>
    <t>💠雅女僕立牌 350元
💠葳葳安女僕立牌 350元
💠一組女僕明信片 50元
💠一袋毛茸茸烤餅乾徽章 80元 一袋300元
💠束口袋 200元
💠小光串串吊飾 150元
💠雅吊飾 150元
💠葳葳安飯友 200元
💠拍立得
💠魯尼約會立牌
💠魯尼飯友
💠一起泡溫泉壓克力色紙</t>
  </si>
  <si>
    <t>https://www.facebook.com/s9654431/?locale=zh_TW</t>
  </si>
  <si>
    <t>https://x.com/wPBJppSG1vhxwCu?fbclid=IwY2xjawK2cxdleHRuA2FlbQIxMABicmlkETFRQlRtVG1Hc0xMT3JBajJJAR6cgjctsi4oH_cOFhesnnwj73kgMu87qxwbsw_Q9Oci8SA5xlAliL6nd7iB8A_aem_MZ8ITAnZlQWx3lr79MOh4A</t>
  </si>
  <si>
    <t>https://www.pixiv.net/users/3385418/artworks</t>
  </si>
  <si>
    <t>https://www.facebook.com/s9654431/posts/pfbid02ySd72dvUjrPvzDoV6u7ehiaph1rCQcmgr4awkrc9VuFPF4iExXwXBGiBMihZdz87l</t>
  </si>
  <si>
    <t>💠同人誌【Aqua Allure 2】250元
💠熱感應小卡
💠厚紙袋
💠邦布冰箱貼
💠葳葳安鴨子座立牌 450元
💠燙金明信片
💠泳衣立牌 350元
💠拍立得
💠邦布冰箱貼
💠壓克力立牌 400元
💠新刊套組 (同人誌 + 小卡 + 厚紙袋 + 冰箱貼 + 立牌 + 明信片) 700元
💠新刊大套組 (新刊套組 + 拍立得 + 壓克力色紙) 2000元
💠子午偶像飯友 200元</t>
  </si>
  <si>
    <t>https://www.facebook.com/profile.php?id=100017406974409&amp;locale=zh_TW</t>
  </si>
  <si>
    <t>https://bsky.app/profile/duchi0356.bsky.social</t>
  </si>
  <si>
    <t>https://twitter.com/Duchi0356</t>
  </si>
  <si>
    <t>https://www.instagram.com/duchi.maware?utm_source=ig_web_button_share_sheet&amp;igsh=ZDNlZDc0MzIxNw==</t>
  </si>
  <si>
    <t>https://lit.link/en/duchi0356</t>
  </si>
  <si>
    <t>https://www.facebook.com/du.qi.255381/posts/pfbid02WSzBhxQKo23MKP45dRFBJhaaA57yD7Jg4vn8GDd23LdgKDtkMdwrDp16TPDJhr8Tl</t>
  </si>
  <si>
    <t>https://www.facebook.com/en.mi.7771/</t>
  </si>
  <si>
    <t>https://x.com/mieen22</t>
  </si>
  <si>
    <t>霧語</t>
  </si>
  <si>
    <t>https://www.pixiv.net/users/24639982</t>
  </si>
  <si>
    <t>絕區零 / ZenlessZoneZero / ゼンレスゾーンゼロ、原神 / Genshin Impact、FGO</t>
  </si>
  <si>
    <t>💠 同人誌新刊《不悅之眠》 (B5 28P 絕區零) 200 元
💠 新刊《為什麼我長出了○○○!?》 (B5 24P 原神) 200 元
💠 新刊《倫敦土凜-Return》 (B5 48P Fate) 300 元</t>
  </si>
  <si>
    <t>NTR、扶他、純愛</t>
  </si>
  <si>
    <t>https://www.instagram.com/mienn_pp</t>
  </si>
  <si>
    <t>https://www.facebook.com/profile.php?id=61558624050775</t>
  </si>
  <si>
    <t>https://twitter.com/hinanawistenshi</t>
  </si>
  <si>
    <t>https://www.plurk.com/mistory8</t>
  </si>
  <si>
    <t>https://www.instagram.com/mistory4753/</t>
  </si>
  <si>
    <t>https://discord.gg/9RhnTqygSr</t>
  </si>
  <si>
    <t>https://home.gamer.com.tw/creation.php?owner=a4122919</t>
  </si>
  <si>
    <t>https://linktr.ee/mistory8</t>
  </si>
  <si>
    <t>賽馬娘 / Unamused / ウマ娘，黃金船</t>
  </si>
  <si>
    <t>https://www.threads.net/@mistory4753?xmt=AQGzjHylQsSQobIDz4VbeqMpI3SgQZdRtEPt5ViqTRHjp7s</t>
  </si>
  <si>
    <t>▶專業訓練員大套組◀ NTD1300
44P寫真書
電子檔下載卡(100 張以上，含寫真書未收錄照片)
13CM壓克力立牌
A4海報4張
▶寫真書◀ NT$700
B5/44P/膠裝</t>
  </si>
  <si>
    <t>https://www.plurk.com/p/3i45cfpq6w
https://www.facebook.com/permalink.php?story_fbid=pfbid0k3GEDPW3KWscJFV8UxmCzkPVQTZBbcUwzGZp2GgimojmDCAkYzNUWvtQ3v9wj8gVl&amp;id=61584978810093</t>
  </si>
  <si>
    <t>https://www.facebook.com/photo/?fbid=122111832369165960&amp;set=a.122102741631165960</t>
  </si>
  <si>
    <t>https://www.facebook.com/share/14dCKi4brfA/?mibextid=wwXIfr</t>
  </si>
  <si>
    <t>https://www.facebook.com/permalink.php?story_fbid=pfbid02QGZQn316ipJLKLzxJAw92SQoprys8GhXfxWtBx5DjzHbmMYV9AhSJu64s6ZfzQUql&amp;id=61584978810093</t>
  </si>
  <si>
    <t>https://www.plurk.com/u/a618_rainmusic</t>
  </si>
  <si>
    <t>https://www.instagram.com/a618mifu?igsh=Mms5dnV0amZxNGVm</t>
  </si>
  <si>
    <t>絕區零 / ZenlessZoneZero / ゼンレスゾーンゼロ、崩壞星穹鐵道 / Honkai: Star Rail / 崩壊:スターレイル</t>
  </si>
  <si>
    <t>https://www.facebook.com/0618w1111/posts/pfbid02FSEvgtHmEpczanvgYJWSCde799cUDNHv5ikNbo7nFLPjKZyYKBWkqyCstNt6wov9l
https://www.facebook.com/100063467480166/posts/pfbid037xuDDEqVU7vgQobKshwwpy1vxXJx8GRzxA3iuoS5c4B5CZ4VTNMs4Zhwd9jJiKQHl/?</t>
  </si>
  <si>
    <t>https://www.facebook.com/100063467480166/posts/pfbid037xuDDEqVU7vgQobKshwwpy1vxXJx8GRzxA3iuoS5c4B5CZ4VTNMs4Zhwd9jJiKQHl/?</t>
  </si>
  <si>
    <t>https://www.facebook.com/minehonn</t>
  </si>
  <si>
    <t>https://forms.gle/s1cCjvP8YZJPq9P39?fbclid=IwZnRzaATSUXBwZG9mAWZkaWQWULQASH5xSu27qhCe8g11rGeBcFCn8WV4dG4DYWVtAjExAHNydGMGYXBwX2lkDzE3Mzg0NzY0MjY3MDM3MAABHp5MHm45K-wBJu9hJtv97ejsFepJDb4NhyrtXTk9zVvjdJB9EPiie_sX1tzE_aem_U5OXasPD3cacLSnaMTR-vQ</t>
  </si>
  <si>
    <t>https://twitter.com/wsx5301</t>
  </si>
  <si>
    <t>https://www.instagram.com/minahonn</t>
  </si>
  <si>
    <t>https://discord.com/invite/2vFVRcdwbU</t>
  </si>
  <si>
    <t>https://www.threads.com/@minahonn</t>
  </si>
  <si>
    <t>陶瓷溪水杯墊 150元</t>
  </si>
  <si>
    <t>https://www.facebook.com/baqlugo.clo.5/posts/pfbid0Tp6S7uxDBgUbMtcyRmZwEFxbkQYouTtRiGgsR9MftkKJWGGE5N2MLv5VoCoF1yytl?comment_id=1868648953761203</t>
  </si>
  <si>
    <t>https://www.facebook.com/mizumizu2014/</t>
  </si>
  <si>
    <t>https://www.facebook.com/share/p/1Q5fAsT4mh/</t>
  </si>
  <si>
    <t>https://twitter.com/Phoenix1237</t>
  </si>
  <si>
    <t>本本貓牽絲麻糬</t>
  </si>
  <si>
    <t>https://www.plurk.com/phoenix0</t>
  </si>
  <si>
    <t>https://www.pixiv.net/users/1730300</t>
  </si>
  <si>
    <t>💠崩鐵明信片(單張/四張) 30/100元
💠崩鐵全彩插畫本(B5 22P) 250元
💠黑塔滑鼠墊(60*30cm) 600元
💠幫部被迫營業中棉T(黑/白) 600元
💠橘福福立牌 300元
💠小昔漣立牌 300元</t>
  </si>
  <si>
    <t>本攤位為本本貓是一隻貓的附屬攤位</t>
  </si>
  <si>
    <t>https://x.com/yorumi2025/status/2086392492166148587</t>
  </si>
  <si>
    <t>V16</t>
  </si>
  <si>
    <t>超時空輝夜姬</t>
  </si>
  <si>
    <t>明信片、壓克力吊飾</t>
  </si>
  <si>
    <t>https://www.instagram.com/hami_1201/</t>
  </si>
  <si>
    <t>https://www.plurk.com/p/3ia4lw1oyy</t>
  </si>
  <si>
    <t>傷心小狗</t>
  </si>
  <si>
    <t>超級戰隊、假面騎士、寶可夢</t>
  </si>
  <si>
    <t>💠同人誌【鏡中盈月 退海猶鳴】180元
💠同人誌【還沒融化的巧克力冰沙】150元
💠貼紙
💠明信片 50-100元
💠特典卡 50元</t>
  </si>
  <si>
    <t>BL</t>
  </si>
  <si>
    <t>滑鼠墊 450元 (正面) 200元 (背面)
飯友立牌 120元
明信片 10元</t>
  </si>
  <si>
    <t>https://www.plurk.com/zian116</t>
  </si>
  <si>
    <t>https://www.facebook.com/mi.xu.56064</t>
  </si>
  <si>
    <t>https://www.plurk.com/p/3i69xlpn5l</t>
  </si>
  <si>
    <t>https://www.pixiv.net/users/27297552?fbclid=IwY2xjawTcGcBleHRuA2FlbQIxMABicmlkETF3MGFSNFFlUjNWNHVQdjFlc3J0YwZhcHBfaWQQMjIyMDM5MTc4ODIwMDg5MgABHkZbPPngdIkO2apIlAbd_dmtQCzWD1OUwy1DC8FQDgHRY1cDDqYZp1rJz0EP_aem_10GpmFkNjUHbPgK4j96vzw</t>
  </si>
  <si>
    <t>https://www.plurk.com/p/3i8iex5ijl</t>
  </si>
  <si>
    <t>U31,U32</t>
  </si>
  <si>
    <t>間諜家家酒</t>
  </si>
  <si>
    <t>💠同人誌【黃昏約兒純愛本 雙重誘惑】 250元
💠既刊 150-200元</t>
  </si>
  <si>
    <t>https://www.facebook.com/mi.xu.56064/posts/pfbid02ShYeW876jV3p49tdhhSrHF5JUQv5g1bNkoTy7nqeeZW1sHDiNR14cKQoaq6puL4Ql</t>
  </si>
  <si>
    <t>https://www.facebook.com/CatKinglun</t>
  </si>
  <si>
    <t>https://twitter.com/lunluncat2186</t>
  </si>
  <si>
    <t>https://www.plurk.com/helln2186</t>
  </si>
  <si>
    <t>https://www.pixiv.net/users/1053739</t>
  </si>
  <si>
    <t>秋枝</t>
  </si>
  <si>
    <t>https://clusters.tw/profile/44A11D24-51F1-4EB3-997A-67378CF2FB91/works</t>
  </si>
  <si>
    <t>https://www.facebook.com/CatKinglun/posts/pfbid0xSQqyxRxdinCMoBsGW1xhyxuGVzGSDjQdsdAe1nizky4a3zs5oR52FAwmVqfaC5xl
https://www.plurk.com/p/3i8kvg2o3u</t>
  </si>
  <si>
    <t>💠同人誌 新刊 200元</t>
  </si>
  <si>
    <t>https://www.plurk.com/p/3i8uw1rypp</t>
  </si>
  <si>
    <t>https://www.facebook.com/Akiedasfuton/</t>
  </si>
  <si>
    <t>https://www.plurk.com/p/3i8kvg2o3u</t>
  </si>
  <si>
    <t>https://twitter.com/Ara_Kieda</t>
  </si>
  <si>
    <t>起司切半</t>
  </si>
  <si>
    <t>起司</t>
  </si>
  <si>
    <t>https://www.plurk.com/akiedaze</t>
  </si>
  <si>
    <t>新楓之谷/楓之谷</t>
  </si>
  <si>
    <t>💠楓之谷露希妲套組A 900元 (掛軸 + 立牌+簽名板+滑鼠墊+明信片)
💠楓之谷露希妲套組B 600元 (掛軸 + 立牌+簽名板+明信片)
💠滑鼠墊 400元
💠掛軸 400元
💠簽名板 100元
💠壓克力立牌 250元</t>
  </si>
  <si>
    <t>https://www.pixiv.net/users/4215933</t>
  </si>
  <si>
    <t>https://www.facebook.com/qi.si.110395/?locale=zh_TW</t>
  </si>
  <si>
    <t>https://www.facebook.com/yumemida/posts/pfbid0JygS1KbRUcxzmQNxgkoK4UzapwYSgZ4BZFJpNV6irz6JJxZQzM1ZF9sWFJ3xVUBGl</t>
  </si>
  <si>
    <t>https://x.com/gsooo0365</t>
  </si>
  <si>
    <t>Lamb</t>
  </si>
  <si>
    <t>https://www.plurk.com/p/3i0reg9sym</t>
  </si>
  <si>
    <t>https://www.plurk.com/p/3i8ytjw0gp</t>
  </si>
  <si>
    <t>https://www.facebook.com/lamb.ovis/</t>
  </si>
  <si>
    <t>https://www.facebook.com/Lamb3272372</t>
  </si>
  <si>
    <t>同人誌【關於我的繼母是前魔法少女 系列】200-250元、既刊 200-250元</t>
  </si>
  <si>
    <t>https://x.com/lambovis0308</t>
  </si>
  <si>
    <t>https://www.pixiv.net/users/3272372</t>
  </si>
  <si>
    <t>https://www.instagram.com/lamb_yagi</t>
  </si>
  <si>
    <t>https://www.plurk.com/p/3i0rc4iikk</t>
  </si>
  <si>
    <t>https://www.threads.net/@lamb_yagi</t>
  </si>
  <si>
    <t>https://www.plurk.com/p/3ia9jbnfnx</t>
  </si>
  <si>
    <t>U21,U22 [寄]</t>
  </si>
  <si>
    <t>💠同人誌【一級魔法濕的愛逆襲】2 230元
💠切割姬祈福繪馬 120元</t>
  </si>
  <si>
    <t>https://www.facebook.com/huang.jing.hao.175048/posts/pfbid0cb7JtFwdHp72Sc56V6PrqKnatPiCApK9thzzU9RdQFNj9E2ZUyBrscmKCeVWMpsVl</t>
  </si>
  <si>
    <t>https://www.facebook.com/photo/?fbid=25365835183085772&amp;set=pcb.25365874663081824</t>
  </si>
  <si>
    <t>💠同人誌【葬送的芙莉蓮插畫本】200元
💠芙莉蓮壓克力立牌 300元
💠滑鼠墊 700元</t>
  </si>
  <si>
    <t>https://m.facebook.com/p/%E7%BE%BD%E6%98%9F%E5%90%83%E6%98%9F%E6%98%9F-%CF%89%CB%8B-100063735879249/</t>
  </si>
  <si>
    <t>https://www.facebook.com/TKCArtwork/</t>
  </si>
  <si>
    <t>https://x.com/colin_5683</t>
  </si>
  <si>
    <t>https://www.pixiv.net/users/2302941</t>
  </si>
  <si>
    <t>https://www.facebook.com/TKCArtwork/posts/pfbid0VDtKSiNhGAERcg1vMSZ57YkiYVMY4JW9gFQgUTK5ssHhFX9J4ST9DJpPXqsDjp2Ql</t>
  </si>
  <si>
    <t>https://www.facebook.com/chen.qing.fu.576282/posts/pfbid02QfPFnPjzkiBU8xR1rJxKhM8YGMdsNGymJXAQoouHj8Ync9QFasbPxKBnGrAKc5DPl</t>
  </si>
  <si>
    <t>叫我千尋大人</t>
  </si>
  <si>
    <t>千尋大人</t>
  </si>
  <si>
    <t>https://www.facebook.com/share/1Fm3U73uMG/?mibextid=wwXIfr</t>
  </si>
  <si>
    <t>Q01,Q02 [寄]</t>
  </si>
  <si>
    <t>💠【FF46新刊套組】$2500 (兩本寫真 + 電子寫真 + 手提袋 + 簽名板 + 鑰匙圈)
💠寫真集【暖意】800元
💠寫真集【卡芙卡】800元
💠手提袋
💠壓克力簽名板
💠鑰匙圈
💠卡芙卡電子寫真
💠暖意電子寫真
💠【千尋開運福袋】$1500 (包含自選寫真書1本 + 2-3本隨機寫真或周邊)
💠千尋拍立得 350元</t>
  </si>
  <si>
    <t>https://x.com/denglu64496867</t>
  </si>
  <si>
    <t>https://www.facebook.com/loveno1chihiro</t>
  </si>
  <si>
    <t>https://www.pixiv.net/users/30743885</t>
  </si>
  <si>
    <t>https://x.com/chihiro_changTW</t>
  </si>
  <si>
    <t>https://www.patreon.com/chihirosama</t>
  </si>
  <si>
    <t>https://www.instagram.com/chihiro_chang/</t>
  </si>
  <si>
    <t>https://www.youtube.com/@kujo_senko https://space.bilibili.com/175353085</t>
  </si>
  <si>
    <t>https://lamp159568.fanbox.cc/</t>
  </si>
  <si>
    <t>https://lit.link/en/chihirochang</t>
  </si>
  <si>
    <t>https://www.facebook.com/loveno1chihiro/posts/pfbid0T5q6yUsRueuEZ7Z3517WugPbkDKk17GinVXUKXbDYwvakYE2wut7199DPgop24trl</t>
  </si>
  <si>
    <t>https://www.patreon.com/c/user?u=10930363</t>
  </si>
  <si>
    <t>https://www.facebook.com/photo/?fbid=1448051193343790&amp;set=pcb.1448051663343743</t>
  </si>
  <si>
    <t>https://www.instagram.com/lampart1595</t>
  </si>
  <si>
    <t>https://docs.google.com/forms/d/e/1FAIpQLSdkaphHRIAqO_looxRtcPhv-IF6Ul04EI8_UBtZPUuXj9RP9A/formResponse</t>
  </si>
  <si>
    <t>http://linktr.ee/lamp159568?fbclid=IwRlRTSASLah9leHRuA2FlbQIxMABzcnRjBmFwcF9pZAo2NjI4NTY4Mzc5AAEe1kCSR_7G1SjjlJUA4F6047hTvd-XK-skCbbT5YlTeddbPQvFGbPOIiCdM4A_aem_BEx28jxWFIknTiRL5wm7-w</t>
  </si>
  <si>
    <t>狐川</t>
  </si>
  <si>
    <t>寫真集、電子版寫真、透卡、拍立得、紅包袋、大套組 2890元、小套組 990元</t>
  </si>
  <si>
    <t>娃用商品</t>
  </si>
  <si>
    <t>https://www.facebook.com/Kitsunekawa.cosplay/?locale=zh_TW</t>
  </si>
  <si>
    <t>https://twitter.com/ning_kitsune</t>
  </si>
  <si>
    <t>https://instagram.com/ning_kitsune?r=nametag</t>
  </si>
  <si>
    <t>https://linktr.ee/ningkitsune?utm_source=linktree_profile_share&amp;ltsid=f7284cb3-b440-4d58-9121-bc2d3b20e102&amp;fbclid=IwY2xjawKw3qBleHRuA2FlbQIxMABicmlkETF0bm5NdDNhZXpmVGV5WDBYAR41Z0M0nqws2jYGt_vBrUzgcsG6LPZlHkqRGlJC6HaL6gY6jcspoaCI3Vy97Q_aem_R68bVAd-gOs55siucAhpjQ</t>
  </si>
  <si>
    <t>https://www.facebook.com/photo/?fbid=1474458018012778&amp;set=a.222520959873163</t>
  </si>
  <si>
    <t>https://www.facebook.com/people/%E8%80%81%E9%9B%81%E5%B0%8F%E5%9D%8A/100064287512194/?paipv=0&amp;eav=AfbehYmTLKK9sK_2nmMsOxEppRuheFvwyGUKsh7x6t_79GexcNcCV0BNgsn-FqBJ4kQ&amp;_rdr</t>
  </si>
  <si>
    <t>https://docs.google.com/forms/d/e/1FAIpQLSf0Gyl-BP57OTV7msmnQSmmELSmb693Nq8RfuKR-pKeQnSnEw/viewform</t>
  </si>
  <si>
    <t>圍裙上有牙膏</t>
  </si>
  <si>
    <t>G02</t>
  </si>
  <si>
    <t>同人誌, 書籤, 玻璃杯, 掛軸, 吊飾, 明信片</t>
  </si>
  <si>
    <t>https://www.facebook.com/monmon511401</t>
  </si>
  <si>
    <t>https://www.instagram.com/mon_511312</t>
  </si>
  <si>
    <t>https://www.facebook.com/share/p/1ZwKG57rEg/</t>
  </si>
  <si>
    <t>https://www.facebook.com/li.j5269</t>
  </si>
  <si>
    <t>伊登登得冷登</t>
  </si>
  <si>
    <t>伊登狐狸</t>
  </si>
  <si>
    <t>H39</t>
  </si>
  <si>
    <t>I31</t>
  </si>
  <si>
    <t>https://www.instagram.com/li_j5269?fbclid=IwY2xjawSIj2BleHRuA2FlbQIxMABicmlkETFabE05OFB0OExFNXRJNTZYc3J0YwZhcHBfaWQQMjIyMDM5MTc4ODIwMDg5MgABHotHaL4VjdN-BEQJK7hz08Uq6hxfKD_qpwuu4DiZ1Tn9TZ-5zRT_66ND-0Am_aem_lpWoJJ5AvYtxopNxlXRqpw</t>
  </si>
  <si>
    <t>台灣Vtuber個人勢，已畢業</t>
  </si>
  <si>
    <t>葬送的芙莉蓮、Hololive</t>
  </si>
  <si>
    <t>同人誌【腦內偏科日常】200元、壓克力吊飾 280元、狐狸團子 230元、壓克力立牌 120元、壓克力吊飾 80元、防水貼紙 30元、飯友立牌120元、卡片 30元</t>
  </si>
  <si>
    <t>https://x.com/itsedenfox</t>
  </si>
  <si>
    <t>https://www.facebook.com/li.j5269/posts/pfbid0zcJ7FSQWZSAvv2A8GUrv6UVoRjnBGWHj2im525csayC4TfLvwVBToR9u7L9ne89sl</t>
  </si>
  <si>
    <t>https://www.plurk.com/eden871225</t>
  </si>
  <si>
    <t>https://www.instagram.com/itsedenfox/</t>
  </si>
  <si>
    <t>https://youtube.com/@itsedenfox</t>
  </si>
  <si>
    <t>伊翁</t>
  </si>
  <si>
    <t>https://discord.gg/CGcm6yt2P6</t>
  </si>
  <si>
    <t>https://home.gamer.com.tw/profile/index.php?&amp;owner=edenfox1225</t>
  </si>
  <si>
    <t>https://lit.link/en/edenfox</t>
  </si>
  <si>
    <t>https://www.plurk.com/yugi7345</t>
  </si>
  <si>
    <t>https://www.facebook.com/photo/?fbid=1526750816123246&amp;set=pcb.1526751346123193</t>
  </si>
  <si>
    <t>https://www.plurk.com/p/3iqc4xhmkp</t>
  </si>
  <si>
    <t>よこ YoyoLam</t>
  </si>
  <si>
    <t>葬送的芙莉蓮/葬送のフリーレン</t>
  </si>
  <si>
    <t>欣梅爾和芙莉蓮的花嫁公主抱明信片／掛軸</t>
  </si>
  <si>
    <t>https://www.facebook.com/yoyolamy</t>
  </si>
  <si>
    <t>https://x.com/lamyoyo1022</t>
  </si>
  <si>
    <t>https://www.pixiv.net/users/14462674</t>
  </si>
  <si>
    <t>https://www.instagram.com/yyl.yoyo/</t>
  </si>
  <si>
    <t>https://www.facebook.com/p/NikuNikuCosplay-community-100066930193582/</t>
  </si>
  <si>
    <t>https://www.doujin.com.tw/groups/info/6044/goods</t>
  </si>
  <si>
    <t>https://www.threads.com/@yoyolamy/post/DUWDwqfE0_2?xmt=AQF0O6IFH3coMUhM05zgX22TmVPyRtouurG3GOlrXzY4dA</t>
  </si>
  <si>
    <t>全紅白子，PAPALA，歸懶趴火</t>
  </si>
  <si>
    <t>葬送的芙麗蓮</t>
  </si>
  <si>
    <t>同人誌【轉生底邊悲情錄】150元、同人誌【交換性愛的魔法】200元、同人誌【陷阱怪與芙莉蓮3】150元、杯墊 150元、明信片 50元、大提袋 50元</t>
  </si>
  <si>
    <t>https://weibo.com/u/3963054457</t>
  </si>
  <si>
    <t>https://www.facebook.com/aokihoshi/</t>
  </si>
  <si>
    <t>https://twitter.com/Aokihoshi</t>
  </si>
  <si>
    <t>https://www.plurk.com/Aokihoshi</t>
  </si>
  <si>
    <t>https://www.instagram.com/aokihoshi000/</t>
  </si>
  <si>
    <t>https://cangyinzhixing50.webnode.tw/</t>
  </si>
  <si>
    <t>https://www.threads.com/@aokihoshi000</t>
  </si>
  <si>
    <t>https://www.facebook.com/aokihoshi/posts/pfbid0JJSj7n1XDkC2NawhrpuNRwdRUJgDWfsq5g1rAvfKoSAwbZutbTp35jKU28FWJ5qRl?__cft__[0]=AZV1iNwpQIb9i1bKZ-PzeKX2wgLa4GBfIdBckHYy-v4lh0Mpgr3PsKb8Od_F_ltNjN-8RR12ZtvztaH_deTp5GWwbgPBCVtVRyBRNHWlDTVql-uVwsHlQmPUHyXo-ADf2Xply_gio2-oUji9E1LY3fEQiynvyVWWWRzVcDVIqYPWBvRj9dB3bg0sxbiW1EJHzlI&amp;__tn__=%2CO%2CP-R</t>
  </si>
  <si>
    <t>https://www.facebook.com/meatball.ry/?locale=zh_TW</t>
  </si>
  <si>
    <t>https://www.instagram.com/meat_ball_without_ball?fbclid=IwY2xjawKtO2tleHRuA2FlbQIxMABicmlkETFBbjM2Y3BzREpVcXU0OWRFAR7htlpzd9GR0ontirlSHs0C6RwH5ezkIfKN4YyYHEOmr1oUFRH6L4LVGD-AnQ_aem_sn1N-PNoyDsbIVCsiem0hA</t>
  </si>
  <si>
    <t>https://www.facebook.com/aokihoshi/posts/pfbid0qatrQUi8UpJ7PPkUTyWffQshA7wZn9GxaKwTW5RAPFBTkrhrpC4QHocgMB7geMBol</t>
  </si>
  <si>
    <t>【DREAM.Project】➤ 肉肉Neneko</t>
  </si>
  <si>
    <t>💠寫真集【Firepower】</t>
  </si>
  <si>
    <t>盛夏草莓套組 650元
1、同人誌新刊 250元
2、壓克力立牌 399元
3、扇子 100元
4、草莓明信片
雌小鬼手機支架 280元</t>
  </si>
  <si>
    <t>https://www.facebook.com/neneko.page/?locale=zh_TW</t>
  </si>
  <si>
    <t>https://x.com/Neneko0814</t>
  </si>
  <si>
    <t>https://www.facebook.com/narurock8925?locale=zh_TW</t>
  </si>
  <si>
    <t>https://www.instagram.com/neneko.n/</t>
  </si>
  <si>
    <t>https://www.facebook.com/profile.php?id=100093903764915&amp;locale=zh_TW</t>
  </si>
  <si>
    <t>https://www.youtube.com/@neneko0814</t>
  </si>
  <si>
    <t>https://lit.link/zh-tw/neneko_n?fbclid=IwY2xjawOX2rJleHRuA2FlbQIxMABicmlkETFueGxMSjNxNjNFVE9mb1lqc3J0YwZhcHBfaWQQMjIyMDM5MTc4ODIwMDg5MgABHpyQgBMfsrOpiE8OYPygvy89D6B2zTcI330rIL4_7FpWhAnjiTnoMp15-aF8_aem_zahFsLgZbGoCwi4Q9puSbw</t>
  </si>
  <si>
    <t>https://twitter.com/narurock8925</t>
  </si>
  <si>
    <t>https://twitter.com/rockasceny</t>
  </si>
  <si>
    <t>https://www.facebook.com/share/p/1HDpn89u3J/</t>
  </si>
  <si>
    <t>https://www.pixiv.net/users/5477773</t>
  </si>
  <si>
    <t>https://www.instagram.com/naruhonpo/</t>
  </si>
  <si>
    <t>遊戲卡套、桌墊,日本</t>
  </si>
  <si>
    <t>遊戲王</t>
  </si>
  <si>
    <t>https://discord.com/invite/e-rou-tui-ben-pu-e-1124719225248940094</t>
  </si>
  <si>
    <t>https://lit.link/en/narurock8925</t>
  </si>
  <si>
    <t>https://x.com/eatos_ye</t>
  </si>
  <si>
    <t>https://m.facebook.com/story.php?story_fbid=pfbid0e468526NUKdMsNiRxNuNzmUKcDCJyomFA5JZMwjHrnPrpbmvg1a1oN5PGdE3sgY8l&amp;id=100093903764915</t>
  </si>
  <si>
    <t>手札を守るもの</t>
  </si>
  <si>
    <t>卡牌遊戲、卡套、遊戲桌墊</t>
  </si>
  <si>
    <t>https://x.com/tefumamo/media</t>
  </si>
  <si>
    <t>💠摩砂卡套 300元</t>
  </si>
  <si>
    <t>やもはちこ、千咲てら</t>
  </si>
  <si>
    <t>https://www.plurk.com/p/3i9nc6fdhv</t>
  </si>
  <si>
    <t>星遙</t>
  </si>
  <si>
    <t>💠FF46套組 400元
💠同人誌【敗北女角太多了! 聖地巡禮插畫本】
💠黑魔導女孩收納袋
💠折本
💠明信片
💠新作卡套 300元</t>
  </si>
  <si>
    <t>https://x.com/chisakitera22?s=21</t>
  </si>
  <si>
    <t>https://www.facebook.com/staryume/</t>
  </si>
  <si>
    <t>https://twitter.com/staryume</t>
  </si>
  <si>
    <t>https://www.plurk.com/staryume</t>
  </si>
  <si>
    <t>https://www.pixiv.net/users/36396</t>
  </si>
  <si>
    <t>https://instagram.com/staryume</t>
  </si>
  <si>
    <t>https://discord.com/invite/vFgpJuZbWJ</t>
  </si>
  <si>
    <t>https://x.com/yamo8cos?s=21</t>
  </si>
  <si>
    <t>https://www.facebook.com/staryume/posts/pfbid02BoNRqy9X4QEtKNNu5utPLm272BcWVAG7DunyLmSohDj7jhokmnFG2dtrLvHiyxf1l</t>
  </si>
  <si>
    <t xml:space="preserve">https://www.instagram.com/chisakitera/  </t>
  </si>
  <si>
    <t>https://twitter.com/5Zwe6SuooSAGodD</t>
  </si>
  <si>
    <t>https://lit.link/zh-tw/yamohachiko https://lit.link/zh-tw/chisakitera</t>
  </si>
  <si>
    <t>https://www.pixiv.net/users/2606154</t>
  </si>
  <si>
    <t>那黑</t>
  </si>
  <si>
    <t>💠同人誌【麼術師的秘密】200元
💠黑魔導女孩 收藏卡組 100元
💠遊戲王新刊套組 280元 (新刊一本 + 收藏卡一本)
💠黑魔導女孩立牌 400元
💠胸章系列 30元/個 100元/4個
💠黑魔導女孩桌墊 520元
💠遊戲王新刊中套組 650元
&gt;新刊一本
&gt;收藏小卡一組
&gt;壓克力立牌
💠遊戲王新刊大套組 1150元
&gt;新刊
&gt;收藏小卡
&gt;壓克力立牌
&gt;桌墊
💠八奈見杏菜立牌套組 (壓克力+大書卡+小書卡+明信片+胸章) 470元
💠馬剃天愛星立牌套組 (壓克力+大書卡+小書卡+明信片+胸章) 470元
💠大掛軸 1100元
💠敗北女角收藏卡套組 (大書卡 + 小書卡 + 明信片 + 胸章)
💠胸章 120元</t>
  </si>
  <si>
    <t>同人誌【和核心群辣妹也能談戀愛】450元
同人誌【淫辱的褻玩手】300元
資料夾 120元
同人誌＋資料夾</t>
  </si>
  <si>
    <t>https://www.facebook.com/NaHeiStudio/</t>
  </si>
  <si>
    <t>https://twitter.com/nanoha99001</t>
  </si>
  <si>
    <t>https://www.plurk.com/yamoon</t>
  </si>
  <si>
    <t>https://www.pixiv.net/users/11122255</t>
  </si>
  <si>
    <t>https://www.facebook.com/NaHeiStudio/posts/pfbid0jZxdeFYBYh5NeZCJGQW7hvy6QYuacfdqoK5k52P2gTY76dZC9Dde4priDQ913Xjil</t>
  </si>
  <si>
    <t>https://www.facebook.com/profile.php?id=100089284553237</t>
  </si>
  <si>
    <t>https://www.facebook.com/NaHeiStudio/posts/pfbid02NTVpn8PWGo7wcwZwiP12kbXjTtPxefCNQeAH4YC6rDgz5S1wzMcGL4Qj9L667NiGl</t>
  </si>
  <si>
    <r>
      <rPr>
        <rFont val="Arial"/>
        <color rgb="FF1155CC"/>
        <u/>
      </rPr>
      <t>https://www.myacg.com.tw/seller_market.php?seller=305329</t>
    </r>
  </si>
  <si>
    <t>https://www.facebook.com/profile.php?id=100065631123175</t>
  </si>
  <si>
    <t>WaiFubuki✰</t>
  </si>
  <si>
    <t>https://www.facebook.com/permalink.php?story_fbid=pfbid021STV4pF7yLFiuuJjuHr1AKi14vLzQP6WWCByYN8E4wcsKst7BsiL7TPfCHhoxx2Ll&amp;id=61584978810093
https://www.plurk.com/p/3iu5ehck1h
https://www.plurk.com/p/3iy40c6ab0</t>
  </si>
  <si>
    <t>https://www.facebook.com/wai.fubuki/</t>
  </si>
  <si>
    <t>https://www.plurk.com/p/3j0l5gnimb</t>
  </si>
  <si>
    <r>
      <rPr>
        <rFont val="Arial"/>
        <b/>
        <color rgb="FF1155CC"/>
        <u/>
      </rPr>
      <t>https://twitter.com/fubuki0618</t>
    </r>
  </si>
  <si>
    <t>https://www.pixiv.net/users/31678818?fbclid=IwY2xjawObTR5leHRuA2FlbQIxMABicmlkETFCdjRkY1JDZ3dWSXA4R05ic3J0YwZhcHBfaWQQMjIyMDM5MTc4ODIwMDg5MgABHqEMJAfFQq6Hkq5GrMEnO4WrdCmJqZcd-OnLVVRsk_R0vr6DF1UK9fsu9c1O_aem_WOrw-TF1DVwhXyaJ8kkZ_A</t>
  </si>
  <si>
    <t>クサノ祭</t>
  </si>
  <si>
    <t>https://www.facebook.com/profile.php?id=61553600106870</t>
  </si>
  <si>
    <t>💠 龍女僕 桌墊 450 元
💠 黑白魔女 桌墊 450 元
💠 MALICE 黑白皇后  桌墊 450 元
💠 阿巴巴瓦空套組 400 元
（包含阿巴巴瓦空相關桌墊/周邊）
💠 碼麗絲 + 黑白魔女 兩張桌墊 優惠價 800 元</t>
  </si>
  <si>
    <t>https://x.com/kusanosai_moqi?lang=ja</t>
  </si>
  <si>
    <t>https://www.pixiv.net/users/12540373</t>
  </si>
  <si>
    <t>https://www.plurk.com/p/3i7u92vz6j</t>
  </si>
  <si>
    <t>https://www.facebook.com/theygopedia/posts/pfbid027GcBLU8xgjEtpRAdBswnYHW8TXPKxue35WDspHkQ2m4GL66h2GMGQiU4gVJfyENdl
https://www.facebook.com/xz.on.985840/posts/pfbid02FJPdcFvMDkgQXfPWSsxQuEnXU33wKHSCL32YPjgbJFBGVmnQggMPfuteVFJmjNEUl</t>
  </si>
  <si>
    <t>HsinCookie</t>
  </si>
  <si>
    <t>遊戲王、寶可夢</t>
  </si>
  <si>
    <t>💠遊戲王明信片 50元
💠掛軸
💠回憶明信片 100元
💠雷射吊飾 100元
💠景深壓克力 90元/個 300元/4個
💠HSIN遊戲王全彩插畫本 300元
💠MCPRO龍女僕卡片周邊 卡墊 400元 卡套300元 流沙卡 150元</t>
  </si>
  <si>
    <t>https://www.facebook.com/p/%E8%89%BE%E5%AE%85%E6%89%8B%E4%BD%9C%E9%A4%A8-100064501458071/</t>
  </si>
  <si>
    <t>https://www.facebook.com/hsincookie/?locale=zh_TW</t>
  </si>
  <si>
    <t>https://twitter.com/hsinhsincookie</t>
  </si>
  <si>
    <t>https://twitter.com/NISH0530</t>
  </si>
  <si>
    <t>https://www.plurk.com/hsincookie</t>
  </si>
  <si>
    <t>https://www.pixiv.net/users/4701345</t>
  </si>
  <si>
    <t>https://www.facebook.com/lovebaby.iris/</t>
  </si>
  <si>
    <t>https://www.instagram.com/hsincookie/</t>
  </si>
  <si>
    <t>https://lit.link/zh-tw/hsinnish?fbclid=IwY2xjawOaFQNleHRuA2FlbQIxMABicmlkETFaWVBvUm5jbWx3ckJVaVA0c3J0YwZhcHBfaWQQMjIyMDM5MTc4ODIwMDg5MgABHtC_IVjvMLlQCHVnXxoXGkZNfPxCVkztJ-6E-F5jhop23l0SsQz3djL8d7Ki_aem_lJ_o0D_bvq18n4CubnbwGA</t>
  </si>
  <si>
    <t>https://www.instagram.com/irisching1229/</t>
  </si>
  <si>
    <t>https://x.com/hsinhsincookie/status/2016490758560477332/photo/1</t>
  </si>
  <si>
    <t>金孫工作室</t>
  </si>
  <si>
    <t>COSER,Vtype</t>
  </si>
  <si>
    <t>遊戲王OCG</t>
  </si>
  <si>
    <t>💠 遊戲王15公分角色立牌 250元
💠 掛軸 500元
💠 桌墊 600元
💠 立牌套組 三種立牌各一 700元
💠 掛軸套組 兩種掛軸各一 900元
💠 閃刀姬套組 立牌*2 + 掛軸 *1 900元</t>
  </si>
  <si>
    <t>https://www.facebook.com/Senkitsune0219</t>
  </si>
  <si>
    <t>https://www.facebook.com/share/19itFPhpVp/</t>
  </si>
  <si>
    <t>https://x.com/senkitsune_huni</t>
  </si>
  <si>
    <t>https://x.com/jinsun522676</t>
  </si>
  <si>
    <t>https://www.pixiv.net/users/32473138</t>
  </si>
  <si>
    <t>https://www.patreon.com/kitsune0219</t>
  </si>
  <si>
    <t>https://www.instagram.com/sen_kitsune</t>
  </si>
  <si>
    <t>https://www.facebook.com/share/p/1Fee6m2zkb/</t>
  </si>
  <si>
    <t>https://portaly.cc/senkitsune</t>
  </si>
  <si>
    <t>貓咪粗乃丸</t>
  </si>
  <si>
    <t>Miko</t>
  </si>
  <si>
    <t>F44</t>
  </si>
  <si>
    <t>馴龍高手、Hololive</t>
  </si>
  <si>
    <t>水晶轉印貼 50元、飯友 200元、壓克力吊飾 200元、簽名色紙 150元、明信片組 100元</t>
  </si>
  <si>
    <t>伶</t>
  </si>
  <si>
    <t>https://www.plurk.com/mikoartdrawing</t>
  </si>
  <si>
    <t>http://www.pixiv.net/member.php?id=689745</t>
  </si>
  <si>
    <t>https://www.instagram.com/mikoartdrawing/</t>
  </si>
  <si>
    <t>https://www.doujin.com.tw/groups/info/5338</t>
  </si>
  <si>
    <t>https://www.facebook.com/p/Linnnng-cosplay-100082497682398/?locale=zh_TW</t>
  </si>
  <si>
    <t>https://www.plurk.com/p/3ia4lhf9fl</t>
  </si>
  <si>
    <t>https://www.instagram.com/linnnng_cos?fbclid=IwY2xjawKtPRNleHRuA2FlbQIxMABicmlkETFoUUJmZ2VRaDUwQWtiSmpKAR6665xP41Z2xCuwEwrQoj8BGNE45bt-knx_dxtY5jisUNvDPSu5Du-st0RBxw_aem_ByEyF8omiw9B6r5VJXFtGg</t>
  </si>
  <si>
    <t>嘟嘟臉惡作劇</t>
  </si>
  <si>
    <t>💠斯嗶奇明信片 10元
💠既刊 100元</t>
  </si>
  <si>
    <t>https://www.facebook.com/permalink.php?story_fbid=pfbid0MqnZCw4vegG46W6E6LX8toi1cmkFHQ9NPuHmmKrN3dJhM5sjnuFPDryHLnsDyad9l&amp;id=100082497682398</t>
  </si>
  <si>
    <t>https://www.plurk.com/p/3i8pz8yloy</t>
  </si>
  <si>
    <t>https://x.com/kazboxkazma/status/2017530577512239471</t>
  </si>
  <si>
    <t>千尋</t>
  </si>
  <si>
    <t>看不懂韓文思密達</t>
  </si>
  <si>
    <t>嘟嘟臉惡作劇、邊獄巴士</t>
  </si>
  <si>
    <t>💠同人誌【嘟嘟臉惡作劇 不要欺負斯皮奇!!】100元
💠奶油布丁吊飾 100元
💠斯皮奇飯友 120元
💠艾琳娜鐵盒 120元
💠明信片 50元
💠雷射小卡 20元
💠飯友 150元</t>
  </si>
  <si>
    <t>中</t>
  </si>
  <si>
    <t>https://www.facebook.com/share/1H2WPzdLkV/?mibextid=wwXIfr</t>
  </si>
  <si>
    <t>https://x.com/prismatic_5319</t>
  </si>
  <si>
    <t>https://x.com/1c1yc</t>
  </si>
  <si>
    <t>https://m.youtube.com/c/%E5%8F%A9%E8%88%8Dcosir?ra=m&amp;fbclid=IwRlRTSASMqaNleHRuA2FlbQIxMABzcnRjBmFwcF9pZAo2NjI4NTY4Mzc5AAEe7bktJ5ITYawkFVVxggOj-lYBnr_kvE04wVeu24beGPe3cG8Mx6Rvgk-fYS0_aem_ro0ItXrB8yz-VhCCG6c91Q</t>
  </si>
  <si>
    <t>https://www.plurk.com/p/3i9ncyrbd6</t>
  </si>
  <si>
    <t>甄嬛傳</t>
  </si>
  <si>
    <t>貓貓甄嬛傳壓克力吊飾</t>
  </si>
  <si>
    <t>os</t>
  </si>
  <si>
    <t>https://www.facebook.com/profile.php?id=100064843065736</t>
  </si>
  <si>
    <t>https://www.facebook.com/permalink.php?story_fbid=pfbid0jDmQGQGHwzqJwonCykFzAQxccg4ZihURbNSskRJzj2Ho2h2DEhSDJLxT6zRYniQRl&amp;id=100064843065736&amp;rdid=aIsWHfmgiDYeOe1b#</t>
  </si>
  <si>
    <t>https://www.plurk.com/kazos</t>
  </si>
  <si>
    <t>https://www.pixiv.net/users/1055157</t>
  </si>
  <si>
    <t>kinkinkin</t>
  </si>
  <si>
    <t>Kin</t>
  </si>
  <si>
    <t>S10,S11</t>
  </si>
  <si>
    <t>碧藍幻想、勝利女神妮姬 / NIKKE: The Goddess of Victory / 勝利の女神:NIKKE</t>
  </si>
  <si>
    <t>https://www.doujin.com.tw/groups/info/339</t>
  </si>
  <si>
    <t>https://www.facebook.com/kin.QDQ/?locale=zh_TW</t>
  </si>
  <si>
    <t>白川（Irene309）</t>
  </si>
  <si>
    <t>文手</t>
  </si>
  <si>
    <t>https://twitter.com/kinkinkincos</t>
  </si>
  <si>
    <t>https://www.instagram.com/kinkinkincos/</t>
  </si>
  <si>
    <t>https://www.facebook.com/Irene309w</t>
  </si>
  <si>
    <t>https://www.youtube.com/@kinkinkincos/featured</t>
  </si>
  <si>
    <t>https://twitter.com/shiroikawa_</t>
  </si>
  <si>
    <t>https://portaly.cc/kinkinkincos?fbclid=IwY2xjawOacNxleHRuA2FlbQIxMABicmlkETFMdzgyd2FlRjZOcm10czlPc3J0YwZhcHBfaWQQMjIyMDM5MTc4ODIwMDg5MgABHl0Hh25KjJTwWxZDZLObuVO6p__XuDn90dUjSa9pnC_nuw5RNSSSekoi2GMR_aem_RvR24cGLG8tkEFoNWdK8VA</t>
  </si>
  <si>
    <t>https://www.pixiv.net/users/63974202</t>
  </si>
  <si>
    <t>https://shirakawa309.fanbox.cc/</t>
  </si>
  <si>
    <t>https://www.facebook.com/kin.QDQ/posts/pfbid024kNgsUMEBa4YCPDY3SEqG94CPmy95aUwpG4soFtWWWiYNx7vrYcfxWVFdFLQmK1l</t>
  </si>
  <si>
    <t>https://discord.gg/Fp68GKfFYa</t>
  </si>
  <si>
    <t>JE</t>
  </si>
  <si>
    <t>碧藍航線</t>
  </si>
  <si>
    <t>https://portaly.cc/Irene309</t>
  </si>
  <si>
    <t>同人誌,明信片,立牌</t>
  </si>
  <si>
    <t>https://x.com/Irene309_/status/2060329466468122718</t>
  </si>
  <si>
    <t>https://www.facebook.com/share/p/1MjoeejVce/</t>
  </si>
  <si>
    <t>勝利女神妮姬 / NIKKE: The Goddess of Victory / 勝利の女神:NIKKE、碧藍幻想</t>
  </si>
  <si>
    <t>GraceKaori Cos</t>
  </si>
  <si>
    <t>Q22</t>
  </si>
  <si>
    <t>https://www.facebook.com/kin.QDQ?__cft__[0]=AZVVNp_reO6YNC4pzQDcLp07aGzbA7Ud3SiEWRJXqDYfdmG5JKByEf2-c2jrNTv2zuZfS7-ptuO8l8HmKmsmkPLU4bnjmteK938WWiYGhHNt2sPj69FfNt5B_c32uXUY6ImREbmKwYFHCVdnUEqmhoTHJFUSSVgGLvnlVlG-R2n0p_uqCjPjKl2u1Y5ZYJTjILo&amp;__tn__=-UC%2CP-R-R</t>
  </si>
  <si>
    <t>私服新刊-【我轉生成女僕長的貓咪】  SET HKD680/2700
‣  B5寫真書  42PP
‣  電子檔NFC卡 40P
‣  2026月曆
‣  拍立得掛件
‣  限定收藏文件夾
COS新刊-【碧藍航線可畏（3套服裝）】 SET HKD580/TWD2320 
‣  A4 寫真書52PP (3套服裝)
‣  電子檔NFC卡   40P 
‣  書中服裝拍立得 X1
‣  限定收藏文件夾
‣  限定收藏紙袋</t>
  </si>
  <si>
    <t>https://www.facebook.com/gracekaori2/</t>
  </si>
  <si>
    <t>http://www.patreon.com/gracekirara</t>
  </si>
  <si>
    <t>https://www.youtube.com/channel/UCaGunUx1nj1QtsmXV8u_jDQ?view_as=subscriber&amp;app=desktop</t>
  </si>
  <si>
    <t>胡浪子</t>
  </si>
  <si>
    <t>https://linktr.ee/GraceKaori?fbclid=IwY2xjawOaEtJleHRuA2FlbQIxMABicmlkETFaWVBvUm5jbWx3ckJVaVA0c3J0YwZhcHBfaWQQMjIyMDM5MTc4ODIwMDg5MgABHh6n_eHyIiU8Fjnrmq2UPPcv4TcMQH_aTw_ZV6NNjaxXi1eZauZIkSquDlnp_aem_NxLTSdb75TnNewCGy2A08w</t>
  </si>
  <si>
    <t>💠壓克力立牌 400元
💠拍立得小卡 50元
💠PVC公仔 500
💠吊飾 200元
💠飯友 200元
💠拍立得小卡 50元</t>
  </si>
  <si>
    <t>https://www.facebook.com/share/p/1DWcDLwVU8/</t>
  </si>
  <si>
    <t>https://docs.google.com/forms/d/e/1FAIpQLSdakKCTVdEHvRrg5rcf1BduRV2fiLN3bvP-4WY9KeePUTIyGA/viewform</t>
  </si>
  <si>
    <t>https://x.com/wanderingfox310</t>
  </si>
  <si>
    <t>KAMIMi湘</t>
  </si>
  <si>
    <t>Q21</t>
  </si>
  <si>
    <t>https://x.com/wanderingfox310/status/2082325603592855614</t>
  </si>
  <si>
    <t>寫真集, 海報, 明信片, 鑰匙扣, 滑鼠墊, 拍立得, 杯麵壓</t>
  </si>
  <si>
    <t>https://www.facebook.com/kamimicosplayparadise/</t>
  </si>
  <si>
    <t>https://twitter.com/ChiyanKamimi</t>
  </si>
  <si>
    <t>https://www.twitch.tv/kamimimisama/</t>
  </si>
  <si>
    <t>https://www.facebook.com/share/p/1GxrFfYn3a/</t>
  </si>
  <si>
    <t>https://www.facebook.com/profile.php?id=100077996301807</t>
  </si>
  <si>
    <t>よみお姫様_Yomi</t>
  </si>
  <si>
    <t>˚❤︎˖     限量套組    𓈒❤︎︎࣪˖
👑       ベルファストがご主人様を独占している…ですか?  NTD7000（限量5組）
ʚɞ         貝爾法斯特新刊寫真書《 至福の奉仕 》16K/32P全彩膠裝
ʚɞ         生寫真3張
⋆˙⟡       電子寫真（收錄完整約70張電子檔+拍攝花絮，讓您看見Yomi在拍攝時的樣貌⸝⸝）
⋆˙⟡       磁鐵開瓶器（雖然沒有用胸部開飲料，但可以隨身攜帶Yomi開瓶器為您服務♡ ̆̈）
⋆˙⟡       貝爾法斯特立體滑鼠墊（讓Yomi用身體撐起您一天的勞累❤︎⁾⁾，尺寸32x40）
⋆˙⟡       壓克力簽名板1張
⋆˙⟡       壓克力吊飾1個
⋆˙⟡       貝爾法斯特拍立得1張
⋆˙⟡       隨機拍立得1張
⋆. 𐙚 ˚   大套組    ⋆. 𐙚 ˚
⚜️       ご主人様、私をじっと見つめていてください。  NTD 3500（限量10組）
ʚɞ         貝爾法斯特新刊寫真書《 至福の奉仕 》16K/32P全彩膠裝
ʚɞ         生寫真3張
⋆˙⟡       電子寫真（收錄約60張電子檔⸝⸝）
⋆˙⟡       磁鐵開瓶器（雖然沒有用胸部開飲料，但可以隨身攜帶Yomi開瓶器為您服務♡ ̆̈）
⋆˙⟡       壓克力簽名板1張
⋆˙⟡       壓克力吊飾1個
𓆩♡𓆪      套組      𓆩♡𓆪
🤍⋆｡˚   ご主人様は焦っていらっしゃいますね♡°ஂ  NTD 1800
ʚɞ         貝爾法斯特新刊寫真書《 至福の奉仕 》16K/32P全彩膠裝
ʚɞ         生寫真3張
ʚɞ         電子寫真（40張電子檔）
🏰        單本寫真        🏰
👑⋆｡˚  貝爾法斯特新刊寫真書《 至福の奉仕 》NTD1000
ʚɞ　     16K/32頁全彩膠裝
ʚɞ　     收錄貝爾法斯特《 至福の奉仕 》造型
ʚɞ         隨書附贈3張生寫真</t>
  </si>
  <si>
    <t>https://www.facebook.com/getsuyuu.yomi/?locale=zh_TW</t>
  </si>
  <si>
    <t>https://x.com/GetsuyuuYomi/media</t>
  </si>
  <si>
    <t>https://www.instagram.com/yomi_inheart</t>
  </si>
  <si>
    <t>https://www.facebook.com/photo/?fbid=1407880277407614&amp;set=a.366998131495839</t>
  </si>
  <si>
    <t>https://docs.google.com/forms/d/e/1FAIpQLScGaORxzzzjFVGAwoznVarOy8uFoIH8kp2F5EAfuOGskHHyvw/formResponse</t>
  </si>
  <si>
    <t>Q38,Q39</t>
  </si>
  <si>
    <t>碧藍航線 / Azur Lane / アズールレーン</t>
  </si>
  <si>
    <t xml:space="preserve">💠碧藍航線 樫野 寫真書 
💠原創狐巫女 寫真書 </t>
  </si>
  <si>
    <t>https://www.pixiv.net/users/22328716</t>
  </si>
  <si>
    <t>https://x.com/chisakitera22</t>
  </si>
  <si>
    <t>https://x.com/yamo8cos</t>
  </si>
  <si>
    <t>https://x.com/yamo8cos/status/2014679526924767249
https://x.com/chisakitera22/status/2011362804188787054</t>
  </si>
  <si>
    <t>小小小萌雪</t>
  </si>
  <si>
    <t>小萌雪Yuki</t>
  </si>
  <si>
    <t>初夏</t>
  </si>
  <si>
    <t>https://www.facebook.com/yuki.20131499</t>
  </si>
  <si>
    <t>https://www.instagram.com/yuki_20131499/</t>
  </si>
  <si>
    <t>https://www.facebook.com/yuki.20131499/posts/pfbid0xjSjMDmo4XNUAHtWn9MYZZTybZdd9GjuUjPfNFqPLYTz4N9g3Y4d2ojMW23AU4tal
https://www.facebook.com/yuki.20131499/posts/pfbid0S5cgidvM1cFbAFQhG2JFqYrJzrhoNCj6ASsVz5TFSudsq7Yb1hD1YKLYWtrPoHK6l</t>
  </si>
  <si>
    <t>https://www.facebook.com/natsusola</t>
  </si>
  <si>
    <t>https://www.facebook.com/share/p/18VnXVpSEe/</t>
  </si>
  <si>
    <t>https://x.com/natsu1052</t>
  </si>
  <si>
    <t>小律 Ritsu這次一定金盆洗手</t>
  </si>
  <si>
    <t>小律</t>
  </si>
  <si>
    <t>https://www.plurk.com/natsusola</t>
  </si>
  <si>
    <t>♥️寫真集《春の暁に鳳歌う》
💍 誓約 ♡ 限量大套組 💍 ＄4000 （限量10組已完售）
     《春の暁に鳳歌う》 32p全彩寫真書
       綺願良宵 - 13cm旋轉立牌
       鳳鳴春曉 - 絲質團扇
       是什麼矇蔽了我的雙眼2.0 - 絲質眼罩
       電子檔QR Code小卡
       大套組限定 方形拍立得x3一組🎞️（3套服裝各1）
       套組限定 毒蘋果 - 30x60cm長毛巾🫧
       💝 附贈 指揮官每天都龍馬精神♡ 春聯 💝
🪭 戀慕 ♡ 中套組 🪭 ＄3000
     《春の暁に鳳歌う》 32p全彩寫真書
       綺願良宵 - 13cm旋轉立牌
       鳳鳴春曉 - 絲質團扇
       是什麼矇蔽了我的雙眼2.0 - 絲質眼罩
       電子檔QR Code小卡
       套組限定 毒蘋果 - 30x60cm長毛巾🫧
       💝 附贈 指揮官每天都龍馬精神♡ 春聯 💝
🎀 單售價目 🎀
      《春の暁に鳳歌う》 32p全彩寫真書  ：＄700
      綺願良宵 - 13cm旋轉立牌  ：＄500
      鳳鳴春曉 - 絲質團扇  ：＄350
      是什麼矇蔽了我的雙眼2.0 - 絲質眼罩  ：＄350
      指揮官每天都龍馬精神♡ 春聯  ：＄100（限套組加購）
     電子檔QR Code小卡：＄600（限寫真書加購）
     大鳳拍立得一番賞：＄ 300/抽
     大鵝金盆拍立得一番賞：＄ 300/抽
     （拍立得已預拍 ❣️數量有限售完為止❣️）</t>
  </si>
  <si>
    <t>https://www.pixiv.net/users/883360</t>
  </si>
  <si>
    <t>https://natsusola.fanbox.cc/</t>
  </si>
  <si>
    <t>https://www.instagram.com/ritsuoxo/</t>
  </si>
  <si>
    <t>https://www.plurk.com/p/3iqckde42y
https://www.plurk.com/p/3izjljo7td</t>
  </si>
  <si>
    <t>https://www.facebook.com/Ritsu.OuO/posts/pfbid04zTrBEAixAKty4hreRPq5mh1UfPXtdjGsJXAsZy1ZeWbYTDs9tnGhQRniiBqLfGMl
https://www.facebook.com/Ritsu.OuO/posts/pfbid04zTrBEAixAKty4hreRPq5mh1UfPXtdjGsJXAsZy1ZeWbYTDs9tnGhQRniiBqLfGMl</t>
  </si>
  <si>
    <t>https://www.myacg.com.tw/goods_detail.php?gid=7122635</t>
  </si>
  <si>
    <t>https://docs.google.com/forms/u/0/d/1Hc5wV-TA9Ey9WnGpA04lRxyrvP-UT34AfGP5LN1ZKFo/viewform?fbclid=IwY2xjawPbHjdleHRuA2FlbQIxMABicmlkETFGd2l5V1YzUkR2dWxUcTZxc3J0YwZhcHBfaWQQMjIyMDM5MTc4ODIwMDg5MgABHg1P3LuIzos9430A7907DFSEqVaUCoOtBRgGU0fKF5TKfHITqagETdnVHIRZ_aem_HzlwQHhVCy7WrQwk3f-AjQ&amp;edit_requested=true</t>
  </si>
  <si>
    <t>Hatsukyo</t>
  </si>
  <si>
    <t>C14 [寄]</t>
  </si>
  <si>
    <t>米哈遊，崩壞星穹鐵道 / Honkai: Star Rail / 崩壊:スターレイル</t>
  </si>
  <si>
    <t>💠 新刊《FIRELY Vol.2》 200元
💠 死庫水立牌 300元
💠 壓克力色紙 200元
💠 志願流螢套組 600元</t>
  </si>
  <si>
    <t>https://www.facebook.com/lovecoffeecosplay/</t>
  </si>
  <si>
    <t>https://twitter.com/e3253321?fbclid=IwAR2yAsg4eL1wd_a3QQxY8XYH_ckF7uFYgAq22cOTEtWVS0BW0ZQL5FpYT2U</t>
  </si>
  <si>
    <t>https://www.instagram.com/sppskk7788/?fbclid=IwAR37lR_asuZThiLkhu-zq5sk9yuPMTQD6_rX-jGiF9GVgO5zpfKuoujcVFU</t>
  </si>
  <si>
    <t>https://www.facebook.com/lovecoffeecosplay/posts/pfbid0s2D9JXfMKU5nxZZ8NU9axGmxkQE8r8gTiiieMYL9CQqNpg96gzofwnmG4dQ2NtY6l</t>
  </si>
  <si>
    <t>【摯愛全收藏💍組】 $2800
1. 實體寫真書一本(40p)
2. 數位電子檔 (45p)
3. 10cm壓克力鑰匙扣(婚紗版本)
4. PVC 透明透卡(婚紗版本)
5. 58mm 紀念胸章(婚紗版本)
6. 拍立得mini90直拍睡衣+婚紗各一張(簡易繪圖)
【輕奢甜蜜組✨】 $1800
1. 實體寫真書一本
2. 數位電子檔 (45P)
3. PVC 透明透卡
4. 58mm 紀念胸章</t>
  </si>
  <si>
    <t>https://www.instagram.com/skauramomo/?hl=zh-tw</t>
  </si>
  <si>
    <t>https://www.facebook.com/skauramomo0529/posts/pfbid02bhgSZDv2kDLJvscph2ZjUrA3MK5xCcyJwRRSCT1o4ZwAx5NjzpXLSHMd5F5PjsmXl</t>
  </si>
  <si>
    <t>https://linktr.ee/Hatsukyo</t>
  </si>
  <si>
    <t>https://www.facebook.com/skauramomo0529/posts/pfbid02G2mbMiS7W6ogYUn2LNHKJyL43j6GgCGEzps5VUhTe7k23bJAdmWWTPwqXp5WJAsal</t>
  </si>
  <si>
    <t>https://www.facebook.com/share/p/1EUnAmNMUH/</t>
  </si>
  <si>
    <t>https://docs.google.com/forms/d/e/1FAIpQLSeSpPtWXCUG9R-KjsOv_ZWm5dB4eo7AesLKEBmFbdA8hav8LA/viewform</t>
  </si>
  <si>
    <t>https://www.myacg.com.tw/goods_detail.php?gid=7372275##</t>
  </si>
  <si>
    <t>鳴潮</t>
  </si>
  <si>
    <t>💠莫寧教授/學生 壓克立牌 300元
💠莫寧可拆式磁吸吊卡 350元
💠莫寧PVC果凍側背包 400元
💠小套組(教授/學生 立牌+PVC透卡+可拆式磁吸吊卡) 600元
💠大套組(小套組+PVC果凍側背包) 1200元
💠彩窗愛彌斯 壓克立牌 350元
💠鋁合金千咲掛軸 600元
💠千咲多層壓克力磚 450元
💠珠光明信片一組 100元
💠愛彌斯PVC透卡 【追蹤禮/通販禮】
💠樁吸塑吊卡 300元
💠明信片 30元
💠吊卡 300元</t>
  </si>
  <si>
    <t>https://www.facebook.com/share/p/1E8YCYRsJQ/</t>
  </si>
  <si>
    <t>https://www.facebook.com/share/p/1DMSAMS6iv/
https://www.facebook.com/gigidouble0323/posts/pfbid02wpNyTKd5nqMhasVdYqbmxRaMgHoTAc1RMET1ccUZw1V4oDMges6F9nnrMus76ew9l</t>
  </si>
  <si>
    <t>https://www.myacg.com.tw/seller_market.php?seller=622833#ZQUBN_155906</t>
  </si>
  <si>
    <t>https://www.facebook.com/zhukebo</t>
  </si>
  <si>
    <t>broccoholic</t>
  </si>
  <si>
    <t>MM</t>
  </si>
  <si>
    <t>同人誌【和菲比一起 愉快的O愛】 150元、既刊 60-200元、泳裝明信片 80元、壓克力立牌 250元</t>
  </si>
  <si>
    <t>https://www.plurk.com/suckerbird?fbclid=IwAR0y4zQ1vQqQZlfA-QwSKaCYH-t2TTR2ImwpiG4Rzin4ReE83sHNQHLAklY</t>
  </si>
  <si>
    <t>https://www.facebook.com/broccoholico/</t>
  </si>
  <si>
    <t>https://twitter.com/broccoholic</t>
  </si>
  <si>
    <t>https://www.plurk.com/broccoholic</t>
  </si>
  <si>
    <t>https://www.pixiv.net/users/204723</t>
  </si>
  <si>
    <t>https://www.twitch.tv/lemoon_mm</t>
  </si>
  <si>
    <t>https://www.plurk.com/p/3i8ku1l8p7</t>
  </si>
  <si>
    <t>https://www.plurk.com/p/3i9txototi</t>
  </si>
  <si>
    <t>同人社團，香港</t>
  </si>
  <si>
    <t>鳴潮 / Wuthering Waves</t>
  </si>
  <si>
    <t>💠贊尼大套組 (同人誌 + 透卡+吊飾+立牌+抱枕套+紙袋) 3000元
💠贊尼小套組 (同人誌 + 透卡+吊飾+紙袋) 600元
💠同人誌「 RINASCITA HOLIDAY 」300元
💠PVC透卡
💠小贊尼吊飾
💠贊尼 X 安可立牌 400元
💠抱枕 2000元
💠紙袋
💠立牌 + 光柵卡 800元
💠長離 / 贊尼 / 坎特蕾拉立牌 1200元
💠守岸人 / 琳奈 雙面差分立牌 450元
💠大掛軸 700元
💠立體滑鼠墊 800元</t>
  </si>
  <si>
    <t>https://www.facebook.com/profile.php?id=61569658034788</t>
  </si>
  <si>
    <t>https://x.com/1n910?</t>
  </si>
  <si>
    <t>https://www.pixiv.net/users/1815657?</t>
  </si>
  <si>
    <t>https://www.instagram.com/m_art_0910?igsh=enl6Z2UxdjRxdTF5</t>
  </si>
  <si>
    <t>https://www.facebook.com/permalink.php?story_fbid=pfbid0G5byFgMuUbTTGtQZKbCk9nB4Hx7NGcYbDEdoJ6BmkLorPpih21VD93A7Uj4r7DhWl&amp;id=61569658034788</t>
  </si>
  <si>
    <t>https://www.facebook.com/permalink.php?story_fbid=pfbid02HGdC2FNcJ8RuPCRa62A8dgYRESMqKhzqanEcyJH9Eq6suHG8k9kJ1HCLzAafvraVl&amp;id=61569658034788</t>
  </si>
  <si>
    <t>淺羽</t>
  </si>
  <si>
    <t>💠燈光畫 1000元
💠同人誌【whisperia】200元
💠祈願御守 180元
💠雙插立牌 550元
💠新刊三點套組 (新刊+御守+立牌)</t>
  </si>
  <si>
    <t>https://www.facebook.com/asaba0212</t>
  </si>
  <si>
    <t>https://twitter.com/asaba_6771</t>
  </si>
  <si>
    <t>https://www.pixiv.net/users/25510757</t>
  </si>
  <si>
    <t>安久</t>
  </si>
  <si>
    <t>https://home.gamer.com.tw/homeindex.php?owner=bill77180212&amp;fbclid=IwAR1Zk8csuUmBX73H1PLUv9MlN9VYYl4vqGyEUIPmtqD2wKScMZ1rHtUtFtg</t>
  </si>
  <si>
    <t>https://asaba6771.wixsite.com/my-site?fbclid=IwAR007ipfokj55pKY2L7bljgb66ANYwl0U-weVfCE4bZkkEGXMj94kpBSDgM</t>
  </si>
  <si>
    <t>https://www.facebook.com/photo/?fbid=906115208596006&amp;set=pcb.906116411929219</t>
  </si>
  <si>
    <t>作品翻譯</t>
  </si>
  <si>
    <t>蔚藍檔案 / Blue Archive / ブルーアーカイブ，凱伊 Kei</t>
  </si>
  <si>
    <t>同人誌《糞作獵人KEI》
同人誌《陽奈的濃濃稠稠溏心蛋》
同人誌《白子同學有尾巴＋》</t>
  </si>
  <si>
    <t>微楓繪鋪</t>
  </si>
  <si>
    <t>微桑</t>
  </si>
  <si>
    <t>B02</t>
  </si>
  <si>
    <t>💠 鳴潮二插式旗袍立牌 450 元
💠 A套組 550 元
1️⃣ 旗袍立牌
2️⃣ 吊飾
3️⃣ 盲抽 1抽 
💠 B套組 700 元
1️⃣ 旗袍立牌 
2️⃣ 吊飾 
3️⃣ 胸章 
4️⃣ 盲抽 3抽
💠 旗袍系列吊飾 120 元
💠 旗袍系列胸章 60 元
💠 盲抽小卡 (1抽 內含2張) 50 元
💠 現場盲抽小挑戰特典
集齊普通款全17款 → 送胸章 ×1
集齊全17款 (含隱藏) → 送立牌 ×1</t>
  </si>
  <si>
    <t>https://www.facebook.com/FubukiTranslate/</t>
  </si>
  <si>
    <t>https://www.facebook.com/profile.php?id=100069498769838</t>
  </si>
  <si>
    <t>https://www.facebook.com/dlexdchiou?locale=zh_TW</t>
  </si>
  <si>
    <t>https://x.com/angel84326</t>
  </si>
  <si>
    <t>https://x.com/WeyasKayur?fbclid=IwY2xjawPQFalleHRuA2FlbQIxMABicmlkETFYazhiV25laFhPdE9PZnc4c3J0YwZhcHBfaWQQMjIyMDM5MTc4ODIwMDg5MgABHikYIxbAXewPcecd1PmT2r_YQjJOjmO4rFmGHaV-f-D21ua9lWRRMqRjEsxz_aem_bFyi1eiJVJ8FchcvqxNgtQ</t>
  </si>
  <si>
    <t>youtube.com/@angel84326</t>
  </si>
  <si>
    <t>https://home.gamer.com.tw/profile/index.php?&amp;owner=wut84326</t>
  </si>
  <si>
    <t>https://www.facebook.com/permalink.php?story_fbid=pfbid0Wy2YxHXiU3HJoRp1KEYmkFtKy8xwUXAxyHZRzBhutVTXBAwGZnDsRp8amiffqtsl&amp;id=100069498769838</t>
  </si>
  <si>
    <t>https://www.threads.com/@ankyufubuki</t>
  </si>
  <si>
    <t>https://www.facebook.com/permalink.php?story_fbid=pfbid02Bf4oqT2jx1VCwrJJKBMvmsUWh7V3mFRPPzDKknSHUXLUNAEqHaEcRqCu1SQM7s6Yl&amp;id=100069498769838</t>
  </si>
  <si>
    <t>https://fubukitranslate.tw/</t>
  </si>
  <si>
    <t>https://www.myacg.com.tw/seller_market.php?seller=305937</t>
  </si>
  <si>
    <t>▶️【歲月鐫刻】小套組 500NTD
【32P全彩插畫本】+ 【卡提希婭 壓克力色紙】+【拉古納晚宴 資料夾】+ 
▶️【裁影織夢】中套組 1000NTD
【歲月鐫刻 小套組】+ 【千咲 磁吸壓克力立牌】+ 【千咲 女僕皮革杯墊】
▶️【鳶尾之擁】大套組 2500NTD
【裁影織夢 中套組】+ 【莫塔里信用卡】+【珂萊塔 瑟瑟音聲動畫】+【大小卡 法蘭絨毯】+【琳奈＆莫寧   趴趴螢幕夾】
🛍️ 特典：鹿頭 狗狗提袋（贈品，送完為止！）</t>
  </si>
  <si>
    <t>https://www.facebook.com/ArtistRuZhai</t>
  </si>
  <si>
    <t>https://twitter.com/Ruzhai0609</t>
  </si>
  <si>
    <t>https://www.plurk.com/Ruzhai</t>
  </si>
  <si>
    <t>https://www.pixiv.net/users/12539859</t>
  </si>
  <si>
    <t>繪師,coser</t>
  </si>
  <si>
    <t>https://home.gamer.com.tw/profile/index.php?&amp;owner=mariohahahah</t>
  </si>
  <si>
    <t>會場限定套組 600元
💠1、同人誌【直到紫藤花綻放之時3】300元
💠2、開心出遊護照套
💠3、東雲寶寶行李吊牌
💠4、東雲&amp;紫藤貼紙組
大掛軸 600元
東雲咖啡店手提包 600元</t>
  </si>
  <si>
    <r>
      <rPr>
        <rFont val="Microsoft JhengHei"/>
        <color rgb="FF1155CC"/>
        <u/>
      </rPr>
      <t xml:space="preserve">https://www.myacg.com.tw/goods_detail.php?gid=6617865
https://www.myacg.com.tw/goods_detail.php?gid=6617856
</t>
    </r>
    <r>
      <rPr>
        <rFont val="Microsoft JhengHei"/>
        <color rgb="FF1155CC"/>
        <u/>
      </rPr>
      <t xml:space="preserve">https://www.myacg.com.tw/goods_detail.php?gid=6617851
</t>
    </r>
    <r>
      <rPr>
        <rFont val="Microsoft JhengHei"/>
        <color rgb="FF1155CC"/>
        <u/>
      </rPr>
      <t>https://www.myacg.com.tw/goods_detail.php?gid=6617842
https://www.myacg.com.tw/goods_detail.php?gid=6617831
https://www.myacg.com.tw/goods_detail.php?gid=6617829
https://www.myacg.com.tw/goods_detail.php?gid=6617826
https://www.myacg.com.tw/goods_detail.php?gid=6617821</t>
    </r>
  </si>
  <si>
    <t>https://www.facebook.com/ArtistRuZhai/posts/pfbid0kdSUwXn69RjcPNxGpKgsKRSLvMbJTy11MoYbtVbEg5gqVZamM3eH7feR5QVvGJ9kl</t>
  </si>
  <si>
    <r>
      <rPr>
        <rFont val="Microsoft JhengHei"/>
        <color rgb="FF1155CC"/>
        <u/>
      </rPr>
      <t xml:space="preserve">https://www.myacg.com.tw/goods_detail.php?gid=6617865
https://www.myacg.com.tw/goods_detail.php?gid=6617856
</t>
    </r>
    <r>
      <rPr>
        <rFont val="Microsoft JhengHei"/>
        <color rgb="FF1155CC"/>
        <u/>
      </rPr>
      <t xml:space="preserve">https://www.myacg.com.tw/goods_detail.php?gid=6617851
</t>
    </r>
    <r>
      <rPr>
        <rFont val="Microsoft JhengHei"/>
        <color rgb="FF1155CC"/>
        <u/>
      </rPr>
      <t>https://www.myacg.com.tw/goods_detail.php?gid=6617842
https://www.myacg.com.tw/goods_detail.php?gid=6617831
https://www.myacg.com.tw/goods_detail.php?gid=6617829
https://www.myacg.com.tw/goods_detail.php?gid=6617826
https://www.myacg.com.tw/goods_detail.php?gid=6617821</t>
    </r>
  </si>
  <si>
    <t>https://twitter.com/fang410693029</t>
  </si>
  <si>
    <t>wasami</t>
  </si>
  <si>
    <t>💠同人誌【WhiteStar】+明信片x2 200元
💠壓克力立牌 350元
💠套組800元 (同人誌+明信片+紙袋+立牌)</t>
  </si>
  <si>
    <t>https://www.pixiv.net/users/12160421</t>
  </si>
  <si>
    <t>https://www.facebook.com/dong.x.yao?comment_id=Y29tbWVudDoxNTEwODQxMzg2NzQ0MDc5Xzc5MTY1OTI5NjU5MjE0Mg%3D%3D&amp;__cft__[0]=AZV0eTjVMP54WALrJYDDw_HhcOacoXqKy-NquEZwypIGCw1iq9A9Fjg7cjkMG5HY4lKEc_8GboR62l5UihN9X12nKJVjxQUd3OajGftlsc4bunBo3TlE6ug1AW4v4EVpb1sznwUrKRqU2ytLhjTWPdHKdGDpZOWp75xs8kyPQyr-Dw&amp;__tn__=R]-R</t>
  </si>
  <si>
    <t>https://bsky.app/profile/wasami.bsky.social</t>
  </si>
  <si>
    <t>https://x.com/_405887169256</t>
  </si>
  <si>
    <t>https://www.instagram.com/fang410693029/</t>
  </si>
  <si>
    <t>https://www.pixiv.net/users/2410146</t>
  </si>
  <si>
    <t>https://wasami.fanbox.cc/</t>
  </si>
  <si>
    <t>https://www.instagram.com/wasami_mimi/</t>
  </si>
  <si>
    <t>https://lit.link/en/wasami?fbclid=IwY2xjawMP__1leHRuA2FlbQIxMABicmlkETExbW9jVDA2NDJUTnBlUkRSAR5Ha4AuCnKzEA2nlrvwx89eOX8kEGEDT0mOVoGbZ82I-3AI3-DQJLnbe7NTig_aem_MuKUKK9R8f1KzuH8Y11nPw</t>
  </si>
  <si>
    <t>https://www.facebook.com/photo.php?fbid=25714027971601823&amp;set=p.25714027971601823&amp;type=3</t>
  </si>
  <si>
    <t>https://www.youtube.com/@ch.jyoeshi8053/videos</t>
  </si>
  <si>
    <t>https://discord.gg/abtB6BVEPq</t>
  </si>
  <si>
    <t>https://home.gamer.com.tw/homeindex.php?owner=f410693029</t>
  </si>
  <si>
    <t>https://www.facebook.com/bouhashiyahaku/posts/pfbid02n5eNqiK8mBSrWPmfB5ChoYYiA7zuu6Z1Bjf6CF9DLarmviQvv7a2GsV9xtTwDZ7fl</t>
  </si>
  <si>
    <t>https://www.facebook.com/Toriiipic/posts/pfbid0jaB1BqNXL2Zr1LZuSS2QnBR9SBZyH5Q44CotPDthmRrJvKhviPD7hh9CfamZPDrrl
https://www.facebook.com/Toriiipic/posts/pfbid0VaY9YNHpPjMjyrgEs7CUt49Ybi4H1SL79QvjLV4oJjMiRwHAa5Zf2zTa95KF6YUql</t>
  </si>
  <si>
    <t>呱𝗚𝘂𝗮</t>
  </si>
  <si>
    <t>💠鳴潮🌊𝒁𝒂𝒏𝒊 贊妮     寫真週邊
- 16K膠裝寫真(48P)
- 電子檔(66P)連結小卡
💠限量10組 大火快炒套餐
$900 (含《CYAHAN》寫真*1、
《要不要炒飯》PP夾*1 、卓婭拍立得*1、震撼美味貼紙*1) 
卓局《CYAHAN》B5 20P  $550
《要不要炒飯》PP夾 5cm單面   $150</t>
  </si>
  <si>
    <t>https://www.facebook.com/sakasakura.cos</t>
  </si>
  <si>
    <t>https://twitter.com/sakasakura_</t>
  </si>
  <si>
    <t>https://www.instagram.com/sakasakura_/</t>
  </si>
  <si>
    <t>https://www.facebook.com/profile.php?id=100063891663130</t>
  </si>
  <si>
    <t>https://linktr.ee/sakasakura_?fbclid=IwY2xjawOfYVJleHRuA2FlbQIxMABicmlkETE1VzdlTHRJVDM0dm5HZzFzc3J0YwZhcHBfaWQQMjIyMDM5MTc4ODIwMDg5MgABHsDiLHwVvTkvXJf-YI2jcA1Eabr8TrpYeBJcNlNq5Nkhtwm9oQuzaY0tbIx8_aem_wovOqjEaBLT-sZMCityAOQ</t>
  </si>
  <si>
    <t>https://twitter.com/exJ7Czld3DbciJn</t>
  </si>
  <si>
    <t>https://www.facebook.com/sakasakura.cos/posts/pfbid0BY5aYeBjKcwTXmF43HgnE3Qectmo4iJJub9rni91MtmCNSP5bGAoUjFDHz6kKGw9l</t>
  </si>
  <si>
    <t>https://docs.google.com/forms/d/e/1FAIpQLSepwx_N5BRU5oGNI25ngW28rHdshXWkxUVrCRr-NjHptAaAgg/viewform
https://docs.google.com/forms/d/1HmHL_lxsf_owUJJZcAyReYnUrctBSXwBUMM_B4qELXo/viewform?fbclid=IwY2xjawPhGYdleHRuA2FlbQIxMABicmlkETFKUDgxOFIzb1p3cVhHeTJrc3J0YwZhcHBfaWQQMjIyMDM5MTc4ODIwMDg5MgABHqkgzx0OaovjYqu70jpApGiouU3mvV-uKfF5DrmDXWxTm122dEVk2FPOMUn-_aem_93Xozj8fuo3jqXyUXMSrCg&amp;edit_requested=true</t>
  </si>
  <si>
    <t>https://home.gamer.com.tw/creation.php?owner=a82392000</t>
  </si>
  <si>
    <t>瑄貓三倍速</t>
  </si>
  <si>
    <t>Q08</t>
  </si>
  <si>
    <t>https://www.facebook.com/Tsugumi0717/?locale=zh_TW</t>
  </si>
  <si>
    <t>https://www.facebook.com/HsuanMeowCos/posts/pfbid02M2PPHiqWavVw2duyxtT6wqZ1mfSTw61TV6vKzrv4FkDbuCovKAp3nBKRRBUJvkxNl</t>
  </si>
  <si>
    <t>https://docs.google.com/forms/d/e/1FAIpQLSfKFFCbwqxzRGzNbJbwCnYzAIu__BNGXL0f4JkLQwXnpHf-9g/viewform</t>
  </si>
  <si>
    <t>https://www.facebook.com/TKZHentai</t>
  </si>
  <si>
    <t>https://forms.gle/kJCdnhkj5AFftHV68</t>
  </si>
  <si>
    <t>https://twitter.com/shoron_pow</t>
  </si>
  <si>
    <t>墨鈴</t>
  </si>
  <si>
    <t>R16</t>
  </si>
  <si>
    <t>https://www.pixiv.net/users/3693397</t>
  </si>
  <si>
    <t>❥寫真書 NTD.1000
❥徽章     NTD.250/款 (圓形 58MM)
❥透卡     NTD.200/款
❥拍立得 NTD.350/張
❥生寫真組(6張入) NTD.300</t>
  </si>
  <si>
    <t>https://www.facebook.com/moling0/</t>
  </si>
  <si>
    <t>https://x.com/moling_01_01?fbclid=IwY2xjawKt8mVleHRuA2FlbQIxMABicmlkETFoUGczZElnSVJ1c3ozZ1gwAR6ibwllfl83HmFL49GE8iTZYizyqVZ2J7AnNj2tz2frUvR5uRoI1JAtlyaNGw_aem_H-DMVzN6B83riwpc14V2Aw</t>
  </si>
  <si>
    <t>https://www.instagram.com/mo_ling_01?fbclid=IwY2xjawKt8lZleHRuA2FlbQIxMABicmlkETFoUGczZElnSVJ1c3ozZ1gwAR5WtfEWabqt0CPEczAmpIvaGUqmrt0l_Vr6_uueYF2jEkEOFMvj5a9zC3axdw_aem_NSx2mAiyMtA3gnsmzl2ylA</t>
  </si>
  <si>
    <t>https://www.twitch.tv/moling_01?fbclid=IwY2xjawKt8nFleHRuA2FlbQIxMABicmlkETFoUGczZElnSVJ1c3ozZ1gwAR4RdpsH5Aeg-YLWcFZKvpp6yAlcU0BssirgSgaFoGAc725Jxmiy2eY-65fVrA_aem_-aO_o7v4_wjxLL8t0KcHbw</t>
  </si>
  <si>
    <t>https://www.facebook.com/share/p/17WYCrhvt6/</t>
  </si>
  <si>
    <t>https://www.facebook.com/share/v/14UzH8LiZKT/</t>
  </si>
  <si>
    <t>新刊SET   300元
1.同人誌(THE HERTA)
2.黑塔陪讀閃亮書籤
3.跟著黑塔一起旅行吊飾
4.燙金明信片
黑塔掛軸  600元
既刊          200元
A6明信片 套組50元</t>
  </si>
  <si>
    <t>https://docs.google.com/forms/d/e/1FAIpQLSeevAL8L464PHmaKIzxfyDQNoieezRebgP5-FYmpifG8z6QWA/viewform</t>
  </si>
  <si>
    <t>梓芊</t>
  </si>
  <si>
    <t>B07,B08 [寄]</t>
  </si>
  <si>
    <t>Coser, 繪師</t>
  </si>
  <si>
    <t>💠R18 Sol et Luna 日月交會之時
💠學院滿版壓克力立牌 私人訂製內衣款
💠學院雷射收藏小卡 私人訂製內衣款
💠A4雙面手提資料夾</t>
  </si>
  <si>
    <t>https://x.com/Pinkyringring</t>
  </si>
  <si>
    <t>https://www.plurk.com/pinkyring</t>
  </si>
  <si>
    <t>https://www.instagram.com/chian_twitch/</t>
  </si>
  <si>
    <t>https://www.pixiv.net/users/112861082</t>
  </si>
  <si>
    <t>https://www.facebook.com/share/p/187ziRHXTj/</t>
  </si>
  <si>
    <t>https://www.instagram.com/pinkyringring_/</t>
  </si>
  <si>
    <t>https://www.facebook.com/pandora0407/posts/pfbid0bGSywa9wov9DQkxYjoUeC5WyRoUZeaReVnAFjx6GXYqrsVwCMUd8qevQ1ooohKGyl
https://www.facebook.com/share/p/186B8pCK9U/</t>
  </si>
  <si>
    <t>B07,B08</t>
  </si>
  <si>
    <t>B03 [寄]</t>
  </si>
  <si>
    <t>https://lit.link/zh-tw/pinkyring</t>
  </si>
  <si>
    <t>C40 [寄]</t>
  </si>
  <si>
    <t>鳴潮 / Wuthering Waves、絕區零 / ZenlessZoneZero / ゼンレスゾーンゼロ</t>
  </si>
  <si>
    <t>💠葉瞬光立牌 350元
💠琳奈/千咲壓克力立牌 350元
💠鳴潮角色燙金書籤 100元
💠葉瞬光/儀玄/星見雅 鑰匙圈 150元
💠雷射小卡 150元
💠大型滑鼠墊 650元
💠泳裝掛軸 800元
💠卡提希婭立牌小套組 800元 (立牌組 + 燙金卡)
💠卡提希婭立牌大套組 1400元 (立牌組 + 燙金卡 + 滑鼠墊 + 明信片)
💠星炬學院立牌套組 550元 (立牌+徽章+燙金卡+明信片)
💠星炬學院立牌套組 550元 (立牌+徽章+燙金卡+明信片)
💠葉瞬光大套組 1200元 (立牌+徽章+滑鼠墊+鑰匙圈)
💠葉瞬光立牌套組 450元
💠柚葉立牌200元
💠鑰匙圈 150元
💠明信片 30元
💠雙閃徽章 150元
💠徽章 100元</t>
  </si>
  <si>
    <t>https://www.facebook.com/photo?fbid=1046332881630418&amp;set=a.102812505982465</t>
  </si>
  <si>
    <t>https://facebook.com/hanasawa062/</t>
  </si>
  <si>
    <t>https://x.com/hanasawahsu</t>
  </si>
  <si>
    <t>https://www.pixiv.net/users/53877974</t>
  </si>
  <si>
    <t>https://www.instagram.com/hanasawa_062/</t>
  </si>
  <si>
    <t>https://www.facebook.com/share/p/1C33aQDYrs/</t>
  </si>
  <si>
    <t>https://www.facebook.com/hanasawa062/posts/pfbid0GkA4ZPyrPf63TLmcna1uoQFu4SsbA6s5TXyugQ6wxzKXWU7An77rmnzW3WnbEQWMl</t>
  </si>
  <si>
    <t>繪師,日本</t>
  </si>
  <si>
    <t>B05,B06</t>
  </si>
  <si>
    <t>B04,B05</t>
  </si>
  <si>
    <t xml:space="preserve">鳴潮 / Wuthering Waves、絕區零 / ZenlessZoneZero / ゼンレスゾーンゼロ
</t>
  </si>
  <si>
    <t>💠B2掛軸 600元
💠門簾 700元
💠滑鼠墊 500元 -400元
💠T-Shirt 600元
💠雙面炫彩吊飾 200元
💠壓克力立牌 400元 - 300元
💠彩印短襪 100元
💠刺繡徽章 200元
💠繪馬吊飾 200元
💠壓克力立牌 400元 - 300元
💠炫光邦布T-shirt 600元</t>
  </si>
  <si>
    <t>https://www.facebook.com/profile.php?id=61552249589321</t>
  </si>
  <si>
    <t>https://www.plurk.com/kametarou</t>
  </si>
  <si>
    <t>https://twitter.com/BBirdTerrace</t>
  </si>
  <si>
    <t>https://www.facebook.com/permalink.php?story_fbid=pfbid035LZAobxjEHnJVrr74nDVR3VCNtddPDgisbiFPnZFavJSdB5meYqjDpQxQZ8bRyx2l&amp;id=61552249589321</t>
  </si>
  <si>
    <t>https://www.pixiv.net/users/1880414</t>
  </si>
  <si>
    <t>https://www.facebook.com/permalink.php?story_fbid=pfbid0q5qnXvUNf5HC2hfpuyNsudkhS61GK7UMRhr8KkSzmwpiTsVrKh7uFQmdiFYSxJuwl&amp;id=61552249589321</t>
  </si>
  <si>
    <t>💠同人誌新刊 250元
💠新刊套組五點 500元 (海報+明信片+資料夾+紅包袋)
💠A4海報
💠明信片一組
💠資料夾
💠親筆手繪紅包袋
💠千咲兔女郎立牌 500元
💠千咲兔女郎滑鼠墊 700元
💠千咲兔女郎透明壓克力板畫 500元</t>
  </si>
  <si>
    <t>FF14</t>
  </si>
  <si>
    <t>原創可愛小動物
魔法松鼠嘟嘟</t>
  </si>
  <si>
    <t>https://www.facebook.com/share/18YJRWHdu5/?mibextid=wwXIfr</t>
  </si>
  <si>
    <t>https://x.com/seaweedseason?s=21</t>
  </si>
  <si>
    <t>https://www.plurk.com/u/hitomi_7828</t>
  </si>
  <si>
    <t>https://www.facebook.com/seaoceanumi/posts/pfbid0FULRZypK3ou8QbZGmWotut7Jx5HvW5GroHDmD35wNe8poiY68kcNGMDBhWJbqT51l</t>
  </si>
  <si>
    <t>https://www.instagram.com/hitomi_7828?igsh=MTZia3AxdDNxY2prdg==</t>
  </si>
  <si>
    <t>https://www.facebook.com/share/p/1DeZ4MfBD6/</t>
  </si>
  <si>
    <t>https://www.myacg.com.tw/seller_market.php?seller=215388</t>
  </si>
  <si>
    <t>腦洞量子化</t>
  </si>
  <si>
    <t>鳴潮 / Wuthering Waves、碧藍航線 / Azur Lane / アズールレーン、明日方舟、蔚藍檔案 / Blue Archive / ブルーアーカイブ</t>
  </si>
  <si>
    <t>💠壓克力吊飾 150元
💠掛軸  600元
💠歐派滑鼠墊 500元
💠彈簧立牌 150元-300元
💠壓克力立牌 300元</t>
  </si>
  <si>
    <t>https://www.facebook.com/share/16jodqeRgs/</t>
  </si>
  <si>
    <t>https://x.com/Sipu_98</t>
  </si>
  <si>
    <t>https://www.facebook.com/photo/?fbid=3316586531843974&amp;set=pcb.3316590538510240</t>
  </si>
  <si>
    <t>https://www.pixiv.net/users/5190707</t>
  </si>
  <si>
    <t>Cabbage 白菜滷</t>
  </si>
  <si>
    <t>白菜滷</t>
  </si>
  <si>
    <t>B11</t>
  </si>
  <si>
    <t>鳴潮 / Wuthering Waves、Hololive</t>
  </si>
  <si>
    <t>💠同人誌【TIDEBOUND RECOLLECTION】300元
💠立牌 400-150元
💠鳴潮明信片 30元/張 100元/組</t>
  </si>
  <si>
    <t>https://www.facebook.com/p/Cabbage-%E7%99%BD%E8%8F%9C%E6%BB%B7-61564547952000/</t>
  </si>
  <si>
    <t>https://x.com/cabbage_ex?fbclid=IwY2xjawOaBzRleHRuA2FlbQIxMABicmlkETF1RzlOVzNJUlZ2WW1JOEpMc3J0YwZhcHBfaWQQMjIyMDM5MTc4ODIwMDg5MgABHtgLtp8OBqAD_HMsvAVKHMilrwemHp52BdYBlB1GyAgoawNL9IvjTvgSy8nA_aem_ut9pEVofpcdfIb-lga1tWQ</t>
  </si>
  <si>
    <t>https://www.facebook.com/profile.php?id=100009021227792&amp;__cft__[0]=AZXL2UW1mPvnodBwoZq6MbsuC92eJEZIjxhEfQ9gwO5H43kg1spX9QHTv02Z5GWFYTrjiBemXJwSpvMZNVCCwhX-Zo8ufIYf7FtaAkrYP3KQJcjovzDkLnsdWydkRTIS6hXJ_umZB-nyMkfDi6gXpQTGJZroXK6xea5Lj7lQhoKH8_oerRz-OsFEh28Mim8fO5aDxwSoJ_-Lo-YXVTH54Na1SIRcUjWjXVQDkZw5YA-yvQ&amp;__tn__=-UC%2CP-y-R</t>
  </si>
  <si>
    <t>https://www.facebook.com/permalink.php?story_fbid=pfbid02gGitkDfXufXn8tRSLTpogjUc34mCR6wPDWDHwRXUKgftBsyfxK32WdGpRqY2MmrNl&amp;id=61556261174205</t>
  </si>
  <si>
    <t>https://www.pixiv.net/users/18061021</t>
  </si>
  <si>
    <t>https://www.facebook.com/photo/?fbid=122303498822208705&amp;set=a.122110885478208705</t>
  </si>
  <si>
    <t>UNLOLI</t>
  </si>
  <si>
    <t>unloli 不蘿莉</t>
  </si>
  <si>
    <t>仙界大濕</t>
  </si>
  <si>
    <t>H14</t>
  </si>
  <si>
    <t>鳴潮/蔚藍檔案/妮姬</t>
  </si>
  <si>
    <t>原創分鏡本【買飛機杯遇到電子魅魔】100元
同人新刊【鳴潮土豆本】150元
同人既刊【千年超天才美少女的溫泉療浴】200元
同人既刊【妮姬貧乳本】200元
鳴潮新品周邊吊飾150元</t>
  </si>
  <si>
    <t>https://www.facebook.com/un1o1i/</t>
  </si>
  <si>
    <t>https://x.com/unloli</t>
  </si>
  <si>
    <t>https://x.com/unloli818</t>
  </si>
  <si>
    <t>https://www.plurk.com/unloli721</t>
  </si>
  <si>
    <t>https://www.facebook.com/HappyWetClub/</t>
  </si>
  <si>
    <t>https://www.pixiv.net/users/2319956</t>
  </si>
  <si>
    <t>https://www.twitch.tv/unloli0</t>
  </si>
  <si>
    <t>https://home.gamer.com.tw/profile/index.php?&amp;owner=unloli</t>
  </si>
  <si>
    <t>https://unloli.wixsite.com/index</t>
  </si>
  <si>
    <t>https://pawoo.net/@unloli</t>
  </si>
  <si>
    <t>https://www.facebook.com/share/p/186QieJ59R/</t>
  </si>
  <si>
    <t>https://twitter.com/h804232002</t>
  </si>
  <si>
    <t>https://www.myacg.com.tw/seller_market.php?seller=655028</t>
  </si>
  <si>
    <t>https://www.plurk.com/Wet_elephant</t>
  </si>
  <si>
    <t>玉姐</t>
  </si>
  <si>
    <t>B20 [寄]</t>
  </si>
  <si>
    <t>劍星</t>
  </si>
  <si>
    <t>💠同人誌【Stellar Blunder】120元
💠套組【新刊+3款吊飾】750元</t>
  </si>
  <si>
    <t>https://www.facebook.com/profile.php?id=100095364674172&amp;paipv=0&amp;eav=AfYrHqS-eBjNj02FAM0JE0xcjZvYUXjfrEXCcXcEx7u5HBxrUviwEwNtV1RtGXso_6E</t>
  </si>
  <si>
    <t>https://www.facebook.com/share/ESMxisuRynxfe4Wn/?mibextid=LQQJ4d</t>
  </si>
  <si>
    <t>https://x.com/usagikohizeri</t>
  </si>
  <si>
    <t>https://www.pixiv.net/users/24353490?fbclid=IwAR0zHLYi1-q42nKYFEXGTxRVxWbpmcgdLtWngCwpbVviavNsAJuX3rxAodY</t>
  </si>
  <si>
    <t>https://www.instagram.com/alice12120303/</t>
  </si>
  <si>
    <t>https://www.youtube.com/channel/UCj_SAEhAsyVU936Ys_jRb5Q</t>
  </si>
  <si>
    <t>https://www.twitch.tv/alice12120303</t>
  </si>
  <si>
    <t>https://discord.gg/fnNWEMxZ</t>
  </si>
  <si>
    <t>https://wall.gamer.com.tw/redir.php?userId=alice1212030</t>
  </si>
  <si>
    <t>https://sites.google.com/view/usagikohizeri?fbclid=IwZXh0bgNhZW0CMTAAAR389O7doktTKPhg7fwMoGuENmrzobXaqFS0M2KHvu8Pd5b1Xs9Ekyx4WD8_aem_sgSSRsA4jJbPNd_lPe2gEA</t>
  </si>
  <si>
    <t>https://www.facebook.com/share/p/1FtiNkc8Dj/</t>
  </si>
  <si>
    <t>葬送的芙莉蓮，路人超能100</t>
  </si>
  <si>
    <t>RED RIBBON REVENGER</t>
  </si>
  <si>
    <t>魔公子</t>
  </si>
  <si>
    <t>日本，同人社團</t>
  </si>
  <si>
    <t>暮蟬悲鳴時、艦隊收藏 / Kantai Collection / 艦コレ</t>
  </si>
  <si>
    <t>💠同人誌【勇者鬥惡龍2】
💠掛軸</t>
  </si>
  <si>
    <t>https://www.doujin.com.tw/groups/info/8155/books</t>
  </si>
  <si>
    <t>https://www.doujin.com.tw/groups/info/349?srsltid=AfmBOoprM7foxVN7YCbPsV_hnNeHRglFUKTl7X-JvLKuqEaEC4TMs19C</t>
  </si>
  <si>
    <t>https://x.com/makoushi/status/2017221333592223849</t>
  </si>
  <si>
    <t>https://www.threads.com/@trapa_studio/post/DbqNY3AkiTT</t>
  </si>
  <si>
    <t>奈櫻</t>
  </si>
  <si>
    <t>手搖動畫機 500-700元</t>
  </si>
  <si>
    <t>https://www.facebook.com/anenin123</t>
  </si>
  <si>
    <t>https://twitter.com/wink983003045</t>
  </si>
  <si>
    <t>https://www.plurk.com/asdfg1233a</t>
  </si>
  <si>
    <t>https://www.pixiv.net/users/2428169</t>
  </si>
  <si>
    <t>https://www.instagram.com/wink983003045/</t>
  </si>
  <si>
    <t>https://www.youtube.com/channel/UCMjmvOgyJ-6RgMqCYhV0j0w</t>
  </si>
  <si>
    <t>https://wall.gamer.com.tw/user.php?userId=asdfg12356</t>
  </si>
  <si>
    <t>https://www.plurk.com/p/3i5plxl38l</t>
  </si>
  <si>
    <t>https://www.facebook.com/anenin123/posts/pfbid031WeaDFVbjYnWomdgaKDF5nG2kX8svYqXh9VprkDwoCsCqJZvUXJyoRw269NuEncfl</t>
  </si>
  <si>
    <t>ズイカク・フィクスター（瑞鶴彩畫）</t>
  </si>
  <si>
    <t>日本, 同人社團</t>
  </si>
  <si>
    <t>https://www.facebook.com/phixtar</t>
  </si>
  <si>
    <t>http://twitter.com/zuikakujp</t>
  </si>
  <si>
    <t>http://www.pixiv.net/member.php?id=20411</t>
  </si>
  <si>
    <t>http://www.zuikaku.jp/?fbclid=IwY2xjawNdwupleHRuA2FlbQIxMABicmlkETFTQWcwZTdabFQ2c0pqcmFGAR4n6tzOoT3Gzu5O-xhj5lJ-uYgvB7JkgN9w5BmBzL7lBLh4FBTp5f_heImdmg_aem_CwfdEHjuv-xrQpo6mDhAyw</t>
  </si>
  <si>
    <t>得加補Prodejavu</t>
  </si>
  <si>
    <t>同人社團</t>
  </si>
  <si>
    <t>同人誌 200元、特大立牌 350元、防水桌墊 600元、掛軸 600元</t>
  </si>
  <si>
    <t>https://www.facebook.com/OtakuEden%20%20/</t>
  </si>
  <si>
    <t>https://twitter.com/otaku_eden2014</t>
  </si>
  <si>
    <t>軍事</t>
  </si>
  <si>
    <t>https://www.plurk.com/cadpeople</t>
  </si>
  <si>
    <t>https://www.pixiv.net/users/51610526</t>
  </si>
  <si>
    <t>https://www.facebook.com/groups/Offensivism/</t>
  </si>
  <si>
    <t>https://discord.gg/8uGkqwr</t>
  </si>
  <si>
    <t>https://www.facebook.com/otaku.eden2/posts/pfbid02s9it4JDW8KBgFgMGnnvy97B7WZ48QS29Ks4fp45oUtQuhoLyv6LTkCUou6dUePjNl?__cft__[0]=AZX2Y4s1FOKtfQuLVHjXwrgzySfoxuvojfinlmto5gOB5vZhtC8vEtkS3yrPspxbxNgYc3S8VFBJ2JSclibi08XDfVtrsinlKhDMDPVAmheRmhdPSby_nq_Q3ImkWnunj-E0GN6_-Ju-LzfEHbuIEMewfegvGHJYAdO4S-f9ocTlAb-mM93kt0fwbAt6KQ7eA9oCCUlDrjgMZevZbtaprfdo&amp;__tn__=%2CO%2CP-R</t>
  </si>
  <si>
    <t>https://twitter.com/aosorakamiya</t>
  </si>
  <si>
    <t>https://www.plurk.com/AosoraKamiya</t>
  </si>
  <si>
    <t>https://www.facebook.com/otaku.eden2/posts/pfbid0REFapZW1i8w2CQ1XM775RSzMeXadPAF1HfpKqDDgi4KbzQYDb4zqYHjn4usmazSvl</t>
  </si>
  <si>
    <t>雲尾</t>
  </si>
  <si>
    <t>壓克力立牌、地雷系陽奈托特包、畫冊套組 (同人誌+長皮夾+色紙+購物袋+資料夾)</t>
  </si>
  <si>
    <t>https://www.facebook.com/circleworks0707</t>
  </si>
  <si>
    <t>https://www.facebook.com/profile.php?id=61556671013215</t>
  </si>
  <si>
    <t>https://linktr.ee/circleworks</t>
  </si>
  <si>
    <t>https://drive.google.com/file/d/11lPZJfvs08CWjHcWE-DM9Yk6BCAGK1Se/view?usp=sharing</t>
  </si>
  <si>
    <t>製紙工場</t>
  </si>
  <si>
    <t>https://www.facebook.com/jackie.li.1694</t>
  </si>
  <si>
    <t>https://www.facebook.com/Leeshin0919?__cft__[0]=AZXWXzY_EsPC-toM1sZs_3qAcuaJb4GEJNzAWlvOVqtMgZ79xURdSlvdTyfN3Sua92XS0C34f2R05wH4CvhoxerksqeOMkpBB6aYN08lOL23hywCEXx3PdA8Pm3wp8JT55p3pzlQZDjV-jaNCrF5gkeM4yNyXpIlzW7N-u6IIIwwTC16O8RFLsvzecvh-KXfia-CjryCZ0ZzZwYGslxsd7-P&amp;__tn__=-UC*F</t>
  </si>
  <si>
    <t>https://x.com/netaroulife</t>
  </si>
  <si>
    <t>翻車貓 MoNya MoNya</t>
  </si>
  <si>
    <t>ShiBi，せら少佐</t>
  </si>
  <si>
    <t>同人團體</t>
  </si>
  <si>
    <t>💠同人誌【文學少女的爆走】150元
💠櫻井美代抱枕套 3200元
💠板垣鹿江抱枕套 3200元
💠同人誌準備號【ADE'S SPECIAL MISSION】50元
💠神罰DMTR T-Shirt 800元
💠既刊 150元
💠既刊套組 400元 (既刊+鑰匙圈+布袋)</t>
  </si>
  <si>
    <t>https://x.com/jiangongyouji1?fbclid=IwY2xjawKrvaNleHRuA2FlbQIxMABicmlkETFtSENBTVF5QTNhNHpQeWlMAR4S61OhzyPpKZewF_SROQq20aP0sCQvxJLynq1XR3h9ty7ceRtF6bQFDca9Sw_aem_WCQhwnD_dl4ewLQYfJ9QlQ</t>
  </si>
  <si>
    <r>
      <rPr>
        <rFont val="Arial"/>
        <b/>
        <color rgb="FF1155CC"/>
        <u/>
      </rPr>
      <t>https://www.facebook.com/100070585759809</t>
    </r>
  </si>
  <si>
    <t>https://www.pixiv.net/users/6336012</t>
  </si>
  <si>
    <r>
      <rPr>
        <rFont val="Arial"/>
        <color rgb="FF1155CC"/>
        <u/>
      </rPr>
      <t>https://bsky.app/profile/honeyshibi.bsky.social</t>
    </r>
  </si>
  <si>
    <t>https://x.com/HoneyShiBiLee</t>
  </si>
  <si>
    <t>https://x.com/YaoSera</t>
  </si>
  <si>
    <r>
      <rPr>
        <rFont val="Arial"/>
        <color rgb="FF1155CC"/>
        <u/>
      </rPr>
      <t>http://www.plurk.com/sunmeihk</t>
    </r>
  </si>
  <si>
    <t>https://www.pixiv.net/users/4213162
https://www.pixiv.net/users/5004456</t>
  </si>
  <si>
    <r>
      <rPr>
        <rFont val="Arial"/>
        <color rgb="FF1155CC"/>
        <u/>
      </rPr>
      <t>https://fantia.jp/fanclubs/6944</t>
    </r>
  </si>
  <si>
    <r>
      <rPr>
        <rFont val="Arial"/>
        <b/>
        <color rgb="FF1155CC"/>
        <u/>
      </rPr>
      <t>https://www.instagram.com/honeyshibi</t>
    </r>
  </si>
  <si>
    <t>https://x.com/Knocker_doujin/status/2016737007863726115</t>
  </si>
  <si>
    <t>https://www.facebook.com/leekameko?mibextid=wwXIfr&amp;mibextid=wwXIfr</t>
  </si>
  <si>
    <t>https://www.facebook.com/permalink.php?story_fbid=pfbid025BiafQbrjagNGGGKAd21SSRuarpbxg5aDtQ2amg87WT5a6adKnqLZLhfkFvA6XZKl&amp;id=100063562817340</t>
  </si>
  <si>
    <t>https://x.com/lee_kameko?s=21</t>
  </si>
  <si>
    <t>UnchikuCompany</t>
  </si>
  <si>
    <t>白山之乃</t>
  </si>
  <si>
    <t>T35,T36 [寄]</t>
  </si>
  <si>
    <t>💠蔚藍檔案迷你鋼琴管弦樂編曲 CD 200元
💠檔案迷你管弦樂編曲 既品 CD 200元</t>
  </si>
  <si>
    <t>https://www.instagram.com/lee_kameko?igsh=MTQ0eDUweWhqYTNiOQ==</t>
  </si>
  <si>
    <t>https://bsky.app/profile/teaunchiku.bsky.social</t>
  </si>
  <si>
    <t>https://x.com/t_unchiku</t>
  </si>
  <si>
    <t>https://www.unchiku.org/link/</t>
  </si>
  <si>
    <t>https://x.com/t_unchiku/status/2016494670998888639</t>
  </si>
  <si>
    <t>米豆工作室</t>
  </si>
  <si>
    <t>桌遊</t>
  </si>
  <si>
    <t>飛鳥馬時跟莉音立牌</t>
  </si>
  <si>
    <t>https://www.facebook.com/midostudio35/</t>
  </si>
  <si>
    <t>https://www.facebook.com/XingJustDrawIt/</t>
  </si>
  <si>
    <t>https://www.facebook.com/KousinMF/posts/pfbid0SB61jeebRFMeencuoSK3xF4aHWcgkSueQM7WwbA8LxCo4WYUNJvrdK6T1mq5jKkDl</t>
  </si>
  <si>
    <t>https://twitter.com/Xing79417</t>
  </si>
  <si>
    <t>影玄</t>
  </si>
  <si>
    <t>寫手</t>
  </si>
  <si>
    <t>💠同人誌小說【記憶遺落 紀錄未及】250元
💠明日奈小說本 100元
💠小說【翼羽覆返的柔憐】250元
💠相框壓克力立牌 300元
💠彌香小說本 100元
💠既刊 200元
💠壓克力立牌 350元
💠飯友 200元</t>
  </si>
  <si>
    <t>https://www.plurk.com/sueyenholic?offset=</t>
  </si>
  <si>
    <t>https://www.pixiv.net/users/771070</t>
  </si>
  <si>
    <t>https://www.facebook.com/innxuan.jr</t>
  </si>
  <si>
    <t>https://www.plurk.com/innxuan0322</t>
  </si>
  <si>
    <t>https://www.pixiv.net/users/1073303/novels</t>
  </si>
  <si>
    <t>https://www.facebook.com/photo.php?fbid=870888882588124&amp;set=p.870888882588124&amp;type=3</t>
  </si>
  <si>
    <t>https://myship.7-11.com.tw/general/detail/GM2304297907838</t>
  </si>
  <si>
    <t>歩羽羽</t>
  </si>
  <si>
    <t>-Sakimiya-</t>
  </si>
  <si>
    <t>💠新刊套組 250元
💠同人誌【新入生 陸八魔亞瑠 vol.3】200元
💠小冊子
💠雙面資料夾
💠既刊 全彩本 200元
💠既刊 漫畫本 150元</t>
  </si>
  <si>
    <t>https://x.com/HuwaDuck</t>
  </si>
  <si>
    <t>https://www.plurk.com/p/3i9f2932nv</t>
  </si>
  <si>
    <t>https://www.youtube.com/@HuwaCh</t>
  </si>
  <si>
    <t>C03,C04 [寄]</t>
  </si>
  <si>
    <t>💠新刊5點大套組 1100元
💠同人誌【頁間に残る彼女の匂い】
💠A4資料夾
💠飯友
💠土書館 場景立牌
💠新刊單售 300元
💠磁吸式立牌 800元
💠飯友 200元</t>
  </si>
  <si>
    <t>https://www.twitch.tv/huwaduck/about</t>
  </si>
  <si>
    <t>https://www.facebook.com/profile.php?id=61583891031404</t>
  </si>
  <si>
    <t>https://www.facebook.com/share/p/1CQxtwMzv3/</t>
  </si>
  <si>
    <t>https://www.facebook.com/permalink.php?story_fbid=pfbid02kUvvcuipcRv7jUJHu4PBvSjvJqsmhCWjVyaAHyNJudDK5NL8iv4vLZmh2kH7m2fHl&amp;id=61583891031404</t>
  </si>
  <si>
    <t>P26 [寄]</t>
  </si>
  <si>
    <t>💠 同人誌新刊《戀陽初揭》 (B5 全23P R18 成人向) 200 元
💠 空崎陽奈大滑鼠墊 600 元
💠 三層壓克力立牌 競標
💠 雙層布大掛軸 競標
💠 套組限定5點套組 600 元
1️⃣ 新刊《戀陽初揭》
2️⃣ 套組手提袋
3️⃣ A4資料夾
4️⃣ 雙層脫衣光柵卡
5️⃣ 15cm 怪獸立牌
💠 共眠情境透卡</t>
  </si>
  <si>
    <t>https://www.facebook.com/share/p/1CDCLXb3BP/</t>
  </si>
  <si>
    <t>https://www.facebook.com/k2illust/posts/pfbid02Tir8o5i4UfRnBVDJqxKf4zU9BkVKRgRT2yXZGzC9ZNQuiC2oEGqHsDXBhC6RN5FAl</t>
  </si>
  <si>
    <t>https://www.myacg.com.tw/seller_market.php?seller=312001&amp;keyword=%E6%88%80%E9%99%BD%E5%88%9D%E6%8F%AD</t>
  </si>
  <si>
    <t>P27,P28</t>
  </si>
  <si>
    <t>同人誌【if便利屋68一起玩英雄聯盟】200元、同人誌【if便利屋68也想當老師】250元、新年御守 500元、掛軸 500元</t>
  </si>
  <si>
    <t>https://www.facebook.com/photo/?fbid=1462849225507490&amp;set=pcb.1462867125505700</t>
  </si>
  <si>
    <t>山上風大</t>
  </si>
  <si>
    <t>O33</t>
  </si>
  <si>
    <t>既刊 200元、吊飾 150元</t>
  </si>
  <si>
    <t>https://twitter.com/Alashi50</t>
  </si>
  <si>
    <t>https://www.plurk.com/hsuchen_543670</t>
  </si>
  <si>
    <t>http://www.pixiv.net/member.php?id=1348846</t>
  </si>
  <si>
    <t>http://goo.gl/lLimzz</t>
  </si>
  <si>
    <t>https://www.plurk.com/p/3i5myie2nc</t>
  </si>
  <si>
    <t>https://www.facebook.com/alaisartwork/posts/pfbid0uA4n9hoVku26QyW82gZEFtoQNp8dbFXCisrKA3DevEvHhrTAzHWJDfo5ipmxsVgDl</t>
  </si>
  <si>
    <t>六六六屋</t>
  </si>
  <si>
    <t>六亞</t>
  </si>
  <si>
    <t>P42 [寄]</t>
  </si>
  <si>
    <t>T33, T34 [寄]</t>
  </si>
  <si>
    <t>💠同人插畫集 250元
💠大套組(硬殼貼紙包/多層壓克力吊牌/拍立得/套組限定小書/組裝小卡) 600元
💠滑鼠墊A/B款 600元</t>
  </si>
  <si>
    <t>https://www.facebook.com/RyoyakS2nd</t>
  </si>
  <si>
    <t>https://x.com/RyoyakS?fbclid=IwY2xjawPcWaFleHRuA2FlbQIxMABicmlkETFpM2tGTDRwOHdDZWMyQWNZc3J0YwZhcHBfaWQQMjIyMDM5MTc4ODIwMDg5MgABHqI8_bFP90Bmaz7w3TteDqMZ80HphBZE7zkjkn6JRpLrLuwQ2xF5mqdUovB__aem_sseKACQYg4kLriavaWpvuw</t>
  </si>
  <si>
    <t>https://www.instagram.com/_mumuuu__/</t>
  </si>
  <si>
    <t>https://ryoyaks.fanbox.cc/</t>
  </si>
  <si>
    <t>https://www.facebook.com/share/p/1FBLByfxXj/</t>
  </si>
  <si>
    <t>少搬三箱月台奉系注意小組</t>
  </si>
  <si>
    <t>魏列夏庚&amp;席恩/CN</t>
  </si>
  <si>
    <t>💠同人誌【哈密Video 橘光園地】250元
💠同人誌【粉紅慾望】150元
💠同人誌【老師我想知道】200元
💠同人誌既刊 100-150元</t>
  </si>
  <si>
    <t>https://www.facebook.com/astor.cn</t>
  </si>
  <si>
    <t>https://www.facebook.com/auroraACP</t>
  </si>
  <si>
    <t>言葉Project</t>
  </si>
  <si>
    <t>https://www.pixiv.net/users/42785945/artworks</t>
  </si>
  <si>
    <t>💠同人誌 280元
💠貼紙 40元
💠飯友 70元
💠壓克力磚 70元
💠雷射卡貼 55元
💠徽章 70元
💠明信片 25元</t>
  </si>
  <si>
    <t>https://clusters.tw/profile/4255C1A3-B3F8-411A-8A57-50A5875A7723/works</t>
  </si>
  <si>
    <t>https://www.plurk.com/p/3i0repminc</t>
  </si>
  <si>
    <t>https://www.facebook.com/auroraACP/posts/pfbid02kgcrdExQpg2SVWxShPEATf6Q1ZEW3MaSnHBwRsP34amAwADJcSDFNUjBBFs3JNznl</t>
  </si>
  <si>
    <t>https://www.facebook.com/Yonneyouo</t>
  </si>
  <si>
    <t>https://www.plurk.com/p/3i9sv3bz84</t>
  </si>
  <si>
    <t>💠同人誌【地雷男娘的異色X交】150元
💠新刊套組【A + 套組限定本】200元
💠蘇希掛軸 500元
💠蟲姦檔案【優香 / 諾亞】400元 合售 700元</t>
  </si>
  <si>
    <t>男娘、蟲姦、重口味</t>
  </si>
  <si>
    <t>https://www.instagram.com/yonneyowo/</t>
  </si>
  <si>
    <t>https://www.facebook.com/share/p/187dByhmFe/</t>
  </si>
  <si>
    <t>https://www.threads.com/@yonneyowo/post/DberZXVGjkF</t>
  </si>
  <si>
    <t>比雕飛飛♪♪</t>
  </si>
  <si>
    <t>P29,P30</t>
  </si>
  <si>
    <t>https://www.facebook.com/dindindandandog/</t>
  </si>
  <si>
    <t>半里★廣場</t>
  </si>
  <si>
    <t>https://x.com/dindindandandog</t>
  </si>
  <si>
    <t>https://www.plurk.com/dindindandandog</t>
  </si>
  <si>
    <t>https://www.instagram.com/dindindandandog/</t>
  </si>
  <si>
    <t>O30</t>
  </si>
  <si>
    <t>https://www.youtube.com/@DinDinDanDanDog</t>
  </si>
  <si>
    <t>https://lit.link/zh-tw/kasumihsiao</t>
  </si>
  <si>
    <t>O24</t>
  </si>
  <si>
    <t>O23</t>
  </si>
  <si>
    <t>💠同人誌【不管是彩奈還是星奈 只要肯出彩的奈都是好 NICE】150元
💠同人誌【薰香飄梟 只為隱藏思念之情】150元
💠日常貼紙 50元</t>
  </si>
  <si>
    <t>町猫</t>
  </si>
  <si>
    <t>https://www.plurk.com/p/3i8a0mmybb</t>
  </si>
  <si>
    <t>https://www.plurk.com/p/3i9esavnce</t>
  </si>
  <si>
    <t>https://www.myacg.com.tw/goods_detail.php?gid=6738922</t>
  </si>
  <si>
    <t>奶昔工房</t>
  </si>
  <si>
    <t>奶昔</t>
  </si>
  <si>
    <t>https://www.facebook.com/Dincattw</t>
  </si>
  <si>
    <t>同人誌《跟老師來場屋外戰吧&amp;Teacher's Secret Photo Album2》
大套組1: 雙新刊 / 明信片組 / 胸章 / 夾鏈袋 / 立牌 / R18掛軸
大套組2: 雙新刊 / 明信片組 / 胸章 / 夾鏈袋 / 立牌 / 一般掛軸
中套組: 雙新刊 / 明信片組 / 胸章 / 夾鏈袋 / 立牌</t>
  </si>
  <si>
    <t>https://www.facebook.com/MilkshakeWork2</t>
  </si>
  <si>
    <t>https://x.com/DINCAT_Pixiv</t>
  </si>
  <si>
    <t>https://bsky.app/profile/milkshakework.bsky.social</t>
  </si>
  <si>
    <t>https://x.com/MilkshakeWork</t>
  </si>
  <si>
    <t>https://twitter.com/MirukuSeki3</t>
  </si>
  <si>
    <t>https://www.pixiv.net/users/2595184</t>
  </si>
  <si>
    <t>https://milkshakework.fanbox.cc/</t>
  </si>
  <si>
    <t>https://www.instagram.com/MilkshakeWork</t>
  </si>
  <si>
    <t>https://www.twitch.tv/milkshakework</t>
  </si>
  <si>
    <t>https://linktr.ee/milkshakework</t>
  </si>
  <si>
    <t>https://www.facebook.com/MilkshakeWork2/posts/pfbid02YcnT5cJmvjxLjTS2r7hjxyZRmJrgYVyZU18B7CVDnk6PfSHCvDgMbJk4Wowerqnbl
https://www.facebook.com/MilkshakeWork2/posts/pfbid0qFLHq9RT7ebXNxNotdQbzhmkDNQ3tkhn6mVeQhrCPFxuPbLTDbJtBDbSkxVe4BQnl
https://www.facebook.com/MilkshakeWork2/posts/pfbid086mR9Bkvp6aLMmpohsvwvHnum1Q1b8X6Sc1E2skC9rAhyoCUrz3GHWceX87s4FJYl</t>
  </si>
  <si>
    <t>https://drive.google.com/file/d/15PstOZZZKz6q463BDS-xy-VuDDD8ECuv/view?usp=sharing</t>
  </si>
  <si>
    <t>https://www.myacg.com.tw/goods_detail.php?gid=6730620</t>
  </si>
  <si>
    <t>O40</t>
  </si>
  <si>
    <t>💠新刊小套組 600元
1、同人誌新刊
2、拍立得小卡
3、雙面厚紙袋
4、複製燙金壓克力色紙 400元
5、雷射工藝明信片
💠泳衣立牌 400元
💠雷射工藝明信片 100元
💠Iruni泳裝套組 (立牌+徽章+厚卡) 600元
💠Itsuki泳裝套組 600元
💠絕區零泳裝立牌 400元</t>
  </si>
  <si>
    <t>💠同人誌150元
💠壓克力立牌 200元
💠既刊 150元
💠立牌 50元</t>
  </si>
  <si>
    <t>https://www.plurk.com/p/3i5mqfwo1z</t>
  </si>
  <si>
    <t>https://www.plurk.com/p/3i9osa0wei</t>
  </si>
  <si>
    <t>https://www.plurk.com/p/3i6qtxaulm</t>
  </si>
  <si>
    <t>玉巴YUBA</t>
  </si>
  <si>
    <t>玉巴</t>
  </si>
  <si>
    <t>https://www.facebook.com/yubafox</t>
  </si>
  <si>
    <t>https://twitter.com/yubafox</t>
  </si>
  <si>
    <t>https://www.pixiv.net/users/30839226</t>
  </si>
  <si>
    <t>https://linktr.ee/yubafox?fbclid=IwY2xjawEyyStleHRuA2FlbQIxMAABHSjtYJRllCPP6V2d_4kL8J2AqjFnUKGur3BdacUuM91o6l5oDbfcpAmeWQ_aem_nVeQQ487F8A4R6qMnaiRXA</t>
  </si>
  <si>
    <t>白夜綺想曲</t>
  </si>
  <si>
    <t>綾瀨水音</t>
  </si>
  <si>
    <t>G21</t>
  </si>
  <si>
    <t>💠同人誌「天使們成了超淫亂AV女優之日 Act.3」250元
💠同人誌既刊【天使們成了超淫亂AV女優之日 Act.1 / 2】250元
💠天使系列共通特點
💠B2掛軸 650元</t>
  </si>
  <si>
    <t>https://twitter.com/AyaseMio</t>
  </si>
  <si>
    <t>https://www.plurk.com/ayasemio</t>
  </si>
  <si>
    <t>https://www.facebook.com/du.qi.255381/posts/pfbid02c837Y9v91d3vwK6i9jQDTZwcq3AVhXUZWfb3UMEJti17E9CTAHGNhxgeHQkamJP5l</t>
  </si>
  <si>
    <t>https://www.pixiv.net/users/39660790</t>
  </si>
  <si>
    <t>https://www.plurk.com/p/3i6l35q7g2
https://www.plurk.com/p/3i6o2e04c7</t>
  </si>
  <si>
    <t>https://www.plurk.com/p/3i89yog03t
https://www.plurk.com/p/3i99izb1ak</t>
  </si>
  <si>
    <t>https://www.plurk.com/p/3i6o2e04c7</t>
  </si>
  <si>
    <t>💠同人誌既刊 150元
💠陽奈海灘秘境掛軸 700元
💠陽奈妃姬入浴擦邊掛軸 700元
💠正月陽奈壓克力立牌 500元
💠地雷系陽奈壓克力立牌 500元
💠女王陽奈壓克力立牌 500元
💠兔女郎陽奈壓克力立牌 500元</t>
  </si>
  <si>
    <t>https://www.plurk.com/p/3i5mjb1rnk</t>
  </si>
  <si>
    <t>https://www.facebook.com/xz.on.985840?__cft__[0]=AZW_2-zjuyORL2i4ttQD5pxDED1XcNwVYMEb_H8SbDsGR9nO3cv-dKRdIxtpTaeRCnjwTQAd73wHlxSfPeWob9w7dGKQG477HzPLi7zX8MIadMyDcYSWXWr57A6856aHcgQWN1AyFA-51xZOshXWft6-yIA88wSSlFTeRVOzaYUvZTMcRufw205NT5ye3OS6KbOGW0pKdbnSx7TcjcFmLrN2YU_uGrszRe1S6H5eoESWew&amp;__tn__=-UC%2CP-y-R</t>
  </si>
  <si>
    <t>https://www.facebook.com/photo/?fbid=25423895983968426&amp;set=a.674450536006314</t>
  </si>
  <si>
    <t>雙面立牌 400元、透卡、既品 300元</t>
  </si>
  <si>
    <t>https://www.facebook.com/wu.qi.800318/posts/pfbid02XnRSmhpqvPqg5JgxSVfxWBvKyrjKkVxPDsHHsNuJr4HY8dd254Q22dfToUuW3tktl</t>
  </si>
  <si>
    <t>咲月 さつき</t>
  </si>
  <si>
    <t>吃鬼冰室</t>
  </si>
  <si>
    <t>米獸</t>
  </si>
  <si>
    <t>F37</t>
  </si>
  <si>
    <t>明信片 100元、既刊 150-200元</t>
  </si>
  <si>
    <t>https://www.facebook.com/xiao.yue.satsuki/</t>
  </si>
  <si>
    <t>https://www.plurk.com/beijuu545</t>
  </si>
  <si>
    <t>https://www.instagram.com/_.satuski._/</t>
  </si>
  <si>
    <t>https://www.plurk.com/p/3i9t0f20hh</t>
  </si>
  <si>
    <t>宅鼠-Nezumi</t>
  </si>
  <si>
    <t>宅鼠 , Nezumi</t>
  </si>
  <si>
    <t>P36</t>
  </si>
  <si>
    <t>💠同人誌新刊 200元
💠壓克力立牌 250元
💠掛軸 500元
💠套組 (同人誌+諾亞立牌+明信片) 400元
💠套組 (同人誌+立牌+明信片+掛軸)850元</t>
  </si>
  <si>
    <t>珣曉</t>
  </si>
  <si>
    <t>https://www.facebook.com/profile.php?id=100064024324305</t>
  </si>
  <si>
    <t>https://twitter.com/09261377</t>
  </si>
  <si>
    <t>https://www.pixiv.net/users/6446910</t>
  </si>
  <si>
    <t>https://www.facebook.com/permalink.php?story_fbid=pfbid0tUdtcBwrDho617mJ9hAbpcLdG3PmeRZ66G8SR1Vb6btoxpreRWnB8Biy8GZBDzaKl&amp;id=100064024324305</t>
  </si>
  <si>
    <t>https://www.facebook.com/yu.yuan.feng.li.mu.er.fen.guo.cuo.bing</t>
  </si>
  <si>
    <t>E24 [寄]</t>
  </si>
  <si>
    <t>💠FF46限定5入套組 900元 (同人誌+色紙+紅包+提袋+套組特典)
💠同人誌新刊 300元
💠壓克力色紙
💠紅包 200元
💠提袋 350元
💠套組特典
💠既刊
💠既品套組 300-400元</t>
  </si>
  <si>
    <t>https://x.com/cKurviYN3i8eI0y</t>
  </si>
  <si>
    <t>https://www.instagram.com/daxuannnnnn/</t>
  </si>
  <si>
    <t>https://www.plurk.com/p/3i0rw6q3ah</t>
  </si>
  <si>
    <t>https://linkgoods.com/daxuan</t>
  </si>
  <si>
    <t>https://www.plurk.com/p/3i8zaxbin7</t>
  </si>
  <si>
    <r>
      <rPr>
        <rFont val="Microsoft JhengHei"/>
        <color rgb="FF1155CC"/>
        <u/>
      </rPr>
      <t xml:space="preserve">https://www.plurk.com/p/3i9bbj123o
</t>
    </r>
    <r>
      <rPr>
        <rFont val="Microsoft JhengHei"/>
        <color rgb="FF000000"/>
      </rPr>
      <t xml:space="preserve">https://www.plurk.com/p/3i9bb87dtc
</t>
    </r>
    <r>
      <rPr>
        <rFont val="Microsoft JhengHei"/>
        <color rgb="FF1155CC"/>
        <u/>
      </rPr>
      <t>https://www.plurk.com/p/3i9bav8tx7</t>
    </r>
  </si>
  <si>
    <t>紅豆子(あずきこ)</t>
  </si>
  <si>
    <t>同人誌、新刊套組</t>
  </si>
  <si>
    <t>繪師,漫畫作家</t>
  </si>
  <si>
    <t>竹間亭</t>
  </si>
  <si>
    <t>Takema_AO</t>
  </si>
  <si>
    <t>https://www.facebook.com/people/%E3%81%82%E3%81%9A%E3%81%8D%E3%81%93/100001070750078/</t>
  </si>
  <si>
    <t>💠 同人誌新刊《アナザーレコード》 200 元
💠 AR動畫卡片組（6張） 100 元
💠 新刊套組（新刊 + AR動畫卡片組 + 特典透光卡片x2） 300 元</t>
  </si>
  <si>
    <t>https://twitter.com/lensuge02</t>
  </si>
  <si>
    <t>https://www.plurk.com/Takema_Ao</t>
  </si>
  <si>
    <t>https://www.pixiv.net/users/440626</t>
  </si>
  <si>
    <t>https://twitter.com/HIROTSUKI5</t>
  </si>
  <si>
    <t>https://clusters.tw/profile/398B415E-15CF-464E-BE0E-E3C34A19BF51/works</t>
  </si>
  <si>
    <t>https://www.plurk.com/p/3i0rq09iio</t>
  </si>
  <si>
    <t>https://www.plurk.com/BECK4</t>
  </si>
  <si>
    <t>https://www.plurk.com/p/3i7qmsq5b2</t>
  </si>
  <si>
    <t>https://www.pixiv.net/users/4098752</t>
  </si>
  <si>
    <t>O32 [寄]</t>
  </si>
  <si>
    <t>足控</t>
  </si>
  <si>
    <t>https://www.facebook.com/photo/?fbid=27619633287655658&amp;set=a.176359202409770</t>
  </si>
  <si>
    <t>https://x.com/lambovis0308/status/2014294708114301406</t>
  </si>
  <si>
    <t>https://www.facebook.com/share/p/1CBEQZbK11/</t>
  </si>
  <si>
    <t>艾登</t>
  </si>
  <si>
    <t>角吉，吉吉</t>
  </si>
  <si>
    <t>P33,P34 [寄]</t>
  </si>
  <si>
    <t>立牌 150元,簽繪版競標</t>
  </si>
  <si>
    <t>MyGO!!!!!、Ave Mujica</t>
  </si>
  <si>
    <t>💠同人誌 原創百合本 150-200元
💠同人誌 Ave Mujica 普通和理所當然 250元
💠同人誌 MyGO!!!!! 愛爽本 200元
💠同人誌既刊</t>
  </si>
  <si>
    <t>https://www.facebook.com/edan.521745</t>
  </si>
  <si>
    <t>https://bsky.app/profile/edan0207.bsky.social</t>
  </si>
  <si>
    <t>https://www.facebook.com/profile.php?id=100019302211679&amp;mibextid=LQQJ4d</t>
  </si>
  <si>
    <t>https://x.com/zero54238</t>
  </si>
  <si>
    <t>https://x.com/zero54238_2</t>
  </si>
  <si>
    <t>https://www.pixiv.net/users/12169003</t>
  </si>
  <si>
    <t>https://x.com/gigigi0423?s=21&amp;t=0z4u5W1RmO6yDMTAP0eeeg</t>
  </si>
  <si>
    <t>https://edan.fanbox.cc/posts</t>
  </si>
  <si>
    <t>https://clusters.tw/profile/AEF9E2DE-6E37-43B0-9138-0ADD11D87A30/works</t>
  </si>
  <si>
    <t>https://instagram.com/gigigi0423?igshid=OGQ5ZDc2ODk2ZA==</t>
  </si>
  <si>
    <t>https://lit.link/zh-tw/Edan54238</t>
  </si>
  <si>
    <t>https://twitch.tv/sumikichiwawa</t>
  </si>
  <si>
    <t>https://drive.google.com/file/d/1NIh844o-P1g4FxhtWW71FUyaJ5bV63sM/view?usp=sharing</t>
  </si>
  <si>
    <t>https://www.facebook.com/jiao.ji.327793/posts/pfbid07mD444SpNDSFZGASD4SNGmJM2kbufb5MRTMGPHpjLmYbJAQyDF79ybAb6gBcxg3Yl
https://www.facebook.com/100083483805897/posts/pfbid02E8tkx3PywM4oAe8mYhuPYTPwPAZCc3kX8G4a986kQjVrmmk2r457J478gLaeoxhSl/?</t>
  </si>
  <si>
    <t>https://www.facebook.com/jiao.ji.327793/posts/pfbid07zm8qJfVK1eWNzzNgw2rmCEVWUSxTMFLfSE8iYkjH5fyGGR6he5pLoVAhwE28N5Pl</t>
  </si>
  <si>
    <t>冷水青蛙鍋</t>
  </si>
  <si>
    <t>冷蛙鍋</t>
  </si>
  <si>
    <r>
      <rPr>
        <color rgb="FF1155CC"/>
        <u/>
      </rPr>
      <t>https://gigigi0423.fanbox.cc/posts/12163329</t>
    </r>
  </si>
  <si>
    <t>https://www.facebook.com/LengWaGuo/</t>
  </si>
  <si>
    <t>https://www.facebook.com/leng.wa.guo.2025</t>
  </si>
  <si>
    <t>https://twitter.com/lunaseacomcier</t>
  </si>
  <si>
    <t>https://www.plurk.com/lunaseacomicer</t>
  </si>
  <si>
    <t>https://www.pixiv.net/users/2780727</t>
  </si>
  <si>
    <t>https://www.instagram.com/lengwaguo/</t>
  </si>
  <si>
    <t>https://www.youtube.com/@lunaseacomicer</t>
  </si>
  <si>
    <t>https://www.twitch.tv/lcomicer</t>
  </si>
  <si>
    <t>https://home.gamer.com.tw/homeindex.php?owner=lcomicer</t>
  </si>
  <si>
    <t>https://linktr.ee/lengwaguo</t>
  </si>
  <si>
    <t>P21 [寄]</t>
  </si>
  <si>
    <t>💠同人誌【老師 這是我們的願望】350元
💠壓克力立牌 600元</t>
  </si>
  <si>
    <t>https://www.facebook.com/permalink.php?story_fbid=pfbid02hfsuncz1311sWkBKUdkpGfxHNak4wt2kEEbuh45D4axUpnCeN1x1JTAMP7y2kGa9l&amp;id=100009021227792</t>
  </si>
  <si>
    <t>https://www.facebook.com/share/1BHMrB84nK/?mibextid=wwXIfr</t>
  </si>
  <si>
    <t>牢師聚集所</t>
  </si>
  <si>
    <t>弍傑</t>
  </si>
  <si>
    <t>同人誌 250元、三一補課部健保卡 50元、便條紙 50元、飄帶 200元、花子立牌 250元</t>
  </si>
  <si>
    <t>https://www.instagram.com/_kaori_1005?igsh=MXc0YWxsc3FhbTg1OA==</t>
  </si>
  <si>
    <t>https://bsky.app/profile/phantomsa.bsky.social?fbclid=PAZXh0bgNhZW0CMTEAAadOU-iJXg-EoZc78E_XHtghqw67TDf5alwbn1xx7d15nP4wxNigGlmUGBZTcg_aem_LtwFKhQGYpBiQn5nPS-Now</t>
  </si>
  <si>
    <t>https://x.com/jinketu_0101?s=21&amp;t=hEXfCBJgxXHTNxk-eFSKLw&amp;fbclid=PAZXh0bgNhZW0CMTEAAafsNNPF5GaW0QmaucnDSzVod7_ze-RSeL40UzK4uJH0vVpD4Vn7Phnf2k2-2g_aem_fGuY0JrvitVUR_W6AIjQgw</t>
  </si>
  <si>
    <t>https://www.instagram.com/jinketu_0101/</t>
  </si>
  <si>
    <t>https://www.youtube.com/channel/UCi4rbyjwSM7SXfXPL4ahTJA?si=bfoq0gfLysUGd8cK&amp;fbclid=PAZXh0bgNhZW0CMTEAAafcJZwLT_jwsqGNWWSZQIqdUfED8UWS5kZEEJej2XfAMEccf6v1nF0WjjD5GQ_aem_HSqba4caTnDGW7Mi9RyjGA</t>
  </si>
  <si>
    <t>https://www.facebook.com/li.ze.582921/posts/pfbid027qUKjEoK1qVuyUGkCkfc4k18Pakm6vSmr7tuepUMW4bi8CTHWv83pDDNTmeHSvNHl</t>
  </si>
  <si>
    <t>https://www.facebook.com/li.j5269/posts/pfbid02yAaE7CNcfXzWLoKsgKn3banmbYoEowEFM6vf346Wats4Ex47S5ywzH3SDNKfcto2l</t>
  </si>
  <si>
    <t>P05,06 [寄]</t>
  </si>
  <si>
    <t>新刊　Born to Kill vol. 6
"EXHUMED" 專輯
抽拉黑膠壓克力吊飾包
半透明夾鏈袋
BTK V6貼紙包 全6入
特製”ZIP TIE”束帶*2
特製吊牌組
鬼方カヨコ210*594透明直式海報
佳世子大滑鼠墊 ( 共兩款 )
佳世子壓克力立牌</t>
  </si>
  <si>
    <t>https://www.facebook.com/fataaahsu/</t>
  </si>
  <si>
    <t>https://twitter.com/Fata_aaa</t>
  </si>
  <si>
    <t>https://www.pixiv.net/users/29647900</t>
  </si>
  <si>
    <t>https://www.facebook.com/yami.no.plan/</t>
  </si>
  <si>
    <t>https://www.facebook.com/share/p/1R7aFs1pYB/</t>
  </si>
  <si>
    <t>https://www.myacg.com.tw/seller_market.php?seller=332317</t>
  </si>
  <si>
    <t>https://www.instagram.com/yaminopan/</t>
  </si>
  <si>
    <t>同人誌,立牌,貼紙,T-shirt</t>
  </si>
  <si>
    <t>https://www.facebook.com/profile.php?id=100073175811887&amp;locale=zh_TW</t>
  </si>
  <si>
    <t>https://x.com/Sanky337</t>
  </si>
  <si>
    <t>https://www.pixiv.net/users/14784783</t>
  </si>
  <si>
    <t>https://instagram.com/sankyy377</t>
  </si>
  <si>
    <t>赤月</t>
  </si>
  <si>
    <t>https://linktr.ee/Sankyy377?fbclid=IwY2xjawLgPAtleHRuA2FlbQIxMABicmlkETE5R3RDME9peEZ6cTFaWTh0AR5dkMbENMNlb0O6f-JVJCBqiNRMohyqCEuv8YAu61oPiPv_lilJU3wEJFgbiA_aem_afBEFgFvWlwT2KAVGmeEFw</t>
  </si>
  <si>
    <t>https://www.facebook.com/share/p/17xumBC63i/</t>
  </si>
  <si>
    <t>名片設計,雷射雕刻,繪圖</t>
  </si>
  <si>
    <t>Hololive，Gura</t>
  </si>
  <si>
    <t>吊飾、立牌</t>
  </si>
  <si>
    <t>泡沫禮居 Nulle</t>
  </si>
  <si>
    <t>丹</t>
  </si>
  <si>
    <t>https://www.facebook.com/Etiquette.o.F/?locale=zh_TW</t>
  </si>
  <si>
    <t>https://x.com/aka_tsuki_1220</t>
  </si>
  <si>
    <t>https://www.twitch.tv/sylphondyne?fbclid=IwY2xjawOjVoZleHRuA2FlbQIxMABicmlkETFyU2NwOTlHV0Q4YVNxOEk3c3J0YwZhcHBfaWQQMjIyMDM5MTc4ODIwMDg5MgABHgT61lB4X41EHYpTQFX4iTnOB8gSvUsWtLLIwXkzmVALqfc_RGR3eN9uWqDQ_aem_vMXwiXSqN29nHFHFdBXQ9A</t>
  </si>
  <si>
    <t>阿魚的家</t>
  </si>
  <si>
    <t>阿魚魚</t>
  </si>
  <si>
    <t>💠明信片 20元
💠透卡 50元
💠壓克力飯友 100元
💠雨傘 300元
💠水壺 280元
💠貼紙 100元
💠LED燈箱 150元
💠10公分壓克力立牌 150元
💠壓克力夾 50元
💠絨毛徽章 50元
💠防水貼 65元</t>
  </si>
  <si>
    <t>https://www.facebook.com/the.fishh.2025</t>
  </si>
  <si>
    <t>https://www.facebook.com/alma.lan.37</t>
  </si>
  <si>
    <t>阿喵喵小窩</t>
  </si>
  <si>
    <t>https://www.facebook.com/animeboxyoshi/</t>
  </si>
  <si>
    <t>青蛙星星</t>
  </si>
  <si>
    <t>https://www.instagram.com/_rabbit_0723/?fbclid=IwAR063ir7gMoQgi8C_ajdiCxyCg4cxlOK42Y2JpRtXsH0Ch</t>
  </si>
  <si>
    <t>蛙星</t>
  </si>
  <si>
    <t>O38 [寄]</t>
  </si>
  <si>
    <t>O06 [寄]</t>
  </si>
  <si>
    <t>O22 [寄]</t>
  </si>
  <si>
    <t>https://www.facebook.com/FrogStarLizz</t>
  </si>
  <si>
    <t>https://www.facebook.com/alma.lan.37/posts/pfbid0GxwDDuRStegNmGfU8PyhGW2eY9QavY2uKe3ACzcjZCt9auGaefrPdQv58vDQyBXHl</t>
  </si>
  <si>
    <t>https://x.com/jamesh1207?fbclid=IwY2xjawPX9-1leHRuA2FlbQIxMABicmlkETF5WTdYM3gxTlh2QnZUT0lPc3J0YwZhcHBfaWQQMjIyMDM5MTc4ODIwMDg5MgABHsAxBaOAPBxKRsYfSm5zWttxPkH_o_o2KMiGRe-tzq50IUmUQe2eppz4LHIo_aem_U-Y1VQbaobBz3dNBTYq16A</t>
  </si>
  <si>
    <t>https://www.pixiv.net/users/8517331</t>
  </si>
  <si>
    <t>https://www.facebook.com/FrogStarLizz/posts/pfbid02Jzz4U9aV53XwaD6fat1TDmno6mPZbtSfQCvdW2TwfUSzfteDt5443f8NHboSVQQjl</t>
  </si>
  <si>
    <t>秋山-AkiYama</t>
  </si>
  <si>
    <t>秋山</t>
  </si>
  <si>
    <t>同人誌,立牌,飯友,手提袋,明信片</t>
  </si>
  <si>
    <t>https://www.facebook.com/profile.php?id=100023401803009&amp;__cft__[0]=AZWpvNjRx6BX_ImcFhLrDwhMf_Qkel1slSfVeEyyv6cLDRD2KlrMuJ1azqlRoN3ZIw1Y5l9ELE4-xhHCmk1ubWW7ARo2dpIHTGxbsYWQXxgeOKTSdj-6Ox4ZOqGpFquza1ItrdDFjpxEvvLk5j3Mg5ZiVnMkStK4o-49eC0iQd1TmQ&amp;__tn__=-UC%2CP-R</t>
  </si>
  <si>
    <t>https://twitter.com/Aki_Yama73</t>
  </si>
  <si>
    <t>https://www.pixiv.net/users/8057905</t>
  </si>
  <si>
    <t>https://www.myacg.com.tw/goods_detail.php?gid=6740394</t>
  </si>
  <si>
    <t>https://www.myacg.com.tw/seller_market.php?seller=312001&amp;keyword=%E7%A7%8B%E5%B1%B1</t>
  </si>
  <si>
    <t>https://www.facebook.com/share/p/1BoeMHehju/</t>
  </si>
  <si>
    <t>赤瞳</t>
  </si>
  <si>
    <t>OGS荻</t>
  </si>
  <si>
    <t>O34</t>
  </si>
  <si>
    <t>www.facebook.com/ChudyShoujo</t>
  </si>
  <si>
    <t>https://twitter.com/AkiogiShoujo</t>
  </si>
  <si>
    <t>https://www.plurk.com/chudyshoujo</t>
  </si>
  <si>
    <t>https://www.pixiv.net/users/6350540</t>
  </si>
  <si>
    <t>http://chudyshoujo.fanbox.cc/</t>
  </si>
  <si>
    <t>https://www.facebook.com/akame1225/?locale=zh_TW</t>
  </si>
  <si>
    <t>哭蛙蛙kuwa</t>
  </si>
  <si>
    <t>呱呱</t>
  </si>
  <si>
    <t>https://www.facebook.com/jane.wang.3956690?__cft__[0]=AZUxo7ZgVT_krbF9V8YoV2eJtwhm8R8Mplp6PQTsW87Z-Q7uJXPSCObJVh5mvAxNddI9H8ZX-pEc1-SD3qrfgFW0JlQQe3NBq2rPzoR5DcVI7qZfze9hv7fwWWhbxAqJ0FvT72WpGxLIuOo6u-wtwIWK9TewT71myna30X44leL5V1krfQYftqX-ZZSAnmGExFe1J-Ttsa3b9kSnGm853d5MJpRjGkdj220Hk6FAHSdy1g&amp;__tn__=-UC%2CP-y-R</t>
  </si>
  <si>
    <t>💠小套組 500元
&gt;同人誌新刊 250元
&gt;明信片4款 50元
&gt;雙面差分立牌 300元
💠大套組 1000元
&gt;小套組
&gt;掛軸 600元
💠競標簽繪板</t>
  </si>
  <si>
    <t>https://www.facebook.com/kuwa2332</t>
  </si>
  <si>
    <t>https://x.com/Akame1225?fbclid=IwZXh0bgNhZW0CMTAAAR3v2DXDtqzASO3NDA_JK9L_LyIsd57tLQJJ2HTIwAPgdG6KtfCbkRTtV-o_aem_abVbY8u-T1fXdOXEQa1zzw</t>
  </si>
  <si>
    <t>https://bsky.app/profile/kuwa2332.bsky.social?fbclid=IwY2xjawPe4qdleHRuA2FlbQIxMABicmlkETFadHNDSm1xSlNsNzNhR3lBc3J0YwZhcHBfaWQQMjIyMDM5MTc4ODIwMDg5MgABHq8t7tNOvQQq_9W9Yn2w65z7EzvlEkUTMMCs1k_qek9duKlnjwm7YXb5CDIX_aem_xbuopHI62ylG-BFMYDU74Q</t>
  </si>
  <si>
    <t>https://www.instagram.com/akame1225?fbclid=IwZXh0bgNhZW0CMTAAAR3GxGxA_d6zbiajqfLGTCvwRDpp7J4Necbz5TMfoMlrOdqS3n1uFIX5oVM_aem_OUN1aZJ3cXzKM_h0jJ54qg</t>
  </si>
  <si>
    <t>https://x.com/kuwa2332?fbclid=IwY2xjawPe4opleHRuA2FlbQIxMABicmlkETFadHNDSm1xSlNsNzNhR3lBc3J0YwZhcHBfaWQQMjIyMDM5MTc4ODIwMDg5MgABHh0LsPaWZW1XDMaOepwVdD-GgB1Mm_REPqcunxL8IO2YeqQQMxba5lhy8shM_aem_ROIfxSYcSg6i5kuGZOE7Zg</t>
  </si>
  <si>
    <t>https://lit.link/en/akame1225</t>
  </si>
  <si>
    <t>https://www.pixiv.net/users/8584617?fbclid=IwY2xjawPe4plleHRuA2FlbQIxMABicmlkETFadHNDSm1xSlNsNzNhR3lBc3J0YwZhcHBfaWQQMjIyMDM5MTc4ODIwMDg5MgABHh0LsPaWZW1XDMaOepwVdD-GgB1Mm_REPqcunxL8IO2YeqQQMxba5lhy8shM_aem_ROIfxSYcSg6i5kuGZOE7Zg</t>
  </si>
  <si>
    <t>https://www.facebook.com/akarizu223/posts/pfbid02j1kG39tNgZLhoWtp3uXDD7bz6Hsa3eMD7zACDvoaZCgoPc8nsCpXdA4xtJ92U8mUl</t>
  </si>
  <si>
    <r>
      <rPr>
        <rFont val="Arial"/>
        <b/>
        <color rgb="FF1155CC"/>
        <u/>
      </rPr>
      <t>https://www.instagram.com/kuwa2332</t>
    </r>
  </si>
  <si>
    <t>https://drive.google.com/drive/folders/1DOOIZTyWsjokZFNs9e0-kK4y1Rf41uX3?usp=sharing</t>
  </si>
  <si>
    <t>https://www.pixiv.net/users/38871826</t>
  </si>
  <si>
    <t>低桑</t>
  </si>
  <si>
    <t>亞果</t>
  </si>
  <si>
    <t>https://www.facebook.com/profile.php?id=100002919857683</t>
  </si>
  <si>
    <t>https://x.com/AHedtra</t>
  </si>
  <si>
    <t>https://www.pixiv.net/users/53025594</t>
  </si>
  <si>
    <t>狼師收留中心</t>
  </si>
  <si>
    <t>詩歌唄</t>
  </si>
  <si>
    <t>https://www.facebook.com/go.ao.52</t>
  </si>
  <si>
    <t>https://twitter.com/akira0053</t>
  </si>
  <si>
    <t>https://www.facebook.com/shi.kabai/</t>
  </si>
  <si>
    <t>https://www.plurk.com/qx3774</t>
  </si>
  <si>
    <t>https://www.pixiv.net/users/3059749</t>
  </si>
  <si>
    <t>O29[寄]</t>
  </si>
  <si>
    <t>Shigure_S Artworks RIO vol.2 5點套組 700元
1.Shigure_S Artworks RIO vol.2 B5全彩20P
2.立牌 17cm
3.吊飾 4cm
4.陶瓷杯墊(二選一)
5.明信片</t>
  </si>
  <si>
    <t>https://www.twitch.tv/mon540540</t>
  </si>
  <si>
    <t>https://bsky.app/profile/ruriniwa.bsky.social</t>
  </si>
  <si>
    <t>https://twitter.com/ruriniwa</t>
  </si>
  <si>
    <t>https://lit.link/en/ruriniwa</t>
  </si>
  <si>
    <t>https://www.facebook.com/Ruriniwa2023/posts/pfbid0GCTTxdcN5GpkrFp1yjpFFtNvm9336DB2Z3DzFSbjnXmx6pZ73syZpfYFw5Te4cYFl?__cft__[0]=AZWAu2Ge3lzgmcfN5NQdtMpzyrhtnCdT5wXyvpqXOC0SBbSI4ajihRdfmd0yCSSZuudcmVDKvs1Lg43xZBSId8jZhD0NOkMWju_uCkE_Jhn8CU26jfE8bY4p1687nMaSMqQJnHlPZp4GyNRV4i0mTWpFuu6qAk2tv60d8Fhs6L9KCQX0pkdCcDK4SU3n9QuYHnA&amp;__tn__=%2CO%2CP-R</t>
  </si>
  <si>
    <t>亞紗</t>
  </si>
  <si>
    <t>https://www.facebook.com/Ruriniwa2023/posts/pfbid0fETUJyY8Tp5YSpV7yhqZhmTe4V1YoVgeZXRtz5EtYa4YNdNgQ2RAn9q2M6MaVxazl</t>
  </si>
  <si>
    <t>https://www.myacg.com.tw/goods_detail.php?gid=6711990&amp;fbclid=IwY2xjawPMM4BleHRuA2FlbQIxMABicmlkETFnTDA4RHRab3Y4ZjBiRjZ0c3J0YwZhcHBfaWQQMjIyMDM5MTc4ODIwMDg5MgABHtNZ9Uewgw0K9tJNpcwvRq0nx_5A7O_Ani2DV72IHHfJxccCeuBgRo3Ua3rj_aem_YryxERvfoU-hdK1ZOAmFXw</t>
  </si>
  <si>
    <t>https://www.facebook.com/asa.cosplay/</t>
  </si>
  <si>
    <t>https://x.com/asa_cosplay?fbclid=IwY2xjawKtSmJleHRuA2FlbQIxMABicmlkETFPT09xcDRmTTdkRDNnbFRxAR6JwkYrpG5Dm7DI6dRnxE0TwskLSyUPV430HAk7gMNBryUTfbdP8g_B9MXBFw_aem_IPP0VW7iY0eMZ191vXvjfg</t>
  </si>
  <si>
    <t>隻雞</t>
  </si>
  <si>
    <t>P05 [寄]</t>
  </si>
  <si>
    <t>https://www.instagram.com/asa.cosplay?fbclid=IwY2xjawKtSmFleHRuA2FlbQIxMABicmlkETFPT09xcDRmTTdkRDNnbFRxAR7m2aUJxRTYV6rWADVFojZaOUST3axo_I4bdk7FM9BsjJlRPR0UprKhCK679w_aem_y8-_sT2gvax120jNYUjmeg</t>
  </si>
  <si>
    <t>https://www.facebook.com/zh.chi.354948</t>
  </si>
  <si>
    <t>https://x.com/masumi_0303</t>
  </si>
  <si>
    <t>https://www.pixiv.net/users/5574512/artworks</t>
  </si>
  <si>
    <t>https://www.youtube.com/@-AsaChannel</t>
  </si>
  <si>
    <t>https://www.twitch.tv/asa0720?fbclid=IwY2xjawKtSmNleHRuA2FlbQIxMABicmlkETFPT09xcDRmTTdkRDNnbFRxAR7piLovWg89_xkErqL8aejyCu2zRQSQmTzJ7eEYi93zwqs8anMLLwXF9HWxag_aem_G04Xoa3-gBt0VL7HEZP_3g</t>
  </si>
  <si>
    <t>https://www.facebook.com/share/p/14VYVHsBAk3/</t>
  </si>
  <si>
    <t>https://www.myacg.com.tw/goods_detail.php?gid=6800342</t>
  </si>
  <si>
    <t>https://lit.link/zh-tw/AsaCosplay</t>
  </si>
  <si>
    <t>骨頭</t>
  </si>
  <si>
    <t>💠同人誌【粉幼檔案4 高地人篇】200元
💠橘雙子水樂園 雙面立牌 450元
💠雙面吊飾(光+希望) 100元
💠新刊大套組 750元 (新刊+立牌+吊飾)
💠新刊小套組 600元 (新刊+立牌)</t>
  </si>
  <si>
    <t>https://www.facebook.com/BoneYong</t>
  </si>
  <si>
    <t>https://www.facebook.com/profile.php?id=100001578208786</t>
  </si>
  <si>
    <t>https://bsky.app/profile/boneboom.bsky.social</t>
  </si>
  <si>
    <t>https://x.com/Bone__Boom</t>
  </si>
  <si>
    <t>https://x.com/boneboom18</t>
  </si>
  <si>
    <t>https://pixiv.net/users/6172287</t>
  </si>
  <si>
    <t>http://boneboom.fanbox.cc/</t>
  </si>
  <si>
    <t>https://www.youtube.com/@bone__boom</t>
  </si>
  <si>
    <t>https://home.gamer.com.tw/profile/index.php?&amp;owner=Byong</t>
  </si>
  <si>
    <t>https://www.facebook.com/yamgy123</t>
  </si>
  <si>
    <t>https://bento.me/boneboom</t>
  </si>
  <si>
    <t>https://www.facebook.com/animeboxyoshi/posts/pfbid0N6Ri2HwUSgrjj9hVDE5UHGu2fcKT9udgw3NqwEhYK8KX9pprBWaynqRD7ezy94S1l</t>
  </si>
  <si>
    <t>https://www.facebook.com/share/p/1B8aKCtrPg/</t>
  </si>
  <si>
    <t>https://www.pixiv.net/users/464649?fbclid=IwY2xjawNdyoFleHRuA2FlbQIxMABicmlkETFYalZlYkFBSEg4QWFsRDdpAR5TPOJFeADSn0HpYj36ChofKlxnAJVCy9gpx2F4-oN7kDe_ZKq50FXMW74dlA_aem_MlexdeDgiK8MOA6XG_S9RA</t>
  </si>
  <si>
    <t>https://www.myacg.com.tw/seller_market.php?seller=683697</t>
  </si>
  <si>
    <t>清澀橘子</t>
  </si>
  <si>
    <t>https://bsky.app/profile/erorange.bsky.social</t>
  </si>
  <si>
    <t>https://x.com/JSli48763</t>
  </si>
  <si>
    <t>Hololive，mcmt，Vtuber，Saba、魔法少女的魔女審判</t>
  </si>
  <si>
    <t>https://www.pixiv.net/users/88346180</t>
  </si>
  <si>
    <t>紺菓</t>
  </si>
  <si>
    <t>https://www.facebook.com/gu.ru.188061</t>
  </si>
  <si>
    <t>同人誌,立牌,貼紙,書籤,不織布袋,吊飾</t>
  </si>
  <si>
    <t>https://x.com/spaded0314?fbclid=IwY2xjawSNKiJleHRuA2FlbQIxMABicmlkETFSTGNjT1NqMjFGdVV4U05sc3J0YwZhcHBfaWQQMjIyMDM5MTc4ODIwMDg5MgABHioOe1-_YHnXLMiz8rtj7W-lKkHeZ99g7eDKD0eTWQ7y0u0eNB3whX1RpJqL_aem_ZAbUC5y6_ZXZvxGHUXxoUA</t>
  </si>
  <si>
    <t>https://www.pixiv.net/users/5561441</t>
  </si>
  <si>
    <t>https://www.facebook.com/share/p/1HRGEtFYwT/</t>
  </si>
  <si>
    <t>https://x.com/SharkBiteTail?fbclid=IwY2xjawSNKiFleHRuA2FlbQIxMABicmlkETFSTGNjT1NqMjFGdVV4U05sc3J0YwZhcHBfaWQQMjIyMDM5MTc4ODIwMDg5MgABHstQn_hmt7tXma4slIAayOZHdU9ULDA-SA33UOZg5XsLJZg-cobCmLNsUO7u_aem_Li-vUR0InxZitJ8w-UE1lA</t>
  </si>
  <si>
    <t>部屋26℃</t>
  </si>
  <si>
    <t>Sayika</t>
  </si>
  <si>
    <t>https://www.pixiv.net/users/2120271</t>
  </si>
  <si>
    <t>https://www.facebook.com/sayikasp?__cft__[0]=AZX-FmEw6zw8DCCKlXe3AUjCADNhLJw8DsOtYZYtiAzb9XJE9hT18J0AaaPSTH45FYZECxwGcL89hbwOlM8ohwg-mNgsHNBRDp5D96622FwQPdJPNig5WzqOkIdE8CngQFnHed_3NFzyWkp6vRli9VY4iOxpcHp_pHjc2QS6XHARg03TAc2UHKzNbn4DE9z9QnY&amp;__tn__=-UC%2CP-R</t>
  </si>
  <si>
    <t>https://twitter.com/Sayika_SP</t>
  </si>
  <si>
    <t>https://www.plurk.com/iwks</t>
  </si>
  <si>
    <t>https://www.pixiv.net/users/39651</t>
  </si>
  <si>
    <t>https://clusters.tw/profile/3D37A6AC-2283-4615-B112-C33FAACCAD33/works</t>
  </si>
  <si>
    <t>黒いキョーダイン</t>
  </si>
  <si>
    <t>西E田</t>
  </si>
  <si>
    <t>https://x.com/nisiedas?lang=zh-Hant</t>
  </si>
  <si>
    <t>https://www.nisieda.com/wp/</t>
  </si>
  <si>
    <t>香吉弾</t>
  </si>
  <si>
    <t>O43 [寄]</t>
  </si>
  <si>
    <t>同人誌,立牌,吊牌,票卡,海報,夾鏈袋,桌墊</t>
  </si>
  <si>
    <t>光之美少女【名偵探光之美少女】</t>
  </si>
  <si>
    <t>寶石底座壓克力立牌 350元
雙閃徽章 80元
等身掛軸 1500元
燙金明信片 80元
複製畫 300元
壓克力色紙 250元
日式掛軸 600元</t>
  </si>
  <si>
    <t>https://www.facebook.com/id339939</t>
  </si>
  <si>
    <t>https://x.com/DKO66?fbclid=IwY2xjawPwLYJleHRuA2FlbQIxMABicmlkETFJRjB3UlBXWkdwdnFuNE1Cc3J0YwZhcHBfaWQQMjIyMDM5MTc4ODIwMDg5MgABHv9XrUVIH2piDc_hI_B9EeWDnfF5qe29hMl3phluGbIFkfc5p7ToeNUk5mIe_aem_zx_4V8I8txNUHAeniG5unw</t>
  </si>
  <si>
    <t>https://www.instagram.com/339939poi</t>
  </si>
  <si>
    <t>https://www.threads.com/@iruiru_00</t>
  </si>
  <si>
    <t>https://www.facebook.com/share/p/1CKQ4f6LEs/</t>
  </si>
  <si>
    <t>https://www.threads.com/share/_qd-MKvx3/</t>
  </si>
  <si>
    <t>https://www.myacg.com.tw/seller_market.php?seller=344884</t>
  </si>
  <si>
    <t>殘夜 ZANYA(代理)</t>
  </si>
  <si>
    <t>壓克力專,吊飾,色紙,票卡,帆布袋</t>
  </si>
  <si>
    <r>
      <rPr>
        <rFont val="Arial"/>
        <b/>
        <color rgb="FF1155CC"/>
        <u/>
      </rPr>
      <t>https://twitter.com/ZANYA_001</t>
    </r>
  </si>
  <si>
    <t>https://www.facebook.com/usagibosu/</t>
  </si>
  <si>
    <t>https://www.pixiv.net/users/90875712</t>
  </si>
  <si>
    <t>https://twitter.com/usagibosu</t>
  </si>
  <si>
    <t>https://twitter.com/henrybird99</t>
  </si>
  <si>
    <t>https://x.com/ZANYA_001/status/2018985272030163008</t>
  </si>
  <si>
    <t>https://www.plurk.com/henrybird9</t>
  </si>
  <si>
    <t>無口遮攔</t>
  </si>
  <si>
    <t>CHIYAMI (ちやみ)</t>
  </si>
  <si>
    <t>https://www.pixiv.net/users/10886057</t>
  </si>
  <si>
    <t>https://www.facebook.com/chiyamiiblis/</t>
  </si>
  <si>
    <t>https://twitter.com/chiyamiiblis</t>
  </si>
  <si>
    <t>http://usagibosu.weebly.com/</t>
  </si>
  <si>
    <t>https://www.plurk.com/chiyamiiblis</t>
  </si>
  <si>
    <t>https://www.pixiv.net/users/540349</t>
  </si>
  <si>
    <t>https://clusters.tw/profile/351B5219-00A9-4E4F-BEE4-5AE2DDD1C9E2/works</t>
  </si>
  <si>
    <t>白靈子, 亞拉希</t>
  </si>
  <si>
    <t>💠檔案新刊小套組 500元 (新刊+小提袋+徽章+硬卡+下載卡)
💠電子寫真雷射票卡 200元
💠原創小說 200元
💠閃閃徽章 200元
💠工藝硬卡 100元
💠壓克力立牌 400-500元
💠壓克力吊飾 200元
💠壓克力小吊飾 100元
💠聖亞小吊飾 200元
💠雙面立牌 400元
💠徽章 100元
💠陶瓷杯墊 200元
💠T-Shirt 850元
💠雷射立牌 400元</t>
  </si>
  <si>
    <t>音樂遊戲，Maimai</t>
  </si>
  <si>
    <t>新刊套組 500元 送貼紙乙份
💠新刊《Liliums》 250元
💠燙金4吋明信片 100元
💠絲絨膜5.8cm徽章 100元/單個 300元/整套
其他商品:
💠30x25cm 小鼠墊 350元
💠60x30cm 中鼠墊 550元
💠90x40cm 大鼠墊 700元
💠60x90cm 百合咲ミカ 掛軸 1000元</t>
  </si>
  <si>
    <t>https://www.facebook.com/h6x6h</t>
  </si>
  <si>
    <t>https://www.facebook.com/Tianyuyarashi</t>
  </si>
  <si>
    <t>https://x.com/h6x6h</t>
  </si>
  <si>
    <t>https://www.plurk.com/h6x6h
https://www.plurk.com/miniakira</t>
  </si>
  <si>
    <t>https://www.pixiv.net/users/6051448
https://www.pixiv.net/users/6051448</t>
  </si>
  <si>
    <t>https://www.instagram.com/tuminiakira/</t>
  </si>
  <si>
    <t>https://www.youtube.com/@AmethystGalaxy814</t>
  </si>
  <si>
    <t>https://www.facebook.com/bunny.king.5015983/</t>
  </si>
  <si>
    <t>https://discord.gg/cpWBcWPT93</t>
  </si>
  <si>
    <t>https://home.gamer.com.tw/homeindex.php?owner=h6x6h</t>
  </si>
  <si>
    <t>https://www.facebook.com/Tianyuyarashi/posts/pfbid06mtnxd4D4sxRgh8KxjAULd8Fcqvr5JVVLbFaZcpAyb976nHAqKiZ4uhzLmhMWnN2l</t>
  </si>
  <si>
    <t>https://x.com/_Bunny_King_?fbclid=IwY2xjawS4eo9leHRuA2FlbQIxMABicmlkETFpM3J2R3FkVDJPQ05TRTlOc3J0YwZhcHBfaWQQMjIyMDM5MTc4ODIwMDg5MgABHva4A-6xCDHKPsuZX1I6fPPN-w2B57adDrIOISrurUbR1a-ewIrYBeyzM3ax_aem_KR36uPOCek9GcWlqq0U0JA</t>
  </si>
  <si>
    <t>菇菇の王様</t>
  </si>
  <si>
    <t>N37,N38 [寄]</t>
  </si>
  <si>
    <t>同人誌【產卵合同本】800元、其他合同本 300-800元</t>
  </si>
  <si>
    <t>產卵</t>
  </si>
  <si>
    <t>https://www.pixiv.net/users/10103233</t>
  </si>
  <si>
    <t>https://www.instagram.com/k_the_bunny?fbclid=IwY2xjawS4eoJleHRuA2FlbQIxMABicmlkETFpM3J2R3FkVDJPQ05TRTlOc3J0YwZhcHBfaWQQMjIyMDM5MTc4ODIwMDg5MgABHjQKM3NVsSg-SmpbQyg92rnPN8Q2IkHGUVyqX14Z0Iyn5gE_rOt57EAQKM42_aem_hugeCTb52p-ewAsYqenTOw</t>
  </si>
  <si>
    <t>https://www.plurk.com/kinoking</t>
  </si>
  <si>
    <t>https://www.pixiv.net/users/3145569</t>
  </si>
  <si>
    <t>https://www.plurk.com/p/3ia8zyu30q</t>
  </si>
  <si>
    <t>https://lit.link/en/BunnyK?utm_source=ig&amp;utm_medium=social&amp;utm_content=link_in_bio&amp;fbclid=PAZXh0bgNhZW0CMTEAc3J0YwZhcHBfaWQPOTM2NjE5NzQzMzkyNDU5AAGnjS-Q1x8IEPk24YKvIL6GC2q_MWf3ZVEWSmRp4vPE4DoavMSRxG8Zqd_12sQ_aem_QqgHw099f1E-IXvDkjyJ-Q</t>
  </si>
  <si>
    <t>B23 [寄]</t>
  </si>
  <si>
    <t>同人誌既刊 150-300元、莉央立牌 600元、等身抱枕 3000元</t>
  </si>
  <si>
    <t>https://www.facebook.com/shen.q.jun</t>
  </si>
  <si>
    <t>https://www.facebook.com/reel/1037157915386101/</t>
  </si>
  <si>
    <t>https://x.com/Zhang_ShaoJun01</t>
  </si>
  <si>
    <t>https://www.facebook.com/photo?fbid=1978508496182898</t>
  </si>
  <si>
    <t>https://www.plurk.com/qaz0912309057</t>
  </si>
  <si>
    <t>https://www.pixiv.net/users/4871864</t>
  </si>
  <si>
    <t>https://jun0227.fanbox.cc/</t>
  </si>
  <si>
    <t>勝利女神妮姬</t>
  </si>
  <si>
    <t>同人誌 新刊
壓克力立牌</t>
  </si>
  <si>
    <t>https://www.patreon.com/user?u=58562297</t>
  </si>
  <si>
    <t>https://home.gamer.com.tw/creation.php?owner=qa0912309057</t>
  </si>
  <si>
    <t>https://www.facebook.com/shen.q.jun/posts/pfbid02x1xNbZz6MkUPdKYmEpc1LafXN2PA9yKkbArfp7dQ6N6h92rwW2Q5adpUsrpwUyoRl</t>
  </si>
  <si>
    <t>黑輪</t>
  </si>
  <si>
    <t>P30 [寄]</t>
  </si>
  <si>
    <t>N30 [寄]</t>
  </si>
  <si>
    <t>💠同人誌【伊甸的三原色 - 夏摘】200元
💠吊飾 150元</t>
  </si>
  <si>
    <t>https://www.facebook.com/su.yong.lun.407559</t>
  </si>
  <si>
    <t>https://www.facebook.com/swordfishSashimi?locale=zh_TW</t>
  </si>
  <si>
    <t>https://twitter.com/Oh_den87</t>
  </si>
  <si>
    <t>https://www.pixiv.net/users/16560595</t>
  </si>
  <si>
    <t>https://www.instagram.com/oh_den3.14/</t>
  </si>
  <si>
    <t>https://lit.link/zh-tw/3053e7ef-3afc-4e40-a532-74d4c06673a4</t>
  </si>
  <si>
    <t>https://www.facebook.com/share/1ETmXxoqV9/?mibextid=wwXIfr</t>
  </si>
  <si>
    <t>https://www.facebook.com/su.yong.lun.407559/posts/pfbid028aPk2CmdoBKrutzvcFJqKBfE9qibzj9RkAL8DHFp2ng6PR3THGt1jPJheqq2uCyl</t>
  </si>
  <si>
    <t>https://www.myacg.com.tw/goods_detail.php?gid=7354803</t>
  </si>
  <si>
    <t>Momia</t>
  </si>
  <si>
    <t>P31 [寄]</t>
  </si>
  <si>
    <t>同人誌150元、明信片、立牌350元、色紙</t>
  </si>
  <si>
    <t>💠同人誌新刊 Pekora插畫本 150元
💠Q版貼紙 80元
💠明信片 40元</t>
  </si>
  <si>
    <t>https://www.facebook.com/profile.php?id=61554698623570</t>
  </si>
  <si>
    <t>https://x.com/shiokaraneko/status/1815356752847860105</t>
  </si>
  <si>
    <t>https://www.facebook.com/61579812016103</t>
  </si>
  <si>
    <t>https://www.facebook.com/permalink.php?story_fbid=pfbid07YEXFNkufX3HX1dgiPJckaVtvv7dSmL8UdLwZnY3zrj93N1dhYuet5s82mvbuSH9l&amp;id=61581576457038</t>
  </si>
  <si>
    <t>https://twitter.com/tusi_0502</t>
  </si>
  <si>
    <t>https://www.pixiv.net/users/83352137</t>
  </si>
  <si>
    <t>GUGU</t>
  </si>
  <si>
    <t>P11 [寄]</t>
  </si>
  <si>
    <t>💠 同人誌 200 元
💠 日步美美掛軸 900 元
💠 日步美美立牌 250 元
💠 鑰匙圈 100 元
💠 新刊套組 600 元
💠 泳裝套組 400 元
💠 兔女郎套組 400 元
💠 豪華套組 1000 元
💠 吊飾套組 200 元
💠 明信片x4 100 元</t>
  </si>
  <si>
    <t>https://x.com/tusi_0502/status/2086406222442622990</t>
  </si>
  <si>
    <t>https://bsky.app/profile/namecochen.bsky.social</t>
  </si>
  <si>
    <t>https://x.com/namecoChen</t>
  </si>
  <si>
    <t>https://www.pixiv.net/users/6190424</t>
  </si>
  <si>
    <t>https://clusters.tw/profile/E11696D9-2548-4D6D-BA5D-6B129CAD255A/works</t>
  </si>
  <si>
    <t>https://discord.gg/RNFzHvUJ</t>
  </si>
  <si>
    <t>kan</t>
  </si>
  <si>
    <t>https://linktr.ee/nameco.chen</t>
  </si>
  <si>
    <t>https://www.plurk.com/p/3i0vqw4zzr</t>
  </si>
  <si>
    <t>https://www.facebook.com/gigiArtWork/posts/pfbid02qVK2o6mYMQMreykmTqRuXaVAXG1W9mqFAHvFeZMaBYqxYuDvqAcKahsokJ2RXAHel</t>
  </si>
  <si>
    <t>掛軸、立牌、飯友、吊飾、票卡夾</t>
  </si>
  <si>
    <t>https://www.myacg.com.tw/goods_detail.php?gid=6006455</t>
  </si>
  <si>
    <t>https://facebook.com/usagikanzume</t>
  </si>
  <si>
    <t>鈴澤</t>
  </si>
  <si>
    <t>https://x.com/kan_illust_</t>
  </si>
  <si>
    <t>💠同人誌 200元
💠玲奈香蕉吊飾 150元
💠玲奈透卡 100元
💠燙銀明信片 50元
💠女僕玲奈立牌 300元
💠小套組【同人誌 + 吊飾 + 透卡 + 明信片】400元
💠大套組【小套組 + 立牌】
💠既刊 200元
💠競標掛軸</t>
  </si>
  <si>
    <t>https://www.pixiv.net/users/2323676</t>
  </si>
  <si>
    <t>https://www.instagram.com/kan_illust/</t>
  </si>
  <si>
    <t>https://www.facebook.com/profile.php?id=100080692525356</t>
  </si>
  <si>
    <t>https://twitter.com/liz022191</t>
  </si>
  <si>
    <t>https://www.pixiv.net/users/18090585?fbclid=IwY2xjawKOyJZleHRuA2FlbQIxMABicmlkETFHNlFFZUpudWJoSHJJQkRHAR7Jpu7goCgdT0CnJmKTIwJiz2okkcKfFITyWhLiNO462mre2guwY-Ko9O_Q1Q_aem_5CVGDkJnPjyzFs5vQ_MS-w</t>
  </si>
  <si>
    <t>https://www.twitch.tv/lizard0221?fbclid=IwY2xjawKOyKhleHRuA2FlbQIxMABicmlkETFHNlFFZUpudWJoSHJJQkRHAR6Q8XVIHHJKr5QC2SA2L_dQ12kHCSQQY_NPQOn7QG-nQY1Aa0vtA8DwjW_s9w_aem_J_nugY2eaQPd2k5QpQJMiA</t>
  </si>
  <si>
    <t>https://www.facebook.com/tse.tung.lin.2025/posts/pfbid02iuC5tVYdanXERaQAL8N7ssSU8eh8QQxYaY3HG4d386ZZPzTvYZtokkVMb7AEcKa2l</t>
  </si>
  <si>
    <t>https://lit.link/zh-tw/kanillust</t>
  </si>
  <si>
    <t>https://www.facebook.com/usagikanzume/posts/pfbid02ZHXaSY5PV9nNf3ykck9Ni64cDX2QJTgcDmngBiQsK7DCz6euKqiHiJscA6yYqv9rl https://www.facebook.com/100091428715595/posts/pfbid02UbQbFeyNHBunpE8CLiCyCPoVgQxhZwphQnHXnxDLC5NmJ7xUpbpWJUrTG4BJeXh3l/?</t>
  </si>
  <si>
    <t>豪Q☆喵</t>
  </si>
  <si>
    <t>豪Q</t>
  </si>
  <si>
    <t>https://www.facebook.com/profile.php?id=61550750169425</t>
  </si>
  <si>
    <t>https://x.com/Haoqqpig</t>
  </si>
  <si>
    <t>https://www.pixiv.net/users/57290194</t>
  </si>
  <si>
    <t>遠冬集團</t>
  </si>
  <si>
    <t>小冬</t>
  </si>
  <si>
    <t>P29,P30 [寄]</t>
  </si>
  <si>
    <t>💠新刊大套組 850元 (新刊+明信片+資料夾+滑鼠墊或掛軸)
💠新刊小套組 290元  (新刊+明信片+資料夾)
💠同人誌新刊 150元
💠資料夾
💠明信片 150元
💠掛軸 600元
💠滑鼠墊 600元</t>
  </si>
  <si>
    <t>https://www.facebook.com/Donyakiiii?__cft__[0]=AZXdgTcX1xkZPnENzzroWUV8ozk6ZHrnVRc5De8S9rWGQzPMou17YKsLHT5gatyEdoDnOMMsTs8qcxppWdQuxtp2PAML-xyG0J4JeyNsHz38vmpgptqubYfj1tnbM6rI8Ffnr-43UH1wvpSTpLTvlXj-&amp;__tn__=-UC%2CP-R</t>
  </si>
  <si>
    <t>https://www.plurk.com/magaqq123?fbclid=IwY2xjawOfZ-ZleHRuA2FlbQIxMABicmlkETE1VzdlTHRJVDM0dm5HZzFzc3J0YwZhcHBfaWQQMjIyMDM5MTc4ODIwMDg5MgABHtgT5Xl8cXHHQjWBtcYyQjlD_8aIVKNdbs1G48c0D0dOsUArr2u9jzEYDXfV_aem_ZXKxj8tKddN_CLDcwEavjQ</t>
  </si>
  <si>
    <t>https://www.pixiv.net/users/15520657</t>
  </si>
  <si>
    <t>https://www.facebook.com/profile.php?id=100082809964842&amp;__cft__[0]=AZVHyRlpnM0ABvGg5iqLqhyCUEsT6X8Oh3pkRZKBWjynd35bRhYYOv6CT19zsfQzAcBPPw4XhnWwR0Io3FzK_QkKoj1JoBUnOg2LhGO1WzA2r5yT8pThaB5eRs1ij9QRyr2jDnNKayS-38hKSLmbsZSZB9QXjdaiRj1_qbSyI6xyCENxS1ENWnL9rMxS1lrRRQ4&amp;__tn__=-UC%2CP-R</t>
  </si>
  <si>
    <t>https://www.facebook.com/Donyakiiii/posts/pfbid0238nWBHrghqs54HaYe9F6M3UUmmyxDjXryAgZ3SQ7kpzuqkzAtAQR9UA4c4MK5hV3l</t>
  </si>
  <si>
    <t>凜凜魚</t>
  </si>
  <si>
    <t>R18, 一般, R15</t>
  </si>
  <si>
    <t>💠同人誌【Lost in Prayer to Mari - Blasphemous Bliss 4】
💠天使瑪麗新刊套組 (同人誌+資料夾) 250元
💠新年限定套組 800元 (桌曆+紅包袋+流沙壓克力磚)
💠可變式(衣服消失)流沙壓克力磚
💠既刊套組 (同人誌+手提袋)
💠光柵卡 250元
💠天使瑪麗燈箱 900元</t>
  </si>
  <si>
    <t>https://www.facebook.com/permalink.php?story_fbid=pfbid01KVbGhwYgXfuLuCet8YD118WKjbFxuG71RyefrEAKonJuYANzzkGrtG8FwpNU4kRl&amp;id=100082809964842</t>
  </si>
  <si>
    <t>https://www.facebook.com/profile.php?id=61556668056415</t>
  </si>
  <si>
    <t>https://www.facebook.com/lydia60130304/</t>
  </si>
  <si>
    <t>https://twitter.com/lydia601303041</t>
  </si>
  <si>
    <t>https://www.facebook.com/lydia60130304</t>
  </si>
  <si>
    <t>https://www.plurk.com/gril1209</t>
  </si>
  <si>
    <t>https://www.pixiv.net/users/3342599</t>
  </si>
  <si>
    <t>https://clusters.tw/profile/834C3CF5-9930-4B6E-BB07-2D4E37014AD6/works</t>
  </si>
  <si>
    <t>https://discord.gg/qn34rrvz</t>
  </si>
  <si>
    <t>https://lit.link/en/00FISH</t>
  </si>
  <si>
    <t>https://www.facebook.com/reel/1433640505048192</t>
  </si>
  <si>
    <t>周荀</t>
  </si>
  <si>
    <t>https://www.facebook.com/lydia60130304/posts/pfbid02MUVW8Wces2Ck2DrFFR89VJozDhPfZ6vy3sZcN62g1D6MU7JHY18P4ppTzUP4nSt3l</t>
  </si>
  <si>
    <t>蓬萊竹繪屋</t>
  </si>
  <si>
    <t>殘竹</t>
  </si>
  <si>
    <t>https://www.facebook.com/denkakeke.0404/?locale=zh_TW</t>
  </si>
  <si>
    <t>💠同人誌新刊 200元
💠明信片 50元
💠差分立牌 350元
💠掛軸 600元
💠小套組 {新刊+明信片+差分立牌) 500元
💠大套組 (新刊+明信片+差分立牌+掛軸)1000元</t>
  </si>
  <si>
    <t>https://www.facebook.com/can.zhu.278517/</t>
  </si>
  <si>
    <t>https://www.instagram.com/denkakeke2/</t>
  </si>
  <si>
    <t>https://drive.google.com/file/d/1BiQyvbb8JvbcA1gJfwC2ff5kvwvm_HaQ/view?usp=drivesdk</t>
  </si>
  <si>
    <t>牛奶禮盒</t>
  </si>
  <si>
    <t>P31, P32 [寄]</t>
  </si>
  <si>
    <t>同人誌 150元、掛軸 600元、橘光滑鼠墊 600元、鐵道雙子立牌 350元</t>
  </si>
  <si>
    <t>https://www.facebook.com/milkbox888/</t>
  </si>
  <si>
    <t>https://www.facebook.com/share/18e7im82pB/?mibextid=wwXIfr</t>
  </si>
  <si>
    <t>https://x.com/milkbox888?fbclid=IwY2xjawLfD7ZleHRuA2FlbQIxMABicmlkETFkbEdxTmZRaFhKNkF6Zk9jAR5dblgVMTy0OOH819RB-EyFa_UX0qAEmf9s8tVmZSAwP8QTfUFvO-ETCopDMA_aem_MDGcLaoZ9O9HqhJ4rTfpLw</t>
  </si>
  <si>
    <t>https://www.pixiv.net/users/17223466?fbclid=IwY2xjawLfD71leHRuA2FlbQIxMABicmlkETFkbEdxTmZRaFhKNkF6Zk9jAR7k4YiW72Uhbg7t90e9vz_BJiud3KjeajAg1c19iyg0EPeNQtrOm1PR_dzu8A_aem_AeFAefoF5oLVbF-Ir2zgaA</t>
  </si>
  <si>
    <t>https://www.facebook.com/milkbox888/posts/pfbid0C5CVzLyBzazKzg8M3WGmdR8S63gWUZihbY7qAWBBn4tLduyqnchxaMmwRM6Q14Jrl?__cft__[0]=AZapp7X1hF4u0mg_wUtZRPROU6Hv_s3v5VWlF0cK9nPQCEaNVa_bZ9lSMuJL82ChvYfC_G1Rf-pHloiYM00mBM0wKkNdg8t_NoLXKobxgS4-HjCqmXcpVT0aUbiciTgrAfqno-bXxSAwIMMWU4_EviTM53r_NZse-LJSdr-MZArgcbC91k7G2SyZN4OEw8VrfOgUFREa4fY9u7MKpGKu5FBMdGWf2wD9vgoVao2QU5KYTA&amp;__tn__=%2CO%2CP-y-R</t>
  </si>
  <si>
    <t>https://x.com/sakasakura_?s=21</t>
  </si>
  <si>
    <t>https://www.instagram.com/sakasakura_?igsh=Mnd3aGllMXphMGZt</t>
  </si>
  <si>
    <t>https://linktr.ee/sakasakura_</t>
  </si>
  <si>
    <t>https://www.facebook.com/milkbox888/posts/pfbid02o5XwZ2yjiB8eYSq2MexBnZ38QGJqFcR4a32dCA18s4civtAtrjkWmcVNrkTHqZU5l</t>
  </si>
  <si>
    <t>天夢森流彩</t>
  </si>
  <si>
    <t>水佾</t>
  </si>
  <si>
    <t>P01,P02 [寄]</t>
  </si>
  <si>
    <t>同人誌【奇普托斯 瑟瑟日記】200元、不織布提袋、小卡</t>
  </si>
  <si>
    <t>https://www.facebook.com/fred04142</t>
  </si>
  <si>
    <t>https://twitter.com/tenmu_nagomi</t>
  </si>
  <si>
    <t>https://twitter.com/wind7626</t>
  </si>
  <si>
    <t>https://www.pixiv.net/users/1666572</t>
  </si>
  <si>
    <t>https://www.pixiv.net/users/1391233</t>
  </si>
  <si>
    <t>https://www.twitch.tv/fred04142</t>
  </si>
  <si>
    <t>https://home.gamer.com.tw/creation.php?owner=fred04142</t>
  </si>
  <si>
    <t>https://www.plurk.com/p/3ia2pgv8ia</t>
  </si>
  <si>
    <t>霜月鬼奈</t>
  </si>
  <si>
    <t>鬼奈</t>
  </si>
  <si>
    <t>C25,C26 [寄]</t>
  </si>
  <si>
    <t>砂狼白子(恐怖) Tshirt</t>
  </si>
  <si>
    <t>奶油鴿子咕咕</t>
  </si>
  <si>
    <t>繪師, vtuber</t>
  </si>
  <si>
    <t>鴿子湯圓 500元
鴿布林 500元
灰色系鴿子耳機包 500元
鴿子絨毛杯套 600元
閃亮緞帶蝴蝶結 150元
信使娃包 400元
PVC拉鏈袋 120元
百貼布 230-270元
水晶貼 70元
小吊飾 100元
收藏明信片 30元
三週年衣裝立牌 250元</t>
  </si>
  <si>
    <t>https://www.facebook.com/babyonina</t>
  </si>
  <si>
    <t>https://www.facebook.com/profile.php?id=61553659323524</t>
  </si>
  <si>
    <t>https://x.com/TsukinaArt</t>
  </si>
  <si>
    <t>https://www.plurk.com/Oninaart</t>
  </si>
  <si>
    <t>https://www.instagram.com/_tsukina.art_/</t>
  </si>
  <si>
    <t>https://x.com/buttergugu100</t>
  </si>
  <si>
    <t>https://home.gamer.com.tw/profile/index_creation.php?owner=onina70</t>
  </si>
  <si>
    <t>https://lit.link/TsukinaArt</t>
  </si>
  <si>
    <t>https://www.plurk.com/p/3i65ec1oot</t>
  </si>
  <si>
    <t>https://www.facebook.com/tsuki.na.2025/posts/pfbid02SFSyVEz1NGUgKp2b67dq9RdP9vzmBkWefE8M81a8QrBvcmsyZ76ejSMsbNnJnHXil</t>
  </si>
  <si>
    <t>https://www.instagram.com/buttergugu100/</t>
  </si>
  <si>
    <t>https://www.twitch.tv/buttergugu100?lang=zh-tw</t>
  </si>
  <si>
    <t>https://www.myacg.com.tw/goods_detail.php?gid=6704986</t>
  </si>
  <si>
    <t>https://www.plurk.com/p/3j0l4ecutq</t>
  </si>
  <si>
    <t>roggle</t>
  </si>
  <si>
    <t>https://www.facebook.com/roguru.luo.gu</t>
  </si>
  <si>
    <t>同人誌【AI夏朵克的最後任務】
同人誌【氣象象】
同人誌【最高科學委員會】</t>
  </si>
  <si>
    <t>https://twitter.com/roggle16</t>
  </si>
  <si>
    <t>https://www.pixiv.net/users/25515746</t>
  </si>
  <si>
    <t>https://www.facebook.com/share/1YrQWCFWJH/?mibextid=wwXIfr</t>
  </si>
  <si>
    <t>魔窟</t>
  </si>
  <si>
    <t>隨意者-萱(龍萱)</t>
  </si>
  <si>
    <t>N39, N40 [寄]</t>
  </si>
  <si>
    <t>I35, I36 [寄]</t>
  </si>
  <si>
    <t>💠同人誌《KISAKI Collection》100元
💠同人誌【花子的全方面反擊】200元
💠同人誌【飛鳥馬季的女僕之道】200元
💠同人誌既刊 100-200元
💠飯友 150元
💠壓克力立牌150元</t>
  </si>
  <si>
    <t>https://www.plurk.com/ikaridon</t>
  </si>
  <si>
    <t>https://www.facebook.com/DragonHsuan13</t>
  </si>
  <si>
    <t>https://bsky.app/profile/dragonhsuan13.bsky.social</t>
  </si>
  <si>
    <t>https://x.com/DragonHsuan13</t>
  </si>
  <si>
    <t>https://www.plurk.com/dragonlovehon</t>
  </si>
  <si>
    <t>https://www.pixiv.net/users/6270703</t>
  </si>
  <si>
    <t>https://www.creative-comic.tw/zh/author/356249671599?page=1&amp;rows_per_page=8&amp;author=356249671599&amp;sort_by=updated_at</t>
  </si>
  <si>
    <t>https://www.facebook.com/share/p/1Dy41cBmJ8/</t>
  </si>
  <si>
    <t>https://www.plurk.com/p/3i8p6b3zlp</t>
  </si>
  <si>
    <t>https://www.facebook.com/ikaridon/posts/pfbid02FEZunFiu695x81Lv9TECwDxC44FwAj1XyWuBVnXpXKXgZD9UuQGEEpMyaNTqrruXl</t>
  </si>
  <si>
    <t>Keven</t>
  </si>
  <si>
    <t>P03, P04 [寄]</t>
  </si>
  <si>
    <t>💠同人誌新刊 200元
💠壓克力立牌 250元/個 400元/組
💠限定組合【新刊 + 2個立牌】500元</t>
  </si>
  <si>
    <t>https://www.facebook.com/p/%E8%98%BF%E8%8E%89%E7%94%9C%E9%BB%9E%E5%B7%A5%E5%9D%8A-61575813196261/</t>
  </si>
  <si>
    <r>
      <rPr>
        <rFont val="Arial"/>
        <b/>
        <color rgb="FF1155CC"/>
        <u/>
      </rPr>
      <t>https://twitter.com/Keven_ver5</t>
    </r>
  </si>
  <si>
    <t>https://www.pixiv.net/users/23680106?fbclid=IwY2xjawOuNlpleHRuA2FlbQIxMABicmlkETFJTWNJb21MUTBWZmVyVVM2c3J0YwZhcHBfaWQQMjIyMDM5MTc4ODIwMDg5MgABHuiWbXAikK3kQ9ud6HIVE7LrWdHPQO-PkAgbmLLOLsgyqbfs-Knfi6q3W-vq_aem_JYCqrt21mmmoflbyX4j9zw</t>
  </si>
  <si>
    <t>https://www.facebook.com/ke.even.3979/posts/pfbid0h3BBw3Vsk4YxtMkpCd1MFhRALeuf68ZmNSgb7HkTHUqSKnK6hhYHAjAaCS1tnDqbl</t>
  </si>
  <si>
    <t>https://www.facebook.com/share/p/1ANhnPH5nE/</t>
  </si>
  <si>
    <t>楓寂</t>
  </si>
  <si>
    <t>P03,P04</t>
  </si>
  <si>
    <t>小酌套組 700元
💠同人誌【在那之後 請老師為所欲為吧】250元
💠鐵道雙子貼貼立牌 500元
乾杯套組 1000元
💠前面小酌套組
💠雙子貼貼大立牌 500元
暢飲套組 1500元
💠加上前面的套組
💠大掛軸 650元
💠大滑鼠墊 600元
其他品項
💠既刊 250元
💠掛軸 650元
💠既刊套組 700元
💠明信片 拍立得風格 50元</t>
  </si>
  <si>
    <t>https://www.facebook.com/witlhgti/</t>
  </si>
  <si>
    <t>https://www.facebook.com/lolimaplesyrupowo/</t>
  </si>
  <si>
    <t>https://www.facebook.com/profile.php?id=100005171807689&amp;__tn__=-UC*F</t>
  </si>
  <si>
    <t>https://twitter.com/witlhgti</t>
  </si>
  <si>
    <t>https://twitter.com/maple830723</t>
  </si>
  <si>
    <t>https://www.plurk.com/lo0831lo</t>
  </si>
  <si>
    <t>https://www.pixiv.net/users/6280305</t>
  </si>
  <si>
    <t>https://www.instagram.com/________witlhgti________/</t>
  </si>
  <si>
    <t>https://lit.link/zh-tw/witlhgti</t>
  </si>
  <si>
    <t>https://drive.google.com/file/d/1hKb_eIFrjolrSpuQuOR8I5zaUkyvmXIL/view?usp=sharing</t>
  </si>
  <si>
    <t>漢揚</t>
  </si>
  <si>
    <t>AkiFn、Az、moya、礼音・妃喜兎、karv</t>
  </si>
  <si>
    <t>I33,I34</t>
  </si>
  <si>
    <t>同人誌300元-400元</t>
  </si>
  <si>
    <t>https://www.facebook.com/hanyangcomic</t>
  </si>
  <si>
    <t>https://www.facebook.com/profile.php?id=100091688690320&amp;__cft__[0]=AZUZixj3xmq7GvKs6TPbIy1WOcGkyME5wP5ySSnpj7PTSfV8uvVNEwR7_sdJNBJ-Iw0AaUG02xsxB6lPtzuC-H3fJH7N9TsIgsuYJqZI05hJkSuGuww2WtBicPGGf19_BjUs5mzp8DjzllmQuVHX1PENoU3gFOjKYEdxEDyFRAVv2F_JVtvNZPAdO9VUrKwvUis&amp;__tn__=-UC*F</t>
  </si>
  <si>
    <t>https://x.com/Aicu_ryunosu</t>
  </si>
  <si>
    <t>https://www.melonbooks.co.jp/circle/index.php?circle_id=116978&amp;srsltid=AfmBOoq2auIp4O14G_zRT1uBtROL7JLNZ7RHOQF5wxZp1wpKCJK2UQ7W</t>
  </si>
  <si>
    <t>https://www.facebook.com/permalink.php?story_fbid=pfbid037QNF1Q4QbsRoHMCJSiaLc9mUBM4sVZrs6MqEJke67k2j7nJtAdYKt2dvBRZ3FZygl&amp;id=100091688690320</t>
  </si>
  <si>
    <t>https://twitter.com/shepherd_0821</t>
  </si>
  <si>
    <t>https://www.plurk.com/oz730821</t>
  </si>
  <si>
    <t>Anon</t>
  </si>
  <si>
    <t>https://www.pixiv.net/users/180196</t>
  </si>
  <si>
    <t>https://www.pixiv.net/users/35692440</t>
  </si>
  <si>
    <t>https://home.gamer.com.tw/homeindex.php?owner=shepherd0821</t>
  </si>
  <si>
    <t>BB一號</t>
  </si>
  <si>
    <t>逼比</t>
  </si>
  <si>
    <t>P20 [寄]</t>
  </si>
  <si>
    <t>https://www.facebook.com/profile.php?id=100006578748479</t>
  </si>
  <si>
    <t>https://x.com/akimotomiki0224?fbclid=IwY2xjawG8pKVleHRuA2FlbQIxMAABHfoVmtVrDSL4GLo4swrmVKTD4-J_xl1mFTqObN5ckqN37pHlS0Elmumk0A_aem_GI2ZgtIo4nkQrawq_eooSQ</t>
  </si>
  <si>
    <t>https://www.pixiv.net/users/32492214</t>
  </si>
  <si>
    <t>https://www.twitch.tv/twbb0224?fbclid=IwY2xjawG8pLlleHRuA2FlbQIxMAABHfoVmtVrDSL4GLo4swrmVKTD4-J_xl1mFTqObN5ckqN37pHlS0Elmumk0A_aem_GI2ZgtIo4nkQrawq_eooSQ</t>
  </si>
  <si>
    <t>https://www.facebook.com/onigirijinja/?ref=PROFILE_EDIT_xav_ig_profile_page_web</t>
  </si>
  <si>
    <t>https://www.facebook.com/share/p/17thCUTJ3U/</t>
  </si>
  <si>
    <t>bmtol(代理人)</t>
  </si>
  <si>
    <t>https://www.instagram.com/p/DZGPgbFzAOW/</t>
  </si>
  <si>
    <r>
      <rPr>
        <rFont val="Arial"/>
        <b/>
        <color rgb="FF1155CC"/>
        <u/>
      </rPr>
      <t>https://twitter.com/bm_tol</t>
    </r>
  </si>
  <si>
    <t>亖亖、神祭之歌、スサガネ、おしおしお</t>
  </si>
  <si>
    <t>https://www.pixiv.net/users/89980668</t>
  </si>
  <si>
    <t>https://x.com/Muojjang_0929/status/2018988986858156103</t>
  </si>
  <si>
    <t>https://www.facebook.com/yamyoukan/?locale=zh_TW</t>
  </si>
  <si>
    <t>Captain_beaver</t>
  </si>
  <si>
    <t>https://www.plurk.com/pupump</t>
  </si>
  <si>
    <t>新刊套組 200元、同人誌、海報、明信片、立牌400元、既刊 200元</t>
  </si>
  <si>
    <t>https://twitter.com/Beaver_666</t>
  </si>
  <si>
    <t>https://www.pixiv.net/users/43775897</t>
  </si>
  <si>
    <t>https://www.facebook.com/MilkYuzi/posts/pfbid0evDfP8VmRn9svsZ9eGnKRDQgVviF1EnTRPYxnybbdHrqZoD3ajXLyNEj9qrUc2w1l</t>
  </si>
  <si>
    <t>Chochomi</t>
  </si>
  <si>
    <t>https://x.com/chochomi00</t>
  </si>
  <si>
    <t>https://www.pixiv.net/users/87118889</t>
  </si>
  <si>
    <t>繪師,同人誌</t>
  </si>
  <si>
    <t>Ave Mujica</t>
  </si>
  <si>
    <t>同人誌 50元
FF46壓克力套組 400元
1、既刊
2、差分小卡
3、初華壓克力鑰匙圈
4、明信片
莓祥既刊套組 200元
FGO套組 300元</t>
  </si>
  <si>
    <t>CIZA</t>
  </si>
  <si>
    <t>https://www.facebook.com/yetsubody</t>
  </si>
  <si>
    <t>💠同人誌【笑咪咪教同人漫畫】200元
💠新刊套組【同人誌新刊 + 書籤 + 草稿本 + 信封袋 + 吊飾 + 透卡】400元
💠壓克力吊飾【教授雙面吊飾】150元
💠書籤【教授書籤】
💠滑鼠墊【教授滑鼠墊】300-600元
💠吊飾 150元
💠既刊、既品套組 400元</t>
  </si>
  <si>
    <t>https://twitter.com/ryougi471</t>
  </si>
  <si>
    <t>https://www.facebook.com/profile.php?id=100094436799360</t>
  </si>
  <si>
    <t>https://www.facebook.com/pei.ju.ying/</t>
  </si>
  <si>
    <t>https://bsky.app/profile/ciza14.bsky.social</t>
  </si>
  <si>
    <t>https://x.com/Cisza14</t>
  </si>
  <si>
    <t>https://www.pixiv.net/users/41583659</t>
  </si>
  <si>
    <t>https://www.plurk.com/lanceroteroot</t>
  </si>
  <si>
    <t>https://linktr.ee/ciza_illust</t>
  </si>
  <si>
    <t>https://www.facebook.com/photo/?fbid=752424237915463&amp;set=a.104854136005813</t>
  </si>
  <si>
    <t>https://www.pixiv.net/users/2477233</t>
  </si>
  <si>
    <t>Devid</t>
  </si>
  <si>
    <t>E20 [寄]</t>
  </si>
  <si>
    <t>N35 [寄]</t>
  </si>
  <si>
    <t>https://www.plurk.com/p/3iu5qidc89</t>
  </si>
  <si>
    <t>1.新刊 《ENTA'ACTE》200元
2.壓克力立牌 350元
3.A2掛軸 600元
4.壓克力吊飾4款 每個50元
💠新刊SET:1+2 500元
💠大全套SET 1+2+3 1000元</t>
  </si>
  <si>
    <t>https://www.plurk.com/p/3j0ngpo181</t>
  </si>
  <si>
    <t>https://www.facebook.com/profile.php?id=61579390033294</t>
  </si>
  <si>
    <t>https://www.facebook.com/permalink.php?story_fbid=pfbid0H8yuZkikRLqnnNre6ZUHMAAM8nvEhJGAwon7WnxtPFkEBGTEgGUqLhNoo553goKkl&amp;id=61579390033294</t>
  </si>
  <si>
    <r>
      <rPr>
        <rFont val="Microsoft JhengHei"/>
      </rPr>
      <t xml:space="preserve">https://www.myacg.com.tw/goods_detail.php?gid=6647642
</t>
    </r>
    <r>
      <rPr>
        <rFont val="Microsoft JhengHei"/>
        <color rgb="FF1155CC"/>
        <u/>
      </rPr>
      <t>https://www.myacg.com.tw/goods_detail.php?gid=6706436</t>
    </r>
  </si>
  <si>
    <t>echo</t>
  </si>
  <si>
    <t>G05</t>
  </si>
  <si>
    <t>同人誌【Rectitude memory】150元、同人誌【Prime Justice】200元、鑰匙圈 100元、明信片 100元、立牌 250元</t>
  </si>
  <si>
    <t>櫻花未散的初夏 小說 250元
千年小套組 小說 300元
三一小套組 300元</t>
  </si>
  <si>
    <t>https://www.facebook.com/echosdoodle</t>
  </si>
  <si>
    <t>https://x.com/echosdoodle</t>
  </si>
  <si>
    <t>https://www.plurk.com/echo0621</t>
  </si>
  <si>
    <t>https://www.pixiv.net/users/5842783</t>
  </si>
  <si>
    <t>https://x.com/woodhxx123/status/2018047846956802455</t>
  </si>
  <si>
    <t>P35</t>
  </si>
  <si>
    <t>https://www.plurk.com/p/3iu14p1yvi
https://www.facebook.com/innxuan.jr/posts/pfbid02zhZYFjBQKp9oUeavzLeABhygdJYmJPD3X7oWQrukfoKt6dYqkKaZuuCFH13YJr4l</t>
  </si>
  <si>
    <t>💠壓克力飯友 200元
💠2026桌曆 350元
💠明信片
💠既刊 250元</t>
  </si>
  <si>
    <t>https://www.facebook.com/100090010608959/posts/pfbid02VnDeZGtVnGVvP6iUUuiSL6hRmkWvCDvTuzDRLqypCTUs3yxFfB2qvmFmZa9T3pGyl/?</t>
  </si>
  <si>
    <t>https://www.facebook.com/EwaiObeiwei</t>
  </si>
  <si>
    <t>https://x.com/EwaiObeiwei</t>
  </si>
  <si>
    <t>https://www.pixiv.net/users/12178272</t>
  </si>
  <si>
    <t>https://ewai.fanbox.cc/</t>
  </si>
  <si>
    <t>https://www.facebook.com/EwaiObeiwei/posts/pfbid02SvJGBQAvn7Aw69B68fCjUnH9ar3LWeeC1QaeFVdP8LkHUz6gqG1Ve9P62CHkLYQQl?__cft__[0]=AZXk2rFj1smS6vipaL5sdjh_OtV0Tls-jmXF54WtU_gI4tgWo8rWy3yrqZnA2dCm5SOzqYPxIjSYzIRKvoJim2x1PfSP11Tg8a9-DiLMyU8zfgYlctbwytvijmIIxUNA7jF7m-its0NtKbGv-zvMMFNsVgqMUYn6YJg5QplifWLzOK2FHmKWqIMmJET7BNhcxjY&amp;__tn__=%2CO%2CP-R</t>
  </si>
  <si>
    <t>手搖動畫機</t>
  </si>
  <si>
    <t>https://www.facebook.com/photo/?fbid=1200912478911505&amp;set=a.572175535118539</t>
  </si>
  <si>
    <t>山含、煙宅</t>
  </si>
  <si>
    <t>同人誌【兔寶寶公園經營手札】、掛軸、筆袋、提袋、飯友、掛軸套組 1450元、筆袋套組 550元、提袋套組 350元、飯友套組 500元</t>
  </si>
  <si>
    <t>https://www.facebook.com/profile.php?id=100053035546032</t>
  </si>
  <si>
    <t>https://twitter.com/e831118</t>
  </si>
  <si>
    <t>https://www.plurk.com/eddie831118</t>
  </si>
  <si>
    <t>https://www.pixiv.net/users/1951517</t>
  </si>
  <si>
    <t>https://discord.gg/TAxxsU97Zh</t>
  </si>
  <si>
    <t>https://www.facebook.com/shan.han.464438/posts/pfbid03qrVNJaDSQ4JVkoBA6GqYscrCZaAC3dHVnWXzRWX5VUPM551utSnkzGmLxMxqXWBl</t>
  </si>
  <si>
    <t>hirotaka</t>
  </si>
  <si>
    <t>塔卡</t>
  </si>
  <si>
    <t>💠新刊套組 700元
1.新刊 真紀！別打遊戲啦！老師的特別指導 46P/B5/黑白/R18/漫畫 250元
2.手提資料夾 50元
3.真紀立牌 高15CM 350元
4.真紀飯友 高8CM 100元
5.兄弟明信片
💠壓克力立牌 350元-500元
💠既刊 150元</t>
  </si>
  <si>
    <t>https://www.plurk.com/p/3iqc24ab1s</t>
  </si>
  <si>
    <t>https://www.facebook.com/hiro.taka.147667/</t>
  </si>
  <si>
    <t>https://www.facebook.com/profile.php?id=100088301604305</t>
  </si>
  <si>
    <t>https://bsky.app/profile/hirotaka0125.bsky.social</t>
  </si>
  <si>
    <t>https://twitter.com/hirotaka0125</t>
  </si>
  <si>
    <t>https://www.pixiv.net/users/10168146</t>
  </si>
  <si>
    <t>https://www.twitch.tv/hirotaka0125</t>
  </si>
  <si>
    <t>https://www.facebook.com/share/p/1A4pokM3L2/</t>
  </si>
  <si>
    <t>台灣Vtuber個人勢</t>
  </si>
  <si>
    <t>https://www.myacg.com.tw/seller_market.php?seller=73778&amp;sort=4&amp;order=DESC&amp;show=image&amp;market_id=22357&amp;no_market=&amp;pageID=1&amp;gourl_point=ZQUBN_155906&amp;keyword=&amp;low_price=&amp;high_price=&amp;start_date=&amp;end_date=</t>
  </si>
  <si>
    <t>https://twitter.com/Fonchi0419</t>
  </si>
  <si>
    <t>https://www.youtube.com/@Fonchi0419</t>
  </si>
  <si>
    <t>https://discord.gg/52ecKFnYre</t>
  </si>
  <si>
    <t>明信片 10元、掛軸 500元、同人誌既刊 250元、海報 200元</t>
  </si>
  <si>
    <t>https://lit.link/zh-tw/Fonchi0419</t>
  </si>
  <si>
    <t>https://www.facebook.com/share/1AZNPFZcHE/</t>
  </si>
  <si>
    <t>https://x.com/IdHanPaint?fbclid=IwY2xjawINW9VleHRuA2FlbQIxMAABHdKNqBW8bAfIuKzpXimiI4v1WFeTreCkXTPjU5uoOvSNXLIlTjFvYkm7uA_aem_4cGXcl6T0G6kwHoBbB7xgg</t>
  </si>
  <si>
    <t>https://www.pixiv.net/users/27736106?fbclid=IwY2xjawINW5tleHRuA2FlbQIxMAABHfnZwp-v5D-A8n2lidscLqH3Mmi4cBPsx4UlxTfrIjIO4H9y93uPoozonQ_aem_ABiq8-DFTZ-oLJ8BfG7buA</t>
  </si>
  <si>
    <t>https://clusters.tw/profile/59F9AA9E-A27B-4A87-AADD-A60E7D2163CB/works?fbclid=IwY2xjawINW-5leHRuA2FlbQIxMAABHc9aWXNH3dzPxvv5PfmOuof6ancgngjMMLkPtD_wud7YW9Xw3YcEqVW1vQ_aem_6_OsA8YU5DagBdELNIfyWQ</t>
  </si>
  <si>
    <t>https://www.instagram.com/idhanpaint?fbclid=IwY2xjawINW9xleHRuA2FlbQIxMAABHc9aWXNH3dzPxvv5PfmOuof6ancgngjMMLkPtD_wud7YW9Xw3YcEqVW1vQ_aem_6_OsA8YU5DagBdELNIfyWQ</t>
  </si>
  <si>
    <t>https://www.facebook.com/photo/?fbid=122256427568240504&amp;set=a.122138918012240504</t>
  </si>
  <si>
    <t>https://www.facebook.com/permalink.php?story_fbid=pfbid0rDNSpw9kiV49thXF89XCf7sm4AqTTVB3yXKVuCT8SBEYKg9fAKsK4EKqvuQSeQXXl&amp;id=61557215132637</t>
  </si>
  <si>
    <t>睫毛</t>
  </si>
  <si>
    <t>O27,O28</t>
  </si>
  <si>
    <t>💠同人誌【Date with Kayoko2】200元
💠佳世子脫衣光柵卡
💠Born to cat 帆布袋
💠KYK 貓奴的一天貼紙組
💠浴衣佳世子掛軸
💠「討厭這樣喵」壓克力吊飾 600元
💠特典明信片組2入
💠新刊套組 1000元 (同人誌+光柵卡+帆布袋+貼紙+掛軸+吊飾+明信片)
💠溫泉佳世子桌墊 600元
💠初冬佳世子色紙 200元
💠桌墊套組 1700元 (新刊套組 + 桌墊 + 色紙)
💠既刊 200元</t>
  </si>
  <si>
    <t>https://www.facebook.com/jie.mao.96457</t>
  </si>
  <si>
    <t>https://twitter.com/jmaomaomao</t>
  </si>
  <si>
    <t>https://www.pixiv.net/users/2829550</t>
  </si>
  <si>
    <t>https://jmaomaomao.fanbox.cc/</t>
  </si>
  <si>
    <t>https://home.gamer.com.tw/creation.php?owner=qwer713781</t>
  </si>
  <si>
    <t>https://lit.link/en/jmaomaomao</t>
  </si>
  <si>
    <t>https://www.facebook.com/jie.mao.96457/posts/pfbid02SBqsYrA9DJiixSLGhL8QXU37wxhRCUD1SzVKauUAZH36wQTGF6JvxhNZ9jDTX1qCl</t>
  </si>
  <si>
    <t>岸間晴乃</t>
  </si>
  <si>
    <r>
      <rPr>
        <rFont val="Arial"/>
        <color rgb="FF1155CC"/>
        <u/>
      </rPr>
      <t>https://reurl.cc/0W970l</t>
    </r>
  </si>
  <si>
    <t>https://www.facebook.com/kishimaharuno/?locale=ja_JP</t>
  </si>
  <si>
    <t>Kabedoru(代理)</t>
  </si>
  <si>
    <t>https://bsky.app/profile/kishimaharuno.bsky.social?fbclid=IwZXh0bgNhZW0CMTAAAR2eEtdtnf3bWqwAV6MnL1y0W2sOj9A88fBnUM7qq_-CGWFQFEiib6eJZDg_aem_AdrM71mYSnahG_hb-oK5JA</t>
  </si>
  <si>
    <t>https://x.com/kabedoru</t>
  </si>
  <si>
    <t>https://www.pixiv.net/users/27527728</t>
  </si>
  <si>
    <t>https://home.gamer.com.tw/homeindex.php?owner=sd61008&amp;fbclid=IwZXh0bgNhZW0CMTAAAR2VQymTNFIWVSUq-wuSSdkH8Enu_j9fBuI9CH1gnloqwmF1U0CwGSNhYvE_aem_tA7Kk8h2fXElMv9LnQBC-A</t>
  </si>
  <si>
    <t>Kashiwa ArtWorks</t>
  </si>
  <si>
    <t>沙織 新刊SET／大全套SET
&gt;新刊、壓克力立牌、A2掛軸
既品壓克力吊飾</t>
  </si>
  <si>
    <t>https://www.facebook.com/TLR.Kashiwa/</t>
  </si>
  <si>
    <t>https://www.facebook.com/share/p/16uZ4TMzBQ/</t>
  </si>
  <si>
    <t>https://www.facebook.com/TLR.Kashiwa/posts/pfbid02kCSm38S4W6qhAdwsD6sbP2TJZPKcjivSpQo1iWQdH7zFdshXSCXZgoaseAiSGBEHl</t>
  </si>
  <si>
    <t>kurokanin</t>
  </si>
  <si>
    <t>同人誌【Everything with You】200元、愛麗絲壓克力吊飾、資料夾、色紙、毛毯、飯友、拍立得</t>
  </si>
  <si>
    <t>https://www.facebook.com/profile.php?id=61558823046194</t>
  </si>
  <si>
    <t>https://x.com/kurokanin</t>
  </si>
  <si>
    <t>https://www.pixiv.net/users/42675</t>
  </si>
  <si>
    <t>https://drive.google.com/drive/u/2/folders/1Q-rSgRUW02lUFxRa3U59QoJx9izDfHa2</t>
  </si>
  <si>
    <t>https://www.threads.com/share/_2YhaRgTS/</t>
  </si>
  <si>
    <t>Marineiris</t>
  </si>
  <si>
    <t>巫賊</t>
  </si>
  <si>
    <t>阿拜多斯/格黑娜/山海經/赤冬聯/三一/千年/白鬼夜行/SRT吊飾、壓克力立牌、星野滑鼠墊、陽奈套組 (同人誌+資料夾+吊飾+立牌+透卡+金色紙+小卡+紙袋)、遊戲開發部套組 (同人誌+資料夾+吊飾+雷射票+紙袋)、色紙、帆布袋</t>
  </si>
  <si>
    <t>Kalin風凜魂太、夏佐Chasel、白夜、CYBoBo、翔、稻禾-譚譚</t>
  </si>
  <si>
    <t>D18 [寄]</t>
  </si>
  <si>
    <t>遊戲製作</t>
  </si>
  <si>
    <t>https://x.com/ikataruto</t>
  </si>
  <si>
    <t>https://www.pixiv.net/users/4284365</t>
  </si>
  <si>
    <t>https://drive.google.com/file/d/19Wzkd8giJS-iONxO05nOMY7jwGTsWSrY/view?usp=sharing</t>
  </si>
  <si>
    <t>https://www.facebook.com/DelayGG0508</t>
  </si>
  <si>
    <t>https://drive.google.com/file/d/1VxymofXbRX80NZ4LlB34njcDwqdvoDVS/view?usp=sharing
https://drive.google.com/file/d/1tVCdBws9P2L1m30Ob5ucNXUf9pU9w1dd/view?usp=sharing
https://drive.google.com/file/d/1XY_ZN7FNnQVrSWb8uCtivnY5Deks64Jw/view?usp=sharing
https://drive.google.com/file/d/1JMat9qygdGaNabF9Xz4uj7tsKAG1Km6h/view?usp=drive_link</t>
  </si>
  <si>
    <t>https://www.facebook.com/BGD.TanTan</t>
  </si>
  <si>
    <t>https://twitter.com/delaygg0508</t>
  </si>
  <si>
    <t>Nekoda</t>
  </si>
  <si>
    <t>Ivan Wong</t>
  </si>
  <si>
    <t>同人誌,立牌</t>
  </si>
  <si>
    <t>https://portaly.cc/delayGG/support</t>
  </si>
  <si>
    <t>https://www.facebook.com/ivan624</t>
  </si>
  <si>
    <t>https://www.instagram.com/delaygg0508</t>
  </si>
  <si>
    <t>https://x.com/Ivanwang624</t>
  </si>
  <si>
    <t>https://www.youtube.com/@delaygg0508</t>
  </si>
  <si>
    <t>https://www.pixiv.net/users/10121582</t>
  </si>
  <si>
    <t>https://portaly.cc/delayGG</t>
  </si>
  <si>
    <t>https://www.facebook.com/share/p/17Zo3dUEPi/</t>
  </si>
  <si>
    <t>https://x.com/DelayGG0508/status/2086407150574948696</t>
  </si>
  <si>
    <t>https://www.myacg.com.tw/seller_market.php?seller=442974</t>
  </si>
  <si>
    <t>麦茶</t>
  </si>
  <si>
    <t>nekoplanetOuO</t>
  </si>
  <si>
    <t>Kairasii4(貓星球)</t>
  </si>
  <si>
    <t>💠同人誌【笑咪咪教授插畫本】200元
💠同人誌【茶會+陽奈插畫本】200元
💠壓克力立牌【兔女郎教授】300元
💠壓克力吊飾【Q版教授】200元
💠掛軸【超大泳裝彌香】600元</t>
  </si>
  <si>
    <t>同人誌新刊 200元
同人誌既刊 100-200元</t>
  </si>
  <si>
    <r>
      <rPr>
        <rFont val="Arial"/>
        <color rgb="FF1155CC"/>
        <u/>
      </rPr>
      <t>https://www.facebook.com/profile.php?id=61576974851794</t>
    </r>
  </si>
  <si>
    <t>https://www.facebook.com/share/1BVzSpMw2k/?mibextid=wwXIfr</t>
  </si>
  <si>
    <t>https://www.pixiv.net/users/24316785</t>
  </si>
  <si>
    <r>
      <rPr>
        <rFont val="Arial"/>
        <color rgb="FF1155CC"/>
        <u/>
      </rPr>
      <t>https://x.com/nekoplanetOuO</t>
    </r>
  </si>
  <si>
    <t>http://linktr.ee/barley_tea_o.o?fbclid=IwRlRTSASLZnNleHRuA2FlbQIxMABzcnRjBmFwcF9pZAo2NjI4NTY4Mzc5AAEeRW9ToEpn6nsSC5IlGB9-dLzuMFCMxGONwJ0oMExlvAgzkFh-f9MexFkSSCQ_aem_8qNN_aAAIlSFaLFo6M7kmA</t>
  </si>
  <si>
    <r>
      <rPr>
        <rFont val="Arial"/>
        <color rgb="FF1155CC"/>
        <u/>
      </rPr>
      <t>https://www.pixiv.net/users/16607392</t>
    </r>
  </si>
  <si>
    <t>https://m.facebook.com/story.php?story_fbid=pfbid0UvRKU5dRsskcez1XPybCBo6V6ymKrBeaqysrVwoL93VBwi2assKustPkKNTkn9uel&amp;id=100023888870805</t>
  </si>
  <si>
    <r>
      <rPr>
        <rFont val="Arial"/>
        <color rgb="FF1155CC"/>
        <u/>
      </rPr>
      <t>https://clusters.tw/profile/9CE43FD8-FB57-44C6-8AA9-D199D45A6AC4/works</t>
    </r>
  </si>
  <si>
    <r>
      <rPr>
        <rFont val="Arial"/>
        <color rgb="FF1155CC"/>
        <u/>
      </rPr>
      <t>https://home.gamer.com.tw/profile/index.php?&amp;owner=Nekoplanet</t>
    </r>
  </si>
  <si>
    <r>
      <rPr>
        <rFont val="Arial"/>
        <color rgb="FF1155CC"/>
        <u/>
      </rPr>
      <t>https://linktr.ee/Kairasii4</t>
    </r>
  </si>
  <si>
    <t>https://www.facebook.com/AXiangstudio/</t>
  </si>
  <si>
    <t>https://www.facebook.com/permalink.php?story_fbid=pfbid0QbtqvFFH2r2m2hM9VrpeCoUPEgkPU9WdYJpUhVFsMmo2PXAKkERM9yyoUfBFnSfxl&amp;id=61576974851794</t>
  </si>
  <si>
    <t>https://www.instagram.com/monsterbox_1024</t>
  </si>
  <si>
    <t>https://www.facebook.com/YuhunSiaoguanghuei</t>
  </si>
  <si>
    <t>創作團體</t>
  </si>
  <si>
    <t>https://bsky.app/profile/noho0327.bsky.social</t>
  </si>
  <si>
    <t>https://x.com/Noho6166</t>
  </si>
  <si>
    <t>https://www.plurk.com/Nomalb</t>
  </si>
  <si>
    <t>https://www.pixiv.net/users/16907730</t>
  </si>
  <si>
    <t>https://www.instagram.com/noho_0327/</t>
  </si>
  <si>
    <t>https://lit.link/en/blamon</t>
  </si>
  <si>
    <t>https://www.facebook.com/CharactercreationDrawing</t>
  </si>
  <si>
    <t>number</t>
  </si>
  <si>
    <t>https://www.plurk.com/pmf61</t>
  </si>
  <si>
    <t>同人誌畫冊 300元、磁鐵壓克力立牌 500元、莉央立牌 500元、鑰匙圈 150元、等身抱枕 3000元</t>
  </si>
  <si>
    <t>https://www.facebook.com/okitakung65/</t>
  </si>
  <si>
    <t>https://bsky.app/profile/okitakung65.bsky.social</t>
  </si>
  <si>
    <t>https://x.com/okitakung65</t>
  </si>
  <si>
    <t>https://www.pixiv.net/users/1267809</t>
  </si>
  <si>
    <t>https://linktr.ee/okitakung65?utm_source=linktree_profile_share&amp;ltsid=be843f33-34eb-4457-9767-4d208a9fbffc</t>
  </si>
  <si>
    <t>https://www.facebook.com/okitakung65/posts/pfbid0ZwU5FGyepNE6Hdo87AR8rcvpRL47eEEVwMDktCwbnvEqKHSpviCWiGDZc1KepNjol</t>
  </si>
  <si>
    <t>角色印象風格拍立得 100元
呆呆系列滑蓋式票卡夾 150元
達妮婭＆緋雪款大掛軸 600元
呆呆系列吊卡拆拆樂 200元</t>
  </si>
  <si>
    <t>https://x.com/PandC40673761</t>
  </si>
  <si>
    <t>https://www.facebook.com/share/192EhjEP8i/?mibextid=wwXIfr</t>
  </si>
  <si>
    <t>pikaneko</t>
  </si>
  <si>
    <t>南風</t>
  </si>
  <si>
    <t>雙馬尾陽奈周邊套組 500元 (色紙 / 徽章 / 雷射票 / 壓克力透卡)
雙馬尾星奈周邊套組 500元 (色紙 / 徽章 / 雷射票 / 壓克力透卡)
雙馬尾梓周邊套組 500元 (色紙 / 徽章 / 雷射票 / 壓克力透卡)
掛軸 700元
手提購物布袋 500元</t>
  </si>
  <si>
    <t>https://x.com/0913sakura_cafe?s=11&amp;t=J9-H8xDVimG-T97w1or4FA</t>
  </si>
  <si>
    <t>https://www.facebook.com/profile.php?id=61555066996146</t>
  </si>
  <si>
    <t>https://x.com/Gznf1221</t>
  </si>
  <si>
    <t>https://www.instagram.com/after_sakura_cafe?igsh=MTBkNnZqZjZ2YXk0ZQ==</t>
  </si>
  <si>
    <t>https://www.pixiv.net/users/14749824</t>
  </si>
  <si>
    <t>https://www.myacg.com.tw/goods_detail.php?gid=6203230</t>
  </si>
  <si>
    <t>https://x.com/0913sakura_cafe/status/2081055521742958711?s=61&amp;t=J9-H8xDVimG-T97w1or4FA</t>
  </si>
  <si>
    <t>https://www.facebook.com/permalink.php?story_fbid=pfbid0B5L5HWsTU2pkTf48zHksqGh3Q7ZnU9g54769tcnjw9Hh61PWovpv3RWWYCyV1FzGl&amp;id=61555066996146
https://drive.google.com/drive/u/2/folders/1U32CFM1rnKtni7sEqQ34VHbOTtEOMgpM</t>
  </si>
  <si>
    <t>💠 同人誌新刊《BLUE MIST》 (B4 16P 全彩) 200 元
💠 鐳射票卡 (7×21cm) 50 元
💠 4K牛皮紙袋 50 元
💠 新刊套組 (大套組) 1000 元
1️⃣ 新刊《BLUE MIST》+雷射票卡+牛皮紙袋
2️⃣ 吊飾 
3️⃣ 飯友
4️⃣ 立牌
💠 Q版套組 500 元
1️⃣ 新刊《BLUE MIST》+雷射票卡+牛皮紙袋
2️⃣ 吊飾
3️⃣ 飯友
💠 立牌套組 800 元
1️⃣ 新刊《BLUE MIST》+雷射票卡+牛皮紙袋
2️⃣ 立牌 
3️⃣ 飯友
💠 吊飾 (H:8cm) 150 元 / 個
💠 飯友 (H:8cm) 150 元 / 個
💠 立牌 (H:15cm) 300 元 / 個
💠 桌墊 (60×35cm) 500 元</t>
  </si>
  <si>
    <t>https://www.facebook.com/profile.php?id=61556136043456</t>
  </si>
  <si>
    <t>https://x.com/Rin0214tw</t>
  </si>
  <si>
    <t>https://www.pixiv.net/users/51399868</t>
  </si>
  <si>
    <t>https://www.facebook.com/permalink.php?story_fbid=pfbid02K6meaiP35UavRUHjGkxTt7dwRuDfmZrkKVxd6RrF6GeMMxXpk1sAcuc4xUxcKUJkl&amp;id=61556136043456</t>
  </si>
  <si>
    <t>Yilan</t>
  </si>
  <si>
    <t>同人誌【觸手娘是如何誕生的】</t>
  </si>
  <si>
    <t>https://www.facebook.com/photo?fbid=122268622556204534&amp;set=pcb.122268622586204534</t>
  </si>
  <si>
    <t>https://x.com/yilan_un</t>
  </si>
  <si>
    <t>卡洛爾</t>
  </si>
  <si>
    <t>https://www.plurk.com/YilanUN</t>
  </si>
  <si>
    <t>A11 [寄]</t>
  </si>
  <si>
    <t>💠 同人誌新刊【REMNANT OF TIME】 250 元
💠 新刊8點大套組 (全8點) 700 元
1️⃣ 新刊 REMNANT OF TIME
2️⃣ 黑膠唱片型燙金壓克力杯墊
3️⃣ 小型相片紙袋
4️⃣ 信紙2張設計背卡 
5️⃣ 2026 乃愛月曆
6️⃣ 生影膠捲風書籤 
7️⃣ 仿舊火車票
8️⃣ 八角封口角形2號信封袋
💠 超大滑鼠墊  700 元
💠 B2 乃愛大掛軸 700 元
💠 乃愛 A6 3層壓克力相框 650 元
💠 優香 A6 壓克力相框 600 元
💠 同人誌既刊 BENEATH THE BLOOM 250 元
💠 既刊 2025 コミックマーケット106 行版本  250 元</t>
  </si>
  <si>
    <t>https://www.pixiv.net/users/5824774</t>
  </si>
  <si>
    <t>https://www.facebook.com/kyaroru0203</t>
  </si>
  <si>
    <t>https://www.facebook.com/kyaroruart/</t>
  </si>
  <si>
    <t>https://x.com/kyaroru0203</t>
  </si>
  <si>
    <t>https://www.pixiv.net/users/29108561</t>
  </si>
  <si>
    <t>https://x.com/yilan_un/status/2082748461636825586</t>
  </si>
  <si>
    <t>https://www.instagram.com/_kyaroru_/</t>
  </si>
  <si>
    <t>https://home.gamer.com.tw/homeindex.php?owner=kyaroru</t>
  </si>
  <si>
    <t>https://lit.link/en/kyaroru0203</t>
  </si>
  <si>
    <t>https://www.facebook.com/photo?fbid=1309138317897782&amp;set=a.456299006515055</t>
  </si>
  <si>
    <t>Tali.nai.不夠</t>
  </si>
  <si>
    <t>💠 同人誌 原創設定集 I (28P) 300 元
💠 黑白 R18 同人誌《甜點貓的熔岩巧克力》  500 元
💠 6cm 飯友《你好貓貓吃一點》 250 元
💠 檔案小套組 700 元
💠 全品項套組限定 1300 元
1️⃣ 原創壓克力磚
2️⃣ 設定集
3️⃣ 蔚藍檔案二創漫畫《甜點貓的熔岩巧克力》
4️⃣ 6cm 飯友</t>
  </si>
  <si>
    <t>https://www.facebook.com/tali9UwU</t>
  </si>
  <si>
    <t>https://www.facebook.com/profile.php?id=61562113019644</t>
  </si>
  <si>
    <t>https://bsky.app/profile/tali9uwu.bsky.social</t>
  </si>
  <si>
    <t>https://x.com/tali9UwU</t>
  </si>
  <si>
    <t>https://x.com/tali9uwu_R18</t>
  </si>
  <si>
    <t>https://www.pixiv.net/users/8611180</t>
  </si>
  <si>
    <t>https://www.instagram.com/tali9uwu/</t>
  </si>
  <si>
    <t>https://x.com/active_neets</t>
  </si>
  <si>
    <t>https://www.twitch.tv/tali9uwu</t>
  </si>
  <si>
    <t>https://discord.gg/ZtFnTR5xy3</t>
  </si>
  <si>
    <t>https://www.youtube.com/c/ActiveNEETs</t>
  </si>
  <si>
    <t>https://lit.link/tali9uwuART</t>
  </si>
  <si>
    <t>https://www.facebook.com/tali9UwU/posts/pfbid02KTJiuAfg1Lk7USQnuBf5yRWsqW73njB2KqxdzCQoDm5WhzjtFQRpCmjUihXp8EUml</t>
  </si>
  <si>
    <t>http://www.nicovideo.jp/mylist/47613803</t>
  </si>
  <si>
    <r>
      <rPr>
        <rFont val="Arial"/>
        <color rgb="FF1155CC"/>
        <u/>
      </rPr>
      <t>https://reurl.cc/oK2ekg</t>
    </r>
  </si>
  <si>
    <t>Tamarun</t>
  </si>
  <si>
    <t>O21,O22</t>
  </si>
  <si>
    <t>💠會場限定9點套組 1200元
1、同人誌新刊
2、證物袋
3、鑰匙圈
4、貼紙包
5、半透明夾鏈袋
6、特製防偽扣
7、套組吊牌
8、組裝說明書
9、透明海報
💠戰鬥兔女郎壓克力立牌 400元
💠佳世子大滑鼠墊 700元
💠同人誌 200元
💠貼紙包 300元</t>
  </si>
  <si>
    <t>新刊套組A 500元、新刊套組B 500元、同人誌 300元、鑰匙圈 150元、T-Shirt 600元、明信片、貼紙</t>
  </si>
  <si>
    <t>https://www.facebook.com/tamarun1st</t>
  </si>
  <si>
    <t>https://x.com/tamarun1st</t>
  </si>
  <si>
    <t>https://www.pixiv.net/users/1241231</t>
  </si>
  <si>
    <t>https://tamarun.fanbox.cc/</t>
  </si>
  <si>
    <t>https://fantia.jp/fanclubs/481576</t>
  </si>
  <si>
    <t>https://tamarun.gumroad.com/</t>
  </si>
  <si>
    <t>https://www.facebook.com/tamarun1st/posts/pfbid03VYHJ8uw5czEhK7H9MvZhG4DzT8Vw3U3CN5nyJdHfVvv5StFZWWN7oYvcWs2x4xCl</t>
  </si>
  <si>
    <t>https://www.facebook.com/fataaahsu/posts/pfbid0G3rmkAyss4fvZiAdD9yira9RKtcAqppMhgTMgHXr54H1RDciY1cv1DZYFfomugnJl</t>
  </si>
  <si>
    <t>Tempest</t>
  </si>
  <si>
    <t>伊巻てん</t>
  </si>
  <si>
    <t>新刊＜蔚藍檔案＞
・渚本（B5/32P）NT.200
・蔚藍檔案扶他合同2（B5/136P）NT.500
・色紙 （Illust tatapopo）Kei・鹿江・瑪麗 NT.3000</t>
  </si>
  <si>
    <t>扶他</t>
  </si>
  <si>
    <t>https://www.facebook.com/profile.php?id=61553739931045</t>
  </si>
  <si>
    <t>https://x.com/10pest_ten</t>
  </si>
  <si>
    <t>https://www.plurk.com/Tempestylo</t>
  </si>
  <si>
    <t>https://tempestylo.com/</t>
  </si>
  <si>
    <t>https://www.facebook.com/permalink.php?story_fbid=pfbid02bMaMgHh5n1p75T8QiPnNE5u15y2FaBa3yAjZCEWSK3UBw7L9AFxKdtp3cF7SDwRpl&amp;id=61553739931045
https://www.plurk.com/p/3i5qwp73af</t>
  </si>
  <si>
    <t>https://www.facebook.com/permalink.php?story_fbid=pfbid02y7qr6ts9cduRKJwq1J8aKJs4b2C9VajcDMBowqoQJTNapS1aLsgwGg6nerFrPrNDl&amp;id=61553739931045</t>
  </si>
  <si>
    <t>https://www.facebook.com/tomodachiTShirt/</t>
  </si>
  <si>
    <t>https://twitter.com/TomodachiTShirt</t>
  </si>
  <si>
    <t>Jakelian,風音</t>
  </si>
  <si>
    <t>https://www.facebook.com/TRNS2015/</t>
  </si>
  <si>
    <t>https://x.com/kazanefuune</t>
  </si>
  <si>
    <t>https://www.plurk.com/jakelian?offset=1613915152</t>
  </si>
  <si>
    <t>https://www.pixiv.net/users/7262570</t>
  </si>
  <si>
    <t>https://www.instagram.com/ringo.tw/</t>
  </si>
  <si>
    <t>https://torinosu.weebly.com/</t>
  </si>
  <si>
    <t>https://t.me/torinosu</t>
  </si>
  <si>
    <t>https://www.youtube.com/@ringo_2218</t>
  </si>
  <si>
    <t>💠同人誌【雞窩少女們的肉食主義】150元
💠既刊 150元
💠佳澄旋轉立牌 200元-150元
💠星奈可吊掛飯友 150元
💠亞子貓雙變卡 30元</t>
  </si>
  <si>
    <t>此為寄攤者品書</t>
  </si>
  <si>
    <t>https://www.twitch.tv/ringo2218</t>
  </si>
  <si>
    <t>https://www.facebook.com/TY%E6%A5%93-2242807515798258/</t>
  </si>
  <si>
    <t>https://bsky.app/profile/typhoon01010106.bsky.social</t>
  </si>
  <si>
    <t>https://twitter.com/TyPhoon01010106</t>
  </si>
  <si>
    <t>https://www.pixiv.net/users/18965045</t>
  </si>
  <si>
    <t>https://www.instagram.com/fatteroil/</t>
  </si>
  <si>
    <t>https://home.gamer.com.tw/profile/index_creation.php?owner=a4636230a</t>
  </si>
  <si>
    <t>https://ty26.webnode.tw/</t>
  </si>
  <si>
    <t>https://lit.link/typhoon</t>
  </si>
  <si>
    <t>https://www.facebook.com/share/p/1DmY7jg53G/
https://www.facebook.com/circlecan33/posts/pfbid0dwRcY9zrSNqgQndojuJSjDeXfJUtFqK3JcZPs9ydTVmiDKaU5mi298fVvXkveZQwl</t>
  </si>
  <si>
    <t>URAN-FACTORY，URAN</t>
  </si>
  <si>
    <t>N37 [寄]</t>
  </si>
  <si>
    <t>💠FF46新刊套組 600元
💠同人誌 200元
💠立牌
💠色紙
💠插畫集
💠資料夾
💠簽繪板
💠既刊</t>
  </si>
  <si>
    <t>https://x.com/uran1017</t>
  </si>
  <si>
    <t>https://www.plurk.com/URAN1017</t>
  </si>
  <si>
    <t>https://www.pixiv.net/users/26377</t>
  </si>
  <si>
    <t>https://skeb.jp/@URAN1017</t>
  </si>
  <si>
    <t>https://www.plurk.com/p/3i9og4nbpe</t>
  </si>
  <si>
    <t>Woo!sland</t>
  </si>
  <si>
    <t>玖羅羽度</t>
  </si>
  <si>
    <t>紫御</t>
  </si>
  <si>
    <t>💠同人誌【夕空下的流星祈願】150元
💠色紙競標
💠既刊套組 500元 (瑪麗既刊 150元 + 瑪麗/美禰 / 櫻子偶像立牌 150元)
💠既刊套組 650元 (妃姬既刊 150元 + 妃姬立牌 350元 + 制服妃姬立牌 100元 + 幼兒園妃姬立牌 100元)</t>
  </si>
  <si>
    <t>⭐贊助宣傳精選⭐</t>
  </si>
  <si>
    <t>學園偶像大師 / Gakuen IDOLM@STER /学園アイドルマスター</t>
  </si>
  <si>
    <t>https://www.facebook.com/sorath.kuraudo</t>
  </si>
  <si>
    <t>https://twitter.com/SorathVoid1112</t>
  </si>
  <si>
    <t>https://www.plurk.com/vanixkuraudo</t>
  </si>
  <si>
    <t>https://www.facebook.com/AppleEffect/</t>
  </si>
  <si>
    <t>https://www.pixiv.net/users/974047</t>
  </si>
  <si>
    <t>https://www.facebook.com/sorath.kuraudo/posts/pfbid02wvhLpSAtDKAQJ94zHt6PGfymDuq39w6SxWWcGrpE46z6XinZoa1JBqJvadP3ar6cl</t>
  </si>
  <si>
    <t>https://twitter.com/apple_effect</t>
  </si>
  <si>
    <t>https://www.plurk.com/MurasakiO</t>
  </si>
  <si>
    <t>https://www.facebook.com/share/p/1CZB4VmFYj/</t>
  </si>
  <si>
    <t>https://www.pixiv.net/users/589135</t>
  </si>
  <si>
    <t>https://www.myacg.com.tw/goods_detail.php?gid=6790274</t>
  </si>
  <si>
    <t>https://www.plurk.com/p/3i9z8tn677</t>
  </si>
  <si>
    <t>河狸</t>
  </si>
  <si>
    <t>O43,O44</t>
  </si>
  <si>
    <t>同人誌【和莉央的秘密約會】</t>
  </si>
  <si>
    <t>https://www.facebook.com/profile.php?id=61571925013933</t>
  </si>
  <si>
    <t>https://www.facebook.com/ZEN.artworks</t>
  </si>
  <si>
    <t>https://bsky.app/profile/zenjuraku.bsky.social</t>
  </si>
  <si>
    <t>https://twitter.com/zen_juraku</t>
  </si>
  <si>
    <t>https://www.plurk.com/Fantastic074</t>
  </si>
  <si>
    <t>https://www.pixiv.net/users/6071311</t>
  </si>
  <si>
    <t>https://zenartworks.fanbox.cc/</t>
  </si>
  <si>
    <t>https://x.com/hungz36680396?s=11&amp;fbclid=IwY2xjawIMIVZleHRuA2FlbQIxMAABHQWEHr8O5DpefhYepJ3qLaQuxa1eKB-Z549hn63jkjHQ2QNmtFYKznu78Q_aem_Z7O3Q329glD9u_2JFLGpEA</t>
  </si>
  <si>
    <t>https://lit.link/zh-tw/zenjuraku</t>
  </si>
  <si>
    <t>https://www.plurk.com/p/3i8kar1y1x</t>
  </si>
  <si>
    <t>https://www.facebook.com/share/p/1AhxDviXrE/</t>
  </si>
  <si>
    <t>https://www.facebook.com/share/1EtDryBz7W/?mibextid=wwXIfr</t>
  </si>
  <si>
    <t>N35,N36</t>
  </si>
  <si>
    <t>💠檔案新刊套組 600元 單品300元
💠同人誌
💠資料夾
💠紙袋
💠月曆
💠色紙競標
💠COS x illust 合作寫真集新刊套組 800元
💠壓克力立牌
💠貼紙
💠提袋
💠卡片
💠寫真集
💠掛軸 800元
💠壓克力板 1000元
💠壓克力立牌 500元</t>
  </si>
  <si>
    <t>https://x.com/geko_ohoshisama</t>
  </si>
  <si>
    <t>💠元創新刊套組 (新刊+色紙+立牌+限定小卡) 1000元
💠同人誌【不可名狀之藍】400元
💠同人誌【異輝光】350元
💠亮晶晶的壓克力色紙 300元
💠有點厚的立牌 350元
💠炫彩立牌 400元</t>
  </si>
  <si>
    <t>https://www.plurk.com/geko_ohoshisama</t>
  </si>
  <si>
    <t>https://www.pixiv.net/users/384250</t>
  </si>
  <si>
    <t>https://geko-ohoshisama.fanbox.cc/</t>
  </si>
  <si>
    <t>https://fantia.jp/fanclubs/12</t>
  </si>
  <si>
    <t>https://www.plurk.com/p/3i9osd0old</t>
  </si>
  <si>
    <t>https://www.facebook.com/share/1Efu25mEai/?mibextid=wwXIfr</t>
  </si>
  <si>
    <t>はんげつ15</t>
  </si>
  <si>
    <t>十五</t>
  </si>
  <si>
    <t>O25 [寄]</t>
  </si>
  <si>
    <t>https://www.facebook.com/profile.php?id=61550339617268</t>
  </si>
  <si>
    <t>https://bsky.app/profile/boyima.bsky.social</t>
  </si>
  <si>
    <t>https://www.facebook.com/MilkYuzi</t>
  </si>
  <si>
    <t>https://x.com/hangetsu_15</t>
  </si>
  <si>
    <t>https://www.pixiv.net/users/80578914</t>
  </si>
  <si>
    <t>https://twitter.com/BoBoYiMa</t>
  </si>
  <si>
    <t>繪師, 泰國</t>
  </si>
  <si>
    <t>https://www.pixiv.net/users/3843058</t>
  </si>
  <si>
    <t>https://www.facebook.com/HMsmanga/</t>
  </si>
  <si>
    <t>https://www.instagram.com/boyima_mayael/</t>
  </si>
  <si>
    <t>https://lit.link/zh-tw/boyima?fbclid=IwRlRTSASLbGtleHRuA2FlbQIxMABzcnRjBmFwcF9pZAo2NjI4NTY4Mzc5AAEeXB3QCayW9Jt70LyJQ7AdAcDkjvpDJfGnVIfwwuxab5CtkULO3mX2UOJzrDM_aem_z_SkNE51KAQHUWcSrJPC7w</t>
  </si>
  <si>
    <t>https://x.com/HM_Hmongt?fbclid=IwY2xjawOaFJlleHRuA2FlbQIxMABicmlkETFaWVBvUm5jbWx3ckJVaVA0c3J0YwZhcHBfaWQQMjIyMDM5MTc4ODIwMDg5MgABHrwlw_4V0_9zZvmHxqNpvwytB_PR3cXI0P9Dxs_xtUpWSW6eFP8zuz-x1Zfj_aem_2t9rqIKWylixLlM5CqVjiA</t>
  </si>
  <si>
    <t>https://www.threads.com/@chaotimtim?hl=zh-tw</t>
  </si>
  <si>
    <t>https://www.pixiv.net/users/894200</t>
  </si>
  <si>
    <t>https://www.facebook.com/permalink.php?story_fbid=pfbid033XVdgVV6fAepxguy1KWqLCetwDcvCFcP7MstU5ZNgiEBZ2SZP5JVB6GdTewc4XREl&amp;id=61550339617268</t>
  </si>
  <si>
    <t>https://www.myacg.com.tw/seller_market.php?seller=599825</t>
  </si>
  <si>
    <t>AliceFlag</t>
  </si>
  <si>
    <t>繪師, 韓國</t>
  </si>
  <si>
    <t>https://x.com/AliceFlag</t>
  </si>
  <si>
    <t>https://www.pixiv.net/users/338245</t>
  </si>
  <si>
    <t>https://x.com/haopanyo</t>
  </si>
  <si>
    <t>https://www.instagram.com/haopanyo_pixel?utm_medium=copy_link</t>
  </si>
  <si>
    <t>https://www.facebook.com/share/p/1ARALwFW8d/</t>
  </si>
  <si>
    <t>蘑菇蟲</t>
  </si>
  <si>
    <t>https://www.facebook.com/niniru621</t>
  </si>
  <si>
    <t>💠新刊套組 (同人誌+提袋+鑰匙圈+桌曆) 800元
💠同人誌【不乖的老師 需要一點處罰】200元
💠帆布手提袋
💠壓克力鑰匙圈
💠手機貼紙
💠2026桌曆
💠彌香大壓克力場景立牌 1000元
💠櫻井美代抱枕套 3000元
💠同人誌既刊 200-550元
💠色紙
💠瑪麗抱枕套 3000元
💠壓克力鑰匙圈 150元
💠泳裝星野杯蓋 250元
💠三一學生手冊風格筆記本 100元
💠明信片</t>
  </si>
  <si>
    <t>https://twitter.com/kinokomusin</t>
  </si>
  <si>
    <t>https://www.instagram.com/niniru621/?hl=af</t>
  </si>
  <si>
    <t>https://www.plurk.com/kinokomushi</t>
  </si>
  <si>
    <t>https://www.pixiv.net/users/1218811</t>
  </si>
  <si>
    <t>https://www.youtube.com/channel/UCTOA5N3AbUAVSWrSjlK5A2g</t>
  </si>
  <si>
    <t>https://kinokomushi.fanbox.cc/</t>
  </si>
  <si>
    <t>https://linkby.tw/new-page-uK1PxkIn?fbclid=PAZXh0bgNhZW0CMTEAAaepU7sktLEQxp1bF6hJcCkkG5HAqrNCYl9mJ3YetSno2FMt37divAGzcdz1oQ_aem_2Q5pW0i5U6ZnUW6_WXfukQ</t>
  </si>
  <si>
    <t>https://www.plurk.com/p/3i92sns9rf</t>
  </si>
  <si>
    <t>鬼父神奈</t>
  </si>
  <si>
    <t>💠同人誌【榨乾「老師」精液的攻略隊伍】300元
💠明信片400元
💠既刊 300元
💠壓克力立牌 350元-400元
💠壓克力吊飾 250元
💠牛奶盒風格壓克力吊飾 150元
💠T-shirt 500元
💠壓克力色紙 250元</t>
  </si>
  <si>
    <t>https://x.com/Cigar_cat_art</t>
  </si>
  <si>
    <t>https://www.plurk.com/Cigar_cat</t>
  </si>
  <si>
    <t>https://www.pixiv.net/users/481486</t>
  </si>
  <si>
    <t>https://www.facebook.com/profile.php?id=100000438094759&amp;__cft__[0]=AZW7BROvPMfTmnHEGyE9FuDttJexRpl68zG5auV8EZy-lfLOHeVAsGWXygXiXh7yzaLME6BSt4NnsgN4eUi4BsJjq0jSn-4b0fTcg7B2j1PuBaiLMkvDcLYBKJrk7Jw-mr0&amp;__tn__=-UC%2CP-R</t>
  </si>
  <si>
    <t>https://www.plurk.com/p/3i7owvnmhh</t>
  </si>
  <si>
    <t>https://www.plurk.com/p/3i98e9ohij</t>
  </si>
  <si>
    <t>https://twitter.com/krosa1028</t>
  </si>
  <si>
    <t>Ｄｅｌａｙｄｅｒ</t>
  </si>
  <si>
    <t xml:space="preserve">同人誌,明信片,簽繪版,資料夾 </t>
  </si>
  <si>
    <t>https://www.pixiv.net/users/2262943/artworks</t>
  </si>
  <si>
    <t>https://krosa1028.fanbox.cc/</t>
  </si>
  <si>
    <t>https://www.pixiv.net/users/5192/artworks</t>
  </si>
  <si>
    <t>https://fantia.jp/fanclubs/16857</t>
  </si>
  <si>
    <t>https://fantia.jp/profiles/tus_9ujc4soqndyd</t>
  </si>
  <si>
    <t>https://www.plurk.com/p/3i0s3i8pcr</t>
  </si>
  <si>
    <t>https://fantia.jp/posts/3873872</t>
  </si>
  <si>
    <t>https://x.com/saiyuki0804/status/2060307015390601427
https://www.facebook.com/monudraw/posts/pfbid02DimCa5GzqiFnRwHKNxHUi8FySpeHE6BXSMsd9W5scw8L6ZfmB5jfKSGsbH3hB5Lzl</t>
  </si>
  <si>
    <t>SHINING</t>
  </si>
  <si>
    <t>同人誌【檔案陽奈本】200元、紙袋、扇子、海報、七點套組 300元、五點套組 300元、掛軸 700元</t>
  </si>
  <si>
    <t>https://www.facebook.com/shian.shining.3/</t>
  </si>
  <si>
    <t>https://x.com/SHIAN_SHINING</t>
  </si>
  <si>
    <t>https://x.com/SHIAN_R18</t>
  </si>
  <si>
    <t>https://www.plurk.com/shian_shining</t>
  </si>
  <si>
    <t>https://www.pixiv.net/users/10220</t>
  </si>
  <si>
    <t>https://shian.fanbox.cc/</t>
  </si>
  <si>
    <t>https://www.instagram.com/shian_shining</t>
  </si>
  <si>
    <t>http://www.shinings.net/</t>
  </si>
  <si>
    <t>https://linktr.ee/shian.shining</t>
  </si>
  <si>
    <t>https://shining.booth.pm/</t>
  </si>
  <si>
    <t>https://www.plurk.com/p/3ia5cnqo24</t>
  </si>
  <si>
    <t>あいがふゎり</t>
  </si>
  <si>
    <r>
      <rPr>
        <rFont val="Arial"/>
        <b/>
        <color rgb="FF1155CC"/>
        <u/>
      </rPr>
      <t>https://twitter.com/aikumofuwari</t>
    </r>
  </si>
  <si>
    <t>https://www.pixiv.net/users/110469753</t>
  </si>
  <si>
    <t>俵太</t>
  </si>
  <si>
    <t>白云</t>
  </si>
  <si>
    <t>https://x.com/Aimiuni</t>
  </si>
  <si>
    <t>https://x.com/hyouta_shumi</t>
  </si>
  <si>
    <t>https://www.pixiv.net/users/12378747</t>
  </si>
  <si>
    <t>繪師，國外</t>
  </si>
  <si>
    <t>https://www.facebook.com/share/1AxT5KfPuW/?mibextid=wwXIfr</t>
  </si>
  <si>
    <t>https://x.com/LZRT24?s=09</t>
  </si>
  <si>
    <t>https://twitter.com/baiyun_0905</t>
  </si>
  <si>
    <t>灰野ひかる</t>
  </si>
  <si>
    <t>繪師,模型製作</t>
  </si>
  <si>
    <t>https://www.instagram.com/baiyun._.0905</t>
  </si>
  <si>
    <t>💠同人誌【教授也在凝望】150元
💠同人誌【Colorful Archive 2025】150元
💠會場限定本 200元
💠既刊 100-150元
💠原創壓克力角色立牌</t>
  </si>
  <si>
    <t>https://linkbio.co/7010415feV1dr</t>
  </si>
  <si>
    <t>https://www.facebook.com/sinryuvietrereich/?locale=zh_TW</t>
  </si>
  <si>
    <t>https://x.com/hainohtype_e</t>
  </si>
  <si>
    <t>https://www.plurk.com/hainohikaru</t>
  </si>
  <si>
    <t>https://www.pixiv.net/users/1387626</t>
  </si>
  <si>
    <t>https://hainohikaru.fanbox.cc/</t>
  </si>
  <si>
    <t>https://potofu.me/hainohikaru</t>
  </si>
  <si>
    <t>https://www.plurk.com/p/3i1dkactd5
https://www.plurk.com/p/3i7l6zgpi2</t>
  </si>
  <si>
    <t>廻無夜</t>
  </si>
  <si>
    <t>https://www.plurk.com/p/3i97kwrhay</t>
  </si>
  <si>
    <t>https://www.plurk.com/p/3i7l6zgpi2</t>
  </si>
  <si>
    <t>✨寫真書資訊
     角色：BLUE ARCHIVE 浦和花子
     內容：收錄 2.5個造型
               ▷正裝
               ▷泳衣? 內衣?
          40P B5大小的全彩本
✨《老師這樣穿可以嗎？》單書：NT.800
✨&lt;泳裝內衣全都要&gt;大套組：NT.1300
      -寫真書*1
      -壓克力行李掛牌*1
      -B5小海報*2
      -角色隨機拍立得*1
(限量ㄉ直拍喔~ ❣️數量有限售完為止❣️）
✨預購限定加購電子檔 NT.700
     -大約60P上下
     -預購限定，錯過不在
PS.部分內容寫真沒有喔~
✨預購特典：小櫻手寫小卡卡~
♥現場販售：
🌸各式拍立得NT.300-NT.350不等
🌸現場拍立得NT.300/手機拍NT.200</t>
  </si>
  <si>
    <t>https://www.facebook.com/share/1DKMLoUzdY/?mibextid=qi2Omg</t>
  </si>
  <si>
    <t>https://www.facebook.com/tsukimiyasakura92/posts/pfbid02iYt3ryN46uw2vgHvax8RAf2Uk1SDKVHJTFUhQNEXFcpS6XpbAu92Px22Uomcdpial</t>
  </si>
  <si>
    <t>伊登</t>
  </si>
  <si>
    <t>https://docs.google.com/forms/d/e/1FAIpQLSe5ONtPMg0icBqr1KTRH10rfOvHLnsSefD-NVbh6SlERuGz2w/viewform</t>
  </si>
  <si>
    <t>💠同人誌 200元
💠貼紙 30元
💠壓克力飯友 120元
💠狐狸團子 230元
💠壓克力立牌 120元
💠芙莉蓮吊飾 130元
💠團子 150元
💠卡片 100元
💠貼紙 20元</t>
  </si>
  <si>
    <t>栞花花在藍染懷裡</t>
  </si>
  <si>
    <t>Shiori</t>
  </si>
  <si>
    <t>寫真集 500元、小掛軸 500元、會員證 100元、明信片套組 300元、壓克力吊飾 100元、拍立得 300元-500元</t>
  </si>
  <si>
    <t>https://www.facebook.com/eden.lee.3954</t>
  </si>
  <si>
    <t>https://www.facebook.com/shiorikohana?__cft__[0]=AZX99yQzhxVeaNcWjTEkqZI37_56qa7HQ7XWgFlikhQaGGP_Rpf-U61EL_7sIDmtX7Vln7yP5evVQH_HbDXMblqpOdmCal79jvV1mK0Ec7FwSKwnG1-U_bhdhiSHVm5PY5W5xfKBXDqjLbpxsGreRuoJySfawEOB7ulL5DPql6JrBwp4gQ_A8Y4-955ATeJPwIs&amp;__tn__=-UC%2CP-R</t>
  </si>
  <si>
    <t>https://www.instagram.com/itsedenfox?fbclid=IwY2xjawSsezlleHRuA2FlbQIxMABicmlkETFuY2lGZnBleVJ5aGRvQ05vc3J0YwZhcHBfaWQQMjIyMDM5MTc4ODIwMDg5MgABHpGxLRODUqQOiwc7AM9byFO7d6jW7Fs34W0U7uK9ZYS_kk1OF6KeLjUak7T3_aem_nptTRKWvtAptEkFeicBsEQ</t>
  </si>
  <si>
    <t>https://www.facebook.com/share/1AMe4V9YKL</t>
  </si>
  <si>
    <t>https://www.facebook.com/eden.lee.3954/posts/pfbid0CWX6Gkcqg8UKSGBD4d6s8EngNupgspLjc7g6dMs58fm1sFZinTLMYqzjauf55Ujfl</t>
  </si>
  <si>
    <t>https://twitter.com/shiorikohana</t>
  </si>
  <si>
    <t>https://twitter.com/_shiori_cos</t>
  </si>
  <si>
    <t>https://www.facebook.com/eden.lee.3954/posts/pfbid0nXXupZ7zTE2nJ68MW6xgjWERo3dfML4ZzMSUMMm4M91vaCZqYQiAc9rEYKDgbc7Ul</t>
  </si>
  <si>
    <t>https://www.youtube.com/@shiorikohana?sub_confirmation=1</t>
  </si>
  <si>
    <t>http://twitch.com/shiorikohana</t>
  </si>
  <si>
    <t>繪師、coser</t>
  </si>
  <si>
    <t>https://linktr.ee/shiorikohana?fbclid=IwY2xjawOfZZBleHRuA2FlbQIxMABicmlkETE1VzdlTHRJVDM0dm5HZzFzc3J0YwZhcHBfaWQQMjIyMDM5MTc4ODIwMDg5MgABHkaWzdNZSihsM-BAiP-gqhYculFq_7Kpe97WsulUUo8kwqzeK7OsYHq_64tb_aem_PpZIXB5xiJo3zcPCwVWPmw</t>
  </si>
  <si>
    <t>MyGO!!!!!</t>
  </si>
  <si>
    <t>https://www.facebook.com/lan.ran.kan/posts/pfbid0uwNUcQRwSvNniLiNmXZEwqDwovXeSgpjKqGekEww6zQjtrLNQyssTPRUEV1H4VGRl</t>
  </si>
  <si>
    <t>https://www.facebook.com/omarutail</t>
  </si>
  <si>
    <t>https://www.facebook.com/photo/?fbid=1396788202459899&amp;set=pcb.1396799429125443</t>
  </si>
  <si>
    <t>https://x.com/wuchun07504138</t>
  </si>
  <si>
    <t>詩 Shih</t>
  </si>
  <si>
    <t xml:space="preserve">詩 </t>
  </si>
  <si>
    <t>P23,P24 [寄]</t>
  </si>
  <si>
    <t>新刊寫真「夜 行 -  𝑆𝑖𝑙𝑒𝑛𝑡 𝑅𝑒𝑠𝑜𝑛𝑎𝑛𝑐𝑒 」(B5／全彩膠裝／64P)
新刊寫真電子圖包(70P)
拍立得
拍立得風格貼紙包</t>
  </si>
  <si>
    <t>https://www.facebook.com/co.shih</t>
  </si>
  <si>
    <t>https://x.com/co_shih?fbclid=IwY2xjawPfCeNleHRuA2FlbQIxMABicmlkETFmRkVlRkFnMDJvWkJkRmkxc3J0YwZhcHBfaWQQMjIyMDM5MTc4ODIwMDg5MgABHv-niQMLH7lzJheSJeHhtqwOm_qq8a4AKz0F1-zr3rNfELxCOPuvzNxi2JLT_aem_3Ics3Yr7O9QFqIm3dRSmiQ</t>
  </si>
  <si>
    <t>https://x.com/shushuuuuuuuuu_?fbclid=IwY2xjawPfCeRleHRuA2FlbQIxMABicmlkETFmRkVlRkFnMDJvWkJkRmkxc3J0YwZhcHBfaWQQMjIyMDM5MTc4ODIwMDg5MgABHv-niQMLH7lzJheSJeHhtqwOm_qq8a4AKz0F1-zr3rNfELxCOPuvzNxi2JLT_aem_3Ics3Yr7O9QFqIm3dRSmiQ</t>
  </si>
  <si>
    <t>https://x.com/foxdaya0620?s=21</t>
  </si>
  <si>
    <t>https://youtube.com/@foxdaya?si=G8e7oAUQJIKnWRRq</t>
  </si>
  <si>
    <t>https://www.instagram.com/co.Shih</t>
  </si>
  <si>
    <t>https://lit.link/zh-tw/foxdaya</t>
  </si>
  <si>
    <t>https://linktr.ee/co.shih?utm_source=ig&amp;utm_medium=social&amp;utm_content=link_in_bio</t>
  </si>
  <si>
    <t>https://www.facebook.com/share/p/19pvA8Vpwr/</t>
  </si>
  <si>
    <t>https://docs.google.com/forms/d/e/1FAIpQLSefJZfvSceWDmnRu5uFAkHZveMc8uJ4iIef_CD219DOK7J7pA/viewform</t>
  </si>
  <si>
    <t>D21,D22 [寄]</t>
  </si>
  <si>
    <t>明日方舟終末地</t>
  </si>
  <si>
    <t>💠新刊五點套組 
1、同人誌新刊
2、光柵卡
3、壓克力複製色紙
4、半透明PE提袋
5、壓克力吊飾
💠滑鼠墊
💠壓克力飯友</t>
  </si>
  <si>
    <t>kinoko屋</t>
  </si>
  <si>
    <t>💠新刊套組 600元 (寫真集+拍立得+照片+壓克力立牌+手提袋)
💠寫真集
💠原創寫真集 300元
💠相機底片掛件 200元
💠坐姿壓克力立牌 200元
💠既刊 350元
💠隨機拍立得 200元</t>
  </si>
  <si>
    <t>https://www.facebook.com/zimin.183/</t>
  </si>
  <si>
    <t>https://www.facebook.com/zimin.zheng.5/</t>
  </si>
  <si>
    <t>https://x.com/kinoko_shion</t>
  </si>
  <si>
    <t>https://bsky.app/profile/zimin183.bsky.social</t>
  </si>
  <si>
    <t>https://x.com/zimin183610</t>
  </si>
  <si>
    <t>https://www.facebook.com/kinokoshion/posts/pfbid027EyY7xQrMUNjbvN6qVmCs4LwiA2nZdyikc8XHyVXkZN4UvDKUnVKeK2i9RBGiQgMl</t>
  </si>
  <si>
    <t>https://x.com/ziminmika183</t>
  </si>
  <si>
    <t>https://www.pixiv.net/users/8078030</t>
  </si>
  <si>
    <t>Project Cosplay</t>
  </si>
  <si>
    <t>https://zimin.fanbox.cc/</t>
  </si>
  <si>
    <t>Coser相關</t>
  </si>
  <si>
    <t>寫真集、電子寫真、編織提袋、拍立得本、單人寫真</t>
  </si>
  <si>
    <t>https://www.facebook.com/projectxcosplay/</t>
  </si>
  <si>
    <t>https://www.patreon.com/zimin183</t>
  </si>
  <si>
    <t>https://www.twitch.tv/zmzimin</t>
  </si>
  <si>
    <t>https://www.facebook.com/mei.404/posts/pfbid02NrmQH4P7SxnUt2dm4fLP2zLsiW5vz6N55fwkeniuqScpUs5wphaUoSX9M9t4L4BNl</t>
  </si>
  <si>
    <t>https://discord.com/invite/caFnhAszXF</t>
  </si>
  <si>
    <t>https://home.gamer.com.tw/creation.php?owner=school913102</t>
  </si>
  <si>
    <t>今晚來瑟瑟</t>
  </si>
  <si>
    <t>同人誌【優香不休息】</t>
  </si>
  <si>
    <t>https://lit.link/en/zimin183</t>
  </si>
  <si>
    <t>https://x.com/zimin183610/status/2069782927244963903</t>
  </si>
  <si>
    <t>https://www.facebook.com/zimin.zheng.5/posts/pfbid0AovjQ9Z6DC6mJEXq9VRCEVbCddy5wVACTKca8LGGwT1UpdHaqeVAtQ8tYNHUhe3xl</t>
  </si>
  <si>
    <t>https://www.plurk.com/p/3i9xm3sbb6</t>
  </si>
  <si>
    <t>https://www.pixiv.net/artworks/140631143</t>
  </si>
  <si>
    <t>西麻食堂</t>
  </si>
  <si>
    <t>P20</t>
  </si>
  <si>
    <t>同人誌 若藻本 150元
同人誌 奇普托斯的美食特輯 200元
立牌 250元
明信片組 50元
三合一套組 500元</t>
  </si>
  <si>
    <t>https://www.facebook.com/maoyuue</t>
  </si>
  <si>
    <t>https://www.facebook.com/simaoo.2nd</t>
  </si>
  <si>
    <t>https://x.com/simaoo_3rd?fbclid=IwY2xjawPu7XFleHRuA2FlbQIxMABicmlkETFzbG5yYWwzbmtka3V5ZVlic3J0YwZhcHBfaWQQMjIyMDM5MTc4ODIwMDg5MgABHocpaOQc79-z69s8Xm4ZaBk92hwwTUGz7LteXhv459GO36YfdbU2UHu3mGKr_aem_on6lLdMUKivNEcIaEBGQfw</t>
  </si>
  <si>
    <t>https://www.pixiv.net/users/18354969</t>
  </si>
  <si>
    <t>米哈遊，崩壞星穹鐵道 / Honkai: Star Rail / 崩壊:スターレイル，火花火</t>
  </si>
  <si>
    <t>💠新刊套組A 1-7 1200元
💠新刊套組B 1-3、5 600元
1、同人誌【歡愉命途營業中🎀】150元
2、3、壓克力立牌 300元
4、景深壓克力磚 400元
5、明信片 50元
6、7、壓克力吊飾 100元</t>
  </si>
  <si>
    <t>https://www.facebook.com/share/p/1SxfrNqRoL/</t>
  </si>
  <si>
    <t>油膩大叔Uni Uncle</t>
  </si>
  <si>
    <t>O29</t>
  </si>
  <si>
    <t>南飄候鳥</t>
  </si>
  <si>
    <t>https://www.facebook.com/laiyuuko/posts/pfbid02BqmTchJ1mfXeZgB3AsgYiA7bWkHMHL2ETa4b84kQBNWzkN4MW32qpzucSWw73RzZl</t>
  </si>
  <si>
    <t>https://www.facebook.com/laiyuuko/posts/pfbid0HdvHy975m8F6HZMPb1SsoGbuoHtnFL9KzEAZZG3KE88xox9yv6hgQsyb428mQpjPl</t>
  </si>
  <si>
    <t>姬木SDNTR</t>
  </si>
  <si>
    <t>NTR</t>
  </si>
  <si>
    <t>醇酔子</t>
  </si>
  <si>
    <t>P19</t>
  </si>
  <si>
    <t>https://bsky.app/profile/junyouko.bsky.social</t>
  </si>
  <si>
    <t>https://www.facebook.com/jj110ohn</t>
  </si>
  <si>
    <t>轉子少女</t>
  </si>
  <si>
    <t>https://x.com/Meowdoes</t>
  </si>
  <si>
    <t>同人誌,資料夾,立牌,色紙,明信片,</t>
  </si>
  <si>
    <t>https://www.facebook.com/tkgksouma</t>
  </si>
  <si>
    <t>https://x.com/takagaki88</t>
  </si>
  <si>
    <t>米哈遊，崩壞星穹鐵道 / Honkai: Star Rail / 崩壊:スターレイル，Hololive</t>
  </si>
  <si>
    <t>同人誌、飯友、Vtuber造型立牌、壓克力磚</t>
  </si>
  <si>
    <t>https://www.pixiv.net/users/19562638</t>
  </si>
  <si>
    <t>https://www.facebook.com/Reverie.Studio.RS</t>
  </si>
  <si>
    <t>https://www.facebook.com/share/p/1CJdEaj1sL/</t>
  </si>
  <si>
    <t>肥肥紅鳥，秋本</t>
  </si>
  <si>
    <t>💠舊套組 700元 (同人誌+提袋+飯友+吊飾+貼紙包+閃卡)
💠同人誌《K.K.S.K+》350元
💠A4尺寸提袋
💠飯友
💠造型吊飾
💠貼紙包 200元
💠造型腕帶 200元
💠角色閃卡 30元/張 150元/套
💠同人誌既刊 200元
💠壓克力立牌 350-450元</t>
  </si>
  <si>
    <t>https://www.facebook.com/Aya.artist/?locale=ja_JP</t>
  </si>
  <si>
    <t>https://www.facebook.com/cookcock221B/</t>
  </si>
  <si>
    <t>https://x.com/lezon_re?fbclid=IwY2xjawOX5ylleHRuA2FlbQIxMABicmlkETFJSHRIVndpOGZrY1VhU1J0c3J0YwZhcHBfaWQQMjIyMDM5MTc4ODIwMDg5MgABHn0c9bBgzeHo-7VW4VLJt-EFOgqQ2krv1VRIpDK1g4ct4uPc2GqVvJZCULdX_aem_Ne608tHGwCvrQkW7NqGunA</t>
  </si>
  <si>
    <t>https://www.pixiv.net/users/3728486</t>
  </si>
  <si>
    <t>https://linktr.ee/CookCA?fbclid=IwZXh0bgNhZW0CMTAAAR2hb-6G24GYFhcDSHHvcEK_1CJ9MowGaZD9cF_q3PfDi7Owux-v6aT4xTM_aem_klEiNWFQCAGO_B9tmYA0UQ</t>
  </si>
  <si>
    <t>https://www.myacg.com.tw/goods_detail.php?gid=6617537
https://www.myacg.com.tw/goods_detail.php?gid=6617536</t>
  </si>
  <si>
    <t>https://www.facebook.com/Aya674/posts/pfbid02st1vDxSELJnpUuDxtqEXutqRrUSvrq4F4KccygaW5dApX15gJY7WDm6DWFecCywVl</t>
  </si>
  <si>
    <t>芙子煉</t>
  </si>
  <si>
    <t>貓狗寫真
水彩狐狸
袖珍黏土</t>
  </si>
  <si>
    <t>同人誌,吊飾,收納袋</t>
  </si>
  <si>
    <t>https://bsky.app/profile/ek0ru.bsky.social</t>
  </si>
  <si>
    <t>https://www.facebook.com/fosusd.lina.graffiti.art/</t>
  </si>
  <si>
    <t>https://x.com/ek0ru</t>
  </si>
  <si>
    <t>https://www.pixiv.net/users/62988244</t>
  </si>
  <si>
    <t>https://www.plurk.com/fosusd_lin</t>
  </si>
  <si>
    <t>https://lit.link/en/ek0ru</t>
  </si>
  <si>
    <t>https://www.comicworld.com.tw/Buy/Club/7494</t>
  </si>
  <si>
    <t>https://x.com/ek0ru/status/2019075016499892734/photo/1</t>
  </si>
  <si>
    <t>GMI 居小米</t>
  </si>
  <si>
    <t>居小米</t>
  </si>
  <si>
    <t>https://www.facebook.com/ju.xiao.mi.989964/</t>
  </si>
  <si>
    <t>https://www.facebook.com/FuMii.Bug/</t>
  </si>
  <si>
    <t>https://twitter.com/jimmyovob</t>
  </si>
  <si>
    <t>https://www.instagram.com/jimmyovob/</t>
  </si>
  <si>
    <t>https://www.instagram.com/fumii_0103/</t>
  </si>
  <si>
    <t>https://lit.link/zh-tw/Gmi?fbclid=IwY2xjawOaEpxleHRuA2FlbQIxMABicmlkETFaWVBvUm5jbWx3ckJVaVA0c3J0YwZhcHBfaWQQMjIyMDM5MTc4ODIwMDg5MgABHn05VEEWUumAvgShsqu9BJog7Ki0A3XA7qPTGtb-_gGlJHmiqGUleMIY0c8c_aem_jimdJsTSKCuGwRsuTbRKag</t>
  </si>
  <si>
    <t>Kise Sensei</t>
  </si>
  <si>
    <t>手作</t>
  </si>
  <si>
    <t>https://www.facebook.com/gomatori/?locale=zh_TW</t>
  </si>
  <si>
    <t>https://www.facebook.com/goh.mushiboyhann</t>
  </si>
  <si>
    <t>https://www.pixiv.net/users/501069</t>
  </si>
  <si>
    <t>https://www.instagram.com/mushiboyhann</t>
  </si>
  <si>
    <t>https://www.facebook.com/share/r/1C4Qpn5Yse/</t>
  </si>
  <si>
    <t>https://www.myacg.com.tw/goods_detail.php?gid=6767951</t>
  </si>
  <si>
    <t>https://www.facebook.com/profile.php?id=100064657069940</t>
  </si>
  <si>
    <t>Leviathan(代理)</t>
  </si>
  <si>
    <t>Muo(代理)</t>
  </si>
  <si>
    <t>NaruBan</t>
  </si>
  <si>
    <t>J17, J18 [寄]</t>
  </si>
  <si>
    <t>💠四點大套組 (大掛軸+小立牌+防水貼) 1125元
💠掛軸 700元
💠立牌 399元
💠飯友 350元
💠防水貼 150元 
💠明信片
💠吊飾 150元</t>
  </si>
  <si>
    <t>https://www.facebook.com/naru.ban.2025</t>
  </si>
  <si>
    <t>https://x.com/rockasceny</t>
  </si>
  <si>
    <t>https://x.com/narurock8925</t>
  </si>
  <si>
    <t>青凛</t>
  </si>
  <si>
    <t>https://discord.com/servers/e-rou-tui-ben-pu-e-1124719225248940094</t>
  </si>
  <si>
    <t>https://bsky.app/profile/aori-kae.bsky.social</t>
  </si>
  <si>
    <t>https://twitter.com/Aori_kae</t>
  </si>
  <si>
    <t>https://www.pixiv.net/users/107600212</t>
  </si>
  <si>
    <t>https://www.facebook.com/share/p/1JhAvCjvbJ/</t>
  </si>
  <si>
    <t>https://clibo.tw/users/AORI https://p.ecpay.com.tw/08C887B</t>
  </si>
  <si>
    <t>https://www.youtube.com/@AORI_KaE</t>
  </si>
  <si>
    <t>Pro-p(代理)</t>
  </si>
  <si>
    <t>https://discord.gg/HrvZBUXwwP</t>
  </si>
  <si>
    <t>https://lit.link/en/aorikae</t>
  </si>
  <si>
    <t>https://aorikae.booth.pm/</t>
  </si>
  <si>
    <t>蔚藍檔案 / Blue Archive / ブルーアーカイブ, BanGDream!、Ave Mujica、MyGO!!!!!</t>
  </si>
  <si>
    <t>R15, 一般, R18</t>
  </si>
  <si>
    <t>💠同人誌【Ave Mujica 怪獸之決鬥】200元
💠同人誌既刊
💠同人誌【像這樣的事情 妃姬她做不來對吧?】200元
💠企鵝GO!!!!! 250元 100元/套</t>
  </si>
  <si>
    <t>https://www.plurk.com/b24567456721
https://www.plurk.com/jsspass851207</t>
  </si>
  <si>
    <t>https://www.pixiv.net/users/4942604
https://www.pixiv.net/users/15009807</t>
  </si>
  <si>
    <t>https://www.plurk.com/p/3i94g7wg1m</t>
  </si>
  <si>
    <t>https://www.facebook.com/photo/?fbid=3535278323281330&amp;set=a.143122735830256
https://www.plurk.com/p/3i99kfgan4</t>
  </si>
  <si>
    <t>💠夏季套組 450元
壓克力立牌
壓克力飯友?
💠飯友+滑鼠墊 600元</t>
  </si>
  <si>
    <t>蒼之翼</t>
  </si>
  <si>
    <t>將軍</t>
  </si>
  <si>
    <t>O05 [寄]</t>
  </si>
  <si>
    <t>蔚藍檔案 / Blue Archive / ブルーアーカイブ, HACHI</t>
  </si>
  <si>
    <t>💠同人誌【指導我把沙織老師!】120元
💠同人誌【悠哉過冬的方法】150元
💠新刊套組 400元 (新刊 + 壓克力提袋 + 資料夾 + 明信片)
💠掛軸 600元
💠旋轉壓克力立牌 270元
💠壓克力立牌350 - 400元</t>
  </si>
  <si>
    <t>https://x.com/Hiruyoru1016</t>
  </si>
  <si>
    <t>https://www.facebook.com/shougunni</t>
  </si>
  <si>
    <t>https://twitter.com/chuckni1</t>
  </si>
  <si>
    <t>https://www.plurk.com/a96040021</t>
  </si>
  <si>
    <t>https://www.pixiv.net/users/823302</t>
  </si>
  <si>
    <t>https://www.youtube.com/@Hiruyoru1016</t>
  </si>
  <si>
    <t>https://clusters.tw/profile/C0DEE252-3A60-475F-A566-93E1D2FC1858/works</t>
  </si>
  <si>
    <t>https://www.facebook.com/share/p/1C98hwLGoS/</t>
  </si>
  <si>
    <t>https://www.twitch.tv/hiruyoru1016</t>
  </si>
  <si>
    <t>https://discord.gg/QtBhWZ93CX</t>
  </si>
  <si>
    <t>E43 [寄]</t>
  </si>
  <si>
    <t>蔚藍檔案 / Blue Archive / ブルーアーカイブ,絕區零 / ZenlessZoneZero / ゼンレスゾーンゼロ</t>
  </si>
  <si>
    <t>💠 同人誌新刊《Bunny Syndrome Pt.2!!》
💠 同人誌新刊《キサキ會長！完結篇！！》
💠 滿版壓克力兔女郎立牌 400 元
💠 絕區零全彩新刊套組 1000元
▫️同人誌
▫️拍立得
▫️壓克力製品
💠 完結篇套組 500 元
▫️同人誌
▫️吊飾
▫️拍立得
▫️提袋</t>
  </si>
  <si>
    <t>https://lit.link/zh-tw/hiruyoruouo</t>
  </si>
  <si>
    <t>https://x.com/Hiruyoru1016/status/2086042911788163294/photo/1</t>
  </si>
  <si>
    <t>https://portaly.cc/smile1312</t>
  </si>
  <si>
    <t>兔女郎夾心 Bunnywich</t>
  </si>
  <si>
    <t>三明治</t>
  </si>
  <si>
    <t>蔚藍檔案 / Blue Archive / ブルーアーカイブ，Hololive</t>
  </si>
  <si>
    <t>💠同人誌 (星奈跟彩奈) 200元
💠壓克力立牌 200元
💠壓克力吊飾 100元 Regloss 5人 300元
💠燙金拍立得 100元
💠翻蓋式糖果盒 100元
💠IG風壓克力照相框 100元
💠透卡 50元
💠吊飾套餐 300元
💠Ina Allin 套餐 600元
💠Ina / 奏 / 轟 單人下午茶套餐 250元
💠Ina / 奏 / 轟 單人小吃一口套餐 100元</t>
  </si>
  <si>
    <t>https://www.facebook.com/3minji/</t>
  </si>
  <si>
    <t>https://x.com/3_3minji</t>
  </si>
  <si>
    <t>https://www.pixiv.net/users/5424078</t>
  </si>
  <si>
    <t>https://clusters.tw/profile/97A39CCA-DE6D-4197-B46C-1DBC0381DCFC/works</t>
  </si>
  <si>
    <t>https://www.twitch.tv/shawntwo</t>
  </si>
  <si>
    <t>https://lit.link/en/3minji</t>
  </si>
  <si>
    <t>https://www.facebook.com/permalink.php?story_fbid=pfbid0hYzRSNYMC1z4nZTcH3Cu7i1AYkN5zxNUv6PuAKvFJXud8AXxgyfVqFbJYEi4nyMtl&amp;id=61581698684541
https://www.facebook.com/permalink.php?story_fbid=pfbid0Zpo3aoJnMpfWqp95WzaLync1ZT2bXHxxf9XiMj1WtPJAZJgRgV7UqocZRBw7WWebl&amp;id=61581698684541</t>
  </si>
  <si>
    <t>https://www.facebook.com/permalink.php?story_fbid=pfbid0kaw3VDpHBomyWnRvSMPGZiweMptSmNmriZuXDQkSEsCDeWQPcq4kDh29kAyx4rPpl&amp;id=61581698684541</t>
  </si>
  <si>
    <t>阿嵐</t>
  </si>
  <si>
    <t>Hololive(Ina, Bijou...)、原神 / Genshin Impact(少女、木偶)</t>
  </si>
  <si>
    <t>💠娃用泳圈 200元
💠應援扇 60元
💠明信片 20-30元
💠PVC拉鍊袋 100元
💠行李吊飾 120元
💠Ina吊飾 100元
💠色紙 100元
💠Ina的蛋 90元
💠印章 80元</t>
  </si>
  <si>
    <t>蔚藍檔案 / Blue Archive / ブルーアーカイブ、少女樂團吶喊吧、Ave Mujica、MyGO!!!!!</t>
  </si>
  <si>
    <t>\歡迎繪師大佬們來領免費的瑕疵燙料分享包/</t>
  </si>
  <si>
    <t>邦邦咕嚕眼吊飾 180元、仁菜旋轉燈立牌 300元、邦邦防水貼 50元、小桃套組 500元、小桃擋泥板 500元、小桃變黑桃 150元、原創音樂專輯 300元</t>
  </si>
  <si>
    <t>https://www.facebook.com/share/1CtyAP8QuP/?mibextid=wwXIfr</t>
  </si>
  <si>
    <t>https://www.facebook.com/doubleagen</t>
  </si>
  <si>
    <t>https://x.com/SusFubukiarashi?fbclid=IwRlRTSASLZhRleHRuA2FlbQIxMABzcnRjBmFwcF9pZAo2NjI4NTY4Mzc5AAEermc4o6h4SLmqaNqWB6uLzcXCCiA3vexqwq1zYEKynCXbD2kV8Gwrw_twjC4_aem_ca_1gD8JW7qq880FCbO-Ow</t>
  </si>
  <si>
    <t>https://www.facebook.com/doubleagen/posts/pfbid0chTf4BfUss59vyWnrtN8DzG3mpDk5jio7JhBvP2c27k3gZDY7odvR4KPQhbjN1nhl</t>
  </si>
  <si>
    <t>https://www.facebook.com/permalink.php?story_fbid=pfbid02SyoH6GVnbrNK4iEsY6LbXfGVVr9gt6EwAzByTJL2bvuHw4jeQy8p5kZa5MDa7yQdl&amp;id=61579645931365
https://www.plurk.com/p/3iyopg3bvh</t>
  </si>
  <si>
    <t>風船猫</t>
  </si>
  <si>
    <t>蔚藍檔案 / Blue Archive / ブルーアーカイブ、初音未來 / Hatsune Miku</t>
  </si>
  <si>
    <t>新刊套組 1000元、同人誌【魔法未來2016插畫集】 200元、不織布提袋300元、魔法未來2016壓克力立牌 350元、魔法未來雷射票 100元、雷射果凍娃包 400元、檔案鐵道雙子西瓜卡造型立牌 350元、雷射車票 100元、甜點貓貼紙包 150元、超大掛軸 750元</t>
  </si>
  <si>
    <t>https://www.facebook.com/groups/1088963054933733/?multi_permalinks=2427590517737640&amp;hoisted_section_header_type=recently_seen</t>
  </si>
  <si>
    <t>https://www.facebook.com/maomaoe/</t>
  </si>
  <si>
    <t>https://twitter.com/nekonekohan</t>
  </si>
  <si>
    <t>https://www.plurk.com/nazo001</t>
  </si>
  <si>
    <t>https://www.pixiv.net/users/317171</t>
  </si>
  <si>
    <t>https://home.gamer.com.tw/homeindex.php?owner=maomaofan</t>
  </si>
  <si>
    <t>https://www.facebook.com/maomaoe/posts/pfbid0KzXs9edNADzmJoL6m796YqdsjJkCSEMnmDPWeWdWSvxHfSY8FnQddJphySQF11tgl
https://www.facebook.com/maomaoe/posts/pfbid02UvJsjrqXdqSp1nXeyJ3xiAysthrAFA5A3yg8NHtw7D8J3HLQAzyogGE5bm3fT6Stl</t>
  </si>
  <si>
    <t>月球租客</t>
  </si>
  <si>
    <t>https://www.facebook.com/lai.liang.yan.2025/posts/pfbid0BpFTbdm5zbPv7cpCfTLB71uszdWrC3PDbykEMTujtsebXj2B94yPh7GM6rhsWhjpl</t>
  </si>
  <si>
    <t>https://www.facebook.com/Mzcca?mibextid=wwXIfr&amp;mibextid=wwXIfr</t>
  </si>
  <si>
    <t>禿頭貓基地</t>
  </si>
  <si>
    <t xml:space="preserve">蔚藍檔案 / Blue Archive / ブルーアーカイブ、杏仁咪魯、Vtuber、原神 / Genshin Impact
</t>
  </si>
  <si>
    <t>💠小春套組 680元 (同人誌+立牌+貼紙+資料夾+小卡)
💠同人誌新刊 450元
💠壓克力立牌
💠珠光貼紙
💠資料夾
💠拍立得小卡
💠壓克力立牌 500元
💠妃姬掛軸 600元</t>
  </si>
  <si>
    <t>https://www.instagram.com/arte.mzcca?igsh=d2swczQ5ZzU5Y3Ex</t>
  </si>
  <si>
    <t>https://www.facebook.com/profile.php?id=61557875583240</t>
  </si>
  <si>
    <t>https://discord.gg/EfkmUHh</t>
  </si>
  <si>
    <t>https://x.com/Mzcca016/status/2070387427534164187</t>
  </si>
  <si>
    <t>https://www.facebook.com/permalink.php?story_fbid=pfbid02prBBj5QG9gJdrtSaf19BoMDPKNunGRqSL71DVBxFwqCXXzuq24x6sATHcgpqXeeHl&amp;id=61557875583240</t>
  </si>
  <si>
    <t>https://www.facebook.com/permalink.php?story_fbid=pfbid02PDQWktkKEMsAtWNxEcHwC6V2yWAQDHdC7URUMNempgqy7bWBi2KB1Usffbvt1z1Nl&amp;id=61557875583240</t>
  </si>
  <si>
    <t>https://twitter.com/anon_114c</t>
  </si>
  <si>
    <t>蔚藍檔案 / Blue Archive / ブルーアーカイブ、灼眼的夏娜</t>
  </si>
  <si>
    <t>同人誌 300元、拍立得小卡、帆布袋、貼紙、既刊 200元、掛軸 800元、壓克力立牌 350元</t>
  </si>
  <si>
    <t>https://www.pixiv.net/users/8155067</t>
  </si>
  <si>
    <t>https://www.instagram.com/anon_114c/</t>
  </si>
  <si>
    <t>https://www.facebook.com/KSworkss/?locale=zh_TW</t>
  </si>
  <si>
    <t>https://www.twitch.tv/anon_114c</t>
  </si>
  <si>
    <r>
      <rPr>
        <rFont val="Arial"/>
        <b/>
        <color rgb="FF1155CC"/>
        <u/>
      </rPr>
      <t>https://twitter.com/xephyrks</t>
    </r>
  </si>
  <si>
    <t>https://portaly.cc/anon_114c?fbclid=PAZXh0bgNhZW0CMTEAAaeZ5-dFHY3AH45CUbkGB02dC8tshc80W1H8XKnUQTFmo6LJ4NFVh6tYvKl2eA_aem_j24lnqyA-HYKLBhRDRnNHg</t>
  </si>
  <si>
    <t>https://www.pixiv.net/users/649747</t>
  </si>
  <si>
    <t>https://www.facebook.com/photo/?fbid=1532919665057142&amp;set=a.271465937869194</t>
  </si>
  <si>
    <t>阿熊人</t>
  </si>
  <si>
    <t>https://www.myacg.com.tw/seller_market.php?seller=73778&amp;sort=4&amp;order=DESC&amp;show=image&amp;market_id=18290&amp;no_market=&amp;pageID=1&amp;gourl_point=ZQUBN_155906&amp;keyword=&amp;low_price=&amp;high_price=&amp;start_date=&amp;end_date=</t>
  </si>
  <si>
    <t>https://www.facebook.com/KUMANOHITO/</t>
  </si>
  <si>
    <t>Mr.Lime、KIKU、ANN、Kosuna</t>
  </si>
  <si>
    <t>https://bsky.app/profile/kumahito.bsky.social</t>
  </si>
  <si>
    <t>蔚藍檔案 / Blue Archive / ブルーアーカイブ、明日方舟</t>
  </si>
  <si>
    <t>💠 全彩同人誌既刊《泰拉考察紀錄》 300 元
💠 長型滑鼠墊（阿米尼婭款） 400 元
💠 冬日出行限定套組 1500 元
▫️ 冬日保暖毛絨毯（套組限定） 
▫️ 超厚卡鋼印閃鑽明信片組（套組限定） 
▫️ 午後訓練雙層壓克力磚（套組限定） 
▫️ 個別燙金流水號編號卡（套組限定）
▫️ 冬日出行大透明特別提袋（套組限定） 
💠 演演唱會回憶主題限定套組 1500 元
1️⃣ 幻彩塑膠收納袋 -SHINier款 
2️⃣ 磁吸大壓克力立牌 -SHINier款 
3️⃣ 磁吸大壓克力立牌 -Break your ×××款
4️⃣ 44mm 閃鑽胸章 -SHINier款
5️⃣ 44mm 閃鑽胸章 -Break your ×××款
6️⃣ 個別燙金流水號編號卡 
7️⃣ 手夾片掛繩鏡面壓克力吊飾 兩款</t>
  </si>
  <si>
    <t>https://twitter.com/kumahitoart</t>
  </si>
  <si>
    <t>https://twitter.com/jh80213</t>
  </si>
  <si>
    <t>https://www.facebook.com/Tetrapodsha</t>
  </si>
  <si>
    <t>https://x.com/Tetrapodsha</t>
  </si>
  <si>
    <t>https://www.plurk.com/jh80213</t>
  </si>
  <si>
    <t>https://www.tetrapodsha.com/artists</t>
  </si>
  <si>
    <t>https://www.facebook.com/Tetrapodsha/posts/pfbid0dw5zWfk1fbLMzqscqrvM9JNmZSxEtW9hxkt5agwB5SseetcyV8usE1MZuGwvjPmvl</t>
  </si>
  <si>
    <t>https://www.instagram.com/kumahito.artwork/</t>
  </si>
  <si>
    <t>https://www.facebook.com/Tetrapodsha/posts/pfbid0g7tMUVas6Xs6fxiUVSYBikiavXoo6GG9iHxqHppt7rXs957qozC1R9QEvXmmCwE5l
https://www.facebook.com/share/p/14RgipvP6KA/
https://www.facebook.com/Tetrapodsha/posts/pfbid03aEFo68dZwwQg8TcBpemLEw5MbkUaWH4BoNdps22YQdpkBXmwwiFeDU9bciksHMNl</t>
  </si>
  <si>
    <t>https://www.myacg.com.tw/goods_detail.php?gid=6615469</t>
  </si>
  <si>
    <t>http://www.youtube.com/@KUMAGUNPLA</t>
  </si>
  <si>
    <t>https://lit.link/en/jh80213</t>
  </si>
  <si>
    <t>Kakela＊Hane</t>
  </si>
  <si>
    <t>安奈&amp;Naan</t>
  </si>
  <si>
    <t>H28 [寄]</t>
  </si>
  <si>
    <t>蔚藍檔案 / Blue Archive / ブルーアーカイブ、東方Project / Touhou Project、Hololive</t>
  </si>
  <si>
    <t>同人誌 100元、防水貼紙 150元、防水貼紙 100元、明信片組 50元、新刊套組 300元、全年齡套組 250元、既刊 100-200元、環保袋 50元、東方妹妹套組 250元、Holo既刊</t>
  </si>
  <si>
    <t>https://www.facebook.com/xiong.ren.3/posts/pfbid033KEGsT4VCUK6Mi5FipPaxx9aUeiqz4618XuyWChb18J1aEfvFUpKcgBccJhvUZ7ol
https://www.plurk.com/p/3iu0rv47b8
https://www.plurk.com/p/3ivl6ch095</t>
  </si>
  <si>
    <t>https://www.facebook.com/crescentrpg</t>
  </si>
  <si>
    <t>https://twitter.com/kakelahane</t>
  </si>
  <si>
    <t>https://www.plurk.com/hane_anna</t>
  </si>
  <si>
    <t>https://www.pixiv.net/users/130351</t>
  </si>
  <si>
    <t>一隻熊</t>
  </si>
  <si>
    <t>https://www.doujin.com.tw/groups/info/301</t>
  </si>
  <si>
    <t>https://www.facebook.com/crescentrpg/posts/pfbid08dnwjd6STTi8Z2zwB7YCehjY5cV2RwiZKDEux67DkiqHfkeaBR7BvngoMMMqvgcwl</t>
  </si>
  <si>
    <t>志布志市志布志町志布志マルチョン拉麵特盛</t>
  </si>
  <si>
    <t>Makura</t>
  </si>
  <si>
    <t>https://www.facebook.com/rrrrxiong?__cft__[0]=AZU2W6uUmmqQRv6JLD_O_GiJfxoqM1ht02YwnJLDmhVPLKRqZ3ze_mS--58_KAdskMEJEcYvuaaA1J0vkZPUpxiOHtQVviDjMiSPtXIA4Ewz9b4GPJK3fbqS39PSvyhHwR2A_gFarAg5IpVoH1jcMTj1MJEcosEAOsrfU5KHdnyDpPgfG-5XrxJ3kKg8CC-Cf-E&amp;__tn__=-UC%2CP-R</t>
  </si>
  <si>
    <t>蔚藍檔案 / Blue Archive / ブルーアーカイブ、金牌得主</t>
  </si>
  <si>
    <t>https://www.facebook.com/dakininomakura</t>
  </si>
  <si>
    <t>https://x.com/makura_rabu2</t>
  </si>
  <si>
    <t>https://www.pixiv.net/users/12006095</t>
  </si>
  <si>
    <t>https://lit.link/en/makurarabu2?fbclid=IwY2xjawKtR25leHRuA2FlbQIxMABicmlkETFPT09xcDRmTTdkRDNnbFRxAR4ULUal5hCIqeK9RsVWnzHOYegVZ2TJoQk1FkmfxoKAXIIA99140iNg1hw7qA_aem_HrSnv5od60r3vtbGSKe3Jw</t>
  </si>
  <si>
    <t>https://www.instagram.com/yan_xiong0722?fbclid=IwY2xjawIBJ01leHRuA2FlbQIxMAABHb2zZNNF5kBSt5_PCHyppUpjwI5eJrMbgFnZTKkmexukL4YuSzVK7hQVUg_aem_BM7JJJ6f7tXZ_4N6p0R7Nw</t>
  </si>
  <si>
    <t>https://www.facebook.com/photo?fbid=25655437944095952&amp;set=a.238285662904530</t>
  </si>
  <si>
    <t>https://www.plurk.com/p/3ia4hh67aj</t>
  </si>
  <si>
    <t>Giorgio</t>
  </si>
  <si>
    <t>J39,J40 [寄]</t>
  </si>
  <si>
    <t>蔚藍檔案 / Blue Archive / ブルーアーカイブ、活俠傳</t>
  </si>
  <si>
    <t>💠Kei跟愛麗絲套組 三點set 500元 (同人誌+明信片+壓克力立牌)
💠新刊套組 250元 (同人誌+明信片)
💠同人誌新刊
💠明信片
💠在看哪裡啊 Kei 壓克力立牌
💠既刊 200-250元
💠既刊套組 400元
💠加厚壓克力飯友 100元
💠活俠傳同人誌新刊+壓克力立牌 200元
💠活俠傳既刊 200元</t>
  </si>
  <si>
    <t>https://www.facebook.com/akiragiorgio/</t>
  </si>
  <si>
    <t>https://x.com/yo_sumire_sola1</t>
  </si>
  <si>
    <t>https://www.plurk.com/yo_sumire_sola</t>
  </si>
  <si>
    <t>https://www.pixiv.net/users/335810</t>
  </si>
  <si>
    <t>https://instagram.com/giorgio_groovy?igshid=MzNlNGNkZWQ4Mg%3D%3D</t>
  </si>
  <si>
    <t>https://www.plurk.com/p/3i0rai25mb</t>
  </si>
  <si>
    <t>https://www.facebook.com/akiragiorgio/posts/pfbid02oJJwboixyKKMZKCMqAURNtrcJSNKMRm8wfkJ5pVFe6z2PhiSY5aXMa7Tnonu5AEul</t>
  </si>
  <si>
    <t>https://www.myacg.com.tw/goods_detail.php?gid=6769043</t>
  </si>
  <si>
    <t>https://www.facebook.com/AXUANcosplayer?mibextid=wwXIfr&amp;mibextid=wwXIfr</t>
  </si>
  <si>
    <t>https://www.plurk.com/p/3i8zyj3sfh</t>
  </si>
  <si>
    <t>蔚藍檔案 / Blue Archive / ブルーアーカイブ、章魚嗶的原罪</t>
  </si>
  <si>
    <t>https://www.instagram.com/a_xuan715?igsh=Y25vdXQ3eXg0cG9v</t>
  </si>
  <si>
    <t>💠同人誌【排球檔案】150元
💠同人誌【沒有澀澀的成人漫畫短篇集】120元
💠同人誌【章魚嗶的原罪 二創漫畫】40元
💠同人誌【魔界購物中心】70元</t>
  </si>
  <si>
    <t>https://www.plurk.com/p/3i8koq9203</t>
  </si>
  <si>
    <t>鳴潮，達妮婭</t>
  </si>
  <si>
    <t>馬賽克</t>
  </si>
  <si>
    <t>https://www.facebook.com/jie.chng.1/</t>
  </si>
  <si>
    <t>https://x.com/ReonMosaics</t>
  </si>
  <si>
    <t>https://x.com/MosaicsReon</t>
  </si>
  <si>
    <t>https://www.pixiv.net/users/12969334</t>
  </si>
  <si>
    <t>https://mosaicsreon.fanbox.cc/</t>
  </si>
  <si>
    <t>https://www.facebook.com/share/p/1FKa2a8teW/</t>
  </si>
  <si>
    <t>https://www.facebook.com/share/p/1DAiqq1hDr/</t>
  </si>
  <si>
    <t>蔚藍檔案 / Blue Archive / ブルーアーカイブ、勝利女神妮姬 / NIKKE: The Goddess of Victory / 勝利の女神:NIKKE</t>
  </si>
  <si>
    <t>💠同人誌【LACE DREAM】250元
💠同人誌【BEYOND BLUE】200元
💠同人誌【NIGHT SECRET】300元
💠壓克力立牌 350元
💠新刊套組 (前三個同人誌 + 吊飾+ 不織布袋 + 冷燙卡) 750元</t>
  </si>
  <si>
    <t>https://www.facebook.com/rainwhite0914/posts/pfbid033bdqXVNX9YMUnk2vaLgsbrFyg2FXChf8pFcFRW4LcoN4pNGeQg2YACiybSFojcPel
https://www.facebook.com/reel/2494417337729485/</t>
  </si>
  <si>
    <t>https://www.facebook.com/TOHOorin/</t>
  </si>
  <si>
    <t>https://x.com/TOHOORIN_</t>
  </si>
  <si>
    <t>https://www.instagram.com/tohoorinpcs?igsh=aG9vMmh0cThtZTdm</t>
  </si>
  <si>
    <t>https://www.youtube.com/@tohoorin</t>
  </si>
  <si>
    <t>https://line.me/R/ti/p/%40tdb8044y</t>
  </si>
  <si>
    <t>https://linktr.ee/TOHOORIN</t>
  </si>
  <si>
    <t>https://www.facebook.com/TOHOorin/posts/pfbid024LSRnN7fM25iT6F9pXuYL6ix5XBS5n41Ukzj7qKcMnSW7MHxKrgGqb1D3kAMbbcWl</t>
  </si>
  <si>
    <t>https://www.facebook.com/haneamecos?__cft__[0]=AZXmeDMT-BCi8XWHmy_ezSljDIxaJlV2yi28pdjGglU4OTrBeM24_kDOQFJqTeLQ4xqNgZNrJzwjgFKI3ijKr5c_THM7_TPfkMfYLmEMiosJKoxeiwuBoI7diUE4Hl67CYWuu6cfwIH5SxnHbiI2yxAAFaR1K9Sqdtf6eaSLs2evUA&amp;__tn__=-UC%2CP-R</t>
  </si>
  <si>
    <t>https://www.facebook.com/TOHOorin/posts/pfbid0MbhZze3jtQLkPDWYnwE2nDpeuZQGwcKnxv8CgdoNSYQgJ8du5PHdp6YtZHR2Rz2xl</t>
  </si>
  <si>
    <t>https://www.myacg.com.tw/seller_market.php?seller=65333</t>
  </si>
  <si>
    <t>https://www.facebook.com/haneamecos</t>
  </si>
  <si>
    <t>Oni-noboru</t>
  </si>
  <si>
    <t>N41,N42</t>
  </si>
  <si>
    <t>https://www.facebook.com/OniNoboru?__cft__[0]=AZUYcKPFNzCayi1lWCqvxZovFNtPuUQ-wrT-_MMUO2V5KQb97JfFc0vaAeLcGYdWeP520--S_iG29FEIA7V1uVEE4cQmwTj7TMcza91QZcP2zoCIinl_9ARWucOAqbxFnV63EwIVuApx0V7j9zZz7sMVilx27DbXy0Za8nvZTKeDmlHj0jHs14OqGSTDExJj0wznqXhBQ75sHTl2JFVldjfn_15ipm_nMVOVWpMcjzCHtQ&amp;__tn__=-UC%2CP-y-R</t>
  </si>
  <si>
    <t>https://x.com/noboru200335</t>
  </si>
  <si>
    <t>https://www.plurk.com/mkcy200335</t>
  </si>
  <si>
    <t>https://www.pixiv.net/users/660275</t>
  </si>
  <si>
    <t>https://www.facebook.com/OniNoboru/posts/pfbid0tQurqx1nzF1gVF3HEyxhL7tBvvQqHcH8jgsNUZybjW2w2SdNx4xAH52yToDUzAJvl</t>
  </si>
  <si>
    <t>https://www.facebook.com/xia.yu.mao.2025</t>
  </si>
  <si>
    <t>https://www.plurk.com/p/3i8yn5z1zs</t>
  </si>
  <si>
    <t>https://x.com/yumeow0510</t>
  </si>
  <si>
    <t>赤霄, WaNnE , S.W , AE , Cirilla , PDXen , MR.陽仔 , MMM , Aya , 飯桶 , momi , 睫毛 ,KeiKei , ROiNA , KUUTAMO , 帶刀的兔子 , 唯笑 ,則井 , Niii</t>
  </si>
  <si>
    <t>https://www.instagram.com/yumeow_0510?</t>
  </si>
  <si>
    <t>蔚藍檔案 / Blue Archive / ブルーアーカイブ、勝利女神妮姬 / NIKKE: The Goddess of Victory / 勝利の女神:NIKKE、鳴潮 / Wuthering Waves、崩壞星穹鐵道 / Honkai: Star Rail / 崩壊:スターレイル</t>
  </si>
  <si>
    <t>https://www.youtube.com/@yumeow0510</t>
  </si>
  <si>
    <t>https://www.facebook.com/otaku.eden2</t>
  </si>
  <si>
    <t>https://lit.link/zh-tw/yumeow</t>
  </si>
  <si>
    <t>染羽</t>
  </si>
  <si>
    <t>蔚藍檔案 / Blue Archive / ブルーアーカイブ、絕區零 / ZenlessZoneZero / ゼンレスゾーンゼロ</t>
  </si>
  <si>
    <t>💠同人誌【Schwarzer 5 】300元
💠滑鼠墊 600元
💠千紗特務 壓克力造型吊牌 300元
💠千紗賽車主題立牌 400元
💠壓克力貓磚 450元
💠新刊套組 (同人誌 + 草稿本 + 雷射貼紙 + 壓克力立牌 + 卡片)</t>
  </si>
  <si>
    <t>米哈遊，原神 / Genshin Impact，崩壞星穹鐵道 / Honkai: Star Rail / 崩壊:スターレイル，絕區零 / ZenlessZoneZero / ゼンレスゾーンゼロ，明日方舟</t>
  </si>
  <si>
    <t>💠坐姿壓克力飯友 120元
💠Logo單人套組 350元
1、壓克力色紙
2、雙閃徽章
3、珠光明信片
💠蕾絲明信片 50元
💠方舟串串吊飾 120元
💠打卡棒 120元
💠小卡 280元
💠原神小卡單人套組 250元
💠翻滾邦布搖搖樂 50元
💠搖搖樂大套組 850元</t>
  </si>
  <si>
    <t>https://www.facebook.com/RanyuArt</t>
  </si>
  <si>
    <t>https://www.facebook.com/kaicheng.liu1?__cft__%5B0%5D=AZUvqLALqQa0lgnVNCIIKiK_26tU3Jm4t18_5mF3eEVxyN4a-2W5Ivny20HleXaHsZW3GIvwVpXctuUmuR4NSIso4HwfBAIWBYlD53bA3zl9v5ih7KjtSqFHe85aVQUd9WPKbalWJxhYtZ65uBreH5Ra3OgbD6yTmAWrziDJKHdk-QYxLkWeT2hG6okFe6hOTFU&amp;__tn__=-UC*F</t>
  </si>
  <si>
    <t>https://twitter.com/Obsidian_</t>
  </si>
  <si>
    <t>https://www.pixiv.net/users/1522108</t>
  </si>
  <si>
    <t>https://line.me/ti/g2/PyKDGirX8ixCr3t0-jX-Zw</t>
  </si>
  <si>
    <t>https://home.gamer.com.tw/profile/index.php?owner=sosteam</t>
  </si>
  <si>
    <t>https://www.facebook.com/%E9%9D%92%E9%9B%A8%E5%86%B0-1975348892696407/</t>
  </si>
  <si>
    <t>https://lit.link/en/ranyu222</t>
  </si>
  <si>
    <t>https://www.myacg.com.tw/goods_detail.php?gid=6588846</t>
  </si>
  <si>
    <t>https://www.facebook.com/RanyuArt/posts/pfbid02dAsBT1XYPgNaT7FRhxNNXVk2Cg9ABMBPiVhyGhQjdKSHxzDM8XJJaBqsFeDsgYrVl</t>
  </si>
  <si>
    <t>https://twitter.com/chj_joanna</t>
  </si>
  <si>
    <t>https://www.myacg.com.tw/seller_market.php?keyword=FF46&amp;seller=281185</t>
  </si>
  <si>
    <t>https://www.pixiv.net/users/14035114</t>
  </si>
  <si>
    <t>https://www.instagram.com/chj_fox/</t>
  </si>
  <si>
    <t>ISANA</t>
  </si>
  <si>
    <t>O27,O28 [寄]</t>
  </si>
  <si>
    <t>蔚藍檔案 / Blue Archive / ブルーアーカイブ、精靈寶可夢、神奇寶貝</t>
  </si>
  <si>
    <t>https://www.youtube.com/@foxcingyubing/about</t>
  </si>
  <si>
    <t>💠同人誌新刊 200元
💠壓克力立牌 350元
💠滑鼠墊 700元
💠既刊 200元</t>
  </si>
  <si>
    <t>https://www.facebook.com/isana.wu.migure</t>
  </si>
  <si>
    <t>https://x.com/syh3iua83</t>
  </si>
  <si>
    <t>https://www.facebook.com/permalink.php?story_fbid=pfbid0BoUg6JpcauPMewrLocKR5zD8nmqgicUz5SM9Dhg6AWHN72vPq6Qrx5pGpLuhb2sSl&amp;id=100064627513744</t>
  </si>
  <si>
    <t>https://www.plurk.com/syh3iua83</t>
  </si>
  <si>
    <t>https://discord.com/invite/KPuPQy9BUC</t>
  </si>
  <si>
    <t>https://www.myacg.com.tw/goods_detail.php?gid=6618633
https://www.myacg.com.tw/goods_detail.php?gid=6618627
https://www.myacg.com.tw/goods_detail.php?gid=6618362
https://www.myacg.com.tw/goods_detail.php?gid=6618203</t>
  </si>
  <si>
    <t>https://www.facebook.com/photo?fbid=122257202414250082&amp;set=pcb.122257204868250082</t>
  </si>
  <si>
    <t>蔚藍檔案 / Blue Archive / ブルーアーカイブ、鳴潮 / Wuthering Waves</t>
  </si>
  <si>
    <t>💠 同人誌【從今天開始全裸登校 1】 300 元
💠 既刊 250 元/本
💠 全裸登校日B2掛軸 900 元
💠 新刊+掛軸套組 2000 元
💠 尤諾抱枕套 3000 元
💠 陽奈B2掛軸 800 元
💠 忍野忍抱枕套 3000 元
💠 甘雨抱枕套 3000 元
💠 立牌 450 元
💠 立牌 600 元
💠 鑰匙圈 100 元</t>
  </si>
  <si>
    <t>https://www.plurk.com/Cal7fa</t>
  </si>
  <si>
    <t>https://www.pixiv.net/users/70474424</t>
  </si>
  <si>
    <t>https://www.instagram.com/cian_tattoo</t>
  </si>
  <si>
    <t xml:space="preserve"> https://linktr.ee/WhiteRoom3</t>
  </si>
  <si>
    <t>https://x.com/WhiteRooom3/status/2010333284069421231</t>
  </si>
  <si>
    <t>青葉</t>
  </si>
  <si>
    <t>代碼Hmw</t>
  </si>
  <si>
    <t>Demahmw／代碼</t>
  </si>
  <si>
    <t>💠 6點限定套組（莉央泳裝貓貓） 1000 元
💠 6點限定套組（千咲白濁泳裝） 800 元
立牌、吊飾、透光膠片票根、明信片、杯墊、紙袋
💠 防水桌墊/滑鼠墊 600 元
💠 掛軸 700 元
💠 三層立牌 + 雙層底座（莉央/千咲） 600 元
💠 雷射碎花立牌 450 元
💠 莉央泳裝立牌 400 元
💠 同人誌【夏日戀愛插畫集】 200 元
💠 同人誌【檔案插畫集】 250 元
💠 Q版串串吊飾 150 元</t>
  </si>
  <si>
    <t>https://www.facebook.com/hiko.pi.39</t>
  </si>
  <si>
    <t>https://www.facebook.com/</t>
  </si>
  <si>
    <t>https://x.com/hikopi0423?fbclid=IwY2xjawSsfxBleHRuA2FlbQIxMABicmlkETFuY2lGZnBleVJ5aGRvQ05vc3J0YwZhcHBfaWQQMjIyMDM5MTc4ODIwMDg5MgABHqZS3Rb4yu_xdkd1e_rtxOSDZ4srKUHI9e08letAu_fdEq61pFsvcYcDgVub_aem_tuxTO-5wmOdnHJL8IBwTUw</t>
  </si>
  <si>
    <t>https://www.facebook.com/profile.php?id=100002692831584</t>
  </si>
  <si>
    <t>https://bsky.app/profile/demahmw.bsky.social</t>
  </si>
  <si>
    <t>https://www.pixiv.net/users/42250882</t>
  </si>
  <si>
    <t>https://x.com/demahmw?fbclid=IwY2xjawHp7CxleHRuA2FlbQIxMAABHTgWhUJyEi0S9WxFqAyIeoF-M4umiPBWUtdvrzidsIQsQxxi86QAwi3lMw_aem_7bisIYOt8SSRbRfFav9m0A</t>
  </si>
  <si>
    <t>https://www.facebook.com/hiko.pi.39/posts/pfbid02vzjdqmCTp2PnEsNdDYCM9pvPqj3CBoVBngA2xodpdb276XSirwtTgvFty3JNPYbbl</t>
  </si>
  <si>
    <t>https://www.plurk.com/portal/</t>
  </si>
  <si>
    <t>https://www.pixiv.net/users/7054584</t>
  </si>
  <si>
    <t>https://demahmw.fanbox.cc/</t>
  </si>
  <si>
    <t>https://fantia.jp/demahmw</t>
  </si>
  <si>
    <t>https://www.instagram.com/dema_hmw/</t>
  </si>
  <si>
    <t>https://x.com/bhwhitedragon</t>
  </si>
  <si>
    <t>https://discord.gg/HVh3fdmjDb</t>
  </si>
  <si>
    <t>https://home.gamer.com.tw/profile/index.php?&amp;owner=ttgghh555666</t>
  </si>
  <si>
    <t>https://lit.link/zh-tw/demahmwmoon</t>
  </si>
  <si>
    <t>https://www.facebook.com/share/p/1FJWgAf6ts/</t>
  </si>
  <si>
    <t>寶可夢</t>
  </si>
  <si>
    <t>心虛小狗-飯友（套組：飯友、犯罪證據）</t>
  </si>
  <si>
    <t>https://www.myacg.com.tw/seller_market.php?seller=532020</t>
  </si>
  <si>
    <t>https://www.facebook.com/profile.php?id=100012822046550</t>
  </si>
  <si>
    <t>白熊</t>
  </si>
  <si>
    <t>蔚藍檔案 / Blue Archive / ブルーアーカイブ、賽馬娘 / Unamused / ウマ娘</t>
  </si>
  <si>
    <t>同人誌 200元、馬娘同人誌 300元、桌墊 600元、立牌 300元</t>
  </si>
  <si>
    <t>https://x.com/jue_no_mess</t>
  </si>
  <si>
    <t>https://www.instagram.com/jue_no_mess/</t>
  </si>
  <si>
    <t>https://www.facebook.com/Merufena/?locale=zh_TW</t>
  </si>
  <si>
    <t>https://twitter.com/Merufena</t>
  </si>
  <si>
    <t>https://www.plurk.com/Merufena</t>
  </si>
  <si>
    <t>https://www.pixiv.net/users/357034</t>
  </si>
  <si>
    <t>https://www.threads.com/@jue_no_mess https://vgen.co/jue_no_mess/characters https://clibo.tw/users/TgwEov</t>
  </si>
  <si>
    <t>https://www.threads.com/@jue_no_mess/post/DbdREyrGUN8</t>
  </si>
  <si>
    <t>https://home.gamer.com.tw/homeindex.php?owner=zaku2s1024</t>
  </si>
  <si>
    <t>https://www.plurk.com/p/3i0rpazyut</t>
  </si>
  <si>
    <t>https://myship.7-11.com.tw/general/detail/GM2504095991005</t>
  </si>
  <si>
    <t>https://www.facebook.com/photo/?fbid=1465179705611022&amp;set=a.135705521891787</t>
  </si>
  <si>
    <t>蔚藍檔案 / Blue Archive / ブルーアーカイブ、鏈鋸人</t>
  </si>
  <si>
    <t>同人誌 200元、飯友立牌 150元、吊飾 100元、夜燈 500元/250元、抽卡立牌 100元、既刊套組 300元、明信片</t>
  </si>
  <si>
    <t>https://www.facebook.com/schrodinger.blickwinkel/posts/pfbid02MD6adpKEgNzvBGjiacgMx5uXhW27hBoUdED5M7Qps5mHQ8YbmHpoVRvkY1dJ2aVFl</t>
  </si>
  <si>
    <t>綠蓋奶不加奶</t>
  </si>
  <si>
    <t>蔚藍檔案 / Blue Archive / ブルーアーカイブ、艦隊收藏 / Kantai Collection / 艦コレ</t>
  </si>
  <si>
    <t>繪師，Vtuber</t>
  </si>
  <si>
    <t>1.檔翁新刊【陸八魔亞瑠】200元
2.檔+艦的既刊 100-150元
3.大井既刊少量加印
4.一些明信片
5.響A4海報</t>
  </si>
  <si>
    <t>hololive,對魔忍</t>
  </si>
  <si>
    <t>hololive對魔忍換裝立牌 350元
掛軸 450元</t>
  </si>
  <si>
    <t>https://www.facebook.com/GaryLinArtWorld</t>
  </si>
  <si>
    <t>https://twitter.com/g11408tw_n</t>
  </si>
  <si>
    <t>https://twitter.com/g11408tw</t>
  </si>
  <si>
    <t>https://www.plurk.com/GaryLin_type2</t>
  </si>
  <si>
    <t>https://www.facebook.com/profile.php?id=61551746811240</t>
  </si>
  <si>
    <t>https://www.pixiv.net/member.php?id=7152477</t>
  </si>
  <si>
    <t>https://garylinfbox.fanbox.cc/</t>
  </si>
  <si>
    <t>https://www.patreon.com/user?u=24036694</t>
  </si>
  <si>
    <t>https://www.facebook.com/GaryLinArtWorld/posts/pfbid02NqriyPXm1zQzY5U9VhJbJEQVvMZ5ATL4jdAiFWt2E8hppT1E6SXy87QgzMAAeNN6l?__cft__[0]=AZWJj-Q_RG-QMkdGV4djf-JidKiL5qMm-PMmoX3US1IeXBnG-uLhN7L4iaVPfPvghWBPdQd9DvXTIIHlCesJ5nxVlHMnM7u1jOY0e8S-CC32hg625HnhE-IK0uMSHtiKPgBwDTn4oUZYx-CYJvYol5shP0XAdLwaTZQNmb8_0i33FZvf2xdmHRwRHfvbdfIE_2U&amp;__tn__=%2CO%2CP-R
https://www.plurk.com/p/3i8pb75wzs</t>
  </si>
  <si>
    <t>https://x.com/pumpkiiiiin_man</t>
  </si>
  <si>
    <t>https://www.youtube.com/@pumpkinman2512</t>
  </si>
  <si>
    <t>https://www.plurk.com/p/3i8pp5wbf3</t>
  </si>
  <si>
    <t>https://www.twitch.tv/maybe_a_pumpkin_man</t>
  </si>
  <si>
    <t>https://lit.link/pumpkiiiiinman</t>
  </si>
  <si>
    <t>むげん＠WORKS</t>
  </si>
  <si>
    <t>C107套組 150元 紙袋、文件夾、小冊子、既刊套組 150元、同人誌 150元、壓克力立牌 300元</t>
  </si>
  <si>
    <r>
      <rPr>
        <color rgb="FF1155CC"/>
        <u/>
      </rPr>
      <t>https://forms.gle/YkHwiYoHYWuXocME6</t>
    </r>
  </si>
  <si>
    <r>
      <rPr>
        <rFont val="Arial"/>
        <b/>
        <color rgb="FF1155CC"/>
        <u/>
      </rPr>
      <t>https://twitter.com/MUGEN_WORKS</t>
    </r>
  </si>
  <si>
    <t>https://www.facebook.com/permalink.php?story_fbid=pfbid023Kp4NCpsxEaqaoepviDTeieWJzDx2b3ReYQzu3UqLfxCT3sRR3so2auvqsx2LAepl&amp;id=61551746811240</t>
  </si>
  <si>
    <t>https://www.pixiv.net/users/42951</t>
  </si>
  <si>
    <t>http://mugen-works.com/</t>
  </si>
  <si>
    <t>hololive</t>
  </si>
  <si>
    <t>綿友會員胸章 65元
綿芽鍋飯友 200元
角卷交通貼紙 30元</t>
  </si>
  <si>
    <t>https://www.plurk.com/p/3ia6weqj5x</t>
  </si>
  <si>
    <t>I35,I36 [寄]</t>
  </si>
  <si>
    <t>N39,N40</t>
  </si>
  <si>
    <t>https://x.com/holo_circle_?s=21</t>
  </si>
  <si>
    <t>蔚藍檔案 / Blue Archive / ブルーアーカイブ、魔法少女的魔女裁判</t>
  </si>
  <si>
    <t>💠同人誌【亞瑠的冬季溫泉戀歌】200元
💠壓克力吊飾 150元
💠壓克力飯友 150元
💠新刊七點套組 500元 (新刊+吊飾+飯友+雷射票+提袋+明信片+吊牌)
💠壓克力立牌 350元
💠雪莉吊飾 150元</t>
  </si>
  <si>
    <t>https://nanban4sheep.wordpress.com/</t>
  </si>
  <si>
    <t>https://x.com/holo_circle_/status/2084384846647107933/photo/2</t>
  </si>
  <si>
    <t>https://www.facebook.com/permalink.php?story_fbid=pfbid02paMUGk9xiwY5EewCrei4PomuiJc2kMsM98LW5SjJLdHRmXDYBy2TZvFY41m7bbgPl&amp;id=61584209204739</t>
  </si>
  <si>
    <t>https://www.facebook.com/wm.tea.2025/posts/pfbid0AaPYH3WHHdZ94ZqsZXocmhjvoFHMSvwS3d5eCPwAx7pmoRaYnEXtjQZqE7oerh43l</t>
  </si>
  <si>
    <t>筑波</t>
  </si>
  <si>
    <t>O39</t>
  </si>
  <si>
    <t>蔚藍檔案 / Blue Archive / ブルーアーカイブ、魔物獵人、Limbus Company</t>
  </si>
  <si>
    <t>💠新刊+博美帆布袋 600元
💠同人誌【博美檔案】
💠同人誌既刊
💠壓克力立牌
💠壓克力飯友
💠帆布袋
💠壓克力立牌
💠金屬浮雕徽章
💠魔物獵人 荒野 壓克力夾子 200元
💠轉轉壓克力 唐吉軻德 博美 350元
💠轉轉壓克力 唐吉軻德 博美 200元
💠壓克力立牌 浮士德 卯 500元
💠壓克力搖搖 惜春 300元</t>
  </si>
  <si>
    <t>https://www.facebook.com/profile.php?id=100000324976406&amp;__cft__%5B0%5D=AZWjhm_Z7vUdSjfG5UBaovp-7mVk8igkoQDEP4ZTGfMjTVwQVHXV1Ls6omJU96iuC90EN4uSO0bus_0OPpNSI1Ehv5szj1YQVXKCJhB0e1IU0sdr-yruD3FI18hmoOt8VMkQ2RPAYpblori2mOmHgttSpOZsyb5Dr1eFT4hKFJ8VZAuyBUz7Z2P5Mpo8fBLilww&amp;__tn__=-UC%2CP-R</t>
  </si>
  <si>
    <t>https://x.com/tsukuba_0623?s=21&amp;t=9abn-J66yDM2HxihU0z1UQ</t>
  </si>
  <si>
    <t>https://www.pixiv.net/users/5796114</t>
  </si>
  <si>
    <t>https://www.facebook.com/li.an.zhu.338696/posts/pfbid0gV4iULrEFKq5c7QUC8xATuFxe7CPqucigEPmFXPShBL1Hr2ikLAbCwtyACPJ2teLl</t>
  </si>
  <si>
    <t>https://www.facebook.com/share/p/1HaD6rEkfn/</t>
  </si>
  <si>
    <t>https://www.facebook.com/KBMIE624/posts/pfbid02ScQte8MVRRCdbaKYuoG8YYDLrqCf8NhvHr72xF3FHHynDV7FP7kUDyynGrTWoMFel</t>
  </si>
  <si>
    <t>GS＠Virtual事務所</t>
  </si>
  <si>
    <t>蛞蝓.菠菜丼、牛奶禮盒、Kai (カイ)、吉川紘</t>
  </si>
  <si>
    <t>P32,P33 [寄]</t>
  </si>
  <si>
    <t>蔚藍檔案 / Blue Archive / ブルーアーカイブ、戀上換裝娃娃</t>
  </si>
  <si>
    <t>💠 海蘿抱枕套 2300 元
💠 B2掛軸 500 元
💠 等身掛軸1000 元
💠 壓克力立牌 350 元
💠 蓮實小套組（桌墊 / 立牌） 900 元
💠 防水桌墊 600 元</t>
  </si>
  <si>
    <t>https://www.facebook.com/GS.Virtual01/</t>
  </si>
  <si>
    <t>https://twitter.com/gs_virtual</t>
  </si>
  <si>
    <t>https://www.facebook.com/SLUGTT666/posts/pfbid027aQNwv87mvkejJQNzKDPobTo5QAyNq4wuwQYUK3eP4PQ6LSb2oakfS3etus5sTyXl?__cft__[0]=AZZKm8EsXEQNuv9WGO7xkhaxFimtNYm-r1iz-tOS7uhQkXJT8MmM9HGCrtpcoLAgeQWHdPYXq4Tj6yJCbR9K-KMYsEiQRxmSmpAwjF6EIhjNmQMhZKJCIUZvXJMJ6atAQ9jSYHJIUUp6-2O7GaralU-lyVlg0X8vYPtRSKDlJGGw4tg_gma9_m6Ikl61mjYlmq113QsF0eaf6iTJ-wjHdJFtq1igtG9lHk4dpC8LLv9Acw&amp;__tn__=%2CO%2CP-y-R</t>
  </si>
  <si>
    <t>夜未央MIO</t>
  </si>
  <si>
    <t>Harmony*tzsche</t>
  </si>
  <si>
    <t>✦ 燙金明信片系列
✦ NFC 動態壓克力磚
✦ 專屬馬口鐵盒包裝
✦ Layered Paper Art (FF47 現場競標作品)</t>
  </si>
  <si>
    <t>寫真集 200-550元、拍立得 150元</t>
  </si>
  <si>
    <t>https://x.com/nawo019</t>
  </si>
  <si>
    <t>https://www.facebook.com/Mio6533</t>
  </si>
  <si>
    <t>https://www.instagram.com/nawo019/</t>
  </si>
  <si>
    <t>https://twitter.com/MiO58529941</t>
  </si>
  <si>
    <t>https://nawo019.base.shop/</t>
  </si>
  <si>
    <t>https://www.plurk.com/jessie6533</t>
  </si>
  <si>
    <t>https://www.pixiv.net/users/1294526</t>
  </si>
  <si>
    <t>https://x.com/nawo019/status/2015735797501305237</t>
  </si>
  <si>
    <t>https://x.com/nawo019/status/2018298436169429161</t>
  </si>
  <si>
    <t>https://www.instagram.com/mio_19930819/</t>
  </si>
  <si>
    <t>Dr.Beeeee</t>
  </si>
  <si>
    <t>https://home.gamer.com.tw/homeindex.php?owner=qaws6533</t>
  </si>
  <si>
    <t>M20 [寄]</t>
  </si>
  <si>
    <t>蔚藍檔案 / Blue Archive / ブルーアーカイブ、Ave Mujica、公主連結、Hololive</t>
  </si>
  <si>
    <t>💠同人誌《老師 測量的時間到了 測完之前不能結束喔》100元
其他同人誌 150-250元
掛軸 400元
手搖動畫機 350-500元</t>
  </si>
  <si>
    <t>https://jessie6533.weebly.com/</t>
  </si>
  <si>
    <t>https://www.facebook.com/Dr.Beeeee</t>
  </si>
  <si>
    <t>https://twitter.com/DrBeeeee</t>
  </si>
  <si>
    <t>https://www.plurk.com/HoneyBee_3000</t>
  </si>
  <si>
    <t>https://www.pixiv.net/users/22570447</t>
  </si>
  <si>
    <t>https://drbeeeee.weebly.com/</t>
  </si>
  <si>
    <t>https://www.plurk.com/p/3i0rjsk8yb</t>
  </si>
  <si>
    <t>https://www.plurk.com/p/3ia4o1flt9</t>
  </si>
  <si>
    <t>https://www.facebook.com/share/1DNhwZBWUk/?mibextid=wwXIfr</t>
  </si>
  <si>
    <t>https://www.plurk.com/p/3i9k6cdpza
https://www.plurk.com/p/3i9k6cdpza</t>
  </si>
  <si>
    <t>如月And黑澤With一夜</t>
  </si>
  <si>
    <t>雨宮Kazuya</t>
  </si>
  <si>
    <t>蔚藍檔案 / Blue Archive / ブルーアーカイブ、FGO</t>
  </si>
  <si>
    <t>壓克力鑰匙圈 100元、既刊 200元、檔案明信片 50元、FGO明信片 50元</t>
  </si>
  <si>
    <t>https://www.instagram.com/mimi_mimi_mi1023?igsh=bDN0bmFsdnpxOXpt</t>
  </si>
  <si>
    <t>https://x.com/_zuyaaaaa</t>
  </si>
  <si>
    <t>https://portaly.cc/mimi_mimi?utm_source=ig&amp;utm_medium=social&amp;utm_content=link_in_bio&amp;utm_id=97760_v0_s00_e0_tv3_a1denngve4p581</t>
  </si>
  <si>
    <t>https://www.notion.so/23068379a8b18094a7bec188d0d13f1a?source=copy_link</t>
  </si>
  <si>
    <t>https://x.com/_zuyaaaaa/status/2018330722449404254/photo/1</t>
  </si>
  <si>
    <t>蔚藍檔案 / Blue Archive / ブルーアーカイブ、Gura、Hololive、東方Project / Touhou Project</t>
  </si>
  <si>
    <t>壓克力鑰匙圈、提袋、明信片、大滑鼠墊</t>
  </si>
  <si>
    <t>https://www.facebook.com/2.0Miio/</t>
  </si>
  <si>
    <t>https://www.facebook.com/BitsbyBitsProject/</t>
  </si>
  <si>
    <t>https://x.com/bits_by_bits?lang=zh-Hant</t>
  </si>
  <si>
    <t>https://www.pixiv.net/users/4682426</t>
  </si>
  <si>
    <t>https://www.instagram.com/experimentbitsbybits/</t>
  </si>
  <si>
    <t>https://x.com/Miio__312?fbclid=IwY2xjawSPjPtleHRuA2FlbQIxMABicmlkETFoOU1nWk9ZUnFrNzJ1a0lXc3J0YwZhcHBfaWQQMjIyMDM5MTc4ODIwMDg5MgABHvSaiq_XSmkA0m3E3_zHIFAe8xSX9lsmuXQXWl7TzoNxNGWAT99KFdNKLFSH_aem_epQOzpakva0oe4p-ZTqScw</t>
  </si>
  <si>
    <t>https://linktr.ee/bitsbybits?fbclid=IwZXh0bgNhZW0CMTAAAR1rzsSIMHHpr6VDdmzttk5v3dQ4qquxiL5QexJTr6CWTc_Q7SrEz8HSwdQ_aem_BI1451DXVUM1K7mvm18H4w</t>
  </si>
  <si>
    <t>https://drive.google.com/file/d/1TDa9u64ou4_6cKT4jtuMC3uSUfkrg9p1/view?usp=sharing</t>
  </si>
  <si>
    <t>https://www.pixiv.net/users/14220984</t>
  </si>
  <si>
    <t>千島Chishima</t>
  </si>
  <si>
    <t>蔚藍檔案 / Blue Archive / ブルーアーカイブ、Hololive</t>
  </si>
  <si>
    <t>https://www.instagram.com/miio_312</t>
  </si>
  <si>
    <t>💠 單本寫真集《Holy unholy / horny on holy》 800 元
💠 大套組（寫真集 + 明信片組6張 + 小海報2張） 1000 元
💠 明信片組（6張）
💠 小海報（2張） 
💠 《門主的すべべて》寫真集 800 元
💠 《飛鳥馬トキ、暇スギ》寫真集 800 元
💠 盲抽小卡（一包3入） 200 元</t>
  </si>
  <si>
    <t>https://www.facebook.com/andrea.shih.5?mibextid=ZbWKwL</t>
  </si>
  <si>
    <t>https://www.facebook.com/profile.php?id=61563758597705&amp;__cft__[0]=AZX4Gj0TqWceDcF1bhLqh9_VWaz8Et0RFBliWyE5Lihbk2bF8owb4_rYbmpThnwAueucLdyeW0O-OCFjhpxsvSBVxoELCnhZexoceA4VzQH0cJnZsr5h9ZyCEU3oVgBoOKCrvusuxHnFbby82itR-Dd8QmZGJWnMHtGP2LR5DJICcclNHpoKsGXR-mk65jpuH2g13XGda9IDAyZfu8X-i-UGJU1SRKGcdX6b26H6jCzQTA&amp;__tn__=-UC%2CP-y-R</t>
  </si>
  <si>
    <t>https://www.instagram.com/super.chishima/</t>
  </si>
  <si>
    <t>https://www.furuke.com/superchishima</t>
  </si>
  <si>
    <t>https://portaly.cc/super.chishima</t>
  </si>
  <si>
    <t>◆寫真書單本---------------500元
◆小套組----------------------1200元
→寫真書*1本
→電子檔70P(將提供QR碼之小卡片)
→祥子印象手提杯套
→壓克力立牌*1(自選一款)
◆大套組----------------------1500元
→寫真書*1本
→寫真書電子檔(將提供QR碼之小卡片)
→祥子印象手提杯套
→壓克力立牌*2(2造型各1款)
→月之森中學秋冬制服生寫真</t>
  </si>
  <si>
    <t>https://www.facebook.com/permalink.php?story_fbid=pfbid028X1MB5Hvm7tnLpjarccmCL5BH6Xuy8x6bvZYcrGFfA7sg3PCMpMRaNSh4saTJpyUl&amp;id=61563758597705
https://www.facebook.com/permalink.php?story_fbid=pfbid0Ds4MuZ14YraiDjRKRRwA5u4y3LixrZ7a7LJCBFHD5SseM9ERpVEuQWsx9QW7idKEl&amp;id=61563758597705
https://www.facebook.com/permalink.php?story_fbid=pfbid02xGFaji9FfR3ES8xWgLjpmLhL7Y5rhZnA3Q5jQCENpfv7ghrkhbANJFAwKB7eyiYel&amp;id=61563758597705</t>
  </si>
  <si>
    <t>https://www.facebook.com/hanecosplay/?locale=zh_TW</t>
  </si>
  <si>
    <t>https://www.facebook.com/permalink.php?story_fbid=pfbid02ybgpNDvfxBezU3bM23JCwVVKoQcCYfTcCGFZju7v51wZhUa6Tyn5PLfdN3ARhHjyl&amp;id=61563758597705</t>
  </si>
  <si>
    <t>https://x.com/hane_mickey</t>
  </si>
  <si>
    <t>https://www.instagram.com/hane_0225</t>
  </si>
  <si>
    <t>蔚藍檔案 / Blue Archive / ブルーアーカイブ、Hololive、東方Project / Touhou Project、Vtuber</t>
  </si>
  <si>
    <t>💠 魔術貼臂章 400 元
💠 刺繡襟章 250 元
💠 織繡掛飾 300 元</t>
  </si>
  <si>
    <t>https://linktr.ee/hane_0225</t>
  </si>
  <si>
    <t>https://www.facebook.com/share/p/18oiPBariF/</t>
  </si>
  <si>
    <t>https://x.com/QBHeavyindustry/status/2012356289389646046</t>
  </si>
  <si>
    <t>https://docs.google.com/forms/d/e/1FAIpQLSfqQNgIvfhIKUE_6rBIsgGQbmxTXrM-CmscWyxXMYCwHMcggQ/viewform</t>
  </si>
  <si>
    <t>此攤位為月貓創意附屬攤位，⭐贊助宣傳精選⭐</t>
  </si>
  <si>
    <t>https://www.facebook.com/harucyannnn</t>
  </si>
  <si>
    <t>https://twitter.com/harucyannnn</t>
  </si>
  <si>
    <t>https://www.instagram.com/harucyannnn/</t>
  </si>
  <si>
    <t>蔚藍檔案 / Blue Archive / ブルーアーカイブ、Hololive、玲蘭瑪麗、台V、Vtuber、saba</t>
  </si>
  <si>
    <t>Miko紅包、福buki春聯色紙、新年套組 200元、檔案遊戲部吊飾 200元、既品 100-300元、貼紙、小卡</t>
  </si>
  <si>
    <t>https://linktr.ee/harucyannnn?fbclid=IwY2xjawLGN4dleHRuA2FlbQIxMABicmlkETFFanhsNWF0QlBXcFgwclNZAR6ikuaceSmUiVeDgl-iaa__F1oTk67ImjEoF9PaKYw49mmsSdGIIjooQxIb-A_aem_BQXz1iPdfKG1V8RLv7v63A</t>
  </si>
  <si>
    <t>https://www.facebook.com/FuwaFuwa35FB</t>
  </si>
  <si>
    <t>https://twitter.com/fuwafuwa_35</t>
  </si>
  <si>
    <t>https://www.facebook.com/harucyannnn/posts/pfbid02cxADKtuVBfhETEPBKLYs3NawEVntMTvgkX1a5CZBW23X7wU7uRpHXApeEhMo8Y4cl
https://www.facebook.com/harucyannnn/posts/pfbid0dwQH3nKBJdfYS7JJEqgK7SpvXoAfTDz6jQiSntP9wY3pqGrrKQdyzEA95bacQ3UQl</t>
  </si>
  <si>
    <t>https://www.facebook.com/FuwaFuwa35FB/posts/pfbid0MhgNCjcuDVADG7M7pjnkjGZgZ3ksRCotm9ESEbVgctAVSUjjsBfL8rVr5UtBZqTYl</t>
  </si>
  <si>
    <t>https://www.facebook.com/FuwaFuwa35FB/posts/pfbid033o1gUb9kSGJsWPok6Srm7y4TR1r3QzWX83HC9puhx2NQ5BGdaLSYKvagMTeW9cE2l</t>
  </si>
  <si>
    <r>
      <rPr>
        <rFont val="Arial"/>
        <color rgb="FF1155CC"/>
        <u/>
      </rPr>
      <t>https://myship.7-11.com.tw/general/detail/GM2601303052535</t>
    </r>
  </si>
  <si>
    <t>蔚藍檔案 / Blue Archive / ブルーアーカイブ、Hololive、鳴潮 / Wuthering Waves</t>
  </si>
  <si>
    <t>R18, R15, 一般</t>
  </si>
  <si>
    <t>| 常闇永遠 towa 
夜海仙女 掛軸60*40 /雙面同圖 壓克力立牌 20CM
枕邊護士 桌墊 滑鼠墊 60*40
| HoloLive 夏日泳裝 瑟瑟雙面不同圖 壓克力立牌 20CM
常闇永遠 towa/湊阿庫婭/星街彗星
|鳴潮 夏日泳裝 瑟瑟雙面不同圖 壓克力立牌 20CM
尤諾/西格莉卡/長夜月/莫寧/千咲</t>
  </si>
  <si>
    <t>https://www.facebook.com/animeboxyoshi/posts/pfbid035nf6AWd4nZEzCCStxeABtkBVnRUJvvUbEQ5bWWW47hDVbU45UL5oZZiv7MqPXcEEl</t>
  </si>
  <si>
    <t>M12,M13</t>
  </si>
  <si>
    <t>M07,M08 [寄]</t>
  </si>
  <si>
    <t>M03, M04 [寄]</t>
  </si>
  <si>
    <t>蔚藍檔案 / Blue Archive / ブルーアーカイブ、Hololive、學園偶像大師 / Gakuen IDOLM@STER /学園アイドルマスター</t>
  </si>
  <si>
    <t>💠 同人誌新刊 【MELLIFLUOUS 10】 (BLUEARCHIVE FANGBOOK) 200 元
💠 壓克力立牌 (任選一種) 300 元
💠 新刊 + 任2種立牌 750 元
💠 同人誌【MELLIFLUOUS 8180】 (20P 全彩 ARTBOOK + 4張貼紙) 250 元
💠 掛軸 650 元
💠 大桌墊 650 元
💠 既刊 【MELLIFLUOUS 09】 150 元
💠 既刊 (其他期數) 200 元
💠 學園偶像大師插畫本 250元</t>
  </si>
  <si>
    <t>https://www.facebook.com/ta.ma.15671/posts/pfbid0385FGA22NnCp2JELHukHPiDxtieLr2jCbVxKdE29jAroGNmdHgs7sXjhBvm53jWTYl</t>
  </si>
  <si>
    <t>惟千茉鶴</t>
  </si>
  <si>
    <t>蔚藍檔案 / Blue Archive / ブルーアーカイブ、MyGO!!!!!</t>
  </si>
  <si>
    <t>同人誌【今天也在全力試作中】、妃姬立牌 350元、既刊 200元、合本 250元、壓克力吊飾 120元、飯友 180元、立牌 350元、卡套 150元、掛軸 600元</t>
  </si>
  <si>
    <t>https://www.facebook.com/Damier.Cookie</t>
  </si>
  <si>
    <t>https://bsky.app/profile/damiercookie.bsky.social</t>
  </si>
  <si>
    <t>https://x.com/Damier_Cookie</t>
  </si>
  <si>
    <t>https://www.pixiv.net/users/62701406</t>
  </si>
  <si>
    <t>https://home.gamer.com.tw/homeindex.php?owner=DamierCookie</t>
  </si>
  <si>
    <t>https://www.facebook.com/Damier.Cookie/posts/pfbid0MWu7W5EfSBrEhGhTfrRW2kRETikBjx7SXQmZYkYpx8mPWkPUoNoqFme9adUgEndml</t>
  </si>
  <si>
    <t>https://www.facebook.com/Damier.Cookie/posts/pfbid0KAw8DTWZ8e5UMa9FCwCisG6hgNYaSFu65VptkzR5PYe59qfbdRNsR2579bp6mihUl</t>
  </si>
  <si>
    <t>蔚藍檔案 / Blue Archive / ブルーアーカイブ、MyGO!!!!!、Ave Mujica</t>
  </si>
  <si>
    <t>💠磁鐵燈箱 150元
💠每周媽逼吊飾 100元
💠小心初華手機架 200元
💠滑鼠墊 700元</t>
  </si>
  <si>
    <t>https://www.facebook.com/p/%E6%98%9F%E4%B9%8B%E8%89%B2-100094048361959/?paipv=0&amp;eav=AfZi-CvYQX5fwmDyWwx3IkcmLyHaymAWoWce8tBwfYeC2BYvumv8Rl16sxm1RwVtP8k&amp;_rdr</t>
  </si>
  <si>
    <t>https://twitter.com/aqua_creator_tw?fbclid=IwAR3YoJZxGJYqzBRFo4SYBtmz925h3zT7sNj_d0gXi560Dr1D1C5-MNtC9s4</t>
  </si>
  <si>
    <t>https://www.facebook.com/MegufanYEEEEEET/posts/pfbid0gS8aoLVwQPZVRrbZNXJBMyuSr1FKmasP4Am8Bb6EQsG3iejvXGXo7J4HcqFzX47Ul</t>
  </si>
  <si>
    <t>T03,T04 [寄]</t>
  </si>
  <si>
    <t>N33, T28 [寄]</t>
  </si>
  <si>
    <t>T07, C27, P43, P44 [寄]</t>
  </si>
  <si>
    <t>💠我推火花套組 1+2+5 850元
1、火花花換裝立牌
2、火花花炸彈飯友
3、銀狼Lv999旋轉吊飾
4、銀狼Lv999 SNS合影卡
💠大愛狼尊套組 3+4+5 550元
💠我全都要大套組 1200元</t>
  </si>
  <si>
    <t>💠同人誌【愛爽新刊】220元
💠同人誌【睦祥新刊】220元
💠MyGO!!!!! 吊飾 100元
💠愛燈祥既刊200元
💠同人誌白子新刊 200元
💠彌香既刊 250元
💠紙袋
💠吊飾 120元</t>
  </si>
  <si>
    <t>https://www.facebook.com/yuclovers/</t>
  </si>
  <si>
    <t>https://twitter.com/yutak0u</t>
  </si>
  <si>
    <t>https://www.pixiv.net/users/8232558</t>
  </si>
  <si>
    <t>https://www.facebook.com/yuclovers/posts/pfbid0xMB9hXABpq8tQs1Zwte7tePooGW6TkNkn4PWKdFrFK2915vrCK8Wm9bNM6uR7mmPl</t>
  </si>
  <si>
    <t>https://myship.7-11.com.tw/general/detail/GM2508072844487</t>
  </si>
  <si>
    <t>https://x.com/ronazure/status/2076601690623820014</t>
  </si>
  <si>
    <t>路可貓窩</t>
  </si>
  <si>
    <t>-同人誌《檔案貓貓領養日誌》 （B5•12P •黑白漫畫）200元
-蔚藍檔案Q版貓貓吊飾 200元
-MyGO!!!!! 團員Q版貓貓吊飾 200元
-Ave Mujica 團員Q版貓貓吊飾（雙面面具差分）200元
-巨大貓貓立牌 （MyGO!!!! / Ave Mujica）
-Sugar Rush 演出套票SET（各角色立牌套組）500元
-Sugar Rush 演出感謝SET （各角色拍立得套組）400元</t>
  </si>
  <si>
    <t>https://www.myacg.com.tw/goods_detail.php?gid=7340650</t>
  </si>
  <si>
    <t>https://www.myacg.com.tw/seller_market.php?seller=611635</t>
  </si>
  <si>
    <t>https://www.facebook.com/profile.php?id=61582790835698</t>
  </si>
  <si>
    <t>https://www.plurk.com/top160cm</t>
  </si>
  <si>
    <t>https://www.facebook.com/permalink.php?story_fbid=pfbid02rp5mRhEJHEVdGeoZjUHcK7gYFMJ42zm5cNogC5B4TJj5YNqoNi35qGmrZ2qLqXE5l&amp;id=61582790835698
https://www.facebook.com/permalink.php?story_fbid=pfbid0EvSM66e7B1nnS2xXFmTsqp1rGMuqL1YD4ngE8H4m82q35EVvNgDkEd2X7eQZzBCcl&amp;id=61582790835698</t>
  </si>
  <si>
    <t>https://www.facebook.com/permalink.php?story_fbid=pfbid02NBSiwa5jeG19ExAwaYCtByHACxZEJ3G7J3pvBcQV6dxVkmdugCiGyr37vyZsbmgil&amp;id=61582790835698
https://www.facebook.com/photo/?fbid=25785692881039881&amp;set=a.421518047884047</t>
  </si>
  <si>
    <t>https://www.facebook.com/StarmoonCosplay/</t>
  </si>
  <si>
    <t>https://www.myacg.com.tw/seller_market.php?seller=458444&amp;&amp;pageID=1&amp;fbclid=IwZXh0bgNhZW0CMTAAYnJpZBExUGp0SnI2QkpUNjhQQzdLOXNydGMGYXBwX2lkEDIyMjAzOTE3ODgyMDA4OTIAAR6HRQM1srT12eRWCnoKu44a4YbNeK_V5YCRevnRs9r_emmXGBnQT4RphN1PoQ_aem_XFIRG4sO8Kbg5a1ZWLgUYA#ZQUBN_155906</t>
  </si>
  <si>
    <t>はるがきた</t>
  </si>
  <si>
    <t>筑紫はる</t>
  </si>
  <si>
    <t>蔚藍檔案 / Blue Archive / ブルーアーカイブ、VRChat</t>
  </si>
  <si>
    <t>MyGO!!!!!、Ave Mujica、少女樂團吶喊吧（GBC）</t>
  </si>
  <si>
    <t>💠2026月曆
💠MgGO!!!!!布袋
💠梗圖鑰匙圈
💠明信片
💠零錢包</t>
  </si>
  <si>
    <t>https://www.facebook.com/profile.php?id=100088118235390</t>
  </si>
  <si>
    <t>https://x.com/Tsukushi_Haru_</t>
  </si>
  <si>
    <t>https://www.pixiv.net/users/41943145/illustrations</t>
  </si>
  <si>
    <t>https://twitter.com/chatora118</t>
  </si>
  <si>
    <t>https://skeb.jp/@Tsukushi_Haru_</t>
  </si>
  <si>
    <t>https://www.instagram.com/chatora118?igshid=MjEwN2IyYWYwYw%3D%3D</t>
  </si>
  <si>
    <t>蔚藍檔案 等多</t>
  </si>
  <si>
    <t>新作同人誌套組（4種）
壓克力立牌
抱枕套
既刊</t>
  </si>
  <si>
    <t>https://www.facebook.com/permalink.php?story_fbid=pfbid02kHYnSzGPFMnF9E4KTo9U6w967muxy7FkNJFPXtjDhnGeB94oK4HWY63z8p2kVKzrl&amp;id=100088118235390
https://www.facebook.com/reel/1344413337050372/</t>
  </si>
  <si>
    <t>https://x.com/shigunyan</t>
  </si>
  <si>
    <t>https://www.pixiv.net/users/415059</t>
  </si>
  <si>
    <t>https://shigunyan.fanbox.cc/</t>
  </si>
  <si>
    <t>https://www.facebook.com/chatora118/posts/pfbid0azc2jonNcAXe7eg46ybCVa5vJACjdShJnkVyG3L2qstzfWVoFUBN6AKAG92VF8FLl
https://m.facebook.com/story.php?story_fbid=pfbid02rmNBMF3pJVPz6zs8aUDM7TSqCW3CXT288zP4EMCCjcnk7VvnupCG2uiKg5WsJMLPl&amp;id=100082490476676</t>
  </si>
  <si>
    <t>https://x.com/shiguneko/status/2017578797428838912</t>
  </si>
  <si>
    <t>イチリ, きのこのみ, 蜜桃まむ，みけおう</t>
  </si>
  <si>
    <t>💠同人誌【SWEET MOFULOGY】+親筆簽名 2000元</t>
  </si>
  <si>
    <t>點兔騎士團</t>
  </si>
  <si>
    <t>https://www.facebook.com/profile.php?id=100073489946979</t>
  </si>
  <si>
    <t>https://twitter.com/StarTrail_tv</t>
  </si>
  <si>
    <t>https://x.com/mikeou_/status/2015225251165282714/photo/1</t>
  </si>
  <si>
    <t>https://www.instagram.com/star.trail_studio/</t>
  </si>
  <si>
    <t>月魚小屋</t>
  </si>
  <si>
    <t>月魚</t>
  </si>
  <si>
    <t>https://www.youtube.com/@startraillive5021/channels</t>
  </si>
  <si>
    <t>https://www.facebook.com/profile.php?id=100035195718553</t>
  </si>
  <si>
    <t>https://www.facebook.com/profile.php?id=61566118498220&amp;mibextid=wwXIfr&amp;rdid=Eqht1V6tWJ7w94J0&amp;share_url=https%3A%2F%2Fwww.facebook.com%2Fshare%2F1FjdDG3Hi7%2F%3Fmibextid%3DwwXIfr#</t>
  </si>
  <si>
    <t>https://bsky.app/profile/moonfish200117.bsky.social</t>
  </si>
  <si>
    <t>https://x.com/MoonFish112</t>
  </si>
  <si>
    <t>https://www.pixiv.net/users/66303086</t>
  </si>
  <si>
    <t>小捲 シル</t>
  </si>
  <si>
    <t>https://home.gamer.com.tw/profile/index.php?&amp;owner=fallencat112</t>
  </si>
  <si>
    <t>Maimai, 音樂遊戲</t>
  </si>
  <si>
    <t>💠T-Shirt
💠卡套</t>
  </si>
  <si>
    <t>U05[寄]</t>
  </si>
  <si>
    <t>請問您今天要來點兔子嗎? / Is the order a rabbit? / ご注文はうさぎですか?？</t>
  </si>
  <si>
    <t>💠同人誌【Chino Biyori】200元（大套組500元）
💠立牌 300元
💠Q版吊飾 150元</t>
  </si>
  <si>
    <t>https://www.facebook.com/wwemndyartwork</t>
  </si>
  <si>
    <t>https://bsky.chino.tw</t>
  </si>
  <si>
    <t>https://www.facebook.com/iceefish.fish/</t>
  </si>
  <si>
    <t>https://x.chino.tw</t>
  </si>
  <si>
    <t>https://pixiv.chino.tw</t>
  </si>
  <si>
    <t>https://fanbox.chino.tw</t>
  </si>
  <si>
    <t>https://chino.tw</t>
  </si>
  <si>
    <t>https://bsky.app/profile/wwemndy.bsky.social</t>
  </si>
  <si>
    <t>https://x.com/darkpiiiii/status/2017632010509160942</t>
  </si>
  <si>
    <t>https://x.com/wwemndy</t>
  </si>
  <si>
    <t>https://www.facebook.com/permalink.php?story_fbid=pfbid0Jo6DMDeKwXU7PCmqPzmB25vSeE9bmNc9vyP3zVrcA3LSXG5sAWPQzbUn9TQUxK8hl&amp;id=61586754237293</t>
  </si>
  <si>
    <t>https://www.plurk.com/wwemndy</t>
  </si>
  <si>
    <t>https://www.pixiv.net/users/12360284</t>
  </si>
  <si>
    <t>https://www.melonbooks.co.jp/detail/detail.php?product_id=3362848</t>
  </si>
  <si>
    <t>https://www.instagram.com/wwemndy/</t>
  </si>
  <si>
    <t>星夜蝶影</t>
  </si>
  <si>
    <t>星咲ウイ</t>
  </si>
  <si>
    <t>💠愛麗絲智乃壓克力立牌 300元
💠茶會智乃吊飾 150元
💠明信片 10元
💠魔法少女智乃吊飾 200元
💠制服智乃吊飾 150元
💠茶會智乃掛軸競標</t>
  </si>
  <si>
    <t>https://www.twitch.tv/wwemndy</t>
  </si>
  <si>
    <t>https://discord.gg/be4DBHRmQb</t>
  </si>
  <si>
    <t>https://www.facebook.com/SeisakuYui13P/</t>
  </si>
  <si>
    <t>https://www.facebook.com/profile.php?id=61564397566651</t>
  </si>
  <si>
    <t>https://lit.link/en/wwemndy</t>
  </si>
  <si>
    <t>https://www.facebook.com/share/p/18gS9cDbLt/?mibextid=wwXIfr
https://www.facebook.com/iceefish.fish/posts/pfbid0TBch6NXk7k1EXrmQqtuMoJNks3ytdaVMFygnEx3zHjQh2Fh9FDevdxhZStEKT7kNl</t>
  </si>
  <si>
    <t>https://bsky.app/profile/yui13p.bsky.social</t>
  </si>
  <si>
    <t>https://x.com/13PYui</t>
  </si>
  <si>
    <t>https://www.pixiv.net/users/65688983</t>
  </si>
  <si>
    <t>https://seisakuyui13p.fanbox.cc/</t>
  </si>
  <si>
    <t>https://discord.com/invite/yr8rFmG4kj</t>
  </si>
  <si>
    <t>https://home.gamer.com.tw/profile/index.php?&amp;owner=yui13p</t>
  </si>
  <si>
    <t>https://lit.link/en/SeisakuYui13P</t>
  </si>
  <si>
    <t>https://x.com/13PYui/status/2007445000561537432</t>
  </si>
  <si>
    <t>https://drive.google.com/file/d/1imgPA0cF2dYgX1zYlj_eC7bCDQNZq5_f/view?usp=drivesdk</t>
  </si>
  <si>
    <t>朝暮薄日</t>
  </si>
  <si>
    <t>https://x.com/yi_xin95298</t>
  </si>
  <si>
    <t>朝ちゃ</t>
  </si>
  <si>
    <t>💠15公分立牌 300元
💠B2掛軸 600元
💠複製色紙 100元
💠全部套組 900元</t>
  </si>
  <si>
    <t>https://www.pixiv.net/users/39758340</t>
  </si>
  <si>
    <t>https://www.instagram.com/karisutina2006</t>
  </si>
  <si>
    <t>https://www.facebook.com/profile.php?id=61586921584188</t>
  </si>
  <si>
    <t>https://x.com/Chao_4738</t>
  </si>
  <si>
    <t>https://www.pixiv.net/users/79757222</t>
  </si>
  <si>
    <t>https://www.facebook.com/permalink.php?story_fbid=pfbid02YFcWUkv83nA4kkb2cu7SecBy6pq3iTLBtHU9dKT4zY1qSnRSBK5o9nxHh56VWvdzl&amp;id=61586921584188</t>
  </si>
  <si>
    <t>那須花花</t>
  </si>
  <si>
    <t>同人誌、點兔套組、小鳥遊星野立牌</t>
  </si>
  <si>
    <t>https://www.facebook.com/mikan888</t>
  </si>
  <si>
    <t>https://x.com/vvohana</t>
  </si>
  <si>
    <t>https://www.pixiv.net/users/37461</t>
  </si>
  <si>
    <t>https://www.facebook.com/mikan888/posts/pfbid0Y5RdiVehB1QwpPQ6KT4YiKGwTmQtX5X1Y2XTXPJqvkvmBrQXkwr8CRU9jJ87d5Zsl?__cft__[0]=AZV6XrOvIIusbMMPTxmLHJY4L44FulbLgqveWEADRvKdvMw6us4OKZooc5dWiUmxxU8eJQiF1bpllSni9kVL8xMSbdef-x-JSnjEdvkRq0iQ2JT7m4LOhR22QVCsEZ6Z0NPnJFoXh9NvmfZV6LJ3dXJmIg7weQYcuupQ4YQ7GRyt-diG4-HRYH9bombyJyQdJ2w&amp;__tn__=%2CO%2CP-R</t>
  </si>
  <si>
    <t>rarana.</t>
  </si>
  <si>
    <t>rarana</t>
  </si>
  <si>
    <t>https://x.com/raranach</t>
  </si>
  <si>
    <t>RabbitCandy</t>
  </si>
  <si>
    <t>狐狸,タク道</t>
  </si>
  <si>
    <t>U07,U08</t>
  </si>
  <si>
    <t>💠點兔新刊Vol.10套組
▫️同人誌【USAGI HENSOU CARNIVAL! VOL.10】
▫️天使智乃資料夾
▫️和冬優在水族館約會 超厚閃卡明信片
▫️冬優智乃購物袋
▫️冬優大杯墊
▫️冬日的冬優智乃大色紙
💠萬聖節冬優智乃周邊3點套組
▫️18公分冬優大立牌
▫️18公分智乃大立牌
▫️冬優智乃的冬日暖洋洋圍巾
💠告白冬優壓克力裝飾畫
💠冬優智乃的迎接 超大門簾
💠冬優等身抱枕</t>
  </si>
  <si>
    <t>https://www.facebook.com/rabcandytaku/?locale=zh_TW</t>
  </si>
  <si>
    <t>https://www.threads.com/@innerchen/post/DZ-SML4mm0S</t>
  </si>
  <si>
    <t>https://www.facebook.com/cfjanime/</t>
  </si>
  <si>
    <t>https://x.com/usagicandy_taku</t>
  </si>
  <si>
    <t>https://www.pixiv.net/users/7774279</t>
  </si>
  <si>
    <t>https://rabcandy.com/</t>
  </si>
  <si>
    <t>https://www.facebook.com/usagicandy2019/posts/pfbid0sWPiA7LcbKQX6iZpTx5HpuCkoQY1U64YMmNydc9G3C9cy9vocT8DDARuTy8nEtZQl</t>
  </si>
  <si>
    <t>https://www.myacg.com.tw/goods_detail.php?gid=6760944#</t>
  </si>
  <si>
    <t>Mocha</t>
  </si>
  <si>
    <t>請問您今天要來點兔子嗎? / Is the order a rabbit? / ご注文はうさぎですか??、蔚藍檔案 / Blue Archive / ブルーアーカイブ、Hololive、遊戲人生、龍王的工作、五等分的新娘、Gura、崩壞星穹鐵道 / Honkai: Star Rail / 崩壊:スターレイル
、遊戲人生</t>
  </si>
  <si>
    <t>💠FF46檔案大套組 900元 套製版 1300元 (聖亞大型壓克力手機架 +瑪麗掛軸 + 準新刊 + 聖亞 x 瑪麗雙面帆布袋 + 雷射票 + 茶會壓克力行李箱掛件 + 特典卡)
💠泳裝咪卡幻彩大立牌 700元
💠檔案既刊套組 900元 特裝版 1300元 (同人誌+帆布袋+伊吹X星野文件夾 + 造型信用卡+卡片+掛軸+滑鼠墊)
💠特大毛毯
💠簽名壓克力版
💠里紀ONLY套組 900元 套裝版 1100元 (新刊+飯友+帆布袋+掛軸+掛軸+飯友)
💠徽章系列 250元
💠月曆 850元
💠單肩包 950元 1500元/2個
💠壓克力複製畫 1200元
💠公主智乃等身抱枕 2000元
💠燙金典藏色紙收納冊 950元
💠壓克力色紙 150元
💠點兔既刊套組 (既刊+造型信用卡+豆豆波波+雷射提袋+特典卡+日式掛軸) 900元 特裝版滑鼠墊 1200元
💠智乃日式掛軸 700元
💠新智乃大型幻彩手機架+立牌 700元
💠智乃桌遊墊 700元
💠崩鐵既刊套組 900元 (既刊+造型信用卡+涼扇+雷射提袋+特典卡+壓克力立牌)
💠遐蝶既刊套組 800元 (滑鼠墊+立牌+波波+提袋+雷射票) 
💠特大毛毯 1200元
💠明信片</t>
  </si>
  <si>
    <t>https://www.facebook.com/naturefour</t>
  </si>
  <si>
    <t>https://twitter.com/naturefour</t>
  </si>
  <si>
    <t>https://www.plurk.com/sakiland</t>
  </si>
  <si>
    <t>https://www.pixiv.net/users/523251</t>
  </si>
  <si>
    <t>https://www.instagram.com/naturefour.hk/</t>
  </si>
  <si>
    <t>https://discord.gg/naturefour</t>
  </si>
  <si>
    <t>https://home.gamer.com.tw/homeindex.php?owner=naturefour</t>
  </si>
  <si>
    <t>https://naturefourstore.com/</t>
  </si>
  <si>
    <t>https://naturefour.booth.pm/</t>
  </si>
  <si>
    <t>https://www.facebook.com/naturefour/posts/pfbid037kmy71N9BV18EL9hkfubiNLQnds5HH4Fq3VUqJL7dFCZtVFQdo97unQZkbHVMmmyl
https://www.facebook.com/naturefour/posts/pfbid0bFuHbKjyL6jk5pKrM21RhafRdGA4rzfAstV6CSxNk6RNZkfrtqmDEBUdY9w1xTzTl
https://www.facebook.com/naturefour/posts/pfbid0Yhw1Tt9ZrggkHr9cdwnGeCZieMrrHPSdew5xScMZ96Z3wZHtocLJR8tNGGDemjLwl</t>
  </si>
  <si>
    <t>https://www.facebook.com/naturefour/posts/pfbid02ejWrQ3dh1hdtyLKwGsigQFGLkGnCWdCruFb1havmiAWm1raSC8rs6Bn7NdkXDBvql</t>
  </si>
  <si>
    <t>G07</t>
  </si>
  <si>
    <t>學生社團，鐵道迷</t>
  </si>
  <si>
    <t>學園偶像大師</t>
  </si>
  <si>
    <t>評論同人誌 「鐵道X聖地巡禮」 全彩24P 300元
鐵道社看板娘「S200」「BK10」傘掛吊飾 150元/件
在地鐵路制服X學園偶像大師 広&amp;清夏 150元/件
創社十週年手工名片式車票 100元/組別
少量既刊 150元/本</t>
  </si>
  <si>
    <t>https://www.facebook.com/tkurailwayclub/?locale=zh_TW</t>
  </si>
  <si>
    <t>https://x.com/Lyytoaoitori</t>
  </si>
  <si>
    <t>https://www.instagram.com/tkurwc?utm_medium=copy_link&amp;fbclid=IwY2xjawOt2qBleHRuA2FlbQIxMABicmlkETFvQkl5OHpSRWVlb3ZSenpvc3J0YwZhcHBfaWQQMjIyMDM5MTc4ODIwMDg5MgABHm1aX9t8RHwJylknG7nJe-105EgMNPunCefht6P6315PxMqa7OPd4XzuUQCJ_aem_0TpkgrXYJj2FA4jbJy_1Ug</t>
  </si>
  <si>
    <t>https://www.pixiv.net/users/4033649</t>
  </si>
  <si>
    <t>https://www.plurk.com/p/3i9zvybdpe</t>
  </si>
  <si>
    <t>企鵝冰屋</t>
  </si>
  <si>
    <t>OeOちゃん</t>
  </si>
  <si>
    <t>B43,B44 [寄]</t>
  </si>
  <si>
    <t>💠同人誌【一本書解決當今一半的資本騙局】200元
💠特製藤田琴音鈔票造型膠裝便條紙
💠藤田琴音識別證卡貼&amp;小垃圾貼紙組
💠《 資本騙局 》燙金明信片</t>
  </si>
  <si>
    <t>https://x.com/catbox230123</t>
  </si>
  <si>
    <t>https://x.com/cat98742</t>
  </si>
  <si>
    <t>https://www.facebook.com/profile.php?id=100035737987126</t>
  </si>
  <si>
    <t>https://twitter.com/Koutei_Pengu1n</t>
  </si>
  <si>
    <t>https://www.plurk.com/u/catbox230123</t>
  </si>
  <si>
    <t>https://www.pixiv.net/users/44935338</t>
  </si>
  <si>
    <t>https://www.pixiv.net/users/945404</t>
  </si>
  <si>
    <r>
      <rPr>
        <rFont val="Microsoft JhengHei"/>
      </rPr>
      <t xml:space="preserve">https://www.facebook.com/photo.php?fbid=1603788334155751&amp;set=pb.100035737987126.-2207520000&amp;type=3
</t>
    </r>
    <r>
      <rPr>
        <rFont val="Microsoft JhengHei"/>
        <color rgb="FF1155CC"/>
        <u/>
      </rPr>
      <t>https://www.facebook.com/share/p/1DxE1fDVEY/</t>
    </r>
  </si>
  <si>
    <t>https://www.plurk.com/p/3iqc6dppmz</t>
  </si>
  <si>
    <t>https://www.facebook.com/share/p/1D3t31TCAZ/</t>
  </si>
  <si>
    <t>ハル</t>
  </si>
  <si>
    <t>同人誌【咲季姐姐的煩惱】150元、同人誌 50元、簽名板、明信片、飯友、新刊套組 (雙飯友) 550元、新刊套組 (單飯友) 450元</t>
  </si>
  <si>
    <t>HOLOLIVE-AZKi</t>
  </si>
  <si>
    <t>https://www.facebook.com/NyaHaruru?__cft__[0]=AZVdky5K98tRPfjDA-UXf6weIX7VhdJpGvW-1zlsSB_uTAHpqhNh4GkKPlL1zNbBIeqxq8jX21b4gUt3G8h-88uOGBuAcGNl0J0oILeYxfsIGtk4glP8-S5Kv7TODhpqqSySh1RW4MfnEsxxr5p96wi21VuFSJLsbJuCYF-wSihoug&amp;__tn__=-UC%2CP-R</t>
  </si>
  <si>
    <t>https://www.plurk.com/p/3i9k3npe8x</t>
  </si>
  <si>
    <t>https://www.facebook.com/photo/?fbid=1565946172201514&amp;set=a.133926992070113</t>
  </si>
  <si>
    <t>https://x.com/Nya_Haruru</t>
  </si>
  <si>
    <t>https://www.pixiv.net/users/7030656</t>
  </si>
  <si>
    <t>阿廣同好会</t>
  </si>
  <si>
    <t>韜</t>
  </si>
  <si>
    <t>T07,T08 [寄]</t>
  </si>
  <si>
    <t>B43 [寄]</t>
  </si>
  <si>
    <t>B42</t>
  </si>
  <si>
    <t>💠奄奄一息阿廣套組 500元
💠同人誌【SUNBLOOM】200元
💠透卡 100元
💠吊飾 150元
💠明信片
💠立牌350元</t>
  </si>
  <si>
    <t>https://www.facebook.com/edward98311?__cft__[0]=AZZjsdI4DXKFM-yU4xpHlj0oNOwGDB48ahcMOuziQaL8ZmXYZRctQI4oQYIwojNAhPeqy953ihAkjoP6vWL_SS5hCQLStEWzN5s-IRrGKY2WgSkU9-S3OQPW638_7b0NNFAAeh9RTwJvzc6nVGVuC_N1LvgG36cTZiPtzbwxGmxf0pgalZvQAO5NEkCirnAWgWFW6_cH8_IcyqTDpqJkHwRFhqCYJII8qMfaaZPSy4AZaQ&amp;__tn__=-UC%2CP-y-R</t>
  </si>
  <si>
    <t>春ばる</t>
  </si>
  <si>
    <t>https://x.com/edwardlo311?fbclid=IwY2xjawPm8L9leHRuA2FlbQIxMABicmlkETFMdXE2V05RajJ5RTZVSExCc3J0YwZhcHBfaWQQMjIyMDM5MTc4ODIwMDg5MgABHgx6T2bVKJ82E07eobqbMcz39bsDRkAUbCGYhfcrzij9pbpqnw73jsAl5bCZ_aem_-AvhK6yFwtiMUhhFPDRyAA</t>
  </si>
  <si>
    <t>https://www.facebook.com/harubaruya</t>
  </si>
  <si>
    <t>https://www.pixiv.net/users/7054612?fbclid=IwY2xjawPm8LlleHRuA2FlbQIxMABicmlkETFMdXE2V05RajJ5RTZVSExCc3J0YwZhcHBfaWQQMjIyMDM5MTc4ODIwMDg5MgABHgx6T2bVKJ82E07eobqbMcz39bsDRkAUbCGYhfcrzij9pbpqnw73jsAl5bCZ_aem_-AvhK6yFwtiMUhhFPDRyAA</t>
  </si>
  <si>
    <t>https://twitter.com/kurokami0516</t>
  </si>
  <si>
    <t>https://www.pixiv.net/users/8269861</t>
  </si>
  <si>
    <t>https://www.instagram.com/edward_earlgray/?fbclid=IwY2xjawPm8MNleHRuA2FlbQIxMABicmlkETFMdXE2V05RajJ5RTZVSExCc3J0YwZhcHBfaWQQMjIyMDM5MTc4ODIwMDg5MgABHvOrz45r7OqIVaunVQcJqe3vPADe2hMXWr6NEYGrLrNnSXjgh9Gkl4yJMO_Q_aem_fNHc0S1EZSBh3wDowz8EYg</t>
  </si>
  <si>
    <t>https://www.facebook.com/edward98311/posts/pfbid0emhSuunjyZwAZd8oj2WSbjD1Nr4M4sVn2Nv7UMaSN1djBEz8ZJN7qNbstzSGsFWxl</t>
  </si>
  <si>
    <t>四格短漫第四集</t>
  </si>
  <si>
    <t>lift</t>
  </si>
  <si>
    <t>B43,B44</t>
  </si>
  <si>
    <t>💠 同人誌「プロデューサーはやはり有罪です」 200 元
💠同人誌 「いざ行けオトトメ！！」 250 元
💠 「有罪」4點套組 400 元
▫️同人誌新刊
▫️立牌
▫️明信片
▫️牛皮紙袋
💠同人誌合同本</t>
  </si>
  <si>
    <t>https://www.facebook.com/BossTsengKuso</t>
  </si>
  <si>
    <t>https://www.facebook.com/quarterlift/</t>
  </si>
  <si>
    <t>https://twitter.com/quarterlift</t>
  </si>
  <si>
    <t>https://www.pixiv.net/users/2578261</t>
  </si>
  <si>
    <t>https://twitter.com/boss_tseng?fbclid=IwAR2HLPnvKKhOb11hm4EZxVf5Q87pfvFTptWOSwwV4qtvFigGO1VhnNXIXik</t>
  </si>
  <si>
    <t>https://www.facebook.com/lift.quarter/posts/pfbid02doSumnc8qpUcQ3GUFPjoQtHRG2nctFJDyodMpnK34594BGymtGvrzDrrdSfZbrdyl
https://www.facebook.com/lift.quarter/posts/pfbid0gcWA7wipiyeAosApkcSz1mEXcCkfoWHs6DJdxAcfbHXMosQqc6n64pf8fJQaBQRZl</t>
  </si>
  <si>
    <t>https://www.pixiv.net/users/18812949?_gl=1*1l5hhsu*_ga*NzAwODg4NDIwLjE2ODYzMTY4Njc.*_ga_D9TLP3EFER*MTY5MjE2NzM5Ny4xNi4wLjE2OTIxNjczOTcuNjAuMC4w</t>
  </si>
  <si>
    <t>https://reurl.cc/prr8aa</t>
  </si>
  <si>
    <t>https://www.instagram.com/bosstseng77?fbclid=IwAR12HIlrc77FQZK_sOeeIbqWehCHdeatpBDwUJZ5evRGnkh6AEouB_if-SY</t>
  </si>
  <si>
    <t>https://www.facebook.com/lift.quarter/posts/pfbid0BrkehbKtZ5t3H8JPV5TtJWo23PgCRE2cNfonGxbt4eL7xKNYFpc4uBpkJEc8NvKrl</t>
  </si>
  <si>
    <t>A17,A18 [寄]</t>
  </si>
  <si>
    <t>https://www.facebook.com/reel/1987273245228809/</t>
  </si>
  <si>
    <t>💠廣&amp;千奈貼紙 50元
💠千奈新年賀卡
💠既刊套組 400元
💠同人誌既刊
💠不織布提袋</t>
  </si>
  <si>
    <t>https://www.facebook.com/profile.php?id=61572457507996</t>
  </si>
  <si>
    <t>https://x.com/adanobeni7720</t>
  </si>
  <si>
    <t>https://www.plurk.com/altheavin</t>
  </si>
  <si>
    <t>https://www.pixiv.net/users/2278791</t>
  </si>
  <si>
    <t>https://www.plurk.com/p/3i614yj9li</t>
  </si>
  <si>
    <t>https://www.facebook.com/photo?fbid=122159280872748583&amp;set=a.122100449126748583</t>
  </si>
  <si>
    <t>https://x.com/pipe_field</t>
  </si>
  <si>
    <t>風藝windart</t>
  </si>
  <si>
    <t>T23,T24 [寄]</t>
  </si>
  <si>
    <t>同人誌 150元、特典本、文件夾、明信片、新刊套組 300元</t>
  </si>
  <si>
    <t>https://skeb.jp/@pipe_field</t>
  </si>
  <si>
    <t>https://x.com/windarteam</t>
  </si>
  <si>
    <t>https://www.plurk.com/windart</t>
  </si>
  <si>
    <t>https://www.pixiv.net/users/304854</t>
  </si>
  <si>
    <t>https://www.plurk.com/p/3i9sor7bt3</t>
  </si>
  <si>
    <t>https://www.myacg.com.tw/seller_market.php?keyword=windart&amp;seller=555355</t>
  </si>
  <si>
    <t>Vtuber應援團體</t>
  </si>
  <si>
    <t>REI</t>
  </si>
  <si>
    <t>學園偶像大師 / Gakuen IDOLM@STER /学園アイドルマスター、蔚藍檔案 / Blue Archive / ブルーアーカイブ</t>
  </si>
  <si>
    <t>💠LOCO畢母 200元
💠超胖洛卡比飯友 150元
💠蘿可水噴霧 100元
💠壓克力拼圖魔方 250元
💠洛可飯友 150元</t>
  </si>
  <si>
    <t>https://www.facebook.com/reisroom711/</t>
  </si>
  <si>
    <t>https://x.com/jinjinsun217</t>
  </si>
  <si>
    <t>https://twitter.com/R_E_I_</t>
  </si>
  <si>
    <t>https://www.plurk.com/reisroom</t>
  </si>
  <si>
    <t>https://www.pixiv.net/users/26644</t>
  </si>
  <si>
    <t>https://x.com/jinjinsun217/status/2083145662263402514
https://x.com/jinjinsun217/status/2084255755973402910</t>
  </si>
  <si>
    <t>新刊套組 300元、同人誌、簽名板、拍立得、袋子、行李束帶</t>
  </si>
  <si>
    <t>https://x.com/jinjinsun217/status/2086346743906758694</t>
  </si>
  <si>
    <t>https://www.facebook.com/reisroom711/?locale=zh_TW</t>
  </si>
  <si>
    <t>https://www.facebook.com/reisroom711/posts/pfbid02WiwCWfMKtezT5hPigA3pJP18Bu5CS7wQGaFmPhJwBwxaq5Y2dmzciKJkM9x1bZHXl</t>
  </si>
  <si>
    <t>https://www.plurk.com/p/3i8oo6ktws</t>
  </si>
  <si>
    <t>https://x.com/LocoLost65</t>
  </si>
  <si>
    <t>貓小渣</t>
  </si>
  <si>
    <t>M05,M06</t>
  </si>
  <si>
    <t>學園偶像大師 / Gakuen IDOLM@STER /学園アイドルマスター、VSPO</t>
  </si>
  <si>
    <t>💠 同人誌新刊 藤田琴音插畫集「Little Rest Time」 200 元
💠 套組限定本
💠 新刊小套組 (1~4) 400 元
1️⃣ 新刊 藤田琴音插畫集「Little Rest Time」
2️⃣ 套組限定本
3️⃣ 試鏡布
4️⃣ 拉鍊袋 + 明信片
💠 FF46 新刊套組 (1~8 全8點) 800 元
1️⃣ 新刊 藤田琴音插畫集「Little Rest Time」
2️⃣ 套組限定本
3️⃣ 試鏡布
4️⃣ 拉鍊袋 + 明信片
5️⃣ 皮革行李牌 (雙面)
6️⃣ 逆燙金簽名卡
7️⃣ 逆燙金名片卡
8️⃣ 貼紙 (3枚)
💠 P套組 1100 元
1️⃣～8️⃣ (同上全8點) + 琴音立牌 (單售價 350 元)
💠 糖果娃包組 500 元
包含：特大糖果包 + 琴音填充娃娃 + 琴音娃娃透明貼紙
💠 新刊套組 / P套組 加購贈：糖果娃包組 400 元
💠 睡衣派對壓克力立牌 (雙面 15cm) 350 元
💠 等身大抱枕套 2000 元
💠 既刊 - 學偶插畫集 各 200 元 (整組價值 1000 元)
💠 こかげ周邊套組 (1~4 全4點) 1200 元
1️⃣ 仿木こかげ -18cm 大立牌 400 元
2️⃣ 60×35cm 包邊大滑鼠墊 650 元
3️⃣ 雙面壓克力吊飾 (7×7cm) 200 元
4️⃣ 贈送同圖案貼紙乙張 (貼紙單售 50 元)
💠 猫汰つな -18cm 大立牌 400 元
💠 猫汰つな 雙面壓克力吊飾 (7×7cm) 200 元
💠 贈送同圖案貼紙乙張 (貼紙單售 50 元)
💠 結城さくら -18cm 大立牌 400 元
💠 結城さくら 雙面壓克力吊飾 (7×7cm) 200 元
💠 贈送同圖案貼紙乙張 (貼紙單售 50 元)</t>
  </si>
  <si>
    <t>https://www.youtube.com/@Locolost65/featured</t>
  </si>
  <si>
    <t>https://www.twitch.tv/locolost65</t>
  </si>
  <si>
    <t>https://www.facebook.com/RumieChen</t>
  </si>
  <si>
    <t>https://twitter.com/shadowsinking</t>
  </si>
  <si>
    <t>https://www.plurk.com/hukai</t>
  </si>
  <si>
    <t>https://www.pixiv.net/users/777076</t>
  </si>
  <si>
    <t>https://clusters.tw/profile/EC9FE8EB-FF07-4101-AE84-16BCD0E1AA14/works</t>
  </si>
  <si>
    <t>https://www.instagram.com/rumiechen/</t>
  </si>
  <si>
    <t>https://lit.link/zh-tw/locolost65</t>
  </si>
  <si>
    <t>https://www.facebook.com/RumieChen/posts/pfbid02rjccJZMkgtBvfoQmBs1bfr5eicSH2GFmTHQkYFL49GyacwgF9TACY9pJnLdf8rqfl</t>
  </si>
  <si>
    <t>https://x.com/AoiHinamori/status/2069749165144551446</t>
  </si>
  <si>
    <t>Vonfain</t>
  </si>
  <si>
    <t>T33</t>
  </si>
  <si>
    <t>戰姬絕唱</t>
  </si>
  <si>
    <t>Hololive、世界計畫、Vocaloid</t>
  </si>
  <si>
    <t>💠Holo寶寶系列飯友 160元
💠Hololive鬥獸棋 1000元
💠壓克力棋子
💠棋子收納袋
💠收納鐵盒
💠貼紙
💠吊飾 150元
💠搖搖樂立牌 130元
💠世界計畫吊飾 130元
💠世界計畫搖搖立牌 130元
💠世界計畫立牌連吊飾 160元
💠世界計畫燙金明信片 60元
💠世界計畫徽章 80元
💠初音明信片 50元
💠初音御守吊飾 130元
💠Prsk劇場版套組 (明信片*2+御守吊飾) 300元
💠2024魔法未來吊飾 
💠原創明信片 50元
💠Hololive手繪貼紙 650元</t>
  </si>
  <si>
    <t>https://x.com/Sugarday0712?s=09&amp;fbclid=PAZXh0bgNhZW0CMTEAc3J0YwZhcHBfaWQPOTM2NjE5NzQzMzkyNDU5AAGnrHQCHLtuqQ2RMP5qwAfhTYcinsix2ZEi2yhZkqwUQaewHGGkaXsmJD2EwZw_aem_2Jk2zb3JAhLz7Y4ZThT6pQ</t>
  </si>
  <si>
    <t>繪師，手工藝品</t>
  </si>
  <si>
    <t>戰鬥女子學園、艦隊收藏 / Kantai Collection / 艦コレ、Gura、FGO</t>
  </si>
  <si>
    <t>學生套組 1000元 (同人誌 500元 + 明信片 350元+吊飾 250元)、艦娘系列套組 1100元 (掛軸 1000元+明信片100元+吊飾 120元+明信片套組 200元+掛軸 1000元+壓克力立牌 350元)、FGO系列 1000元、Gura系列 1500元</t>
  </si>
  <si>
    <t>https://www.pixiv.net/users/66864680?utm_source=ig&amp;utm_medium=social&amp;utm_content=link_in_bio</t>
  </si>
  <si>
    <t>https://www.facebook.com/LycorisGarden/</t>
  </si>
  <si>
    <t>https://www.instagram.com/sugarday_712/</t>
  </si>
  <si>
    <t>https://twitter.com/mimeowho</t>
  </si>
  <si>
    <t>https://www.youtube.com/@sugarday_712</t>
  </si>
  <si>
    <t>https://www.pixiv.net/users/58378074</t>
  </si>
  <si>
    <t>https://docs.google.com/forms/d/e/1FAIpQLSfrQl4ACTZJj8rOPWGL-gmzlATFGgN6WWHo8Z0wOq35nnNhKw/viewform</t>
  </si>
  <si>
    <t>https://www.facebook.com/LycorisGarden/posts/pfbid0Te3wFcuxAu2tw16bpo7dYuym2eaQSnfLCic2jYDGmCSjmrs1WArNkgHdUSej3Rakl</t>
  </si>
  <si>
    <t>なすあんちょび</t>
  </si>
  <si>
    <t>富士茄 鷹</t>
  </si>
  <si>
    <t>機動戰士鋼彈</t>
  </si>
  <si>
    <t>💠同人誌【富士茄鷹的超鋼彈本】1500元
💠其他本子 400元
💠壓克力立牌 1000元
💠壓克力鑰匙圈 300元</t>
  </si>
  <si>
    <t>💠明日奈是老師的狗狗 7點套組
1、壓克力立牌
2、光柵卡
3、透扇
4、CUAYO壓克力飯友
5、CUAYO不織布提袋
6、小特典</t>
  </si>
  <si>
    <t>https://x.com/takanasu05</t>
  </si>
  <si>
    <t>https://www.pixiv.net/users/38102774</t>
  </si>
  <si>
    <t>https://www.facebook.com/p/Aki-Yama-100023401803009/?locale=fi_FI</t>
  </si>
  <si>
    <t>https://www.plurk.com/p/3i94vdj8f5
https://www.plurk.com/p/3i953by3bv</t>
  </si>
  <si>
    <t>https://x.com/takanasu05/status/2018269008806707561</t>
  </si>
  <si>
    <t>幻想手札</t>
  </si>
  <si>
    <t>機動戰士鋼彈 水星的魔女</t>
  </si>
  <si>
    <t>💠同人誌【讓我好好的滿足你啊 笨蛋】300元
💠原創百合掛軸 500元
💠同人誌【白子與魔女】既刊 100-200元</t>
  </si>
  <si>
    <t>https://www.facebook.com/aki.yama.73228/posts/pfbid02NCyXUuhr3LHfAJpJ8cBL4LYCs73d5YcgD5BApMURJEn9xzoBBRJwshw4sHeDge7al</t>
  </si>
  <si>
    <t>https://www.facebook.com/mitsueyn.tw/</t>
  </si>
  <si>
    <t>https://twitter.com/itsuki20140102</t>
  </si>
  <si>
    <t>https://www.plurk.com/mitsueyn</t>
  </si>
  <si>
    <t>https://www.pixiv.net/users/9817470</t>
  </si>
  <si>
    <t>https://home.gamer.com.tw/homeindex.php?owner=mitsueyn</t>
  </si>
  <si>
    <t>https://www.facebook.com/mitsueyn.tw/posts/pfbid0gbxPTzPYiqmj3hyajvWwsFkKZp3svFtAJqNUGJNxj3nxDaLpkHMo7txmDKiTXUbel</t>
  </si>
  <si>
    <t>初音立牌 200元
貼紙 20元
別針 60元
胸章 60元
明信片 20元</t>
  </si>
  <si>
    <t>https://www.facebook.com/photo/?fbid=1423818369137462&amp;set=pcb.1423818415804124</t>
  </si>
  <si>
    <t>https://x.com/akina_mochi_</t>
  </si>
  <si>
    <t>機動戰士鋼彈 GQuuuuuuX</t>
  </si>
  <si>
    <t>💠全都想要 ... 鋼彈是這麼說的 精選套組 (新刊+認親卡+吊飾組+明信片組 + 帆布袋) 900元
💠全包套組 (新刊+認親卡+吊飾組+明信片組+帆布袋+桌墊) 1500元
💠同人誌【We will (Not) Meet Again】250元
💠吊飾組 110元/個 300元/3個
💠明信片組 80元
💠桌墊 600元
💠帆布袋 300元</t>
  </si>
  <si>
    <t>VTUBER</t>
  </si>
  <si>
    <t>https://twitter.com/Ara1kumaru</t>
  </si>
  <si>
    <t>https://www.facebook.com/chillya1020</t>
  </si>
  <si>
    <t>https://x.com/chillya1020</t>
  </si>
  <si>
    <t>https://ara1kumaru.fanbox.cc/</t>
  </si>
  <si>
    <t>https://p.ecpay.com.tw/597EE96</t>
  </si>
  <si>
    <t>https://store.line.me/stickershop/author/2980781/zh-Hant?_gl=1*1ciy428*_gcl_au*MTA5NDQ0MTMwLjE3NjA2MTgyODk.*_ga*MTg5MDY2Mzc1OC4xNzYwNjE4Mjkw*_ga_0PV16Y9CZG*czE3NjQ5MTU2MDEkbzI1JGcwJHQxNzY0OTE1NjAxJGo2MCRsMCRoMA..</t>
  </si>
  <si>
    <t>https://instagram.com/chillya1020</t>
  </si>
  <si>
    <t>https://youtube.com/@chillya1020?sub_confirmation=1</t>
  </si>
  <si>
    <t>https://discord.gg/7YV45xDZYD</t>
  </si>
  <si>
    <t>https://www.twitch.tv/chillya1020</t>
  </si>
  <si>
    <t>https://home.gamer.com.tw/profile/index_creation.php?owner=lidon3692233&amp;kind1=0&amp;view_type=0&amp;page=1</t>
  </si>
  <si>
    <t>https://discord.gg/JmTZnqaj</t>
  </si>
  <si>
    <t>https://lit.link/zh-tw/araikumaru</t>
  </si>
  <si>
    <t>https://linktr.ee/chillya1020?utm_source=linktree_admin_share</t>
  </si>
  <si>
    <t>https://www.facebook.com/araikumaru/posts/pfbid0kMATzDZmGCUwcPLVBydraCj8XEiQebZJdo9veeFYDQox2K5AvQUtdP3VeRbJihpEl
https://x.com/Ara1kumaru/status/2013893819356401796</t>
  </si>
  <si>
    <t>https://www.facebook.com/photo/?fbid=25973555335645289&amp;set=pcb.25973563172311172</t>
  </si>
  <si>
    <t>鳴路宮</t>
  </si>
  <si>
    <t>機動戰士鋼彈、VSPO</t>
  </si>
  <si>
    <t>同人誌 250元、立牌</t>
  </si>
  <si>
    <t>https://www.facebook.com/narumiku/</t>
  </si>
  <si>
    <t>https://www.pixiv.net/users/943522</t>
  </si>
  <si>
    <t>https://www.plurk.com/p/3iacubtesx</t>
  </si>
  <si>
    <t>鋼蛋</t>
  </si>
  <si>
    <t>https://x.com/azudra</t>
  </si>
  <si>
    <t>https://fantia.jp/azudra</t>
  </si>
  <si>
    <t>修奇</t>
  </si>
  <si>
    <t>E41</t>
  </si>
  <si>
    <t>同人誌【別當哥哥了 (但是在40K)】
姬姻原體 姬里蔓 金屬書籤</t>
  </si>
  <si>
    <t>鋼彈</t>
  </si>
  <si>
    <t>既刊</t>
  </si>
  <si>
    <t>https://www.facebook.com/groups/3711616099089946</t>
  </si>
  <si>
    <t>https://www.plurk.com/shouki0721</t>
  </si>
  <si>
    <t>https://www.pixiv.net/users/57642</t>
  </si>
  <si>
    <t>https://drive.google.com/drive/folders/1pchUhb6sFx86rRJkmVXQDRxBRjILFlX3?usp=drive_link</t>
  </si>
  <si>
    <t>https://www.doujin.com.tw/groups/info/7419/books</t>
  </si>
  <si>
    <t>https://www.plurk.com/p/3ia4aa4429</t>
  </si>
  <si>
    <t>KENTAX</t>
  </si>
  <si>
    <t>鋼彈，莉可麗絲</t>
  </si>
  <si>
    <t>同人誌, 明信片</t>
  </si>
  <si>
    <t>https://twitter.com/taku1122</t>
  </si>
  <si>
    <t>https://www.pixiv.net/users/1584199</t>
  </si>
  <si>
    <t>https://images.plurk.com/7ztXFpCJ9rYpIqt5kExs7S.jpg</t>
  </si>
  <si>
    <t>黎 Rei</t>
  </si>
  <si>
    <t>黎</t>
  </si>
  <si>
    <t>龍與虎</t>
  </si>
  <si>
    <t>💠 《掌中萌黎日記》寫真集 900 元
💠 《與黎的時光》月曆 500 元
💠 《黎的喜怒哀樂》PP夾一套 200 元
💠 《黎を守る!!》壓克力御守 300 元
💠 掌中萌黎大套組（4樣商品 + 特典未收錄造型電子檔8p + 寫真電子檔79p） 1900 元
💠 現場/合照互動拍 250 元
💠 拍本內拍立得 250 元</t>
  </si>
  <si>
    <t>https://www.facebook.com/yayoirli/</t>
  </si>
  <si>
    <t>https://lit.link/en/TsukinaArt</t>
  </si>
  <si>
    <t>https://www.instagram.com/yayoi_rli/</t>
  </si>
  <si>
    <t>https://www.facebook.com/yayoirli/posts/pfbid02PHQvYp92FiMknyUEX6L5ELYgHnF7JSP9a87uQiEbVYaPCysnsmC9LfRhCvvxziUAl?__cft__[0]=AZVeAazHmpq14J1xo3zRvVaiJyL_TiYISqe95CVATN3G5Ui6F2ftBOR4QTcpdjiMk1O1jrqvxVcmy9xkTwJZpOvQaJ14L-0AfVnorcJN76l035oaXQaQ-C3U_r7kTBer5Dp4J9E8xm08fk32-Z3blaR0MSpwV6YdvFm7J3wuI3ZAv0uFIC0Jvyyn3GTSNd8kj5UYbz8yPmRGVd57GLn2rdtL&amp;__tn__=%2CO%2CP-R</t>
  </si>
  <si>
    <t>https://www.facebook.com/photo/?fbid=122288833736205716&amp;set=pcb.122288833772205716</t>
  </si>
  <si>
    <t>https://x.com/ji_nai55541</t>
  </si>
  <si>
    <t>illamazing</t>
  </si>
  <si>
    <t>賽馬娘 / Umamusume / ウマ娘</t>
  </si>
  <si>
    <t>💠同人誌 200元-250元
💠同人誌【賽馬娘哩哩扣扣】850元
💠夢之旅立牌 400元
💠色紙 2000元</t>
  </si>
  <si>
    <t>https://www.facebook.com/share/1XrX7Zjqqi/?mibextid=LQQJ4d</t>
  </si>
  <si>
    <t>https://x.com/illamazing</t>
  </si>
  <si>
    <t>https://www.plurk.com/illamazing</t>
  </si>
  <si>
    <r>
      <rPr>
        <rFont val="Microsoft JhengHei"/>
      </rPr>
      <t xml:space="preserve">https://www.facebook.com/TT.hollow/posts/pfbid02GRMUySQE1vUxd2ysqRVHCUXs4NKFR7PeruyYBeqWDpqCFyCPKFx1qdsJtRx1JhShl
</t>
    </r>
    <r>
      <rPr>
        <rFont val="Microsoft JhengHei"/>
        <color rgb="FF1155CC"/>
        <u/>
      </rPr>
      <t>https://www.facebook.com/TT.hollow/posts/pfbid02WkfLKP5nc5bCvUwyAQhHw2jQj6JLNbCWUJSD4ZHbxrsdha4WFciCymhesHw3fwzfl
https://www.facebook.com/TT.hollow/posts/pfbid0faYKS9n3TM3MPr8UfQwdB6w85KrYHALxg1aeBWqDxfuHb6FLRiPhwPPRDauYMpJXl</t>
    </r>
  </si>
  <si>
    <t>maimai，音樂遊戲</t>
  </si>
  <si>
    <t>同人誌 新刊Sweetie Paradise</t>
  </si>
  <si>
    <t>https://www.facebook.com/TT.hollow/posts/pfbid02jMQZYiiedFwvseGMfZjNNQoHYDpfFeENgciPDjhKsYn9cQfAC7sEFdTeEKvJeMLAl</t>
  </si>
  <si>
    <t>https://www.facebook.com/akarizu223</t>
  </si>
  <si>
    <t>https://reurl.cc/qKe74E</t>
  </si>
  <si>
    <t>https://x.com/Akarizu223?fbclid=IwY2xjawLwW25leHRuA2FlbQIxMABicmlkETFPTUNwYWlFNXZDcDBpYzc2AR6KRKs4WIJTzckbZiKNwFId82JipPTBd7hGxWfeoqIzROPKIGYe0etvC_cd_A_aem_OlIs-AX_fUXpNDGlCNdIag</t>
  </si>
  <si>
    <t>https://ff46.kotoban.top/</t>
  </si>
  <si>
    <t>D13,D14 [寄]</t>
  </si>
  <si>
    <t>https://www.instagram.com/akarizu223?fbclid=IwY2xjawLwW21leHRuA2FlbQIxMABicmlkETFPTUNwYWlFNXZDcDBpYzc2AR59GJzq4RZW76zYw9GHZ_Wv5bdt36AJ2N6OZnOzVCtNu_v_CNFHUuOlatP0XA_aem_NLIXDXKGGe3xYBl2mh4Opw</t>
  </si>
  <si>
    <t>💠同人誌【米鳥旅遊插畫本】200元
💠同人誌【米浴角色插畫本】200元
💠同人誌【米鳥食物插畫本】200元
💠同人誌【米鳥Untitled插畫本】250元
💠米鳥明信片套組 150元
💠7公分馬娘吊飾 200元
💠壓克力色紙 350元
💠紙袋</t>
  </si>
  <si>
    <t>https://www.facebook.com/akarizu223/posts/pfbid02j1kG39tNgZLhoWtp3uXDD7bz6Hsa3eMD7zACDvoaZCgoPc8nsCpXdA4xtJ92U8mUl
https://www.facebook.com/100039142095902/posts/pfbid02PreGpSrRHr6zimgWXvzYxWx4HUSxHndQCRqU2A1cz2gDqngG3CrDHWQi44tyjM3Fl/?</t>
  </si>
  <si>
    <t>https://www.facebook.com/share/p/1b4PASkRbr/</t>
  </si>
  <si>
    <t>https://www.myacg.com.tw/seller_market.php?seller=442631</t>
  </si>
  <si>
    <t>https://www.facebook.com/eriminamunoya/?locale=zh_TW</t>
  </si>
  <si>
    <t>傑森</t>
  </si>
  <si>
    <t>https://x.com/bafunier</t>
  </si>
  <si>
    <t>💠大立牌 300元 - 350元
💠掛軸 500元
💠小立牌 150元</t>
  </si>
  <si>
    <t>https://www.plurk.com/bafunier</t>
  </si>
  <si>
    <t>https://www.facebook.com/jason.tsai.109902</t>
  </si>
  <si>
    <t>https://x.com/j450n777?s=21&amp;t=J9-H8xDVimG-T97w1or4FA</t>
  </si>
  <si>
    <t>https://www.facebook.com/jason.tsai.109902/posts/pfbid02DYij8h25Tm9igae8aEe8jXDoNNbUMVxVRZsAYCkZfhRQ1FicXBynNhLbiEDcRKHBl</t>
  </si>
  <si>
    <t>https://www.facebook.com/p/Momiko-%E7%B4%85%E8%91%89-100089735366919/?paipv=0&amp;eav=AfaXdSnDPy_bXKkN9rE5lz-QHbTeKAXqmfy3hB1DBDCFIFpFEdatR1ANpLhLnhIPTZ4&amp;_rdr</t>
  </si>
  <si>
    <t>虛力中年</t>
  </si>
  <si>
    <t>Vococo</t>
  </si>
  <si>
    <t>💠同人誌【馬娘插畫本】
💠同人誌【馬娘女僕本】
💠同人誌【馬娘泳裝本】
💠同人誌【馬娘溫泉本】
💠壓克力立牌 400元
💠插圖立牌 400元</t>
  </si>
  <si>
    <t>https://twitter.com/momiko_124</t>
  </si>
  <si>
    <t>https://www.facebook.com/profile.php?id=100000884176984</t>
  </si>
  <si>
    <t>https://twitter.com/vococo1124</t>
  </si>
  <si>
    <t>https://www.plurk.com/VoCoCo123</t>
  </si>
  <si>
    <t>https://www.pixiv.net/users/2034503</t>
  </si>
  <si>
    <t>https://www.instagram.com/momiko_124/</t>
  </si>
  <si>
    <t>https://www.facebook.com/share/p/1DRDVDJd1L/</t>
  </si>
  <si>
    <t>https://discord.com/invite/5Gwmctgs8G</t>
  </si>
  <si>
    <t>💠 既刊套組 A 500 元
1️⃣ 既刊《愛麗速子打工記》 200 元
2️⃣ Agnes Tachyon 15cm 立牌 350 元
3️⃣ 透明扇子 50 元
4️⃣ 透明拍立得 50 元
💠 既刊套組 B 500 元
1️⃣ 既刊《Agnes Tachyon Daily Life 2》 200 元
2️⃣ Agnes Tachyon 15cm 立牌 (二選一) 300 元
3️⃣ 6cm 飯友 (二選一) 150 元
💠 掛軸 買二送一 600 元 買四送一 150 元
💠 雙面吊飾 6cm 單買 150 元 買四送一 150 元
💠 立牌吊飾 5cm 一組 600 元 單買 150 元
💠 旋轉立牌) 300 元
💠 新刊套組 實驗 700 元
1️⃣ 既刊《EXPERIMENT》系列
2️⃣ 15cm 坐姿立牌 300 元
3️⃣ 14×14cm 簽版 200 元
4️⃣ 拍立得 150 元</t>
  </si>
  <si>
    <t>https://www.facebook.com/profile.php?id=100066846383780&amp;__tn__=-UC*F</t>
  </si>
  <si>
    <t>穆鈴</t>
  </si>
  <si>
    <t>https://x.com/qijian23092715/with_replies</t>
  </si>
  <si>
    <t>https://www.pixiv.net/users/32470264</t>
  </si>
  <si>
    <t>https://linkr.bio/NANAKEN</t>
  </si>
  <si>
    <t>https://www.facebook.com/hui.zhang.334083/posts/pfbid0wB8c7y1BhRv8Zxb17yaLYw7ewrbwR45Q28oALgW3P15CmWpP4kr44Yue2KcVHn6yl</t>
  </si>
  <si>
    <t>https://www.facebook.com/muling66?__cft__[0]=AZWf0-y5G4HbIta_vpleZ1y5NmfFFlidyIsBYCA-OxJ5-YpSztsD6TbC1XYb0g5kUANvHqZDF9p4ak3eIREIxTvev517s0i_T78-ie0AEuVX8gil8iFo-SWsByCLcoqmp3pml4nQTyCay3PYZVb85PuBKZOESpcekUBAQ4_5z_N41TGH7IcCevMhwUIThWUkUj8&amp;__tn__=-UC%2CP-R</t>
  </si>
  <si>
    <t>米浮做功德</t>
  </si>
  <si>
    <t>米浮</t>
  </si>
  <si>
    <t>💠 寫真集新刊《三冠を追う TEIOIO !》東海帝皇寫真書  650 元
💠 馬券風電子檔小卡 (內含60張圖包)
加購 300 元 單購 400 元
💠 套組限定造型寫真《TEIOIOとりんご》 
💠 生寫真 ×6 (A4海報 ×3 + 其他生寫真) 
💠 專業馬娘訓練員大套組 (1~5) 1200 元
1️⃣ 新刊《三冠を追う TEIOIO !》
2️⃣ 馬券風電子檔小卡
3️⃣ 套組限定造型寫真《TEIOIOとりんご》
4️⃣ 生寫真 ×6
5️⃣ A4海報 ×3
💠 限量拍立得加購 (4款)
加購 250 元 單購 300 元</t>
  </si>
  <si>
    <t>https://twitter.com/MULING0606</t>
  </si>
  <si>
    <t>https://www.facebook.com/minamimifu</t>
  </si>
  <si>
    <t>https://www.twitch.tv/muling0606</t>
  </si>
  <si>
    <t>https://twitter.com/a618rainmusic</t>
  </si>
  <si>
    <t>https://www.plurk.com/a618_rainmusic</t>
  </si>
  <si>
    <t>https://www.instagram.com/a618mifu/</t>
  </si>
  <si>
    <t>https://www.facebook.com/muling66/posts/pfbid0F4V3k8twELqWep6UzeWqh3MgrkFJKE81atYomdadEprxo8Jsm2AhgkauqB1ybhW4l
https://www.facebook.com/muling66/posts/pfbid0282ALCNRy1RWoidnshuxyVHyZ9BsH3ZcWQUUzYhdUUncy1NCFmr4BeYKvLrb4eXxfl</t>
  </si>
  <si>
    <t>https://www.facebook.com/reel/2155855708556313/</t>
  </si>
  <si>
    <t>https://www.facebook.com/minamimifu/posts/pfbid02TB4rxsSYUoBWksBCpzxWLvWtrp626BvmfVNKZi8qF6uA9QSdYKGfF6NiTyA8QQbzl</t>
  </si>
  <si>
    <t>背骨貓、星合</t>
  </si>
  <si>
    <t>【となおか新刊NTD.200】
【となおか新刊套組NTD.600】
插畫集『せぼあーと2』、雙面壓克力PP夾(4入)、花奈醬姆指扇、不織布袋、明信片組
【となおか新刊大套組NTD.1000(會場限定)】
【B2泳裝掛軸NTD.600】
【となおか既刊套組NTD.700】
(原創漫畫『鄰座的同學(們)怎麼有點奇怪』、插畫集『せぼあーと』、花奈醬陶瓷杯墊、不織布袋、明信片組 )</t>
  </si>
  <si>
    <t>原創『鄰座的同學(們)怎麼有點奇怪？』</t>
  </si>
  <si>
    <t>賽馬娘 / Umamusume / ウマ娘、少女前線 / Girls' Frontline / ドールズフロントライン</t>
  </si>
  <si>
    <t>💠 少前2既刊小套組（① + ②） 350 元
💠 少前2既刊大套組（① + ② + ③） 500 元
 ① 少女前線同人誌既刊 150 元
 ② 萊姬"立體"滑鼠墊 250 元
 ③ 萊姬帆布袋 200 元
💠 A6明信片（單張 10 元 / 一組六張 50 元） 
💠 馬翁新刊小套組（① + ②） 300 元
💠 馬翁新刊大套組（① + ② + ③） 700 元
 ① 馬翁同人誌新刊【Dear My Pretty Derby】 200 元
 ② 聽命女主小飯友 150 元
 ③ 雙面壓克力立牌 300 元
 ④ 既刊 150 元
 ⑤ 執事皇帝/麥昆壓克力吊飾 100 元
 ⑥ 夢之旅大掛軸 800 元</t>
  </si>
  <si>
    <t>https://www.facebook.com/share/1EKPzjxNKp/?mibextid=wwXIfr</t>
  </si>
  <si>
    <t>http://bsky.app/profile/backbonecat.bsky.social?fbclid=IwRlRTSASODElleHRuA2FlbQIxMABzcnRjBmFwcF9pZAo2NjI4NTY4Mzc5AAEeYHIzoApDX7bwXQOZspgaJ3MytbAQGaYMci_QYr5n2bhpshoNOO0WExZDBKM_aem_99koAmY08tWVX49GGmPPGQ</t>
  </si>
  <si>
    <t>https://www.facebook.com/ye.jun.ting.716704?</t>
  </si>
  <si>
    <t>https://twitter.com/kamiya19930330</t>
  </si>
  <si>
    <t>https://www.pixiv.net/users/13654932/illustrations</t>
  </si>
  <si>
    <t>https://x.com/backbonecat</t>
  </si>
  <si>
    <t>https://www.facebook.com/ye.jun.ting.716704/posts/pfbid02Gy92bEhrFR8qNuenVirJg4psXwKfh59poxcC1CQwzi8tVioFX1nQMAKYxfYfweRMl</t>
  </si>
  <si>
    <t>https://www.pixiv.net/users/33217935?fbclid=IwRlRTSASODAlleHRuA2FlbQIxMABzcnRjBmFwcF9pZAo2NjI4NTY4Mzc5AAEeXBLIOK1slpfQTfp1Oocp9DPj1HiOcTuv0OP_eWVEUZ7Pd0gS6rapqCs6BWI_aem_WlNBmbkW969W1V4lIX2b3g</t>
  </si>
  <si>
    <t>https://www.facebook.com/ye.jun.ting.716704/posts/pfbid02tmtLQAcsPyiqMK4HYW1STiNi6L9ceshBZg7mH2SE81n2de4jbrkQdaPt6cj4N6D3l</t>
  </si>
  <si>
    <t>http://backbonecat.fanbox.cc/?fbclid=IwRlRTSASODDpleHRuA2FlbQIxMABzcnRjBmFwcF9pZAo2NjI4NTY4Mzc5AAEeYHIzoApDX7bwXQOZspgaJ3MytbAQGaYMci_QYr5n2bhpshoNOO0WExZDBKM_aem_99koAmY08tWVX49GGmPPGQ</t>
  </si>
  <si>
    <t>B15</t>
  </si>
  <si>
    <t>賽馬娘 / Umamusume / ウマ娘、魔法少女的魔女裁判</t>
  </si>
  <si>
    <t>https://www.instagram.com/backbonecats/</t>
  </si>
  <si>
    <t>💠 賽馬娘-小栗帽/玉藻單面吊飾 150 元
💠 賽馬娘-米波飯友組 250 元
💠 賽馬娘-米波銅柱複製畫 400 元
💠 賽馬娘-黃金旅程壓克力立牌 350 元
💠摩裁-蕾雅開合壓克力吊飾 250元</t>
  </si>
  <si>
    <t>https://home.gamer.com.tw/profile/index.php?&amp;owner=a86527413&amp;fbclid=IwRlRTSASODCtleHRuA2FlbQIxMABzcnRjBmFwcF9pZAo2NjI4NTY4Mzc5AAEe7tRNvlStwf2HJUmlUplgCUOaxbV_Za0Ij5hxeSNiCnzol8qBaiqciqGFPN4_aem_b11vcsKd3kUKgaqx76gHuQ</t>
  </si>
  <si>
    <t>https://www.facebook.com/jiu.wei.neko/posts/pfbid02vSyMQdfDCVybnuAkPR7yTSW2KgvMdrQCGx6mRMzPuQSfGDyrKr4TjWokHDBEwU99l</t>
  </si>
  <si>
    <t>https://lit.link/en/backbonecat</t>
  </si>
  <si>
    <t>https://www.facebook.com/singhe.hong/posts/pfbid0mrHfNAKdvsgCgtFe8SpLAno3Zk3k3bvgHnxhuUPiMcMJ8vG8cuLFDWoJeEAApvYtl</t>
  </si>
  <si>
    <t>https://x.com/NtcMuffet/status/2012796663581098159</t>
  </si>
  <si>
    <t>https://www.facebook.com/share/p/1EfxLgTP3a/</t>
  </si>
  <si>
    <t>被爐裡的翻車魚</t>
  </si>
  <si>
    <t>翻車魚</t>
  </si>
  <si>
    <t>https://www.myacg.com.tw/seller_market.php?seller=551830</t>
  </si>
  <si>
    <t>💠同人誌【米波聖誕節】200元
💠米浴飯友 200元
💠馬翁三點套組 (同人誌插畫集 + 資料夾+壓克力立牌)
💠壓克力立牌 300元
💠同人誌插畫集 300元
💠FF45三點套組 450元 (既刊+壓克力立牌+資料夾)
💠創集繪三點套組 450元 (既刊+資料夾+吊飾)
💠既刊 150元 - 250元</t>
  </si>
  <si>
    <t>https://www.facebook.com/MOLAMOLAComics/</t>
  </si>
  <si>
    <t>https://twitter.com/tea19990208</t>
  </si>
  <si>
    <t>https://www.pixiv.net/users/13629236</t>
  </si>
  <si>
    <t>https://www.facebook.com/MOLAMOLAComics/posts/pfbid02ik8Vj5jwZi7BtBBt2QSSg8NAGEHxypxc6po5sQEEn4RWqEMuUVYSsyn3iKAAwwuul</t>
  </si>
  <si>
    <t>https://www.facebook.com/profile.php?id=100084566235919&amp;mibextid=LQQJ4d</t>
  </si>
  <si>
    <t>https://www.facebook.com/photo/?fbid=1206973751629418&amp;set=pcb.1206973984962728</t>
  </si>
  <si>
    <t>https://twitter.com/sicsicwood128?s=21&amp;t=tsPQpdUfKwZe06CfVf-6Hw</t>
  </si>
  <si>
    <t>https://www.plurk.com/sicsicwood</t>
  </si>
  <si>
    <t>壓克力立牌 300元、同人誌 300元</t>
  </si>
  <si>
    <t>https://www.pixiv.net/users/29615453</t>
  </si>
  <si>
    <t>https://www.instagram.com/sicsic_wood?igshid=MzMyNGUyNmU2YQ%3D%3D</t>
  </si>
  <si>
    <t>https://x.com/Takiki2828</t>
  </si>
  <si>
    <t>https://x.com/Takiki2828kr</t>
  </si>
  <si>
    <t>https://www.pixiv.net/users/60386498</t>
  </si>
  <si>
    <t>https://blog.naver.com/kkskkskim</t>
  </si>
  <si>
    <t>https://x.com/Takiki2828/status/2018987118161482032</t>
  </si>
  <si>
    <t>若梨</t>
  </si>
  <si>
    <t>Kiri Kiri</t>
  </si>
  <si>
    <t>E19 [寄]</t>
  </si>
  <si>
    <t>N36 [寄]</t>
  </si>
  <si>
    <t>💠03世代吊飾/立牌 150元
💠03世代套組 500元
💠曼城茶座立牌 350元
💠小栗帽 新宇宙 立牌 300元</t>
  </si>
  <si>
    <t>https://www.facebook.com/profile.php?id=61573821365566&amp;comment_id=Y29tbWVudDoxNjM5OTIwMjgwNTAyODU1XzE1NTc4MjE1MzIyNDA0NTM%3D&amp;__cft__[0]=AZYl-d7qR8sugGbJh01Q31IwAndqBMpYYCPAhIUW4B24QyxO56oY09AGGUV85MhRFEFRL8v-nRQNEzn1xV7tSHFijj-BQ5Iu7Oy6Y9AWmjUiIXhqes-oaSKVhEt_RXj86SklPIsuYQTRW8M1_t86XE273NPxPB6BoS5avwXipndSnA&amp;__tn__=R]-R</t>
  </si>
  <si>
    <t>https://www.facebook.com/profile.php?id=100065550877529&amp;mibextid=b06tZ0</t>
  </si>
  <si>
    <t>https://www.facebook.com/baqlugo.clo.5/posts/pfbid0TdwRpmgUNEXdvn7io7c19rsnvgPT22AepJ1sfRmWjAWrxov4mVyrUVJeB6x1m6YUl?comment_id=1557821532240453</t>
  </si>
  <si>
    <t>💠同人誌【霧之都世界觀設定集】外神x機娘 世界觀本 300元
💠簽繪板委託
💠布章熱熔膠 150元 350元/3個
💠既刊 100-300元
💠卡套 300元</t>
  </si>
  <si>
    <t>賽馬娘 / Unamused / ウマ娘、絕區零 / ZenlessZoneZero / ゼンレスゾーンゼロ</t>
  </si>
  <si>
    <t>💠同人誌【UMA SHOES】150元
💠加印馬年紅包組合包 50元
💠行李箱束帶 200元
💠貼紙包 50元-70元</t>
  </si>
  <si>
    <t>https://www.facebook.com/photo.php?fbid=25716515307958351&amp;set=p.25716515307958351&amp;type=3</t>
  </si>
  <si>
    <t>アメみ</t>
  </si>
  <si>
    <t>賽馬娘 / Unamused / ウマ娘、Hololive、Vtuber、寶可夢</t>
  </si>
  <si>
    <t>https://www.facebook.com/NatoriYoukai/posts/pfbid02uGoq95yaWvdE2CspMqotbSfNs8D37uW94c3z4Unk6S5SyJzwdE7TLKjjqKD5iTKEl
https://www.facebook.com/NatoriYoukai/posts/pfbid04z27gymn1LtmerbN5HgZxb15hxC3FrEYyhLRBvAAxFQTD31DJ7VqpEG4H218gSRCl
https://www.facebook.com/NatoriYoukai/posts/pfbid02TTsxPsw64GoC84iJ6Ar24z6YA8Bq7dQaCgui2UNHAR3gGK46sZaPvjZKz9eqBkpQl</t>
  </si>
  <si>
    <t>壓克力吊飾 120元-150元</t>
  </si>
  <si>
    <t>https://www.facebook.com/NatoriYoukai/posts/pfbid0sdp3ETHSVKumyeaxBFQz8T7P3z4uQj3k4w9LsETqaGj2kxgYRQ43bD9ofijikMJRl</t>
  </si>
  <si>
    <t>https://x.com/amaimiart</t>
  </si>
  <si>
    <t>https://docs.google.com/forms/d/e/1FAIpQLSeFK6EbzLzwXkMj7YeHVTGombygsjYkseUnaYOrTut1kyfZ-g/viewform?usp=dialog</t>
  </si>
  <si>
    <t>https://x.com/amaimiart/status/2018730531811438745</t>
  </si>
  <si>
    <t>May梅</t>
  </si>
  <si>
    <t>薰香花朵凛然綻放</t>
  </si>
  <si>
    <t>💠 新刊寫真書 650 元
💠 套組（寫真書 + 照片電子檔約70張 + 矽藻土杯墊1 + 透光書籤3） 1300 元
💠 照片電子檔 600 元
💠 硅藻土杯墊 *1 個
💠 透光書籤 *3 張
💠 限量拍立得 250 元</t>
  </si>
  <si>
    <t>https://www.facebook.com/Maycosplayer0131/</t>
  </si>
  <si>
    <t>https://twitter.com/Xiao_May1811?fbclid=IwAR235Z2v9-WOuqLNd5VRDuAtSqKi51LNkH9osU9HJabDhGpsyuW_tPUbv6Y</t>
  </si>
  <si>
    <t>https://www.facebook.com/momohkcosplayer/</t>
  </si>
  <si>
    <t>https://www.instagram.com/maychen0131/</t>
  </si>
  <si>
    <t>https://www.youtube.com/channel/UCViBaNA6wLB1yYO0mTDBS3A</t>
  </si>
  <si>
    <t>https://mech-doll.weebly.com/</t>
  </si>
  <si>
    <t>https://www.facebook.com/MayCosplayer/posts/pfbid0syFaEg3mDWJj1ahsjvkVVgxm4ssNocHehRj1iTLiEatdVk3L7D1nLEB1WvYBfXh6l</t>
  </si>
  <si>
    <t>https://twitter.com/_momo__c</t>
  </si>
  <si>
    <t>https://www.facebook.com/photo/?fbid=1478670343615418&amp;set=pcb.1478674796948306
https://www.facebook.com/sakasakura.cos/posts/pfbid02PpEsXC7Qz74hZrwnUihKXkK3Ci6BVTvzuitabQ7mr9gktPqT6mocyfVbAPx8H7wPl</t>
  </si>
  <si>
    <t>https://www.kkcospalyshop.com/products/WaguriKaoruko?fbclid=IwY2xjawPZJDdleHRuA2FlbQIxMABicmlkETFUUHBsVklQZUFwVDRBcjRrc3J0YwZhcHBfaWQQMjIyMDM5MTc4ODIwMDg5MgABHgJ_SaenepNlBF2DbIWypNECFMmawxnk1fgKea0c13XwGpK3JPeSjHORyeFP_aem_0UNC2AV00vLnc5he_ff7bg</t>
  </si>
  <si>
    <t>超時空輝耀姬！</t>
  </si>
  <si>
    <t>預見娛樂</t>
  </si>
  <si>
    <t>懶貓子</t>
  </si>
  <si>
    <t>💠 霓裳迎新春套組 2000 元
&gt;鋁合金磁吸春聯
&gt;抽拉醒獅吊飾
&gt;新春立牌
&gt;套組特點迎新祝福紙春聯
&gt;特組特點卡
&gt;套組外盒
💠 ælis 茶會滑鼠墊 NT$800
💠 ælis 出道立牌 NT$450
💠 ælis 茶會造景立牌 NT$650
💠 徽章 NT$100
💠 拍立得風小卡 (6入) NT$400
💠 旋轉壓克力立牌 NT$400
💠 陶瓷疊疊杯 一杯 NT$400，NT$1500
💠 新年燈箱吊飾NT$300
💠 圓形小掛包 NT$400</t>
  </si>
  <si>
    <t>https://www.facebook.com/lanmewko</t>
  </si>
  <si>
    <t>https://www.facebook.com/EnVisionVTuber/posts/pfbid06CaDthEL5wFnh8zvtAhWyHSmGmT1FnfUSjfSazxX77k7mb7Xw32MLCLyCFh4ReL2l
https://www.facebook.com/EnVisionVTuber/posts/pfbid02tLYq2PAFrUV4wyeebN1QKvyfrnGZfLftGErfiR9btxMGwtvbq9ABF5PSqVkzbGXwl
https://www.facebook.com/lanmewko/posts/pfbid0A9NVUhEn4Q2YkcXsswQnvyoYVxKTSS7RK5GupZzSt5FMqekbqvyLLfwz59UZJpyel
https://www.plurk.com/p/3i80ge3fzo
https://www.facebook.com/lanmewko/posts/pfbid02ApaUjwD1RrzwWQHLSgK4w7BdJTsMAH6c9GbNGJXTxLDiubtPBNPAb2iZGvBJzY9hl</t>
  </si>
  <si>
    <t>https://www.facebook.com/DiuDaNa/</t>
  </si>
  <si>
    <t>https://x.com/EnVisionVTuber/status/2014276862822719766/photo/1</t>
  </si>
  <si>
    <t>https://reurl.cc/dq43xz
https://reurl.cc/qnq133</t>
  </si>
  <si>
    <t>https://twitter.com/heartshin2833</t>
  </si>
  <si>
    <t>https://www.plurk.com/diudada777</t>
  </si>
  <si>
    <t>https://www.pixiv.net/users/72649813</t>
  </si>
  <si>
    <t>藥師少女的獨語</t>
  </si>
  <si>
    <t>💙新增!!【猫猫-藥師少女的寫真 大全套】NT.1200
𒀸16K膠裝寫真書24P*1
𒀸相片生寫真*6
𒀸明信片電子寫真 *1
𒀸送 猫猫飯友*1
🩷【諾亞亞 生日快樂! 競泳xJK 大全套】NT.1000
𒀸16K膠裝寫真書24P*1
𒀸相片生寫真*6
𒀸明信片電子寫真 *1
🩷【雷姆 睡衣/內衣/外套 大全套】NT.1200
𒀸16K膠裝寫真書48P*1
𒀸相片生寫真*6
𒀸16K海報*3
𒀸明信片電子寫真 *1
🩷【米塔 瘋狂X酷酷 大全套】NT.1000
𒀸A4膠裝寫真書48P*1
𒀸相片生寫真*6
𒀸A4海報*2
𒀸明信片電子寫真 *1
🩷【修女-大全套】NT.900
𒀸A4膠裝寫真書24P*1
𒀸A4海報*2
𒀸明信片電子寫真 *1
🩷【艾蓮-大全套】NT.1000
𒀸A4膠裝寫真書48P*1
𒀸A4海報*2
𒀸相片生寫真*6
𒀸明信片電子寫真 *1</t>
  </si>
  <si>
    <t>https://lit.link/en/diudada</t>
  </si>
  <si>
    <t>https://www.facebook.com/noya.cosplay?__cft__[0]=AZUonr1--cmWfOstwV8hX5JydAj8bHiFHFDvBWGsV0IxUjbqbNBJdqJnbIPFRua1QK5CQofauZLQd3AJ-gdR4m7SAbZ3GP3Tj2QPLoL5SWjnKsGhdj48J4qTkTOwOPomSzPyg0J-YosWB98n4KQjcFBXq6ka8fesIc57Thm_wieQNTwDwxpQPpCgTQLzMoZ6AO4&amp;__tn__=-UC%2CP-R</t>
  </si>
  <si>
    <t>https://www.instagram.com/noyayaya.gif/</t>
  </si>
  <si>
    <t>https://www.twitch.tv/noyayaya</t>
  </si>
  <si>
    <t>https://www.facebook.com/share/p/1C5rhDj9dC/</t>
  </si>
  <si>
    <t>https://docs.google.com/forms/d/e/1FAIpQLSc5d9kTw5fplxSkZnY4i1_xE0-5RXhN0b3RZaPNiIvLtnX-GA/viewform</t>
  </si>
  <si>
    <t>https://www.facebook.com/WouBuguang</t>
  </si>
  <si>
    <t>https://twitter.com/Wou_buguon</t>
  </si>
  <si>
    <t>鏈鋸人</t>
  </si>
  <si>
    <t>https://www.plurk.com/Woubuguon</t>
  </si>
  <si>
    <t>💠同人誌【山田家的首席觀察員 vol.4】
💠同人誌【戀上爆炸娃娃】</t>
  </si>
  <si>
    <t>https://www.pixiv.net/users/2018131</t>
  </si>
  <si>
    <t>https://www.facebook.com/you.chong.403989/posts/pfbid02LKSHeqZw15bABEkHJ2JLzwA2n3kSSKmYTveiXtH4zvzCwN9BKEAwvoKtBr8RYTLRl</t>
  </si>
  <si>
    <t>繪師, 香港</t>
  </si>
  <si>
    <t>東域 [寄]</t>
  </si>
  <si>
    <t>大套組 2000元
💠掛軸 600元
💠桌墊 600元
💠立牌兩款 900元
💠吊飾 150元
💠海報
💠明信片1
小套組 600元
💠吊飾 150元
💠立牌擇一 450元
💠海報</t>
  </si>
  <si>
    <t>https://www.facebook.com/photo/?fbid=745462205302059&amp;set=a.246253141889637</t>
  </si>
  <si>
    <t>https://www.facebook.com/tennki.club/</t>
  </si>
  <si>
    <t>https://www.myacg.com.tw/seller_market.php?seller=73778&amp;sort=4&amp;order=DESC&amp;show=image&amp;market_id=&amp;no_market=&amp;pageID=&amp;keyword=%E5%A4%A7%E9%98%AA%E9%A2%A8%E7%94%B7&amp;low_price=&amp;high_price=&amp;start_date=&amp;end_date=</t>
  </si>
  <si>
    <t>💠壓克力立牌 200元
💠珠光徽章 60元
💠毛絨徽章 60元
💠壓克力吊飾 100元
💠58毫米炫彩浮雕徽章 80元
💠角色明信片 20元
💠壓克力組合立牌 250元
💠矽藻土杯墊 100元</t>
  </si>
  <si>
    <t>同人誌 300元、和風驅魔立牌200元、明信片、吊飾、春聯</t>
  </si>
  <si>
    <t>https://x.com/Maplebell9828</t>
  </si>
  <si>
    <t>https://www.plurk.com/p/3i88hpk3uf</t>
  </si>
  <si>
    <t>https://www.threads.com/@adixi_i/post/Dbs8ZmUDyrf/media</t>
  </si>
  <si>
    <t>https://www.plurk.com/p/3ia5lj1dcc</t>
  </si>
  <si>
    <t>河狸BiBa</t>
  </si>
  <si>
    <t>B25 [寄]</t>
  </si>
  <si>
    <t>V04 [寄]</t>
  </si>
  <si>
    <t>U17,U18 [寄]</t>
  </si>
  <si>
    <t>同人誌 200元、壓克力立牌 250元、鏈鋸人紅包袋 80元、新刊套組 850元、立牌 300元</t>
  </si>
  <si>
    <t>https://x.com/hungz36680396?s=11&amp;fbclid=IwY2xjawPs5yFleHRuA2FlbQIxMABicmlkETFUeUk5NWVPUmhYcDdENUgwc3J0YwZhcHBfaWQQMjIyMDM5MTc4ODIwMDg5MgABHhjglChoMlH1Wclt1YyNXoAsQYElsNi4nnBIiRDWVQqtKReWT7dbNVFb7Squ_aem_gz2evS4kdr17IZ5JFc306g</t>
  </si>
  <si>
    <t>https://www.pixiv.net/users/63376936</t>
  </si>
  <si>
    <t>https://www.facebook.com/permalink.php?story_fbid=pfbid0258swacFvH3gLDBqfow4zmoTmUWy1nLQxFpnwspsT5ay3LzdSTT55VZocwfGJxcgBl&amp;id=61571925013933</t>
  </si>
  <si>
    <t>💠同人誌原創新刊 200元
💠壓克力立牌 350元
💠同人誌既刊 200元
💠落肩款 T-Shirt 900元
💠大套組 (同人誌+T-shirt+立牌) 1700元
💠衣服套組 (同人誌+T-shirt) 1000元
💠立牌套組 (同人誌+立牌) 800元
💠淀治T-Shirt 900元
💠蕾潔立牌 350元
💠蕾潔棒球衣 1800元
💠鏈鋸人套組(棒球衣+T-Shirt+立牌) 2800元</t>
  </si>
  <si>
    <t>與風鈴的夏日約定磁吸式壓克力脫衣立牌（妮雅、琉卡）650元
吼龍果夏日同捆包 1000元
夏日約定立牌套組 1200元
琉口水夏日同捆包 1000元
我全都要夏日大套組 1850元</t>
  </si>
  <si>
    <t>https://www.facebook.com/harucyannnn/posts/pfbid02EWCSjB9PPsKcH4MEsKhW9vaqud6LpBJVfjUAHxpje4wci6Z7rRJA7y49TgcJaNiRl</t>
  </si>
  <si>
    <t>https://x.com/windchimes_wca?s=21</t>
  </si>
  <si>
    <t>https://www.youtube.com/channel/UC7TK_bgCXn6MhnAU0okJYQQ</t>
  </si>
  <si>
    <t>https://x.com/windchimes_wca/status/2080978483245891818?s=61&amp;t=J9-H8xDVimG-T97w1or4FA</t>
  </si>
  <si>
    <t>https://www.facebook.com/HIRO.tw/?locale=zh_TW</t>
  </si>
  <si>
    <t>https://www.myacg.com.tw/seller_market.php?seller=758338#ZQUBN_155906</t>
  </si>
  <si>
    <t>https://x.com/zxc687933?fbclid=IwY2xjawOaFhVleHRuA2FlbQIxMABicmlkETFaWVBvUm5jbWx3ckJVaVA0c3J0YwZhcHBfaWQQMjIyMDM5MTc4ODIwMDg5MgABHgSImj420QzPs74tVppp-NgQM31s_3zOytwHhoYefKLJvOamCn-tuxsVWmUK_aem_lMWRfkvDr5NX_ZFmJJV09w</t>
  </si>
  <si>
    <t>https://www.pixiv.net/users/1495996</t>
  </si>
  <si>
    <t>WindArt</t>
  </si>
  <si>
    <t>https://fantia.jp/fanclubs/476844</t>
  </si>
  <si>
    <t>阿廣新刊</t>
  </si>
  <si>
    <t>https://www.instagram.com/hiro.ig.tw?fbclid=IwY2xjawOaFgdleHRuA2FlbQIxMABicmlkETFaWVBvUm5jbWx3ckJVaVA0c3J0YwZhcHBfaWQQMjIyMDM5MTc4ODIwMDg5MgABHhbyF4FXAVp2FF4AfZeyoGvgpg9lq7r2x5IUEmqi4rZP4YztJcHhlG-E4xG1_aem_pfRPGXYA7j9wq9DIB6s2xA</t>
  </si>
  <si>
    <t>https://twitter.com/windarteam</t>
  </si>
  <si>
    <t>https://www.facebook.com/share/p/1Af2yj4mjw/</t>
  </si>
  <si>
    <t>otaku我宅我驕傲</t>
  </si>
  <si>
    <t>U17,U18</t>
  </si>
  <si>
    <t>蕾潔換裝立牌
波奇塔轉轉立牌
紅包袋</t>
  </si>
  <si>
    <t>https://www.plurk.com/p/3iqc4mifu7
https://www.plurk.com/p/3iu12ha9an</t>
  </si>
  <si>
    <t>https://www.facebook.com/profile.php?id=61571925013933&amp;comment_id=Y29tbWVudDoxNjM5OTIwMjgwNTAyODU1XzIxMzQxNDcxMDQwMjA5NDA%3D</t>
  </si>
  <si>
    <t>URAN</t>
  </si>
  <si>
    <t>目一目</t>
  </si>
  <si>
    <t>繪師，台灣</t>
  </si>
  <si>
    <t>鏈鋸人新刊100元</t>
  </si>
  <si>
    <t>https://x.com/URAN1017</t>
  </si>
  <si>
    <t>https://www.facebook.com/profile.php?id=61554449012714</t>
  </si>
  <si>
    <t>https://x.com/rioreia_1211</t>
  </si>
  <si>
    <t>https://x.com/meichime_1223</t>
  </si>
  <si>
    <t>https://www.pixiv.net/users/10718509</t>
  </si>
  <si>
    <t>食</t>
  </si>
  <si>
    <t>https://x.com/Pajamas27/status/2016810942219350483</t>
  </si>
  <si>
    <t>小漾樣x漾樣子</t>
  </si>
  <si>
    <t>S20</t>
  </si>
  <si>
    <t>寫真集 [ Chainsaw Yun ] 
【小套組 - 600元】
　⊹   B5 寫真書 x1
　⊹   隨機小卡 x3 
【中套組 - 1000元】
　⊹ B5 寫真書 x1
　⊹ 隨機小卡 x6
　⊹ 額外電子檔案鐳射票 x1
　⊹ 樣樣子＆蒼蠅貓 小立牌
　⊹ 套組紙袋
【大套組 - 2000元】
　⊹ B5 寫真書 x1
　⊹ 隨機小卡 x9
　⊹ 額外電子檔案鐳射票 x1
　⊹ 漾樣子＆蒼蠅貓 小立牌
　⊹ A4小海報 x3
　⊹ 鍵帽吊飾
　⊹ 套組紙袋
【拍立得套組 - 1000元】
　⊹ 鐳射拍立得收藏卡 x3
　⊹ 隨機小卡 x3</t>
  </si>
  <si>
    <t>https://www.plurk.com/fatals900104</t>
  </si>
  <si>
    <t>https://www.pixiv.net/users/770864</t>
  </si>
  <si>
    <t>https://www.youtube.com/channel/UC7agc-C9S3VuNswJhQPNVgw</t>
  </si>
  <si>
    <t>https://lit.link/zh-tw/twoyuncosplay
https://linktr.ee/Twoyuncosplay</t>
  </si>
  <si>
    <t>https://www.plurk.com/p/3i7dfawuj8</t>
  </si>
  <si>
    <t>https://docs.google.com/forms/d/e/1FAIpQLSdMYoGilwcpzjXRIXJAZNrS3UhS98ZTnyRYHqSwmIX2FAyZTQ/viewform</t>
  </si>
  <si>
    <t>https://forms.gle/63dG7GUtVKbJhKQs5</t>
  </si>
  <si>
    <t>Link! Live! Lovelive</t>
  </si>
  <si>
    <t>寫真集、吊飾、小卡、電腦桌布、手環、套組、等身抱枕套</t>
  </si>
  <si>
    <t>https://www.facebook.com/imzwhtgdjcmft</t>
  </si>
  <si>
    <t>https://x.com/NokibuAma</t>
  </si>
  <si>
    <t>https://www.plurk.com/goliio</t>
  </si>
  <si>
    <t>https://www.facebook.com/haneamecos/posts/pfbid025L29oTSSAeJMNPu8JxdnSxNefXgx8WVmuJRGPbZwZvPFFTRxwxF1QDvLcJPfgGZrl</t>
  </si>
  <si>
    <t>https://www.pixiv.net/users/14956696</t>
  </si>
  <si>
    <t>https://www.instagram.com/nokibuama</t>
  </si>
  <si>
    <t>あきれいいち</t>
  </si>
  <si>
    <t>寫真集 600元、拍立得300元、明信片套組200元</t>
  </si>
  <si>
    <t>https://home.gamer.com.tw/homeindex.php?owner=sakihoda</t>
  </si>
  <si>
    <t>https://x.com/re_chi0119</t>
  </si>
  <si>
    <t>https://www.instagram.com/re_chi0119/</t>
  </si>
  <si>
    <t>https://lit.link/zh-tw/AkiReiichi</t>
  </si>
  <si>
    <t>https://x.com/re_chi0119/status/2011015544754012341</t>
  </si>
  <si>
    <t>https://x.com/re_chi0119/status/2018258251599708583</t>
  </si>
  <si>
    <t>https://www.facebook.com/share/1GdjAaDnMP/?mibextid=wwXIfr</t>
  </si>
  <si>
    <t>もふ菓茶屋</t>
  </si>
  <si>
    <t>https://www.instagram.com/shushushu_acg?igsh=MXZwdWN3cTE2NWUzNA==</t>
  </si>
  <si>
    <t>叫不醒的啊桌</t>
  </si>
  <si>
    <t>鏈鋸人，咒術迴戰，Hololive，鬼滅之刃，排球少年，防風少年，子午計畫</t>
  </si>
  <si>
    <t>蕾潔女僕立牌 $400
蕾潔小卡盲包 $50/張
蕾潔貼紙 $50/張
蕾潔雙面明信片 $60/張
五條悟上下半身貼紙 $60/組
gura畢業貼紙 $50/張
無一郎徽章 $80/個
研磨小黑貼紙 $80/張
幼幼班櫻遙立牌 $200/個
子午計畫明信片 浠$60/張，汐、朔$50/張
瓦熊吊飾$80/個，貼紙$50/張
朔sakuro幼幼班吊飾 $80/個
朔sakuro電競男僕立牌 $300/個
月蝕屋貼紙 $80/組</t>
  </si>
  <si>
    <t>https://twitter.com/Ayaa2lu</t>
  </si>
  <si>
    <t>https://x.com/art_table_1234</t>
  </si>
  <si>
    <t>https://www.plurk.com/Ayaa2lu</t>
  </si>
  <si>
    <t>https://www.pixiv.net/users/3749</t>
  </si>
  <si>
    <t>https://www.instagram.com/art_table_1234/</t>
  </si>
  <si>
    <t>https://x.com/art_table_1234/status/2019373504580468890</t>
  </si>
  <si>
    <t>鏈鋸人、葬送的芙莉蓮鬼滅之刃、SPY×FAMILY 間諜家家酒、地獄少女、藥屋少女的呢喃</t>
  </si>
  <si>
    <t>手作藍色跟紅色的彼岸花、藍色玫瑰、蒼月草、紅色跟白色的非洲菊、手作飾品</t>
  </si>
  <si>
    <t>https://www.facebook.com/ABreiAtelier/</t>
  </si>
  <si>
    <t>https://www.plurk.com/u/A_Brei_Atelier</t>
  </si>
  <si>
    <t>https://www.instagram.com/a_brei_atelier?igsh=NHNrdmI3Nmh2OXAy&amp;fbclid=IwY2xjawOX4UJleHRuA2FlbQIxMABicmlkETFJSHRIVndpOGZrY1VhU1J0c3J0YwZhcHBfaWQQMjIyMDM5MTc4ODIwMDg5MgABHgNdtu1Racuk1WH-A_qBq-BpGOZmpxQ7x1x_7_z7YyTX2IqWqLQkdm1hTIsu_aem_zHswH4kawTHU_HOTmTZWMQ</t>
  </si>
  <si>
    <t>https://www.plurk.com/p/3iqc0qffvq</t>
  </si>
  <si>
    <t>吉吉</t>
  </si>
  <si>
    <t>脆吉</t>
  </si>
  <si>
    <t>M17,M18 [寄]</t>
  </si>
  <si>
    <t>鏈鋸人、Ave Mujica</t>
  </si>
  <si>
    <t>💠掛軸 600元
💠立牌 300元
💠蕾潔色紙 50元
💠飯友 150元
💠吊飾 150元
💠蕾潔套組 1000元 (  蕾潔立牌*2+色紙*3+飯友+吊飾 )
💠祥子色紙 50元</t>
  </si>
  <si>
    <t>https://www.facebook.com/TUA1116</t>
  </si>
  <si>
    <t>https://www.instagram.com/zhangyixun8?igsh=Z3N1M2Z1NXVsY2pn</t>
  </si>
  <si>
    <t>https://x.com/3LXozoUZi169962?fbclid=IwY2xjawPfxdpleHRuA2FlbQIxMABicmlkETFxMldYRGFXengwUEx5M3VWc3J0YwZhcHBfaWQQMjIyMDM5MTc4ODIwMDg5MgABHqKVIFH2PDHmVR67gDsZ1YKljMRIN4abFy0Dy2AHAEB9Ou46aWuZ73gDBxgu_aem_Ivbjed56AC-cEBXSFROpFg</t>
  </si>
  <si>
    <t>https://www.facebook.com/TUA1116/posts/pfbid0kJfRVfqZjrfob9298CExchusTd49BaxhYKd2rHzaxjrbGLmtUuhQMZaPQfpSNwnyl</t>
  </si>
  <si>
    <t>千千菟</t>
  </si>
  <si>
    <t>L03,L04 [寄]</t>
  </si>
  <si>
    <t>鏈鋸人、Ave Mujica、子午計畫</t>
  </si>
  <si>
    <t>💠 同人誌【TOCKA】 新刊 250 元
💠 雙閃燙金拍立得厚卡 300 元
💠 雙閃鐳射徽章 300 元
💠 A3工藝海報 200 元
💠 雙面鐳射票 200 元
💠 雙面厚飯友 200 元
💠 彩窗多插立牌 450 元
💠 全部要大套組 1500 元
💠 無壓克力小套組 1000 元
💠 同人誌【Lavande】 全彩原創畫集 600 元
💠 12入貼紙組/六入明信片 200 元
💠 Lavande 套組價 700 元
💠 煌/玥振袖 壓克力立牌 400 元
💠 千千兔坐姿立牌 400 元
💠 海希/睦祥壓克力立牌 400 元
💠 睦祥飯友 200 元</t>
  </si>
  <si>
    <t>https://www.facebook.com/profile.php?id=100009248503510</t>
  </si>
  <si>
    <t>吉祭掛軸 90x60公分（鋁合金、布）800元
吉祭壓克力色紙 21x15公分 350元
壓克力拼板立牌組（冰菓こおり／星月兔阿緹米斯／春春／嘟嘟肆我／毛奈麻麻／冬鈴）20x15公分 400元
透卡（各成員）8x3.5公分 80元
胸章（各成員）58mm 80元
明信片 14.3x10.4公分 20元</t>
  </si>
  <si>
    <t>https://www.facebook.com/profile.php?id=100092326037120&amp;__cft__[0]=AZVE74jz1Ikrb0YDUb_Nz6Z5KXDDfB-EZgyXgQL5DKG4tqbkupbIRm4NEbjasStIRQTfn77uaTcn_IDpLcbQBx3rY7Ld3mJtiqnyGu6jxpePDuqNOZ2WZRrokC0jz5oX7725aZpvu-AszgUAIRY__XmBdjCJ-D9BFqAsk0ymnGaq-8Iyaymy0e90Wfjehogael8ENFIqUP2U_MfamarrveC3&amp;__tn__=-UC%2CP-R</t>
  </si>
  <si>
    <t>https://twitter.com/tokkieee_qian?fbclid=IwAR3TjBAl7TW9TXWXmEqgr8GU92OrOibHwgwowQjnLB2pGgRAdPv5XazT8ok</t>
  </si>
  <si>
    <t>https://www.instagram.com/Syounoo?fbclid=IwAR0xaeUyzEZzysh3QBUeAXrLhRkSaAFjEWHjMPKZO17SOyCc1h7HsCDnxHE</t>
  </si>
  <si>
    <t>https://m.twitch.tv/qianqian</t>
  </si>
  <si>
    <t>https://wall.gamer.com.tw/redir.php?userId=d91023217</t>
  </si>
  <si>
    <t>https://www.facebook.com/permalink.php?story_fbid=pfbid02eYN9UVfALFAwfbc3axRAfmMUy2HVNWovwkRrXg2Nd9gyLRjEEwAyuxr3SKkAv98hl&amp;id=100009248503510</t>
  </si>
  <si>
    <t>https://x.com/4Dundun</t>
  </si>
  <si>
    <t>https://www.myacg.com.tw/seller_market.php?seller=577894</t>
  </si>
  <si>
    <t>https://www.twitch.tv/4dundun</t>
  </si>
  <si>
    <t>Haku</t>
  </si>
  <si>
    <t>https://x.com/4Dundun/status/2084171367256351167</t>
  </si>
  <si>
    <t>皮卡丘概念尾戒、耳飾</t>
  </si>
  <si>
    <t>希刻、帝恩、久彌</t>
  </si>
  <si>
    <t>https://www.facebook.com/p/%E8%A7%B8%E9%9B%BB%E9%87%91%E5%B7%A5-Kanden-Metalwork-61568229910552/</t>
  </si>
  <si>
    <t>勝利女神妮姬 / NIKKE: The Goddess of Victory / 勝利の女神:NIKKE、Hololive, 兔媽</t>
  </si>
  <si>
    <t>https://x.com/Kanden_jewelry</t>
  </si>
  <si>
    <t>https://www.facebook.com/FleetNevoza/</t>
  </si>
  <si>
    <t>https://www.instagram.com/kanden_metalwork/</t>
  </si>
  <si>
    <t>https://www.plurk.com/Azalesord</t>
  </si>
  <si>
    <t>https://linktr.ee/kanden_metalwork?fbclid=IwY2xjawPHWadleHRuA2FlbQIxMABicmlkETFRWnRnUEljYzljcWl5TGpCc3J0YwZhcHBfaWQQMjIyMDM5MTc4ODIwMDg5MgABHqD-6rSjpjyyLXZYQcyuPyUasjuJjaxHlAaCqwMjax8XCl0L2E0lqwne00bM_aem_YF-pI2yylTmPT63_AEiXmA</t>
  </si>
  <si>
    <t>https://www.facebook.com/share/p/1Gknk6YAsq/</t>
  </si>
  <si>
    <t>https://www.plurk.com/p/3iqc069ft1
https://www.plurk.com/p/3iu1qslkyj</t>
  </si>
  <si>
    <t>模型 3000-3200元</t>
  </si>
  <si>
    <t>獸控</t>
  </si>
  <si>
    <t>https://www.facebook.com/profile.php?id=100000296418439</t>
  </si>
  <si>
    <t>https://lin.ee/zrDPPUa</t>
  </si>
  <si>
    <t>https://discord.gg/q3V3WB2Ayn</t>
  </si>
  <si>
    <t>https://www.facebook.com/atea1007</t>
  </si>
  <si>
    <t>https://x.com/atea1007</t>
  </si>
  <si>
    <t>https://www.facebook.com/wolfyuki/posts/pfbid038ERLK3RSmFzTncMASRz79Ue5RHiDVKNY9NB58dwqjHJ7dB5NbRoYQitmRMdfkXcvl</t>
  </si>
  <si>
    <t>https://www.pixiv.net/users/5160603</t>
  </si>
  <si>
    <t>珏兒｜冒出來的耳朵</t>
  </si>
  <si>
    <t>珏兒</t>
  </si>
  <si>
    <t>D41 [寄]</t>
  </si>
  <si>
    <t>半馬ハンマ</t>
  </si>
  <si>
    <t>💠伊布換裝磁吸壓克力立牌套組 850元 單售 450元
💠杯緣路卡利歐 450元
💠百變怪套組 500元
💠收納包 350元
💠棉紙香片 80元
💠透光飯友 150元
💠春聯磁鐵 360元/片 1000元/套
💠磁吸掛軸 600元
💠換裝立牌 600元</t>
  </si>
  <si>
    <t>https://www.facebook.com/yan.ci.jue/</t>
  </si>
  <si>
    <t>https://www.facebook.com/profile.php?id=100075983155813&amp;paipv=0&amp;eav=AfZa-vByA5lDO9uFQcvJt81nI-Ch5AcJP-10zbIdpwlZVNetiVxO6Zs1goIDRpZugY8&amp;_rdr</t>
  </si>
  <si>
    <t>https://x.com/jue_no_mess/media?fbclid=IwY2xjawPIHrRleHRuA2FlbQIxMABicmlkETE2WU5DUVhNcVAzdlBDU1lPc3J0YwZhcHBfaWQQMjIyMDM5MTc4ODIwMDg5MgABHkqDmP07gbzWYQLxJk8sEWEf5szSW9soyoyn8ZHJtipD5_scSojZ58FvWBVc_aem_ZL7mamRuJ5OTCFmgiBMpuQ</t>
  </si>
  <si>
    <t>https://twitter.com/gg980987</t>
  </si>
  <si>
    <t>https://www.plurk.com/gg321654</t>
  </si>
  <si>
    <t>https://x.com/jue_no_mess/status/2014701776025616484/photo/2</t>
  </si>
  <si>
    <t>https://www.pixiv.net/users/3049781</t>
  </si>
  <si>
    <t>蜥蜴冷凍庫</t>
  </si>
  <si>
    <t>蜥蜴</t>
  </si>
  <si>
    <t>https://home.gamer.com.tw/profile/index.php?owner=gg321654</t>
  </si>
  <si>
    <t>病例卡</t>
  </si>
  <si>
    <t>https://www.facebook.com/sicklizardman</t>
  </si>
  <si>
    <t>https://twitter.com/sicklizardman</t>
  </si>
  <si>
    <t>https://www.plurk.com/sitarou0515</t>
  </si>
  <si>
    <t>https://www.pixiv.net/users/4812112</t>
  </si>
  <si>
    <t>上伊那牡丹，醉姿如百合、張景嵐</t>
  </si>
  <si>
    <t>💠寫真書單書     NT.850/本     
內容物:
*寫真書 21X21 膠裝 48 P
*QR電子寫真明信片
*預購特典PVC IG透卡
💠套組SET      NT.1300/組   
內容物:
*寫真書 21X21 膠裝 48P
*QR電子寫真明信片
*景嵐台灣風茄芷袋28*22
*10cm花磚硅藻土杯墊
*拍立得一張
*預購特典PVC IG透卡</t>
  </si>
  <si>
    <t>同人誌 300元,立牌 100元,吊飾 150元</t>
  </si>
  <si>
    <t>https://www.facebook.com/profile.php?id=61577741683140</t>
  </si>
  <si>
    <t>https://www.facebook.com/share/p/1CtSZqu399/</t>
  </si>
  <si>
    <t>https://www.facebook.com/zonezicos/posts/pfbid0DaTupN6VPwkeCjoWnyUgWgXXuWxeBgP6nsnM4AuQZGAEXKkdwtq4aTeLkrdDeJikl</t>
  </si>
  <si>
    <t>ZELITTO</t>
  </si>
  <si>
    <t>E38,E39</t>
  </si>
  <si>
    <t>同人誌畫冊 200元、立牌 250元-500元、掛軸 直600元 橫 300元、掛布 300元、大型立牌 800元</t>
  </si>
  <si>
    <t>https://docs.google.com/forms/d/e/1FAIpQLSfC4vGBMLFvL-gJLMcGUtoqpiLWn36e2JSOC0gY-NBY0cbNYA/viewform</t>
  </si>
  <si>
    <t>https://www.facebook.com/zelitto/?locale=zh_TW</t>
  </si>
  <si>
    <t>https://x.com/sonic01sonic01</t>
  </si>
  <si>
    <t>https://www.plurk.com/sonic1001</t>
  </si>
  <si>
    <t>https://www.pixiv.net/users/931043</t>
  </si>
  <si>
    <t>https://www.instagram.com/zld_zelitto/</t>
  </si>
  <si>
    <t>https://www.youtube.com/channel/UCNmvfwIQRc6udQBDt5CsS-Q</t>
  </si>
  <si>
    <t>https://www.twitch.tv/ZELITTO</t>
  </si>
  <si>
    <t>https://home.gamer.com.tw/homeindex.php?owner=sonic1001</t>
  </si>
  <si>
    <t>https://www.plurk.com/p/3i9zt3ss7i</t>
  </si>
  <si>
    <t>吉魯販、じるす (吉魯斯)</t>
  </si>
  <si>
    <t>寶可夢、神奇寶貝</t>
  </si>
  <si>
    <t>https://bsky.app/profile/2awuming.bsky.social</t>
  </si>
  <si>
    <t>💠同人誌【想成為老師專屬的Bunny】150元
💠同人誌【拜託了...老師請懲罰我】150元
💠同人誌【色色的訓練家插畫集】250元
💠FF46新刊套組 (同人誌+壓克力立牌+票卡+拍立得) 600元
💠壓克力立牌
💠票卡
💠拍立得
💠魅魔壓克力立牌350元
💠卡墊/滑鼠墊 650元</t>
  </si>
  <si>
    <t>https://x.com/Nia_u_min</t>
  </si>
  <si>
    <t>https://www.facebook.com/profile.php?id=61555860206606</t>
  </si>
  <si>
    <t>https://x.com/Jirusu</t>
  </si>
  <si>
    <t>https://twitter.com/Jirusu</t>
  </si>
  <si>
    <t>https://www.plurk.com/jillxlxl</t>
  </si>
  <si>
    <t>https://www.pixiv.net/users/430189</t>
  </si>
  <si>
    <t>https://x.com/niao_ming83898</t>
  </si>
  <si>
    <t>https://jirusu.fanbox.cc/</t>
  </si>
  <si>
    <t>https://home.gamer.com.tw/profile/index.php?&amp;owner=shingolxlxl</t>
  </si>
  <si>
    <t>https://linktr.ee/jirusux?fbclid=IwY2xjawLYt_5leHRuA2FlbQIxMABicmlkETFXYmZXNmpBc0pxZkdNSDZZAR5OeH07X6p1zi7XWXfKT5T2MxhrsB3UwcNV6lnN0lN1ixbJ0NwrtYzUYflWdg_aem_TKFwUMmqrx8KKESwenJ9Xg</t>
  </si>
  <si>
    <t>https://www.pixiv.net/users/7772544</t>
  </si>
  <si>
    <t>https://www.myacg.com.tw/goods_detail.php?gid=6611483
https://www.myacg.com.tw/goods_detail.php?gid=6611481</t>
  </si>
  <si>
    <t>https://zx9987155.fanbox.cc/</t>
  </si>
  <si>
    <t>https://www.facebook.com/photo/?fbid=122284894694195340&amp;set=pcb.122284906814195340</t>
  </si>
  <si>
    <t>https://www.plurk.com/p/3i9jh5cc30</t>
  </si>
  <si>
    <t>BlackOmi、一碌 、Illusyuen</t>
  </si>
  <si>
    <t>N02</t>
  </si>
  <si>
    <t>寶可夢、Kpop獵魔女團、Hololive、水星的魔女、初音未來、Gura</t>
  </si>
  <si>
    <t>吊飾 90元、轉印貼 100元、貼紙本 100元、娃包 280元</t>
  </si>
  <si>
    <t>https://www.facebook.com/blackomicat</t>
  </si>
  <si>
    <t>https://www.facebook.com/kuromuono</t>
  </si>
  <si>
    <t>https://twitter.com/blackomicat</t>
  </si>
  <si>
    <t>https://www.plurk.com/blackomi</t>
  </si>
  <si>
    <t>https://www.pixiv.net/users/3779383</t>
  </si>
  <si>
    <t>https://www.instagram.com/blackomicat/</t>
  </si>
  <si>
    <t>https://portaly.cc/blackomicat</t>
  </si>
  <si>
    <t>https://www.plurk.com/p/3ia83483lw</t>
  </si>
  <si>
    <t>https://twitter.com/KuromuOno</t>
  </si>
  <si>
    <t>https://www.youtube.com/channel/UC2ZWggon1NOT2TGaVUMzY7A</t>
  </si>
  <si>
    <t>darkmaya</t>
  </si>
  <si>
    <t>寶可夢ZA</t>
  </si>
  <si>
    <t>💠同人誌【我的帥氣死黨2】400元
💠同人誌【來去密阿雷市幹一輪!】200元
💠既刊 150-350元
💠鋁合金無框畫 800元</t>
  </si>
  <si>
    <t>https://discord.com/invite/jYfjJ5RJF3</t>
  </si>
  <si>
    <t>https://www.facebook.com/darkmaya12/</t>
  </si>
  <si>
    <t>https://www.facebook.com/kuromuono/posts/pfbid0QZV9QpYb4DdtsKSKgPDzMacKcpkDGck7hgDnnq3t7MZvWVKEA62cazeFeQkbfHi9l</t>
  </si>
  <si>
    <t>https://twitter.com/darkmaya6210</t>
  </si>
  <si>
    <t>https://www.plurk.com/m/darkmaya https://www.plurk.com/LuCho1001</t>
  </si>
  <si>
    <t>https://www.pixiv.net/users/474346</t>
  </si>
  <si>
    <t>https://www.facebook.com/share/p/1GAgCzqXdT/</t>
  </si>
  <si>
    <t>https://www.facebook.com/share/p/1C3vnxLCUE/</t>
  </si>
  <si>
    <t>https://www.myacg.com.tw/goods_detail.php?gid=6767084</t>
  </si>
  <si>
    <t>STUDIO GONDWANA TAIWAN</t>
  </si>
  <si>
    <t>https://x.com/aruma_kanjiro</t>
  </si>
  <si>
    <t>https://www.instagram.com/gondwana_studio/</t>
  </si>
  <si>
    <t>https://gondwanastudio.wixsite.com/gondwana-studio</t>
  </si>
  <si>
    <t>https://www.doujin.com.tw/groups/info/7682</t>
  </si>
  <si>
    <t>https://x.com/aruma_kanjiro/status/2018679237280952375</t>
  </si>
  <si>
    <t>同人誌【錢才不會從天上掉下來】250元、既刊 艦C收藏小說 200-250元</t>
  </si>
  <si>
    <t>https://www.plurk.com/p/3i0rdkxy2e</t>
  </si>
  <si>
    <t>https://www.plurk.com/p/3i9xg9zkf9</t>
  </si>
  <si>
    <t>掛軸
春聯
吊飾</t>
  </si>
  <si>
    <t>💠同人誌【與大井的甜蜜溫泉旅行】150元
💠同人誌【鈴谷と熊野を可愛がろう！鈴谷熊野總集篇1+2加頁合集本】150元</t>
  </si>
  <si>
    <t>https://x.com/fullmoonnegi?s=21</t>
  </si>
  <si>
    <t>https://www.facebook.com/zuitaku/?locale=zh_TW</t>
  </si>
  <si>
    <t>https://twitter.com/ray83222</t>
  </si>
  <si>
    <t>https://p.ecpay.com.tw/1CA9DD4</t>
  </si>
  <si>
    <t>https://www.pixiv.net/users/860908</t>
  </si>
  <si>
    <t>https://www.plurk.com/p/3i69j7841q</t>
  </si>
  <si>
    <t>https://www.instagram.com/fullmoonnegi/?igsh=MTZnY3RqcTF2NTI4dQ==</t>
  </si>
  <si>
    <t>https://www.facebook.com/share/p/1KtGVU79r7/</t>
  </si>
  <si>
    <t>https://www.youtube.com/@fullmoonnegi</t>
  </si>
  <si>
    <t>https://www.twitch.tv/fullmoonnenegi</t>
  </si>
  <si>
    <t>卡希爾</t>
  </si>
  <si>
    <t>https://discord.gg/ndHrbh98Jn</t>
  </si>
  <si>
    <t>同人誌 150元</t>
  </si>
  <si>
    <t>https://lit.link/zh-tw/fullmoonnegi</t>
  </si>
  <si>
    <t>https://twitter.com/mg8ckcf04e4x</t>
  </si>
  <si>
    <t>https://www.plurk.com/kashiru</t>
  </si>
  <si>
    <t>http://www.pixiv.net/member.php?id=1172311</t>
  </si>
  <si>
    <t>https://home.gamer.com.tw/homeindex.php?owner=mg8ckcf04e4x</t>
  </si>
  <si>
    <t>鴉醬</t>
  </si>
  <si>
    <t>https://www.plurk.com/p/3i9u46own4</t>
  </si>
  <si>
    <t>同人誌【螢石的秘密協議】350元
同人誌《敢這麼和我說話，你的媽是批發的？Lv.3》</t>
  </si>
  <si>
    <t>ODA泊地</t>
  </si>
  <si>
    <t>💠同人誌【USS BUNNY GIRL VOL.1】200元
💠壓克力立牌 250元</t>
  </si>
  <si>
    <t>https://twitter.com/Karasu_Chan1204</t>
  </si>
  <si>
    <t>https://x.com/Joey2902</t>
  </si>
  <si>
    <t>https://www.pixiv.net/users/17779015</t>
  </si>
  <si>
    <t>https://www.plurk.com/canaancanaan</t>
  </si>
  <si>
    <t>https://www.plurk.com/p/3i95rg4b24</t>
  </si>
  <si>
    <t>https://www.facebook.com/permalink.php?story_fbid=pfbid0r2spWdUwKky7DpCkDRyzn6WzMm3XDq8asCQ5Zd4JWFfHUuybC3SL2GgAfsumtpHzl&amp;id=61592453519484</t>
  </si>
  <si>
    <t>調布市民ふれあい文化サークル</t>
  </si>
  <si>
    <t>https://www.myacg.com.tw/goods_detail.php?gid=7357599</t>
  </si>
  <si>
    <t>同人誌【航空戰艦大戰血滴子】200元</t>
  </si>
  <si>
    <t>https://hexbunnydoujin.tw/?search=author&amp;id=Karasu_Chan1204
https://www.myacg.com.tw/goods_detail.php?gid=7357599</t>
  </si>
  <si>
    <t>https://bsky.app/profile/choufushimin.bsky.social</t>
  </si>
  <si>
    <t>https://x.com/chorfsimin</t>
  </si>
  <si>
    <t>https://www.plurk.com/ChoufuShimin</t>
  </si>
  <si>
    <t>D12 [寄]</t>
  </si>
  <si>
    <t>N11 [寄]</t>
  </si>
  <si>
    <t>https://www.pixiv.net/users/655116</t>
  </si>
  <si>
    <t>微熱小套組 1+2+3 400元
夏季大套組 1~6 1000元
💠1、同人誌 新刊 250元
💠2、資料夾
💠3、壓克力吊飾盲抽 150元
💠4、流螢立牌 300元
💠5、雷射票卡
💠6、流螢色紙
幸福小套組
💠同人誌既刊 250元
💠卡套 250元
💠胸章 150元
💠新婚套組 1000元</t>
  </si>
  <si>
    <t>https://www.instagram.com/choufu_shimin/</t>
  </si>
  <si>
    <t>https://misskey.io/@chorfsimin</t>
  </si>
  <si>
    <t>https://www.facebook.com/share/1FD7D5hZDQ/?mibextid=wwXIfr</t>
  </si>
  <si>
    <t>https://linktr.ee/chorfsimin</t>
  </si>
  <si>
    <t>https://www.plurk.com/p/3i6q8jl10v</t>
  </si>
  <si>
    <t>https://x.com/travelmoon85</t>
  </si>
  <si>
    <t>https://www.plurk.com/p/3i8ut7pmz2</t>
  </si>
  <si>
    <t>https://m.twitch.tv/mimiko110/home?fbclid=IwRlRTSASOSb9leHRuA2FlbQIxMABzcnRjBmFwcF9pZAo2NjI4NTY4Mzc5AAEefUGVQViDen0UYGbDodjDGTvdLOkAxAc7gxL8OR7zDiFxqjvY6m2A20VNvHk_aem_MH0oGX1Yt0pq2Qa4YcqBig</t>
  </si>
  <si>
    <t>https://www.pixiv.net/artworks/75317641</t>
  </si>
  <si>
    <t>さざなみ壊変</t>
  </si>
  <si>
    <t>https://www.facebook.com/travelmoon85/posts/pfbid0FZkcLTAY2rbZF8G9zZUfQP9jt8vJi54Q21Pcw1zPf7kULnnwPJ7F4sptuNuhP56Ql</t>
  </si>
  <si>
    <t>艦隊收藏 / Kantai Collection / 艦コレ、偶像大師</t>
  </si>
  <si>
    <t>同人誌【戰艦的炮台】300元、既刊</t>
  </si>
  <si>
    <t>https://x.com/travelmoon85/status/2083116067896033540/photo/1</t>
  </si>
  <si>
    <t>https://www.facebook.com/sazanamikaihen/</t>
  </si>
  <si>
    <t>https://x.com/kazupi</t>
  </si>
  <si>
    <t>https://www.plurk.com/kazupi</t>
  </si>
  <si>
    <t>https://sazanami.net</t>
  </si>
  <si>
    <t>https://www.plurk.com/p/3i9xktlmm6</t>
  </si>
  <si>
    <t>IKAKU</t>
  </si>
  <si>
    <t>艦隊收藏 / Kantai Collection / 艦コレ、蔚藍檔案 / Blue Archive / ブルーアーカイブ、灰燼戰線</t>
  </si>
  <si>
    <t>明信片 20元、壓克力立牌 100-120元</t>
  </si>
  <si>
    <t>https://www.doujin.com.tw/groups/info/6044</t>
  </si>
  <si>
    <t>https://x.com/NaNaOjisan</t>
  </si>
  <si>
    <t>https://www.twitch.tv/nanaoji</t>
  </si>
  <si>
    <t>https://www.facebook.com/Uncle7Fansite/posts/pfbid022mvvQw6jnG5T9ceArhFCiRaM3eFHtaAdP5LKpmUjTABpihyaSSRCfEPTnCxYYXn1l</t>
  </si>
  <si>
    <t>https://www.facebook.com/Zunzzzz</t>
  </si>
  <si>
    <t>海翼</t>
  </si>
  <si>
    <t>同人誌 200元、單陽服 650元、吊飾 150元、印章 200元</t>
  </si>
  <si>
    <t>https://twitter.com/zunzzzz_</t>
  </si>
  <si>
    <t>https://www.plurk.com/zunzun89897</t>
  </si>
  <si>
    <r>
      <rPr>
        <rFont val="Arial"/>
        <b/>
        <color rgb="FF1155CC"/>
        <u/>
      </rPr>
      <t>https://www.facebook.com/InertLiquid</t>
    </r>
  </si>
  <si>
    <t>https://www.instagram.com/zunzzzz_?fbclid=IwAR3FEjRZINZ_PN_RZWi8ezZzxkrdz2QvEKcHKeaNuQEWoEXD2b-DDqhDJVQ</t>
  </si>
  <si>
    <t>https://x.com/Hi_ye</t>
  </si>
  <si>
    <t>https://www.pixiv.net/users/1974280</t>
  </si>
  <si>
    <t>https://twitter.com/zunzzzz_/status/1750490274999173313/photo/1</t>
  </si>
  <si>
    <t>https://www.facebook.com/photo/?fbid=1505756668219948&amp;set=pcb.1505756691553279</t>
  </si>
  <si>
    <t>1、黃埔小祥臂章
2、忠誠愛音臂章</t>
  </si>
  <si>
    <t>C33,C34</t>
  </si>
  <si>
    <t>魔法少女☆伊莉雅、絕區零 / ZenlessZoneZero / ゼンレスゾーンゼロ</t>
  </si>
  <si>
    <t>同人誌 200元、音樂立牌 600元、壓克力吊飾 400元、新刊套組 1000元、絕區零大套組 2000元、 既刊 150元、立牌 300元、掛軸桌墊 600元、等身大抱枕 2200元、競標掛軸</t>
  </si>
  <si>
    <t>https://www.facebook.com/p/GirlsFrontline-Griffin-Meme-StoryHouse-%E5%B0%91%E5%A5%B3%E5%89%8D%E7%B7%9A%E6%A0%BC%E9%87%8C%E8%8A%AC%E6%95%85%E4%BA%8B%E5%B1%8B-Ver2-61559194003953/?locale=id_ID&amp;paipv=0&amp;eav=AfbPjOgbB9HmSM3LYnmyTqUa9ovqBQlrXYf2UZl11FyXEIF-sVDfnSaBABoFZ_Zgbng&amp;_rdr</t>
  </si>
  <si>
    <t>https://www.facebook.com/profile.php?id=100081971317037</t>
  </si>
  <si>
    <t>https://twitter.com/JAGOO93140229</t>
  </si>
  <si>
    <t>https://www.pixiv.net/users/12878933</t>
  </si>
  <si>
    <t>https://x.com/JAGOO93140229/status/1995326996377952761</t>
  </si>
  <si>
    <t>https://www.facebook.com/share/p/1CuWAwpgF3/</t>
  </si>
  <si>
    <t>https://www.facebook.com/permalink.php?story_fbid=pfbid03783zuF8nMrteNXgRk5MsN9zpEJKy3DTrUJBP9KoXbowPDg2QsELw5oX9bQm18kakl&amp;id=61559194003953
https://www.facebook.com/photo/?fbid=122239049132306466&amp;set=a.122106244262306466
https://www.facebook.com/permalink.php?story_fbid=pfbid0Ckqw8QzePiiXuqgx2HDJEjrST98ikrDN4LCAXeW7L2xTfu8MaajxoT2bFBWraxe5l&amp;id=61559194003953</t>
  </si>
  <si>
    <t>https://www.myacg.com.tw/goods_detail.php?gid=6782835</t>
  </si>
  <si>
    <t>Sumiko</t>
  </si>
  <si>
    <t>魔法少女伊莉雅</t>
  </si>
  <si>
    <t>https://www.facebook.com/MFgeldian/?locale=hi_IN</t>
  </si>
  <si>
    <t>https://m.facebook.com/sumikosleep/</t>
  </si>
  <si>
    <t>https://x.com/sumiko46n9</t>
  </si>
  <si>
    <t>https://www.patreon.com/sumiko46n9</t>
  </si>
  <si>
    <t>https://www.instagram.com/sumiko46n9/</t>
  </si>
  <si>
    <t>https://linktr.ee/sumiko46n9</t>
  </si>
  <si>
    <t>https://x.com/sumiko46n9/status/2004944263403241863</t>
  </si>
  <si>
    <t>https://twitter.com/morifuerfulaer</t>
  </si>
  <si>
    <t>◆共犯者的秘密集會◆</t>
  </si>
  <si>
    <t>森間</t>
  </si>
  <si>
    <t>魔法少女的魔女裁判</t>
  </si>
  <si>
    <t>💠角色小立牌六款 200元
💠明信片 消費禮/20元
💠希羅艾瑪魔女大掛軸 攤位競標</t>
  </si>
  <si>
    <t>https://www.facebook.com/morimahinata/</t>
  </si>
  <si>
    <t>子午計畫、台灣Vtuber、米哈遊、絕區零、鏈鋸人</t>
  </si>
  <si>
    <t>💠泳裝約會立牌 400元
💠明信片套組 200元
💠壓克力吊飾 150元
💠子五貼紙組 150元
💠Rei四點套組 1000元
1、泳裝+常服立牌
2、泳裝+常服吊飾
3、子午明信片套組
4、子午QQ貼紙組
💠白日夢套組
1、同人誌【Daydream】200元
2、白日夢睡衣立牌 400元
3、白日夢明信片組 150元
💠和服立牌 400元
💠同人誌【Lucent】250元
💠永裝立牌 300元
💠同人誌【花火Hanabi】200元</t>
  </si>
  <si>
    <t>https://x.com/morimahinata</t>
  </si>
  <si>
    <t>https://www.facebook.com/mimi.yu.12177?__tn__=-UC*F</t>
  </si>
  <si>
    <t>https://www.instagram.com/morimahinata/</t>
  </si>
  <si>
    <t>https://x.com/oocdawang?fbclid=IwY2xjawIBws5leHRuA2FlbQIxMAABHeKszZn4HlqZyb-hmUDMob7JmTYxwnWKXYOSsFRC7I6fiN_C-6BhcQz_dg_aem_dUD1-MUbn2bVa32DjFda0g</t>
  </si>
  <si>
    <t>https://lit.link/zh-tw/morimahinata</t>
  </si>
  <si>
    <t>蝦子的腦內劇場</t>
  </si>
  <si>
    <t>蝦子</t>
  </si>
  <si>
    <t>L35, L36 [寄]</t>
  </si>
  <si>
    <t>P09 [寄]</t>
  </si>
  <si>
    <t>https://x.com/shuilantao/status/2085298368276996206</t>
  </si>
  <si>
    <t>L33,L34</t>
  </si>
  <si>
    <t>💠新刊一起買優惠 新刊+掛飾 400元
💠新刊+2個掛飾+2個立牌 1000元
💠同人誌【魔法少女休庭 時間的百合花藝】200元
💠彩光壓克力吊飾 150元/個 500元/套
💠壓克力立牌 400元/個</t>
  </si>
  <si>
    <t>https://www.facebook.com/ebiko.cheung</t>
  </si>
  <si>
    <t>https://twitter.com/yaki_ebiko</t>
  </si>
  <si>
    <t>💠同人誌【梅竹蜜露共沾春】</t>
  </si>
  <si>
    <t>https://www.pixiv.net/users/12323331</t>
  </si>
  <si>
    <t>https://www.facebook.com/share/p/19k9Yqx79B/</t>
  </si>
  <si>
    <t>https://www.facebook.com/ebiko.cheung/posts/pfbid0sv6MQGKDF6wyp9i4hJQHaJspFrMKBVgbJQqDzJr7kSEJMphpU4AxdWVkgqatvVy2l</t>
  </si>
  <si>
    <t>詠桜堂</t>
  </si>
  <si>
    <t>止水、七七七</t>
  </si>
  <si>
    <t>文字類同人社團</t>
  </si>
  <si>
    <t>魔法少女魔女裁判/少女歌劇/Ave Mujica</t>
  </si>
  <si>
    <t>（以下皆為小說本）
魔女裁判新刊
《戀愛與選舉與魔女裁判》
少女歌劇新刊《OverTheStarLight Vol.1》
既刊：蒸氣龐克少女歌劇二部曲（花葉、蕉純）
既刊：Mygo打LOL本
既刊：三角初華黑幕假藥本
既刊：祥子中心短篇集</t>
  </si>
  <si>
    <t>https://www.facebook.com/cherryblossomfactory/</t>
  </si>
  <si>
    <t>https://www.facebook.com/cherryblossomfactory/posts/pfbid02uHVX1y9JySJkX2vD73BNxmc4GAV7iU48ouf7dZHJMWJkHJTD4KXQ1caLF9bA1ryHl</t>
  </si>
  <si>
    <t>魔角貨櫃屋</t>
  </si>
  <si>
    <t>魔法紀錄 魔法少女小圓外傳、彩虹社、MyHO!!!!!</t>
  </si>
  <si>
    <t>壓克力立牌 300元-350元、明信片 30元、透明壓克力 150元、同人誌 150元</t>
  </si>
  <si>
    <t>https://www.plurk.com/p/3izt3rkh7w</t>
  </si>
  <si>
    <t>https://www.facebook.com/profile.php?id=61556042226849</t>
  </si>
  <si>
    <t>https://www.facebook.com/permalink.php?story_fbid=pfbid0KgkLHYuvjkUpMCKncEAvdLDLnQak14r6So9LL3xMeGmNFjamxhfa9ks1gaBmN2oRl&amp;id=61556042226849</t>
  </si>
  <si>
    <t>卡桑德拉</t>
  </si>
  <si>
    <t>魔物獵人：世界 / Monster Hunter：World、艾爾登法環：黑夜君臨 /Elden Ring Nightreign 、絕區零 / ZenlessZoneZero / ゼンレスゾーンゼロ</t>
  </si>
  <si>
    <t>💠滿額消費禮【馬年春聯貼紙】(魔物：馬有寶玉/黑夜：馬上斷招) 滿700元贈一、滿14000元贈二..類推
💠雙面串接壓克力吊飾(黑夜君臨/ZZZ/魔物獵人) 180元/個
💠ZZZ雙面毛絨抱枕 550元/個
💠厚壓克力立牌(飯友) 120元/個
💠滅滅&amp;貝爺 短漫紀念透視厚壓 180元/個
💠全魔物地圖滑鼠墊 800元</t>
  </si>
  <si>
    <t>https://x.com/Yvonne_0317</t>
  </si>
  <si>
    <t>https://x.com/cassandra_desu</t>
  </si>
  <si>
    <t>https://www.facebook.com/share/p/1AqTpPKwJX/</t>
  </si>
  <si>
    <t>戲言繪想工房</t>
  </si>
  <si>
    <t>💠同人誌【Marin's Cosplay】300元
💠雙面立牌 350元</t>
  </si>
  <si>
    <t>海貓YUMI</t>
  </si>
  <si>
    <t>Vtuber, Saba, Gura ,Hololive, 星街彗星, FuwaMoco</t>
  </si>
  <si>
    <t>https://www.facebook.com/even4102</t>
  </si>
  <si>
    <t>💠貓鯊娃娃 650元
💠娃包加購 130元
💠GURA拍立得 120元
💠GURA 痛結 100元
💠貓鯊娃娃組合特點 (身分卡、明信片、防水貼)
💠GURA x SABA 硬幣
💠Saba 刺繡吊飾 200元
💠星街彗星水晶貼紙 50元
💠Saba 搖搖尾巴吊飾 120元
💠飯友 100元
💠FWMC立牌 100元</t>
  </si>
  <si>
    <t>https://x.com/even4102?fbclid=IwY2xjawOuNTpleHRuA2FlbQIxMABicmlkETFJTWNJb21MUTBWZmVyVVM2c3J0YwZhcHBfaWQQMjIyMDM5MTc4ODIwMDg5MgABHvYFGJUBD0hFxcJpHis0LdX0s1tuvuTVxh9QHV8EmcK-UQAqXBFSOOJYv8-i_aem_TPgbMRmdmAbaxi4s6zHRJQ</t>
  </si>
  <si>
    <t>https://x.com/_uri_world</t>
  </si>
  <si>
    <t>https://www.pixiv.net/users/6642015</t>
  </si>
  <si>
    <t>https://x.com/_uri_world/status/2070463165541089471</t>
  </si>
  <si>
    <t>https://www.facebook.com/even4102/posts/pfbid0DAkwupwpdBmLHZrzW12rwtG75og2TbGPyLyXyx42TMZmabKuKmMp4emzSqrVShPel</t>
  </si>
  <si>
    <t>https://x.com/_uri_world/status/2078492902196719858</t>
  </si>
  <si>
    <t>https://www.facebook.com/even4102/posts/pfbid0hcVdpo8FXYacpPhSPudnVnQJkhA4pBdJ7BXN1tUCH2tNn4KfeNCB4E1wi9uNz68Al</t>
  </si>
  <si>
    <t>云沫沫云</t>
  </si>
  <si>
    <t>ranto</t>
  </si>
  <si>
    <t>💠 海蘿寫真書 128p 1300 元
💠 金邊簽名板1（含親簽） 500 元
💠 杯墊 350 元
💠 滑鼠墊 800 元
💠 立牌 400 元
💠 生寫真（不含簽名） 400 元
💠 大套組（寫真書*1 + 隨機簽名板*1 + 杯墊*1 + 立牌*1 + 滑鼠墊*1 + 生寫真*7 + 贈徽章*2） 3300 元
💠 小套組A（寫真書*1 + 隨機簽名板*1 + 杯墊*1 + 立牌*1） 2300 元
💠 小套組B（寫真書*1 + 立牌*1 + 生寫真*7） 1900 元</t>
  </si>
  <si>
    <t>https://www.facebook.com/profile.php?id=61559123641002</t>
  </si>
  <si>
    <t>https://www.facebook.com/profile.php?id=100014464936430&amp;__tn__=-UC*F</t>
  </si>
  <si>
    <t>https://www.facebook.com/permalink.php?story_fbid=pfbid029uc6rpV76ZwPSBM3vLg1QeKMP3mSpxVqLdbcGgDs6pYKkAe2hEV8ym4MyBwK5XiSl&amp;id=61559123641002&amp;__cft__[0]=AZYfmc2FzMGJTsU08Bi8j8E77V9IuQUwAFU0nsCAagIWhT_j1AEU8aKdQnmBdOaPNd3wzr_OhNlEF74vY4FpmXwhpl_uvwfeNff1r7Kx_SziJ91ThDKvAL3rQ-k7WnqtRCC3fLHUCP5A23fydNrf9bt4-ofhZdSAPLhHhLUCOHPPrtLkLncOPjbUEk46_izBLGF7rz3wEpeHmCvJ1eJ_Ta2w&amp;__tn__=%2CO%2CP-R</t>
  </si>
  <si>
    <t>https://x.com/rantomato18</t>
  </si>
  <si>
    <t>https://docs.google.com/forms/d/e/1FAIpQLSeRs8vycY3ii07n4DOGk_nyHNRza9IuS9vA_ETALDnRFd069w/viewform</t>
  </si>
  <si>
    <t>ねこねこ(ゝω◕)</t>
  </si>
  <si>
    <t>翊丰嵐</t>
  </si>
  <si>
    <t>Aoi Hinamori，Vtuber</t>
  </si>
  <si>
    <t>💠 我全都要套組 450 元
1️⃣ 診療所日常新刊
2️⃣ 打卡棒 
3️⃣ Aoi夏威夷毛絨徽章 
💠 診療所日常新刊 200 元
💠 打卡棒 150 元 / 支
💠 Aoi夏威夷毛絨徽章 50 元
💠 Aoi泳裝款
💠 望月月姬款</t>
  </si>
  <si>
    <t>https://www.facebook.com/profile.php?id=100090106869902</t>
  </si>
  <si>
    <t>https://www.facebook.com/photo/?fbid=869111729435715&amp;set=a.103891395957756</t>
  </si>
  <si>
    <t>https://www.facebook.com/ntoumac</t>
  </si>
  <si>
    <t>https://www.instagram.com/ntoumac/</t>
  </si>
  <si>
    <t>御用飯糰</t>
  </si>
  <si>
    <t>Arcaea</t>
  </si>
  <si>
    <t>💠同人誌【Resonance of Arcadia】200元
💠對立立牌 300元
💠鑰匙圈 150元
💠新刊套組 600元 (同人誌+立牌+鑰匙圈+明信片)
💠R18明信片</t>
  </si>
  <si>
    <t>https://sites.google.com/email.ntou.edu.tw/ntoumacg/%E9%A6%96%E9%A0%81</t>
  </si>
  <si>
    <t>https://www.facebook.com/fan.thomas.16940/</t>
  </si>
  <si>
    <t>https://x.com/FT_0516</t>
  </si>
  <si>
    <t>https://www.facebook.com/fan.thomas.16940/posts/pfbid02kJEJHDxQq1sYi6XA6tsCZSjw2zU9SAGvCkxyAQ4uBfxgrpkRkgGFYanxabmrraael</t>
  </si>
  <si>
    <t>Arcaea、Vtuber、WACCA</t>
  </si>
  <si>
    <t>飯友 150元、壓克力吊飾 100元、明信片 20元</t>
  </si>
  <si>
    <t>Mr.Lime</t>
  </si>
  <si>
    <t>https://www.facebook.com/DaZaWe/posts/pfbid0aRKKJC5HPc8Gzx8w4yGmd6njunYqfhvts5TLub8VeMAn5obWbXAz8QHhxEEf9k2ql</t>
  </si>
  <si>
    <t>Hololive, Towa、明日方舟</t>
  </si>
  <si>
    <t>回憶再錄套組 1200元
💠同人誌
💠側背透明提袋
💠透明組裝應援扇
💠台灣限定閃耀胸章組
💠套組獨立流水編號卡
與你隨行套組 1000元
💠透明窗景透明提袋
💠同人誌新刊
💠壓克力立牌
💠色紙
💠編號卡
既品 演唱會回憶主題套組 1500元</t>
  </si>
  <si>
    <t>日初翱祥</t>
  </si>
  <si>
    <t>陌千</t>
  </si>
  <si>
    <t>💠同人誌【重組若葉睦】250元
💠既刊 200-230元
💠飯友 150元/個 700元/團 1350元/全部</t>
  </si>
  <si>
    <t>https://www.facebook.com/profile.php?id=61573280459091</t>
  </si>
  <si>
    <t>https://x.com/Mochian0819/status/2007804197732073496</t>
  </si>
  <si>
    <t>https://www.facebook.com/Tetrapodsha/posts/pfbid035AP14jV29jhf6PVxcoMcU2gWodb62bKt6YHVTewAgann9Bm56wJYfEbkkzE1DEiUl</t>
  </si>
  <si>
    <t>https://www.plurk.com/p/3i9k1a4nv9</t>
  </si>
  <si>
    <t>https://www.facebook.com/Tetrapodsha/posts/pfbid079HpjCgtHFJj8ibL8M5q4vJFr8XXzPuE59oULJb2kbiGPEVcZtefYJTEbiJaRAwGl</t>
  </si>
  <si>
    <t>hairpin/悶騷</t>
  </si>
  <si>
    <t>T16</t>
  </si>
  <si>
    <t>https://www.facebook.com/profile.php?id=61558258981354</t>
  </si>
  <si>
    <t>http://twitter.com/hairpin0703</t>
  </si>
  <si>
    <t>http://pixiv.net/users/32007707</t>
  </si>
  <si>
    <t>https://www.facebook.com/profile.php?id=100016624872250</t>
  </si>
  <si>
    <t>https://www.facebook.com/permalink.php?story_fbid=pfbid02tYg9Rzh9Tbz9LurMY23nZzsbjuTtAkXMjgb7oAcT73vzx4zdZtyQKGVuts5gTwxVl&amp;id=61558258981354</t>
  </si>
  <si>
    <t>https://www.facebook.com/reikakrzk/</t>
  </si>
  <si>
    <t>https://twitter.com/reikakrzk__?fbclid=IwAR0Zq8d9s1QaV4pCu1xuG8emuNDZyWGTUxY780J_9wqEZ1hvx8vysfzQ3FE</t>
  </si>
  <si>
    <t>https://twitter.com/touchi_TC</t>
  </si>
  <si>
    <t>https://lit.link/en/touchi?fbclid=IwY2xjawIFsKtleHRuA2FlbQIxMAABHV1cG71bsUV94jFmi86WljcEYjJs10jMaoppjNV6qwtIe_qBW1ZJWd04pA_aem_ZxAAKe9NhsmhM7rkDNhmDQ</t>
  </si>
  <si>
    <t>https://www.facebook.com/profile.php?id=100000211452578</t>
  </si>
  <si>
    <t>https://reikakrzk.tumblr.com/?fbclid=IwAR2sWsm6GNjk4kuhmv4MUjZuxtCqcp82eHZOT6wpD0Wfkye4R7-Q3LQAQkQ</t>
  </si>
  <si>
    <t>Hoshihan</t>
  </si>
  <si>
    <t>B13,B14 [寄]</t>
  </si>
  <si>
    <t>💠同人誌《𝗘𝗰𝗹𝗶𝗽𝘀𝗲／蝕》200元
💠若葉睦 垂耳兔壓克力飯友 150元
💠Completeness 專輯造型 NFC吊飾 150元
💠Ether款 雷射票卡
💠天球雷射票卡
💠新刊特製 手提紙袋
💠既刊 200元
💠小紅壓克力立牌 300元
💠制服光與對立 原色帆布袋 200元
💠音遊梗圖貼圖 50元</t>
  </si>
  <si>
    <t>https://www.facebook.com/hoshihan1125/</t>
  </si>
  <si>
    <t>https://www.facebook.com/profile.php?id=100004831329090</t>
  </si>
  <si>
    <t>https://twitter.com/hoshihan3?fbclid=IwAR0qKaMf3plUwqjlVNY-WdiZkIvUbnICrduRuF92kEweqMyRI9FDmc39be8</t>
  </si>
  <si>
    <t>https://www.pixiv.net/users/75293952?fbclid=IwAR0AtvQyFePL-lDNl7kbNv1sNKNvBmSBKVDDmo-0ZqRPtaNmw59Mq18Km9g</t>
  </si>
  <si>
    <t>https://www.youtube.com/channel/UCPvhqsof0Dqkw6sXsCKXeog</t>
  </si>
  <si>
    <t>https://lit.link/hoshihan?fbclid=IwZXh0bgNhZW0CMTEAAR1GAXhlubuqQhwmRG2BcsLv9mdyyqBQp9Ehuk1oodRIkc3M9ko8wqtQlQg_aem_K-zIMaS2K9Rhxk-USUf0_Q</t>
  </si>
  <si>
    <t>https://www.facebook.com/hoshihan.lee/posts/pfbid0DADXMAZxP2vXtNESLUSEnpBn3Ho1bZ4cAkASArdxEk63EMr1YWmNocAeYbhHLJ4Nl</t>
  </si>
  <si>
    <t>https://www.facebook.com/share/p/1C5K2aSGbg/</t>
  </si>
  <si>
    <t>https://www.facebook.com/kuan.wei.lin.372350/posts/pfbid0dqbhXovbiSuyHDWDjkXhj1qhJwXxUu8x2bsVgJKCpMv1gjSeadgNt8SEoiys2ed9l</t>
  </si>
  <si>
    <t>SLOTH666</t>
  </si>
  <si>
    <t>O07 [寄]</t>
  </si>
  <si>
    <t>《Ave Mujica-It That Betrays背叛惡物01》300元</t>
  </si>
  <si>
    <t>https://www.facebook.com/sloth.xu.9</t>
  </si>
  <si>
    <t>崩畫星穹鐵道，未定事件簿</t>
  </si>
  <si>
    <t>💠拼圖壓克力吊飾 50元
💠壓克力片 20元
💠透明方形外盒 20元
💠車窗外盒 120元</t>
  </si>
  <si>
    <t>https://x.com/SLOTH6666666</t>
  </si>
  <si>
    <t>https://www.pixiv.net/users/4871291</t>
  </si>
  <si>
    <t>https://www.facebook.com/share/p/1GCGBTHVZ6/</t>
  </si>
  <si>
    <t>https://www.facebook.com/profile.php?id=61564358181267</t>
  </si>
  <si>
    <t>https://www.facebook.com/sloth.xu.9/posts/pfbid023yVmpoE5K4gqYaL8vKTy5Nwh7mPLEo6pP5FZMotGBX5EsSCnPaihqQD86TAbz5TKl</t>
  </si>
  <si>
    <t>https://www.myacg.com.tw/goods_detail.php?gid=6783117</t>
  </si>
  <si>
    <t>https://www.facebook.com/zhu.xin.717226/posts/pfbid0uWGBaXQrSJs726cYwHgWUKpKmUNRo7fVqMZhm3ihs3crgHMnd91G98hLH9Mce2QHl</t>
  </si>
  <si>
    <t>https://www.facebook.com/profile.php?id=61550049819898&amp;mibextid=LQQJ4d</t>
  </si>
  <si>
    <t>https://x.com/hagi_0603</t>
  </si>
  <si>
    <t>https://www.pixiv.net/users/65057053</t>
  </si>
  <si>
    <t>https://www.instagram.com/p/DQO2SXjEiSq/</t>
  </si>
  <si>
    <t>台灣VTuber團隊</t>
  </si>
  <si>
    <t>https://linktr.ee/hagi63?utm_source=ig&amp;utm_medium=social&amp;utm_content=link_in_bio&amp;fbclid=PAZXh0bgNhZW0CMTEAc3J0YwZhcHBfaWQMMjU2MjgxMDQwNTU4AAGnFFbWMJ2vkrrss3a7WQb8njUtxrtxyKvEQZDNTG-3jD4awBCxU6izIvgFNF4_aem_KXUMjGUEXyYYwMJJgpiPTw</t>
  </si>
  <si>
    <t>https://www.facebook.com/profile.php?id=61565099445578</t>
  </si>
  <si>
    <t>https://x.com/Singularit31671</t>
  </si>
  <si>
    <t>https://www.facebook.com/share/p/18Fj5ojvCW/</t>
  </si>
  <si>
    <t>https://www.youtube.com/channel/UC_CyVK7610vdwOipWQ2378g</t>
  </si>
  <si>
    <t>Ave Mujica, MyGO!!!!!</t>
  </si>
  <si>
    <t>https://linkgoods.com/singularity</t>
  </si>
  <si>
    <t>同人誌 500元、收藏卡 30元 4張 100元</t>
  </si>
  <si>
    <t>https://www.facebook.com/permalink.php?story_fbid=pfbid0PPmrLE3v7NCvpZSJfcHhU2Mnszafe5MhEzmafXoJ6q5AcyYMT49QnmJDgMMfqztHl&amp;id=61565099445578</t>
  </si>
  <si>
    <t>https://www.facebook.com/profile.php?id=100037840994289</t>
  </si>
  <si>
    <t>https://twitter.com/Drasdr7513/media</t>
  </si>
  <si>
    <t>https://www.pixiv.net/users/22563791</t>
  </si>
  <si>
    <t>https://m.facebook.com/story.php?story_fbid=pfbid02vpPQ1XfFdQQd6UWW5beFMuhXotdreSU6EP6PCtLtdAY7MokK5a5w2yxhaqx4VNVXl&amp;id=61550086487640</t>
  </si>
  <si>
    <t>Ave Mujica、莉可莉絲</t>
  </si>
  <si>
    <t>💠同人誌【AveMuChicken】150元
💠套組 400元 (新刊+徽章+紙巾+吊飾)
💠新刊套組 (新刊+飯友+明信片+不織布袋)
💠同人誌【Snowy Chaos】150元
💠既刊</t>
  </si>
  <si>
    <t>https://www.facebook.com/kun.salamander.3/posts/pfbid0bSchrXybyiNABMRYUuSyR57ugqpaV3Ja8THuo1x35o6pPWhRJcfCLoFHxSdSZHw1l</t>
  </si>
  <si>
    <t>https://www.facebook.com/kun.salamander.3/posts/pfbid0bUN9iicQC2L5RTCP8SX1eaAVcijFGgXP4urBSvXRi2HkgjTW6StZafENb1PeX7KXl</t>
  </si>
  <si>
    <t>https://x.com/illamazing/status/2060323761266835873/photo/1
https://www.facebook.com/TT.hollow/posts/pfbid02R91UywERvDbw1wiGLv12PhwtR5ZLPxs4TcjmN8scDp7oGCxizPTt57NkZTL9iGbBl</t>
  </si>
  <si>
    <t>Ave Mujica、葬送的芙莉蓮、Hololive、怪獸八號</t>
  </si>
  <si>
    <t>💠 若葉睦徽章 NT.200 
💠 若葉睦杯套 NT.100
💠 若葉睦套組 NT.250
1️⃣ 若葉睦徽章 ×2
2️⃣ 雷射票 x 1
3️⃣ 5公分雷射壓克力立牌
💠 若葉睦五星鐳射票 NT.80
💠 芙至欣靈春聯冰貼 NT.90
💠 苦巧克力裝飾壓克力磚 NT.200
💠 聶はじめ明信片 NT.30</t>
  </si>
  <si>
    <t>https://www.facebook.com/lisachang2011</t>
  </si>
  <si>
    <t>https://x.com/luminol5221</t>
  </si>
  <si>
    <t>https://www.plurk.com/lisachang201213</t>
  </si>
  <si>
    <t>https://lisachang201213.wixsite.com/website</t>
  </si>
  <si>
    <t>https://www.facebook.com/p/%E7%8B%B8%E5%A5%B4%E5%B0%8F%E7%AF%89-61550612348852/</t>
  </si>
  <si>
    <t>https://www.plurk.com/p/3i8fe1op3t
https://www.facebook.com/share/p/18k4UozSyc/</t>
  </si>
  <si>
    <t>T11,T12</t>
  </si>
  <si>
    <t>Ave Mujica、FGO</t>
  </si>
  <si>
    <t>https://www.instagram.com/linu_house/?igsh=Y290c3I3NGd4OGNz&amp;fbclid=IwY2xjawJSNLFleHRuA2FlbQIxMAABHY_MxLF-32Dmyq7uImskBGU5U7elkqHYpSuffoqV0T5PPKDZXbV7gXZS2g_aem_L2vIDpR_CPvHgHGWNDEaCg</t>
  </si>
  <si>
    <t>💠同人誌【三角初華觀察日記】200元
💠既刊套組 200元
💠FGO套組 300元
💠既刊單品 150-200元
💠簽繪板 2000元</t>
  </si>
  <si>
    <t>裝飾</t>
  </si>
  <si>
    <t>https://www.facebook.com/share/p/14WpU6Bkcg8/</t>
  </si>
  <si>
    <t>https://www.plurk.com/p/3i9otthvs3</t>
  </si>
  <si>
    <t>https://www.facebook.com/profile.php?id=100094687924587</t>
  </si>
  <si>
    <t>https://instagram.com/rurimatsuri_design?igshid=NGVhN2U2NjQ0Yg%3D%3D&amp;utm_source=qr</t>
  </si>
  <si>
    <t>Ave Mujica、MyGO!!!!!</t>
  </si>
  <si>
    <t>💠原創百合短篇小說 100元
💠既刊 220元</t>
  </si>
  <si>
    <t>https://portaly.cc/rurimatsuri_design?fbclid=IwZXh0bgNhZW0CMTAAAR1G5s4Ih5GJjJVqPCvTc9bIblNqoitx_irwDQJfyUJ0EKclM4-Yt4vEOx8_aem_CnB7EsMiBYvGOSmw14U7UA</t>
  </si>
  <si>
    <t>https://www.facebook.com/Irene309w/posts/pfbid0kQKEzPnW7tjF3aEFdvZSXWgMmdEhELiKaK8AGso62Rtzb6HPNcubChMPkX8zFhKkl?__cft__[0]=AZUZYL3xmst9hyCfWfxYevkVjLKbz-P1L-fQXnBHpN3lR47rMp-NflO2VknuHa9wNmFcXAodAtgss9DYg1jseV4gBYV5GvTKLQSwy6GnPKp99AVDDm8rEqXcvjDsCPODdg_ssDJNR6CgmFl3kmPJkWPnHStElMU1rV1t8DcEhuh3yTQNGG0bcNCGi_UWVC5DtXQ&amp;__tn__=%2CO%2CP-R</t>
  </si>
  <si>
    <t>Shigure_S Artworks RIO vol.3 7點套組 1600元
另有單售-
-磁吸換衣立牌 20CM
-壓克力飯友 8CM
-雷射票
-旗袍莉音杯墊
-掛軸</t>
  </si>
  <si>
    <t>https://www.facebook.com/Irene309w/posts/pfbid024DoNvhcr3tGoxCtCnqf6RBmHt5iPLfPLZeBgF8PPtjy2F8NfVaMNn15qpuQudQJyl</t>
  </si>
  <si>
    <t>Ave Mujica、MyGO!!!!!、少女樂團吶喊吧、機動戰士鋼蛋 GQuuuuuuX</t>
  </si>
  <si>
    <t>同人諗【少女樂團Q版插畫本】250+自選一個糰子(初華 / 祥子 / 桃香)
單售糰子娃娃一個190元(初華 / 祥子 / 鋼彈瑪秋)
MYGO吊飾一個150元(樂奈 / 愛音 / 燈)三個200元</t>
  </si>
  <si>
    <t>https://www.facebook.com/share/p/1HxrqXYA65/?mibextid=wwXIfr</t>
  </si>
  <si>
    <t>https://www.facebook.com/animeboxyoshi/posts/pfbid02xYjkKpHmyXKDhwPsakbSopcBXYZq6vcFsC7VmYbm2b9ovBPEqWqcBMaWh1SF8E9ql</t>
  </si>
  <si>
    <t>https://www.facebook.com/photo/?fbid=25750101314585537&amp;set=pcb.25750103271252008</t>
  </si>
  <si>
    <t>https://www.myacg.com.tw/goods_detail.php?gid=7290442</t>
  </si>
  <si>
    <t>H33,H34</t>
  </si>
  <si>
    <t>J39,J40</t>
  </si>
  <si>
    <t>bang dream it's mygo!!!!!</t>
  </si>
  <si>
    <t>原創短篇250
魔女裁判合同400
蔚藍檔案短篇100
雞狗新刊300</t>
  </si>
  <si>
    <t>https://www.plurk.com/p/3i9zkufr5p</t>
  </si>
  <si>
    <t>https://drive.google.com/drive/u/0/folders/1akf6aAse7tnXTyLEYUAg0muh4ILRJKrN</t>
  </si>
  <si>
    <t>ハウンドｂ</t>
  </si>
  <si>
    <t>P24 [寄]</t>
  </si>
  <si>
    <t>Battle Spirits</t>
  </si>
  <si>
    <t>💠 同人誌新刊【Aeternum】200元
💠 新刊套組 400元
1️⃣ 新刊【Aeternum】
2️⃣ A4資料夾
3️⃣ 眼鏡布
4️⃣ 兩用壓克力隔板
💠 合皮製卡盒(聖劍) 800元
💠 合皮製卡盒(兔兔) 800元</t>
  </si>
  <si>
    <t>https://www.facebook.com/profile.php?id=61585888752303</t>
  </si>
  <si>
    <t>💠同人誌 kei新刊 150元
💠同人誌 既刊
💠明信片</t>
  </si>
  <si>
    <t>https://x.com/haundo_b?fbclid=IwY2xjawPT87hleHRuA2FlbQIxMQBzcnRjBmFwcF9pZBAyMjIwMzkxNzg4MjAwODkyAAEeeZxMZ-xEN9cQunsz9v0YmXs6zSdp17qd31EgP5755-VXPExjmcymy6sVd9c_aem_6V_-T8ojdn3pVij1YlbALg</t>
  </si>
  <si>
    <t>https://www.pixiv.net/users/18449024</t>
  </si>
  <si>
    <t>https://www.facebook.com/share/p/1AoMDSH9NV/</t>
  </si>
  <si>
    <t>https://www.facebook.com/share/p/1KT8cmKfWT/</t>
  </si>
  <si>
    <t>FGO</t>
  </si>
  <si>
    <t>1. 《CHALDEA EMISSON V 繁體中文版》同人誌 + 壓克力套組 + FF46發行紀念迷你色紙(新繪！)
2. C106商品 - 奧伯隆徽章
3. 既刊《CHALDEA EMISSON》全系列中文版同人誌
飴玉コンC106套組: 兩本新刊 + B2掛軸 + 壓克力 + 迷你色紙</t>
  </si>
  <si>
    <t>有邀請到あめうさぎ飴玉コン老師</t>
  </si>
  <si>
    <t>https://www.plurk.com/p/3iqcl2x9fh
https://www.plurk.com/p/3iu1gg0ph7</t>
  </si>
  <si>
    <t>https://www.facebook.com/sinryuvietrereich/posts/pfbid02VgRtQ4cEuETgSTeftxHCSrSP6w6YG7gQ4i1dBtDeZ2mSmv3wWZuuFjtK5H1shrwFl</t>
  </si>
  <si>
    <t>https://www.facebook.com/zhukebo/posts/pfbid02kaPoogwFuSxRyqTLZYq4caq7eRiHmnQw7y6uRXwnWBTfwSaSfY6RFcPcPNqWbPWHl
https://www.facebook.com/zhukebo/posts/pfbid0h86zeTHrYdKW1gLmE4xJY72vRuY2VdMhawVYTb8eDihvsgnEwhymMhNA1vA14rLGl
https://www.facebook.com/zhukebo/posts/pfbid0sprWWRCqQFtFbxtMh7njdAPmg9CZNSFrCM2NyYeQfZmPe4BPFkKhkJR7an4QjWoRl</t>
  </si>
  <si>
    <t>https://www.facebook.com/share/p/1TQAURtkLk/</t>
  </si>
  <si>
    <t>珈琲紳士の部屋</t>
  </si>
  <si>
    <t>lack</t>
  </si>
  <si>
    <t>💠新刊套組 1200元 (同人誌 + 壓克力鑰匙圈 + 貼紙 + 特典 + 資料夾 + 手提袋)
💠同人誌【LACKGAKIBOX2025】
💠鑰匙圈
💠手提袋
💠色紙
💠資料夾
💠貼紙</t>
  </si>
  <si>
    <t>https://x.com/lalalalack</t>
  </si>
  <si>
    <t>https://www.instagram.com/lack_illustrator/</t>
  </si>
  <si>
    <t>https://www.youtube.com/@lackism</t>
  </si>
  <si>
    <t>https://www.facebook.com/MinMinCatCat/?locale=zh_TW</t>
  </si>
  <si>
    <t>https://www.twitch.tv/lalalalalack</t>
  </si>
  <si>
    <t>https://lit.link/zh-tw/lalalalack</t>
  </si>
  <si>
    <t>https://instagram.com/minmin.catcat</t>
  </si>
  <si>
    <t>https://www.plurk.com/p/3ia9wan4wc</t>
  </si>
  <si>
    <t>https://line.me/S/sticker/30109319</t>
  </si>
  <si>
    <t>https://linktr.ee/minmincatcat?fbclid=IwY2xjawKzKYBleHRuA2FlbQIxMABicmlkETFpWHZjUkZPdjZXcDY0RXpOAR7EPW9nbAvW2u_zWnbTDJD9v5hqPNCU9uyuDgVwPLZACh3lN3xxxdsszqdJjA_aem_-F63sU7QDBkptHdACNXdug</t>
  </si>
  <si>
    <t>玖路御阿巴</t>
  </si>
  <si>
    <t>N13,N14</t>
  </si>
  <si>
    <t>💠新刊套組 1600元 (同人誌+親簽色紙+色紙+壓克力立牌+掛軸+透卡+圖卡+明信片+紙袋)
💠魅力閃耀套組 1200元 (同人誌+親簽色紙+色紙+壓克力立牌+透卡+圖卡+明信片+紙袋)
💠新刊魅力套組 500元 (同人誌+透卡+圖卡+明信片+紙袋)
💠同人誌【獨特魅力角色Vol.10】
💠親簽色紙
💠色紙
💠掛軸
💠壓克力立牌 450元
💠透卡
💠A5圖卡
💠明信片
💠紙袋</t>
  </si>
  <si>
    <t>https://bsky.app/profile/kuroo-sd.bsky.social</t>
  </si>
  <si>
    <t>https://twitter.com/kuroo_sd</t>
  </si>
  <si>
    <t>https://www.facebook.com/BcnyArt/</t>
  </si>
  <si>
    <t>https://x.com/BcNyART</t>
  </si>
  <si>
    <t>https://www.plurk.com/bcny</t>
  </si>
  <si>
    <t>https://www.pixiv.net/users/286678</t>
  </si>
  <si>
    <t>https://www.pixiv.net/users/100158688</t>
  </si>
  <si>
    <t>https://www.instagram.com/bcnyart/</t>
  </si>
  <si>
    <t>https://www.youtube.com/@bcnyart/</t>
  </si>
  <si>
    <t>https://home.gamer.com.tw/creation.php?owner=bcny</t>
  </si>
  <si>
    <t>https://www.threads.net/@bcnyart</t>
  </si>
  <si>
    <t>https://www.plurk.com/p/3i9488pd9z</t>
  </si>
  <si>
    <t>https://t.co/7foZw4p3NP</t>
  </si>
  <si>
    <t>https://www.facebook.com/share/p/17kpBeFYR2/</t>
  </si>
  <si>
    <t>https://portaly.cc/kuroo_sd</t>
  </si>
  <si>
    <t>Hoodier</t>
  </si>
  <si>
    <t>U07 [寄]</t>
  </si>
  <si>
    <t>N11,N12</t>
  </si>
  <si>
    <t>💠同人誌【Fate/City Girls Collection vol.8】 200元
💠立牌
💠紙袋
💠資料夾
💠鑰匙圈
💠套組 800元 (上方全部品項)</t>
  </si>
  <si>
    <t>https://www.facebook.com/HoodierHG/</t>
  </si>
  <si>
    <t>https://twitter.com/Hoodier_HG</t>
  </si>
  <si>
    <t>https://www.plurk.com/s29314125?offset=</t>
  </si>
  <si>
    <t>https://www.pixiv.net/users/6604936</t>
  </si>
  <si>
    <t>https://www.facebook.com/PinkuEmpire/</t>
  </si>
  <si>
    <t>https://www.facebook.com/share/p/18ee9fEJVi/</t>
  </si>
  <si>
    <t>https://twitter.com/PinkuEmpire</t>
  </si>
  <si>
    <t>https://www.pixiv.net/users/30144663</t>
  </si>
  <si>
    <t>Round table</t>
  </si>
  <si>
    <t>Shiki シキ</t>
  </si>
  <si>
    <t>C07 [寄]</t>
  </si>
  <si>
    <t>彩色畫冊
壓克力立牌
おまけ贈本
透明文件袋
簽繪版</t>
  </si>
  <si>
    <t>https://www.instagram.com/pinkuempire/</t>
  </si>
  <si>
    <t>https://youtube.com/@PinkuEmpire</t>
  </si>
  <si>
    <t>https://www.facebook.com/profile.php?id=100065231732801</t>
  </si>
  <si>
    <t>https://www.twitch.tv/pinkuempire</t>
  </si>
  <si>
    <t>https://x.com/saber800729</t>
  </si>
  <si>
    <t>https://home.gamer.com.tw/homeindex.php?owner=six00606</t>
  </si>
  <si>
    <t>https://www.pixiv.net/users/10699066</t>
  </si>
  <si>
    <t>https://saber800729.fanbox.cc/</t>
  </si>
  <si>
    <t>https://www.facebook.com/PinkuEmpire/posts/pfbid02Uh48xntCRhL3SwXn3HZ8RyrbBn2dhZypqKarNsUBCFFkc3ZEsVCXC1tqRbqrUXoBl</t>
  </si>
  <si>
    <t>https://lit.link/zh-tw/shiki0729</t>
  </si>
  <si>
    <t>https://www.facebook.com/share/p/1KiFx3TA81/</t>
  </si>
  <si>
    <t>ぷよちゃ</t>
  </si>
  <si>
    <t>https://www.facebook.com/hkpoorguy</t>
  </si>
  <si>
    <t>https://www.plurk.com/siukaukau</t>
  </si>
  <si>
    <t>https://x.com/puyocha</t>
  </si>
  <si>
    <t>https://www.plurk.com/p/3i9iw23f3j</t>
  </si>
  <si>
    <t>FGO, 原神 / Genshin Impact, 蔚藍檔案 / Blue Archive / ブルーアーカイブ, 東方Project / Touhou Project</t>
  </si>
  <si>
    <t>卡套、卡墊、滑鼠墊、壓克力吊飾、插畫本</t>
  </si>
  <si>
    <t>https://www.facebook.com/ke.even.3979?__tn__=-UC*F</t>
  </si>
  <si>
    <t>https://twitter.com/Its_you_dan</t>
  </si>
  <si>
    <t>https://x.com/Keven_ver5?fbclid=IwY2xjawH-ma1leHRuA2FlbQIxMAABHSHNxAiyWTqupbacZuRZ6IPRCY-mBKNslHclYhv4k13ayfkXzTNAhD49Bg_aem_8bFHjVU6TwqOvzW04uwV2g</t>
  </si>
  <si>
    <t>https://x.com/Its_you_dan/status/2019008721125564755</t>
  </si>
  <si>
    <t>https://www.pixiv.net/users/23680106</t>
  </si>
  <si>
    <t>ふつれ</t>
  </si>
  <si>
    <t>S31 [寄]</t>
  </si>
  <si>
    <t>FGO、蔚藍檔案 / Blue Archive / ブルーアーカイブ、絕區零 / ZenlessZoneZero / ゼンレスゾーンゼロ</t>
  </si>
  <si>
    <t>寫真集 500元-600元、寫真卡 300元、壓克力立牌 500元、徽章 100元、拍立得 400元</t>
  </si>
  <si>
    <t>https://x.com/_futsure_?lang=ja</t>
  </si>
  <si>
    <t>MyGO!!!!!、星塔旅人、光之美少女《名偵探光之美少女》、露露卡</t>
  </si>
  <si>
    <t>https://fantia.jp/f7r</t>
  </si>
  <si>
    <t>https://www.instagram.com/f7r_reeves</t>
  </si>
  <si>
    <t>https://www.facebook.com/profile.php?id=61573677164059</t>
  </si>
  <si>
    <t>https://x.com/_futsure_/status/2018996629895057509</t>
  </si>
  <si>
    <t>Gura</t>
  </si>
  <si>
    <t>雷雕吊飾
hololive
子午計畫
迷因、活網仔系列
新品 puyoyo拼圖收納壓克力 200元
無料的壓克力吊飾快沒了要拿要快喔</t>
  </si>
  <si>
    <t>💠同人誌 250元</t>
  </si>
  <si>
    <t>https://lit.link/zh-tw/akatsukistudio</t>
  </si>
  <si>
    <t>https://www.facebook.com/chen.zhi.ting.254719/</t>
  </si>
  <si>
    <t>https://x.com/aka_tsuki_1220/status/2018575475099209959?s=46&amp;t=WDWmzboK7DPAfS8HwhkuZA</t>
  </si>
  <si>
    <t>https://myship.7-11.com.tw/general/detail/GM2311237134938</t>
  </si>
  <si>
    <t>https://cxc.today/zh/@ibaraki/intro</t>
  </si>
  <si>
    <t>K26</t>
  </si>
  <si>
    <t>https://x.com/gqiFKz2csPZScnO/status/2086135827160272946</t>
  </si>
  <si>
    <t>Gura、Saba、Vtuber</t>
  </si>
  <si>
    <t>💠同人誌【Pink Gura】250元
💠Gura/甘城 明信片 20元
💠壓克力立牌2款 250-300元
💠壓克力鑰匙圈2款 70元/個
💠A套組 (上面所有品項) 900元
💠B套組 (六張明信片) 100元
💠C套組 (壓克力立牌+鑰匙圈) 600元
💠D套組 (壓克力鑰匙圈) 120元</t>
  </si>
  <si>
    <t>書籍作家</t>
  </si>
  <si>
    <t>https://x.com/K63417638/status/2017085035728470155/photo/1</t>
  </si>
  <si>
    <t>HIMEHINA，Vtuber，日本</t>
  </si>
  <si>
    <t>💠 同人誌新刊畫集《Tears born from Dreams》 (24P) 300 元
💠 HIMEHINA 2026 ASIA TOUR 掛軸  1000 元
💠 消光鋁板畫 650 元
💠 壓克力厚磚 650 元
💠 秋裝立牌 250 元
💠 秋裝立牌  450 元
💠 明信片套組 50 元</t>
  </si>
  <si>
    <t>https://www.facebook.com/kewpiewang</t>
  </si>
  <si>
    <t>https://www.facebook.com/profile.php?id=61565947402966#</t>
  </si>
  <si>
    <t>https://bsky.app/profile/riverbit.bsky.social</t>
  </si>
  <si>
    <t>https://x.com/wrr168bx</t>
  </si>
  <si>
    <t>https://www.pixiv.net/users/4860206</t>
  </si>
  <si>
    <t>https://www.instagram.com/riverbit0/</t>
  </si>
  <si>
    <t>https://home.gamer.com.tw/homeindex.php?owner=slarry0307</t>
  </si>
  <si>
    <t>https://www.instagram.com/hakaiwang?fbclid=IwY2xjawS9QMpleHRuA2FlbQIxMABicmlkETE4M0p5ZXRtQTJJU3NTaXd4c3J0YwZhcHBfaWQQMjIyMDM5MTc4ODIwMDg5MgABHmj2YRbyVoPw8kSBhtI-DQFn2Tya3LxZ8y0Eo7vvyKhv2-fuo1QyNbOxCufc_aem_Ukf-4wzhHDr2RgoxaGuQ8A</t>
  </si>
  <si>
    <t>https://www.threads.com/@riverbit0?xmt=AQGzzB1b95yP_RKFrqWbBsqhYNx6e0b9K2Z4zsZITdco6t0</t>
  </si>
  <si>
    <t>https://x.com/WRr168BX/status/2013163225161060783/photo/1</t>
  </si>
  <si>
    <t>💠罐頭徽章 140元
💠卡大卡立牌 250元
💠流螢吊飾 150元
💠拍立得 30元
💠Holo徽章 60元/顆 250元/組
💠LUXIEM徽章 60元/顆 150元/組
💠瓶蓋徽章 60元
💠PLAVE調是 60元
💠雷射吊飾 100元
💠自組版小立牌 200元</t>
  </si>
  <si>
    <t>Zko</t>
  </si>
  <si>
    <t>https://x.com/DreamD323460</t>
  </si>
  <si>
    <t>https://www.discord.gg/fR668UExpS</t>
  </si>
  <si>
    <t>https://lit.link/en/dreamboat0704</t>
  </si>
  <si>
    <t>https://x.com/zkoooo_</t>
  </si>
  <si>
    <t>https://x.com/DreamD323460/status/2016114416522297639</t>
  </si>
  <si>
    <t>同人誌、原創吊飾、阿夸掛軸、獅雪滑鼠墊、既刊CONTRAST</t>
  </si>
  <si>
    <t>https://www.facebook.com/nycu.vtuber</t>
  </si>
  <si>
    <t>https://www.instagram.com/nycu.vtuber</t>
  </si>
  <si>
    <t>http://www.youtube.com/@nycu.vtuber</t>
  </si>
  <si>
    <t>https://www.plurk.com/p/3iqmsmzb91</t>
  </si>
  <si>
    <t>https://nycu.moe/about.html</t>
  </si>
  <si>
    <t>https://www.facebook.com/share/p/14UDdH7S7hZ/?mibextid=wwXIfr</t>
  </si>
  <si>
    <t>💠同人誌 500元
💠既刊 1200元</t>
  </si>
  <si>
    <t>L29 [寄]</t>
  </si>
  <si>
    <t>💠同人誌《Oshi No Ko》 200元
💠同人誌套組 550元
💠2026好事WAH生春聯組 100元
💠HOLOpixel 吊飾 100元
💠大掛軸 800元
💠SABA立牌 250元
💠防水貼紙組 100元
💠阿梅透扇 50元
💠滑鼠墊 600元
💠小惡魔立繪板 200元</t>
  </si>
  <si>
    <t>https://www.facebook.com/StudioAmatiz/?locale=zh_TW</t>
  </si>
  <si>
    <t>https://x.com/amatizqueen</t>
  </si>
  <si>
    <t>https://x.com/8nana_usa/status/2014616089708380218</t>
  </si>
  <si>
    <t>https://www.youtube.com/channel/UCGH4cbe87KrlXJHBAujnwrQ</t>
  </si>
  <si>
    <t>獅白monarch周邊套組 $500
&gt;彩圖本、雷射拍立得、壓克力色紙、壓克力匙扣、透明購物袋
笑虎にこたん周邊套組 $350
&gt;雷射拍立得、貓罐頭風徽章、壓克力間尺
POI CLUB 骰子套組 $1000
&gt;紀念幣、骰子六顆、亞克力磁吸骰子收納盒、黑金卡、清潔布
麵屋立體立牌 $350
SSRB大毛氈 $1000
雙面頸巾 $600
工事中手機座 $200
雙面漁夫帽 $600
工事中便簽夾 $100</t>
  </si>
  <si>
    <t>https://potofu.me/chiyou</t>
  </si>
  <si>
    <t>https://x.com/amatizqueen/status/2084547462564585671</t>
  </si>
  <si>
    <t>長切</t>
  </si>
  <si>
    <t>https://www.facebook.com/shiyasakana/posts/pfbid02fJiSmf5BEnajcexN14B3MWuHGueWGjyFewiyicCK3gUnAmWeiRsLSAgkSRhTZpf6l</t>
  </si>
  <si>
    <t>https://www.facebook.com/shiyasakana/posts/pfbid02bwtP2GpkE4CA5gHhoqJRBFJXETNTmT5XHurcs4am1ACTUqdxUAgjLH3AAxyJ6QDBl</t>
  </si>
  <si>
    <t>https://www.plurk.com/nagaaaaa12</t>
  </si>
  <si>
    <t>同人誌漫畫 500元、吊飾 150元、資料夾 100元、明信片組 100元、貼紙 100元、立牌 400元、冬季一般套組 800元、全都要套組 1000元、既刊 450元、既刊全都要套組 700元、既刊套組+掛軸 1200元、壓克力立牌 350元、明信片組 100元、吊飾 150元、雙人立牌 500元</t>
  </si>
  <si>
    <t>本社團為雪之饗之附屬社團</t>
  </si>
  <si>
    <t>https://www.pixiv.net/users/117352552</t>
  </si>
  <si>
    <t>https://www.facebook.com/ekis2016/photos</t>
  </si>
  <si>
    <t>https://www.instagram.com/nagadrawdraw/</t>
  </si>
  <si>
    <t>https://www.facebook.com/ekis2018/posts/pfbid02JbBkb97q9xRsMeN21UbjBR6G1dH6oK4N5m63yMfZMCJJrtkEfz6j3oQzx9JbAitul</t>
  </si>
  <si>
    <t>https://www.nagadrawdraw.com/</t>
  </si>
  <si>
    <t>https://portaly.cc/nagadrawdraw</t>
  </si>
  <si>
    <t>💠 Holo幼女 Advent&amp;Justice 寶寶本 (EN3&amp;4 寶寶本 B5 20P 彩色) 300 元
💠 Advent 寶寶桌墊 (70×40cm 彩色) 600 元
💠 HOLO 寶寶飯友 一隻 200元 全套 500 元</t>
  </si>
  <si>
    <t>https://drive.google.com/file/d/1NEsTn-btEUURGvu-J1uDf0k7SHyC0gCw/view?usp=sharing</t>
  </si>
  <si>
    <r>
      <rPr>
        <rFont val="Arial"/>
        <color rgb="FF1155CC"/>
        <u/>
      </rPr>
      <t>https://reurl.cc/aMmZGl</t>
    </r>
  </si>
  <si>
    <t>Hololive，星街彗星</t>
  </si>
  <si>
    <t>miComet衣裝橢圓雙閃徽章</t>
  </si>
  <si>
    <t>小花</t>
  </si>
  <si>
    <t>犬勇者</t>
  </si>
  <si>
    <t>💠同人誌 350元
💠貼紙 100元
💠書籤透卡 30元
💠擦擦貼 30元
💠貼紙 10元</t>
  </si>
  <si>
    <t>https://www.facebook.com/s103200/</t>
  </si>
  <si>
    <t>https://www.facebook.com/cleverdog91</t>
  </si>
  <si>
    <t>https://twitter.com/Esther50411078</t>
  </si>
  <si>
    <t>https://www.plurk.com/vivi890812?fbclid=IwY2xjawPF9hdleHRuA2FlbQIxMABicmlkETE1cXYzRHB4WXN2TlBMOWNXc3J0YwZhcHBfaWQQMjIyMDM5MTc4ODIwMDg5MgABHhh4KWSrkHyb2AtSZXBPEHP7B46o3fGOqusQ_NYjTo-SSnN2OPw1oUf0O27r_aem_wRxGM2EjaHxkdK4vMuKNxw</t>
  </si>
  <si>
    <t>https://www.instagram.com/bakuchiku_1214/</t>
  </si>
  <si>
    <t>http://www.pixiv.net/member.php?id=5253106</t>
  </si>
  <si>
    <t>https://www.twitch.tv/esther_mini</t>
  </si>
  <si>
    <t>https://discord.gg/Xp685jBnBd</t>
  </si>
  <si>
    <t>https://home.gamer.com.tw/homeindex.php?owner=her682913</t>
  </si>
  <si>
    <t>https://www.facebook.com/mini.bakuchiku/posts/pfbid02poJuw5hSUz2axC8Qvh16JD8jN9Nu1w155gNNshFyaySgTzgVeLz5QaPz1pV99ECNl
https://www.facebook.com/mini.bakuchiku/posts/pfbid03E8bKUeA5HyJWseKanoszHTn55NhskBJu6Dh1VNJBv74izYAJkydUN6BRScd2K31l</t>
  </si>
  <si>
    <t>https://www.facebook.com/cleverdog91/posts/pfbid02Rnnh2jdyf9fLHQuckVLjfvsKCuzLxyrTnvZJNBGMvPy8gV4KPnqrcbSpSZM9B2ANl</t>
  </si>
  <si>
    <t>https://www.plurk.com/p/3i9ok1oy81</t>
  </si>
  <si>
    <t>&gt; 刊物【ADORABLE】vol.1 150元
&amp;【ADORABLE】vol.2 200元
&gt; 百鬼A4海報 50元
&gt; 百鬼大掛軸 700元
&gt; A6明信片4種 1張20元
&gt; 雙面書籤1枚 20元
&gt; PP手提資料夾 不單售
&gt; 直筆色紙</t>
  </si>
  <si>
    <t>https://www.facebook.com/tsukihikarinya/</t>
  </si>
  <si>
    <t>https://twitter.com/tsukihikarinya</t>
  </si>
  <si>
    <t>https://tsukihikarinya.wixsite.com/tsukihikarinya</t>
  </si>
  <si>
    <t>https://www.instagram.com/tsukihikarinya/</t>
  </si>
  <si>
    <t>https://www.youtube.com/@tsukihikarinya</t>
  </si>
  <si>
    <t>https://www.facebook.com/OniHitomi.fanpage/posts/pfbid0RWpRe7YZhYjMnuFJHU8Suq12Yz1RPY3f4MhuVxye2iavs3NBLzeFzWVf5uNrDpeNl</t>
  </si>
  <si>
    <t>https://www.twitch.tv/moonlightlight2552</t>
  </si>
  <si>
    <t>https://lit.link/en/tsukihikarinya?fbclid=IwY2xjawOdFq5leHRuA2FlbQIxMABicmlkETFKSjlTdFE4OGZBVDRSU2o3c3J0YwZhcHBfaWQQMjIyMDM5MTc4ODIwMDg5MgABHp4u4eT2ruP6Qttl1V_o_-vLdENWogJWxtWggcFYR7JjPbjMn2KDWKHkeT0H_aem_Gdu_kR1W4eLJpXJnyU2Y2g</t>
  </si>
  <si>
    <t>https://www.facebook.com/tsukihikarinya/posts/pfbid037arSw2iGvUBKBExSdUmTTSTYKajPDzuoMZMUjw8RG6dVgso7vjVVtqMUbtew2CCul</t>
  </si>
  <si>
    <t>套組 $650
&gt;Ina中二小公仔 $550
&gt;罐頭小鐵盒 $120
&gt;贈送認親貼紙
努努徽章 拉普/偷瓦款 單款$80，套組$140
拉普組合吊飾 $150
厚磚飯友 三蘿蔔款$100/tako款$70</t>
  </si>
  <si>
    <t>https://x.com/chichi_8181_</t>
  </si>
  <si>
    <t>https://www.facebook.com/la.pu.la.si.de.dai.mao/</t>
  </si>
  <si>
    <t>https://www.facebook.com/la.pu.la.si.de.dai.mao/posts/pfbid0aEHfNfQSyyknU7WpjrEGinvKrAomhsUXtCZd2pJW1aHpaiFL1vDsf3N3EJXTyzHdl</t>
  </si>
  <si>
    <t>D14 [寄]</t>
  </si>
  <si>
    <t>新刊, 立牌</t>
  </si>
  <si>
    <t>https://www.plurk.com/johny0303</t>
  </si>
  <si>
    <t>https://www.facebook.com/share/p/16udp7nLgy/</t>
  </si>
  <si>
    <t>全麥mai</t>
  </si>
  <si>
    <t>全麥</t>
  </si>
  <si>
    <t>💠同人誌【Holo】Hololive插畫精選 200元
💠原創壓克力立牌
💠珠光感謝小卡
💠雙閃徽章 100元
💠迷你徽章 3個100元
💠壓克力半身立牌 300元
💠壓克力全身立牌 350元
💠桌墊 750元
💠滑鼠墊 350元
💠票根造型吊飾 100元
💠三層壓克力吊飾 250元
💠雙層壓克力夾 100元 150元/2個
💠毛絨徽章 100元
💠掛軸 500元
💠明信片 50元
💠A4海報 150元
💠A3海報 200元</t>
  </si>
  <si>
    <t>https://www.facebook.com/profile.php?id=100094213977263</t>
  </si>
  <si>
    <t>https://x.com/MaimaiUxU_</t>
  </si>
  <si>
    <t>https://x.com/Potato_illust</t>
  </si>
  <si>
    <t>https://www.youtube.com/@potatoanimation9929</t>
  </si>
  <si>
    <r>
      <rPr>
        <rFont val="Arial"/>
        <color rgb="FF1155CC"/>
        <u/>
      </rPr>
      <t>https://www.instagram.com/maimaiuxu_/</t>
    </r>
  </si>
  <si>
    <r>
      <rPr>
        <rFont val="Arial"/>
        <color rgb="FF1155CC"/>
        <u/>
      </rPr>
      <t>https://linktr.ee/MaimaiUxU_?fbclid=IwY2xjawLHIiRleHRuA2FlbQIxMABicmlkETF5cVVjUXR2OTJrMFNYTEFiAR5DDv0S20JA1mLS9VdEl2hvyus-HeQ2-9ZrEe0F7_coRcFSlW-b313Q04JVXA_aem_qkq3cZMoguD58V3OHzCrrA</t>
    </r>
  </si>
  <si>
    <t>https://www.facebook.com/saen5340/posts/pfbid0w6so7BKt3i77yLgM1k4Pvf9gGUzYaW3xZenvNdWuk9B9ZHCp8aTRJf6EokxGje4yl</t>
  </si>
  <si>
    <t>https://tr.ee/srRfu_a0ma</t>
  </si>
  <si>
    <t>L05,L06</t>
  </si>
  <si>
    <t>L04 [寄]</t>
  </si>
  <si>
    <t>💠 新春雙面立牌 300 元
💠 新年好運套組 800 元
1️⃣ 新春雙面立牌
2️⃣ 櫻花壓克力御守 250元
3️⃣ 水玉光浮雕杯墊 250元
4️⃣ 好運加碼紅包袋 (1包5入) 50元
5️⃣ 套組限定雷射票組
💠 既刊 (多款) 200 元 / 本
💠 吊飾 / 飯友 150 元 / 個
💠 立牌 300 元 / 個
💠 帆布袋 200 元
💠 掛軸 600 元</t>
  </si>
  <si>
    <t>https://www.facebook.com/profile.php?id=100093140180097</t>
  </si>
  <si>
    <t>https://www.facebook.com/hao.hui.eneko/posts/pfbid0MQLJ3d84i2U6h3K2GxamakMGSok7mpLYwZVMpb28XCqUsXw8DD7ZngqxbnrX24yml
https://www.facebook.com/hao.hui.eneko/posts/pfbid02xrKmsEhdoGrx5KU5RVv6A751DLzCvwvLMz6bdB5Qs2zchckGgkGBuzVP8aTEXsnSl</t>
  </si>
  <si>
    <t>https://www.facebook.com/share/p/1B9u9puNXF/</t>
  </si>
  <si>
    <t>https://www.myacg.com.tw/goods_detail.php?gid=6149718</t>
  </si>
  <si>
    <t>💠LAMBVEGAS 套組 500元
💠角卷綿芽壓克力立牌
💠吊飾
💠大滑鼠墊
💠貼紙組 50元
💠滑鼠墊 600元</t>
  </si>
  <si>
    <t>https://www.facebook.com/usagikanzume/posts/pfbid02oVZ6F6ReMcEdBpDxTfrH3U4BZHiV4k8GU5KeuQ1pS4qwmXKs6MPnuPArhjMysPzrl</t>
  </si>
  <si>
    <t>https://www.facebook.com/share/p/18BGXfoWBK/</t>
  </si>
  <si>
    <t>同人誌《酩酊FANTASIA》
像素風插圖T恤 900元</t>
  </si>
  <si>
    <t>https://www.facebook.com/share/1CAxiU8bHB/?mibextid=wwXIfr</t>
  </si>
  <si>
    <t>新刊套組 $700
&gt; 新刊$200、壓克力吊飾串串$200、立牌組單款$300/組合$500
紙袋 $100或買即送
既刊、既品等</t>
  </si>
  <si>
    <t>https://x.com/wa_nami?s=21</t>
  </si>
  <si>
    <t>https://www.plurk.com/u/wa_nami</t>
  </si>
  <si>
    <t>https://www.facebook.com/kishimaharuno/posts/pfbid025Chp2M9jeZGoDvciuR13zzmRYE3Vzd86bLmSHR7PMR4AnU6svWzr7N2gNxHVmkfUl?locale=ja_JP</t>
  </si>
  <si>
    <t>https://www.ramengumi.com/</t>
  </si>
  <si>
    <t>https://www.plurk.com/p/3iqco4j32m
https://www.plurk.com/p/3iu173kk66
https://www.plurk.com/p/3izdr6i8sk
https://x.com/wa_nami_hq/status/2084633730245865497</t>
  </si>
  <si>
    <t>波比Pixelart</t>
  </si>
  <si>
    <t>波比</t>
  </si>
  <si>
    <t>HOLO像素明信片 $30/張
SHINKIRO小鐵盒 $80
Peko媽咪回憶吊飾 $250
GAMERS回憶吊飾 $150
HOLO電子雞貼紙 $20/張
Myth、Promise、Advent 11cm立牌 $200/個
HOLO壓克力吊飾 $150/個
HOLO無底座飯友抽 $100/抽
Gura滑鼠墊 $500</t>
  </si>
  <si>
    <t>https://x.com/john981111</t>
  </si>
  <si>
    <t>https://ko-fi.com/haopanyo_pixel</t>
  </si>
  <si>
    <t>https://www.pixiv.net/users/79596486</t>
  </si>
  <si>
    <t>https://x.com/haopanyo/status/2017432653343895748</t>
  </si>
  <si>
    <t>D06 [寄]</t>
  </si>
  <si>
    <t>C28 [寄]</t>
  </si>
  <si>
    <t>💠塔口搭機 行李牌 150元
💠對聯 100元
💠Violet色紙 100元
💠奶油光敏印章 80元
💠Meconopsis 雙閃徽章 100元
💠太空章魚 金平糖貼紙 30元
💠蕾絲板Ina 100元
💠Temari 壓克力吊飾 100元
💠Takodachi泡棉吊飾 100元
💠捏臉徽章 50元
💠喔吐司貼紙 10元
💠燙金拍立得 10元
💠光敏印章 Tako款 100元
💠Ina泡泡貼紙 100元</t>
  </si>
  <si>
    <t>https://www.facebook.com/profile.php?id=61579645931365&amp;__cft__[0]=AZYeZAicnc-CGyVlqdqaHAOzOzqvH9-cSR5xZzr4su3fk-1EpJmo_7XO3QYeGKM-g-y6sqACipnACsToF9PIO_B1N-9qSeFV73mwLNqkhgSqlMzmksKWBebpM26kWXHZfVw0FqykgITzFrLPrEuY9fE2DRDaFAenGO2YF3qMshp5WheNqH0PclW4Zb-n3w-ajtY_-H4dZ8nA39LF-5Ols2qV&amp;__tn__=-UC%2CP-R</t>
  </si>
  <si>
    <t>http://www.plurk.com/summerbonekiara</t>
  </si>
  <si>
    <t>https://x.com/SusFubukiarashi?fbclid=IwY2xjawPm7hxleHRuA2FlbQIxMABicmlkETFMdXE2V05RajJ5RTZVSExCc3J0YwZhcHBfaWQQMjIyMDM5MTc4ODIwMDg5MgABHtcifMRiyZEW91J6SHQIjErd_cuPef2ZFCPYGKF1ptTjWcmR8cclZkYdXhYD_aem_BvLPqRZIBYFlMt5THFk_2w</t>
  </si>
  <si>
    <t>https://www.facebook.com/photo/?fbid=122152719776988197&amp;set=pcb.122152720250988197</t>
  </si>
  <si>
    <t>夏雪喵是隻Tako！</t>
  </si>
  <si>
    <t>夏雪</t>
  </si>
  <si>
    <t>同人誌【Myth Forever】300元、Ina / Kanata壓克力吊飾(弦月月寄攤) 100元</t>
  </si>
  <si>
    <t>https://www.facebook.com/xia.xue.839977</t>
  </si>
  <si>
    <t>https://www.instagram.com/superlily_mi/</t>
  </si>
  <si>
    <t>https://bsky.app/profile/meow-natsuyuki.bsky.social</t>
  </si>
  <si>
    <t>https://x.com/meow_natsuyuki</t>
  </si>
  <si>
    <t>https://www.youtube.com/channel/UCMATEDVf2xE4h_-jFUAfYyg</t>
  </si>
  <si>
    <t>https://www.twitch.tv/nekoalis</t>
  </si>
  <si>
    <t>https://x.com/meow_natsuyuki/status/2007782310448619720?s=20</t>
  </si>
  <si>
    <t>https://www.instagram.com/dreamboat.0704/</t>
  </si>
  <si>
    <t>https://discord.com/invite/APbMmAZRSp</t>
  </si>
  <si>
    <t>💠壓克力立牌A 200元
💠壓克力立牌B 200元
💠明信片 10元
💠Boing Boing 鑰匙圈 150元
💠歐派滑鼠墊 500元
💠春聯海報 50元</t>
  </si>
  <si>
    <t>https://x.com/Nia_u_min/status/2015213022911017386/photo/1</t>
  </si>
  <si>
    <t>終末地盒位移轉盤吊飾 250元
MINI壓克力相框 300元
新春U馬紅包 60元
桃金娘逆雷射票 150元
雙閃徽章 80元
比耶消失漸變卡吊飾 100元
壓克力ㄉㄨㄞˉㄉㄨㄞˉ 200元
失智搖搖馬 500元
明信片 80元
令立牌 350元
金屬徽章 100元
貼紙包 80元</t>
  </si>
  <si>
    <t>K35,K36</t>
  </si>
  <si>
    <t>https://www.facebook.com/3DUYI</t>
  </si>
  <si>
    <t>💠A套組 (同人誌+拍立得+雷射票) 250元
💠B套組 (同人誌+拍立得+雷射票+吊飾+徽章+旋轉立牌+玻璃杯+滑鼠墊) 2000元 
💠A2套組 (同人誌+拍立得+立體泡泡貼紙) 250元
💠B2套組 (同人誌+拍立得+立體泡泡貼紙+燈箱磁鐵+趴娃 + 壓克力吊飾 + 長掛軸)1400元
💠同人誌新刊【COMET vol.4】
💠燙金拍立得
💠雷射票
💠曲繪吊飾 100元 250元/套
💠旋轉金屬徽章 480元
💠旋轉立牌 200元
💠易拉罐玻璃杯 400元
💠滑鼠墊 650元
💠虎鯨掛軸組 650元
💠海豚掛軸 650元</t>
  </si>
  <si>
    <t>https://www.facebook.com/3DUYI/posts/pfbid0y3oGdMfJfa21nsV5Nbo79DP1AZ71wd8wXsewRfBPLP4FwG5weGj7jny6nkgg7EYRl</t>
  </si>
  <si>
    <t>https://www.facebook.com/mini.bakuchiku/posts/pfbid02QGSPDFLWHYuqA4ZxT8SUu7CUbpbhggYEXhBQ8yrGraiE2kHpfPgTukV3KMp9BPPfl</t>
  </si>
  <si>
    <t>https://www.facebook.com/mini.bakuchiku/posts/pfbid02YGp4Wp294a4SW3evjE3YKTf2XPn3dESQWepq7gtSGskLaqtGw7jzaigM4PVnuEA3l</t>
  </si>
  <si>
    <t>混沌の女神様</t>
  </si>
  <si>
    <t>💠卡牌 500元
💠卡牌遊戲 700元
💠卡套 300元
💠卡牌組 800元</t>
  </si>
  <si>
    <t>https://x.com/nanami_ayao</t>
  </si>
  <si>
    <t>https://x.com/mschaosgoddess</t>
  </si>
  <si>
    <t>https://www.youtube.com/@%E4%B8%83%E6%B5%B7%E5%BD%A9%E9%AD%9A</t>
  </si>
  <si>
    <t>https://chaosmegami.blogspot.com/</t>
  </si>
  <si>
    <t>https://x.com/mschaosgoddess/status/2016451189328564495/photo/1</t>
  </si>
  <si>
    <t>荷月晴</t>
  </si>
  <si>
    <t>U14 [寄]</t>
  </si>
  <si>
    <t>💠Hololive 15公分角色立牌 250元</t>
  </si>
  <si>
    <t>https://www.facebook.com/NitsukiHare</t>
  </si>
  <si>
    <t>https://x.com/Nitsuki_Hare?fbclid=IwY2xjawPe4IBleHRuA2FlbQIxMABicmlkETFadHNDSm1xSlNsNzNhR3lBc3J0YwZhcHBfaWQQMjIyMDM5MTc4ODIwMDg5MgABHmFSHpwkKLS6T532iAhod2rrddZ8uAtOPGePr0dvU0kCcF2KqywZgz1DyoLy_aem_7AYaJrD3BTg68s2yUN6nJA</t>
  </si>
  <si>
    <t>https://www.pixiv.net/users/19378083?fbclid=IwY2xjawPe4IVleHRuA2FlbQIxMABicmlkETFadHNDSm1xSlNsNzNhR3lBc3J0YwZhcHBfaWQQMjIyMDM5MTc4ODIwMDg5MgABHm-gz9kNPc85phGB9WEuCh-1RqSkg6H7YyIVJSC2dlXQfQpeipKirZltHuWw_aem_O9sbDdNbuNw7rtZ7eft2Cg</t>
  </si>
  <si>
    <t>https://www.facebook.com/NitsukiHare/posts/pfbid02ejBWA9QxUVWLiPPtidW7PgiHfzcozsJQ9YQCwdaKES48xgsWEEVZGhe55aHG89Pul</t>
  </si>
  <si>
    <t>https://www.facebook.com/fan.thomas.16940/posts/pfbid02B2nijfthJwTcHBqjQyon3SMZDAisav1Ce53efXuyaFrZjU9zqZ8Eyhgz8SDXxdAtl</t>
  </si>
  <si>
    <t>蔚藍檔案 / Blue Archive / ブルーアーカイブ、鳴潮</t>
  </si>
  <si>
    <t>💠同人誌 200元
💠壓克力立牌 350元</t>
  </si>
  <si>
    <t>https://www.instagram.com/studioekis/</t>
  </si>
  <si>
    <t>雪花熊</t>
  </si>
  <si>
    <t>L03, L04 [寄]</t>
  </si>
  <si>
    <t>同人誌,立牌,帆布袋,桌墊,明信片</t>
  </si>
  <si>
    <t>https://www.facebook.com/xue.hua.xiong.2025</t>
  </si>
  <si>
    <t>https://x.com/sumika_sumeragi?fbclid=IwY2xjawPwSChleHRuA2FlbQIxMABicmlkETFaeGZONThLbWtKb01TSkptc3J0YwZhcHBfaWQQMjIyMDM5MTc4ODIwMDg5MgABHu1nHcrN-ff2DyowfzHuUp-8Aaz8G9-igAw3Ig-A934TCxpMG7a3FDaAJY73_aem_oef3Znat2m1x91BHzwrZHA</t>
  </si>
  <si>
    <t>https://www.pixiv.net/users/32875438</t>
  </si>
  <si>
    <t>https://www.facebook.com/otaku.eden2/posts/pfbid0TmaUXzR3oP44RzujugaQDFFqVPEyQo8b27Q6Nhd1QrHntmAVzo5GhdvGSDD87DA1l</t>
  </si>
  <si>
    <t>https://www.facebook.com/share/p/17Xe1BXoDr/</t>
  </si>
  <si>
    <t>冰川冥</t>
  </si>
  <si>
    <t>天音彼方墮天使45*110小掛軸
明信片和壓克力吊飾</t>
  </si>
  <si>
    <t>蔚藍檔案 / Blue Archive / ブルーアーカイブ、崩壞星芎鐵道</t>
  </si>
  <si>
    <t>▸《特製魔藥》造型壓克力厚片（限套組．四入壓克力片黏固於紙板，可拆）
▸《昏睡迷你套組》4件組，包含以上商品，擁有與美代的全部 ♡²</t>
  </si>
  <si>
    <t>https://x.com/eatbara</t>
  </si>
  <si>
    <t>https://www.plurk.com/eatbara</t>
  </si>
  <si>
    <t>https://www.pixiv.net/users/698182</t>
  </si>
  <si>
    <t>https://home.gamer.com.tw /homeindex.php?owner=eatbara</t>
  </si>
  <si>
    <t>https://www.plurk.com/p/3iafkfr3s3</t>
  </si>
  <si>
    <t>L09,L10</t>
  </si>
  <si>
    <t>💠HoloX磁鐵 60元/個 250元/組
💠壓克力吊飾 120元/個 300元/三個
💠HoloX票卡夾 200元
💠馬克杯 200元
💠HoloX杯墊 150元
💠明信片 40元 3個100元
💠Hololive多插立牌 270元
💠壓克力立牌 270元-350元
💠壓克力吊飾 240元/個 450元/組
💠白上套組1 (立牌任一+吊飾任一 折30元)
💠白上套組2 (立牌三款+吊飾三款 1280元)
💠星街套組 (立牌+吊飾) 450元</t>
  </si>
  <si>
    <t>https://www.instagram.com/thenhow35.chuang/</t>
  </si>
  <si>
    <t>https://www.facebook.com/permalink.php?story_fbid=pfbid05Jvbf4kk5faZbzgK8xmBZ5B4n2N9nNhCW3236KMMo4Wya5MXNGYMkYU4tdYFY8Val&amp;id=61579182357523</t>
  </si>
  <si>
    <t>https://www.facebook.com/YUChienwork/posts/pfbid04mS2Wv7wzXpr9nCLK1AzJS4bqLkY9rtE5tApLhsLR9fRAQf8zMd8ybJqn5tXhHV5l
https://www.facebook.com/photo/?fbid=1601544925307705&amp;set=a.445913907537485
https://www.facebook.com/YUChienwork/posts/pfbid02TRhDsMZPozc4FoRZpatMrU29Jo76KHwEffb4w1wqGSwLEmft4sPG3mxZr9bV6ccMl</t>
  </si>
  <si>
    <t>鈴鹿鹿的生徒会</t>
  </si>
  <si>
    <t>スズか</t>
  </si>
  <si>
    <r>
      <rPr>
        <color rgb="FF1155CC"/>
        <u/>
      </rPr>
      <t>https://reurl.cc/vErpEA</t>
    </r>
  </si>
  <si>
    <t>💠同人誌【Holo Fanbook 2026】200元
💠飲料杯套 150元
💠壓克力大立牌 500元
💠明信片 50元</t>
  </si>
  <si>
    <t>https://www.facebook.com/profile.php?id=100000289753050</t>
  </si>
  <si>
    <t>https://twitter.com/SuzukaWu</t>
  </si>
  <si>
    <t>https://www.pixiv.net/users/27840404</t>
  </si>
  <si>
    <t>https://www.facebook.com/permalink.php?story_fbid=pfbid0MUvkX8hJyHARjNNJzqa89RhxD2VLcFL7kDBYBwCB93aEfoGG1CyLiiMbRBNswEKHl&amp;id=100087132230495</t>
  </si>
  <si>
    <t>新刊六點套組 800元
💠同人誌【Lovely Wave】200元
💠泳裝大立牌 400元
💠搖搖飯友 100元
💠琉璃波光 白彩壓克力色紙 200元
💠小資料夾 50元
💠白色PP袋
大掛軸 2000-2500元
DORO摺疊扇貼紙組 200元
既品</t>
  </si>
  <si>
    <t>嘎唄</t>
  </si>
  <si>
    <t>💠 原創同人誌全彩介紹本(R18) 250 元
💠 HOLOLO飯友 150 元
💠 原創雙面飯友（4款） 各200 元
💠 明信片
💠 套組（本+飯友x1） 400 元</t>
  </si>
  <si>
    <t>https://www.facebook.com/EelWhalegogogo/</t>
  </si>
  <si>
    <t>https://twitter.com/GaBaiLu</t>
  </si>
  <si>
    <t>https://twitter.com/Cabeico https://twitter.com/GaBailu_48cM</t>
  </si>
  <si>
    <t>https://www.plurk.com/GaBaiLu</t>
  </si>
  <si>
    <t>https://www.pixiv.net/users/17684897</t>
  </si>
  <si>
    <t>https://www.facebook.com/xiao.sha.kosuna/posts/pfbid02c6V3F4Eb5aNdLNFg68VRmGZpCtyzhVvETS5B7pYcvL5UGzjYGHjdEd59CLhjQaDl</t>
  </si>
  <si>
    <t>https://www.paypal.com/paypalme/GaBaiLu https://p.ecpay.com.tw/01B7F34</t>
  </si>
  <si>
    <t>https://www.instagram.com/gabailu/</t>
  </si>
  <si>
    <t>https://www.twitch.tv/gabai https://picarto.tv/GaBaiLu</t>
  </si>
  <si>
    <t>https://discord.gg/YCtAryVnAf</t>
  </si>
  <si>
    <t>https://home.gamer.com.tw/profile/index_creation.php?owner=andy567892&amp;folder=509068&amp;view_type=2&amp;page=1</t>
  </si>
  <si>
    <t>https://lit.link/en/GaBaiLu</t>
  </si>
  <si>
    <t>https://steamcommunity.com/id/GaBaiLu/</t>
  </si>
  <si>
    <t>https://www.facebook.com/EelWhalegogogo/posts/pfbid037kfdiocNFbPcD6ksY5hRCsLK42pvvhtrLuToW1wArkRBhcKhc7LwJzasrGKgPS5Al</t>
  </si>
  <si>
    <r>
      <rPr>
        <color rgb="FF1155CC"/>
        <u/>
      </rPr>
      <t>https://www.myacg.com.tw/goods_detail.php?gid=7363139</t>
    </r>
  </si>
  <si>
    <t>https://x.com/GaBaiLu/status/2012124860148015610</t>
  </si>
  <si>
    <t>DaVinci Chan/黎查</t>
  </si>
  <si>
    <t>L11(寄)</t>
  </si>
  <si>
    <t>💠1 同人誌新刊 FLOWGLOW-BREAK IT 200 元
💠2 笑虎/VIVI/千速 A3 海報 150 元
💠3 VIVI/千速/笑虎/樞醬/莉歐娜 壓克力吊飾 100 元
💠4 虎金姬笑虎 3D表演服 15cm 立牌+背板 400 元
💠 Shiori 原創私服立牌 350 元
💠 Shiori X Bookwyrm 吊飾 100 元
💠 大套組（1+2(3款)+3(5款)+4） 1500 元
💠 小套組（1+2(1款)+3(1款)+4） 850 元
💠 套組特典票卡</t>
  </si>
  <si>
    <t>https://www.facebook.com/profile.php?id=61578242420529&amp;__cft__[0]=AZVMdM8PEFspU693PYDVDP001kFoUU9xGZUIKIXJBOyUEtp2ZoPiqwBh_EH9VUKV0NbIOgME0UPZnbW-BG0i2pUPTLwrBchWBMOrvO7s_wFMQWpLtDcgsalQD8wXuQgGfquWy_a1F3YNGjUMO5Fng_MpaA1tCrHS5GhY-oCwCOI5bzX-qlBpi6tNmdmsx4C6rAzRv01gJZ7GAIWR_l32ep0Y&amp;__tn__=-UC%2CP-R</t>
  </si>
  <si>
    <t>https://x.com/Manjuukosan</t>
  </si>
  <si>
    <t>https://twitter.com/JarvisLin1210?t=OQeoUy8Paucvnn0Ir4WOgQ&amp;s=09</t>
  </si>
  <si>
    <t>https://www.pixiv.net/users/18853760</t>
  </si>
  <si>
    <t>https://instagram.com/kevinlin1210?utm_source=qr&amp;igshid=MzNlNGNkZWQ4Mg%3D%3D</t>
  </si>
  <si>
    <t>https://www.pixiv.net/users/45930959</t>
  </si>
  <si>
    <t>https://x.com/JarvisLin1210/status/2009570714073141425</t>
  </si>
  <si>
    <t>https://www.facebook.com/kevin.lin.54922/posts/pfbid02C9ndD3cAbFrcgPJ7yfPs62xMZcg3hDokrukb88qSbp9j1obQQk8yhhSnTUGiYrAel</t>
  </si>
  <si>
    <t>https://x.com/manjuukosan/status/2063214323758170227?s=46</t>
  </si>
  <si>
    <t>優糖不能吃ㄚ</t>
  </si>
  <si>
    <t>優糖</t>
  </si>
  <si>
    <t>💠 新刊套組 NT.700
1️⃣ 同人誌新刊《夜二フワリ・百鬼ノ宴》
2️⃣ 光柵壓克力鑰匙扣 (6cm)
3️⃣ 春聯 (靜電貼 17×17cm)
4️⃣ 證件套 (6卡位)
5️⃣ 燙金小卡
💠 皮革杯套 NT.200
💠 新刊《夜二フワリ・百鬼ノ宴》  200 元
💠 屁屁立體滑鼠墊 NT.350
💠 80×40cm RGB發光滑鼠墊 NT.900
💠 ALL 吊飾×3 + 香片×3 NT.700
💠 吊飾 @1 NT.200
💠 香片 @1 NT.60</t>
  </si>
  <si>
    <t>https://www.facebook.com/ne.wi.58?mibextid=LQQJ4d</t>
  </si>
  <si>
    <t>https://twitter.com/winexc_</t>
  </si>
  <si>
    <t>https://www.facebook.com/sophiaveralu2?__cft__[0]=AZX8tQapAIHn_HexNKJT5qwZedCdKqi-iioHmay4v2ErApqUiO0-2dQmstxa3blpcp6yu9IXDlsmptLp2vlJuqPNCL-BLQuAj2Ji11Ai_L9lngMWKTz8TLap-J5EKDYw8QApIBh7iCZTkBxeCIg_c2ZA59Fupxy7OC5uVjInxvIctMwdEIKsTDxkOndxp7ss2JuJlkn9BF67O-L-tnX3CLre&amp;__tn__=-UC%2CP-R</t>
  </si>
  <si>
    <t>https://www.facebook.com/ne.wi.58/posts/pfbid0uxN44dwE7VDLZfC9cfbPr97JTdypAdSY3RXavznYDc9dK1xAbMPBHgW59wTHTPFel</t>
  </si>
  <si>
    <t>https://www.facebook.com/share/p/1Ef8NfP9bi/</t>
  </si>
  <si>
    <t>同人誌,吊飾,明信片</t>
  </si>
  <si>
    <t>https://www.facebook.com/ricke.kao</t>
  </si>
  <si>
    <t>https://x.com/RicKe_1102?fbclid=IwY2xjawPwTINleHRuA2FlbQIxMABicmlkETFaeGZONThLbWtKb01TSkptc3J0YwZhcHBfaWQQMjIyMDM5MTc4ODIwMDg5MgABHpWosYQL-TFXv9bEBMNiPIXhG8OUEeA4FZagjQ3yvXW6kJOkxw7i1PT1QGDx_aem_CReTnIAh-Haq-Sx8FtGyMw</t>
  </si>
  <si>
    <t>https://www.pixiv.net/users/75603323</t>
  </si>
  <si>
    <t>醉宮Yomiya、麵麵Mian、小梅、bebe</t>
  </si>
  <si>
    <t>無職轉生，艾莉絲</t>
  </si>
  <si>
    <t>https://www.instagram.com/ricke._.2002</t>
  </si>
  <si>
    <t>https://www.facebook.com/kkbeafwork/</t>
  </si>
  <si>
    <t>https://www.facebook.com/share/p/1TJbHCEyyW/</t>
  </si>
  <si>
    <t>https://www.kkcospalyshop.com</t>
  </si>
  <si>
    <t>蘇芳小天地</t>
  </si>
  <si>
    <t>U18 [寄]</t>
  </si>
  <si>
    <t>同人誌,飯友,立牌,吊飾</t>
  </si>
  <si>
    <t>https://www.facebook.com/100044539205061/posts/pfbid02CNzuvUx465B3KMLhGts8Yj23qJ8k4fTQv36dgGThd652M3mtEzjVqNcaKgmVQtqql/?</t>
  </si>
  <si>
    <t>https://www.facebook.com/profile.php?id=100090463826499</t>
  </si>
  <si>
    <t>https://x.com/suou_1215</t>
  </si>
  <si>
    <t>https://www.pixiv.net/users/12298500</t>
  </si>
  <si>
    <t>https://www.instagram.com/suou_1215/</t>
  </si>
  <si>
    <t>https://linktr.ee/suou_1215?utm_source=linktree_admin_share&amp;fbclid=PAZXh0bgNhZW0CMTEAAabJx8ofSm2W01buYNC2wtuJ6MW-7nbqXNH7rJSGzd8VKQ-vMa5Cu2_aORE_aem_WIW0VjCUF4MuKK3qfWt4mg</t>
  </si>
  <si>
    <t>https://www.facebook.com/share/p/14TZ5SJSP1N/</t>
  </si>
  <si>
    <t>台灣Vtuber</t>
  </si>
  <si>
    <t>💠明信片 40元
💠同人誌【毛絲與大雕的夏日風情】</t>
  </si>
  <si>
    <t>Amajoku</t>
  </si>
  <si>
    <t>插畫集【モフモフ協奏】200元</t>
  </si>
  <si>
    <t>https://www.facebook.com/kemengliang/</t>
  </si>
  <si>
    <t>https://x.com/bluesandesei</t>
  </si>
  <si>
    <t>https://bsky.app/profile/he01022446.bsky.social</t>
  </si>
  <si>
    <t>https://www.pixiv.net/users/27940492</t>
  </si>
  <si>
    <t>https://x.com/he01022446</t>
  </si>
  <si>
    <t>https://www.pixiv.net/users/12483753</t>
  </si>
  <si>
    <t>https://x.com/bluesandesei/status/2019370973234098431</t>
  </si>
  <si>
    <t>Casino</t>
  </si>
  <si>
    <t>同人誌【致世界第一的偶像 天音彼方總集篇】200元
壓克力立牌 300元、大掛軸 800元、桌墊 600元</t>
  </si>
  <si>
    <t>https://www.plurk.com/p/3ixpcoeexk</t>
  </si>
  <si>
    <t>https://www.facebook.com/CasinoEP</t>
  </si>
  <si>
    <t>https://twitter.com/CasinoEP</t>
  </si>
  <si>
    <t>https://www.plurk.com/fgimt123321</t>
  </si>
  <si>
    <t>https://www.pixiv.net/users/468133</t>
  </si>
  <si>
    <t>https://www.facebook.com/CasinoEP/posts/pfbid02wXSAHGQtUP215GSaKAg3CxkrEd4rbXz2VZJ3oi8v5zYN7XRKWS6dVixohjct7m2Rl?__cft__[0]=AZak7IhR_Bp-fXEMIW_UrYT_Kinb5b70mzDBhvb_RYnweXsf_o7gg8ppTZN9m8b9b8wQp4Hbv0d_mA2adxSOzMAOWI-IVjqqW-b9Bdyqs22DrKnboga6nabJQvd9zKU6_xvb6XOPJmQqjs0a1DCCCV0wjoe3pSMhEucMVROJp1QpqEdSSmD_ixt9eBTTm-IdDJw&amp;__tn__=%2CO%2CP-R</t>
  </si>
  <si>
    <t>https://www.instagram.com/ziton_0822/</t>
  </si>
  <si>
    <t>https://www.myacg.com.tw/seller_market.php?seller=380711</t>
  </si>
  <si>
    <t>Huatu華兔</t>
  </si>
  <si>
    <t>💠同人誌新刊 200元
💠菈米星空滑鼠墊 650元
💠一起喝酒吧 立牌 650元
💠菈米杯套 150元
💠擠擠雪民 杯墊 200元
💠新刊套組 1700元
💠競標掛軸
💠既刊 200元
💠滑鼠墊 400元
💠壓克力立牌 550元
💠掛軸 400元</t>
  </si>
  <si>
    <t>https://www.facebook.com/jantan169888/</t>
  </si>
  <si>
    <t>https://twitter.com/jantan169888</t>
  </si>
  <si>
    <t>https://www.facebook.com/profile.php?id=100011900293458</t>
  </si>
  <si>
    <t>https://x.com/Huahua_tu</t>
  </si>
  <si>
    <t>https://www.youtube.com/channel/UC_JVKVGuvb2xX8_GMppX0hw?sub_confirmation=1</t>
  </si>
  <si>
    <t>https://www.instagram.com/huatu_drawing</t>
  </si>
  <si>
    <t>https://www.facebook.com/hua.tu.73525/posts/pfbid0wKDTd941bJnAB1rBK1JprpuSWvNdDB8H4GwSh1NhpHcCtothbbRD8MXVNCPwtY8cl</t>
  </si>
  <si>
    <t>https://lit.link/en/jantan?fbclid=IwY2xjawHGhn9leHRuA2FlbQIxMAABHXecOq4nFytPERkpZx2FAa_XVnaL28rC1XLjDM0yvEp7nicbls66uXNVZg_aem_VV40iWkXdqZPNOlBW8E2iQ</t>
  </si>
  <si>
    <r>
      <rPr>
        <rFont val="Arial"/>
        <color rgb="FF1155CC"/>
        <u/>
      </rPr>
      <t>https://myship.7-11.com.tw/general/detail/GM2501211371598</t>
    </r>
  </si>
  <si>
    <t>ilairo萊洛</t>
  </si>
  <si>
    <t>いらいろ萊洛</t>
  </si>
  <si>
    <t>towa/sui壓克力立牌250元/個
towa/sui絲絨膜徽章50元/個
towa/sui明信片購買贈送</t>
  </si>
  <si>
    <t>https://twitter.com/hayasi90224</t>
  </si>
  <si>
    <t>https://www.plurk.com/hayashi_kenji</t>
  </si>
  <si>
    <t>https://www.facebook.com/Lairo.11111</t>
  </si>
  <si>
    <t>https://www.pixiv.net/users/2282551</t>
  </si>
  <si>
    <t>https://www.facebook.com/iLaiRo11111</t>
  </si>
  <si>
    <t>https://www.pixiv.net/users/87795117</t>
  </si>
  <si>
    <t>https://www.instagram.com/_ilairo_</t>
  </si>
  <si>
    <t>https://linktr.ee/ilairo</t>
  </si>
  <si>
    <t>https://www.facebook.com/share/p/1CJ4rZwxF1/</t>
  </si>
  <si>
    <t>https://www.facebook.com/photo?fbid=122145363650654500&amp;set=a.122114368628654500</t>
  </si>
  <si>
    <t>LOST CAT</t>
  </si>
  <si>
    <t>霜雪</t>
  </si>
  <si>
    <t>L32 [寄]</t>
  </si>
  <si>
    <t>特色金幣</t>
  </si>
  <si>
    <t>https://www.facebook.com/shimoyuki.wong</t>
  </si>
  <si>
    <t>https://www.facebook.com/lostcatszone</t>
  </si>
  <si>
    <t>https://x.com/shimoyuki10</t>
  </si>
  <si>
    <t>https://www.pixiv.net/users/5241703</t>
  </si>
  <si>
    <t>https://www.instagram.com/shimoyuki_shimo_yuki</t>
  </si>
  <si>
    <t>https://www.facebook.com/share/p/1F9Vp2BAgQ/</t>
  </si>
  <si>
    <t>https://www.myacg.com.tw/seller_market.php?seller=719407</t>
  </si>
  <si>
    <t>鐵道迷</t>
  </si>
  <si>
    <t>💠Ina轉轉tako立牌 200元
💠Ceci轉轉Gigi立牌 200元
💠Ina旅行貼紙 一組150元
💠Gura掃地機器人立牌 200元
💠Ina泳圈轉轉立牌 200元
💠Takodachi便利貼 100元</t>
  </si>
  <si>
    <t>https://www.facebook.com/p/M-pien-M%E7%89%87-61553618219617/?_rdr</t>
  </si>
  <si>
    <t>https://x.com/mpien6?fbclid=IwZXh0bgNhZW0CMTAAAR06rBhkuhnmsecw895Y-UfaY6j1cJW8l98VHInB2TG5E8ALc4rFEIsW7ck_aem_ERaxN7nSibAtPN8UMxrrCQ</t>
  </si>
  <si>
    <t>https://www.facebook.com/photo/?fbid=122231965298120607&amp;set=pcb.122231965430120607</t>
  </si>
  <si>
    <t>https://www.instagram.com/tkurwc?utm_medium=copy_link&amp;fbclid=IwY2xjawKzLxdleHRuA2FlbQIxMABicmlkETFpWHZjUkZPdjZXcDY0RXpOAR4aIuo9UcLEXKkFjl3fXoWz2Yq9FooeHWdfqpg28uYsda_Ry5YUypF9AZghBg_aem_6KQFJUWIbUNnElYmHSysBA</t>
  </si>
  <si>
    <t>Nisemori</t>
  </si>
  <si>
    <t>同人誌【FUBU Dream】200元、壓克力立牌 300元、滑鼠墊 400元、大掛軸 1000元</t>
  </si>
  <si>
    <t>https://sites.google.com/view/tkuclubsfresh/%E6%88%91%E8%A6%81%E6%89%BE%E7%A4%BE%E5%9C%98/%E5%AD%B8%E8%97%9D%E6%80%A7%E7%A4%BE%E5%9C%98/%E9%90%B5%E9%81%93%E7%A4%BE</t>
  </si>
  <si>
    <t>https://www.facebook.com/Nisemori/</t>
  </si>
  <si>
    <t>https://twitter.com/nisemori_04</t>
  </si>
  <si>
    <t>https://linktr.ee/nisemori?fbclid=IwY2xjawPLQ0hleHRuA2FlbQIxMABicmlkETFrbGdJVkpueUJLckRrR2l1c3J0YwZhcHBfaWQQMjIyMDM5MTc4ODIwMDg5MgABHiQbYQsEC7rvsVX2a_KHdta8ORB7P2lZbV_7Hp7g2hWTlm4garssXnTcIpIn_aem_sBDhlSOq_mis6b_ITWGPAw</t>
  </si>
  <si>
    <t>米哈遊，絕區零</t>
  </si>
  <si>
    <t>立牌</t>
  </si>
  <si>
    <t>https://www.facebook.com/Nisemori/posts/pfbid032taRwK8WGm7kVUXWJ6VsX4iLYDeczdEzRc8tLBYRCr111SHESxJoWuiFzChUAUjNl</t>
  </si>
  <si>
    <t>https://x.com/nisemori_04/status/2017936180575432806</t>
  </si>
  <si>
    <t>https://www.facebook.com/people/%E6%88%91%E6%98%AF%E7%99%BD%E6%A2%85/100063940950752/</t>
  </si>
  <si>
    <t>💠星馬發財—雷射銀紅包 無料
💠畫境流影 收藏冊
💠特別企劃：拾缺換章</t>
  </si>
  <si>
    <t>https://www.plurk.com/u/skywalker1994g</t>
  </si>
  <si>
    <t>https://www.facebook.com/OriginZeroClub/?locale=zh_TW</t>
  </si>
  <si>
    <t>https://twitter.com/OrignZeroJP</t>
  </si>
  <si>
    <t>https://www.plurk.com/OriginZero</t>
  </si>
  <si>
    <t>https://www.pixiv.net/users/258097</t>
  </si>
  <si>
    <t>https://www.pixiv.net/users/4449468</t>
  </si>
  <si>
    <t>https://www.instagram.com/originzero.live/</t>
  </si>
  <si>
    <t>https://www.myacg.com.tw/seller_market.php?seller=282225&amp;srsltid=AfmBOophlpnE1uQls7Lc7tFHoeY8i2786-qcvhzrq-oaKyLu5H3I7dE-</t>
  </si>
  <si>
    <t>https://www.plurk.com/p/3iyibjqcj0</t>
  </si>
  <si>
    <t>https://www.facebook.com/share/p/1FYd2akChz/</t>
  </si>
  <si>
    <t>L09, L10 [寄]</t>
  </si>
  <si>
    <t xml:space="preserve">星街立牌 NT 270/個 
白上/星街雙面吊飾 NT 240/個, NT 450/組 </t>
  </si>
  <si>
    <t>https://www.facebook.com/profile.php?id=61579182357523</t>
  </si>
  <si>
    <t>https://bsky.app/profile/poiliang.bsky.social</t>
  </si>
  <si>
    <t>https://x.com/PoiLiang</t>
  </si>
  <si>
    <t>https://www.pixiv.net/users/50880072</t>
  </si>
  <si>
    <t>https://www.instagram.com/poiliang/</t>
  </si>
  <si>
    <t>E04 [寄]</t>
  </si>
  <si>
    <t>同人誌 新刊 原創本 黑白 58P R18《如珍珠般美麗 鄰居是色情魚人》NT.300</t>
  </si>
  <si>
    <t>https://www.facebook.com/share/p/1BtWr8aFhX/</t>
  </si>
  <si>
    <t>https://www.facebook.com/profile.php?id=100094883753085</t>
  </si>
  <si>
    <t>https://twitter.com/shinkaitoro</t>
  </si>
  <si>
    <t>K25</t>
  </si>
  <si>
    <t>💠同人誌【Holo Police Station】200元
💠既刊 200元
💠Azki 雙面印刷立牌 400元
💠小菲龍咆嘯 五周年原創紀念品套組 1350元 (吊飾+提袋+立牌+滑鼠墊)
💠吊飾 150元
💠飲料提袋 150元
💠立牌 450元
💠包邊大滑鼠墊 600元
💠Holo吊飾 150元
💠FBK Mio 媽吊飾 200元
💠抽抽盲包 100元</t>
  </si>
  <si>
    <t>https://twitter.com/shinkaitoroN</t>
  </si>
  <si>
    <t>https://www.facebook.com/sophie9865/</t>
  </si>
  <si>
    <t>https://x.com/sophiek9865</t>
  </si>
  <si>
    <t>https://www.plurk.com/kisara9865</t>
  </si>
  <si>
    <t>https://www.plurk.com/torozai0702</t>
  </si>
  <si>
    <t>https://www.instagram.com/sophiek9865</t>
  </si>
  <si>
    <t>https://www.twitch.tv/sophiek9865</t>
  </si>
  <si>
    <t>https://zxs20000.wixsite.com/kfgdesign</t>
  </si>
  <si>
    <t>https://www.pixiv.net/users/7296180</t>
  </si>
  <si>
    <t>https://www.facebook.com/sophie9865/posts/pfbid02EVKpY2PPeZkN8VgnYqKRzNjDMbSvbQoAAho15v7jeuPNbFMR4QmqsUxfPvfjZrKGl</t>
  </si>
  <si>
    <t>https://www.plurk.com/p/3izyu9ix54</t>
  </si>
  <si>
    <t>K33,K34</t>
  </si>
  <si>
    <t>💠 Ina掛軸 250元
💠Gura媽媽 / Peko 媽媽 壓克力立牌 300元
💠AO醬金屬吊飾 800元
💠Ina投影手電筒 200元
💠Mumei Q版公仔 400元
💠Hololive魔鬼氈臂章 150元 - 300元
💠壓克力立牌 100元 - 250元
💠Halo X HoloEN 明信片 150元
💠Hololive兵籍牌 400元
💠Dr.who x AME 吊飾 100元
💠雙面彈性布手帶 150元/隻 500元/4隻
💠Tee 700元
💠Hoodie 2200元
💠織星辦館 仿玻璃彩繪車票 NT$320
💠Ina MECONOPSIS 金屬襟章 NT$400</t>
  </si>
  <si>
    <t>鳴潮，婭婭</t>
  </si>
  <si>
    <t>套組【喜歡】2000元
💠1、同人誌 200元
💠2、雙叉大立牌 650元
💠3、鍵帽鑰匙圈 300元
💠4、玻璃滑鼠墊 650元
💠5、壓克力畫 450元
💠6、特製色紙
套組【討厭】1080元 1、3、4、套組限定包裝盒</t>
  </si>
  <si>
    <t>https://www.facebook.com/p/Tako%E6%B0%B4%E6%97%8F%E9%A4%A8-61553864348427/</t>
  </si>
  <si>
    <t>https://x.com/Spartanii121</t>
  </si>
  <si>
    <t>https://www.instagram.com/takoaquarium</t>
  </si>
  <si>
    <t>https://www.facebook.com/permalink.php?story_fbid=pfbid0Lp8ZDNTyWRTNkeadxihDw6WGRtPwca7T425tnjLTVYW2bt3DhzyXTW19jP8KX2BDl&amp;id=61553864348427&amp;__cft__[0]=AZWWpTdtIVW8u8pQi54DFlJ_de6_AaCRTJCs-2g01o1LeCl1j2u0GagQocQJJTg6OKRKHhVQydXiphMrsITDl4NwRaA_m02t_9JezTc2BI6jmKs_KxxGZENZAiZzD1b6SccPJ56VJGAUdQ2Ngn91OhPts9kR5gVFVC-3Jvt8tRU1FM9lewfSVZE9scV_hvcShfo7qLq_6_rol9ugdWrWiWv_&amp;__tn__=%2CO%2CP-R
https://www.facebook.com/reel/25500428612948994/
https://www.facebook.com/permalink.php?story_fbid=pfbid0KbVpeMXqE5XWhMmKcQLeeaUUhrc8ZRFHLcu2VzgDAGs6WzkDfSTvYxG8PN49NMnrl&amp;id=61553864348427</t>
  </si>
  <si>
    <t>https://www.facebook.com/permalink.php?story_fbid=pfbid0uhx1qbEH5vC7fmPZmos326MpewrhNRCfm7bvYtU1zv319G9rqzQfdX2NhLhxsETvl&amp;id=61553864348427</t>
  </si>
  <si>
    <t>https://www.facebook.com/asaba0212/posts/pfbid034b6Tg67Q1or8NAt5ufYnfhP7r1hHBjYXJaMhE2SCqZY47RC98PtyuvgpuLdBH5BWl</t>
  </si>
  <si>
    <t>こうましろ</t>
  </si>
  <si>
    <t>💠 POLKASKETCH10 新刊套組 $1100
1️⃣ 同人誌【POLKASKETCH10】250元 
2️⃣ Polpela Guruguru Acrylic Stand
3️⃣ Smartphone Grip
4️⃣ Acrylic Stand
5️⃣ Plastic Bag (MagSafe OK! 草莓托盤風)
6️⃣ Rough Paper
💠 KOHHMASHIRO Signed 大海報 $2100
💠 KOHHMASHIRO Signed 壓克力色紙 $300
💠 POLKASKETCH9 套組 $700
1️⃣ 同人誌【POLKASKETCH9】  $500
2️⃣ Animation Keyholder $150
3️⃣ Acrylic Stand $150
4️⃣ Clear Card Stand $100
💠Polka Muffler 毛巾 $350
💠 POLKA SKETCH8 套組 $700
💠 POLKA SKETCH7 套組 $1000
1️⃣POLKASKETCH7 本誌 $250
2️⃣Acrylic Stand Bag $100
3️⃣Reflect Keychain $150
4️⃣Round Paper Fan $100
5️⃣Rough Book / Secret Rough Paper
💠 POLKA FULL GRAPHIC T-SHIRT $1000
（尺寸：S / M / L / XL / XXL）
💠 BIG Acrylic Stand $1200
（大尺寸壓克力立牌）
💠 POLKA Acrylic Stand $550
💠 POLKA Acrylic Stand with Sand $550
💠 POLKA Clear A4 Pouch $150</t>
  </si>
  <si>
    <t>烯醇</t>
  </si>
  <si>
    <t>https://x.com/itsuwa0815</t>
  </si>
  <si>
    <t>https://www.pixiv.net/users/4493551</t>
  </si>
  <si>
    <t>https://itsuwa0815.fanbox.cc/</t>
  </si>
  <si>
    <t>https://pawoo.net/@rorona0815</t>
  </si>
  <si>
    <t>https://x.com/itsuwa0815/status/2014348204138197248/photo/1</t>
  </si>
  <si>
    <t>Yui</t>
  </si>
  <si>
    <t>https://www.facebook.com/aenol2011/</t>
  </si>
  <si>
    <t>💠好想要? 掛軸 700元
💠閃閃明信片組 40元/張 100元/組
💠可愛吊飾 150元
💠分一點飯友 150元
💠壓克力立牌 350元
💠上面品項全部都要套組 1300元
💠小套組 (明信片或吊飾則一 + 飯友 + 立牌) 650元</t>
  </si>
  <si>
    <t>https://www.facebook.com/neko.neko.34504</t>
  </si>
  <si>
    <t>https://www.plurk.com/aenol2002</t>
  </si>
  <si>
    <t>https://twitter.com/yuimeooow</t>
  </si>
  <si>
    <t>https://www.pixiv.net/users/55251258</t>
  </si>
  <si>
    <t>https://www.instagram.com/yuimeooow?fbclid=IwY2xjawPpGc5leHRuA2FlbQIxMABicmlkETFFajB2cFVBNWFWWnpGMWczc3J0YwZhcHBfaWQQMjIyMDM5MTc4ODIwMDg5MgABHuFbK_a7FTpkCBcAZovt2g70YlF-n-fLz-QESyttdryppZtrT0mTnrAApCOr_aem_k63-kBTOse6onCcZW0G_Eg</t>
  </si>
  <si>
    <t>https://www.doujin.com.tw/goods/search?keyword=%E7%83%AF%E9%86%87enol&amp;kt=2</t>
  </si>
  <si>
    <t>https://www.youtube.com/@yuimeooow</t>
  </si>
  <si>
    <t>https://www.twitch.tv/yuimeooow</t>
  </si>
  <si>
    <t>https://lit.link/en/yuimeooow?utm_source=ig&amp;utm_medium=social&amp;utm_content=link_in_bio&amp;fbclid=PAZXh0bgNhZW0CMTEAc3J0YwZhcHBfaWQMMjU2MjgxMDQwNTU4AAGn7XrZLutw-0zZiGOcXF8NefdiRO4ID1jm9OFzp_8Dl1JXacfH0p8Kh14cEPo_aem_DvU-u1vKz5FxPAfz8F2Mfg</t>
  </si>
  <si>
    <t>忽田各</t>
  </si>
  <si>
    <t>https://www.facebook.com/photo/?fbid=1603137647590876&amp;set=pcb.1603141030923871</t>
  </si>
  <si>
    <t>繪師,同人漫畫作家</t>
  </si>
  <si>
    <t>鬼滅之刃，我推的孩子</t>
  </si>
  <si>
    <t>鬼滅之拳系列刊物：
1. 鬼滅之拳-立志篇 NT.200
2. 鬼滅之拳-無限列車篇 (上) NT.300
3. 鬼滅之拳-蝶屋敷篇 NT.150
4. 鬼滅之拳-無限列車篇 (下) NT.300
5. 鬼滅之拳-遊郭篇 (上) NT.300
6. 鬼滅之拳-遊郭篇 (下) NT.300
臥推的孩子系列刊物：
1. 臥推的孩子-童年篇 NT.150</t>
  </si>
  <si>
    <t>ZZZSTUDIO</t>
  </si>
  <si>
    <t>樹懶工作室</t>
  </si>
  <si>
    <t>💠 Welcome to The World系列 12CM毛絨玩具 740 元
💠 鍵帽連發光掛飾 160 元
💠 鍵帽連發光掛飾 420 元
💠 手繪色紙 600 元
💠 HO LO門把掛牌 100 元
💠 HOLOLIVE刺繡手環 120 元
💠 HOLOLIVE刺繡手環 300 元
💠 HOLOLO固體香膏 250 元
💠 三合一優惠（自選鍵帽+門牌+手帶各一） 350 元</t>
  </si>
  <si>
    <t>https://www.facebook.com/profile.php?id=100057120894904</t>
  </si>
  <si>
    <t>https://www.facebook.com/zzzstudio.sleep/</t>
  </si>
  <si>
    <t>https://www.instagram.com/zzzstudio_sleep/?fbclid=IwY2xjawOcnIhleHRuA2FlbQIxMABicmlkETFhTmxqZTdmWmRlaTNDakx0c3J0YwZhcHBfaWQQMjIyMDM5MTc4ODIwMDg5MgABHr1awQ9Nn98RpPezD4Da6a6c5EWLqt-IRVA2itZ3DTm0VDCNLFRHvzR3ZpJR_aem_5vwJYIWaZamfi3BVQ0BnlQ</t>
  </si>
  <si>
    <t>https://twitter.com/FuStvfu/</t>
  </si>
  <si>
    <t>https://www.plurk.com/stvfu</t>
  </si>
  <si>
    <t>https://www.facebook.com/zzzstudio.sleep/posts/pfbid0jwguuTyRjpKN5tDhZ4TvUau98Tp5dx9SQPi5pj2sRWbmD5CBqF4eAxfzdYBjc2N9l</t>
  </si>
  <si>
    <t>https://www.youtube.com/channel/UC6RP9C9QywTi-9WFk0H8PFg</t>
  </si>
  <si>
    <t>https://www.facebook.com/permalink.php?story_fbid=pfbid0915gzUFYRKspUtHeMj3bw5PSaJ8YGrHxLgZEgGsMjcd2suhAjBiRWxnf5cF2t6kgl&amp;id=100057120894904</t>
  </si>
  <si>
    <t>https://x.com/enst9</t>
  </si>
  <si>
    <t>https://x.com/IVYbyENST9</t>
  </si>
  <si>
    <t>https://www.pixiv.net/users/29150622</t>
  </si>
  <si>
    <t>https://enst9.fanbox.cc/</t>
  </si>
  <si>
    <t>https://x.com/ENST9/status/2019233084479271236</t>
  </si>
  <si>
    <t>https://myship.7-11.com.tw/general/detail/GM2408231963556</t>
  </si>
  <si>
    <t>💠 NEW 大頭可愛夾子 / 徽章 / 別針系列</t>
  </si>
  <si>
    <t>https://www.facebook.com/share/p/1H5JQEYeb9/</t>
  </si>
  <si>
    <t>https://x.com/Sugarday0712?s=09&amp;utm_source=ig&amp;utm_medium=social&amp;utm_content=link_in_bio&amp;fbclid=PAZXh0bgNhZW0CMTEAc3J0YwZhcHBfaWQMMjU2MjgxMDQwNTU4AAGnaBsySo91gD9DamXJpVOyxiJ6IeB8j6M9fsbsvbed-aNf3g97zdm-C5ipvF0_aem_Ywbd8zh1s-qvTvdwyocGXg</t>
  </si>
  <si>
    <t>https://www.pixiv.net/users/66864680?utm_source=ig&amp;utm_medium=social&amp;utm_content=link_in_bio&amp;fbclid=PAZXh0bgNhZW0CMTEAc3J0YwZhcHBfaWQMMjU2MjgxMDQwNTU4AAGnFgd7ed0YDmfFS74a-SI3xGnJZZL0m5JBJxtqZjMEeYijg6kM79gzqg7bLJQ_aem_2fd0lgjNRMZTLYh3eCGImg</t>
  </si>
  <si>
    <t>https://www.facebook.com/liu.tong.xue.241219/</t>
  </si>
  <si>
    <t>https://www.instagram.com/p/DTm1purEg23/</t>
  </si>
  <si>
    <t>夏冰</t>
  </si>
  <si>
    <t>💠Hololive 16p Fuwamoco 插畫本 100元
💠Hololive 咕卡貼紙 60元
💠資料夾
💠Fuwawa壓克力色紙
💠Hololive Cafeteria 雙面立牌 280元
💠掛軸 800元
💠餅乾毛毛徽章 130元
💠Fuwamoco / Saba 雙面吊飾 180元
💠Fuwamoco小鐵盒 150元
💠彩色小印章
💠行李箱貼 60元
💠Hololive星星膜咕卡貼紙 100元
💠繪馬</t>
  </si>
  <si>
    <t>https://www.facebook.com/profile.php?id=100066567052952</t>
  </si>
  <si>
    <t>https://x.com/summerice0609</t>
  </si>
  <si>
    <t>https://www.pixiv.net/users/6880878/artworks</t>
  </si>
  <si>
    <t>https://www.instagram.com/owo_summerice/</t>
  </si>
  <si>
    <t>https://linktr.ee/summerice0609?utm_source=ig&amp;utm_medium=social&amp;utm_content=link_in_bio&amp;fbclid=PAZXh0bgNhZW0CMTEAc3J0YwZhcHBfaWQMMjU2MjgxMDQwNTU4AAGnWxl_jHqT-5FzXnzuWAonIl6--gPnN2UzxPmbp1pVoJbEE4FyMdGyiGIGwdA_aem_uuDuiSj1TBU5rzpmBXf79Q</t>
  </si>
  <si>
    <t>https://www.facebook.com/xia.bing.910353/posts/pfbid02uAiaNHbNrmER4RPvJZByc3sWqARftbchE1LrAtMPur6q7qnx4Q9oFiMxBCG8CGBSl</t>
  </si>
  <si>
    <t>https://docs.google.com/forms/d/e/1FAIpQLSc6UymZJuTTDecI116QZ6I_O8s2LVMz6RG6nlib9N6dH2UAdA/viewform</t>
  </si>
  <si>
    <t>歐尼オニタン</t>
  </si>
  <si>
    <t>繪師,漫畫</t>
  </si>
  <si>
    <t>同人誌【打捏醬的報告書4】150元
其他同人誌 150-200元</t>
  </si>
  <si>
    <t>https://www.facebook.com/MOKJABU</t>
  </si>
  <si>
    <t>https://twitter.com/OnirengerGo</t>
  </si>
  <si>
    <t>https://www.plurk.com/ONITA</t>
  </si>
  <si>
    <t>https://www.facebook.com/people/%E7%95%B0%E7%A7%81%E7%89%B9/100063892189068/?paipv=0&amp;eav=AfbxktUHIJM5OQTH7fUz6W6inmvK6xi65xsmS-URooRK-A8qLisZ1O-Kstfn5UK1WRU&amp;_rdr</t>
  </si>
  <si>
    <t>https://www.pixiv.net/users/1940450</t>
  </si>
  <si>
    <t>https://home.gamer.com.tw/homeindex.php?owner=GN01672395</t>
  </si>
  <si>
    <t>https://lit.link/en/Onitan</t>
  </si>
  <si>
    <t>https://www.plurk.com/p/3ia4aj5ak7</t>
  </si>
  <si>
    <t>兀幾斗Wugedou</t>
  </si>
  <si>
    <t>寶盒 350元、貼貼貼紙150元、打卡棒150元、收納盒 300元</t>
  </si>
  <si>
    <t>其他</t>
  </si>
  <si>
    <t>https://x.com/wugedou579/status/2012854869242376470</t>
  </si>
  <si>
    <t>https://www.facebook.com/p/%E7%9B%9B%E6%AB%BB%E4%B9%8B%E6%B1%80-100072079989043/?paipv=0&amp;eav=AfYmYvkHBlEdBzvVfABg9dzx8ukt3zNnH18dkiy48I84V55xQOPmpxslKWCZRstUaoY&amp;_rdr</t>
  </si>
  <si>
    <t>https://www.facebook.com/wugdouGG/posts/pfbid02Uuz6WNL7QbtSMgSWNowhVLwdN5UtyFbVHYqanh7KF2Hekd6HVzYLtwsSd6hq77jXl</t>
  </si>
  <si>
    <t>https://x.com/k1yii_610</t>
  </si>
  <si>
    <t>神隱楓、SophieK(小菲)</t>
  </si>
  <si>
    <t>繪師,vtuber,音聲作品,PV師/剪輯師/音樂製作P</t>
  </si>
  <si>
    <t>同人誌新刊 200元、同人誌既刊 200元、立牌 400元、小菲龍咆嘯 原創紀念套組、我全都要套組 1350元、同人系列吊飾 150元、吊飾 200元</t>
  </si>
  <si>
    <t>https://www.facebook.com/kfgdesign/</t>
  </si>
  <si>
    <t>https://www.facebook.com/sophie9865?__cft__[0]=AZUkaqHTp8iJDL3P7l0VkNKph3ac_zb6SjsFAHkdV3mqlMO-RAhYOOkKrNbHKHXZAH_KrT2-qUHI3M8JEAdfB6M61S7yHEE36E6cINvhfKKl_12pHS7yoY7fzW47RbwG5_IeBj8R4-7NSOP5aLzos4PljGUU7-cgWa1pKmhMPNQjea2kTdc6xQOvjg5MPjDI_bbQxm1NqMqvYNignquVcr_5&amp;__tn__=-UC*F</t>
  </si>
  <si>
    <t>https://twitter.com/SophieK9865</t>
  </si>
  <si>
    <t>https://www.plurk.com/kfg9865</t>
  </si>
  <si>
    <t>https://www.pixiv.net/users/5304791</t>
  </si>
  <si>
    <t>💠我想擺爛抱枕 600元
💠餅乾絨毛胸章 200元
💠壓克力吊飾 300元
💠滔組 1300元
1、組裝立牌
2、飯友
3、車車吊飾
4、雷射票
5、不織布袋
💠組裝立牌 750元
💠飯友 250元</t>
  </si>
  <si>
    <t>https://www.instagram.com/sophiek9865/</t>
  </si>
  <si>
    <t>https://www.youtube.com/c/K%E6%A5%93%E6%82%85</t>
  </si>
  <si>
    <t>https://discord.com/invite/zmsmzwVDfF</t>
  </si>
  <si>
    <t>https://www.facebook.com/SophieKisara/posts/pfbid02jTXKrYGEJ2soSZkThqFWwwfJt8PJaYdecyX6wyY3xBW9VApH39qt2WhzLhanGgGbl</t>
  </si>
  <si>
    <t>https://www.facebook.com/people/%E7%9C%BE%E6%B0%B4%E4%B9%8B%E9%9F%B3-Music-Stream-VT/61581686894244/</t>
  </si>
  <si>
    <t>https://x.com/musicstreamvt</t>
  </si>
  <si>
    <t>子貓丸 &amp; Meow’s Create</t>
  </si>
  <si>
    <t>子貓丸</t>
  </si>
  <si>
    <t>💠寫真集【WAHH~COOKIES!】 1000元
💠拍立得 350元
💠寫真集+拍立得 1300元
💠新刊套組加價 1100元
💠子貓丸拍立得本
💠御守拍立得卡套 500元
💠Meow喵糖果包+徽章 350元</t>
  </si>
  <si>
    <t>https://www.youtube.com/@MusicStreamVirtual</t>
  </si>
  <si>
    <t>https://www.facebook.com/people/Maru-Koneko/61554822463582/?ref=xav_ig_profile_web</t>
  </si>
  <si>
    <t>https://x.com/taotaotaotie/status/2086301444425019775</t>
  </si>
  <si>
    <t>https://x.com/manda_rabbitho?s=21&amp;t=X1UGTmXluHgFoNA9geXVMg</t>
  </si>
  <si>
    <t>https://patreon.com/KonekoMaru?utm_medium=unknown&amp;utm_source=join_link&amp;utm_campaign=creatorshare_creator&amp;utm_content=copyLink</t>
  </si>
  <si>
    <t>https://www.facebook.com/TWJRT</t>
  </si>
  <si>
    <t>https://www.instagram.com/_meow.maruw0._/</t>
  </si>
  <si>
    <t>https://www.instagram.com/tetsu_tw_jrt/</t>
  </si>
  <si>
    <t>https://discord.gg/VxRe64meXs</t>
  </si>
  <si>
    <t>https://linktr.ee/konekomaru_?utm_source=ig&amp;utm_medium=social&amp;utm_content=link_in_bio&amp;fbclid=PAZXh0bgNhZW0CMTEAc3J0YwZhcHBfaWQMMjU2MjgxMDQwNTU4AAGngjgKcVnyOwDecNPZW8adbUm9CEUFcvabpzP5kUFczE_9P3Vu25zxB_nFqSE_aem_JWVEuO3ISYUhLrj3zYhT1A</t>
  </si>
  <si>
    <t>https://www.facebook.com/photo/?fbid=122247016070160748&amp;set=pcb.122247016124160748</t>
  </si>
  <si>
    <t>https://www.facebook.com/lie.char.3?</t>
  </si>
  <si>
    <t>好好樹園</t>
  </si>
  <si>
    <t>妤叔yusu</t>
  </si>
  <si>
    <t>L09,L10 [寄]</t>
  </si>
  <si>
    <t>https://www.facebook.com/profile.php?id=100004996904111 https://www.facebook.com/profile.php?id=100004464600206</t>
  </si>
  <si>
    <t>寫真集【さんげんしょく】850元
▸ 角色隨機拍立得                       /300元
▸ 雙面證件夾（千速/ Vivi ）     /300元
▸ 三人生寫真組                           /200元
▸ 好運抽抽小卡                           /150元
▸ ヴィヴィ立牌                           /套組限定
▸ 輪堂千速大掛軸(60*90)         /場次結束後競標
✦ KIRAKIRA套組 ✦ 1700元
▸ 新刊寫真本40P（16K）
▸ 角色隨機拍立得
▸ 三人生寫真組
▸ 好運抽抽小卡 
▸ ヴィヴィ立牌</t>
  </si>
  <si>
    <t>AKN阿根</t>
  </si>
  <si>
    <t>https://www.facebook.com/profile.php?id=100063855934350&amp;comment_id=Y29tbWVudDoxMzUzOTA2NjEzNDE0NTI0XzIwNTE0OTk2MTIyNTc1MDE%3D</t>
  </si>
  <si>
    <t>Hololive, DD</t>
  </si>
  <si>
    <t>塔羅牌卡牌🃏/PVC卡🔖/壓克力產品👤/貼紙👽/賣笑🙂</t>
  </si>
  <si>
    <t>https://www.instagram.com/yusuyusu0408/</t>
  </si>
  <si>
    <t>https://www.facebook.com/profile.php?id=100068021243803</t>
  </si>
  <si>
    <t>https://lit.link/zh-tw/yusuyusu?fbclid=IwY2xjawPIDYVleHRuA2FlbQIxMABicmlkETFMMGVKTG1jZFhVbjh2Vmw0c3J0YwZhcHBfaWQQMjIyMDM5MTc4ODIwMDg5MgABHlhCotpPDIYVbOn4RPm4-dGDVgLIfqUpW2OI6p1k5hw2hsR2VE4M4xNjcKuP_aem_UIxdjXHXIPbIxC3frPU3Xw</t>
  </si>
  <si>
    <t>https://x.com/slapdashtw?s=21</t>
  </si>
  <si>
    <t>https://www.facebook.com/permalink.php?story_fbid=pfbid02c7NxdCh8CjnuXgS6LxFkNnZC97rwcg8t8VjJZ6UdYMskLWfxYyZj5tw8JGkN9rV6l&amp;id=100063855934350</t>
  </si>
  <si>
    <t>https://docs.google.com/forms/d/e/1FAIpQLSfJCFQUBAtnxJ4j0rQf9d889wEeYs5FZkDM59xXtCfncclTMg/viewform</t>
  </si>
  <si>
    <t>雪花兔usagi-cosplay</t>
  </si>
  <si>
    <t>💠 寫真集新刊《ぺこらのうさぎこや》 全彩 500 元
💠 新刊套組（新刊 + 明信片6入 + 拍立得） 900 元
💠 單本寫真書 500 元
💠 明信片 300 元
💠 拍立得 200 元</t>
  </si>
  <si>
    <t>https://www.facebook.com/xue.hua.tu/</t>
  </si>
  <si>
    <t>https://www.instagram.com/sakayume_saki?fbclid=IwY2xjawOuLqxleHRuA2FlbQIxMABicmlkETExRDg3YVNWRWNrYlJXZ3Blc3J0YwZhcHBfaWQQMjIyMDM5MTc4ODIwMDg5MgABHg5jcTcWT9q4bnCWNrQNlmmwJBaJGxfX802LT4iz5NPAFZyxIzd9sV77t8gz_aem_63W5cDLfXKwesdh4znP8qg</t>
  </si>
  <si>
    <t>台灣Vtuber，Aoi</t>
  </si>
  <si>
    <t>💠全套套組 400元
1、Aloli飯友 120元
2、Aoi Orange 吊飾 150元
3、Aoi Orange光柵卡 20元
4、小卡</t>
  </si>
  <si>
    <t>https://www.facebook.com/xue.hua.tu/posts/pfbid0kNNAdgWPK3a9z9bXoR2LtEVhcKTqSbtceZ5TtxduYkpDpm7wbM6TovPvvq8Ux2x7l</t>
  </si>
  <si>
    <t>https://www.facebook.com/photo?fbid=875427475093221&amp;set=pcb.875427585093210</t>
  </si>
  <si>
    <t>AKA.鞠-Cosplay</t>
  </si>
  <si>
    <t>https://www.facebook.com/permalink.php?story_fbid=pfbid035egk6WfUu6sepCFbv6CKGhsgH9SnW3dz6MsgEZ5z1Qg3NH9B6tbJvZU9TbwMatB2l&amp;id=100090106869902</t>
  </si>
  <si>
    <t>💠 飯友小立牌 (厚底) 5×6cm 120 元
💠 閃彩壓克力幻邊色紙 14×14cm 500 元
💠 拍立得 (小) 250 元
💠 拍立得 (大) 300 元
💠 煥彩白蔥徽章 58mm (隨機款 全6種) 80 元
💠 幻彩鑰匙圈 (可選款) 120 元
💠 滑鼠墊 24×20cm 250 元
💠 雙人立牌 500 元</t>
  </si>
  <si>
    <t>https://www.facebook.com/AKAGUIK/?locale=zh_TW</t>
  </si>
  <si>
    <t>https://x.com/AkaGuik?fbclid=IwY2xjawOX4jNleHRuA2FlbQIxMABicmlkETFJSHRIVndpOGZrY1VhU1J0c3J0YwZhcHBfaWQQMjIyMDM5MTc4ODIwMDg5MgABHmttdwQs1Nv86Adct99Z4q6MjjFXahL0JPJPJ1tyhARYvd9Sz5oTl2cC13xH_aem_oopBePesw_i7W6fi82HTEw</t>
  </si>
  <si>
    <t>https://www.instagram.com/Akaguik</t>
  </si>
  <si>
    <t>https://www.facebook.com/tu.felicia.2025?__cft__[0]=AZWhJ9nAbR4EoBpPcIA1Vm0lKpMRG8c60z_QdW0gmb8YhbSVprKAy7G8QssiqR0xf5R5bxX6heolpMkIqPbF56Cg3xcAON3xZhseCDFmouTegRiXq1JwNk1dtiq9syu43gcFfwXkd6ESIndZnJCF5XHigcY_dekxkVVDktHVD6s-Vok-2urgiMHcNROFCOF9Cio&amp;__tn__=-UC%2CP-R</t>
  </si>
  <si>
    <t>https://www.facebook.com/AKAGUIK/posts/pfbid02d5Bew4Sf5ckPHYQckbJtPDnXc8eWSgCfjP6ffADLdwKATPpWa7mWgW2SiYiCRxsFl</t>
  </si>
  <si>
    <t>石見三也</t>
  </si>
  <si>
    <t>▸ 寫真集《MARINE's Treasure》
+隨機自拍小卡(五組不同造型) NT 1000
▸ 電子寫真 QR 卡（限定寫真集加購專用）NT 500
▸ 酷卡一組（6 張）
印刷收藏卡片(約明信片大小) NT300
▸ 印拍拍立得（5套服裝各一）
共 5 款，不同造型各一，印拍版本 NT 200/張</t>
  </si>
  <si>
    <t>https://www.facebook.com/kumaxyanchi/?locale=zh_TW</t>
  </si>
  <si>
    <t>https://patreon.com/kuma_yanchi</t>
  </si>
  <si>
    <t>https://www.instagram.com/kuma.photography/</t>
  </si>
  <si>
    <t>https://www.youtube.com/watch?fbclid=PAZXh0bgNhZW0CMTEAAafectZP2oFrPMz7r-WGgR_fC-9vqtliMAyo1H2PEky6VTqQiRi45exn8bgA4w_aem_T31D_GM23r0mtSA_d5YbGg&amp;v=Xq9OBBr1rFE&amp;feature=youtu.be</t>
  </si>
  <si>
    <t>https://docs.google.com/forms/d/e/1FAIpQLSd74CwzjRF6T8N-sl8WJGaPQLer5-j9oOUEH9VZCfvtU35PBQ/viewform</t>
  </si>
  <si>
    <t>https://www.facebook.com/saya.cat.9047</t>
  </si>
  <si>
    <t>AKANE x 白銀諾艾爾 Cosplay寫真書套組
❄️《禱告日》大套組-$2500
👑修女衣裝小掛軸▶１個
👑雙造型雙面鐳射閃亮偶像小卡▶１枚
👑雙造型拍立得▶共２枚
👑阿茜綿綿羊乳牛裝小飯友▶１個
Cosplay寫真書▶１本
明信片▶４張１組
雙造型閃粉徽章▶２個１組
預購特典：A4海報▶１枚
❄️《寝る前》小套組 $1200
Cosplay寫真書▶１本
明信片▶４張１組
雙造型閃粉徽章▶２個１組
預購特典：A4海報▶１枚</t>
  </si>
  <si>
    <t>https://www.facebook.com/Ayane.ouo/</t>
  </si>
  <si>
    <t>https://twitter.com/ayane_chuukano</t>
  </si>
  <si>
    <t>https://www.youtube.com/channel/UC6MbdPPOfc1nGXZbsQBCSvA</t>
  </si>
  <si>
    <t>https://www.facebook.com/akaneee615/posts/pfbid0Ld1rXsJbq3ai6VSEJc8ELxxLzE8S8jhagnB1Atso9LNMC2x2vjh3JMY2xM3LZQ7Ql</t>
  </si>
  <si>
    <t>雨喵Yumeow</t>
  </si>
  <si>
    <t>Vtype，繪師</t>
  </si>
  <si>
    <t>💠原創畫冊 250元
💠女僕喵喵壓克力吊飾+立牌 150元
💠來點貓餅磁鐵 200元
💠今日特餐 (畫冊+吊飾立牌+磁鐵) 500元
💠拍立得 200元
💠魔法使/制服立牌 350元
💠魔法使/制服吊飾 180元
💠既品 100-600元</t>
  </si>
  <si>
    <t>https://www.facebook.com/profile.php?id=100063703945770</t>
  </si>
  <si>
    <t>https://www.facebook.com/VTuberIchigosen</t>
  </si>
  <si>
    <t>https://x.com/ichigo_TOKIKOI</t>
  </si>
  <si>
    <t>https://www.youtube.com/channel/UCJVe_TIWA-EE1Tz9HJbB3zA</t>
  </si>
  <si>
    <t>https://drive.google.com/file/d/1JMngBK6Gfk1fZAkn0gBjXi96ay9BMU9A/view?usp=sharing</t>
  </si>
  <si>
    <t>https://www.twitch.tv/ichigosentokikoi?lang=zh-tw</t>
  </si>
  <si>
    <t>提袋 200元、卡套 150元、掛繩 100元、貼紙 150元、娃包 300元、小物 100元、法被 600元、壓克力飯友組 120元、娃包 350元</t>
  </si>
  <si>
    <t>https://x.com/ichigo_tokikoi/status/2084794831239594229</t>
  </si>
  <si>
    <t>https://x.com/bremen_today/status/2015434209440194878</t>
  </si>
  <si>
    <t>妙妙</t>
  </si>
  <si>
    <t>https://x.com/bremen_today/status/2019019169484918877/photo/1</t>
  </si>
  <si>
    <t>VSPO</t>
  </si>
  <si>
    <t>💠壓克力立牌 300元
💠貓汰壓克力立牌 400元
💠貼紙 100元
💠壓克力飯友 150元
💠透卡 30元</t>
  </si>
  <si>
    <t>明信片 40元-400元、掛軸 300元、同人誌 200元</t>
  </si>
  <si>
    <t>https://www.facebook.com/mio.mio.647739</t>
  </si>
  <si>
    <t>https://x.com/bhwhitedragon/status/2018281316467507286/photo/1</t>
  </si>
  <si>
    <t>愛ina的馬鈴薯</t>
  </si>
  <si>
    <t>Ina鑰匙圈立牌 150元 全套600元、新年書籤 30元、毛茸茸徽章 200元、飯友壓克力 250元、鐵盒 200元、既品 70-150元、長袖帽T 900元、毛帽 250元、貼紙 50元</t>
  </si>
  <si>
    <t>https://www.facebook.com/mio.mio.647739/posts/pfbid0CRJMxVHzcGjZvXyxoTc9Rd7XNwSxzgMy3AWhaXhwfs6sQEi9LobUXtcZuSg3FuCTl</t>
  </si>
  <si>
    <t>https://x.com/Potato_illust?fbclid=IwY2xjawPs4vxleHRuA2FlbQIxMABicmlkETFUeUk5NWVPUmhYcDdENUgwc3J0YwZhcHBfaWQQMjIyMDM5MTc4ODIwMDg5MgABHnO6RAJGldujvCtfirBPkZK6ZknYt9SgbZZzPTJP2n_0nWuJLuA6ayLWuBZM_aem_bRkaXe7MZL6fV5pSJNudvw</t>
  </si>
  <si>
    <t>https://www.facebook.com/permalink.php?story_fbid=pfbid02hgeVpPfRvr8bh3ptkmAqJWMkWg6xmEwsmfEDJ5ZAkR8CgRb4TnKgg1gHFQhZN55Gl&amp;id=100094213977263</t>
  </si>
  <si>
    <r>
      <rPr>
        <rFont val="Arial"/>
        <color rgb="FF1155CC"/>
        <u/>
      </rPr>
      <t>https://myship.7-11.com.tw/general/detail/GM2510176779387</t>
    </r>
  </si>
  <si>
    <t>貓町</t>
  </si>
  <si>
    <t>K04</t>
  </si>
  <si>
    <t>魔寶大典</t>
  </si>
  <si>
    <t>雙面壓克力棒棒糖
壓克力小立牌
徽章、杯墊貼紙、透明貼紙</t>
  </si>
  <si>
    <t>https://www.facebook.com/mbddcatg/</t>
  </si>
  <si>
    <t>https://www.facebook.com/mbddcatg/posts/pfbid0Bdf7mgUFTcFvZyGVahTUVJr5SERg3gUpiHcv81QLbz6vZZvQgvbFUym3JPyYs9Wel</t>
  </si>
  <si>
    <t>XI˙Ɐ</t>
  </si>
  <si>
    <t>https://x.com/fatsheep6021</t>
  </si>
  <si>
    <t>同人誌 100元、滑鼠墊 600元、壓克力立牌 400元</t>
  </si>
  <si>
    <t>https://youtube.com/@fatsheep0621</t>
  </si>
  <si>
    <t>https://x.com/Asasin_9</t>
  </si>
  <si>
    <t>https://www.twitch.tv/fatsheep0621</t>
  </si>
  <si>
    <t>https://www.pixiv.net/users/4825428</t>
  </si>
  <si>
    <t>https://lit.link/en/fatsheep0621</t>
  </si>
  <si>
    <t>https://x.com/Asasin_9/status/2019016281333375090/photo/1</t>
  </si>
  <si>
    <t>Hololive 星街彗星</t>
  </si>
  <si>
    <t>『COMET Vol.1』新刊套組
&gt;三點（新刊$280、全斷貼紙$50/張、鏡面壓克力吊飾$200）$550
&gt;五點（+心型胸章$100、全身壓克力立牌$380）$1000
購買套組有機會抽簽繪板</t>
  </si>
  <si>
    <t>https://www.ruten.com.tw/store/gf13_001nhii/?srsltid=AfmBOor4FzgR7n9rBOOxU4SNoRy_uQwLT6GyXWN2ajuRU7sKq15Wu-uz</t>
  </si>
  <si>
    <t>https://x.com/zkoooo_/status/2017908409866273241</t>
  </si>
  <si>
    <t>個性兔</t>
  </si>
  <si>
    <t>模型、繪師</t>
  </si>
  <si>
    <t>Hololive, Saba</t>
  </si>
  <si>
    <t>-達摩蛋蛋系列
-招財貓系列
-Oiiai Raora</t>
  </si>
  <si>
    <t>驚奇數位馬戲團、明日方舟、明日方舟終末地、頭七怪談、魔法少女的魔女裁判、英蘭高校男子公關部、春夏秋冬的代行者、舊書店街的橋姬&amp;大穗、ALIEN STAGE、崩壞星穹鐵道</t>
  </si>
  <si>
    <t>小立牌
沙包團子
厚壓克力
徽章
飲料杯套
壓克力吊飾
飲料杯套
收納盒
雷雕飾品盤
鉛筆盒
貼紙
掉卡吊飾
拍立得</t>
  </si>
  <si>
    <t>https://www.facebook.com/buru.bururu.2025</t>
  </si>
  <si>
    <t>https://www.facebook.com/buru.bururu.2025/posts/pfbid024UsNaVaEyAPcJRXTM8aLp41Ni5sGCKZcCh7cNrxuS8uk2ZnNbxDHjzEtq2j9qHZJl</t>
  </si>
  <si>
    <t>https://www.myacg.com.tw/goods_detail.php?gid=6656078&amp;fbclid=IwY2xjawPhi5FleHRuA2FlbQIxMABicmlkETFzMGtua3pkUjY1WVhaUXZsc3J0YwZhcHBfaWQQMjIyMDM5MTc4ODIwMDg5MgABHn7DJcfYrmWuhCtTiptjrAg5zeGUriAZN4gCK-FTHjMU2q-IrMi0o_X_uNQI_aem_wfltoN4vWHXcU2CKOYd5Ig</t>
  </si>
  <si>
    <t>https://www.facebook.com/ke.su.7524/posts/pfbid0WxafK1rZymp3LCuJp4di6dmkZ6bniZ9z6SyCsR6vkDSCfASSbhouXrrkmoYdH3Mwl</t>
  </si>
  <si>
    <t>江江優夜，紅心貓，Kasim</t>
  </si>
  <si>
    <t>K42,K43</t>
  </si>
  <si>
    <t>K39,K40</t>
  </si>
  <si>
    <t>Hololive，我的英雄學院，acg等作品</t>
  </si>
  <si>
    <t>鍵帽單顆80元
任選4顆300元
任選5顆350元
任選6顆400元
鍵帽發光吊飾200元
還有收藏架、多格吊飾、uv轉印貼等商品</t>
  </si>
  <si>
    <t>https://www.facebook.com/profile.php?id=100088812120995</t>
  </si>
  <si>
    <t>https://twitter.com/deity_mark</t>
  </si>
  <si>
    <t>https://twitter.com/Heartcat7</t>
  </si>
  <si>
    <t>https://www.plurk.com/deitymark</t>
  </si>
  <si>
    <t>https://www.instagram.com/deity_mark/</t>
  </si>
  <si>
    <t>https://line.me/R/ti/p/@762fgqjp</t>
  </si>
  <si>
    <t>https://lit.link/en/deitymark</t>
  </si>
  <si>
    <t>https://www.instagram.com/deity_mark/p/DUI9hzhE1wS/</t>
  </si>
  <si>
    <t>https://reurl.cc/Zlx6Wp</t>
  </si>
  <si>
    <t>Mania</t>
  </si>
  <si>
    <t>💠壓克力畫板 350元
💠馬克杯 200元
💠壓克力飯友 500元
💠插畫本 &amp; 明信片組 100元
💠桌墊 600元</t>
  </si>
  <si>
    <t>https://www.facebook.com/ManiaArtwork/</t>
  </si>
  <si>
    <t>https://twitter.com/mania8522191</t>
  </si>
  <si>
    <t>https://www.plurk.com/mncrew</t>
  </si>
  <si>
    <t>https://www.pixiv.net/users/8522191</t>
  </si>
  <si>
    <t>https://www.instagram.com/mania8522191/</t>
  </si>
  <si>
    <t>https://www.twitch.tv/mania8522191</t>
  </si>
  <si>
    <t>https://home.gamer.com.tw/homeindex.php?owner=MNCrew</t>
  </si>
  <si>
    <t>https://www.plurk.com/p/3i0sxc4leh</t>
  </si>
  <si>
    <t>龍山佳菜，ＨＩＮＡ，小林</t>
  </si>
  <si>
    <t>https://www.facebook.com/mania8522191/posts/pfbid0ZvbQBewTPctFX8teDkyZozWweL5PT3bfvB4RrqtDpeLYAjn8KfmJkeZW5TiQthkzl</t>
  </si>
  <si>
    <t>https://www.facebook.com/yala1688888/?locale=zh_TW</t>
  </si>
  <si>
    <t>無限荒野</t>
  </si>
  <si>
    <t>K44</t>
  </si>
  <si>
    <t>Hololive，賽馬娘，星穹鐵道，絕區零</t>
  </si>
  <si>
    <t>個人草稿集2026 $80
既刊 沁音是好孩子吧? $150
賽馬娘目白x黃金船 馬上有錢紅包袋3入組 $50
星穹鐵道3cm雷射迷你立牌 $50/隻
鍵帽/鍵帽吊飾 $80/單顆鍵帽，$200/方糖吊飾
鍵帽組合（$300/4，$350/5，$400/6，$600/9）</t>
  </si>
  <si>
    <t>https://x.com/yala168</t>
  </si>
  <si>
    <t>https://www.instagram.com/yala1688888/</t>
  </si>
  <si>
    <t>https://www.facebook.com/MugenStudioHK/</t>
  </si>
  <si>
    <t>https://twitter.com/saltcan69210?lang=zh-Hant</t>
  </si>
  <si>
    <t>https://www.plurk.com/FromOuterSpace</t>
  </si>
  <si>
    <t>https://clusters.tw/profile/327011EB-AD9C-4760-AA5B-FDC01C7C44B5/works</t>
  </si>
  <si>
    <t>https://x.com/yala168/status/2080492479900729692?s=61&amp;t=J9-H8xDVimG-T97w1or4FA</t>
  </si>
  <si>
    <t>https://www.instagram.com/saltcan69210/</t>
  </si>
  <si>
    <t>https://www.twitch.tv/yamagari_road</t>
  </si>
  <si>
    <t>https://chiying0924.wixsite.com/website</t>
  </si>
  <si>
    <t>https://lit.link/en/VjttBrBM5ZWatqg8ZbQkB0rbgKz1</t>
  </si>
  <si>
    <t>https://x.com/saltcan69210/status/2018979039273533634</t>
  </si>
  <si>
    <t>Hololive，鏈鋸人，Street Fighter 6</t>
  </si>
  <si>
    <t>蕾潔套組 $1200
蛛俐套組 $1200
星街套組 $1200
FF7吊飾 陸行鳥$100/其餘$150
複製畫+閃卡套組 $300</t>
  </si>
  <si>
    <t>https://www.facebook.com/Usako.cosplayer/</t>
  </si>
  <si>
    <t>https://www.facebook.com/permalink.php?story_fbid=pfbid02gHwf6o7V4YpjuUDyFJHrPGkViSDyFnwvJRJ9Nr61HGXGGj6PQ3W65YWDg4EEQSRil&amp;id=100072024726705</t>
  </si>
  <si>
    <t>超頻者瀨田</t>
  </si>
  <si>
    <t>Mr.Yu Lin(佑霖先生)</t>
  </si>
  <si>
    <t>Hololive，艦隊收藏</t>
  </si>
  <si>
    <t>獅白牡丹R18新刊 $150
艦隊金髮系列R18既刊 $150
厭戰飯友 $100
HOLO鑰匙圈系列 $100/1
艦隊鑰匙圈 $80/1</t>
  </si>
  <si>
    <t>https://www.facebook.com/profile.php?id=61583036337568</t>
  </si>
  <si>
    <t>https://www.facebook.com/Mr.yulinArtwork</t>
  </si>
  <si>
    <t>https://x.com/YuLinMarkII</t>
  </si>
  <si>
    <t>https://www.pixiv.net/users/107531155</t>
  </si>
  <si>
    <t>https://clusters.tw/profile/E01AF824-FCEE-4CBA-9FB7-8DC57598574F/works</t>
  </si>
  <si>
    <t>https://www.instagram.com/mryulin0007/</t>
  </si>
  <si>
    <t>http://home.gamer.com.tw/creation.php?owner=trigunfire</t>
  </si>
  <si>
    <t>https://www.facebook.com/Mr.yulinArtwork/posts/pfbid05JGtafuJaso436BwjAT4pJuXfFvRjepQhbWcVJiL4zwAmB79oCYYNjG5QBnGGm2Tl</t>
  </si>
  <si>
    <t>Hololive，mcmt，Saba, vtuber、九日</t>
  </si>
  <si>
    <t>同人誌、收納盒 200元、吊飾 150元、飯友 150元、透卡 50元</t>
  </si>
  <si>
    <t>https://x.com/SharkBiteTail?fbclid=IwY2xjawPwJXRleHRuA2FlbQIxMABicmlkETFJRjB3UlBXWkdwdnFuNE1Cc3J0YwZhcHBfaWQQMjIyMDM5MTc4ODIwMDg5MgABHjlVQz0SDTvrjZe5Pz0oUb4Ju0Jpp962EAnUSK8ewEkXzcp5SWHyXHohgwUt_aem_kfe93GPg0VoAfj3I-Non5g</t>
  </si>
  <si>
    <t>https://x.com/spaded0314?fbclid=IwY2xjawPwJXVleHRuA2FlbQIxMABicmlkETFJRjB3UlBXWkdwdnFuNE1Cc3J0YwZhcHBfaWQQMjIyMDM5MTc4ODIwMDg5MgABHnG3VZ8DaP4mqMflJJo38kl7qN7-MO3dENkHinfDYdrXnQ3wAiRddl-oAjuo_aem_0XLnmehaUykYRYiHHu9iWQ</t>
  </si>
  <si>
    <t>https://www.facebook.com/mei.emerald.96?utm_source=ig&amp;utm_medium=social&amp;utm_content=link_in_bio</t>
  </si>
  <si>
    <t>https://www.facebook.com/share/p/1AU6mRgtEu/</t>
  </si>
  <si>
    <t>https://www.instagram.com/pcc_1020/</t>
  </si>
  <si>
    <t>Hololive、伊莉雅、崩壞星穹鐵道 / Honkai: Star Rail / 崩壊:スターレイル、勝利女神妮姬 / NIKKE: The Goddess of Victory / 勝利の女神:NIKKE</t>
  </si>
  <si>
    <t>💠 17CM立牌 350 元
💠 掛軸 B2 600 元 / B3 400 元
💠 58MM胸章 50 元
💠 5CM飯友 150 元
💠 等身抱枕套 2100 元
💠 等身掛軸 1800 元
💠 20CM瑟瑟立牌 500 元
💠 滑鼠墊 200 元</t>
  </si>
  <si>
    <t>https://www.facebook.com/moeyatw</t>
  </si>
  <si>
    <t>https://www.plurk.com/moeyatw</t>
  </si>
  <si>
    <t>https://www.pixiv.net/users/721171</t>
  </si>
  <si>
    <t>https://discord.gg/GC8JxQ3ZZy</t>
  </si>
  <si>
    <t>https://lit.link/zh-tw/moeyatw</t>
  </si>
  <si>
    <t>https://www.myacg.com.tw/goods_detail.php?gid=6588949
https://www.facebook.com/moeyatw/posts/pfbid035orAw6aArFBRKwBqFCrVs5W4eZLjNUHDYpZdvitKtNUsQA2fr3LToCpzPCDHDyHul</t>
  </si>
  <si>
    <t>https://www.facebook.com/share/p/16dgpte52o/?mibextid=wwXIfr</t>
  </si>
  <si>
    <t>https://www.myacg.com.tw/goods_detail.php?gid=6692330</t>
  </si>
  <si>
    <t xml:space="preserve">
</t>
  </si>
  <si>
    <t>Hololive、初音未來 / Hatsune Miku、絕區零 / ZenlessZoneZero / ゼンレスゾーンゼロ</t>
  </si>
  <si>
    <t>💠磁鐵 120元
💠壓克力鑰匙圈 80元-120元
💠壓克力立牌 80元
💠防水貼紙 10元
💠雷雕金屬/木質小卡 35元
💠不倒翁 300元</t>
  </si>
  <si>
    <t>紫幽~雪</t>
  </si>
  <si>
    <t>https://x.com/kabihandmaker/status/2017494439963594835</t>
  </si>
  <si>
    <t>https://www.facebook.com/viqusonwww/</t>
  </si>
  <si>
    <t>FIKUSHON（虛構社）</t>
  </si>
  <si>
    <t>未來，ひょうか</t>
  </si>
  <si>
    <t>https://bsky.app/profile/viqusnow.bsky.social</t>
  </si>
  <si>
    <t>Hololive、星街彗星</t>
  </si>
  <si>
    <t>https://twitter.com/viqusnow</t>
  </si>
  <si>
    <t>同人誌、吊飾、明信片</t>
  </si>
  <si>
    <t>https://www.plurk.com/viqusnow</t>
  </si>
  <si>
    <t>https://www.facebook.com/FikushonWORK</t>
  </si>
  <si>
    <t>https://www.pixiv.net/users/2383160</t>
  </si>
  <si>
    <t>https://twitter.com/Hyoukyato</t>
  </si>
  <si>
    <t>https://www.pixiv.net/users/15220450</t>
  </si>
  <si>
    <t>https://www.instagram.com/hyoukyato/</t>
  </si>
  <si>
    <t>https://discord.gg/HbdsKa7NJU</t>
  </si>
  <si>
    <t>https://home.gamer.com.tw/creation.php?owner=burst55871</t>
  </si>
  <si>
    <t>https://clibo.tw/users/viqusnow</t>
  </si>
  <si>
    <t>https://www.myacg.com.tw/goods_detail.php?gid=6586300
https://www.facebook.com/share/p/185byV7cVx/</t>
  </si>
  <si>
    <t>https://lit.link/en/viqusnow</t>
  </si>
  <si>
    <t>https://www.myacg.com.tw/goods_detail.php?gid=6586300</t>
  </si>
  <si>
    <t>左と右―左右子個人</t>
  </si>
  <si>
    <t>Hololive、活俠傳</t>
  </si>
  <si>
    <t>💠同人誌【OkaUta 2022-2025 Collection】300元
💠套組限定本
💠明信片 50元
💠桌邊壓克力立牌 120元
💠不織布袋 50元
💠活俠傳 春聯 100元
💠既刊 200元
💠桌邊壓克力立牌 120元</t>
  </si>
  <si>
    <t>雪倫來睏</t>
  </si>
  <si>
    <t>雪倫</t>
  </si>
  <si>
    <t>E37 [寄]</t>
  </si>
  <si>
    <t>同人誌【重生復讐 〜お前の母と妹を寝取って犯す〜】</t>
  </si>
  <si>
    <t>https://www.facebook.com/share/QB4XK482nQceWaCF/</t>
  </si>
  <si>
    <t>https://www.plurk.com/p/3i8u33ung1</t>
  </si>
  <si>
    <t>https://x.com/Sheren0115?t=eRKI34nGOHFfvNUjOpsQeQ&amp;s=09</t>
  </si>
  <si>
    <t>https://www.plurk.com/sheran0115?fbclid=IwY2xjawKSQztleHRuA2FlbQIxMABicmlkETFEbXRFMWtnZnlxdVBmc0c3AR5nZlcSLK4P7XolQkyJ9dIeyNwl_VLq0aECOINPoaKsjgCgbSCEzkn6y5NSTw_aem_NXCS-qzuiU50gwM0QRAW2A</t>
  </si>
  <si>
    <t>https://www.pixiv.net/users/39658229</t>
  </si>
  <si>
    <t>https://www.instagram.com/shenxuelun?fbclid=IwY2xjawKSQzJleHRuA2FlbQIxMABicmlkETFEbXRFMWtnZnlxdVBmc0c3AR6f1M8Bg3lm2qj2NkQjaG-3z8af8P2-eqgNRsL6THGo8ohH0Es09Vmb3Mq-gg_aem_FLBpV9zp5HGLhVSV4VWB-A</t>
  </si>
  <si>
    <t>Hololive、神椿市建設中、世界計畫劇場版</t>
  </si>
  <si>
    <t>https://www.facebook.com/permalink.php?story_fbid=pfbid0HYYjKvRHyTF2jSfMTeGiWyC6nvJFTaZoLZKHK31crERPkHvJCMXgHn3H8vN5oSr8l&amp;id=61557624734060
https://www.plurk.com/p/3j0158a9om</t>
  </si>
  <si>
    <t>HOLOLIVE 情人節立牌
小張的簽繪板
其他周邊、既刊等</t>
  </si>
  <si>
    <t>https://www.facebook.com/shinbashihonya/</t>
  </si>
  <si>
    <t>https://www.facebook.com/oshinof</t>
  </si>
  <si>
    <t>https://www.pixiv.net/artworks/148055693</t>
  </si>
  <si>
    <t>https://www.facebook.com/oshinof/posts/pfbid02fS2cW7tAtHhG5eu69srXKHNyh9q43PnuZdQnR3ry2VHbSbXyQKYewRZQvR3ikarpl</t>
  </si>
  <si>
    <t>Hololive、迷宮飯</t>
  </si>
  <si>
    <t>https://www.facebook.com/YukiTamaGoSnowEgg/</t>
  </si>
  <si>
    <t>https://twitter.com/SnowEggYukiTama</t>
  </si>
  <si>
    <t>https://x.com/DS_NDSL</t>
  </si>
  <si>
    <t>https://www.pixiv.net/users/1755315</t>
  </si>
  <si>
    <t>https://www.instagram.com/snowegg_art/</t>
  </si>
  <si>
    <t>Hololive、崩壞星穹鐵道 / Honkai: Star Rail / 崩壊:スターレイル</t>
  </si>
  <si>
    <t>同人誌、滑鼠墊、翻譯卡、紀念卡、資料夾、帆布袋、崩鐵小套組 800元、崩鐵大套組 1200元、日式掛軸、毛毯</t>
  </si>
  <si>
    <t>https://www.facebook.com/junyurijp/</t>
  </si>
  <si>
    <t>https://bsky.app/profile/junyurijp.bsky.social</t>
  </si>
  <si>
    <t>https:/x.com/junyurijp</t>
  </si>
  <si>
    <t>https://junyurijp.fanbox.cc/</t>
  </si>
  <si>
    <t>https://lit.link/zh-tw/junyurijp</t>
  </si>
  <si>
    <t>https://junyurijp.booth.pm/</t>
  </si>
  <si>
    <t>https://www.facebook.com/junyurijp/posts/pfbid031unyXyz1S7reWxkaiWuguoyK5LprG6cAyC5pF3vMa1sJnk6WJeiwtaVtYqb9Bqxdl</t>
  </si>
  <si>
    <t>https://www.facebook.com/junyurijp/posts/pfbid02CHYr68zBJABdmqPwPhn4hppfiZ54SCJ9NzStPX6H1gRSGz9tFzYsz9cyRtyjbmuul</t>
  </si>
  <si>
    <t>Tohka</t>
  </si>
  <si>
    <t>Hololive、崩壞星穹鐵道 / Honkai: Star Rail / 崩壊:スターレイル、勝利女神妮姬 / NIKKE: The Goddess of Victory / 勝利の女神:NIKKE、Grok</t>
  </si>
  <si>
    <t>寫真集 300元-500元、拍立得 300元</t>
  </si>
  <si>
    <t>https://x.com/Tohka_cos</t>
  </si>
  <si>
    <t>https://instagram.com/tohka0101</t>
  </si>
  <si>
    <t>https://fanme.link/@Tohka_cos</t>
  </si>
  <si>
    <t>https://x.com/Tohka_cos/status/2018299685660983558</t>
  </si>
  <si>
    <t>https://www.threads.com/@tak0uyakiii/post/DZ-L4pQASzG</t>
  </si>
  <si>
    <t>K23 [寄]</t>
  </si>
  <si>
    <t>Hololive、勝利女神妮姬 / NIKKE: The Goddess of Victory / 勝利の女神:NIKKE、鳴潮 / Wuthering Waves</t>
  </si>
  <si>
    <t>HOLOLIVE：立牌/明信片/貼紙/吊飾
妮姬：R18立牌/DORO系列/色紙
鳴潮：立牌/透卡/吊飾
競標：手繪簽會板/掛軸</t>
  </si>
  <si>
    <t>子魚</t>
  </si>
  <si>
    <t>https://www.facebook.com/meowmeowfish716/</t>
  </si>
  <si>
    <t>https://www.facebook.com/PinkuEmpire/posts/pfbid02Xj8P1kKNoquETffWB3G2WbBJH1cchq4dfSRZBwxPFta8AJP8Uancbvba9RjsggrYl
https://www.facebook.com/PinkuEmpire/posts/pfbid09s6KuyBr97UkBPVQenGGtqMuv91bLe7kzAZtvtHJsDPHdLYmmFwwekh3Mt3Mwgj1l
https://www.facebook.com/PinkuEmpire/videos/906200091875109/
https://www.facebook.com/PinkuEmpire/posts/pfbid02j1xxEUBGBEuKnwMezAJr2F9Cgu8jebG499EYZuvkbqRfDMEv8t3rFcVrFEFmdwtgl</t>
  </si>
  <si>
    <t>https://twitter.com/meowmeow_yuu</t>
  </si>
  <si>
    <t>https://www.facebook.com/share/p/18GfYv5eN5/</t>
  </si>
  <si>
    <t>https://www.plurk.com/hanbok625</t>
  </si>
  <si>
    <t>https://www.pixiv.net/users/15534680</t>
  </si>
  <si>
    <t>howu</t>
  </si>
  <si>
    <t>https://hanbok625.fanbox.cc/</t>
  </si>
  <si>
    <t>K07,K08</t>
  </si>
  <si>
    <t>代理社團, 模型製作</t>
  </si>
  <si>
    <t>Hololive、鳴潮 / Wuthering Waves</t>
  </si>
  <si>
    <t xml:space="preserve">💠 常闇永遠 掛軸 滑鼠墊
💠 Hololive立牌 星街彗星 常闇永遠 湊阿庫婭 
💠 夏日泳裝系列 鳴潮 千咲 莫寧 西格莉卡 尤諾 奧古斯塔 </t>
  </si>
  <si>
    <t>https://clibo.tw/users/hanbok625</t>
  </si>
  <si>
    <t>https://home.gamer.com.tw/creation.php?owner=hanbok625</t>
  </si>
  <si>
    <t>https://www.facebook.com/profile.php?id=100083137430570</t>
  </si>
  <si>
    <t>https://twitter.com/haoyoujujide1</t>
  </si>
  <si>
    <t>https://lit.link/zh-tw/potfish</t>
  </si>
  <si>
    <t>https://www.instagram.com/howuvtuber/</t>
  </si>
  <si>
    <t>https://www.plurk.com/p/3iqcadu6m9
https://www.facebook.com/meowmeowfish716/posts/pfbid033693AMt4BGZ4uCoojtaUoPHBjjuTCAJKYhruuFbyS5RwRbVXec3icvnAPjMdNN3Vl</t>
  </si>
  <si>
    <t>https://www.facebook.com/permalink.php?story_fbid=pfbid0JPw26xghNbuCB3KFSXvB5AKecksF1Zz2dMwbg97rxxbrL2stCUZ7EY2iLDNyMSR9l&amp;id=100083137430570</t>
  </si>
  <si>
    <t>https://www.myacg.com.tw/seller_market.php?seller=396863</t>
  </si>
  <si>
    <t>https://www.myacg.com.tw/seller_market.php?seller=733646&amp;fbclid=IwY2xjawPe2RdleHRuA2FlbQIxMABicmlkETE1elFmNzRldVJiSDNrMUwxc3J0YwZhcHBfaWQQMjIyMDM5MTc4ODIwMDg5MgABHkcCdCCAnB6M_Fqgg5bG0kB2LkJNw3erRT3s-9Pw_HZJdAkaD7coiiW6R6mf_aem_8xghB8zDuYnLTDCX3p6lDA</t>
  </si>
  <si>
    <t>オタク猫</t>
  </si>
  <si>
    <t>黑蟻日常</t>
  </si>
  <si>
    <t>L31,L32</t>
  </si>
  <si>
    <t>Hololive、蔚藍檔案 / Blue Archive / ブルーアーカイブ</t>
  </si>
  <si>
    <t>黏土娃《HoloBear熊熊團》
黏土娃《Blue Archive熊熊團》</t>
  </si>
  <si>
    <t>https://x.com/OtakuCat1992</t>
  </si>
  <si>
    <t>https://www.facebook.com/p/%E9%BB%91%E8%9F%BB%E6%97%A5%E5%B8%B8-%CF%88-100063545807943/</t>
  </si>
  <si>
    <t>https://www.pixiv.net/users/3041039</t>
  </si>
  <si>
    <t>https://x.com/BlackAntDiary</t>
  </si>
  <si>
    <t>https://instagram.com/nstagram.com</t>
  </si>
  <si>
    <t>https://otakucat.fanbox.cc/</t>
  </si>
  <si>
    <t>https://linktr.ee/blackantdiary?fbclid=IwZXh0bgNhZW0CMTAAAR39fqfEQa-kQshq4HX16CoBjenR3FV0uYUSSIVtwbPFNocCfgp6x6L9lmY_aem_TQvQKTJbCFitu47quyPHRQ</t>
  </si>
  <si>
    <t>https://www.myacg.com.tw/goods_detail.php?gid=4878806
https://www.myacg.com.tw/goods_detail.php?gid=4878880
https://www.facebook.com/permalink.php?story_fbid=pfbid02KCZPJh2C7s1zGraLi2Bo7ReERAEw5L2zSMiEW72oAhrEayJ9TYhLCe1KupNUA52Ql&amp;id=100063545807943
https://www.facebook.com/permalink.php?story_fbid=pfbid02fCbZHfL6NWfWqK592r6pKu7XKYJVbVxpGjnkuzcNxsQNshWDz2BS7fzXvtVTVHfQl&amp;id=100063545807943</t>
  </si>
  <si>
    <t>https://fantia.jp/fanclubs/486719</t>
  </si>
  <si>
    <t>https://www.patreon.com/otakucat1992</t>
  </si>
  <si>
    <t>https://www.facebook.com/permalink.php?story_fbid=pfbid0bexNNVhjXPrG3rMvA4Ab2K1dT7bgfLdeNdiTRGbPY6DxTjc2shkyq7hurtsXY2b1l&amp;id=100063545807943</t>
  </si>
  <si>
    <t>https://www.myacg.com.tw/goods_detail.php?gid=4878806
https://www.myacg.com.tw/goods_detail.php?gid=4878880</t>
  </si>
  <si>
    <t>廢人生活</t>
  </si>
  <si>
    <t>萊伊小雷</t>
  </si>
  <si>
    <t>K19,K20</t>
  </si>
  <si>
    <t>極深空，台灣Vtuber，春魚</t>
  </si>
  <si>
    <t>💠明信片? 120元</t>
  </si>
  <si>
    <t>P08 [寄]</t>
  </si>
  <si>
    <t>同人誌+特典本 300元、既刊 200元</t>
  </si>
  <si>
    <t>https://www.facebook.com/narukamax</t>
  </si>
  <si>
    <t>https://x.com/LAIMEW00</t>
  </si>
  <si>
    <t>https://www.pixiv.net/users/1580223</t>
  </si>
  <si>
    <t>https://x.com/bird09_art/status/2086009726429765803</t>
  </si>
  <si>
    <t>https://www.facebook.com/narukamax/posts/pfbid02vRzxqgrkqB512g49bdJH816eU82ZAMeiAepmsESCVX3F4bscpf436z416pNkUSbGl</t>
  </si>
  <si>
    <t>https://www.facebook.com/maltytown/?locale=zh_TW</t>
  </si>
  <si>
    <t>N21 [寄]</t>
  </si>
  <si>
    <t>Hololive、FGO</t>
  </si>
  <si>
    <t>🩷台灣限定新作
・兔田佩可拉的媽媽 立牌
・儒烏風亭螺鈿 3WAY立牌
🌟發光LED立牌（附貼紙）
・全33款
🖼️油畫複製原畫帆布藝術
・蒙娜麗莎
・戴珍珠耳環的少女
📝海報競標
・兔田佩可拉的媽媽
・蒙娜麗莎
・戴珍珠耳環的少女
・ReGLOSS &amp; FLOW GLOW
🩷台灣限定新作
迦勒底化妝品套組①②
壓克力面板 迦勒底御飯
🌟發光LED壓克力情景模型
摩根/芭万·希
🌟發光LED立牌（附貼紙）
全12款
💄眼影盤套組
摩根/芭万·希/葛飾北斎/阿比蓋爾／伊絲塔／艾蕾什基伽爾
🖼️複製原畫帆布藝術
芭万·希＆莉莉絲
📝海報競標</t>
  </si>
  <si>
    <t>https://x.com/enst9?s=21</t>
  </si>
  <si>
    <t>https://www.plurk.com/ENST9</t>
  </si>
  <si>
    <t>https://x.com/ENST9/status/2019237912643268918</t>
  </si>
  <si>
    <t>麥茶、比爾、腸頭</t>
  </si>
  <si>
    <t>賽馬娘 / Unamused / ウマ娘、蔚藍檔案 / Blue Archive / ブルーアーカイブ、跑跑薑餅人</t>
  </si>
  <si>
    <t>💠目白山峰大掛軸 600元
💠帆布袋 250元
💠壓克力炫彩色紙 200元
💠壓克力畫板 200元
💠馬娘壓克力票卡 150元
💠鈴鹿壓克力飯友 150元
💠蔚藍檔案立牌 350元
💠跑跑薑餅人明信片 30元</t>
  </si>
  <si>
    <t>https://www.facebook.com/profile.php?id=100064034705711</t>
  </si>
  <si>
    <t>Hololive、Gura、Saba、Vtuber</t>
  </si>
  <si>
    <t>刺繡掛飾 200元、水晶貼 50元、尾巴搖搖掛飾 150元、壓克力立牌 100元、壓克力大立牌 250元、飯友 100元、壓克力磁鐵 120元、可拆式立牌 100元、鐵盒造型收納盒 100元、貼紙、透卡</t>
  </si>
  <si>
    <t>https://www.facebook.com/share/1DH9kV3drN/?mibextid=wwXIfr</t>
  </si>
  <si>
    <t>https://x.com/f4y0ffvbef1alb6?s=21&amp;t=kTl8sz6lNF0KCB_QxTojnA</t>
  </si>
  <si>
    <t>https://www.pixiv.net/users/43642009</t>
  </si>
  <si>
    <t>https://x.com/_uri_world/status/1994641717396738422
https://x.com/_uri_world/status/2000581798854799518</t>
  </si>
  <si>
    <t>https://www.instagram.com/accounts/login/?next=%2Fmx0.0xm%2F&amp;source=omni_redirect</t>
  </si>
  <si>
    <t>https://x.com/_uri_world/status/2011648229289660718/photo/2</t>
  </si>
  <si>
    <t>https://www.youtube.com/@Mai6685</t>
  </si>
  <si>
    <t>https://lit.link/zh-tw/324354c3-7d8c-4f0f-8b6b-c4838836f4ac</t>
  </si>
  <si>
    <t>伊那爾栖的微笑</t>
  </si>
  <si>
    <t>Law</t>
  </si>
  <si>
    <t>Hololive、Ina、Bijou、Saba、Dooby</t>
  </si>
  <si>
    <t>https://www.facebook.com/reel/1533571151751310/</t>
  </si>
  <si>
    <t>🍖Ina &amp; Bijou 魔物獵人壓克力立牌
🍖Ina 卡冊.卡套.吊飾套組
🍖Takodachi.Saba.Dooby 烤漆徽章
🍖Takodachi 背心提袋
🍖Takodachi 團子便當吊飾</t>
  </si>
  <si>
    <t>https://www.facebook.com/permalink.php?story_fbid=pfbid0FcXGNPXGKc2NWVXyaBQpEuzrmcXN7HMrQGfLpUsMtW9r8FwRKfUV4375LGAKXffnl&amp;id=100064034705711</t>
  </si>
  <si>
    <t>https://www.facebook.com/share/p/17pbgs1Gh2/</t>
  </si>
  <si>
    <t>https://twitter.com/laaaw444</t>
  </si>
  <si>
    <t>https://www.plurk.com/laaaw444</t>
  </si>
  <si>
    <t>https://www.pixiv.net/users/1640785</t>
  </si>
  <si>
    <t>https://clusters.tw/creator-posts/C70BB229-2E03-459D-B9B4-F96C4569A38B</t>
  </si>
  <si>
    <t>https://www.instagram.com/laaaw444/</t>
  </si>
  <si>
    <t>https://clusters.tw/creator-posts/23C32F9E-0C2D-4849-ACAF-02648282A3EC</t>
  </si>
  <si>
    <t>光之美少女《名偵探光之美少女》、露露卡、絕區零、妄想天使</t>
  </si>
  <si>
    <t>https://www.myacg.com.tw/seller_market.php?seller=584858</t>
  </si>
  <si>
    <t>https://www.facebook.com/marow312000/</t>
  </si>
  <si>
    <t>咕咕嚕紅茶</t>
  </si>
  <si>
    <t>紅茶</t>
  </si>
  <si>
    <t>Hololive、Saba</t>
  </si>
  <si>
    <t>💠壓克力立牌印章 150元
💠兔媽立牌 200元
💠壓克力吊飾 100元
💠磁鐵 100元
💠串串吊飾 150-250元
💠排排坐 100元
💠手機架 200元</t>
  </si>
  <si>
    <t>https://www.facebook.com/profile.php?id=100063663492498</t>
  </si>
  <si>
    <t>https://twitter.com/kukukulu</t>
  </si>
  <si>
    <t>https://www.plurk.com/u3au66</t>
  </si>
  <si>
    <t>https://www.facebook.com/permalink.php?story_fbid=pfbid02ZdSj1Ci5AjY8YrUAzYuQK5kKjgoze1vvbbadScq3PhJCUxWoAQHRpQ2MEJo2JHvsl&amp;id=100063663492498</t>
  </si>
  <si>
    <t>https://www.plurk.com/p/3iqcu9lhbm
https://www.plurk.com/p/3iwne09np1
https://www.facebook.com/marow312000/posts/pfbid02JxU2aX82AffpWoA9gNr6HCYZuqqzmugmp2dYPeT1QV3o3UMm1SKUASFD7wxkm7EQl
https://www.plurk.com/p/3iz2y41rb1
https://www.plurk.com/p/3izxhxoczg</t>
  </si>
  <si>
    <t>https://www.facebook.com/permalink.php?story_fbid=pfbid0ahUmxBmvnnEd76cdobzd67T317kQX6yruKfa3RDpJtjDyQRoNLXTcbpekMtoiXXel&amp;id=100063663492498</t>
  </si>
  <si>
    <t>六樓忍者村 aka.DCPSy</t>
  </si>
  <si>
    <t>村長</t>
  </si>
  <si>
    <t>Hololive、Vtuber</t>
  </si>
  <si>
    <t>💠FUWAMOCO燈箱吊飾 300元
💠Holo x Bike 壓克力立牌 200元
💠Myth 木質繪馬 250元
💠Daruma壓克力吊飾 150元
💠SABA帆布袋 150元
💠Hololive 刺繡御守 250元
💠壓克力飯友 100元
💠軟膠壓克力吊飾 200元
💠迷你罐頭吊飾 100元</t>
  </si>
  <si>
    <t>https://www.facebook.com/profile.php?id=100095094920235</t>
  </si>
  <si>
    <t>https://www.facebook.com/p/%E6%9D%8E%E5%AD%9F%E8%BB%92-100000559225614/?_rdr</t>
  </si>
  <si>
    <t>https://x.com/Yoyoko707</t>
  </si>
  <si>
    <t>https://www.facebook.com/permalink.php?story_fbid=pfbid0CpteNt1xHxz8HTogBPnVFAZCYDZfG7NLvzG8JicBvoTR2y6rtPQCfzkY92eX1Q9wl&amp;id=100095094920235</t>
  </si>
  <si>
    <t>Hololive、Vtuber、茸茸鼠、夢見</t>
  </si>
  <si>
    <t>同人誌新刊 200元、壓克力立牌 50元</t>
  </si>
  <si>
    <t>https://x.com/Foxcoco210789</t>
  </si>
  <si>
    <t>https://x.com/Foxcoco210789/status/2019045541741814250</t>
  </si>
  <si>
    <t>桃京武戯夜</t>
  </si>
  <si>
    <t>IM@S</t>
  </si>
  <si>
    <t>同人誌,月曆</t>
  </si>
  <si>
    <t>https://twitter.com/takapiyo</t>
  </si>
  <si>
    <t>https://www.plurk.com/akutokuP</t>
  </si>
  <si>
    <t>https://www.pixiv.net/users/9122/artworks</t>
  </si>
  <si>
    <t>https://images.plurk.com/4stj3DtDDdH26ke2InJlpW.jpg</t>
  </si>
  <si>
    <t>Lovelive</t>
  </si>
  <si>
    <t>同人誌插畫本 100元、既刊 100-200元</t>
  </si>
  <si>
    <t>https://www.facebook.com/zonezicos</t>
  </si>
  <si>
    <t>https://www.plurk.com/p/3ia9i11bgs</t>
  </si>
  <si>
    <t>阿巴巴台灣阿千世界偉人萌神總統</t>
  </si>
  <si>
    <t>漫畫投稿平台</t>
  </si>
  <si>
    <t>https://www.facebook.com/weicomicep/</t>
  </si>
  <si>
    <t>https://www.plurk.com/weicomic</t>
  </si>
  <si>
    <t>BAMBOOGarden</t>
  </si>
  <si>
    <t>Lovelive 蓮之空</t>
  </si>
  <si>
    <t>同人誌【蓮之空聖地巡禮本】</t>
  </si>
  <si>
    <t>http://www.weicomic.com/</t>
  </si>
  <si>
    <t>💠夏瑪票卡夾 x 卡貼組 200元
💠公主咪卡、王子小鹽票卡夾 200元
💠Festival 拍立得 卡貼組 120元/組 50元/個
💠同人誌既刊 200元
💠明信片組 50元
💠燙金珠光拍立得組 50元
💠防水貼紙包 150元
💠PRiSM雙閃徽章組 300元
💠花圈彩窗吊飾 150元
💠既刊套組 (既刊+明信片組+拍立得組+防水貼紙+PRiSM雙閃徽章+吊飾) 750元
💠PRiSM 雙人立牌 400元
💠PRiSM 大掛軸 700元</t>
  </si>
  <si>
    <t>音遊列島，⭐贊助宣傳精選⭐</t>
  </si>
  <si>
    <t>https://www.facebook.com/people/%E8%B2%93%E5%B0%8F%E6%A8%B9Maosu/100083322383475/?locale=zh_TW</t>
  </si>
  <si>
    <t>https://x.com/maosu_ccc</t>
  </si>
  <si>
    <t>https://www.facebook.com/iceefish.fish/posts/pfbid02wNpbqFY7gE7HbzYmGF4F3X1jQeCLAiB4Yup9tc7QKP4nEyDWd36mDZkAWM283EXTl</t>
  </si>
  <si>
    <t>https://www.pixiv.net/users/100352162</t>
  </si>
  <si>
    <t>https://www.instagram.com/maosu_ccc/</t>
  </si>
  <si>
    <t>https://linktr.ee/maosuccc?utm_source=ig&amp;utm_medium=social&amp;utm_content=link_in_bio&amp;fbclid=PAZXh0bgNhZW0CMTEAc3J0YwZhcHBfaWQPOTM2NjE5NzQzMzkyNDU5AAGnyyncu52iUKseJW3QOdTdmcVzXDCe4Ka0KBOV-RvxtIB2O3JCkqxvulSAuEI_aem_rDzaguvXJb0sIo-9hBo6RA</t>
  </si>
  <si>
    <t>maimai，音樂遊戲、SDVX</t>
  </si>
  <si>
    <t>💠MAIMAI 套組 550元
同人誌【夏之風物詩】200元
CAFE MiLK 浴衣吊飾組 100元/個 300元/組
特典投影膠片
水晶貼貼紙組 50元
💠SDVX套組 300元
RASIS/ICHIKA 徽章 100元
💠新品我全都要 650元
💠既品 550元 (立牌+套組+打卡棒+貼紙+明信片)</t>
  </si>
  <si>
    <t>https://www.facebook.com/xiao.ji.kuai.shang.gong</t>
  </si>
  <si>
    <t>https://x.com/ShinaS_13?fbclid=IwY2xjawPILshleHRuA2FlbQIxMABicmlkETE2WU5DUVhNcVAzdlBDU1lPc3J0YwZhcHBfaWQQMjIyMDM5MTc4ODIwMDg5MgABHutVwanYKEfFXQvhXbDRt6NjyyYcw-SbAj7vpcv2dKYWIbWFge0MoXvDAfxb_aem_h_f7EmyPJIsdieOY7dOBow</t>
  </si>
  <si>
    <t>https://x.com/seat755_oh</t>
  </si>
  <si>
    <t>https://www.facebook.com/xiao.ji.kuai.shang.gong/posts/pfbid023K43LX11AjcYGUgiPJUnvz8wfsBA76utvE2rsji4NQKGmdPg78wfuQcc92BiiNjZl</t>
  </si>
  <si>
    <t>https://x.com/seat755_oh/status/2060707672358580537</t>
  </si>
  <si>
    <t>https://www.facebook.com/xiao.ji.kuai.shang.gong/posts/pfbid0262kdYQUfaEoLpHRDC8qyRVX9vfGEot38C2k2LxJrXmHrbx6xEXAEMGn7cdStEwCnl</t>
  </si>
  <si>
    <t>https://myship.7-11.com.tw/general/detail/GM2312258759908?fbclid=IwY2xjawPILtZleHRuA2FlbQIxMABicmlkETE2WU5DUVhNcVAzdlBDU1lPc3J0YwZhcHBfaWQQMjIyMDM5MTc4ODIwMDg5MgABHon_jdJ1yearBmrpqJ8Y5J0hrO2YbVouJWNdiYTFkFgi02SKDRv-fPG-l75y_aem_WL-2epLTh9cmq2HV2AqRzQ</t>
  </si>
  <si>
    <t>https://www.facebook.com/ChoelyDevil/</t>
  </si>
  <si>
    <t>悠悠栽栽</t>
  </si>
  <si>
    <t>悠栽, 雞塊</t>
  </si>
  <si>
    <t>Maimai，SDVX</t>
  </si>
  <si>
    <t>💠同人誌【Angel】200元
💠貼紙套組 50元
💠壓克力飯友 100元
💠吊飾 150元
💠雙閃徽章 100元/個 250元/3個
💠貼紙 50元</t>
  </si>
  <si>
    <t>https://www.instagram.com/choely0418/</t>
  </si>
  <si>
    <t>https://www.facebook.com/profile.php?id=100012215584214&amp;__tn__=-UC*F</t>
  </si>
  <si>
    <t>https://x.com/wwemndyyyy</t>
  </si>
  <si>
    <t>https://x.com/u00u11u22</t>
  </si>
  <si>
    <t>https://www.facebook.com/share/p/1KhSxXKR4Y/</t>
  </si>
  <si>
    <t>水漾</t>
  </si>
  <si>
    <t>https://www.facebook.com/share/p/17FSHTQ9Ez/</t>
  </si>
  <si>
    <t>https://x.com/shuiyang_0730/media</t>
  </si>
  <si>
    <t>💠同人誌【祕密的遠距離戀愛01】</t>
  </si>
  <si>
    <t>https://www.instagram.com/shuiyang_/</t>
  </si>
  <si>
    <t>https://www.twitch.tv/shuiyangyang</t>
  </si>
  <si>
    <t>https://www.facebook.com/permalink.php?story_fbid=pfbid02EHJtP5tUed745tNR8nKqT528M3oyUSSJW97WBKqhQvUe5w2x2itGXf6WJTRRpVtKl&amp;id=61582337937577</t>
  </si>
  <si>
    <t>https://discord.gg/y2SKXAbpaQ</t>
  </si>
  <si>
    <t>https://lit.link/en/shuiyang</t>
  </si>
  <si>
    <t>https://www.facebook.com/share/p/17qzqKLoRk/</t>
  </si>
  <si>
    <t>那隻鹿</t>
  </si>
  <si>
    <t>💠同人誌</t>
  </si>
  <si>
    <t>https://www.facebook.com/share/1A3kWSytP6/?mibextid=LQQJ4d</t>
  </si>
  <si>
    <t>https://www.pixiv.net/users/19274221</t>
  </si>
  <si>
    <t>https://www.instagram.com/shika_cka/?fbclid=IwAR0kXk-5saYd8W4s6pppo0xwhuLpW3HY2IGUaU9y_HdVJKRRZETm625ClMc</t>
  </si>
  <si>
    <t>https://www.twitch.tv/shika002?fbclid=IwAR0l6mgxH3XzDe2n3SXTfiSJoTG4EvgqjSeUNvbTv7UW5YX9KF1mQO_Z468</t>
  </si>
  <si>
    <t>https://myacgshika.wixsite.com/cka1?fbclid=IwY2xjawIMJwtleHRuA2FlbQIxMAABHW59Z0ElumANpDaR9Ur9UaWkvGJ49mf8jra7X6QZDecKjKXOdsljNKsLTg_aem_Tw5bZjYwB1biUf7wAk3kKg</t>
  </si>
  <si>
    <t>https://www.facebook.com/share/p/1FuAYXyYNL/</t>
  </si>
  <si>
    <t>https://www.facebook.com/share/p/16yo7FyUFL/</t>
  </si>
  <si>
    <t>https://www.facebook.com/share/p/1HXgk5CraT/
https://www.facebook.com/share/p/1L2MjDbMSr/</t>
  </si>
  <si>
    <t>T05</t>
  </si>
  <si>
    <t>https://x.com/lnwi0323</t>
  </si>
  <si>
    <t>https://www.pixiv.net/users/122226948</t>
  </si>
  <si>
    <t>晚安丁豆子</t>
  </si>
  <si>
    <t>https://x.com/lnwi0323/status/2018958453080011105</t>
  </si>
  <si>
    <t>ゆりりさいくらー</t>
  </si>
  <si>
    <t>里彩Risai</t>
  </si>
  <si>
    <t>T15</t>
  </si>
  <si>
    <t>插畫集 300元</t>
  </si>
  <si>
    <t>https://x.com/Risai_TW</t>
  </si>
  <si>
    <t>https://www.plurk.com/HTsai987</t>
  </si>
  <si>
    <t>https://www.pixiv.net/users/11196053</t>
  </si>
  <si>
    <t>https://bsky.app/profile/dingdo.bsky.social</t>
  </si>
  <si>
    <t>https://www.facebook.com/RisaiTW/posts/pfbid034tZi15FfoAPFLQndAmHuXPa6NWgs9kzbfjeMB6u8qktpqGTb4NxNdV2vzhvHhGkkl</t>
  </si>
  <si>
    <t>https://twitter.com/dingdo8059</t>
  </si>
  <si>
    <t>https://x.com/_iasiR_/status/2019099607318573529</t>
  </si>
  <si>
    <t>https://www.plurk.com/ding8059?utm_source=ig&amp;utm_medium=social&amp;utm_content=link_in_bio&amp;fbclid=PAZXh0bgNhZW0CMTEAc3J0YwZhcHBfaWQPOTM2NjE5NzQzMzkyNDU5AAGnc7yscaGGIqxHIqpn1qiGaLNyHI7YT11uMbWg8u4tEBWQflx7UO7Sg8dgImc_aem_ZKTN771A-8kTQArz_tKWCA</t>
  </si>
  <si>
    <t>T24</t>
  </si>
  <si>
    <t>MyGO!!!!!，Ave Mujica</t>
  </si>
  <si>
    <t>同人誌《透過觀景窗的你》300元、 書+、PVC對卡兩張、初祥拍立得三張、袋子</t>
  </si>
  <si>
    <t>https://www.instagram.com/dingdo0/</t>
  </si>
  <si>
    <t>https://www.facebook.com/KARASoshigata/</t>
  </si>
  <si>
    <t>https://potofu.me/dingdo</t>
  </si>
  <si>
    <t>http://ding--do.blogspot.com/</t>
  </si>
  <si>
    <t>https://karas-work.weebly.com/?fbclid=IwY2xjawOaGCtleHRuA2FlbQIxMABicmlkETFaWVBvUm5jbWx3ckJVaVA0c3J0YwZhcHBfaWQQMjIyMDM5MTc4ODIwMDg5MgABHsUYaGt6g08etKmVI3g65zjzzn4dUCxKte_Wr9WefMWUsI-hLV0lzWdb6Bbt_aem_crgJ4YCLkPFZtR69j1Z2Jg</t>
  </si>
  <si>
    <t>https://www.plurk.com/p/3iwa4wajkw</t>
  </si>
  <si>
    <t>https://myship.7-11.com.tw/general/detail?id=GM2105295930994</t>
  </si>
  <si>
    <t>https://www.facebook.com/KARASoshigata/posts/pfbid032N65ZBmrUmdmyoLendEDGswESw21tGWiSHvy1GHKNb3LmrKoT5mPW2sV4jMKVDQrl?__cft__[0]=AZV-Dpfg4UiidmnxU-10dayolS7BsXCnUpU6ERtjbb6cxlF51mdfUGeC_In8LJwR9jTyqIaVAXDkVbk8FO2-vdHEyTTLyV5oAX7iN87C40g3LOkU5KS0f-z8c59oEIfVwBpuhJvYxTcqJpZPkO53FmYIC-5g3RDxtFt4aVvLEXnb91Zj12YKqyvHa7oxzYK3E68&amp;__tn__=%2CO%2CP-R</t>
  </si>
  <si>
    <t>https://www.facebook.com/KARASoshigata/posts/pfbid0ugjsMtmqvXhV3MRoiLjpPZTiVDRmFLh7LRjMNY8YnqmuGoeoNeJVpbABK9RTxFitl</t>
  </si>
  <si>
    <t>https://x.com/amamura_m</t>
  </si>
  <si>
    <t>https://sengendo.a.la9.jp/index.html</t>
  </si>
  <si>
    <t>SET A 月曆套組 NT$1200
1️⃣ 2026月曆 (附袋) NT$500
2️⃣ 透明壓克力文件夾 
3️⃣ MYGO布袋 C (樂奈&amp;立希款) NT$500
4️⃣ 梗圖鑰匙扣 NT$200
5️⃣ 樂奈明信片 (套組限定)
SET B NT$1900
1️⃣ MYGO雙面布袋 (可選A/C款)
2️⃣ 梗圖鑰匙扣 (第2彈) 一套8個
3️⃣ 樂奈明信片 + 隨機明信片
SET C NT$1900
1️⃣ MYGO雙面布袋 (可選A/C款)
2️⃣ 梗圖鑰匙扣 (第3彈) 一套8個
3️⃣ 樂奈明信片 + 隨機明信片
SET D 布袋套組 NT$800
1️⃣ MYGO雙面布袋 (可選A/C款)
2️⃣ 梗圖鑰匙扣
3️⃣ 隨機明信片 1張
其他單賣 / 新品
💠 MYGO零錢包 祥子爽世款 / 愛音款 NT$300 (12×9cm)
💠 MYGO零錢包 雙面款 NT$300
💠T-Shirt 均一價 NT$700
💠 梗圖鑰匙扣 第2彈 (特別版) NT$200 (一對)
💠 梗圖鑰匙扣 第3彈 (特別版) NT$200 (一對)</t>
  </si>
  <si>
    <t>https://www.facebook.com/reel/2208289279697493/</t>
  </si>
  <si>
    <t>https://www.facebook.com/profile.php?id=100072024726705&amp;paipv=0&amp;eav=AfZ7lzG4JpRxzF4w5eHVaHdtfv7fARyAguwLG1onk2uxa9V5kXC9DCMb7LVCwNSEQrc&amp;_rdr</t>
  </si>
  <si>
    <t>https://www.facebook.com/share/p/18EvatDgjP/</t>
  </si>
  <si>
    <t>https://mobile.twitter.com/uanuan_93</t>
  </si>
  <si>
    <t>LQ7 – 愛音爽世與她們的愉快夥伴</t>
  </si>
  <si>
    <t>https://www.facebook.com/LQ77777/</t>
  </si>
  <si>
    <t>https://www.plurk.com/magicatmkii</t>
  </si>
  <si>
    <t>Passing Rain 通り雨</t>
  </si>
  <si>
    <t>T27 [寄]</t>
  </si>
  <si>
    <t>T12 [寄]</t>
  </si>
  <si>
    <t>https://home.gamer.com.tw/homeindex.php?owner=magicatmkii</t>
  </si>
  <si>
    <t>同人誌 150元、方形徽章 100元、壓克力立牌 300元、色紙 100元、卡片 50元、掛軸 500元、徽章 100元</t>
  </si>
  <si>
    <t>https://www.facebook.com/tooriame/</t>
  </si>
  <si>
    <t>https://twitter.com/rudrawong</t>
  </si>
  <si>
    <t>https://www.instagram.com/tooriame.hk/</t>
  </si>
  <si>
    <t>https://www.facebook.com/Zunzzzz?__cft__[0]=AZWEtZ6WlQK_nDZ0kdqecBn5APHfNkCn9ss6S5YF761KiWANgy9XkUpdAgLgC3y6lu_RtoyXL8D15P7bJF6Hq2QvNMRUx16H978w2EdT7nP58JyP2h1Njnyq5tSCm-LnA-Etg_EBIZot7pfyviKnM6bvQqQ9BTkEy_BC5xJxcd4iSMB6RBxlzznTYCRuIf0Wybmhvlc8P1RWg0WN6BAfRKl8HSjXGHBtmhRTABwIm6Na3g&amp;__tn__=-UC*F</t>
  </si>
  <si>
    <t>https://www.facebook.com/tooriame/posts/pfbid077fJgYJWwmDFSyjLS4RGcD1Lq53rxW2icNCczc9CiwyamEvnjSCWh5KTXAWmDtLrl</t>
  </si>
  <si>
    <t>https://x.com/zunzzzz_</t>
  </si>
  <si>
    <t>繪師?</t>
  </si>
  <si>
    <t>MYGO!!!!!大全套： 成員臂章各1片 / MYGO成員桌墊1片 帆布袋1只 魔鬼粘吊牌1個NTD2000/組
Ave Mujica大全套： 成員臂章各1片 Mujica成員桌墊1片 帆布袋1只 魔鬼粘吊牌1個NTD2300/組
(網路賣場限定）自組CP套組：訂單備註任2位（雞狗團都行）MYGO成員桌墊1片 魔鬼氈吊牌1個 NTD1200/組
成員臂章單售NTD300/片
成員桌墊單售NTD700/片
帆布袋NTD200/只</t>
  </si>
  <si>
    <t>戰術少女系列</t>
  </si>
  <si>
    <t>https://www.instagram.com/zunzzzz_?fbclid=IwY2xjawETJnZleHRuA2FlbQIxMAABHR4jP59csQ2Cy_qjmMVvvENYxPVld2xkZfLVqIqDGbXtSS5WXTMB1jmiJg_aem_j9xTF2jdwGPlcMaXKXQCFg</t>
  </si>
  <si>
    <t>https://www.facebook.com/p/GirlsFrontline-Griffin-Meme-StoryHouse-%E5%B0%91%E5%A5%B3%E5%89%8D%E7%B7%9A%E6%A0%BC%E9%87%8C%E8%8A%AC%E6%95%85%E4%BA%8B%E5%B1%8B-Ver2-61559194003953/</t>
  </si>
  <si>
    <t>https://www.facebook.com/permalink.php?story_fbid=pfbid0FBqJ22adCE5RSqTB6bK4EM4kEfEE3agfFCkrZcBCV4drcMHdLLitLfqYv1Aw34FJl&amp;id=61559194003953</t>
  </si>
  <si>
    <t>https://www.facebook.com/permalink.php?story_fbid=pfbid02XP3f4kGy1sPsniBWXRm36kqAijkqhPFLBf7Ks7zn5oxCxW22ZMstBzAK6DH2yEEZl&amp;id=61559194003953</t>
  </si>
  <si>
    <t>https://myship.7-11.com.tw/general/detail/GM2308062045113</t>
  </si>
  <si>
    <t>Kei HaBara</t>
  </si>
  <si>
    <t>T24 [寄]</t>
  </si>
  <si>
    <t>T06 [寄]</t>
  </si>
  <si>
    <t>MyGO!!!!!、Ave Mujica、孤獨搖滾、BanGDream</t>
  </si>
  <si>
    <t>同人誌 50-120元 - 600元、色紙套組 1000元、貼紙 20元-50元、色紙 300元、小卡</t>
  </si>
  <si>
    <t>https://www.facebook.com/s092077/posts/pfbid02AuHDjBFpwezEvhr986N9tJGTsVMAkZAAUtNrBBeBHp6PGYEQdYcYeywXgaGAJgkQl</t>
  </si>
  <si>
    <t>弾</t>
  </si>
  <si>
    <t>蔚藍檔案 / Blue Archive / ブルーアーカイブ，明日奈</t>
  </si>
  <si>
    <t>https://www.facebook.com/id339939?__cft__[0]=AZV2BrIX__x3Sd8p6yNowJAl6JYFlTB_4_i_N28ewfb3EM1DxxUM-USpbhuwo5UuTT4p0AkT_KyFUpY8IdZL9tU0pcx_BsMG4DwkI_Bng6XdvOioRm4KeGKhzysQBx8wof25PSHw1UrlPTAojTDVgj57fXy6MnStQrY4GW_Vr84cHy3lQDg89OQp3MCazMxzQVAXpyvfAK2v535nhNkivjJt&amp;__tn__=-UC%2CP-R</t>
  </si>
  <si>
    <t>T23</t>
  </si>
  <si>
    <t>MyGO!!!!!、Ave Mujica、星塔旅人、Saba</t>
  </si>
  <si>
    <t>同人誌、立牌、掛軸、壓克力色紙、貼紙、明信片、零錢收納包、透扇、雷射貼紙</t>
  </si>
  <si>
    <t>https://www.pixiv.net/member.php?id=339939</t>
  </si>
  <si>
    <t>https://www.facebook.com/permalink.php?story_fbid=pfbid0vUqnZtJMvCbc8Yx2jwTSPHxdujDawS2CUcjAMdYp7mofteAYCb6iRED3GMYxE8jRl&amp;id=61573677164059</t>
  </si>
  <si>
    <t>https://home.gamer.com.tw/homeindex.php?owner=vc</t>
  </si>
  <si>
    <t>角吉/角角吉</t>
  </si>
  <si>
    <t>T21,T22 [寄]</t>
  </si>
  <si>
    <t>MyGO!!!!!、Ave Mujica、鏈鋸人</t>
  </si>
  <si>
    <t>💠 同人誌【動手玩創意】 200 元
💠 同人誌【千早愛音妳到底在想什麼】 200 元
💠 同人誌【傷跡】 300 元
💠 同人誌【如夢似幻的月夜】 200 元
💠 同人誌【自言自語】 150 元
💠 同人誌【普通和理所當然】 250 元
💠 雙面彩色交通卡套【爽世 x 愛音】 150 元
💠 雙面彩色交通卡套【蕾潔與花】 200 元
💠 角色壓克力吊飾 100 元</t>
  </si>
  <si>
    <t>https://www.facebook.com/profile.php?id=61558139163772</t>
  </si>
  <si>
    <t>魔法少女的魔女審判</t>
  </si>
  <si>
    <t>https://bsky.app/profile/gigigi0423.bsky.social</t>
  </si>
  <si>
    <t>https://x.com/jiouaji18</t>
  </si>
  <si>
    <t>https://www.plurk.com/gigigi0423</t>
  </si>
  <si>
    <t>https://www.pixiv.net/users/26566842</t>
  </si>
  <si>
    <t>https://gigigi0423.fanbox.cc/</t>
  </si>
  <si>
    <t>https://discord.gg/5nzXa9xdYp</t>
  </si>
  <si>
    <t>https://linktr.ee/gigigi0423</t>
  </si>
  <si>
    <t>https://www.facebook.com/permalink.php?story_fbid=pfbid02xTpi6hKvCZ32w4TyW2ZGgdns2mEQgozDGySTQv68zh1iWooyCTtB9D1VoerdErQTl&amp;id=61558258981354</t>
  </si>
  <si>
    <t>https://www.facebook.com/jiao.ji.327793/posts/pfbid02SVdZ2MiBftAJCj9k7op7m2Ngyy19BZmSTDPT1GnKTNyTcyJmBYbn6K9sWENob6gRl</t>
  </si>
  <si>
    <t>https://drive.google.com/file/d/16CF9rjCxBm9boVOOlB77tvL-RJNykQGc/view?usp=sharing</t>
  </si>
  <si>
    <t>繪師, coser, 其他</t>
  </si>
  <si>
    <t>https://www.facebook.com/jiao.ji.327793/posts/pfbid0vRmZcyn9YPMUb8YVeYJYZs1dP83BqS6fRWXriiBSHpdaerFkY4dfUz7ZKg3WLBdGl
https://www.facebook.com/share/p/14bdspgnstZ/</t>
  </si>
  <si>
    <t>美栗</t>
  </si>
  <si>
    <t>MyGO!!!!!、Ave Mujica、Hololive</t>
  </si>
  <si>
    <t>💠同人誌【明天也是專屬換裝娃娃】150元
💠同人誌既刊【想做你的專屬換裝娃娃】150元
💠既刊【Eva Mujica】200元
💠其餘既刊 150元</t>
  </si>
  <si>
    <t>https://www.facebook.com/InertLiquid/</t>
  </si>
  <si>
    <t>https://www.facebook.com/people/%E8%91%9B%E7%BE%8E%E6%A0%97/pfbid0384xY2532dNMaV2kWGLzrdzE5sreJEayeaStkJXBrnKS5MGDx1QxChzN2vXckrgVvl/</t>
  </si>
  <si>
    <t>https://twitter.com/Hi_ye</t>
  </si>
  <si>
    <t>https://www.instagram.com/glint.2015/</t>
  </si>
  <si>
    <t>https://www.plurk.com/Hi_ye</t>
  </si>
  <si>
    <t>https://www.facebook.com/share/p/1AMpmFcMjP/</t>
  </si>
  <si>
    <t>https://youtu.be/ngO9YS0eA-M</t>
  </si>
  <si>
    <t>https://www.twitch.tv/hiye814334</t>
  </si>
  <si>
    <t>CIANYO 千呦</t>
  </si>
  <si>
    <t>NIKKE/妮姬</t>
  </si>
  <si>
    <t>💠小幸運套組 400元 (新刊-NIKKE VI 幸運兔女郎 B5/R18/全彩插畫本+幸運兔兔御守 4*6CM/皮革+貼紙組 5CM/18入+燙金明信片2入/A6+書籤卡5*15CM/共15款+電子白金卡 掃上面的QRcode觀看瑟瑟有聲動畫)
💠豪運鼠墊組 1000元 (小幸運套組 + 露菲貴婦兔滑鼠墊60*40cm)
💠單購三入立牌 1100元 (單購價$450 套組加購價$350 20cm壓克力立牌/背面為瑟瑟差分</t>
  </si>
  <si>
    <t>https://www.facebook.com/share/18oJPg1Lvi/?mibextid=wwXIfr</t>
  </si>
  <si>
    <t>https://www.facebook.com/H.Cian.Yo/</t>
  </si>
  <si>
    <t>https://twitter.com/cian_yo</t>
  </si>
  <si>
    <t>https://www.pixiv.net/users/4196200</t>
  </si>
  <si>
    <t>https://www.facebook.com/share/p/16zCBsUJaC/</t>
  </si>
  <si>
    <t>https://www.facebook.com/fukacea4/</t>
  </si>
  <si>
    <t>N31,N32</t>
  </si>
  <si>
    <t>https://twitter.com/kitsunefukka</t>
  </si>
  <si>
    <t>Project KV, 絕區零 / ZenlessZoneZero / ゼンレスゾーンゼロ, 賽馬娘 / Umamusume / ウマ娘</t>
  </si>
  <si>
    <t>💠 原創牛娘立牌 (18cm 雙面印刷) 400 元
💠 賽馬娘大和體育服立牌 (18cm 單面印刷) 400 元
💠 新品 絕區零鈴&amp;凱薩 雙倍牛比立牌 (13cm 單面印刷) 550 元
💠 新品 絕區零鈴&amp;凱薩 雙倍牛比掛軸 (50×70cm 現場競標 一天一張)  (價格未固定，現場競標)
💠 學院偶像大師燕牛比立牌 (18cm 單面印刷) 450 元
💠 賽馬娘富士牛比/體育服立牌 (18cm 單面印刷) 450 元 / 400 元
💠 賽馬娘富士泳裝立牌 (13cm 單面印刷) 450 元</t>
  </si>
  <si>
    <t>https://www.plurk.com/acea4</t>
  </si>
  <si>
    <t>https://www.pixiv.net/users/187424</t>
  </si>
  <si>
    <t>https://www.facebook.com/profile.php?id=100067660625193</t>
  </si>
  <si>
    <t>https://bsky.app/profile/tencomori.bsky.social</t>
  </si>
  <si>
    <t>https://x.com/DOS_704277?fbclid=IwZXh0bgNhZW0CMTAAAR2TFg30N6LzPOUKL17wQzP3T9F5lalRpJwMfiKxE_GCx8ulDuTXFux-27Q_aem_phtYh_OiSoLMWKSe3165Tw</t>
  </si>
  <si>
    <t>https://skeb.jp/@DOS_704277</t>
  </si>
  <si>
    <t>https://www.plurk.com/p/3i5psfemfv
https://www.plurk.com/p/3i7r3jok9r</t>
  </si>
  <si>
    <t>https://www.facebook.com/share/p/16vFAhoiT4/</t>
  </si>
  <si>
    <t>D31,D32</t>
  </si>
  <si>
    <t>saba</t>
  </si>
  <si>
    <t>「saba」模型套件</t>
  </si>
  <si>
    <t>https://www.facebook.com/IKworkshop</t>
  </si>
  <si>
    <t>https://www.facebook.com/share/p/1HaA7cPxZC/</t>
  </si>
  <si>
    <t>https://www.ruten.com.tw/item/show?22606123089414&amp;fbclid=IwY2xjawPxchVleHRuA2FlbQIxMABicmlkETFZY0I5UzcyM0Y2VzhOV3dUc3J0YwZhcHBfaWQQMjIyMDM5MTc4ODIwMDg5MgABHlV57_XFe1s6B60EVZX03LmRPZOjabAJoYkVYitor4mKlEfLVfSpIQQfgx_K_aem_qvvXX_ZRQdBXI_sUnobwRw</t>
  </si>
  <si>
    <t>Saba</t>
  </si>
  <si>
    <t>💠Saba套組(立牌 / 明信片 / 貼紙 / 杯墊 / 吊飾) 700元
💠不論有無購買_有saba會員即送贈品
💠saba明信片2款 100 元
💠貼紙五款 120 元
💠鐳射大便貼紙 30 元
💠大御飯友 180 元
💠搖搖樂彩窗立牌 200 元</t>
  </si>
  <si>
    <t>https://x.com/morlina_lilith</t>
  </si>
  <si>
    <t>https://www.facebook.com/dayuh.kawa</t>
  </si>
  <si>
    <t>小森クマ</t>
  </si>
  <si>
    <t>https://www.facebook.com/dayuh.kawa/posts/pfbid036r2D7psb2G2Xqw5vvbpjzSSsPsGE9aNeaMehxfxQEqgudMq8Lc3JRBRvEW42jnm8l</t>
  </si>
  <si>
    <t>https://www.facebook.com/dayuh.kawa/posts/pfbid022vmCVpmG7ZbpeMSAesVgDqbz8SYxD3wr6vyUmL4QnTyP5nNsovdbTVjDwUafFjqxl</t>
  </si>
  <si>
    <t>https://twitter.com/komorikuma_vt</t>
  </si>
  <si>
    <t>https://payment.ecpay.com.tw/Broadcaster/Donate/8466857B914567F1E82EFEEAF8F658EF</t>
  </si>
  <si>
    <t>L39 [寄]</t>
  </si>
  <si>
    <t>L37,L38 [寄]</t>
  </si>
  <si>
    <t>https://www.instagram.com/komorikuma_vtuber/</t>
  </si>
  <si>
    <t>明信片,吊飾,立牌</t>
  </si>
  <si>
    <t>https://www.youtube.com/@komorikuma_vtuber/featured?sub_confirmation=1</t>
  </si>
  <si>
    <t>https://www.facebook.com/mirutulove.love/</t>
  </si>
  <si>
    <t>https://dc.komorikuma.com/</t>
  </si>
  <si>
    <t>https://www.twitch.tv/mirutulove</t>
  </si>
  <si>
    <t>https://lit.link/zh-tw/komorikuma</t>
  </si>
  <si>
    <t>https://www.facebook.com/share/p/1EFEixRPRi/</t>
  </si>
  <si>
    <t>森間ヒナタ</t>
  </si>
  <si>
    <t>Saba, Gura、蔚藍檔案 / Blue Archive / ブルーアーカイブ、MyGO!!!!!</t>
  </si>
  <si>
    <t>💠同人誌 SABA FAN彩本 150元
💠雙面靠枕 600元
💠桌墊 600元
💠壓克力立牌 輔架450元 一般400元
💠SABA Q版吊飾/飯友 
💠是這樣沒錯 但不是這樣 T-shirt
💠屁屁徽章</t>
  </si>
  <si>
    <t>💠Q版小立牌 200元/款 1000元/彈 2000元/套</t>
  </si>
  <si>
    <t>https://www.facebook.com/morimahinata</t>
  </si>
  <si>
    <t>https://twitter.com/morimahinata</t>
  </si>
  <si>
    <t>https://www.doujin.com.tw/goods/info/96423
https://www.doujin.com.tw/goods/info/96422
https://www.facebook.com/photo/?fbid=1302203975275712&amp;set=a.408676481295137
https://www.facebook.com/nokomakawa/posts/pfbid0mZj6LCKCB3gvwqK9P8LQwLkyhnan5oWAfHnteTEs28SgsmYPUQtrnWdKepWZGxjYl</t>
  </si>
  <si>
    <t>https://www.plurk.com/morimahinata</t>
  </si>
  <si>
    <t>https://x.com/lunacats7/status/2016830549554581779</t>
  </si>
  <si>
    <t>https://www.pixiv.net/users/63864551</t>
  </si>
  <si>
    <t>正太控診療室</t>
  </si>
  <si>
    <t>Saba, Hololive</t>
  </si>
  <si>
    <t>💠SABA大立牌 700元
💠掛軸 1200元
💠鍵帽扭蛋 50元</t>
  </si>
  <si>
    <t>https://home.gamer.com.tw/profile/index.php?&amp;owner=morimahinata</t>
  </si>
  <si>
    <t>https://x.com/tang0410</t>
  </si>
  <si>
    <t>https://x.com/tang0410/status/2014900785092661345</t>
  </si>
  <si>
    <t>https://www.facebook.com/morimahinata/posts/pfbid027iUWqbUnXU7akuz3fGqSXFMc2BSTaJGxZLxYJrDUWox374QTTbvU5HSStn5D1YA5l</t>
  </si>
  <si>
    <t>狐魷生物</t>
  </si>
  <si>
    <t>向尋</t>
  </si>
  <si>
    <t>Vocaloid</t>
  </si>
  <si>
    <t>睡衣套組 700元 (徽章150元+立牌350元+飯友 200元+雙面明信片)、原創新刊300元、徽章 150元、貼紙 30元-100元、吊飾 150元</t>
  </si>
  <si>
    <t>Tomi27</t>
  </si>
  <si>
    <t>D32 [寄]</t>
  </si>
  <si>
    <t>K27 [寄]</t>
  </si>
  <si>
    <t>繪師,色情大奶</t>
  </si>
  <si>
    <t>https://twitter.com/zero_skr</t>
  </si>
  <si>
    <t>新刊套組 700元
💠同人誌【緣頂記上】200元
💠壓克力學生證 300元
💠合作卡圖
💠感謝簽名版</t>
  </si>
  <si>
    <t>https://www.instagram.com/zero_skr/</t>
  </si>
  <si>
    <t>https://www.facebook.com/tomi.lau.336</t>
  </si>
  <si>
    <t>https://www.twitch.tv/zeskr_</t>
  </si>
  <si>
    <t>https://twitter.com/Tomi2716</t>
  </si>
  <si>
    <t>https://discord.gg/ecKReG4W6B</t>
  </si>
  <si>
    <t>https://www.plurk.com/tomi2716</t>
  </si>
  <si>
    <t>https://x.com/leyand5027/status/2008860023280263461</t>
  </si>
  <si>
    <t>https://www.pixiv.net/users/4150773</t>
  </si>
  <si>
    <t>https://www.plurk.com/p/3ia89u7yu8</t>
  </si>
  <si>
    <t>M07 [寄]</t>
  </si>
  <si>
    <t>https://www.facebook.com/photo/?fbid=122274852248154966&amp;set=pcb.122274853556154966</t>
  </si>
  <si>
    <t>vspo</t>
  </si>
  <si>
    <t>🔫🐰鐳射三層大立牌組
🔫🐰PVC卡套
🔫🐰QWER技能卡包 
🔫 🐰職員證
🔫 🐰心型閃粉掛件</t>
  </si>
  <si>
    <t>https://www.facebook.com/share/p/1BmvpP6GrX/</t>
  </si>
  <si>
    <t>會呼吸的阿肝</t>
  </si>
  <si>
    <t>阿肝</t>
  </si>
  <si>
    <t>🌟「新刊套組」NTD.600
1️⃣同人誌新刊「Seraphic Quartet｣ 全彩插畫本
2️⃣「套組限定」小卡組（四入）
3️⃣燙金郵票貼紙組（四入）
4️⃣A、B、C、D立牌4擇1
🌟新品單售：
新刊「Seraphic Quartet｣ 全彩插畫本-NTD250
（少量，套組優先，會有場後通販）
燙金郵票貼紙組（四入）-NTD.50
壓克力立牌 （共四款）-NTD.350 / 1
英リサ 桌上無框畫（極少量）-NTD.200
🌟既品：
明信片+燙金拍立得組（共五入）-NTD.100
（滿250元可以用70元加購）
🈵滿額：
滿100元：原創看板娘袋子（可裝A4大一點）
滿300元：新刊封面 珠光明信片</t>
  </si>
  <si>
    <t>https://www.facebook.com/p/%E9%98%BF%E8%82%9D-Akan--100082865888024/</t>
  </si>
  <si>
    <t>https://twitter.com/cat_kan_0430</t>
  </si>
  <si>
    <t>https://www.plurk.com/cat_kan_0430</t>
  </si>
  <si>
    <t>https://www.instagram.com/cat_kan_0430/</t>
  </si>
  <si>
    <t>https://linktr.ee/cat_kan_0430?utm_source=linktree_profile_share&amp;ltsid=f4bd2fd0-ef3d-4726-a308-33f8cc874278</t>
  </si>
  <si>
    <t>https://www.facebook.com/permalink.php?story_fbid=pfbid0WEJp2KUusDkb7Rfi2rRgms386Tihxyka3FZZnXe3H6kWmEW5Hcu5UCtTUzTLs7z3l&amp;id=100082865888024</t>
  </si>
  <si>
    <t>https://www.facebook.com/photo?fbid=870530379052484&amp;set=a.114765531295643</t>
  </si>
  <si>
    <t>蒼殤</t>
  </si>
  <si>
    <t>💠立牌組 350元
💠燙金明信片 50元
💠旅行吊牌組 250元
💠貼紙 50元
💠花芽姊妹立牌組 350元
💠壓克力立牌 350元</t>
  </si>
  <si>
    <t>https://www.facebook.com/cang.shang</t>
  </si>
  <si>
    <t>https://www.facebook.com/mubyosokusai.artist</t>
  </si>
  <si>
    <t>https://www.plurk.com/KuraShng</t>
  </si>
  <si>
    <t>https://x.com/MUBYOSOKUSAI1</t>
  </si>
  <si>
    <t>https://www.plurk.com/p/3i7acypiiz</t>
  </si>
  <si>
    <t>https://www.pixiv.net/users/11042864</t>
  </si>
  <si>
    <t>https://www.instagram.com/mubyosokusai_tw%2F</t>
  </si>
  <si>
    <t>https://www.plurk.com/p/3i7v021lzx</t>
  </si>
  <si>
    <t>💠新刊6點套組 800元
💠同人誌 200元
💠7公分旋轉壓克力立牌
💠半截掛軸
💠香片
💠覆膜袋</t>
  </si>
  <si>
    <t>https://www.facebook.com/share/p/188UcBFfDB/</t>
  </si>
  <si>
    <t>Flâneur</t>
  </si>
  <si>
    <t>💠胸章 120元
💠明信片 50元</t>
  </si>
  <si>
    <t>https://www.instagram.com/tori_mcct/</t>
  </si>
  <si>
    <t>https://www.facebook.com/share/p/1BdfsshJBE/</t>
  </si>
  <si>
    <t>西窗夜雨</t>
  </si>
  <si>
    <t>vspo/一ノ瀬うるは</t>
  </si>
  <si>
    <t>💠套組 550元
立牌 ✦ 15cm單插
亞克力透卡 ＆ 仿拍立得✦ 10cm*7cm ✦
仿滴膠掛件✦ 8cm高 ✦
亞克力色紙</t>
  </si>
  <si>
    <t>https://www.facebook.com/cben.ae.9?__cft__%5B0%5D=AZXPieOJ9B9yIWBjxMA0u4nH6be6KxXZ5D2lr-2Gnm7YKmugk7mbok59LbDLJZaIBayBC9wxgWOYMEm91Lhjrh7LW8anERx8jrwQMdib-LvYwJBjCc1s8Lt0yyrHFdYvAZTfTJuq2m2QQx5gJjBk22Q5n55AneilW3KsujvzXlb05dU4vXNV2tKXQWZVJhAWWrZ9iqUIimACQIByeUNyo6M7BEigTTw7jeMuimfSf4lqyg&amp;__tn__=-UC%2CP-y-R</t>
  </si>
  <si>
    <t>https://bsky.app/profile/aekun.bsky.social</t>
  </si>
  <si>
    <t>https://x.com/aekun_cben/highlights</t>
  </si>
  <si>
    <t>https://www.facebook.com/TOHOorin</t>
  </si>
  <si>
    <t>https://www.pixiv.net/users/52527725</t>
  </si>
  <si>
    <t>https://www.instagram.com/aekun_cben/</t>
  </si>
  <si>
    <t>https://lit.link/en/aekun</t>
  </si>
  <si>
    <t>https://www.facebook.com/share/p/1AJ7b4RFWq/</t>
  </si>
  <si>
    <t>https://catmocat.weebly.com/about.html</t>
  </si>
  <si>
    <t>vspo/猫汰つな</t>
  </si>
  <si>
    <t>同人誌 200元,立牌,掛軸,覆膜袋,香片、新刊套組 1500元</t>
  </si>
  <si>
    <t>https://www.doujin.com.tw/groups/info/6675</t>
  </si>
  <si>
    <t>https://www.facebook.com/zimin.183/posts/pfbid034GxHwY4ECFGwnTAXFZTAm3iqvUExYknMBEPM88hmALjnrTTxf5cvkAje1DKd2g4Sl</t>
  </si>
  <si>
    <t>https://www.facebook.com/share/p/1CpwEUeBWv/</t>
  </si>
  <si>
    <t>https://x.com/AlbertC67277889</t>
  </si>
  <si>
    <t>https://www.plurk.com /mydogatemyhomework</t>
  </si>
  <si>
    <t>https://www.myacg.com.tw/seller_market.php?seller=312001&amp;keyword=%E3%80%90FF46%E9%A0%90%E8%B3%BC%E3%80%91%E3%80%90ZM%E6%95%8F%E3%80%91</t>
  </si>
  <si>
    <t>https://www.pixiv.net/users/31471454</t>
  </si>
  <si>
    <t>https://medium.com/@albertc0303/about</t>
  </si>
  <si>
    <t>黒クド屋</t>
  </si>
  <si>
    <t>催眠</t>
  </si>
  <si>
    <t>猫田 あしゅ</t>
  </si>
  <si>
    <t>https://x.com/syannhaineko</t>
  </si>
  <si>
    <t>https://x.com/Nekota_Ashu</t>
  </si>
  <si>
    <t>https://www.instagram.com/nekota_ashu</t>
  </si>
  <si>
    <t>I12,I13</t>
  </si>
  <si>
    <t>I13</t>
  </si>
  <si>
    <t>台V商店街壓克力立牌
貓貓飯友、貼紙包、組合立牌、水晶轉印貼等
Vtuber外拍時裝本 Ft.Aoi、瑪麗、洛可
依筆與眠羊立可拍
依筆壓克力飯友</t>
  </si>
  <si>
    <t>https://nekotaashu-official.mystrikingly.com/</t>
  </si>
  <si>
    <t>https://www.facebook.com/54ebiyaya/</t>
  </si>
  <si>
    <t>https://x.com/54ebiyaya_ch</t>
  </si>
  <si>
    <t>https://www.instagram.com/54ebiyaya</t>
  </si>
  <si>
    <t>https://linktr.ee/54ebiyaya</t>
  </si>
  <si>
    <t>https://x.com/54ebiyaya_ch/status/2017236838109642756</t>
  </si>
  <si>
    <t>徹撤</t>
  </si>
  <si>
    <t>V33,V34</t>
  </si>
  <si>
    <t>https://x.com/nekome_jp</t>
  </si>
  <si>
    <t>💠 NEO(n)套組 600 元
1️⃣ 15cm 雙面立牌
2️⃣ 6cm 雙面飯友
3️⃣ 貼紙 ×2
4️⃣ 小卡
💠 那個色紙  150元
💠 3吋小卡組 100 元
💠 壓克力飯友 200 元</t>
  </si>
  <si>
    <t>https://www.instagram.com/nekome_jp/</t>
  </si>
  <si>
    <t>https://www.facebook.com/tooruruuu</t>
  </si>
  <si>
    <t>https://x.com/tooruruuu?fbclid=IwZXh0bgNhZW0CMTAAAR2jPJbzgKzxKHidoUBBN9PXxhVs7jgIRRxTz7dWwnwCiRTUeYe6UubpGf8_aem_Ukc2z0LWjW6Z_SVTI7yt4A</t>
  </si>
  <si>
    <t>https://www.youtube.com/watch?v=dEOtEBpUv-U&amp;list=PLBQX2bsCW16OakRg3RwuHsFVy5a-5mspY</t>
  </si>
  <si>
    <t>https://lit.link/zh-tw/nekomimimeidoya</t>
  </si>
  <si>
    <t>https://lit.link/en/tooruruuu</t>
  </si>
  <si>
    <t>https://www.plurk.com/p/3i6qcm42sm</t>
  </si>
  <si>
    <t>https://www.facebook.com/ciel.chou.2025/posts/pfbid037Q2vCjUmuKeZ2NbhXfyugRmcFfQLVtfXVAqCqbjzPqLFrSKFWX1uQS2FjQGUd6r7l</t>
  </si>
  <si>
    <t>💠寫真集【Kobo kanaeru】400元
💠寫真集【Neuro-sama】300元</t>
  </si>
  <si>
    <t>https://x.com/angy_otter</t>
  </si>
  <si>
    <t>https://x.com/YoobuR18warning</t>
  </si>
  <si>
    <t>https://www.instagram.com/yoobu_angy/?hl=hu</t>
  </si>
  <si>
    <t>https://suzuri.jp/angy_otter</t>
  </si>
  <si>
    <t>https://www.plurk.com/p/3i93miewci</t>
  </si>
  <si>
    <t>ハチゴ&amp;ねこどーなつ</t>
  </si>
  <si>
    <t>あやみ</t>
  </si>
  <si>
    <t>FF46紀念立牌、台灣新作新品立牌、C107立牌
台灣新作掛軸、C107掛軸
大提袋
同人誌 新刊、既刊
Fanbox支援者限量特典
親筆簽名抽獎活動</t>
  </si>
  <si>
    <t>https://x.com/ayamy_garubinu</t>
  </si>
  <si>
    <t>https://www.pixiv.net/users/14112962</t>
  </si>
  <si>
    <t>https://x.com/ayamy_garubinu/status/2018263373083812281</t>
  </si>
  <si>
    <t>瀬之本</t>
  </si>
  <si>
    <t>C107 ラプラス R18本
C107 天音かなた、猫又おかゆ、宝鐘マリン吊飾
C106 猫又おかゆ R18本
C106 AZKi、百鬼おやめ、フブミオ、ラプラス吊飾</t>
  </si>
  <si>
    <t>https://x.com/senomotomb</t>
  </si>
  <si>
    <t>https://www7a.biglobe.ne.jp/~million-bank/</t>
  </si>
  <si>
    <t>https://x.com/senomotomb/status/2017903718176596222</t>
  </si>
  <si>
    <t>Honey Jam</t>
  </si>
  <si>
    <t>蜂蜜果醬</t>
  </si>
  <si>
    <t>Vtuber Hachi</t>
  </si>
  <si>
    <t>💠同人誌【 mini artbooks vol.2】400元
💠明信片套組 五張一組 250元
💠原創迷你插畫集 300元/組
💠明信片套組 四入 200元/組
💠狂草夜行 1+2 新裝版 950元</t>
  </si>
  <si>
    <t>https://www.plurk.com/HoneyJam</t>
  </si>
  <si>
    <t>💠同人誌 老師坐下Vol3 200元
💠既刊 300元
💠啾啾包 250元
💠壓克力飯友 300元
💠壓克力透卡 250元
💠轉轉壓克力 350元
💠壓克力立牌 300-500元
💠抱枕 600元
💠娃娃 600元
💠滑鼠墊 600元
💠原創同人誌 200元</t>
  </si>
  <si>
    <t>https://www.plurk.com/p/3i7ai28o4d</t>
  </si>
  <si>
    <t>https://www.plurk.com/p/3i8z5jtf34</t>
  </si>
  <si>
    <t>Vtuber, 羽衣</t>
  </si>
  <si>
    <t>💠同人誌【UI SHIGURE】200元</t>
  </si>
  <si>
    <t>https://www.facebook.com/li.an.zhu.338696/posts/pfbid02TH5TwTZpJGGXVkJAmw3v15rNJyLkvW5ZGUPZKsw4EvhzPsErKtmhH8ZwYCJVvtrcl</t>
  </si>
  <si>
    <t>https://www.patreon.com/natsusola</t>
  </si>
  <si>
    <t>https://www.instagram.com/natsusola0121</t>
  </si>
  <si>
    <t>https://linktr.ee/natsuosla?fbclid=IwY2xjawOfZRpleHRuA2FlbQIxMABicmlkETE1VzdlTHRJVDM0dm5HZzFzc3J0YwZhcHBfaWQQMjIyMDM5MTc4ODIwMDg5MgABHlhccmcw7weyr1EDZ7GuzHVYsTzcpOX8JAOJTem2VVJEbsX-g_4Oq-j4xX6K_aem_jiN7KNnlTzBpldT-Zqgbfw</t>
  </si>
  <si>
    <t>https://www.facebook.com/cnos2016/</t>
  </si>
  <si>
    <t>https://www.facebook.com/natsusola/posts/pfbid02E53kVADmk8Vggbos4hSWYd7avrU3kwSdUUX8ex6nxDQRKTNzStrVDpnU5RguZxvwl?__cft__[0]=AZWFvaTFvhQLMDq8jnoJ9KaDBymfIuJ1N6J0ZxyG0U-cRexu06V2omDf8M7z3FSI7rHhEtqIRaQXA3mPxHfmHUypf3BHgezeED6ydHERMfyRdhJrUMu9FOU0fEvCaGsnrnUCtBHEB9DQvaBHpB0WH9fonTGjYT3n4Fm6gv7wEqK8UC2jgzu8HnUzN8WyGlYqhqI&amp;__tn__=%2CO%2CP-R
https://www.plurk.com/p/3i8l5isven</t>
  </si>
  <si>
    <t>https://www.plurk.com/p/3iu10dazzv</t>
  </si>
  <si>
    <t>https://www.plurk.com/p/3i9osrcy9q</t>
  </si>
  <si>
    <t>G39,G40 [寄]</t>
  </si>
  <si>
    <t xml:space="preserve">鳴潮、達妮婭 </t>
  </si>
  <si>
    <t>Vtuber，子午計畫，鏈鋸人</t>
  </si>
  <si>
    <t>💠 同人誌新刊 Lucent (24P 全彩) 250 元
💠 同人誌新刊 花火 Hanabi (20P 全彩) 200 元
💠 小澪新刊五點套組 1000 元
1️⃣ 同人誌新刊 Lucent
2️⃣ 小澪冬服壓克力吊飾
3️⃣ 小澪冬服壓克力立牌
4️⃣ 明信片六入
5️⃣ 套組限定 QQ 人小貼紙
💠 花火新刊五點套組 1000 元
1️⃣ 同人誌新刊 花火 Hanabi
2️⃣ 壓克力鑰匙圈
3️⃣ 壓克力立牌兩款
4️⃣ 套組限定明信片兩張
5️⃣ 套組限定小貼紙
💠 振袖和服立牌 (Yuzumi / Koyuki / Rei / Iruni 等) 400 元 / 個
💠 壓克力鑰匙圈 (Yuzumi / Koyuki / Rei / Iruni 等) 150 元 / 個
明信片套組
💠 明信片套組 (Yuzumi / Koyuki / Rei / Iruni 等) 200 元 / 組
💠壓克力立牌 400元
💠壓克力鑰匙圈 150元</t>
  </si>
  <si>
    <t>https://www.facebook.com/share/p/1G9HN6mqa4/</t>
  </si>
  <si>
    <t>https://www.facebook.com/skauramomo0529/posts/pfbid02f72KHmaYWjeJYsgQpcryAVoidLt8GftZKi6qTjDnDqShUGrDiW2Qx2fiBYujipg7l</t>
  </si>
  <si>
    <t>妹斗屋</t>
  </si>
  <si>
    <t>Vtuber，時雨羽衣, Hololive</t>
  </si>
  <si>
    <t>木門掛系列</t>
  </si>
  <si>
    <t>https://www.facebook.com/maidyamoe/</t>
  </si>
  <si>
    <t>https://twitter.com/maidya</t>
  </si>
  <si>
    <t>https://www.plurk.com/maidya</t>
  </si>
  <si>
    <t>https://www.pixiv.net/users/465259</t>
  </si>
  <si>
    <t>https://www.instagram.com/maidyamoe/</t>
  </si>
  <si>
    <t>https://linktr.ee/maidyamoe?fbclid=IwZXh0bgNhZW0CMTAAAR1pGOehzU1cw3QPERt7JgqsCYGJZQfKbT7DjXEmGzhPiiJnkdxIBSpM-6k_aem_kmOYa8WKDTUyDNNxQ3OG-w</t>
  </si>
  <si>
    <t>https://www.plurk.com/p/3i8u48hw5b</t>
  </si>
  <si>
    <t>https://www.facebook.com/sue8586/?locale=zh_TW</t>
  </si>
  <si>
    <t>https://www.plurk.com/p/3i9pspv3n0</t>
  </si>
  <si>
    <t>https://twitter.com/Murasaki8586</t>
  </si>
  <si>
    <t>Vtuber，茸茸鼠</t>
  </si>
  <si>
    <t>https://www.paypal.com/paypalme/zishu030</t>
  </si>
  <si>
    <t>💠Vtuber全彩插圖集《ねむねむねずみ》200元
💠新刊套組 500元 (同人誌+燈箱+明信片+滑鼠墊)
💠既刊 200-250元
💠大掛軸 1000元
💠壓克力飯友 150元
💠壓克力吊飾 100元</t>
  </si>
  <si>
    <t>https://www.instagram.com/poyeeee666/</t>
  </si>
  <si>
    <t>https://www.twitch.tv/zishu030</t>
  </si>
  <si>
    <t>https://www.facebook.com/mizumizu2014/posts/pfbid0sZ7tgXjGvUQazFYGbeEr5hwdnKWAbkVRozNgpLrF7hJmAxek3qZTwcqdqmU4s95Kl
https://www.facebook.com/mizumizu2014/posts/pfbid02Q9gJnoB6ZM9TEAcBXvjg2GWaN3JA9f9ALHhN8w4Fb79xQHQAe4zreFmx9pw5sKXjl</t>
  </si>
  <si>
    <t>https://discord.com/invite/dpYZwPASAs</t>
  </si>
  <si>
    <t>https://linktr.ee/Murasaki_?fbclid=IwY2xjawSRtqlleHRuA2FlbQIxMABicmlkETFCREFoZ2w2VWJvUEVKRTRvc3J0YwZhcHBfaWQQMjIyMDM5MTc4ODIwMDg5MgABHoMqd2u2dL0CtVhe0kA3-XcCedN-y_ffnIfDfRb60JFfjlth5sKkHd8FioFc_aem_SLP5UyPuMRAqIukpzbUxew</t>
  </si>
  <si>
    <t>https://www.facebook.com/mizumizu2014/posts/pfbid02ygVbWr44KbE1Cet382uaVtyfgmQjCguxnwarefGZhRm6yhq1sSFgLNMj4Fb7N2SHl</t>
  </si>
  <si>
    <t>https://shopee.tw/zishu030</t>
  </si>
  <si>
    <t>埃及大旅社</t>
  </si>
  <si>
    <t>Vtuber，貓祭，Aoi ，極深空</t>
  </si>
  <si>
    <t>滑鼠墊350元、團子250元、零錢包200元、飯友壓克力、壓克力立牌、便利夾</t>
  </si>
  <si>
    <t>https://www.facebook.com/whatz.cats/</t>
  </si>
  <si>
    <t>https://mobile.twitter.com/wz_eag</t>
  </si>
  <si>
    <t>https://x.com/wz_eag/status/2019220424736010522?s=61&amp;t=J9-H8xDVimG-T97w1or4FA</t>
  </si>
  <si>
    <t>Dr.MU/阿鼠博士</t>
  </si>
  <si>
    <t>Vtuber，Hachi</t>
  </si>
  <si>
    <t>💠女王蜂精緻三點套組 (同人誌+胸針+明信片) 700元
💠女王蜂豪華7點套組 (精緻套組+立牌+飯友+徽章+紙袋) 1400元
💠同人誌【Regina Apis女王蜂主題本】380元
💠胸針 200元
💠明信片 200元
💠立牌 500元
💠飯友 200元
💠徽章 套組限定
💠紙袋 套組限定</t>
  </si>
  <si>
    <t>https://www.plurk.com/h6x6h
 https://www.plurk.com/miniakira</t>
  </si>
  <si>
    <t>https://www.facebook.com/Dr.MUU</t>
  </si>
  <si>
    <t>https://www.pixiv.net/users/6051448
 https://www.pixiv.net/users/6051448</t>
  </si>
  <si>
    <t>https://x.com/misu__030</t>
  </si>
  <si>
    <t>https://www.pixiv.net/users/31834881</t>
  </si>
  <si>
    <t>https://www.instagram.com/mu_artwork/</t>
  </si>
  <si>
    <t>https://lit.link/DrMU</t>
  </si>
  <si>
    <t>https://www.facebook.com/baqlugo.clo.5/posts/pfbid0Tp6S7uxDBgUbMtcyRmZwEFxbkQYouTtRiGgsR9MftkKJWGGE5N2MLv5VoCoF1yytl?comment_id=862879546382494</t>
  </si>
  <si>
    <t>https://drive.google.com/file/d/1BPfZ9U_D0ukZQkt5qNmgPa5kt42aRx-H/view</t>
  </si>
  <si>
    <t>預設名稱</t>
  </si>
  <si>
    <t xml:space="preserve">陳嵬 </t>
  </si>
  <si>
    <t>F13,F14</t>
  </si>
  <si>
    <t>Vtuber、 多帕</t>
  </si>
  <si>
    <t>💠新刊套組【同人誌+資料夾+小卡+貼紙+吊飾+立牌】1000元
💠同人誌【Winter Hug!】250元
💠A4資料夾
💠A6小卡
💠串鍊吊飾
💠冬季立牌
💠紅包 100元
💠紙袋</t>
  </si>
  <si>
    <t>https://www.facebook.com/profile.php?id=61573619485188</t>
  </si>
  <si>
    <t>https://bsky.app/profile/rocksnotrock.bsky.social</t>
  </si>
  <si>
    <t>https://x.com/rocksnotrock</t>
  </si>
  <si>
    <t>https://www.facebook.com/p/%E7%B4%AB%E8%B2%93%E5%B1%8B-100090553989399/</t>
  </si>
  <si>
    <t>https://www.pixiv.net/users/22741937</t>
  </si>
  <si>
    <t>https://x.com/zimaostudio</t>
  </si>
  <si>
    <t>https://www.patreon.com/cw/Rocks508</t>
  </si>
  <si>
    <t>https://www.instagram.com/rocksnot.rock/</t>
  </si>
  <si>
    <t>https://www.instagram.com/zimaostudio/</t>
  </si>
  <si>
    <t>https://www.twitch.tv/rocks508</t>
  </si>
  <si>
    <t>https://linkgoods.com/zimaostudio?utm_source=ig&amp;utm_medium=social&amp;utm_content=link_in_bio&amp;fbclid=PAZXh0bgNhZW0CMTEAc3J0YwZhcHBfaWQPOTM2NjE5NzQzMzkyNDU5AAGnPxhnQy5rUUKz8dzx-Q2sxNEdE_-ZsA77XyxQgYWZs7R6Y7e5wn9qfg_zB4A_aem_VWediN5esnWEkRODK659EA&amp;utm_id=97760_v0_s00_e0_tv3</t>
  </si>
  <si>
    <t>https://solo.to/rocks508?fbclid=IwY2xjawPagidleHRuA2FlbQIxMABicmlkETFaSE93THhyQW1WR0d3aVB5c3J0YwZhcHBfaWQQMjIyMDM5MTc4ODIwMDg5MgABHuFiDwuHZofgWDSl9gLKECIqaVZQb19BDUplZ1KLD_tYyQGUf3veFqfcFBQZ_aem_djXXvmNgC6rnTrUkwglELg</t>
  </si>
  <si>
    <t>https://www.facebook.com/permalink.php?story_fbid=pfbid0vyE8XQTYpm3yMb7dAZ2nu1oL81rbyX8PZx4zKqBvxDbN6TNUPGCsiD3w7w8vBy8Rl&amp;id=61573619485188</t>
  </si>
  <si>
    <t>https://x.com/RocksnotRock/status/2016426935329685618</t>
  </si>
  <si>
    <t>https://www.myacg.com.tw/seller_market.php?seller=651691</t>
  </si>
  <si>
    <t>杏福委員會</t>
  </si>
  <si>
    <t>喵喵球、ワンワン星月</t>
  </si>
  <si>
    <t>https://www.facebook.com/Yui0527Yui/?locale=ja_JP</t>
  </si>
  <si>
    <t>Vtuber、杏仁咪魯</t>
  </si>
  <si>
    <t>同人誌 150元、拎起來貼紙 50元、明信片 30元</t>
  </si>
  <si>
    <t>https://x.com/VT45241171</t>
  </si>
  <si>
    <t>https://www.plurk.com/NyanyaMaru2021</t>
  </si>
  <si>
    <t>https://x.com/VT45241171/status/2018429174155997388</t>
  </si>
  <si>
    <t>なつめえり、えれっと</t>
  </si>
  <si>
    <t>https://www.facebook.com/tentaclespet/?locale=zh_TW</t>
  </si>
  <si>
    <t>Vtuber、蔚藍檔案 / Blue Archive / ブルーアーカイブ、絕區零 / ZenlessZoneZero / ゼンレスゾーンゼロ</t>
  </si>
  <si>
    <t>💠全新七件組(Vtuber) 600元
💠全新六件組(Z.Z.Z) 400元
💠全新六件組(Blue Archive) 500元
💠全新二件組(Blue Archive) 200元
💠全新插畫本(Z.Z.Z) 150元
💠大型壓克力立牌 葉瞬光(Z.Z.Z) 700元</t>
  </si>
  <si>
    <t>https://x.com/erisize</t>
  </si>
  <si>
    <t>https://www.plurk.com/natsumeeri</t>
  </si>
  <si>
    <t>https://www.pixiv.net/users/276310</t>
  </si>
  <si>
    <t>https://natsumeeri.fanbox.cc/</t>
  </si>
  <si>
    <t>https://www.youtube.com/channel/UCwUNuXd6rN08SQFzlIH4Ozg</t>
  </si>
  <si>
    <t>https://twpf.jp/erisize</t>
  </si>
  <si>
    <t>https://x.com/erisize/status/2019374462572040194?s=20</t>
  </si>
  <si>
    <t>天風沒耳膜 咩踢 貝爾批啵 OH桑 Rev1s10n</t>
  </si>
  <si>
    <t>coser, Youtuber</t>
  </si>
  <si>
    <t>https://www.facebook.com/profile.php?id=100089188352295&amp;__cft__[0]=AZUWXGIyZKPl_-E8APOFo32ZtInRl0qgI4Jn2AICZEkUlVISV5CEXDgPJ9u2CEm30upKl1Kl2C9Te2ckHrkW2D0qbup7D8txpJg5NcT5IPoiBocOZcWFX_Z1cSqeh5ygunT8pj6JGAJdBVkp1o5KuqquQ7yhQ7wJV62VcCrDHl1iFprUiLBML-XtEMlvP8RhIpQ&amp;__tn__=-UC%2CP-R</t>
  </si>
  <si>
    <t>Vtuber、鏈鋸人</t>
  </si>
  <si>
    <t>💠楠楠吃手手飯友 150元
💠楠楠出遊透卡+明信片 250元
💠灰妲氣噗噗飯友 150元
💠灰妲氣噗噗透卡 100元
💠真妲更衣間立牌 800元
💠鏈鋸人勞贖小情侶 100元
💠幼妲喝水杯緣子飯友 200元
💠屁屁滑鼠墊 500元
💠洗澡立牌 400元
💠紙袋 10元</t>
  </si>
  <si>
    <t>https://www.facebook.com/WindCosDream</t>
  </si>
  <si>
    <t>https://www.plurk.com/fairywind5487</t>
  </si>
  <si>
    <t>https://discord.com/invite/V9yFRMFDnD</t>
  </si>
  <si>
    <t>https://x.com/fairywind5487/status/2017274515013906801</t>
  </si>
  <si>
    <t>https://linktr.ee/kinokolan</t>
  </si>
  <si>
    <t>F01,F02</t>
  </si>
  <si>
    <t>となおか，鄰座的同學(們)怎麼有點奇怪？</t>
  </si>
  <si>
    <t>漫畫同人誌 400元、插畫本 200元、大套組【杯墊 / 明信片組 / 袋子】700元、小套組【兩本書】 500元</t>
  </si>
  <si>
    <t>https://www.facebook.com/singhe.hong</t>
  </si>
  <si>
    <r>
      <rPr>
        <rFont val="Arial"/>
        <color rgb="FF1155CC"/>
        <u/>
      </rPr>
      <t>https://www.pixiv.net/users/33217935</t>
    </r>
  </si>
  <si>
    <r>
      <rPr>
        <rFont val="Arial"/>
        <color rgb="FF1155CC"/>
        <u/>
      </rPr>
      <t>https://backbonecat.fanbox.cc/</t>
    </r>
  </si>
  <si>
    <r>
      <rPr>
        <rFont val="Arial"/>
        <color rgb="FF1155CC"/>
        <u/>
      </rPr>
      <t>https://home.gamer.com.tw/homeindex.php?owner=a86527413</t>
    </r>
  </si>
  <si>
    <r>
      <rPr>
        <rFont val="Arial"/>
        <color rgb="FF1155CC"/>
        <u/>
      </rPr>
      <t>https://lit.link/en/backbonecat</t>
    </r>
  </si>
  <si>
    <t>https://www.instagram.com/rara167cm/</t>
  </si>
  <si>
    <r>
      <rPr>
        <rFont val="Arial"/>
        <color rgb="FF1155CC"/>
        <u/>
      </rPr>
      <t>https://lit.link/en/backbonecat</t>
    </r>
  </si>
  <si>
    <t>https://www.facebook.com/share/p/16x2RuYAC5/</t>
  </si>
  <si>
    <t>https://drive.google.com/drive/folders/1i5jCjvWfa-2g9CuYzZN_Nb_118cHvVLa</t>
  </si>
  <si>
    <t>https://m.myacg.com.tw/mo_seller_market.php?seller=551830&amp;show=image</t>
  </si>
  <si>
    <t>葬送的芙莉蓮、鏈鋸人、蕾潔</t>
  </si>
  <si>
    <t>小套組 (1~3) 700元
大套組 (1~5) 1200元
💠1、同人誌【Requiem】250元
💠2、蕾潔雙面厚卡 150元
💠3、鏈鋸人明信片組 300元
💠4、蕾潔禮服立牌 400元
💠5、蕾潔禮服色紙 300元
橢圓徽章組 (4-5) 150元
芙莉蓮魔法組(5-7) 500元
芙莉蓮大正和風套組 (1-4) 600元
💠1、大正和風立牌 400元
💠2、大正和風厚卡 150元
💠3、芙莉蓮大正和風鑰匙圈 150元
💠4、大正和風橢圓徽章 100元
💠5、魔法橢圓徽章 100元
💠6、雷射燙金魔法塔羅牌 200元
💠7、魔法雙叉立牌 400元
既品</t>
  </si>
  <si>
    <t>背骨貓屋二號店</t>
  </si>
  <si>
    <t>https://www.facebook.com/backbonecats/?locale=zh_TW</t>
  </si>
  <si>
    <t>https://twitter.com/backbonecat</t>
  </si>
  <si>
    <t>https://www.pixiv.net/users/33217935</t>
  </si>
  <si>
    <t>https://discord.gg/E6PNTzCuns</t>
  </si>
  <si>
    <t>https://lit.link/en/backbonecat?fbclid=IwY2xjawOjXEZleHRuA2FlbQIxMABicmlkETFyU2NwOTlHV0Q4YVNxOEk3c3J0YwZhcHBfaWQQMjIyMDM5MTc4ODIwMDg5MgABHkNLr6OyUbgaULyWAvD0Ab44eyoXUYGlLBjvRfIrJUs-olyV5lcZsSqTVbQn_aem_e7uZ0SyWduvUByLPCad_vw</t>
  </si>
  <si>
    <t>https://www.facebook.com/share/p/17tPC13FzE/</t>
  </si>
  <si>
    <t>https://www.facebook.com/permalink.php?story_fbid=pfbid0278663kVCdvM83UdWoVKxGdMUncbUHCy3SqECwpgQPym8o4ntgTkdgfwgRpQBxuSWl&amp;id=100009248503510</t>
  </si>
  <si>
    <t>https://www.facebook.com/permalink.php?story_fbid=pfbid0bSq16jkQSgMjCHvFKxQ2LJyNM8yimRoP1k3yR6wXyoWjmyQD3ALAH8VHRboS82wFl&amp;id=100009248503510</t>
  </si>
  <si>
    <t>ヰ世界情緒，Vtuber</t>
  </si>
  <si>
    <t>💠同人誌《異輝光》
💠壓克力立牌
💠大桌布
💠掛軸
💠立牌
💠明信片
💠超級我全都要套組 (既刊 + 大桌布 + 掛軸 + 立牌 + 吊飾 + 明信片) 2800元
💠我全都要套組A (既刊 + 桌布 + 掛軸 + 立牌 +明信片) 1500元
💠我全都要套組B (既刊 + 大桌布 + 掛軸 + 吊飾 + 明信片) 1400元
💠桌布掛軸套組 (桌布 + 掛軸 + 明信片) 1000元
💠桌布立牌套組 (桌布+立牌+明信片) 800元
💠刊物桌布套組 (桌布+刊物+明信片) 800元
💠刊物掛軸套組 (刊物+掛軸+明信片) 800元</t>
  </si>
  <si>
    <t>海報
胸章
飯友</t>
  </si>
  <si>
    <t>https://home.gamer.com.tw/profile/index_creation.php?owner=mayaelboy</t>
  </si>
  <si>
    <t>https://www.facebook.com/chaomayaelboy/posts/pfbid02pd5hfdppjiZtuGPP4xQoL8WesyM3GAiYZDWzY98jPtQsvYNbGNvwRLNvsUm3xb92l</t>
  </si>
  <si>
    <t>https://www.myacg.com.tw/goods_detail.php?gid=6730589</t>
  </si>
  <si>
    <t>=+喵耳園魔法道具屋+</t>
  </si>
  <si>
    <t>B35,B36</t>
  </si>
  <si>
    <t>💠天童愛麗絲 天童柯伊 Kei 雙人等身抱枕 2188元</t>
  </si>
  <si>
    <t>不安勒戒所</t>
  </si>
  <si>
    <t>T恤、胸章、吊飾、海報、筆記本、明信片、貼紙、色紙</t>
  </si>
  <si>
    <t>https://www.facebook.com/moeyatw/posts/pfbid02EEYFni2cQKA8awbPHsLsiMqyXX7yQL2HuV778vMBUEUjoLBGuaMMLwK1Ss7CWXzPl</t>
  </si>
  <si>
    <t>https://www.facebook.com/ul666lu</t>
  </si>
  <si>
    <t>https://twitter.com/_ul666lu_</t>
  </si>
  <si>
    <t>https://www.plurk.com/s1ck666</t>
  </si>
  <si>
    <t>https://www.instagram.com/_u.666.u_</t>
  </si>
  <si>
    <t>https://www.youtube.com/channel/UCR1t8BAI3a3cuSaGCRAIZNw</t>
  </si>
  <si>
    <t>https://www.facebook.com/ul666lu/posts/pfbid0zHEDwLdm3t3CoBsrVZyaNYdjjicRStssBfJZMdCeVNgcKwhxEaFLBW1t1dtU9VoUl</t>
  </si>
  <si>
    <t>https://www.myacg.com.tw/goods_detail.php?gid=7221319</t>
  </si>
  <si>
    <t>https://www.plurk.com/p/3iqc6b6lsn
https://www.plurk.com/p/3iu19nvmee</t>
  </si>
  <si>
    <t>https://www.facebook.com/lins.joinery.creation/posts/pfbid027u5biH6t3VzPDccZ3PLx8m364RutGnHs3mZhHLJ6nZ3XdvWgvw48TPSJynokdyjHl</t>
  </si>
  <si>
    <t>石頭小殿</t>
  </si>
  <si>
    <t>https://www.instagram.com/shiyi3211/</t>
  </si>
  <si>
    <t>光的敘情詩</t>
  </si>
  <si>
    <t>https://www.facebook.com/hikariaccessory/</t>
  </si>
  <si>
    <t>https://x.com/moerail</t>
  </si>
  <si>
    <t>https://weibo.com/moerail</t>
  </si>
  <si>
    <t>琉璃珠、金屬線、黏土小物、飾品</t>
  </si>
  <si>
    <t>https://www.facebook.com/john.cheng.509742</t>
  </si>
  <si>
    <t>https://twitter.com/CHT48621</t>
  </si>
  <si>
    <t>https://www.pixiv.net/users/18098009</t>
  </si>
  <si>
    <t>似個晴天</t>
  </si>
  <si>
    <t>https://www.instagram.com/4862_cht/?hl=en</t>
  </si>
  <si>
    <t>https://www.facebook.com/p/%E4%BC%BC%E5%80%8B%E6%99%B4%E5%A4%A9-61563264224230/</t>
  </si>
  <si>
    <t>https://linktr.ee/Nanashi.TheVoid?utm_source=linktree_profile_share&amp;ltsid=92fe7621-c39f-454e-811b-6d977f5d1e77&amp;fbclid=IwY2xjawSsfmRleHRuA2FlbQIxMABicmlkETFuY2lGZnBleVJ5aGRvQ05vc3J0YwZhcHBfaWQQMjIyMDM5MTc4ODIwMDg5MgABHgCuCxieNuxtTannXwgOkIUOhP9aoLcugcZNYcMZB8Yh1s-KpeHJZLa-JDe3_aem_-KcKYo6Ks6jWNI9wgFYQOw</t>
  </si>
  <si>
    <t>Towa、綿芽御守 200元
Towa、綿芽壓克力飯友 150元</t>
  </si>
  <si>
    <t>B33,B34</t>
  </si>
  <si>
    <t>https://x.com/tobunchudoku?fbclid=IwY2xjawSToOZleHRuA2FlbQIxMABicmlkETFtRUg2U081bXFiYjFGMjQ1c3J0YwZhcHBfaWQQMjIyMDM5MTc4ODIwMDg5MgABHtcg28Q7VnNJdczRi0PTMlYA05ZbK-aKUENlwRDlr2PU8KRB45BmGYSmh_A-_aem_c19KECBwi_dDEc47VuWGPA</t>
  </si>
  <si>
    <t>魔仗</t>
  </si>
  <si>
    <t>https://www.facebook.com/61550530477984/posts/pfbid0euZV3bMBBX1AUGvp96ZecxEK9UDG4nZnwMPWYK3Hmnxfy7QWvHF1LdE1aGEDXehBl/?</t>
  </si>
  <si>
    <t>https://www.facebook.com/GlimmerCreate/?locale=zh_TW</t>
  </si>
  <si>
    <t>https://x.com/Glimmer_create</t>
  </si>
  <si>
    <t>https://instagram.com/Glimmer_create</t>
  </si>
  <si>
    <t>https://line.me/ti/p/~@iid0847o</t>
  </si>
  <si>
    <t>https://discord.com/invite/sage_wu</t>
  </si>
  <si>
    <t>https://linktr.ee/GlimmerCreate?subscribe&amp;fbclid=IwZXh0bgNhZW0CMTAAAR2gtqi30MgF_AYoFErBnQLN25F87HT1vAtbjsLCCOKQL4VN6-6ay8vQWMo_aem_9FIeJwZgB1Qh3srvVDfYIA</t>
  </si>
  <si>
    <t>https://www.facebook.com/GlimmerCreate/posts/pfbid02PEpTmmKmsL7oZ4AHTQpJiBQcTuK2rMtEZpXvYZgHt735ywJCVTKLRSA9Vzn6vThql</t>
  </si>
  <si>
    <t>https://www.facebook.com/Dream.Chaser.BY.VA/</t>
  </si>
  <si>
    <t>https://www.plurk.com/flower1226</t>
  </si>
  <si>
    <t>啪嘰</t>
  </si>
  <si>
    <t>熊熊麻薯</t>
  </si>
  <si>
    <t>可可貓漫工坊</t>
  </si>
  <si>
    <t>B31,B32</t>
  </si>
  <si>
    <t>光之美少女《名偵探光之美少女》，露露卡</t>
  </si>
  <si>
    <t>💠全彩同人誌新刊12P
💠20cm雙面瑟瑟差分立牌
💠A4塑膠海報
💠明信片組
💠壓克力充氣亮片糖果包吊飾
💠10cm防水貼紙
💠獨特吊牌全黑實用不織布套組袋</t>
  </si>
  <si>
    <t>https://www.facebook.com/profile.php?id=100063883872873</t>
  </si>
  <si>
    <t>https://twitter.com/Vincent13946559</t>
  </si>
  <si>
    <t>藍白拖</t>
  </si>
  <si>
    <t>D29,D30</t>
  </si>
  <si>
    <t>https://x.com/Vincent13946559/status/2077031657069269042</t>
  </si>
  <si>
    <t>https://www.facebook.com/groups/mizuya</t>
  </si>
  <si>
    <t>#apexlegends #valorant，Apex，特戰英豪</t>
  </si>
  <si>
    <t>💠彩窗壓克力吊飾 50元</t>
  </si>
  <si>
    <t>K.F.Dキフダヤ</t>
  </si>
  <si>
    <t>ならせんせ</t>
  </si>
  <si>
    <t>艦名木札</t>
  </si>
  <si>
    <t>https://x.com/MayaBaby_ouo_?t=J9h63cG4a4_4u9miawtfag</t>
  </si>
  <si>
    <t>https://x.com/nara_chiyo</t>
  </si>
  <si>
    <t>https://www.instagram.com/maya_11_14_/</t>
  </si>
  <si>
    <t>Kaku Lab</t>
  </si>
  <si>
    <t>https://www.instagram.com/p/DbpcOhrEQ0B/</t>
  </si>
  <si>
    <t>https://www.facebook.com/people/%E5%8F%AF%E5%8F%AF%E8%B2%93%E6%BC%AB%E5%B7%A5%E5%9D%8A/100063883872873/</t>
  </si>
  <si>
    <t>酪梨</t>
  </si>
  <si>
    <t>puikko</t>
  </si>
  <si>
    <t>神崎均</t>
  </si>
  <si>
    <t>N01</t>
  </si>
  <si>
    <t>https://www.facebook.com/shen.q.jun/</t>
  </si>
  <si>
    <t>https://www.facebook.com/yanekomeow/</t>
  </si>
  <si>
    <t>https://www.plurk.com/nekomeow216</t>
  </si>
  <si>
    <t>https://www.pixiv.net/users/9290587</t>
  </si>
  <si>
    <t>三分糖‧手作中</t>
  </si>
  <si>
    <t>黏土人、棉花娃、娃類用品</t>
  </si>
  <si>
    <t>https://www.facebook.com/BJDhappy.candy/posts/pfbid025D1oLKBw1ZSSadPBijZixrfz3EdoxdxiVKHc16DvBZHDBjTMMKzjazt8MMe2Bnc1l
https://www.plurk.com/p/3i7ow9z7ex</t>
  </si>
  <si>
    <t>https://www.facebook.com/permalink.php?story_fbid=pfbid0TWd8v8fyXTjUVVY9XGDdJxPGgZRTRxgrPwPJ1z3JmV1vEq6MPGZ5UqMsgUDa36kGl&amp;id=100072289940546</t>
  </si>
  <si>
    <t>八百萬</t>
  </si>
  <si>
    <t>八百萬堂</t>
  </si>
  <si>
    <t>https://www.facebook.com/superdoujinwars/</t>
  </si>
  <si>
    <t/>
  </si>
  <si>
    <t>https://www.doujin.com.tw/groups/info/3813?srsltid=AfmBOor7BTUxTAU3k7E_SXp8copRnD5euR4L4UhpQyuUz9bCPr9WlwOd</t>
  </si>
  <si>
    <t>💠同人誌「異世界百人斬 2」</t>
  </si>
  <si>
    <t>米漿</t>
  </si>
  <si>
    <t>💠新刊套組5點 600元
1、同人誌【雌牛專賣店】
2、同人誌【女上司竟然是我的網戀對象】
3、貼紙組
4、明信片
5、壓克力吊飾</t>
  </si>
  <si>
    <t>https://www.plurk.com/p/3i9p68h3f4</t>
  </si>
  <si>
    <t>https://www.facebook.com/profile.php?id=100093192516824</t>
  </si>
  <si>
    <t>https://twitter.com/chenmimi21</t>
  </si>
  <si>
    <t>花屋創意/花屋 La fleur</t>
  </si>
  <si>
    <t>https://www.pixiv.net/users/76889130</t>
  </si>
  <si>
    <t>https://www.facebook.com/p/%E8%8A%B1%E5%B1%8B-La-fleur%E8%8A%B1%E5%B1%8B%E5%89%B5%E6%84%8F-100064657069940/</t>
  </si>
  <si>
    <t>https://www.facebook.com/photo?fbid=943339028782506&amp;set=a.104769492639468</t>
  </si>
  <si>
    <t>夏阿特</t>
  </si>
  <si>
    <t>https://www.facebook.com/profile.php?id=61558724323159&amp;__cft__[0]=AZVaqDaYiqICPEdY-3h6Eqc5-1YlQFl-trXBlMJ9Bn0B6jXi23721YX4Inp2j6g8HEH_Q79YEJa7UVDRhlXsQTry_WiVi7YTHVxIcW0fJSjANjWnvP3tqpkqvNDAl659Hz6UJOlcDBcdlOrgqudwtEZnz_924JNO5pGvy9_n21bdysiyQtzLea7qhbk4XVRrLPOfBuG_vJTSr7z8ipegzsL0&amp;__tn__=-UC*F</t>
  </si>
  <si>
    <t>https://twitter.com/irodori_fengli</t>
  </si>
  <si>
    <t>https://www.plurk.com/irodori_comics</t>
  </si>
  <si>
    <t>https://www.facebook.com/otokoter/</t>
  </si>
  <si>
    <t>https://www.facebook.com/share/p/17c9v5M3Ls/</t>
  </si>
  <si>
    <t>https://twitter.com/otokoter</t>
  </si>
  <si>
    <t>https://www.plurk.com/toku0408</t>
  </si>
  <si>
    <t>比鄰星域 Proxima Sector</t>
  </si>
  <si>
    <t>https://www.pixiv.net/users/206708</t>
  </si>
  <si>
    <t>💠複製簽萬年曆 650元
💠CD吊飾NFC 300元
💠杯緣壓克力 200元
💠LED磁吸小燈箱 250元
💠三人組大禮包 4200元
💠溫泉泡澡球 + 飯友 750元
💠溫泉魔方 400元
💠溫泉拼圖300片 500元
💠溫泉大毛巾 600元
💠溫泉滑鼠墊 500元
💠KOZMII 三周年幻彩流沙杯墊 350元
💠2025白月生日套組 1000元
💠2025佐藍生日套組 999元
💠2025紗羅生日套組 900元</t>
  </si>
  <si>
    <t>https://home.gamer.com.tw/creation.php?owner=otokoter</t>
  </si>
  <si>
    <t>https://www.plurk.com/p/3iqcr7u609</t>
  </si>
  <si>
    <t>https://www.facebook.com/ProximaSector/posts/pfbid0mbuP2VB5K12bjneVMQ4Geuqx8mbxnK2FTDCdtQDZtq4oBg5EyJUXPbsLqRKgAbHnl</t>
  </si>
  <si>
    <t>https://x.com/ProximaSector/status/2015035060291056016</t>
  </si>
  <si>
    <t>未來天神創造</t>
  </si>
  <si>
    <t>立牌 450元、收藏卡 100元</t>
  </si>
  <si>
    <t>https://www.facebook.com/PainnnCanDraw/?locale=zh_TW</t>
  </si>
  <si>
    <t>https://x.com/Makari_Rin/status/2014986707977011654</t>
  </si>
  <si>
    <t>https://www.instagram.com/flaming_starrr/</t>
  </si>
  <si>
    <t>https://x.com/AkutagawaStudio/status/2011723766137831747</t>
  </si>
  <si>
    <t>https://line.me/R/ti/p/@048auauz?oat_content=url&amp;ts=01041430</t>
  </si>
  <si>
    <t>春魚創意</t>
  </si>
  <si>
    <t>💠 賽車主題主題套組 1000 元
💠 賽車主題大立牌
💠 警示牌造型鏡子手機架 
💠 金屬車貼 
💠 平安御守 
💠 專屬外盒
💠 情人節套組 $750 / 組
1️⃣ 賽車主題大立牌 (A款 可指定 / 共四款：穆恩佐、格萊伊、賽特洛、艾斯珀達 各一)
單體壓克力
2️⃣ 軟膠巧克力吊飾 (B款 共四款：穆恩佐、格萊伊、賽特洛、艾斯珀達 各一)
砂膠+珠面彩色印刷+工裝厚浮雕+UV上光
3️⃣ 情書小卡冊 (C款)
💠健康公關部璀璨壓克力色紙 400元</t>
  </si>
  <si>
    <t>https://linktr.ee/flaming_starrr?utm_source=ig&amp;utm_medium=social&amp;utm_content=link_in_bio</t>
  </si>
  <si>
    <t>https://www.facebook.com/Springfish2018/</t>
  </si>
  <si>
    <t>https://www.facebook.com/Springfish2018/posts/pfbid02dAXgbhUCpGUJU6aEYsP88DWjeoEMGAxvExZmQvzENqvcB7JEg6Ub8V4Lt7G8sSBol</t>
  </si>
  <si>
    <t>https://www.facebook.com/Springfish2018/posts/pfbid0rhD3ZjcmTfqjDhBatujvobto9q3wTiV3jPQET1XXfR2Wa43iJF9c3kyGN1pBqBLHl
https://www.facebook.com/Springfish2018/posts/pfbid0FirQDU3Ra1fBhVqn4dj9CtwbjN6iWXeYoEv9fHdFmTeTQFH5qSAyE2casNA5qhqPl
https://x.com/Springfish2018/status/2014314608299999233
https://www.facebook.com/Springfish2018/posts/pfbid0uRTkWsP7cyjbMhdbUfCAUVsVfm2oLZmE6w3MkswB9WY4rdo8j7yiFZUk7m99B2UXl</t>
  </si>
  <si>
    <t>https://www.facebook.com/profile.php?id=61590468235924#</t>
  </si>
  <si>
    <t>https://bsky.app/profile/yulinnichan.bsky.social</t>
  </si>
  <si>
    <t>神祕箱 Nazobako</t>
  </si>
  <si>
    <t>https://x.com/NazoBako</t>
  </si>
  <si>
    <t>https://www.instagram.com/mryulin007</t>
  </si>
  <si>
    <t>https://www.instagram.com/bako_nazo/</t>
  </si>
  <si>
    <t>https://www.youtube.com/@nazobakoch.-1027</t>
  </si>
  <si>
    <t>https://home.gamer.com.tw/profile/index.php?owner=trigunfire</t>
  </si>
  <si>
    <t>梧曦客棧LioraS</t>
  </si>
  <si>
    <t>塔春納福個人套組 850元、咪滿納魯個人套組 850元、福來小包 2350元、春日大包 2800元、喜迎全包 3000元</t>
  </si>
  <si>
    <t>https://www.facebook.com/sleepless0509/</t>
  </si>
  <si>
    <t>https://www.instagram.com/p/DTprrJ-j4AU/</t>
  </si>
  <si>
    <t>https://x.com/LioraS_Vtuber/status/2018711257835352559/photo/1</t>
  </si>
  <si>
    <t>終焉理想庭</t>
  </si>
  <si>
    <t>✦ 個人立牌 NT.450／個
✦ 套組立牌 NT.2,000／組（更衣室／淋浴間／溫泉區）
✦ 終焉毛巾 NT.500／條</t>
  </si>
  <si>
    <t>https://x.com/ultimateutopia8</t>
  </si>
  <si>
    <t>https://lit.link/zh-tw/uutopia</t>
  </si>
  <si>
    <t>https://x.com/ultimateutopia8/status/2011641995169759724</t>
  </si>
  <si>
    <t>https://x.com/ultimateutopia8/status/2015379129668128898/photo/1</t>
  </si>
  <si>
    <t>惡兔重工</t>
  </si>
  <si>
    <t>兔姬</t>
  </si>
  <si>
    <t>💠 FF46 見面會限量套組 4000 元
1️⃣ AA4全彩新刊《惡兔高校》
2️⃣ 接接紙模
3️⃣ 學生證照
4️⃣ 模型壓克力吊飾
5️⃣ 特典卡片
6️⃣ 校徽金屬別
💠 NEXT LEVEL 合作限量T恤
💠 惡兔高校制服ver. 壓克力立牌
💠 LITCHAN (惡兔高校制服ver.) 壓克力立牌
💠 GA X 惡兔合作閃卡
💠 惡兔重工金屬VIP卡
💠惡兔高校主題套組</t>
  </si>
  <si>
    <t>https://x.com/kuroxusagihime</t>
  </si>
  <si>
    <t>https://order.manga-agent.com/bulletins/39</t>
  </si>
  <si>
    <t>https://x.com/erika617500</t>
  </si>
  <si>
    <t>https://x.com/kuroxusagihime/status/2009560545318642031</t>
  </si>
  <si>
    <t>https://x.com/kuroxusagihime/status/2010728892169122071/photo/1
https://x.com/kuroxusagihime/status/2016516056404423018</t>
  </si>
  <si>
    <t>https://docs.google.com/forms/d/e/1FAIpQLScLVptyKQTA8CHUukh3R2x-5aixs60Uqyyd7S68JGDBNbkSag/viewform</t>
  </si>
  <si>
    <t>惡貓計畫</t>
  </si>
  <si>
    <t>💠3.0新衣裝壓克力立牌 350元
💠全採同人誌插畫本 250元
💠壓克力立牌 350元</t>
  </si>
  <si>
    <t>https://www.facebook.com/AkucatProjectLtd/</t>
  </si>
  <si>
    <t>https://twitter.com/akucatproject</t>
  </si>
  <si>
    <t>https://www.youtube.com/@akucatproject4016/about</t>
  </si>
  <si>
    <t>https://www.facebook.com/AkucatProjectLtd/posts/pfbid02Fei4bYLY8X529SsLuSFJLVCbXDQ3McqtsY38qF5GWwJQyVgMZeGj5bgvYE9jHri5l</t>
  </si>
  <si>
    <t>湮雨計畫</t>
  </si>
  <si>
    <t>💠FF46 套組 (立牌+掛軸+滑鼠墊) 1700元
💠壓克力立牌 400元
💠個人掛軸 700元
💠大滑鼠墊 600元
💠燙金紅包袋 200元
💠壓克力色紙 100元
💠超大顆飯友 200元</t>
  </si>
  <si>
    <t>https://www.facebook.com/p/%E6%B9%AE%E9%9B%A8%E8%A8%88%E5%8A%83Neu-project-61556843864288/</t>
  </si>
  <si>
    <t>https://x.com/neuproject_/media</t>
  </si>
  <si>
    <t>https://x.com/neuproject_/status/2016134098100555901/photo/1</t>
  </si>
  <si>
    <t>Tony</t>
  </si>
  <si>
    <t>煥悅</t>
  </si>
  <si>
    <t>💠冬季常服限量立牌 300元
💠冬季常服限量徽章(盲抽) 150元
💠飲料QQ人限量吊飾 200元
💠嘎喵2025生日限量周邊 250元
💠冬季常服限量吊飾 150元
💠冬季常服限量拍立得(盲抽) 100元
💠旗袍限量立牌 450元
💠(悠然)啾熊首次聯名紀念壓克力夾子 80元</t>
  </si>
  <si>
    <t>https://x.com/huanyue_vtuber</t>
  </si>
  <si>
    <t>Fnatia</t>
  </si>
  <si>
    <t>https://x.com/huanyue_vtuber/status/2010917216934609017</t>
  </si>
  <si>
    <t>演藝公司</t>
  </si>
  <si>
    <t>綿牛喵星球</t>
  </si>
  <si>
    <t>2026生日套組 1500元
💠B5掛軸
💠流沙磚
💠飯友
💠徽章2款
💠滑鼠墊</t>
  </si>
  <si>
    <t>https://www.facebook.com/p/%E9%BB%91%E5%AD%90%E5%A8%9B%E6%A8%82-Kuroko-Entertainment-61552679142113/?locale=zh_TW</t>
  </si>
  <si>
    <t>https://www.facebook.com/profile.php?id=61552160816018</t>
  </si>
  <si>
    <t>https://twitter.com/mnmhoshi_office</t>
  </si>
  <si>
    <t>https://www.youtube.com/channel/UCbqQOaT_aDmNQmCA0ssr9DA</t>
  </si>
  <si>
    <t>https://discord.gg/GN3HUUCwpu</t>
  </si>
  <si>
    <t>https://mnmhoshi.com/</t>
  </si>
  <si>
    <t>https://x.com/alfadaimon/status/2017387355896946941/photo/1</t>
  </si>
  <si>
    <t>https://x.com/kurokostw</t>
  </si>
  <si>
    <t>盆栽工作室</t>
  </si>
  <si>
    <t>💠流沙立牌 450元
💠新衣裝立牌 350元
💠吊飾 150元</t>
  </si>
  <si>
    <t>https://www.kuroko-entertainment.tw/</t>
  </si>
  <si>
    <t>https://www.facebook.com/p/%E7%9B%86%E6%A0%BD%E5%B7%A5%E4%BD%9C%E5%AE%A4-100076739076365/?_rdr</t>
  </si>
  <si>
    <t>https://x.com/Potted_Live?ref_src=twsrc%5Egoogle%7Ctwcamp%5Eserp%7Ctwgr%5Eauthor</t>
  </si>
  <si>
    <t>https://www.instagram.com/aeiou468910/</t>
  </si>
  <si>
    <t>https://discord.com/invite/HA5XGZfQyY</t>
  </si>
  <si>
    <t>https://x.com/Potted_Live/status/2015309220590313539</t>
  </si>
  <si>
    <t>箱箱TheBox</t>
  </si>
  <si>
    <t>森森鈴蘭單人機長套組 【壓克力色紙 500元 / 大吊牌 450元 / 特典卡 / 明信片收集冊550元 / 束帶 / 彩盒】1850元
瑪格麗特丹人空姐套組【壓克力色紙 500元 / 大吊牌 450元 / 特點卡 / 收集冊 550元 / 束帶 /彩盒】1850元
雙人門簾 650元
盒玩、紙袋、全都要套組 4600元</t>
  </si>
  <si>
    <t>https://www.facebook.com/p/%E7%AE%B1%E7%AE%B1The-Box-100084534447294/?locale=zh_TW</t>
  </si>
  <si>
    <t>https://www.facebook.com/permalink.php?story_fbid=pfbid0Ws7WLKkGFDjWaVgjnyBi6FDuKUdXSP6qGwQy8ri4ZRvae659CHB55JUTp42G7gWzl&amp;id=100084534447294</t>
  </si>
  <si>
    <t>大掛軸
15公分立牌
同人誌插畫本
明信片</t>
  </si>
  <si>
    <r>
      <rPr>
        <rFont val="Arial"/>
        <color rgb="FF000000"/>
      </rPr>
      <t xml:space="preserve">https://www.facebook.com/permalink.php?story_fbid=pfbid035Vo7Nvb6cwmGfZobGgNdrxwMaMqyn55E1BapUnY9JknSRjjyqBNRokziy4dXiWzl&amp;id=100084534447294
https://www.facebook.com/permalink.php?story_fbid=pfbid0dMF1iimPrt45feaBRtqXEm4m7U5JrVfMjcUvdgKkuLjaryFSeo7hv1P2JW2LFL5sl&amp;id=100084534447294
</t>
    </r>
    <r>
      <rPr>
        <rFont val="Arial"/>
      </rPr>
      <t>https://www.facebook.com/permalink.php?story_fbid=pfbid02DPeqkTYBNcejkFgecQmbxkxM7SGHQewvnoVi6ehuCUbh88Ve5C2KG573Ky4rfMLAl&amp;id=100084534447294</t>
    </r>
  </si>
  <si>
    <t>https://www.facebook.com/zuo.mu.604593</t>
  </si>
  <si>
    <t>https://www.facebook.com/zuo.mu.604593/posts/pfbid0i9wxPCGQcuHjVHwshch7wt4eaz2J5dnY6WFBubnH8TDaBn7AYirhDJfYVkXQxdTRl</t>
  </si>
  <si>
    <t>💠 機長系列組合立牌 - 女團 1200 元
💠 2026年度畫冊 - 女團 700 元
💠 機長系列組合立牌 - PAPARAZZI 1200 元
💠 2026年度畫冊 - PAPARAZZI 700 元</t>
  </si>
  <si>
    <t>https://www.tsastudio.com/</t>
  </si>
  <si>
    <t>https://x.com/studio_tsa/status/2011424814666592687</t>
  </si>
  <si>
    <t>https://x.com/normaoo_tw</t>
  </si>
  <si>
    <t>https://x.com/studio_tsa/status/2012125424974012825</t>
  </si>
  <si>
    <t>https://lit.link/normaootw</t>
  </si>
  <si>
    <t>Vtuber岩井莉莉</t>
  </si>
  <si>
    <t>岩井莉莉</t>
  </si>
  <si>
    <t>💠《Pink Rising》原創少女同人誌插畫與設定集 250 元
💠《Pink Rising》桌墊 800 元
💠 《Pink Rising》掛軸 1000 元
💠 《不想上班》小抱枕 600 元
💠 《依存したい》原創少女畫本 200 元
💠 閃亮徽章貼紙組合 150 元
💠 Ririyi 角色壓克力徽章圈 150 元
💠 Ririyi 角色立牌 300 元
💠 套組 1000 元</t>
  </si>
  <si>
    <t>https://www.facebook.com/profile.php?id=100094350553289#</t>
  </si>
  <si>
    <t>https://x.com/Riryidesu</t>
  </si>
  <si>
    <t>等身抱枕
等身掛軸</t>
  </si>
  <si>
    <t>https://www.instagram.com/Riryidesu/</t>
  </si>
  <si>
    <t>https://www.youtube.com/@Riryidesu/featured</t>
  </si>
  <si>
    <t>https://www.twitch.tv/koiwaililyl</t>
  </si>
  <si>
    <t>https://discord.com/invite/zAPt7hkxBK</t>
  </si>
  <si>
    <t>https://lit.link/zh-tw/PxWuLk8YBthx3JfDqNCaMI0fUSB2</t>
  </si>
  <si>
    <t>https://x.com/Riryidesu/status/2012141664979263889</t>
  </si>
  <si>
    <t>https://twitter.com/Murasame_Yui</t>
  </si>
  <si>
    <t>宮田一海</t>
  </si>
  <si>
    <t>Mirolive</t>
  </si>
  <si>
    <t>M27,M28</t>
  </si>
  <si>
    <t>Q33,Q34 [寄]</t>
  </si>
  <si>
    <t>https://www.plurk.com/m/bwstore</t>
  </si>
  <si>
    <t>台灣Vtuber企業勢，繪師</t>
  </si>
  <si>
    <t>💠 一番賞 單抽 450 元 / 三抽 1200 元
▫️ A賞 塔芭絲可流沙壓克力磚 
▫️ B賞 波奇卡德霍流沙壓克力磚 
▫️ C賞 塔芭絲可圍巾 
▫️ D賞 波奇卡德霍圍巾 
▫️ E賞 溫泉半身立牌 
▫️ F賞 壓克力書本造型牌 
▫️ G賞 冬季約會徽章拍立得 
▫️最終賞 雙人流沙壓克力磚
💠 限量TAKO套組 2088 元
💠 限量波奇套組 2088 元
💠 波奇卡德霍冬季約會單人掛軸 600 元
💠 塔芭絲可冬季約會單人掛軸 600 元
💠 波奇卡德霍冬季約會複合立牌 450 元
💠 塔芭絲可冬季約會複合立牌 450 元
💠 塔芭絲可冬季約會Q版飯友 150 元
💠 塔芭絲可音聲CD盒型壓克力吊飾 單 200 元 整套 880 元</t>
  </si>
  <si>
    <t>https://pixiv.me/chunyan0001</t>
  </si>
  <si>
    <t>https://ko-fi.com/murasameyui_diyworld</t>
  </si>
  <si>
    <t>https://x.com/MiyataiKazumi</t>
  </si>
  <si>
    <t>https://www.pixiv.net/users/4157461</t>
  </si>
  <si>
    <t>https://www.youtube.com/user/xo312345</t>
  </si>
  <si>
    <t>https://x.com/MiroliveTw/status/2010677509675757887</t>
  </si>
  <si>
    <t>https://www.plurk.com/p/3iqcbpbkoz</t>
  </si>
  <si>
    <t>《雪豹薇薇與龍貓娜比的滑雪日常！一起摔進雪堆吧♡》</t>
  </si>
  <si>
    <t>雙人鋁板畫、單人大立牌、性感爆衣立牌、尾巴轉轉磁吸立牌、單人小套組 1380元、冰火二重天大套組 3850元</t>
  </si>
  <si>
    <t>https://reurl.cc/emgQnL</t>
  </si>
  <si>
    <t>https://x.com/kurokiri6630</t>
  </si>
  <si>
    <t>https://www.facebook.com/profile.php?id=61566804809143</t>
  </si>
  <si>
    <t>https://x.com/erokiri6630</t>
  </si>
  <si>
    <t>https://www.pixiv.net/users/13674176</t>
  </si>
  <si>
    <t>https://twitter.com/Nayuki_Vivy</t>
  </si>
  <si>
    <t>https://x.com/Hanabi_Bureya</t>
  </si>
  <si>
    <t>https://www.instagram.com/nayukivivy/
https://www.instagram.com/hanabibureya/</t>
  </si>
  <si>
    <t>https://www.youtube.com/channel/UCdesGlD7t5JV-z28p5GqVIw
https://www.youtube.com/@hanabibureya</t>
  </si>
  <si>
    <t>https://discord.com/invite/43SMBYensf
https://discord.com/invite/8zbzNtJD7c</t>
  </si>
  <si>
    <t>https://drive.google.com/file/d/1Spz00EJc83xb93JMTVKj2cID2KAT0fz6/view?usp=sharing</t>
  </si>
  <si>
    <t>https://p.ecpay.com.tw/3A8B1AC</t>
  </si>
  <si>
    <t>https://www.instagram.com/hitomiohlala/</t>
  </si>
  <si>
    <t>https://www.youtube.com/@hitomiohlala?sub_confirmation=1</t>
  </si>
  <si>
    <t>https://www.twitch.tv/hitomiohlala</t>
  </si>
  <si>
    <t>https://discord.gg/hitomiohlala</t>
  </si>
  <si>
    <t>https://x.com/HitomiOhlala/status/2017111390625157496</t>
  </si>
  <si>
    <t>作死日常</t>
  </si>
  <si>
    <t>M44</t>
  </si>
  <si>
    <t>春聯、紅包、盲包、一番賞</t>
  </si>
  <si>
    <t>https://x.com/Yukichan1102?ref_src=twsrc%5Egoogle%7Ctwcamp%5Eserp%7Ctwgr%5Eauthor</t>
  </si>
  <si>
    <t>https://www.facebook.com/p/%E9%BB%91%E6%9A%97%E5%B0%8F%E5%80%89%E5%BA%AB-100064580536845/</t>
  </si>
  <si>
    <t>https://www.facebook.com/yasetsu1314520/posts/pfbid0Xeyuyv1oqfLAkSUf8GVg32YM3M1wcKx4KmsJf7C37tVPiZTx78KV2mz23BhbvKX5l</t>
  </si>
  <si>
    <t>F26 [寄]</t>
  </si>
  <si>
    <t>💠正比立牌
💠楓豬谷風格 雙面小吊飾
💠雙面飯友
💠親簽明信片
💠主視覺立牌
💠四點小套組【立牌+吊飾+飯友+明信片】800元
💠六點中套組【小套組+主視覺立牌+等陣風小立牌】1500元
💠八點全都要大套組【中套組+主視覺掛軸+滑鼠墊】2500元</t>
  </si>
  <si>
    <t>https://x.com/komorikuma_vt</t>
  </si>
  <si>
    <t>https://www.twitch.tv/komorikuma_vtuber</t>
  </si>
  <si>
    <t>https://www.facebook.com/sixhuacat20/</t>
  </si>
  <si>
    <t>https://x.com/maumaujiun?fbclid=IwY2xjawSaRCJleHRuA2FlbQIxMABicmlkETFyZlF1NklJamNKZkV0bnlUc3J0YwZhcHBfaWQQMjIyMDM5MTc4ODIwMDg5MgABHl-QbodeA4Y6xSiSLy7ZejVhkW4KUiVAxCIli0rnyvKEEe-A_jyeMD-tzFUF_aem_a6zHOEOke4jUFaygelpqng</t>
  </si>
  <si>
    <t>https://x.com/komorikuma_vt/status/2015902949965496778/photo/1</t>
  </si>
  <si>
    <t>https://myship.7-11.com.tw/general/detail/GM2312299000069</t>
  </si>
  <si>
    <t>https://x.com/sixhuacat?fbclid=IwY2xjawSaRCRleHRuA2FlbQIxMABicmlkETFyZlF1NklJamNKZkV0bnlUc3J0YwZhcHBfaWQQMjIyMDM5MTc4ODIwMDg5MgABHpp6TJE7pc0cHv9Fxqws3WJl9h2SyppWoU_Bmk2-pUqpFRoWNXktVze5ImGz_aem_SvJT9GW5g4C5iYnG3tplsA</t>
  </si>
  <si>
    <t>https://www.plurk.com/sixhuacat2021</t>
  </si>
  <si>
    <t>不獸控制</t>
  </si>
  <si>
    <t>毛毛、茵茵</t>
  </si>
  <si>
    <t>https://www.pixiv.net/users/1186921</t>
  </si>
  <si>
    <t>🍚 雙層飯友壓克力｜$200
🧍‍♀️ 雙層壓克力立牌｜$300
✨ 壓克力流沙磚｜$250
🔑 壓克力鑰匙圈｜$150
📛 馬口鐵胸章｜$50</t>
  </si>
  <si>
    <t>https://www.instagram.com/sixhuacat/</t>
  </si>
  <si>
    <t>https://www.facebook.com/profile.php?id=61554882099593&amp;__cft__[0]=AZa6XSi7wN9f9ZyO16_E92OUrEf_InOCDqYkGAmc_nykqxcRChevdEgOi7NHRqczwTJ0N6Xj92Xm_YrHC7Vhx57Jfxd5-awDyYB78bijNmVA_QzpLsV_ieBqfqITW3v9Z87PrtcLIJCKOdbYCIalvxCIQNlMK3s76abEz6HeqhsRBoaKTSsvvUzf2mMmHrQwaIRQatut4PNzZrCBs9PhQYGR&amp;__tn__=-UC%2CP-R</t>
  </si>
  <si>
    <t>https://www.twitch.tv/sixhuacat</t>
  </si>
  <si>
    <t>https://lit.link/zh-tw/sixhuacat</t>
  </si>
  <si>
    <t>https://www.threads.com/@sixhuacat/post/Dbecv-1ExEl</t>
  </si>
  <si>
    <t>https://youtube.com/@vtuber_momo1206</t>
  </si>
  <si>
    <t>https://discord.com/invite/XeYG2pzWNU</t>
  </si>
  <si>
    <t>https://potofu.me/momo1206?fbclid=IwY2xjawPu60JleHRuA2FlbQIxMABicmlkETFzbG5yYWwzbmtka3V5ZVlic3J0YwZhcHBfaWQQMjIyMDM5MTc4ODIwMDg5MgABHoBiTHA0hjLnchoUl8eJdd79vJdGbpIEXmfOm-q58KPd8dyR0uKllqaF8ags_aem_JflOWtKYUL7Eurrkq2g00A</t>
  </si>
  <si>
    <t>https://www.facebook.com/permalink.php?story_fbid=pfbid0P9oa2fP1sLjy58wQ5dWmEyahZW5Z6p7tWL5QUmFeZ5sh3HxuYJJmFWe585QHHxidl&amp;id=61554882099593</t>
  </si>
  <si>
    <t>https://x.com/saber800729?fbclid=IwY2xjawINWk9leHRuA2FlbQIxMAABHWEDXFDG7ZMCZKBdOhqkYPqY59o1RlgCxEbGh0SxW0rlXNTs3-WcVxPEig_aem_XNlhnYg2T83WqPd0F7Z4gA</t>
  </si>
  <si>
    <t>https://page.cashier.ecpay.com.tw/forms/dms8?fbclid=IwY2xjawPu6wNleHRuA2FlbQIxMABicmlkETE5ejhSdWUxNU5waFBwa2hac3J0YwZhcHBfaWQQMjIyMDM5MTc4ODIwMDg5MgABHr8u-CsRS6fJNjqpGNsa6I08WjfAcDQr7xyOpT9pTv_NDLVjZTT5YqzEi4jf_aem_7XNN5JHLlNpCOt_bC7jpug</t>
  </si>
  <si>
    <t>https://www.pixiv.net/users/10699066?fbclid=IwY2xjawINWm5leHRuA2FlbQIxMAABHYJsDf5dvzEXilQWZ6huUTccTX3irjzb4yp5MJjkgabIgwXNGSqccOVdzQ_aem_uxixF-bGtOFOTvV65S1TCQ</t>
  </si>
  <si>
    <t>好朋友互助販賣舖</t>
  </si>
  <si>
    <t>💠飯友 150元
💠透卡 70元
💠裝飾畫擺台 350元
💠明信片 50元
💠金箔壓克力 180元
💠貼紙 120元
💠鶴白立牌 250元
💠鶴白滿月造型立牌 380元</t>
  </si>
  <si>
    <t>https://lit.link/en/shiki0729</t>
  </si>
  <si>
    <t>https://x.com/BaiFuYin_ebi</t>
  </si>
  <si>
    <t>https://www.youtube.com/channel/UCxWvotQmxO3Br9NpZyjg-_w?sub_confirmation=1</t>
  </si>
  <si>
    <t>http://twitch.tv/baifuyin</t>
  </si>
  <si>
    <t>https://discord.gg/6Uj9WVmvKa</t>
  </si>
  <si>
    <t>https://lit.link/zh-tw/BaiFuYin</t>
  </si>
  <si>
    <t>https://www.facebook.com/TakoNekoSama/?locale=zh_TW</t>
  </si>
  <si>
    <t>https://x.com/BaiFuYin_ebi/status/2016853807700078996/photo/1</t>
  </si>
  <si>
    <t>https://www.instagram.com/takoneko_owo?fbclid=IwY2xjawSRt9NleHRuA2FlbQIxMABicmlkETFCREFoZ2w2VWJvUEVKRTRvc3J0YwZhcHBfaWQQMjIyMDM5MTc4ODIwMDg5MgABHgaXu0bagf3sy4gqQDLzwmkiic3WW4pFEGcatN6lOJNz2I376cihCnpeaifl_aem_FExi7aOODRwCiOmsFdo9RQ</t>
  </si>
  <si>
    <t>💠方形防水貼 50元
💠三段是燈光畫+鏡子 500元
💠兩者全包 1000元</t>
  </si>
  <si>
    <t>https://myship.7-11.com.tw/general/detail/GM2505107778235?utm_source=ig&amp;utm_medium=social&amp;utm_content=link_in_bio&amp;fbclid=PAZXh0bgNhZW0CMTEAc3J0YwZhcHBfaWQPOTM2NjE5NzQzMzkyNDU5AAGnXZN7UoKQVUcAPG9o7hMKdg6VhaSZkRpT_npA4zG3lY0qDRN5_dQr8HDxRNw_aem_hLvusI7ANKJ-6MVPBo0mHQ</t>
  </si>
  <si>
    <t>https://x.com/Neoma_1010/status/2014815435934572624</t>
  </si>
  <si>
    <t>星狐伊秋</t>
  </si>
  <si>
    <t>帕豹PABO</t>
  </si>
  <si>
    <t>黑柴娃娃</t>
  </si>
  <si>
    <t>https://www.facebook.com/StarKitsuneRan/</t>
  </si>
  <si>
    <t>https://www.facebook.com/PaboVtb</t>
  </si>
  <si>
    <t>https://x.com/PaboVtb</t>
  </si>
  <si>
    <t>https://www.pixiv.net/users/4703009</t>
  </si>
  <si>
    <t>https://www.youtube.com/@pabovtb</t>
  </si>
  <si>
    <t>https://www.threads.com/@kitsune_ran/post/DbkPb2NHUO7</t>
  </si>
  <si>
    <r>
      <rPr>
        <rFont val="Arial"/>
        <color rgb="FF1155CC"/>
        <u/>
      </rPr>
      <t>discord.gg/Gt2acXJdu7</t>
    </r>
  </si>
  <si>
    <t>KY</t>
  </si>
  <si>
    <t>彼岸花園特產品</t>
  </si>
  <si>
    <t>https://www.facebook.com/kcnny.microdiary/?viewas=100000686899395</t>
  </si>
  <si>
    <t>https://x.com/MonLuoSha</t>
  </si>
  <si>
    <t>https://x.com/kcnny</t>
  </si>
  <si>
    <t>https://www.instagram.com/monluosha/</t>
  </si>
  <si>
    <t>https://www.youtube.com/channel/UChkXzVT3ejzUVO9V7gUvc5w?sub_confirmation=1</t>
  </si>
  <si>
    <t>https://www.twitch.tv/monluosha</t>
  </si>
  <si>
    <t>https://www.plurk.com/kcnny</t>
  </si>
  <si>
    <t>https://lit.link/en/MonLuoSha</t>
  </si>
  <si>
    <t>https://x.com/MonLuoSha/status/2009497071427178580</t>
  </si>
  <si>
    <t>https://www.pixiv.net/users/4310025</t>
  </si>
  <si>
    <t>芭嘎nono阿芭芭♕</t>
  </si>
  <si>
    <t>M33,M34</t>
  </si>
  <si>
    <t>💠 新春喜糖盒 300 元
（尺寸 10×7×5cm）
💠 新春暴富芭芭御守 350 元
（尺寸 8×6cm）
💠 新年芭芭立牌 460 元
（尺寸 15×5cm 浮雕優化）
💠 特製芭芭玫瑰囊 488 元
（尺寸 8×8cm 香氛袋）
💠 《芭芭來財》全套組 1600 元
💠 旗袍下凡套裝限定聯合套組 2500 元
（送卡片30張）</t>
  </si>
  <si>
    <t>https://x.com/latiye_ababa</t>
  </si>
  <si>
    <t>同人誌、色紙</t>
  </si>
  <si>
    <t>https://p.ecpay.com.tw/1FB730B</t>
  </si>
  <si>
    <t>https://www.instagram.com/latiye_ababa/</t>
  </si>
  <si>
    <t>https://www.youtube.com/@latiye_ababa</t>
  </si>
  <si>
    <t>https://lit.link/zh-tw/c7d635e8-8ed2-45c9-b481-4a8a80344eea</t>
  </si>
  <si>
    <t>https://x.com/latiye_ababa/status/1994894635647602916</t>
  </si>
  <si>
    <t>https://www.youtube.com/watch?v=9Na5YrLOlJY</t>
  </si>
  <si>
    <t>https://docs.google.com/forms/d/e/1FAIpQLSdOSU1FpZA6uw-HReWxwTSyP14zz36PQMjCi2pFKN5hY1V0zA/viewform</t>
  </si>
  <si>
    <t>是我啦!我阿良啦!</t>
  </si>
  <si>
    <t>鷲峰良</t>
  </si>
  <si>
    <t>鋁版畫限定套組 1600元 (鋁版畫+立牌+吊墜徽章+吊飾)、雙面立牌 400元、閃底吊墜徽章 180元、短絨吊飾 180元</t>
  </si>
  <si>
    <t>https://www.facebook.com/Washimineryo</t>
  </si>
  <si>
    <t>https://twitter.com/washimineryo</t>
  </si>
  <si>
    <t>https://payment-r2qm.onrender.com/</t>
  </si>
  <si>
    <t>https://www.twitch.tv/washimineryo</t>
  </si>
  <si>
    <t>https://discord.gg/TQ3M4VgEHD</t>
  </si>
  <si>
    <t>https://lit.link/en/washimineryo1022?fbclid=IwY2xjawOjW4xleHRuA2FlbQIxMABicmlkETFyU2NwOTlHV0Q4YVNxOEk3c3J0YwZhcHBfaWQQMjIyMDM5MTc4ODIwMDg5MgABHqTRX1vRFSHs-U6LvXv2wE2CXhiZd3Mufl3zrglXk4KYfS4OG7rrzKPxFQon_aem_pGQKUC6wUWSWI_8jD9rI-w</t>
  </si>
  <si>
    <t>https://www.facebook.com/Washimineryo/posts/pfbid0YrTGoa8nzMCLkLPziXtM2LF6vmWXqtCqsho8wZUpYNZDAEcD4yAXVVMHy7R75CTnl</t>
  </si>
  <si>
    <t>https://www.facebook.com/p/%E5%BE%AE%E5%A1%B5%E4%BA%8B%E5%8B%99%E6%89%80-Mijinko-Studio-61562854440790/</t>
  </si>
  <si>
    <t>V29, V30 [寄]</t>
  </si>
  <si>
    <t>L27 [寄]</t>
  </si>
  <si>
    <t>💠深夜便利店 黑膠唱片吊飾 450元
💠深夜便利店 黑膠機吊飾 450元
💠深夜便利店 CD吊飾 450元
💠金屬徽章 350元</t>
  </si>
  <si>
    <t>https://www.facebook.com/erohonuriko/</t>
  </si>
  <si>
    <t>https://www.facebook.com/kuromuono/posts/pfbid02USLdZPiQTsyUcPmJ3Hhy9PgeSFLVFuaVRLFSh5vV3ioJtd3gJ8KBxjwE3Doy4EYwl</t>
  </si>
  <si>
    <t>https://drive.google.com/file/d/1eBd-H5cZpIUCZfLrifao8ja5n7buVkwx/view?usp=sharing</t>
  </si>
  <si>
    <t>https://www.facebook.com/erohonuriko/posts/pfbid0yDG7mpkdsTaJddLpxPHcmhhUBezvQmbRySjvnu6HPVXaYMdoscp19enJEHEVpLT6l</t>
  </si>
  <si>
    <t>真理毬果Marika</t>
  </si>
  <si>
    <t>真理果</t>
  </si>
  <si>
    <t>壓克力立牌 500元、壓克力眼鏡架 500元、娃包 棉花娃 900元、徽章 100元、透卡 100元</t>
  </si>
  <si>
    <t>https://x.com/marika_vtuber</t>
  </si>
  <si>
    <t>https://www.instagram.com/marikavtuber/</t>
  </si>
  <si>
    <t>https://www.youtube.com/@MarikaVtuber</t>
  </si>
  <si>
    <t>https://www.twitch.tv/marika_vtuber?lang=zh-tw</t>
  </si>
  <si>
    <t>https://lit.link/zh-tw/marikavtuber</t>
  </si>
  <si>
    <t>https://www.facebook.com/marikavtuber/posts/pfbid02FPkJb1aWnW2R1MPw1GcFtzWKcjNXJXjsSs9sVkkk1mD2JWDKsHHxssGL6b1iQy7gl</t>
  </si>
  <si>
    <t>粉色哀抖露辛酸打工小舖</t>
  </si>
  <si>
    <t>楓棠兒</t>
  </si>
  <si>
    <t>💠雕刻餐具組 500元
💠餐具收納袋 250元
💠布丁捏捏 150元
💠滴膠串串吊飾 250元
💠帆布袋 350元
💠壓克力簽名板 300元
💠咖啡廳立牌 450元
💠轟棠壓克力御守 250元
💠限量親簽大套組 (雕刻餐具組+餐具收納袋+布丁捏捏+滴膠串串吊飾+帆布袋+壓克力簽名板+咖啡廳立牌) 2500元
💠限量大套組 (雕刻餐具組+餐具收納袋+布丁捏捏+滴膠串串吊飾+帆布袋+壓克力簽名板+咖啡廳立牌) 2000元
💠餐具套組 (餐具+收納袋) 700元
💠流沙杯墊 300元
💠紅包袋 100元
💠小便當吊飾 150元
💠木頭立牌 250元
💠睡衣小滑鼠墊 400元</t>
  </si>
  <si>
    <t>https://www.facebook.com/iriwuare/</t>
  </si>
  <si>
    <t>https://twitter.com/irisuare</t>
  </si>
  <si>
    <t>https://x.com/maplesyrup_0726</t>
  </si>
  <si>
    <t>https://www.twitch.tv/maplesyrup_0726</t>
  </si>
  <si>
    <t>https://x.com/maplesyrup_0726/status/1994666996353700190</t>
  </si>
  <si>
    <t>https://x.com/maplesyrup_0726/status/2016383233919995922/photo/1</t>
  </si>
  <si>
    <t>💠墮天使偶像桌墊 600元
💠壓克力吊飾御守 300元
💠流沙壓克力立牌 600元
💠低調壓印造型皮夾 500元</t>
  </si>
  <si>
    <t>https://x.com/ichigo_tokikoi</t>
  </si>
  <si>
    <t>https://www.instagram.com/tokikoi_vtuber/</t>
  </si>
  <si>
    <t>https://www.youtube.com/watch?v=j41cbgkR3cw</t>
  </si>
  <si>
    <t>https://lit.link/en/IchigosenTokikoi</t>
  </si>
  <si>
    <t>https://www.plurk.com/p/3iqc0xx9vw</t>
  </si>
  <si>
    <t>https://x.com/ichigo_tokikoi/status/2014639245030469897</t>
  </si>
  <si>
    <t>https://www.facebook.com/VTuberIchigosen/posts/pfbid02AHEh3woCBtRQfdnGufyUhEBDCSesgRoMrcHmsrt3gLTUFrYHm4U1uAtJusNgQSNFl</t>
  </si>
  <si>
    <t>真冬</t>
  </si>
  <si>
    <t>💠同人誌《蛇神的巫女》</t>
  </si>
  <si>
    <t>立牌、吊飾、桌墊、明信片、杯套</t>
  </si>
  <si>
    <t>https://www.facebook.com/kanden0/</t>
  </si>
  <si>
    <t>https://twitter.com/kanden_shoujyo</t>
  </si>
  <si>
    <t>https://x.com/Fatsheep6021/status/2019259699590492440</t>
  </si>
  <si>
    <t>https://www.plurk.com/kanden</t>
  </si>
  <si>
    <t>https://www.pixiv.net/users/300537</t>
  </si>
  <si>
    <t>喇密時區入境處</t>
  </si>
  <si>
    <t>💠 馬年紀念幣 800 元
💠 串串吊飾組 400 元
💠 桌邊立牌組 450 元
💠 紅包組 200 元</t>
  </si>
  <si>
    <t>此為合攤者品書</t>
  </si>
  <si>
    <t>https://www.instagram.com/mafuyu07/</t>
  </si>
  <si>
    <t>http://kanden0.weebly.com/</t>
  </si>
  <si>
    <t>https://twitter.com/xLamit</t>
  </si>
  <si>
    <t>https://www.plurk.com/xlamit</t>
  </si>
  <si>
    <t>https://www.youtube.com/channel/UCdn7LBoE_D8horrWOcsGGpw</t>
  </si>
  <si>
    <t>https://www.twitch.tv/xlamit</t>
  </si>
  <si>
    <t>https://www.plurk.com/p/3is1nk5r3n</t>
  </si>
  <si>
    <t>https://discord.com/invite/2Yev59eX2j</t>
  </si>
  <si>
    <t>https://www.plurk.com/p/3i5mvhzl0u</t>
  </si>
  <si>
    <t>https://x.com/nanabrown_7/status/2009605967739269174</t>
  </si>
  <si>
    <t>新夭</t>
  </si>
  <si>
    <t>https://www.facebook.com/brainholesky</t>
  </si>
  <si>
    <t>https://www.instagram.com/brainholesky/</t>
  </si>
  <si>
    <t>結生晴海</t>
  </si>
  <si>
    <t>https://portaly.cc/brainholesky?fbclid=PAZXh0bgNhZW0CMTEAAaYTExE1Cka1TRzs10vOMHsfs29vYV3DK6t_3AupYI29X1ruyC8dsVe1wzw_aem_BAa09ziQfB1P2r-fN4TDzw</t>
  </si>
  <si>
    <t>https://twitter.com/harumi_ouo</t>
  </si>
  <si>
    <t>https://www.youtube.com/@harumi_ouo</t>
  </si>
  <si>
    <t>https://www.twitch.tv/harumi_ouo?lang=zh-tw</t>
  </si>
  <si>
    <t>https://discord.gg/SDcqTfyqJT</t>
  </si>
  <si>
    <t>https://www.facebook.com/p/%E5%B6%BA%E9%A2%A8%E5%8B%95%E7%95%AB-100064487124991/?locale=zh_TW</t>
  </si>
  <si>
    <t>雲際線工作室</t>
  </si>
  <si>
    <t>貓祭 (週五)、洛可</t>
  </si>
  <si>
    <t>V40 [寄]</t>
  </si>
  <si>
    <t>💠貓祭生日套組 700元 (立牌+飯友+明信片)
💠搖搖尾巴套組 1500元
💠新品大套組 4500元 (玩偶+生日套組+尾巴套組+飯友+隨機九張籤紙)
💠紙袋
💠貓祭玩偶 2500元
💠生日立牌 500元
💠生日飯友 250元
💠生日動圖明信片 200元
💠蘿祭飯友 150元
💠罐罐吊飾 200元
💠祈福籤紙 (加購價 50元)
💠貓祭狗牌 800元
💠R18同人誌 300元
💠洛可飯友 350元
💠吊飾 200元</t>
  </si>
  <si>
    <t>因計畫安排_雲際線本次將不參與 FF46的擺攤，會讓攤給貓祭以及洛可出攤</t>
  </si>
  <si>
    <t>https://www.facebook.com/CloudHorizonStudio/</t>
  </si>
  <si>
    <t>https://www.facebook.com/Ubyecloud/</t>
  </si>
  <si>
    <t>https://twitter.com/cloudhorizonst</t>
  </si>
  <si>
    <t>https://twitter.com/Zhoumo_twvtuber?ref_src=twsrc%5Egoogle%7Ctwcamp%5Eserp%7Ctwgr%5Eauthor</t>
  </si>
  <si>
    <t>https://twitter.com/UbyeCloud?ref_src=twsrc%5Egoogle%7Ctwcamp%5Eserp%7Ctwgr%5Eauthor</t>
  </si>
  <si>
    <t>https://www.youtube.com/@zhoumo_cloudhorizon/featured</t>
  </si>
  <si>
    <t>https://www.youtube.com/@Ubye</t>
  </si>
  <si>
    <t>https://x.com/CloudhorizonSt/status/2009188340373885015
https://x.com/nekomatsuri_25/status/2009242452012749265</t>
  </si>
  <si>
    <r>
      <rPr>
        <rFont val="Microsoft JhengHei"/>
        <color rgb="FF1155CC"/>
        <u/>
      </rPr>
      <t xml:space="preserve">https://drive.google.com/drive/folders/1dxVHo6yzzx_o4rKdHOwy2TJsQDhlh-wb?usp=drive_link
</t>
    </r>
    <r>
      <rPr>
        <rFont val="Microsoft JhengHei"/>
      </rPr>
      <t>https://x.com/LocoLost65/status/2017551662521741423</t>
    </r>
  </si>
  <si>
    <t>雲貓</t>
  </si>
  <si>
    <t>F42 [寄]</t>
  </si>
  <si>
    <t>💠貓咪金屬輝章 320元
💠頭像金屬徽章 280元
💠壓克力手機架 380元
💠雲貓飯友 220元
💠貓咪旋轉立牌 250元
💠立繪立牌 320元
💠扭蛋造型鑰匙圈 180元</t>
  </si>
  <si>
    <t>https://www.facebook.com/oshinof/posts/pfbid0nzFWaaBWfSpAkrCUTw49xMr6T5REffitzXuztKmmYazVka62X9HN7SS77oMyRiaEl</t>
  </si>
  <si>
    <t>https://x.com/cloudcat501</t>
  </si>
  <si>
    <t>https://payment.ecpay.com.tw/Broadcaster/Donate/D04CACCF8E1822DE27B71E206917C02D</t>
  </si>
  <si>
    <t>https://www.instagram.com/cloudcat501</t>
  </si>
  <si>
    <t>https://www.youtube.com/@cloudcat501</t>
  </si>
  <si>
    <t>https://www.facebook.com/MIKADOcoffeebar/</t>
  </si>
  <si>
    <t>https://linktr.ee/cloudcat501</t>
  </si>
  <si>
    <t>https://x.com/cloudcat501/status/2014678865151721738</t>
  </si>
  <si>
    <t>https://x.com/roy45656/status/2084159492137333014</t>
  </si>
  <si>
    <t>蔥鴨嘎嘎</t>
  </si>
  <si>
    <t>新刊套組 800元
1、同人誌新刊
2、同人誌副刊
3、不織布提袋
4、明信片
5、貼紙
6、運動毛巾
7、夏日透扇
8、雷射膜心形胸章
P套組（新刊套組＋琴音立牌）1100元
夏季琴懷套組 全部套組 2300元
同人誌既刊 200元
掛軸 500元
壓克力立牌 350元
壓克力透卡 100元</t>
  </si>
  <si>
    <t>https://x.com/kamonegi1230</t>
  </si>
  <si>
    <t>https://kamonegimember.cashier.ecpay.com.tw/</t>
  </si>
  <si>
    <t>https://www.instagram.com/kamonegi1230</t>
  </si>
  <si>
    <t>https://www.youtube.com/@kamonegi1230</t>
  </si>
  <si>
    <t>https://lit.link/en/kamonegi1230</t>
  </si>
  <si>
    <t>橙雨沐沿</t>
  </si>
  <si>
    <t>https://www.facebook.com/1838973063/posts/pfbid0TcQj32LHjPhgfNM1jUag6vUe6FoBgoC6GyaYb6qkDAgYc8mRxr3GZss1nnZ6MZb6l/?</t>
  </si>
  <si>
    <t>https://www.facebook.com/%E6%A9%99%E9%9B%A8%E6%B2%90%E6%B2%BF-Neroli-Rain-111661784520024/</t>
  </si>
  <si>
    <t>https://www.youtube.com/channel/UCRGpjwvV1V41QTkNqOtNstw/</t>
  </si>
  <si>
    <t>https://www.twitch.tv/nerolirain</t>
  </si>
  <si>
    <t>https://discord.gg/nerolirain</t>
  </si>
  <si>
    <t>https://www.nerolirain.com/</t>
  </si>
  <si>
    <t>盧米亞島平衡難民營</t>
  </si>
  <si>
    <t>G37 [寄]</t>
  </si>
  <si>
    <t>💠8公分立牌 200元
💠15公分立牌 300元
💠磁鐵 140元
💠吊飾 130元
💠便條紙 60元
💠明信片 50元</t>
  </si>
  <si>
    <t>https://www.facebook.com/YMHSACGN/?locale=zh_TW</t>
  </si>
  <si>
    <t>https://www.facebook.com/%E9%9C%B2%E7%92%90%E9%88%B4-Lulurin-109174601686069</t>
  </si>
  <si>
    <t>https://www.instagram.com/ymhsacgn_21st?fbclid=IwY2xjawSRuAJleHRuA2FlbQIxMABicmlkETFCREFoZ2w2VWJvUEVKRTRvc3J0YwZhcHBfaWQQMjIyMDM5MTc4ODIwMDg5MgABHsc8NWz2jLygMGBOcnOZckl0EDBlcPjVeuswYjAiL-pY7or5ISUFo5MLoyeU_aem_JLO8CalT_PFwQtFHrnL6lA</t>
  </si>
  <si>
    <t>https://x.com/Rin_LuluRin</t>
  </si>
  <si>
    <t>https://www.instagram.com/rin_lulurin/</t>
  </si>
  <si>
    <t>https://www.youtube.com/channel/UCn_s8pSEc1n88AzItRUpX1g</t>
  </si>
  <si>
    <t>https://www.twitch.tv/rin_lulurin</t>
  </si>
  <si>
    <t>https://x.com/Rin_LuluRin/status/2015988379780055479/photo/2</t>
  </si>
  <si>
    <t>V31,V32</t>
  </si>
  <si>
    <t>https://twitter.com/TERZO_MS06S</t>
  </si>
  <si>
    <t>https://www.pixiv.net/users/247104</t>
  </si>
  <si>
    <t>https://x.com/bluenight1022</t>
  </si>
  <si>
    <t>https://www.instagram.com/bluenight1022?igsh=bzEya2J0Z2R6bGo%3D</t>
  </si>
  <si>
    <t>https://www.youtube.com/@bluenight1022</t>
  </si>
  <si>
    <t>https://www.twitch.tv/bluenight1022</t>
  </si>
  <si>
    <t>蕾蒂希婭Letizia</t>
  </si>
  <si>
    <t>💠 蕾蒂絨毛夾式大掛畫 700 元
💠 蕾蒂RGB立牌 600 元
💠 RGB鍵帽鑰匙圈 300 元
💠 蕾蒂貓耳糰子 400 元
💠 龍龍金屬紀念幣 300 元
💠 套組組價 2200 元</t>
  </si>
  <si>
    <t>楓之谷</t>
  </si>
  <si>
    <t>💠A套組 1-3 500元
💠B套組 1-4 700元
💠C套組 1-5 1200元
1、楓之谷同人誌 300元
2、明信片組 100元
3、殺人鯨眼鏡布
4、壓克力色紙 250元
5、掛軸 650元
💠壓克力飯友 100元
💠解決師咖凌掛軸 650元
💠壓克力色紙 200元
💠壓克力正比立牌 350元
💠睡衣殺人鯨抱枕套 800元
💠雙面小卡 35元</t>
  </si>
  <si>
    <t>https://www.facebook.com/profile.php?id=100091332371704</t>
  </si>
  <si>
    <t>https://www.facebook.com/dabieagle</t>
  </si>
  <si>
    <t>https://twitter.com/LetiziaVt</t>
  </si>
  <si>
    <t>https://www.instagram.com/letizi_vt/</t>
  </si>
  <si>
    <t>https://www.threads.com/@maplesugar.z/post/DY6_OCyAaqb</t>
  </si>
  <si>
    <t>https://www.youtube.com/@Leti-zia</t>
  </si>
  <si>
    <t>https://www.facebook.com/dabieagle/posts/pfbid02Xr8Mxgq8aLEbP812Kv2t5XUCcsu4ZX1RXCFQ2KL5fCVjWysmE9u9aKmmjudYqYSYl</t>
  </si>
  <si>
    <t>https://www.twitch.tv/letizia0120</t>
  </si>
  <si>
    <t>https://www.facebook.com/permalink.php?story_fbid=pfbid0LzxxAu5zuwhhUcU261Eye76eTAReAPfzaH3wYhJCnSEVypLvK62oGxFBGvzxPwDwl&amp;id=100091332371704</t>
  </si>
  <si>
    <t>https://www.facebook.com/p/%E7%85%A7%E7%87%92%E8%B2%93-teriyakicat-100068109977379/</t>
  </si>
  <si>
    <t>💠壓克力立牌 600元
💠明信片組 100元
💠貓貓徽章 100元
💠刺繡貼 150元
💠大吊飾 200元
💠抱枕 600元
💠帆布袋 400元</t>
  </si>
  <si>
    <t>https://www.instagram.com/chajaycat?fbclid=IwY2xjawSRuC9leHRuA2FlbQIxMABicmlkETFCREFoZ2w2VWJvUEVKRTRvc3J0YwZhcHBfaWQQMjIyMDM5MTc4ODIwMDg5MgABHl99_iEbMY2tsK-BUaB0Qvb0AVex1FiGXIssycIfVN0_peQTfJB-aRr5HaZp_aem_bkCRrKs77QTgggiJXRdOqg</t>
  </si>
  <si>
    <t>https://x.com/nicha60606</t>
  </si>
  <si>
    <t>https://www.twitch.tv/nicha60606</t>
  </si>
  <si>
    <t>https://x.com/nicha60606/status/2017157479097074073</t>
  </si>
  <si>
    <t>狗狗</t>
  </si>
  <si>
    <t>https://x.com/Samo_Ago</t>
  </si>
  <si>
    <t>https://deerdonate.herokuapp.com/donation/SamoAgo</t>
  </si>
  <si>
    <t>https://www.youtube.com/@SamoAgoch</t>
  </si>
  <si>
    <t>https://www.twitch.tv/samoago?lang=zh-tw</t>
  </si>
  <si>
    <t>https://x.com/Samo_Ago/status/1995668993202684346</t>
  </si>
  <si>
    <t>https://www.plurk.com/p/3iu1bk8olt</t>
  </si>
  <si>
    <t>Vtuber 白音エルル</t>
  </si>
  <si>
    <t>白音エルル</t>
  </si>
  <si>
    <t>🎀【夾娃娃】 特製PVC卡套 &amp; EKO娃娃吊飾
🎀【扭蛋機】 兩用壓克力小立牌&amp;吊飾 共4款
🎀【打彈珠】 月讀小立牌&amp;遙遙立牌 共4款</t>
  </si>
  <si>
    <t>https://www.facebook.com/profile.php?id=100084867803528</t>
  </si>
  <si>
    <t>https://bsky.app/profile/hakuneeruru.bsky.social</t>
  </si>
  <si>
    <t>https://x.com/hakuneeruru</t>
  </si>
  <si>
    <t>https://www.youtube.com/channel/UC7M9zsObozmu0BBoDRIAkcQ</t>
  </si>
  <si>
    <t>https://www.twitch.tv/hakuneeruru</t>
  </si>
  <si>
    <t>https://discord.com/invite/WGUZUyCHTh</t>
  </si>
  <si>
    <t>https://home.gamer.com.tw/profile/index.php?&amp;owner=hakuneeruru</t>
  </si>
  <si>
    <t>https://www.facebook.com/share/p/1K52y3NRSU/</t>
  </si>
  <si>
    <t>有隻貓窩</t>
  </si>
  <si>
    <t>台灣Vtuber個人勢, 繪師</t>
  </si>
  <si>
    <t>https://www.facebook.com/IsOrangeCat</t>
  </si>
  <si>
    <t>https://x.com/orangecat_331</t>
  </si>
  <si>
    <t>https://www.pixiv.net/users/17706136/artworks</t>
  </si>
  <si>
    <t>https://www.youtube.com/channel/UCsbuBwFXA8_vCdh8E8kBzbw</t>
  </si>
  <si>
    <t>https://www.twitch.tv/orangecat331</t>
  </si>
  <si>
    <t>https://discord.com/invite/XN7has5</t>
  </si>
  <si>
    <t>https://orangecat331.com/</t>
  </si>
  <si>
    <t>黑翼冰嵐</t>
  </si>
  <si>
    <t>💠 合作紀念飯友 100 元
💠 靜電貼紙組 100 元
💠 七大罪閃卡組 100 元
💠 杯緣子 100 元
💠 皮卡套 150 元
💠 橡膠吊飾 150 元
💠 壓克力立牌 150 元
💠 縫邊滑鼠墊 250 元
💠 超大版縫邊滑鼠墊450 元
💠 刺繡魔鬼沾 一個 250 元 ; 三個 550 元
💠 鐵製吊飾 450 元
💠 簡約馬克杯
💠 大掛軸 450 元
💠 萊西明信片組 (每組4張) 
💠 紙袋 30 元</t>
  </si>
  <si>
    <t>https://www.facebook.com/blackwing.kurochian</t>
  </si>
  <si>
    <t>https://www.facebook.com/blackwingbinlan</t>
  </si>
  <si>
    <t>https://bsky.app/profile/hyolan.bsky.social</t>
  </si>
  <si>
    <t>https://x.com/Kokuyoku_Hyolan</t>
  </si>
  <si>
    <t>https://www.pixiv.net/users/11465007</t>
  </si>
  <si>
    <t>https://www.instagram.com/kokuyoku_hyolan/</t>
  </si>
  <si>
    <t>https://www.youtube.com/@%E9%BB%91%E7%BF%BC%E5%86%B0%E5%B5%90Vtuber</t>
  </si>
  <si>
    <t>https://www.twitch.tv/kokuyoku_hyolan/about</t>
  </si>
  <si>
    <t>https://lit.link/en/hyolan</t>
  </si>
  <si>
    <t>i澄海月</t>
  </si>
  <si>
    <t>https://x.com/Kokuyoku_Hyolan/status/2012329024459362595/photo/1</t>
  </si>
  <si>
    <t>米哈遊，原神 / Genshin Impact</t>
  </si>
  <si>
    <t>💠同人誌【夜鶯與狡兔 祈月之夜 你要選哪一位?】200元
💠同人誌既刊 200元
💠彩窗雙插立牌 300元
💠月靈厚壓克力飯友 80元
💠逆向盲抽小卡 40元/抽 240元/一套六張
💠燙金壓克力透票吊飾 150元
💠多用途痛帶 150元
💠滴膠貼紙 50元
💠逆向仿塔羅雙子明信片 100元
💠壓克力鏤空御守吊飾 80元
💠炫彩壓克力串串吊飾 100元
💠彩窗壓克力雙立牌 300元
💠皮革行李吊牌 150元
💠壓克力相框 150元
💠厚壓克力磚 150元
💠雙燙拍立得小卡 30元
💠盲抽小卡 20元，100元/2張，150元/6張</t>
  </si>
  <si>
    <t>卡通人物俱樂部</t>
  </si>
  <si>
    <t>Aki 安希</t>
  </si>
  <si>
    <t>台灣Vtuber個人勢，繪師</t>
  </si>
  <si>
    <t>💠Aki好可愛全都包套組 500元 (飯友 + 壓克力透卡 + 貼紙 + 拍立得)
💠飯友 200元
💠壓克力透卡 150-200元
💠圖鑑貼紙 100元</t>
  </si>
  <si>
    <t>https://www.facebook.com/origin.kurage</t>
  </si>
  <si>
    <t>https://x.com/iamakich</t>
  </si>
  <si>
    <t>https://www.instagram.com/originkurage/</t>
  </si>
  <si>
    <t>https://www.youtube.com/@iamakich</t>
  </si>
  <si>
    <t>https://www.facebook.com/origin.kurage/posts/pfbid07Php5n7ddEN3pUEW12b8KmRLZRmZffpVxD6gPnyVZ4AgAkMynHTrpGDm8c7gyBZLl</t>
  </si>
  <si>
    <t>https://x.com/iamakich/status/2014617597489082400</t>
  </si>
  <si>
    <t>牛五花娛樂</t>
  </si>
  <si>
    <t>月台 YueTai</t>
  </si>
  <si>
    <t>台灣Vtuber個人勢，Vtype，Coser</t>
  </si>
  <si>
    <t>💠同人誌既刊/特典本 100元</t>
  </si>
  <si>
    <t>重口味</t>
  </si>
  <si>
    <t>https://x.com/YueTai_</t>
  </si>
  <si>
    <t>https://payment.opay.tw/Broadcaster/Donate/A35AFEEEC0FA0800DFAD0135B16835F1</t>
  </si>
  <si>
    <t>https://www.youtube.com/@yuetai7013</t>
  </si>
  <si>
    <t>https://www.twitch.tv/yuetaii</t>
  </si>
  <si>
    <t>https://discord.gg/F2PvxYnb5d</t>
  </si>
  <si>
    <t>https://linktr.ee/yuetai</t>
  </si>
  <si>
    <t>赫綵電腦</t>
  </si>
  <si>
    <t>各式創作課程</t>
  </si>
  <si>
    <t>https://www.appedu.com.tw/</t>
  </si>
  <si>
    <t>超幻想Market</t>
  </si>
  <si>
    <t>C05,C06</t>
  </si>
  <si>
    <t>https://www.facebook.com/NIIKYOUZOU/</t>
  </si>
  <si>
    <t>https://www.plurk.com/p/3iu4tdesy1</t>
  </si>
  <si>
    <t>https://www.plurk.com/p/3iz7nxkcb3</t>
  </si>
  <si>
    <t>SI</t>
  </si>
  <si>
    <t>https://x.com/sdrl_sidereal</t>
  </si>
  <si>
    <t>http://sdrl.info/</t>
  </si>
  <si>
    <t>https://www.facebook.com/siumong63/?ref=NONE_xav_ig_profile_page_web</t>
  </si>
  <si>
    <t>同人團體，日本</t>
  </si>
  <si>
    <t>https://www.patreon.com/siumong63?fbclid=IwY2xjawSRuZNleHRuA2FlbQIxMABicmlkETFCREFoZ2w2VWJvUEVKRTRvc3J0YwZhcHBfaWQQMjIyMDM5MTc4ODIwMDg5MgABHrMwRPjvpwRuYf-MSSCP-MgOLP2Cg8SVTj9CrhEUPPhZJCgSj1Hrq_LpFr1z_aem_4Z48on9Jo7nvJNoJsfbZ_w</t>
  </si>
  <si>
    <t>https://x.com/rojiura1515</t>
  </si>
  <si>
    <t>https://www.instagram.com/siumong63/</t>
  </si>
  <si>
    <t>=+Poke 箱+</t>
  </si>
  <si>
    <t>周邊</t>
  </si>
  <si>
    <t>https://www.facebook.com/PokeBox/</t>
  </si>
  <si>
    <t>https://www.plurk.com/cokujyo</t>
  </si>
  <si>
    <t>https://www.pixiv.net/users/479315</t>
  </si>
  <si>
    <t>御宅枕藝文化</t>
  </si>
  <si>
    <t>抱枕</t>
  </si>
  <si>
    <t>葛西</t>
  </si>
  <si>
    <t>《毛寶妃好朋友+SiXY+淫魔亂乳》
💠同人誌【毛寶妃好朋友】</t>
  </si>
  <si>
    <t>社會團體</t>
  </si>
  <si>
    <t>https://www.facebook.com/arth58862186</t>
  </si>
  <si>
    <t>https://www.facebook.com/miku3939circle/</t>
  </si>
  <si>
    <t>https://x.com/miku3939circle?fbclid=IwY2xjawHAnUZleHRuA2FlbQIxMAABHabL-g_NkABSFq_xQ4bBKtjz1vAwOYCpq7d0uWspY4SQEIZmjeP-9yYrdg_aem_PiwAiSXxYGlqsvomRqRHHw</t>
  </si>
  <si>
    <t>https://www.instagram.com/miku3939circle?fbclid=IwY2xjawHAnUBleHRuA2FlbQIxMAABHSLN0Mdthj9uzDaAz7GEkoMWOxlQcnwi4IhGxG5H-WwQ9c8LaAQvPH6PUA_aem_S3BFbhHhEEItgx2uwuKTFw</t>
  </si>
  <si>
    <t>https://x.com/HungKasai</t>
  </si>
  <si>
    <t>https://discord.gg/wCU3ZgZJzv</t>
  </si>
  <si>
    <t>https://www.pixiv.net/users/834211</t>
  </si>
  <si>
    <t>https://www.plurk.com/p/3iu0rcwbs0
https://www.plurk.com/p/3iz8owt6al</t>
  </si>
  <si>
    <t>https://x.com/mzenura</t>
  </si>
  <si>
    <t>https://x.com/ura_garaura</t>
  </si>
  <si>
    <t>https://www.plurk.com/m/garaura</t>
  </si>
  <si>
    <t>https://www.myacg.com.tw/goods_detail.php?gid=7374898</t>
  </si>
  <si>
    <t>https://www.pixiv.net/users/34124256
https://www.pixiv.net/users/65362684</t>
  </si>
  <si>
    <t>https://www.doujin.com.tw/groups/info/2584</t>
  </si>
  <si>
    <t>https://potofu.me/garaura</t>
  </si>
  <si>
    <t>https://arth58862186.pixnet.net/blog/posts/917922743876385181</t>
  </si>
  <si>
    <t>💠同人誌【變得理所當然的那一天】
💠同人誌【你們掉的是哪一個霓茶？】</t>
  </si>
  <si>
    <t>客製化服務、繪師</t>
  </si>
  <si>
    <t xml:space="preserve">💠 二言春聯 50 元
💠 四言春聯（預購優惠） 70 元
💠 七言春聯（預購優惠） 100 元
💠 斗方（小）(1~4言) 50 元
💠 斗方（大） 80 元
💠 四言春聯(小) (約17cm×26cm) 
💠 四言春聯(可金墨) (約17cm×68cm)  
💠 七言春聯(可金墨) (約17cm×112cm)  
💠 斗方(大)(可金墨) (約23cm×23cm) 
💠 斗方(小)(可金墨) (約10cm×10cm) 
💠 其他多種款式春聯
💠 哥布林一起強大（春聯）
💠 7吋摺扇（白）預購優惠 200 元
💠 7吋摺扇（黑）預購優惠 300 元
（1~5字；&gt;3字 +50元/字）
💠 卡紙扇（小）預購優惠 80 元
💠 卡紙扇（大）預購優惠 130 元
（1~5字；蘋果形/圓形）
💠 摺扇・改 7吋 預購優惠 300 元
💠 摺扇・改 8吋 預購優惠 350 元
💠 摺扇・改 9.5吋 預購優惠 400 元 </t>
  </si>
  <si>
    <t>https://twitter.com/ShadowDesign112</t>
  </si>
  <si>
    <t>https://www.instagram.com/shadowdesign1102/</t>
  </si>
  <si>
    <t>https://www.youtube.com/@ShadowDesign1102</t>
  </si>
  <si>
    <t>https://x.com/ShadowDesign112/status/1995474419217768718</t>
  </si>
  <si>
    <t>https://www.instagram.com/p/DTqRs_CEkor/</t>
  </si>
  <si>
    <t>https://www.facebook.com/Dr.Beeeee/posts/pfbid0rtkb5frzGHFv4Vo4dTnnCpKCf439C7e8gqRNktH18j5W4dVbjtf71dZavA8bo1khl</t>
  </si>
  <si>
    <t>D37, D38 [寄]</t>
  </si>
  <si>
    <t>D04</t>
  </si>
  <si>
    <t>美國Vtuber個人勢</t>
  </si>
  <si>
    <t>立牌 300元、色紙 300元</t>
  </si>
  <si>
    <t>https://www.plurk.com/p/3izibf681o</t>
  </si>
  <si>
    <t>柒麟</t>
  </si>
  <si>
    <t>https://x.com/TiramisuBunnyVT</t>
  </si>
  <si>
    <t>https://ko-fi.com/tiramisubunnyvt</t>
  </si>
  <si>
    <t>https://x.com/chilinn0620</t>
  </si>
  <si>
    <t>https://www.youtube.com/@TiramisuBunnyVT</t>
  </si>
  <si>
    <t>https://www.twitch.tv/tiramisubunnyvt</t>
  </si>
  <si>
    <t>https://x.com/chilinn0620/status/2060549311910522980</t>
  </si>
  <si>
    <t>https://discord.gg/tgjQVycphd</t>
  </si>
  <si>
    <t>https://tiramisubunnyvt.carrd.co/</t>
  </si>
  <si>
    <t>https://www.plurk.com/p/3ia84keei5</t>
  </si>
  <si>
    <t>青春×フェティシズム</t>
  </si>
  <si>
    <t>https://x.com/aohachannel</t>
  </si>
  <si>
    <t>https://x.com/misu__0300/status/2060363869487534469</t>
  </si>
  <si>
    <t>https://x.com/aohachannel/status/2016468798208115003/photo/1</t>
  </si>
  <si>
    <t>https://aoharu-channel.booth.pm/</t>
  </si>
  <si>
    <t>雪白薄紗</t>
  </si>
  <si>
    <t>J33,J34</t>
  </si>
  <si>
    <t>「同居女友」「社團學姊」ASMR 豪華套組 1300-2200元、等身大浴巾、既品</t>
  </si>
  <si>
    <t>https://x.com/purelysilkvoice</t>
  </si>
  <si>
    <t>https://www.youtube.com/@purelysilkvoice</t>
  </si>
  <si>
    <t>https://www.facebook.com/purelysilkvoice22/posts/pfbid02CW7JYgRMu7LcRmVZU56FLpwX1gADZiwvuKGiho4MoHfrrxFt4zUCo9pfoqwccMNWl</t>
  </si>
  <si>
    <t>ALOVA</t>
  </si>
  <si>
    <t>https://www.facebook.com/ALOVAonPiano/?locale=zh_TW</t>
  </si>
  <si>
    <t>https://www.youtube.com/c/ALOVA/videos</t>
  </si>
  <si>
    <t>https://www.myacg.com.tw/seller_market.php?seller=345025&amp;srsltid=AfmBOooOIMb6C6D3QaTbAoGzVbKnHNRwDv_2Z5jxPI_Zuahl9Z5Dg8t6</t>
  </si>
  <si>
    <t>💠TT室內香氛
💠專輯</t>
  </si>
  <si>
    <t>蔚藍檔案 / Blue Archive / ブルーアーカイブ，Kei</t>
  </si>
  <si>
    <t>凱伊 五點套組《權限執行》500元
=1. 新刊 / B5 23P
=2. 飯友 / 高約8cm
=3. 炫光卡 / 約18*6cm
=4. 提袋 / 約26*8*36cm
=5. 壓克力CD吊飾 / 約5cm</t>
  </si>
  <si>
    <t>https://www.facebook.com/apriori.circle</t>
  </si>
  <si>
    <t>https://twitter.com/apriori_circle</t>
  </si>
  <si>
    <t>https://www.instagram.com/apriori_circle/</t>
  </si>
  <si>
    <t>https://www.youtube.com/playlist?list=OLAK5uy_kW6SHtoOqYl2LhVcCmDQPeRKJ8YZSLUbc</t>
  </si>
  <si>
    <t>https://lit.link/zh-tw/menyakuranari?fbclid=IwY2xjawPq3ZRleHRuA2FlbQIxMABicmlkETF1S3pueEw2TmNQMGVmU1NHc3J0YwZhcHBfaWQQMjIyMDM5MTc4ODIwMDg5MgABHs08AWCcxNyXQE-p4RDe7v0lONBdoOdNRjc__HneE0kGHltWBXl6Kys7PeQ0_aem_fm8bL5IWiBrT656Rk1yyhQ</t>
  </si>
  <si>
    <t>https://www.facebook.com/apriori.circle/posts/pfbid0313fynio4kGiuXA12vKLwYyt4Rozc9byj42iKNbGo4xEaU97TB7F772NHY3HDMFnrl
https://www.facebook.com/permalink.php?story_fbid=pfbid0282jY5e1KVz16pTzLTGbcrBQLcC4kk3caHXMEMhBSKYxxFzTwdd2hhJwn7yZ6M4Ewl&amp;id=61583103902223</t>
  </si>
  <si>
    <t>https://www.facebook.com/permalink.php?story_fbid=pfbid027uQmurhfugamThkkewjdLum3dwJ4RYJDKd3irVDaVXFfGTKcVf1jxShhcp5Z3LWUl&amp;id=61590776175715</t>
  </si>
  <si>
    <t>https://www.myacg.com.tw/goods_detail.php?gid=5879156</t>
  </si>
  <si>
    <t>https://www.myacg.com.tw/goods_detail.php?gid=7292459</t>
  </si>
  <si>
    <t>凜峰、安里、葉月</t>
  </si>
  <si>
    <t>ASMR音聲作品卡、明信片、畫冊 600元、立牌 450元、吊飾 100-200元、紅包袋 100元、香氛 600元、門簾</t>
  </si>
  <si>
    <t>https://www.facebook.com/AxHxASMR</t>
  </si>
  <si>
    <t>https://twitter.com/BedtimeStory923</t>
  </si>
  <si>
    <t>https://www.youtube.com/channel/UC8nEndJxgRqA_0KiCYmZQpQ</t>
  </si>
  <si>
    <t>https://discord.gg/5pZRyrQSsg</t>
  </si>
  <si>
    <t>https://bedtimestoryasmr.com/</t>
  </si>
  <si>
    <t>https://www.facebook.com/share/p/1CCuaLpbTv/</t>
  </si>
  <si>
    <t>https://www.facebook.com/profile.php?id=100083224699106</t>
  </si>
  <si>
    <t>https://twitter.com/pencilboxisme</t>
  </si>
  <si>
    <t>https://www.plurk.com/tonsoo22</t>
  </si>
  <si>
    <t>https://www.pixiv.net/users/1249385</t>
  </si>
  <si>
    <t>http://www.axiabridge.com/</t>
  </si>
  <si>
    <t>https://twitter.com/HanedaSora_AB</t>
  </si>
  <si>
    <t>https://x.com/S_HanedaOnBoard</t>
  </si>
  <si>
    <t>https://x.com/S_HanedaOnBoard/status/2008084410122506736</t>
  </si>
  <si>
    <t>rianote</t>
  </si>
  <si>
    <t>https://www.facebook.com/100071676066205</t>
  </si>
  <si>
    <t>https://x.com/rianoteradio</t>
  </si>
  <si>
    <t>https://x.com/AH_BEY1024</t>
  </si>
  <si>
    <t>https://www.pixiv.net/users/53496975</t>
  </si>
  <si>
    <t>FAUNAS</t>
  </si>
  <si>
    <t>音聲社團</t>
  </si>
  <si>
    <t>https://twitter.com/FAUNAS_ASMR</t>
  </si>
  <si>
    <t>遇見幸福手創館 Met Happiness</t>
  </si>
  <si>
    <t>F36</t>
  </si>
  <si>
    <t>食物模型</t>
  </si>
  <si>
    <t>書籍作者</t>
  </si>
  <si>
    <t>ACG領域研究者</t>
  </si>
  <si>
    <t>https://www.facebook.com/acgsecretclub/</t>
  </si>
  <si>
    <t>https://www.plurk.com/Rodge</t>
  </si>
  <si>
    <t>💠同人誌《プロデューサーはやはり有罪です2+3》
💠壓克力立牌
💠平口紙袋</t>
  </si>
  <si>
    <t>https://www.instagram.com/hakaiwang?fbclid=IwY2xjawPIIQVleHRuA2FlbQIxMABicmlkETE2WU5DUVhNcVAzdlBDU1lPc3J0YwZhcHBfaWQQMjIyMDM5MTc4ODIwMDg5MgABHuxAs_i-AS6osmeg1XcHlW3FY-youws_EX3rfGEA4xgV-VaOgCQWP-rqmAAx_aem_jQYP_SUTzDCUEosyBcfbpw</t>
  </si>
  <si>
    <t>https://www.facebook.com/lift.quarter/posts/pfbid02idMj8NXUXgEiKNJvHRhyBfMTv363rVjn9trg6RvuM23whhREg4e5SujKnHH5Xb2Xl</t>
  </si>
  <si>
    <t>https://www.myacg.com.tw/goods_detail.php?gid=7374893</t>
  </si>
  <si>
    <t>電諾丘工坊</t>
  </si>
  <si>
    <t>阿電</t>
  </si>
  <si>
    <t>卡片</t>
  </si>
  <si>
    <t>手工藝品 (3D列印、建模)</t>
  </si>
  <si>
    <t>東方光影燈</t>
  </si>
  <si>
    <t>https://www.facebook.com/profile.php?id=61583873330635</t>
  </si>
  <si>
    <t>Knocker</t>
  </si>
  <si>
    <t>EZspace 圓山館 (場外)</t>
  </si>
  <si>
    <t>海報架</t>
  </si>
  <si>
    <t>💠 PO.SU.TA. 基本版 2500 元
💠 PO.SU.TA. 輕量版 2800 元
💠 PO.SU.TA. 多功能網架 1700 元
💠 PO.SU.TA. 折疊式書架 2300 元
💠 PO.SU.TA. 多用途拆組式展示架 3500 元
💠 PO.SU.TA. Pro 海外特別版 3000 元
💠 PO.SU.TA. 袖珍款 3000 元
💠 PO.SU.TA. Slim 桌鉗型海報架 2100 元
💠 PO.SU.TA. mini H型迷你海報架組 1900 元
💠 攜帶型迷你畫架 700 元
💠 PO.SU.TA. 專用收納包 800 元</t>
  </si>
  <si>
    <t>https://x.com/black78046</t>
  </si>
  <si>
    <t>https://x.com/Knocker_doujin</t>
  </si>
  <si>
    <t>https://knocker-doujin.myshopify.com/</t>
  </si>
  <si>
    <t>https://x.com/Knocker_doujin/status/2013665347019440432/photo/4</t>
  </si>
  <si>
    <t>MAH</t>
  </si>
  <si>
    <t>偶像表演</t>
  </si>
  <si>
    <t>東域</t>
  </si>
  <si>
    <t>動漫周邊製作</t>
  </si>
  <si>
    <t>💠套組 1300元
💠組裝立牌 750元
💠飯友 200元
💠串串吊飾 
💠雷射票
💠不織布袋
💠眾水之音 競標掛軸</t>
  </si>
  <si>
    <t>https://www.facebook.com/EastareaAnime/?locale=zh_TW</t>
  </si>
  <si>
    <t>V43,V44 [寄]</t>
  </si>
  <si>
    <r>
      <rPr>
        <rFont val="Microsoft JhengHei"/>
      </rPr>
      <t xml:space="preserve">https://www.facebook.com/permalink.php?story_fbid=pfbid04jqDVUsXb52pnK39eujbnavMiMtVLWLf2JhM7PHWxe7pnuRHfGKBAvNyrqHp7CwTl&amp;id=61581686894244
https://www.facebook.com/share/p/17vRCWa5LS/
https://www.facebook.com/permalink.php?story_fbid=pfbid0j8BwM4u5L8MH1A6tXRDdKt1ji9VWz52DfWThnqCfVop94PYT2EpgVaLJfvk33xV3l&amp;id=61581686894244
</t>
    </r>
    <r>
      <rPr>
        <rFont val="Microsoft JhengHei"/>
        <color rgb="FF1155CC"/>
        <u/>
      </rPr>
      <t>https://www.facebook.com/EastareaAnime/posts/pfbid0jk8EP3ALX13dbefUvUJZREVcLQEwjdCwJs5syWRBzir6VthKDFaspvQ8xeZVcDyJl</t>
    </r>
  </si>
  <si>
    <t>💠同人誌【妄想補完計畫】300元
💠壓克力飯友 200元
💠明信片
💠套組: 同人本+飯友 x1</t>
  </si>
  <si>
    <t>TOYPLA</t>
  </si>
  <si>
    <t>動漫商品</t>
  </si>
  <si>
    <t>徽章 130元、壓克力立牌 130元、場景壓克力 770元、吊飾 130元、簽名板 400元、掛軸 550元</t>
  </si>
  <si>
    <t>https://www.facebook.com/ToyplaOfficial/?locale=zh_TW</t>
  </si>
  <si>
    <t>https://x.com/toypla_info/status/2017161140833599861
https://x.com/toypla_info/status/2017160997501591992</t>
  </si>
  <si>
    <t>買動漫</t>
  </si>
  <si>
    <t>動漫商品平台</t>
  </si>
  <si>
    <t>➤ 2026春季周邊套組
吸水巾 850元
壓克力鑰匙圈 120元
收納冊 1000元
壓克力擺飾
鑰匙圈
收藏卡
手提袋
➤ 等身大掛軸
選用粉色小天使「差分」版抱枕套圖！
彌香也太香了！
➤ 2026周邊套組
●鐵長髮美女集合！
新品周邊水波紋壓克力畫板初登場✧
銀箔色紙背景閃亮效果✧
小編也忍不住想看實物……！</t>
  </si>
  <si>
    <t>https://www.facebook.com/Myacgevent?__cft__%5B0%5D=AZWy4xbN2In7cUTAR09K4VcXIV_HA2zXymf3x1zikEyWiaqOiiR62Iq1ILCiaA5xNbtjMnHxxdLDRlJqhDlGBNKU_i58tylB2V9HUpNB1CFUmr9rrsCrjeWryb7O17XQzM-GAb_NrFLJQ6LYiNmQJcODriJgGaFwqeR9xXMuSqwOkaDuK2QgL3rvBn98zABggw8dm2pmRvbLdWHMvQQRV0kQ&amp;__tn__=-UC%2CP-R</t>
  </si>
  <si>
    <t>https://x.com/GaBaiLu/status/2083161078557811119</t>
  </si>
  <si>
    <t>https://www.facebook.com/myacgfans/posts/pfbid0ksyRZBx8Qco7m2ZCjbxPvas2ZMD8DNgatJ2ZbfqrxpcKTfverg4NCxJsPkGSmkJVl
https://www.facebook.com/myacgfans/posts/pfbid02HChHR8QE4yJHnkUziGjpLMNVUVDiumjK1FMupjwrLN87k9cvQS3bRnSdj4ZCX2gCl</t>
  </si>
  <si>
    <t>https://www.facebook.com/EelWhalegogogo/posts/pfbid02T7o2xzmsYte37ejbHLuUXaFaJ8ZjSiYQ5T5wBa7eGhvFp1eo5fcFwxUFABmLGbiCl</t>
  </si>
  <si>
    <t>黑市兔</t>
  </si>
  <si>
    <t>同人誌寄賣</t>
  </si>
  <si>
    <t>https://hexbunnydoujin.tw/</t>
  </si>
  <si>
    <t>https://www.facebook.com/HexBunnyDoujin/posts/pfbid0Ezasb9qqaL2zQJmzFZ4yQadGJDEk27woyC1PuH4kQHVg3hPjEtqDp97n7ZPSSEnGl
https://www.plurk.com/p/3i7ixd28mh</t>
  </si>
  <si>
    <t>https://x.com/DreamLight2024</t>
  </si>
  <si>
    <t>https://www.youtube.com/channel/UC8BJYWumtMFmlYz1qzAChNQ</t>
  </si>
  <si>
    <t>https://www.plurk.com/p/3iaa3mfh86</t>
  </si>
  <si>
    <t>加碼多多</t>
  </si>
  <si>
    <t>https://www.dreamlight.site/</t>
  </si>
  <si>
    <t>SAI</t>
  </si>
  <si>
    <t>森蘿御界</t>
  </si>
  <si>
    <t>技術展示</t>
  </si>
  <si>
    <t>https://www.facebook.com/p/%E6%A3%AE%E8%98%BF%E5%BE%A1%E7%95%8C-100064377144484/?locale=zh_TW</t>
  </si>
  <si>
    <t>世界計畫/V家/Hololive</t>
  </si>
  <si>
    <t>雷雕繪馬/雷雕杯墊</t>
  </si>
  <si>
    <t>https://www.facebook.com/jittaika.tech</t>
  </si>
  <si>
    <t>綠林寮</t>
  </si>
  <si>
    <t>https://www.facebook.com/greenwoodanime/?locale=zh_TW</t>
  </si>
  <si>
    <t>https://www.facebook.com/jittaika.tech/posts/pfbid02BYb4aXuYXoRxyxkNtZFJchYA1MuKHz5AYJ2fPQpEuPvn124N3of57DzkLJQSEarUl</t>
  </si>
  <si>
    <t>https://www.facebook.com/greenwoodanime/posts/pfbid02edAdQJ7Ld8F8KKEXekksVywnMFA1L2gKbssYxXNJ6MiKcttW5KrhvdYN1GFmhN6xl</t>
  </si>
  <si>
    <t>暮想出版</t>
  </si>
  <si>
    <t>💠新書</t>
  </si>
  <si>
    <t>https://www.facebook.com/Ecchiya?__cft__%5B0%5D=AZVDBXIFODivA_wgdqyWwBF0o4TJexvllQ7ZoFFp9nNXTnlL9RJceq5zypMSkdpv94DSmZ3idkBdzpBPRV18sSnSf5QGMYNpcuMiFGhCfSRp_RCAt8b8eW1R1iaN9gzWobEVIAilnU4QbL8J-TBvpHYxrtbql57hxPEYZM2hmKEVYX30PtoqoAwb1IXValap6Ps&amp;__tn__=-UC%2CP-R</t>
  </si>
  <si>
    <t>https://www.facebook.com/kaicheng.liu1</t>
  </si>
  <si>
    <t>https://www.facebook.com/Ecchiya/posts/pfbid0bin7e4Q3hUJxJyxMmc3c7p6M1ccxmp6ZCDZePMhjLTxsEamJ7w7b7tnViMvEuYnKl</t>
  </si>
  <si>
    <t>Melonbooks</t>
  </si>
  <si>
    <t>蜜瓜書店</t>
  </si>
  <si>
    <t>✦特典①FF限定蜜瓜醬小卡10款
✦特典②FF限定蜜瓜醬面紙包</t>
  </si>
  <si>
    <t>https://www.facebook.com/Melonbooks.Inc?__cft__%5B0%5D=AZXlcyBxDgKCgPJHPQJkx3MjDj2T5TnRD-kN2ngld8eUs3Z8nLm7dNS2mjqzusYtEZcrw_jR4_FeYfsx2OnxbfbP-sPneR0q9Q5V43kN1uMmLXPnrUHnaflv2235ASGDRJrPnD1zSsHRt3e2lpl8etg-6dRmxYjCi8BvmVgSQzc2I5VIB40TmTHl8n0MahUrRiI&amp;__tn__=-UC%2CP-R</t>
  </si>
  <si>
    <t>贊妮套組 900元
1、同人誌新刊 300元
2、紙袋
3、透卡
4、明信片
5、雙面差分立牌
壓克力立牌 450-600元</t>
  </si>
  <si>
    <t>https://www.facebook.com/permalink.php?story_fbid=pfbid0dQr4neK4LPnqCncWHLNjcR2YeE7MLLq5rdE9kffHUjnVzveWEcoy1ebTy6n1wG3Sl&amp;id=61575993912610
https://www.plurk.com/p/3i97qia5m5</t>
  </si>
  <si>
    <t>とらのあな</t>
  </si>
  <si>
    <t>虎之穴</t>
  </si>
  <si>
    <t>https://www.facebook.com/taiwantoranoana/?locale=zh_TW</t>
  </si>
  <si>
    <t>https://www.facebook.com/permalink.php?story_fbid=pfbid0kuUnrtUQ7MeLzCXq826NjcHroPAJATy6fwh1AUVTaHDK8vLf1K4ZgbYPSqZtxmfyl&amp;id=100085390073719</t>
  </si>
  <si>
    <t>布啾的工作室</t>
  </si>
  <si>
    <t>https://m.facebook.com/story.php?story_fbid=pfbid02x4FF2jrX24PaUzd3s5HHoDofoWKMcxzMAa3riZrQ3EDq2ZGm532xrzZxNnwJjuM4l&amp;id=61569658034788</t>
  </si>
  <si>
    <t>https://www.facebook.com/BUJONOSTUDIO/?locale=zh_TW</t>
  </si>
  <si>
    <t>未來飛翔</t>
  </si>
  <si>
    <t>https://www.facebook.com/profile.php?id=61575556031923</t>
  </si>
  <si>
    <t>https://www.facebook.com/tanpsyLu</t>
  </si>
  <si>
    <t>https://www.facebook.com/permalink.php?story_fbid=pfbid02NfqKFSdvwox6ALpp8B9BmSkEpccu3DgvqFg1AmyizsJP437DSaLqt6J6s1GtZdq2l&amp;id=61575556031923
https://x.com/skr017/status/2015989370109788442</t>
  </si>
  <si>
    <t>D33,D34 [寄]</t>
  </si>
  <si>
    <t>佐藤飛工作室</t>
  </si>
  <si>
    <t>動漫產業，Coser</t>
  </si>
  <si>
    <t>同人誌新刊 250~400元
同人誌既刊 200元</t>
  </si>
  <si>
    <t>🐍《纏∞Emprise》16K寫真書 32P NT$400 / 本
收錄 奈芙爾正裝 / 自搭舞孃 兩套服裝 / 含親筆簽名
🐍 祕聞館拍立得 NT$300 / 張
奈芙爾正裝 . 奈芙爾舞孃 . 雅珂達正裝
款式隨機不挑款（含署名與簡易簽名）
❤️現場獨照拍立得 NT$300 / 張
服裝以當日現場為主（含署名與簡易簽名）
🐕新年吉利 吉娃娃飯友 NT$100 / 個
🐕探大吉娃娃紅包袋 NT$100 / 3入</t>
  </si>
  <si>
    <t>https://tw-doujin.info/event/ff45/311761634</t>
  </si>
  <si>
    <t>https://www.facebook.com/bear.boss.348298/?</t>
  </si>
  <si>
    <t>https://www.facebook.com/Ayane.ouo/posts/pfbid0Bnvoh65B2LXe9mhr6eRwUCvz9xr8AkKPhFcrZReoFStYdyRjfUdSA8hqJ3jZDRFAl</t>
  </si>
  <si>
    <t>https://m.facebook.com/story.php?story_fbid=pfbid08YDn3SGC7kAQXJpgYanezMj5aSGg2qx1A1amzZ112ETUwXaG1iJ85bK3zi4fsCbEl&amp;id=100042029169537</t>
  </si>
  <si>
    <t>https://reurl.cc/0abRp6</t>
  </si>
  <si>
    <t>米粒馬</t>
  </si>
  <si>
    <t>動漫模型店</t>
  </si>
  <si>
    <t>https://www.facebook.com/p/%E7%B1%B3%E7%B2%92%E9%A6%AC%E5%B7%A5%E5%9D%8A-100025235142024/?locale=zh_TW</t>
  </si>
  <si>
    <t>Night Think</t>
  </si>
  <si>
    <t>視覺小說</t>
  </si>
  <si>
    <t>瑪斯</t>
  </si>
  <si>
    <t>Relive Project</t>
  </si>
  <si>
    <t>Relive無邊框彩窗飯友
原創新刊《想不到吧!瑪斯呱呱快樂日常》</t>
  </si>
  <si>
    <t>https://www.facebook.com/nightthink.tw/?locale=zh_TW</t>
  </si>
  <si>
    <t>https://www.facebook.com/MasuyaLive2D/?locale=zh_TW</t>
  </si>
  <si>
    <t>https://x.com/NIGHT_THINK?fbclid=IwY2xjawObSO1leHRuA2FlbQIxMABicmlkETFCdjRkY1JDZ3dWSXA4R05ic3J0YwZhcHBfaWQQMjIyMDM5MTc4ODIwMDg5MgABHlrOcfhVIqmfFCAwV2YHTSV6yx335ibkPANsoij92lU0NQQGH5PPjoxgt5lL_aem_IHi99OU3gBkvYWC7XQZFnw</t>
  </si>
  <si>
    <t>https://www.facebook.com/MasuNoFanPage</t>
  </si>
  <si>
    <t>https://x.com/hookeyangtw</t>
  </si>
  <si>
    <t>https://www.plurk.com/Night_Think?fbclid=IwY2xjawObSORleHRuA2FlbQIxMABicmlkETFCdjRkY1JDZ3dWSXA4R05ic3J0YwZhcHBfaWQQMjIyMDM5MTc4ODIwMDg5MgABHiMrng_Cc04YDdS5T6tNXCMlU-R3WAPhN-5PF7oBlBu3P4n5lYafsOHqN2SI_aem_vb4a1VxP3Zc1GmWF9_OW_g</t>
  </si>
  <si>
    <t>https://www.pixiv.net/users/7240307</t>
  </si>
  <si>
    <t>https://www.youtube.com/@masuya307</t>
  </si>
  <si>
    <t>https://www.night-think.net/</t>
  </si>
  <si>
    <t>https://x.com/hookeyangtw/status/2069750142308335854</t>
  </si>
  <si>
    <t>https://x.com/NIGHT_THINK/status/2013887884617711870</t>
  </si>
  <si>
    <t>特製隊</t>
  </si>
  <si>
    <t>場次主辦</t>
  </si>
  <si>
    <t>https://www.facebook.com/marumaruDIY/?locale=zh_TW</t>
  </si>
  <si>
    <t>https://www.facebook.com/CUTfilmmaker/?locale=zh_TW</t>
  </si>
  <si>
    <t>https://x.com/CTokusatsu</t>
  </si>
  <si>
    <t>https://www.instagram.com/marulia.crafter/</t>
  </si>
  <si>
    <t>https://instagram.com/cutfilmmaker</t>
  </si>
  <si>
    <t>https://youtube.com/@cutfilmmaker</t>
  </si>
  <si>
    <t>https://linktr.ee/cutokusatsu?fbclid=IwY2xjawOt2DNleHRuA2FlbQIxMABicmlkETEwYWxEOWd4blJsdkx4UGN2c3J0YwZhcHBfaWQQMjIyMDM5MTc4ODIwMDg5MgABHjkk90CYqz6rOuPlM1KSm3_P4TidrqbUDXvOaWpjhMvWiRiiT50X5pWHtumN_aem_HGjl10uznZYioOUQf4I6qQ</t>
  </si>
  <si>
    <t>💠無框畫 750元
💠壓克力吊飾 200元
💠色紙 150元
💠長型徽章 80元
💠壓克力立牌 400元</t>
  </si>
  <si>
    <t>https://x.com/Blessingfrog</t>
  </si>
  <si>
    <t>開拓動漫</t>
  </si>
  <si>
    <t>主辦攤位</t>
  </si>
  <si>
    <t>外套、毛巾、T-Shirt、提袋、立牌</t>
  </si>
  <si>
    <t>https://www.instagram.com/blessingfrog20240629</t>
  </si>
  <si>
    <t>https://www.facebook.com/ffrontier</t>
  </si>
  <si>
    <t>https://www.youtube.com/@blessingfrog</t>
  </si>
  <si>
    <t>https://www.f-2.com.tw/</t>
  </si>
  <si>
    <t>https://linktr.ee/blessingfrog20240629</t>
  </si>
  <si>
    <t>https://www.facebook.com/share/p/1CMDHzGtvE/?mibextid=wwXIfr</t>
  </si>
  <si>
    <t>https://www.facebook.com/permalink.php?story_fbid=pfbid0xQSV1LkNNQ3bDgVesawdSVHoLNBDMqDH9CXj7LuzmYMP44sGLTQePmHQbX5saHpQl&amp;id=61577216619499</t>
  </si>
  <si>
    <t>琉璃茉莉❀∣原創設計</t>
  </si>
  <si>
    <t>💠愛戀草莓兔兔髮夾 2280元
💠愛戀草莓耳環 990元
💠愛戀草莓戒指 990元
💠禮盒價 3900元</t>
  </si>
  <si>
    <t>https://www.facebook.com/ww2vsww2/</t>
  </si>
  <si>
    <t>https://www.facebook.com/share/p/1ANcQA2g5Q/</t>
  </si>
  <si>
    <t>https://twitter.com/lqr74sxr73mfxq6</t>
  </si>
  <si>
    <t>DDD零食派</t>
  </si>
  <si>
    <t>https://www.plurk.com/Bf109k4</t>
  </si>
  <si>
    <t>遊戲</t>
  </si>
  <si>
    <t>https://www.pixiv.net/users/11591901</t>
  </si>
  <si>
    <t>https://home.gamer.com.tw/artwork.php?sn=6203241</t>
  </si>
  <si>
    <t>F Project</t>
  </si>
  <si>
    <t>B23</t>
  </si>
  <si>
    <t>https://www.facebook.com/profile.php?id=100063999572043</t>
  </si>
  <si>
    <t>https://www.facebook.com/icebirdfrovia</t>
  </si>
  <si>
    <t>https://x.com/icebirdfrovia</t>
  </si>
  <si>
    <t>まどそふと</t>
  </si>
  <si>
    <t>遊戲公司</t>
  </si>
  <si>
    <t>https://madosoft.net/</t>
  </si>
  <si>
    <t>https://x.com/madostaff/status/2009588464304669076</t>
  </si>
  <si>
    <t>https://twitter.com/chiyoko241</t>
  </si>
  <si>
    <t>https://www.plurk.com/chiyoko241</t>
  </si>
  <si>
    <t>ゆずソフトショップ</t>
  </si>
  <si>
    <t>柚子社</t>
  </si>
  <si>
    <t>https://www.pixiv.net/users/302306</t>
  </si>
  <si>
    <t>💠掛軸
💠貼紙
💠提袋
💠各式套組 2400-3500元</t>
  </si>
  <si>
    <t>https://www.facebook.com/yuzusoft2006?__cft__[0]=AZa-bC5eGgYiCB576Th89CXMYt1-mIRUlLq-st5IH2VLAfAc2TsXXmZPhz2Jilz_KUrNDeR3wAnyP7-atvA9mJU70a7p-8oBVrQyk-FF8rjSaRhErOcN1AP4yvOwGl25gfEQGepSCp5nq7bN1Qd3CogMrkRz7NSXvLBaG_W0rLnQR8R65q74g00kSN7DfRB2nlY&amp;__tn__=-UC%2CP-R</t>
  </si>
  <si>
    <t>https://www.plurk.com/p/3iqjheco70</t>
  </si>
  <si>
    <t>https://www.toypla.com/event_info/yuzu-soft_shop/</t>
  </si>
  <si>
    <t>https://www.facebook.com/yuzusoft2006/posts/pfbid037QF4qCZD8Qnb95kKZ1rESP5ejMVYtpD9C7FnwLeav95KCY7Bs3QnHVqMvYqbLnrxl</t>
  </si>
  <si>
    <t>https://www.facebook.com/yuzusoft2006/posts/pfbid0RMU33hYkR2E6Tq1fGcMSSygfWycogWEEpg3YRCQsdR6cfugQvpSk2UrqeiqQv9Pil</t>
  </si>
  <si>
    <t>鹿言設計工作室 Antler Studio</t>
  </si>
  <si>
    <t>https://www.facebook.com/AntlerStudio.tw?locale=zh_TW</t>
  </si>
  <si>
    <t>芒果派對</t>
  </si>
  <si>
    <t>遊戲開發商</t>
  </si>
  <si>
    <t>https://www.facebook.com/MangoPartyGames</t>
  </si>
  <si>
    <t>https://twitter.com/MangoPartyGames</t>
  </si>
  <si>
    <t>https://twitter.com/miko_master</t>
  </si>
  <si>
    <t>https://www.youtube.com/@mangoparty9959</t>
  </si>
  <si>
    <t>https://www.pixiv.net/users/24209987</t>
  </si>
  <si>
    <t>💠 桌遊【審判天使有選擇障礙】  550 元
💠 桌遊【聖物獵影】 730 元
💠 延畢醬名言並串吊飾 150 元
💠 兩款桌遊套組 1200元
💠 聖物獵影套組 750元
💠 延畢醬套組 300元</t>
  </si>
  <si>
    <t>腿子</t>
  </si>
  <si>
    <t>https://www.facebook.com/DelayGG0508/posts/pfbid02v6kDXg8ZxHdovWmW5fo6dpcBUEKUxoJWuL15kEDFw3vDtMYcJJsSAmZ4KZzcWPEZl?__cft__[0]=AZWyKQocuzL7miWD18cm6bCRWv2GpqrFIubz2cQbU-VSq5RPM_o5ddYYAKuxfde4udRnd23lVk1AxeMWi9-owxFTOA6opT5wwRYcoHS5X_C3k7qaVHMh8nzWZXjC0VycA0GoFqLk07dxzuNbNzZS8DXaKIstqdGsxJCGicQZnS_va4ACMGhVWR-tu22XyQ3D9682_swQM6qRTfHq_8zrQZ5n&amp;__tn__=%2CO%2CP-R</t>
  </si>
  <si>
    <t>https://www.facebook.com/tueicosplay/</t>
  </si>
  <si>
    <t>https://www.facebook.com/DelayGG0508/posts/pfbid0cNM1257DYBJxD8MxVWsD3abMkPZyqZuVYfSDPBt5MGB3UznVKg8mbbgPzTGT3MA5l</t>
  </si>
  <si>
    <t>https://twitter.com/tueicosplay?fbclid=IwAR0wEAuBLcBr44XMLIhdRM0eid0M-zZnV4RQ919-B_RUOZci2WRxRYQwzHU</t>
  </si>
  <si>
    <t>果糖工坊</t>
  </si>
  <si>
    <t>B24</t>
  </si>
  <si>
    <t>https://www.instagram.com/tuei_cosplay/</t>
  </si>
  <si>
    <t>https://www.facebook.com/ANCIENT.GRACE/?locale=zh_TW</t>
  </si>
  <si>
    <t>https://www.plurk.com/iightningdance</t>
  </si>
  <si>
    <t>https://home.gamer.com.tw/profile/index.php?owner=sacredness</t>
  </si>
  <si>
    <t>https://indie-guider.games/team/id/jyenyllu/</t>
  </si>
  <si>
    <t>繪王趨勢</t>
  </si>
  <si>
    <t>http://facebook.com/ntnuvlsi</t>
  </si>
  <si>
    <t>電繪工具</t>
  </si>
  <si>
    <t>https://x.com/ntnuvlsi</t>
  </si>
  <si>
    <t>https://www.facebook.com/TW.HUION/?locale=zh_TW</t>
  </si>
  <si>
    <t>http://instagram.com/vlsi_ntnu/</t>
  </si>
  <si>
    <t>https://youtube.com/@ntnuvlsi</t>
  </si>
  <si>
    <t>https://l.instagram.com/?u=https%3A%2F%2Fdiscord.com%2Finvite%2FcP4m5bejn4%3Ffbclid%3DPAZXh0bgNhZW0CMTEAAadC3z43bomx57-SZJMJ8Z4S5JxWHVIYYz_vsIKMC8addpxdsVhznX8hKUybCw_aem_IFeJSJXWs50CtOTWqXgoSg&amp;e=AT2B2p7BhgO-Pqd_6Ej5nPXd52sPE4jQWgGCai3QdF_ypvw2XZFqrypAB7fsafDKKxjE3z7hYcrEWBjjNWhqpIz1qqcp-vSW_UubJS0</t>
  </si>
  <si>
    <t>卡爾比在這(⸝⸝•̀֊•́⸝⸝)</t>
  </si>
  <si>
    <t>實況主</t>
  </si>
  <si>
    <t>巫女繪馬 + 電子檔寫真 600元、棚拍拍立得 350元、睡衣坐姿立牌 500元、娃娃吊飾 250元、晚安地毯 550元、繪馬 450元、燈箱磁鐵 150元</t>
  </si>
  <si>
    <t>https://www.threads.com/@vlsi_ntnu?igshid=NTc4MTIwNjQ2YQ==</t>
  </si>
  <si>
    <t>https://m.twitch.tv/karupinowhere</t>
  </si>
  <si>
    <t>https://myship.7-11.com.tw/general/detail/GM2306189983607</t>
  </si>
  <si>
    <t>https://www.facebook.com/100083372109516/posts/pfbid0355VQ5Fd14xa4UVVeEQ3Tk84fFLbtuqmgX94JSyVoyr5j21xzLDd9u8KjTDTUKjZBl/?</t>
  </si>
  <si>
    <t>骨頭Man</t>
  </si>
  <si>
    <t>免費觀眾禮</t>
  </si>
  <si>
    <t>https://x.com/HappyGutouMan</t>
  </si>
  <si>
    <t>https://www.youtube.com/channel/UCqavsxle0XUiPxScKytIsUw</t>
  </si>
  <si>
    <t>https://lit.link/en/GutouMan</t>
  </si>
  <si>
    <t>https://x.com/HappyGutouMan/status/2009632626232209832</t>
  </si>
  <si>
    <t>https://twitter.com/virtual81187</t>
  </si>
  <si>
    <t>赤鬼伯伯</t>
  </si>
  <si>
    <t>https://www.instagram.com/ntu_vta/</t>
  </si>
  <si>
    <t>https://www.instagram.com/akaonikou/?hl=zh-tw</t>
  </si>
  <si>
    <t>https://discord.gg/RwsU9JhEzZ</t>
  </si>
  <si>
    <t>https://www.akaonikoubook.com/?fbclid=PAZXh0bgNhZW0CMTEAAaaY9z8w0EzhLa24KQ-I2K_96zVeUoZ6BUjHbENxumKkd34U-3KOWVqWNfM_aem_rRSfrQpzw111oZb5jPOKPA</t>
  </si>
  <si>
    <t>嚕卡蹦分貝&gt;100</t>
  </si>
  <si>
    <t>https://lit.link/zh-tw/ntuVTA?utm_source=ig&amp;utm_medium=social&amp;utm_content=link_in_bio&amp;fbclid=PAZXh0bgNhZW0CMTEAc3J0YwZhcHBfaWQPOTM2NjE5NzQzMzkyNDU5AAGnm8R21k29eWkhbtWuowCVstduMRWgwNQS9wX19LI6QmnYFHcNhtKTwTzk2Vg_aem_dWavXV7UDXmGOD-tOzDrzg</t>
  </si>
  <si>
    <t>嚕卡</t>
  </si>
  <si>
    <t>實況主，Coser</t>
  </si>
  <si>
    <t>https://www.facebook.com/rukaleeruka</t>
  </si>
  <si>
    <t>twitter.com/rukalee</t>
  </si>
  <si>
    <t>https://www.twitch.tv/rukalee</t>
  </si>
  <si>
    <t>https://www.facebook.com/share/p/1bAbqdUZbV/</t>
  </si>
  <si>
    <t>https://docs.google.com/forms/d/e/1FAIpQLSe5CUeANpk9gRIfZoq22XBMzZccGEU51OTZ-PxPo9FfApcsoQ/viewform</t>
  </si>
  <si>
    <t>薛南&amp;共產主義哥</t>
  </si>
  <si>
    <t>薛南，共產主義歌</t>
  </si>
  <si>
    <t>歌手</t>
  </si>
  <si>
    <t>https://www.facebook.com/setsunann2525/?locale=zh_TW</t>
  </si>
  <si>
    <t>音樂遊戲，maimai</t>
  </si>
  <si>
    <t>DLsite</t>
  </si>
  <si>
    <t>https://www.facebook.com/hai.ye.tako</t>
  </si>
  <si>
    <t>漫畫平台</t>
  </si>
  <si>
    <t>https://www.dlsite.com/touch.html?locale=zh_TW</t>
  </si>
  <si>
    <t>https://www.instagram.com/maimaigodpunch/</t>
  </si>
  <si>
    <t>https://www.plurk.com/p/3i9j1n8jdf</t>
  </si>
  <si>
    <t>https://www.instagram.com/p/Dbhy1JeBMCb/</t>
  </si>
  <si>
    <t>https://www.plurk.com/p/3i9j1s7usi</t>
  </si>
  <si>
    <t>單行本</t>
  </si>
  <si>
    <t>https://www.patreon.com/eddlai608</t>
  </si>
  <si>
    <t>https://www.instagram.com/eddlai608/</t>
  </si>
  <si>
    <t>https://linktr.ee/eddlai608?fbclid=IwY2xjawOfWfFleHRuA2FlbQIxMABicmlkETF4ZVNib3hDUmNRNWZtZ1dVc3J0YwZhcHBfaWQQMjIyMDM5MTc4ODIwMDg5MgABHsThxm7W9eZCFkqLNpvcnlR6cJMnNWk668EziyDMTrkrOduhlho_KOlIme7v_aem_27a_BbiAfQNupF4tHJcyvQ</t>
  </si>
  <si>
    <t>https://www.facebook.com/eddlai608/posts/pfbid0dX5V8iviqybtvmcCYvkKvr3MnL7KdroX7vjCLC1k1mvdLZf4AgCoKJ2pn3PKA3zJl?locale=zh_TW</t>
  </si>
  <si>
    <t>密雅</t>
  </si>
  <si>
    <t>小模型</t>
  </si>
  <si>
    <t>https://www.facebook.com/profile.php?id=61558777612267</t>
  </si>
  <si>
    <t>https://www.facebook.com/reel/1954615762075187
https://www.facebook.com/share/r/18EtoB8PJG/</t>
  </si>
  <si>
    <t>https://myship.7-11.com.tw/general/detail/GM2512301124120?fbclid=IwY2xjawPtJyNleHRuA2FlbQIxMABicmlkETFiaTl5S0NzY1NZTW9MWXRoc3J0YwZhcHBfaWQQMjIyMDM5MTc4ODIwMDg5MgABHjDqPeTOwtCj_uWQFqBY9IJV7Tit3KTB6inRAFOAt4ZQ9uI-mfcqZIrz071Q_aem_Dc6BcGl9ubta6Z3x8qwQPw</t>
  </si>
  <si>
    <t>https://www.facebook.com/profile.php?id=100063824298824</t>
  </si>
  <si>
    <t>ahnitol</t>
  </si>
  <si>
    <t>D25,D26</t>
  </si>
  <si>
    <t>筆架</t>
  </si>
  <si>
    <t>https://x.com/ahnitol</t>
  </si>
  <si>
    <t>mmo</t>
  </si>
  <si>
    <t>https://www.instagram.com/ahnitol/</t>
  </si>
  <si>
    <t>https://ahnitol.com/</t>
  </si>
  <si>
    <t>https://x.com/ahnitol/status/2019072753652142587?s=20</t>
  </si>
  <si>
    <t>https://x.com/mowjing</t>
  </si>
  <si>
    <t>https://x.com/ahnitol/status/2019072753652142587</t>
  </si>
  <si>
    <t>https://www.pixiv.net/users/34007063</t>
  </si>
  <si>
    <t>https://ahnitol.com/shop.html</t>
  </si>
  <si>
    <t>https://www.twitch.tv/mmo0217</t>
  </si>
  <si>
    <t>模型,日本</t>
  </si>
  <si>
    <t>https://lit.link/mmo0217</t>
  </si>
  <si>
    <t>武器模型</t>
  </si>
  <si>
    <t>https://www.facebook.com/profile.php?id=61561813621433</t>
  </si>
  <si>
    <t>島波銀時 銀水杯</t>
  </si>
  <si>
    <t>https://x.com/conscious8th</t>
  </si>
  <si>
    <t>https://www.instagram.com/conscious8th/</t>
  </si>
  <si>
    <t>格子貓娃舖</t>
  </si>
  <si>
    <t>模型,娃</t>
  </si>
  <si>
    <t>棉花娃</t>
  </si>
  <si>
    <t>https://www.facebook.com/profile.php?id=61562392253217</t>
  </si>
  <si>
    <t>https://www.facebook.com/CHECKCAT/</t>
  </si>
  <si>
    <t>https://x.com/biggie_white812</t>
  </si>
  <si>
    <t>https://x.com/ShimaNamiDesu</t>
  </si>
  <si>
    <t>余月的黏土人攝影</t>
  </si>
  <si>
    <t>模型,攝影作品</t>
  </si>
  <si>
    <t>https://www.facebook.com/NCnendoroid</t>
  </si>
  <si>
    <t>台灣Vtuber，子午計畫</t>
  </si>
  <si>
    <t>💠夏日泳裝套組壓克力立牌 500元
💠搖搖尾巴吊飾 200元
💠MIZUKI立牌 250元
💠女僕壓克力飯友 200元
💠扭蛋活動 50元
💠代理醬系列 A+B+C 400元
💠A、摺疊環保袋
💠B、代理搖搖尾巴 150元
💠C、愛偷吃的代理醬 150元</t>
  </si>
  <si>
    <t>東京フィギュア</t>
  </si>
  <si>
    <t>模型商品</t>
  </si>
  <si>
    <t>https://tokyofigure.jp/?srsltid=AfmBOopy8SKV9HWb_i7H7ubL2DcyoC-kFlx8hd_Pz4QlA0B2r-EvjobT</t>
  </si>
  <si>
    <t>https://www.facebook.com/ciel.chou.2025/posts/pfbid02BrD7oZdRQ9tVDestqSTEzUnDSSiNC8eHMLe4TuTkTVfr1bLVQcBSJqJsJjX7SLEul</t>
  </si>
  <si>
    <t>ZHAO</t>
  </si>
  <si>
    <t>Edge Three</t>
  </si>
  <si>
    <t>Hololive，百鬼綾目</t>
  </si>
  <si>
    <t>同人誌畫冊
百鬼大掛軸
A3鋁板畫</t>
  </si>
  <si>
    <t>模型製作，香港</t>
  </si>
  <si>
    <t>https://www.facebook.com/ZHAOFB/</t>
  </si>
  <si>
    <t>https://www.instagram.com/edge_three/</t>
  </si>
  <si>
    <t>💠社刊
💠明信片</t>
  </si>
  <si>
    <t>https://www.facebook.com/SilverMartenstudio/posts/pfbid02dYLqaZn3brDgKJpzqBxpLZbGr1UzoJnxPziqWCC8nvLrt2w5Cyk68BvUNfXyZH2Kl
https://www.plurk.com/p/3iua16curl
https://www.plurk.com/p/3ivfdd3q8h
https://zhao190.fanbox.cc/posts/12315434</t>
  </si>
  <si>
    <t>https://forms.gle/R4B8hx7ZeCguXGh96</t>
  </si>
  <si>
    <t>https://www.instagram.com/p/DOyJFQXgRo-/</t>
  </si>
  <si>
    <t>https://www.facebook.com/photo/?fbid=1455390013266185&amp;set=pcb.1455390553266131</t>
  </si>
  <si>
    <t>長庚大學漫研社</t>
  </si>
  <si>
    <t>鳴潮 / Wuthering Waves，愛彌斯</t>
  </si>
  <si>
    <t>💠星光舞台立牌 450元
💠星光舞台B2掛軸 600元
💠星光舞台滑鼠墊 500元
💠CD造型吊飾 100元
💠Q版吊飾立牌 200元
💠Q版彈簧立牌 250元</t>
  </si>
  <si>
    <t>https://www.facebook.com/CGU.ACCG/?locale=zh_TW</t>
  </si>
  <si>
    <t>https://www.instagram.com/animix.cgu?fbclid=IwZXh0bgNhZW0CMTAAAR3CsfsemCNLpToC0dU1RB5jLN03sZBz4-hiIxOi0Kozeyl6jUeYZ5obXDA_aem_rHSlkAXSSWWTDUXOcX_gCg</t>
  </si>
  <si>
    <t>I32</t>
  </si>
  <si>
    <t>https://www.facebook.com/profile.php?id=100064487124991</t>
  </si>
  <si>
    <t>https://www.facebook.com/photo?fbid=122277354044074986&amp;set=pcb.122277354062074986</t>
  </si>
  <si>
    <t>https://www.facebook.com/permalink.php?story_fbid=pfbid08phQ3icyZ19BmhoS75JMEp6y787kAqjpWy4m6FBWEum5YcmvHZGdr1R4njZJcy9Vl&amp;id=100064487124991</t>
  </si>
  <si>
    <t>https://www.facebook.com/share/p/17zH7WdYgv/</t>
  </si>
  <si>
    <r>
      <rPr>
        <color rgb="FF1155CC"/>
        <u/>
      </rPr>
      <t>https://www.facebook.com/profile.php?id=61554449012714</t>
    </r>
  </si>
  <si>
    <t>https://www.facebook.com/ntuccc/?locale=zh_TW</t>
  </si>
  <si>
    <t>https://www.plurk.com/ntuccc</t>
  </si>
  <si>
    <t>https://www.instagram.com/ntuccclub/</t>
  </si>
  <si>
    <t>https://www.youtube.com/@%E5%8F%B0%E5%A4%A7%E5%8D%A1%E6%BC%AB%E7%A4%BE</t>
  </si>
  <si>
    <t>https://linktr.ee/ntuccclub?utm_source=linktree_profile_share&amp;ltsid=0567852b-6031-452c-9267-e747a89b0df9</t>
  </si>
  <si>
    <t>盛夏全收套組 1000元
💠1、同人誌【FORBIDDEN BISS 5】
💠2、黃色兔女郎雙面立牌
💠3、兔女郎吊飾
💠4、護士透卡
💠5、泳裝瑪麗扇子
💠6、瑪麗不織布提袋
💠7、瑪麗明信片
💠8、簽繪版
沁涼夏日套組 1+5+6+7 300元</t>
  </si>
  <si>
    <t>https://x.com/ntnuvlsi/status/2018360424987795838</t>
  </si>
  <si>
    <t>★～黑色布丁&amp;NEKONABE～</t>
  </si>
  <si>
    <t>https://www.facebook.com/melanianpurin/?locale=zh_TW</t>
  </si>
  <si>
    <t>https://www.facebook.com/p/Nekonabe-100066562821753/</t>
  </si>
  <si>
    <t>https://drive.google.com/file/d/149ZvOTSWXtaL7Arx7bb9HdY7fRtoC9Vz/view?usp=sharing</t>
  </si>
  <si>
    <t>毛玉丸</t>
  </si>
  <si>
    <t>一令到位</t>
  </si>
  <si>
    <t>San</t>
  </si>
  <si>
    <t>同人誌 200-300元、明信片 30元、新刊套組 450元</t>
  </si>
  <si>
    <t>https://www.facebook.com/Sansanpainting?</t>
  </si>
  <si>
    <t>https://www.facebook.com/pixiv670656/</t>
  </si>
  <si>
    <t>https://www.facebook.com/Sansanpainting/posts/pfbid03DuaTTKSG4SuQuo1WLSVimBwc8L5wEUgHYwmraV1Mm41kX8DGuq2H53i1mB3tm4ml</t>
  </si>
  <si>
    <t>https://x.com/MaluBall</t>
  </si>
  <si>
    <t>https://www.plurk.com/248651000</t>
  </si>
  <si>
    <t>https://www.facebook.com/photo/?fbid=1477054781096011&amp;set=pcb.1477062764428546</t>
  </si>
  <si>
    <t>https://www.pixiv.net/users/670656</t>
  </si>
  <si>
    <t>一生GO的蟲蟲商號</t>
  </si>
  <si>
    <t>嵐LAN</t>
  </si>
  <si>
    <t>Wine XC（優糖）</t>
  </si>
  <si>
    <t>https://twitter.com/Lan_Lan_tw</t>
  </si>
  <si>
    <t>https://www.facebook.com/ne.wi.58</t>
  </si>
  <si>
    <t>https://line.me/ti/p/9L15xykg8Q?_gl=1*p25lcq*_gcl_au*MTA5NDQ0MTMwLjE3NjA2MTgyODk.*_ga*MTg5MDY2Mzc1OC4xNzYwNjE4Mjkw*_ga_0PV16Y9CZG*czE3NjQ3MzY3NjIkbzIzJGcxJHQxNzY0NzM5MTk1JGo2MCRsMCRoMA..</t>
  </si>
  <si>
    <t>https://x.com/winexc_?fbclid=IwY2xjawSHurJleHRuA2FlbQIxMABicmlkETFBSFl6dlNmb0N3cDBPd1hvc3J0YwZhcHBfaWQQMjIyMDM5MTc4ODIwMDg5MgABHurWzLAwfln-zKTzvmVnfgKO_KXj5X-a5vcngLknyIOJAldy6r2y3SP-ooHq_aem_SmJzRDB29UBuAxTu4sroDg</t>
  </si>
  <si>
    <t>https://lit.link/zh-tw/lanlan077</t>
  </si>
  <si>
    <t>https://www.pixiv.net/users/107669364</t>
  </si>
  <si>
    <t>一米五悠糸</t>
  </si>
  <si>
    <t>悠糸</t>
  </si>
  <si>
    <t>B03,B04</t>
  </si>
  <si>
    <r>
      <rPr>
        <color rgb="FF1155CC"/>
        <u/>
      </rPr>
      <t>https://discord.gg/gHFE2MABbe</t>
    </r>
  </si>
  <si>
    <t>https://www.facebook.com/uami0420</t>
  </si>
  <si>
    <t>https://bsky.app/profile/uami0420.bsky.social</t>
  </si>
  <si>
    <t>https://x.com/uami_0420</t>
  </si>
  <si>
    <t>https://x.com/mi_ning0420</t>
  </si>
  <si>
    <t>https://www.plurk.com/Uami_0420</t>
  </si>
  <si>
    <t>https://www.pixiv.net/users/7526693</t>
  </si>
  <si>
    <t>https://uami0420.fanbox.cc/</t>
  </si>
  <si>
    <t>https://clibo.tw/users/uami0420 https://www.patreon.com/uami0420 https://payment.ecpay.com.tw/Broadcaster/Donate/1CD088E9C028388D26F20D20539A8604</t>
  </si>
  <si>
    <t>https://www.instagram.com/uami_0420/</t>
  </si>
  <si>
    <t>https://www.youtube.com/channel/UCMHaIA6d8MopL9BVkj72BiA?sub_confirmation=1</t>
  </si>
  <si>
    <t>https://discord.gg/aYeKfnWSyV</t>
  </si>
  <si>
    <t>https://home.gamer.com.tw/profile/index.php?&amp;owner=uami0420</t>
  </si>
  <si>
    <t>https://lit.link/en/uami0420</t>
  </si>
  <si>
    <t>一襄橘子</t>
  </si>
  <si>
    <t>H35,H36</t>
  </si>
  <si>
    <t>https://www.facebook.com/DEYISHONYU/</t>
  </si>
  <si>
    <t>https://www.facebook.com/ms.siang1999/?locale=zh_TW</t>
  </si>
  <si>
    <t>https://www.instagram.com/yisiang.juzi_/</t>
  </si>
  <si>
    <t>七兒777</t>
  </si>
  <si>
    <t>七兒</t>
  </si>
  <si>
    <t>同人誌 300元</t>
  </si>
  <si>
    <t>https://www.facebook.com/Chii0827/</t>
  </si>
  <si>
    <t>https://x.com/najaichii?fbclid=IwY2xjawHAoPRleHRuA2FlbQIxMAABHVLzC8T7j0e_Uss_JzTOSCtlVxu9YEPKy1hXdLpMrk-X-vEvJStgqnK6BA_aem__SWXKqbbUHYAfd20WnHBtA</t>
  </si>
  <si>
    <t>https://www.instagram.com/najaichii?fbclid=IwY2xjawHAoPxleHRuA2FlbQIxMAABHVlIa8EoxLmGRXx1h2cdDL82I7o5EF0wVLm8Q-ZGmgnidoO77iPbzcFR8Q_aem_57024KRLLvlS2uyzW9EGgw</t>
  </si>
  <si>
    <t>https://www.facebook.com/Chii0827/posts/pfbid0MV9mNqAGacBAUEYneqppjqBEtFrQKMSPuAudPhZfzajxmz7VqbrMLZXyD2CWHKUFl</t>
  </si>
  <si>
    <t>三口</t>
  </si>
  <si>
    <t>因攤主家中事務及規畫調整_本次FF46將不克出席</t>
  </si>
  <si>
    <t>https://www.facebook.com/joy.hugo.5</t>
  </si>
  <si>
    <t>https://www.facebook.com/digitrack.tw/?locale=zh_TW</t>
  </si>
  <si>
    <t>同人誌【百華莊15】150元
其他既刊
全部都要 5030元</t>
  </si>
  <si>
    <t>https://www.plurk.com/p/3i6plguo5g
https://www.facebook.com/2023OGC/posts/pfbid0hiigeM9QSp5ah9y2bWs8HYpdu2WzCygP3L1JFf2Akxm5joLMZGEYK9naeDbi3UVLl</t>
  </si>
  <si>
    <t>Vtuber，Saba</t>
  </si>
  <si>
    <t>https://www.facebook.com/san.se.fang/posts/pfbid091R7XkXpGycdxEMkTDv2Rj7NEfdMyAhShkRSN6UhFMcjTXjy4fLTuDbg24bnmqarl</t>
  </si>
  <si>
    <t>https://www.facebook.com/LokYinHouse/?locale=zh_TW</t>
  </si>
  <si>
    <t>https://www.plurk.com/p/3i6plguo5g</t>
  </si>
  <si>
    <t>💠新刊套組
新刊１本
21X15cm壓克力立畫１個
新春斗方1張
精緻紙盒１個
大掛軸：
120X80cm 下空少女原創賽車女郎(瑟瑟版)
💠下空少女FF46新刊-GAME GIRLS．．．1
💠壓克力畫板(可立起)．．．1
💠下空少女春聯斗方．．．1
💠精緻包裝盒．．．1</t>
  </si>
  <si>
    <t>https://www.instagram.com/lokyinhouse/?fbclid=IwY2xjawK15wxleHRuA2FlbQIxMABicmlkETFGV1NUcjJCd0o1UjF3MFZwAR6Dgf5qUhiBhSASR8Vruh__4fF97V7GbYPqsfQXOY_iVsQYztmLy89mHBdQqA_aem_g2DB1SJQbv6E0GEnRMcLsg</t>
  </si>
  <si>
    <t>https://www.facebook.com/LokYinHouse/posts/pfbid0DLZGUhK9mnwTcBthAiW9weK667g5wHnjqyGM89F3rSd8d3MrrKJn2gfxhMHYacB9l</t>
  </si>
  <si>
    <t>https://www.facebook.com/nicknikg863/posts/pfbid032agHuRdBgxTuGUEt6HzDNvo63rCb58ckBXAvriKB8h1GBHhCXb5W6Q3tGvq39SRQl</t>
  </si>
  <si>
    <t>https://www.myacg.com.tw/goods_detail.php?gid=6726628</t>
  </si>
  <si>
    <t>https://www.facebook.com/lammatung/</t>
  </si>
  <si>
    <t>同人誌【魔界無用課 人事部的D槽】250元、同人誌【魔界無用課 社會新鮮魔逐漸不新鮮】300元、拼圖300元、掛軸350元、明信片卡30元、壓克力吊飾100元、壓克力飯友150元</t>
  </si>
  <si>
    <t>https://www.facebook.com/TUITDC/posts/pfbid0iH9wLYJUAphJ4kG4E23qhqjSDnAYJ4muH4NqRHdwxkFKAPyJRUWAEqtc2mrvviEtl
https://www.facebook.com/TUITDC/posts/pfbid02bcYyv3qdWUyaBKFSTfAZTEbBo9Fzm5964FwnoNKkMPeJEvo7Ca3BGtRuAcyiZdVEl</t>
  </si>
  <si>
    <t>https://m.facebook.com/story.php?story_fbid=pfbid035HBFmZ5XZbF3VEpa8tq25sp7eRF7V9catYcLgt5NYJPe23kwCBSf8xQFEyCz74Epl&amp;id=61553050776341</t>
  </si>
  <si>
    <t>https://www.facebook.com/ya78955/</t>
  </si>
  <si>
    <t>千仞蘭庭</t>
  </si>
  <si>
    <t>哂言</t>
  </si>
  <si>
    <t>💠同人誌【今宵夜未眠】150元
💠同人誌【香鈺軼事】300元
💠同人誌【白虎夜伽】100元
💠其餘同人誌既刊 100元~250元
💠明信片系列 40元/張 100元/3張</t>
  </si>
  <si>
    <t>男娘、正太、強制、女x男娘、BL</t>
  </si>
  <si>
    <t>https://x.com/shenyan69</t>
  </si>
  <si>
    <t>https://www.plurk.com/loopingwing</t>
  </si>
  <si>
    <t>https://www.pixiv.net/users/983572</t>
  </si>
  <si>
    <t>https://loopingwing.fanbox.cc/</t>
  </si>
  <si>
    <t>https://fantia.jp/fanclubs/475376</t>
  </si>
  <si>
    <t>https://www.patreon.com/shenyan</t>
  </si>
  <si>
    <t>https://www.twitch.tv/loopingwing</t>
  </si>
  <si>
    <t>https://www.plurk.com/p/3i7q3w97ls</t>
  </si>
  <si>
    <t>https://www.plurk.com/p/3i803tjept</t>
  </si>
  <si>
    <t>https://www.facebook.com/BGD.TanTan/</t>
  </si>
  <si>
    <t>F15 [寄]</t>
  </si>
  <si>
    <t>同人誌 200元、新刊套組 1000元 (同人誌+明信片+立牌+吊飾+杯墊)、地雷大福滑鼠墊 520元、星星吊飾 150元、貼布 300元、毛毯 1000元、卡片收藏冊 650元</t>
  </si>
  <si>
    <t>https://x.com/cat_tsuki29/status/2018348122167238728/photo/1</t>
  </si>
  <si>
    <t>女巫之骰</t>
  </si>
  <si>
    <t>G41,G42</t>
  </si>
  <si>
    <t>https://www.facebook.com/WitchRoll/</t>
  </si>
  <si>
    <t>https://x.com/Witch_Roll</t>
  </si>
  <si>
    <t>https://www.plurk.com/witchroll</t>
  </si>
  <si>
    <t>https://www.instagram.com/witch_roll/</t>
  </si>
  <si>
    <t>https://line.me/R/ti/p/@768cqfdo</t>
  </si>
  <si>
    <t>https://home.gamer.com.tw/homeindex.php?owner=coasta97929</t>
  </si>
  <si>
    <t>https://witch-roll.gogoshopapp.com/closed</t>
  </si>
  <si>
    <t>https://linktr.ee/witchroll</t>
  </si>
  <si>
    <t>不挑食的糰糰</t>
  </si>
  <si>
    <t>https://www.facebook.com/WeEatAll/</t>
  </si>
  <si>
    <t>https://x.com/frog9951000</t>
  </si>
  <si>
    <t>https://www.instagram.com/we_eat_everthing</t>
  </si>
  <si>
    <t>双子亭</t>
  </si>
  <si>
    <t>花花捲，草草饅</t>
  </si>
  <si>
    <t>G19,G20</t>
  </si>
  <si>
    <t>💠同人誌【逼迫女學生發生O關係】250元
💠同人誌【對我射精管理的女學生 把我蛋蛋榨乾了】
💠拍立得
💠特大壓克力立牌
💠燙金紅包
💠會場限定紙袋
💠透明塑膠海報
💠新春豪華套組 (上方品項) 800元 壓克力立牌兩款全都要 1200元 
💠日式掛軸 700元
💠盲抽色紙 100元
💠毛毯 400元
💠壓克力立牌 400元
💠單品刊物 200元
💠抱枕套 2900元</t>
  </si>
  <si>
    <t>與Twinbox同攤位</t>
  </si>
  <si>
    <t>壓克力立牌 480元</t>
  </si>
  <si>
    <t>https://www.facebook.com/twinbox.tw/?locale=zh_TW</t>
  </si>
  <si>
    <t>http://twinbox.weebly.com/?fbclid=IwZXh0bgNhZW0CMTAAAR2hVynoYGtoBSgSK7cfa6UFUKQTkE7M0GAir8kIFnllJDP9Q1_ZguPKdyc_aem_cJHiEUS8uMVfw1Evo-fSRg</t>
  </si>
  <si>
    <t>https://www.facebook.com/twinbox.tw/posts/pfbid02o5reUpZrRGSorsj2Z6fKmKnLJ1vWdq1d7rTfEtRpNnkEQhHvitxjY2fU2K8iKwhJl
https://www.facebook.com/twinbox.tw/posts/pfbid02hjvNh4U4kAyj9ir6dDa4eKCm2HymCgvwhYnq2Z9t36bc8wvDXZwiUafG5RqvCfpel</t>
  </si>
  <si>
    <t>https://www.facebook.com/share/p/16mvR4GgQk/</t>
  </si>
  <si>
    <t>https://www.facebook.com/twinbox.tw/posts/pfbid02hjvNh4U4kAyj9ir6dDa4eKCm2HymCgvwhYnq2Z9t36bc8wvDXZwiUafG5RqvCfpel</t>
  </si>
  <si>
    <t>https://x.com/ShoweyVtuberTW/status/2084604201670459722</t>
  </si>
  <si>
    <t>台灣OL插畫本1~10（買OL新刊10贈L夾）$250/本
護理師L夾 $100
2026桌曆 $300
過馬路帆布袋 $300
注音馬克杯 $300
馬年掛畫 $600
PVC防水貼 $300/套，$50/張</t>
  </si>
  <si>
    <t>箱貓</t>
  </si>
  <si>
    <t>https://payment.opay.tw/Broadcaster/Donate/003A063048EC08B28309DAAA35D06063
https://streamlabs.com/nnnnoooo007/tip</t>
  </si>
  <si>
    <t>https://www.facebook.com/chestcat</t>
  </si>
  <si>
    <t>https://lit.link/zh-tw/nnoo007
https://www.nnoo007.com/</t>
  </si>
  <si>
    <t>https://www.facebook.com/nnnnoooo007/posts/pfbid02EGfEBAKEqMv4nqbFRkKGD2DKAqXmNPf8uha4wgthsU2fxN7YZJ9yxkM4rszWDCdql</t>
  </si>
  <si>
    <t>https://twitter.com/hank5862</t>
  </si>
  <si>
    <t>https://home.gamer.com.tw/homeindex.php?owner=ashy5862</t>
  </si>
  <si>
    <t>烟花蹦蹦蹦，台灣Vtuber</t>
  </si>
  <si>
    <t>烟花蹦蹦蹦主題新刊大套組 1200元
➊ 同人誌新刊｜B5/16P/全彩
➋ 光柵扇子｜17x17 cm
➌ 啾啾娃吊飾｜10cm
➍ 翻蓋鐵盒｜9.3x7.5 cm
➎ 3-Way 帆布袋｜34x32 cm
★ 購買套組即附
➏ 簽繪板抽獎券×1
大滑鼠墊 750元</t>
  </si>
  <si>
    <t>https://x.com/tsutadori?s=11&amp;t=J9-H8xDVimG-T97w1or4FA</t>
  </si>
  <si>
    <t>https://x.com/tsutadori/status/2080854110463721490?s=61&amp;t=J9-H8xDVimG-T97w1or4FA</t>
  </si>
  <si>
    <t>日日是好日</t>
  </si>
  <si>
    <t>💠雙面明信片 30元/張 50元/2張
💠壓克力飯友 200元
💠亮面徽章 80元/個 150元/2個
💠親筆簽名 350元</t>
  </si>
  <si>
    <t>https://www.myacg.com.tw/goods_detail.php?gid=7334416</t>
  </si>
  <si>
    <t>https://x.com/nichiitenai</t>
  </si>
  <si>
    <t>https://x.com/nichiitenai/status/1994700088342712411</t>
  </si>
  <si>
    <t>https://x.com/nichiitenai/status/2016102159184707883</t>
  </si>
  <si>
    <t>日安同學</t>
  </si>
  <si>
    <t>💠同人誌【日安同學原創百合漫畫】300元
💠同人誌【日安同學系列原創日常百合Q版漫畫】【全彩】拜訪日安同學 300元
💠同人誌【日安同學系列原創日常百合Q版漫畫】【全彩】百合中醫診所 300元
💠同人誌【日安同學系列原創日常百合漫畫】【全彩】日安同學系列6 300元
💠【壓克力吊飾】【可愛勵志】日安同學系列周邊 100元
💠【超值套書8本全包】【日安同學系列原創日常Q版漫畫】日安同學系列1-6集+拜訪日安同學+百合中醫診所 1600元</t>
  </si>
  <si>
    <t>https://www.facebook.com/rihantongsyue/?locale=zh_TW</t>
  </si>
  <si>
    <t>https://x.com/rihantongsyue</t>
  </si>
  <si>
    <t>https://www.instagram.com/rihan_tongsyue?fbclid=IwY2xjawKryd1leHRuA2FlbQIxMABicmlkETFSTlNNaXd6RnZxZXRqOTFQAR4PBcdiny7_2vm_ct9xU0sMyPqh1oXVH-89skwUuC3gGVOmo75IgaHKOVrejg_aem_vzJyX_JQEsjLeJLv7s11nQ</t>
  </si>
  <si>
    <t>https://linktr.ee/goodayclassmate?fbclid=IwY2xjawKryd1leHRuA2FlbQIxMABicmlkETFSTlNNaXd6RnZxZXRqOTFQAR6zo0Ot_aMXoWFWweLa9TTn0milw6NOT-cSNXAcAtrnKs9h2ZLNPtMP6esVlQ_aem_aqR0B3ochC9ZPeDDI7y5BA</t>
  </si>
  <si>
    <t>https://www.instagram.com/p/DTfIY_vE7Bo/</t>
  </si>
  <si>
    <t>https://www.plurk.com/p/3i9spbt2ta</t>
  </si>
  <si>
    <t>https://www.plurk.com/p/3iqcqpm0n3</t>
  </si>
  <si>
    <t>月八屋</t>
  </si>
  <si>
    <t>玄璃Genri</t>
  </si>
  <si>
    <t>https://x.com/SHIFTSHAU</t>
  </si>
  <si>
    <t>https://www.pixiv.net/users/1618799</t>
  </si>
  <si>
    <t>https://home.gamer.com.tw/artwork.php?sn=5854537</t>
  </si>
  <si>
    <t>https://www.facebook.com/PorkSteak.photography/?locale=zh_TW</t>
  </si>
  <si>
    <t>https://www.facebook.com/genri0112/posts/pfbid0XX6S49mzXX5xmZZQ5qzxX5EkzBuMQSGWkxXdjZtQd4pEFigKAu5vt1pMn2w3atdl</t>
  </si>
  <si>
    <t>月月子不在家</t>
  </si>
  <si>
    <t>月月子</t>
  </si>
  <si>
    <t>https://x.com/ayueartwork</t>
  </si>
  <si>
    <t>https://www.plurk.com/christin1007</t>
  </si>
  <si>
    <t>https://www.facebook.com/imstupidegg/posts/pfbid02rA5PuTfRh3uu9HH27J35QDwEWVGPvyNor5pGmYWRLehPmYezm4YCziWXJGthxeJAl</t>
  </si>
  <si>
    <t>💚48p寫真書x1(收錄四套服裝):$700
備註：預購送一張小卡
💚四套服裝-生寫真(1套各2張，共8張):$300
💚 梨理公式衣裝-生寫真(共4張):$200
💚 梨理公式衣裝-12cm人形吊飾 :$300
💚 隨機拍立得四款: $300-600（寫真集收錄四套服裝，現場攤位限量販售）
💚現場拍立得 :$300 (現場攤位販售)</t>
  </si>
  <si>
    <t>水希MIZUKI</t>
  </si>
  <si>
    <t>水希</t>
  </si>
  <si>
    <t>J04</t>
  </si>
  <si>
    <t>https://www.facebook.com/PorkChops.Studio/?locale=zh_TW</t>
  </si>
  <si>
    <t>https://www.facebook.com/blog.mizukigu/?locale=zh_TW</t>
  </si>
  <si>
    <t>https://www.instagram.com/explore/locations/101039268053212/studio/</t>
  </si>
  <si>
    <t>http://pixiv.me/mizukugu</t>
  </si>
  <si>
    <t>https://www.instagram.com/blog.mizukigu?fbclid=IwY2xjawOdFu9leHRuA2FlbQIxMABicmlkETFKSjlTdFE4OGZBVDRSU2o3c3J0YwZhcHBfaWQQMjIyMDM5MTc4ODIwMDg5MgABHloSbRvEx_F-b5zuRhrl6epqd3MsxH5ujdve2_JDBKv-Jgzch0Md9PBKjK-X_aem_hUtHfBB56AetiRp8wzEkqA</t>
  </si>
  <si>
    <t>https://www.facebook.com/HanagiRiriOfficial/posts/pfbid024cHrGFMfuLtgNpMCtq5NnWAGjtVU7mS2X3saN3u7d6VLaQhqMeBJB5uDmFfwFEDDl</t>
  </si>
  <si>
    <t>https://docs.google.com/forms/d/e/1FAIpQLSciENayz96hanDUcArdNco3hZqMGhZmhWRebjspdfqQ5Z3LEg/viewform?pli=1</t>
  </si>
  <si>
    <t>https://lin.ee/pvWZqLi</t>
  </si>
  <si>
    <t>https://home.gamer.com.tw/shiun0929</t>
  </si>
  <si>
    <t>https://linktr.ee/blog.mizukigu?utm_source=ig&amp;utm_medium=social&amp;utm_content=link_in_bio&amp;fbclid=PAZXh0bgNhZW0CMTEAc3J0YwZhcHBfaWQMMjU2MjgxMDQwNTU4AAGnUM_mtWYjfwF5Kh-YA-wvVPI9Phfi71xSphEc9WmPzMK5-iO7MIksNKgmgbs_aem_MT_BgzMtOpHgN5RJbOhp6g</t>
  </si>
  <si>
    <t>https://blog.mizukigu.com/?fbclid=IwY2xjawOdFuNleHRuA2FlbQIxMABicmlkETFKSjlTdFE4OGZBVDRSU2o3c3J0YwZhcHBfaWQQMjIyMDM5MTc4ODIwMDg5MgABHs6xPzJJfSxrTWy52agMx9q1PTCaC5GJC0b6PdpOuOafLHwE_ZAWt1gjOpmq_aem_vZT6XcRBSemYaqN808-qCg</t>
  </si>
  <si>
    <t>https://x.com/SunoHamster</t>
  </si>
  <si>
    <t>https://www.facebook.com/share/p/1GfZLDifuV/</t>
  </si>
  <si>
    <t>https://www.instagram.com/sunohamstervt/</t>
  </si>
  <si>
    <t>仙界大濕快樂攤</t>
  </si>
  <si>
    <t>B14 [寄]</t>
  </si>
  <si>
    <t>https://www.youtube.com/@sunohamster/featured</t>
  </si>
  <si>
    <t>https://www.twitch.tv/sunohamster</t>
  </si>
  <si>
    <t>https://www.facebook.com/profile.php?id=61551507908086</t>
  </si>
  <si>
    <t>https://www.facebook.com/profile.php?id=100013647347164&amp;__cft__[0]=AZXYNVRTQ9EYy11KdHS03tILlsWjpnIBWqfwoSxDvOwo5UUpi95w-PTFMFBhnOmRDn9Tutxzwyy7DN3TyclL1dk3uH0chA6anauH2a7C7wrgadFUAdm5EIwpeh7vbU2Pabd19acIu1Saym9s5MSr2c4UKCoVnheL4xNJk9o5hAZgFQ&amp;__tn__=-UC%2CP-R</t>
  </si>
  <si>
    <t>https://discord.com/invite/cFj3eWV5vk</t>
  </si>
  <si>
    <t>https://www.pixiv.net/users/11420220</t>
  </si>
  <si>
    <t>https://www.instagram.com/wet_elephant</t>
  </si>
  <si>
    <t>https://home.gamer.com.tw/homeindex.php?owner=h804232006</t>
  </si>
  <si>
    <t>https://lit.link/en/sunohamster</t>
  </si>
  <si>
    <t>https://linktr.ee/wet_elephant?fbclid=IwY2xjawF0oUxleHRuA2FlbQIxMAABHV6VBkKHQgKCMPX-roYUu4Q_yWe0jKezLhQYtev_5-9Ryj1T-Qktv4IT1Q_aem_U2sTDvCL9CpDKuUkLt-L9Q</t>
  </si>
  <si>
    <t>https://www.facebook.com/share/p/1Joq6HReHU/</t>
  </si>
  <si>
    <t>包子部屋&amp;大磨界+GIOstudio</t>
  </si>
  <si>
    <t>包子</t>
  </si>
  <si>
    <t>北空港</t>
  </si>
  <si>
    <t>北村西秀</t>
  </si>
  <si>
    <t>V10 [寄]</t>
  </si>
  <si>
    <t>https://www.facebook.com/profile.php?id=61577006694472</t>
  </si>
  <si>
    <t>https://x.com/kitamura_nshd?s=21</t>
  </si>
  <si>
    <t>https://www.plurk.com/kitamura_</t>
  </si>
  <si>
    <t>https://www.pixiv.net/users/120273789</t>
  </si>
  <si>
    <t>https://discord.gg/KSKXgWUu</t>
  </si>
  <si>
    <t>https://linktr.ee/kitamura_nshd</t>
  </si>
  <si>
    <t>https://www.facebook.com/permalink.php?story_fbid=pfbid02sqbyMrUmmBYD5BvoqFbia4Ufa4gmY3WLMnLzDpym2jFJ5gvyAA4EMJR91hECm72Tl&amp;id=61577006694472
https://www.plurk.com/p/3i7lbv4fjg</t>
  </si>
  <si>
    <t>https://www.plurk.com/p/3i9prf7dpt</t>
  </si>
  <si>
    <t>https://www.plurk.com/p/3i7lbv4fjg</t>
  </si>
  <si>
    <t>古怪KoKai</t>
  </si>
  <si>
    <t>KoKai</t>
  </si>
  <si>
    <t>同人誌【救護菜雞】</t>
  </si>
  <si>
    <t>https://www.facebook.com/kokai.tw</t>
  </si>
  <si>
    <t>https://x.com/KokaiTw</t>
  </si>
  <si>
    <t>https://www.plurk.com/kokai1220</t>
  </si>
  <si>
    <t>Hololive, Shiori</t>
  </si>
  <si>
    <t>💠同人誌【OUR ADVENT EVE 2-Red Warrior】200元
💠女僕Shiori 立牌
💠變幻光柵卡
💠海報 150元
💠壓克力磚 450元
💠壓克力飯友150元</t>
  </si>
  <si>
    <t>https://cxc.today/zh/store/KoKai/work</t>
  </si>
  <si>
    <t>https://www.instagram.com/kokai543/</t>
  </si>
  <si>
    <t>https://portaly.cc/kokai</t>
  </si>
  <si>
    <t>奶油醬油美食街</t>
  </si>
  <si>
    <t>https://x.com/CSS74134570</t>
  </si>
  <si>
    <t>本土英雄-寶島轟雷</t>
  </si>
  <si>
    <t>https://www.facebook.com/100003471027742/posts/pfbid02bN8NgvH8NkXmz1cq883fdRNEtGCH1CmGwkZHKeT5oh5V32CJgYX61KrYNAKEThRcl/?
https://www.facebook.com/kevin.lin.54922/posts/pfbid06yMQtm1PoFvVkcJ1wdTojd5YEoGEMKkHVtrKtKG8TjMXf9TDFD1p1F8MYrq49jdtl
https://www.facebook.com/kevin.lin.54922/posts/pfbid02hB3dryK4UCdTsHwSXfsZsVqAoftR4xwKLXHt1kRQv7gJ21f1YT4tmrzyua8WMz7zl</t>
  </si>
  <si>
    <t>https://www.facebook.com/kevin.lin.54922/posts/pfbid023xQEXDRHWhvCadV6sncPMcNXkLatRv69rENscNL4W68neGDbuVashU2Fgiv8fjivl</t>
  </si>
  <si>
    <t>https://www.facebook.com/titw.thunder/</t>
  </si>
  <si>
    <t>https://www.instagram.com/wjwd.thunder/</t>
  </si>
  <si>
    <t>https://www.facebook.com/kevin.lin.54922/posts/pfbid06yMQtm1PoFvVkcJ1wdTojd5YEoGEMKkHVtrKtKG8TjMXf9TDFD1p1F8MYrq49jdtl</t>
  </si>
  <si>
    <t>白屋</t>
  </si>
  <si>
    <t>杯墊 150元、吊飾 150元、明信片、透卡 150元、掛軸 600元、我全都要套組 1000元</t>
  </si>
  <si>
    <t>https://x.com/BT871213</t>
  </si>
  <si>
    <t>https://www.plurk.com/t55770055</t>
  </si>
  <si>
    <t>https://www.pixiv.net/users/8910758</t>
  </si>
  <si>
    <t>https://www.instagram.com/bt_1213_/</t>
  </si>
  <si>
    <t>https://www.youtube.com/channel/UCQyuxkjzTh1lDB7fDsaPuKQ</t>
  </si>
  <si>
    <t>https://m.twitch.tv/byton1213</t>
  </si>
  <si>
    <t>https://shirobt1213.wixsite.com/shirobt1213</t>
  </si>
  <si>
    <t>https://lit.link/en/BT</t>
  </si>
  <si>
    <t>https://x.com/BT871213/status/1994624170026803672</t>
  </si>
  <si>
    <t>https://x.com/BT871213/status/2007338943239602307/photo/1</t>
  </si>
  <si>
    <t>https://www.facebook.com/reel/1772210043952564/
https://www.plurk.com/p/3izxovm35o</t>
  </si>
  <si>
    <t>伊翁 ION</t>
  </si>
  <si>
    <t>M04 [寄]</t>
  </si>
  <si>
    <t>M09 [寄]</t>
  </si>
  <si>
    <t>同人誌《她的後座/彼女のリアシート》</t>
  </si>
  <si>
    <t>https://www.myacg.com.tw/goods_detail.php?gid=6745486</t>
  </si>
  <si>
    <t>https://www.facebook.com/okazu.global/</t>
  </si>
  <si>
    <t>https://www.plurk.com/p/3i9ov90h39</t>
  </si>
  <si>
    <t>https://twitter.com/sumieokazu</t>
  </si>
  <si>
    <t>H06 [寄]</t>
  </si>
  <si>
    <t>盛夏紀行 1-3點小套組 500元
聚爆漫遊 1-6點中套組 1000元
返航之星 1-10單抱枕大套組 2500元
返航之星 1-11點雙抱枕大大套組 3500元
💠1、同人誌全彩插畫本
💠2、聚爆隊 像素吊飾
💠3、毛氈布資料結
💠4、愛彌斯 衣服磁吸立牌
💠5、海灘索諾拉 滑鼠墊
💠6、愛漂貓貓 提袋
💠7、愛彌思抱枕套
💠8、飛行雪絨 會員卡
💠9、愛彌思動畫
💠10、愛漂貓貓 擦手巾</t>
  </si>
  <si>
    <t>https://www.plurk.com/p/3ia9tz7td6</t>
  </si>
  <si>
    <t>https://www.facebook.com/share/p/1D3ihVNpce/</t>
  </si>
  <si>
    <t>宇宙垃圾</t>
  </si>
  <si>
    <t>I14</t>
  </si>
  <si>
    <t>貓貓貼紙 $50/張</t>
  </si>
  <si>
    <t>https://www.facebook.com/imspacetrash/?ref%3Dbookmarks</t>
  </si>
  <si>
    <t>https://www.instagram.com/imspacetrash/</t>
  </si>
  <si>
    <t>https://x.com/kumori_01</t>
  </si>
  <si>
    <t>同人誌【異族幼女奴隸本】 200元
同人誌【隕星愛姬】200元
同人誌【隕星姬姦】150元
同人誌【隕星姦辱】150元</t>
  </si>
  <si>
    <t>https://www.instagram.com/kumori_01</t>
  </si>
  <si>
    <t>https://www.twitch.tv/kumori_01</t>
  </si>
  <si>
    <t>https://discord.com/invite/kumori01</t>
  </si>
  <si>
    <r>
      <rPr>
        <rFont val="Microsoft JhengHei"/>
        <color rgb="FF1155CC"/>
        <u/>
      </rPr>
      <t xml:space="preserve">https://www.plurk.com/p/3i0rlj8zij
</t>
    </r>
    <r>
      <rPr>
        <rFont val="Microsoft JhengHei"/>
        <color rgb="FF000000"/>
      </rPr>
      <t xml:space="preserve">https://www.doujin.com.tw/books/info/40243
https://www.doujin.com.tw/books/info/24009
</t>
    </r>
    <r>
      <rPr>
        <rFont val="Microsoft JhengHei"/>
        <color rgb="FF1155CC"/>
        <u/>
      </rPr>
      <t>https://www.doujin.com.tw/books/info/68998</t>
    </r>
  </si>
  <si>
    <t>https://linktr.ee/kumori_01</t>
  </si>
  <si>
    <t>https://www.plurk.com/p/3i7ti8svhq</t>
  </si>
  <si>
    <t>https://www.myacg.com.tw/goods_detail.php?gid=6726115</t>
  </si>
  <si>
    <t>https://www.pixiv.net/artworks/139728103</t>
  </si>
  <si>
    <t>江江優夜</t>
  </si>
  <si>
    <t>江江</t>
  </si>
  <si>
    <t>https://www.facebook.com/TREEFROG2020/</t>
  </si>
  <si>
    <t>https://twitter.com/chulouilo2?fbclid=IwAR3J6BL-uruWXPbOVVIlOuQ4Ow6REH1roicwSXHd2y_tKNg4fXkKwR6WHj4</t>
  </si>
  <si>
    <t>https://www.facebook.com/yusaya.rabbit</t>
  </si>
  <si>
    <t>https://twitter.com/yusaya1019</t>
  </si>
  <si>
    <t>https://www.plurk.com/rabbit_1019</t>
  </si>
  <si>
    <t>https://www.instagram.com/rabbit.1019/</t>
  </si>
  <si>
    <t>https://www.twitch.tv/rabbit_1019</t>
  </si>
  <si>
    <t>https://www.plurk.com/chulouilo</t>
  </si>
  <si>
    <t>https://portaly.cc/yusaya1019?fbclid=IwZXh0bgNhZW0CMTAAAR1NP3HQXNP1TIz2eChIg8kjVeYYjB6V1C9wC049XgJWIx1JCzt18WHVnSc_aem_dWT1HfkwSphXUyvAtLfjyw</t>
  </si>
  <si>
    <t>米豆綠</t>
  </si>
  <si>
    <t>M23</t>
  </si>
  <si>
    <t>💠 同人誌《和失敗的魷魷同居了？！》 250 元
💠 閃閃拍立得 限量發送
💠 惡魔與天使飯友 200 元
💠 米豆綠冬季立牌 350 元
💠 原創5點套組 700元
💠 米豆綠原創棉T  700元</t>
  </si>
  <si>
    <t>https://www.facebook.com/TREEFROG2020/posts/pfbid0Aq679WNFLzQcBPnnnqyfDRS11WUNCHWeJnh3VpSjKoviS2ZXF4xD4DVk51geM395l</t>
  </si>
  <si>
    <t>https://x.com/Midori_fufu</t>
  </si>
  <si>
    <t>https://www.instagram.com/midori_fufu/</t>
  </si>
  <si>
    <t>https://www.facebook.com/mi.lu.196662/posts/pfbid02UxvJV5bhmN9nt4DqcwPwiCYJ3JGUn6VAK3XaMw2RZiaaDhzm3e472vd92spSHn4Ml</t>
  </si>
  <si>
    <t>https://www.facebook.com/runtwcosplay/</t>
  </si>
  <si>
    <t>https://www.twitch.tv/doooorun</t>
  </si>
  <si>
    <t>上伊那牡丹，醉姿如百合</t>
  </si>
  <si>
    <t>💠同人誌新刊 100-200元</t>
  </si>
  <si>
    <t>E42</t>
  </si>
  <si>
    <t>💠雅涵立牌 300元
💠雅涵飯友 150元
💠同人誌 雅涵合輯繪本 300元
💠雅涵鋁版畫 900元
💠刑天娘立牌 300元
💠套組 (立牌+飯友+同人誌) 600元
💠套組 (立牌+飯友+同人誌+鋁板畫) 1400元
💠掛軸競標</t>
  </si>
  <si>
    <t>https://www.facebook.com/Lamp159568/</t>
  </si>
  <si>
    <t>https://www.facebook.com/qiao.ben.seigi/posts/pfbid02PLq1stAr1JzKGLDZaPJw9yvvNXiBA2yKB7KZJz7WeNaAc3PKc2F8LsjzsbySF6b3l</t>
  </si>
  <si>
    <t>https://www.instagram.com/shika.daily/?hl=zh-tw</t>
  </si>
  <si>
    <t>https://linktr.ee/lamp159568?fbclid=IwY2xjawOfWu5leHRuA2FlbQIxMABicmlkETF4ZVNib3hDUmNRNWZtZ1dVc3J0YwZhcHBfaWQQMjIyMDM5MTc4ODIwMDg5MgABHoZLVhFj2toJ0tW-909Zsc5ryc3BB_9ylyINiiJOKEwvUCShCl-n1-ayalei_aem_8JugjE50bLKcrxfV_sBtGA</t>
  </si>
  <si>
    <t>https://www.facebook.com/Lamp159568/posts/pfbid027yn23TqPePrx23VwEmDm9ttsykfcpnVHKh9fHWc3o87gF4FvbuLitMyNhF8ru9Mpl</t>
  </si>
  <si>
    <t>悠妮涅可</t>
  </si>
  <si>
    <t>https://www.facebook.com/Lamp159568/posts/pfbid0XjU8pAPgXpc5yZ92eAct9MfgxZjdKtRvqDR8nk7ygjaQU6TX5RFN665hdrEQC7Wml</t>
  </si>
  <si>
    <t>https://x.com/Uninekovtuber?ref_src=twsrc%5Egoogle%7Ctwcamp%5Eserp%7Ctwgr%5Eauthor</t>
  </si>
  <si>
    <t>艾青、羋夢、凱云這次是三位魔法少女‎‪꒰ঌᐢ.ˬ.ᐢ໒꒱</t>
  </si>
  <si>
    <t>https://www.instagram.com/uninekovtuber/</t>
  </si>
  <si>
    <t>https://www.youtube.com/@uninekoch_3337</t>
  </si>
  <si>
    <t>https://www.instagram.com/irisching1229/
https://www.instagram.com/mimo0120aa/
https://www.instagram.com/jenny0704199/</t>
  </si>
  <si>
    <t>https://discord.com/invite/MFC5r76bNz</t>
  </si>
  <si>
    <t>https://lit.link/zh-tw/unineko</t>
  </si>
  <si>
    <t>志言嗟咏舞</t>
  </si>
  <si>
    <t>低速</t>
  </si>
  <si>
    <t>赤白ユリス</t>
  </si>
  <si>
    <t>https://x.com/KuroBeira</t>
  </si>
  <si>
    <t>https://www.pixiv.net/users/3395549</t>
  </si>
  <si>
    <t>https://www.facebook.com/akashiroyurisu/</t>
  </si>
  <si>
    <t>https://twitter.com/Yulice_Lia</t>
  </si>
  <si>
    <t>https://www.plurk.com/Lista01</t>
  </si>
  <si>
    <t>https://www.pixiv.net/users/7133187</t>
  </si>
  <si>
    <t>車娘誌編輯部</t>
  </si>
  <si>
    <t>榛小豆</t>
  </si>
  <si>
    <t>同人誌【在台灣出外景】</t>
  </si>
  <si>
    <t>https://www.facebook.com/peas0125/</t>
  </si>
  <si>
    <t>https://www.facebook.com/TsunejinOriginals/</t>
  </si>
  <si>
    <t>https://twitter.com/peas0125</t>
  </si>
  <si>
    <t>https://www.pixiv.net/users/5268321#_=_</t>
  </si>
  <si>
    <t>https://clusters.tw/profile/355476E9-7B99-4A68-8782-FFA0749DAA76/works</t>
  </si>
  <si>
    <t>https://www.instagram.com/fu.zhen/</t>
  </si>
  <si>
    <t>https://bsky.app/profile/bikemusumetw.bsky.social</t>
  </si>
  <si>
    <t>https://x.com/bike_musume_tw?fbclid=IwY2xjawOfXCdleHRuA2FlbQIxMABicmlkETF4ZVNib3hDUmNRNWZtZ1dVc3J0YwZhcHBfaWQQMjIyMDM5MTc4ODIwMDg5MgABHnBeo-m7kDJoIAALAlNbV2Rp1YOMPtJ3ZcP_njB9VP_lRjbxgx-6MwzOrJGh_aem_e5IPXMtkEg0Ubrc6WC6QXA</t>
  </si>
  <si>
    <t>https://hsiaoyuan2662567.wixsite.com/ascportfolio?fbclid=IwY2xjawPs-IVleHRuA2FlbQIxMABicmlkETFyVFVOdjRpN2phNXlydERJc3J0YwZhcHBfaWQQMjIyMDM5MTc4ODIwMDg5MgABHmkd6lZsFYqGCaUx4WCzs9AcAhv0ebZjaHPDZsDUAwT5c8_h44a3IZu5PItS_aem_3yvmjugv7sml2qEiCKEocg</t>
  </si>
  <si>
    <t>https://www.doujin.com.tw/authors/info/wawa123?srsltid=AfmBOorzPw_a-u551maWn_XOqt41vdQuAZDa8Ec0GZL7cyGanzlRdFI_</t>
  </si>
  <si>
    <t>https://www.facebook.com/GesamtkunstwerkundEi/posts/pfbid034dPgBuDi2L62FEo4dLD338GfVq91EKYoYQtnzsyBNKsiB5TgRsr842ifyLfhzgvul</t>
  </si>
  <si>
    <t>里歐里歐</t>
  </si>
  <si>
    <t>里歐</t>
  </si>
  <si>
    <t>https://x.com/leo_chen0912</t>
  </si>
  <si>
    <t>https://lit.link/zh-tw/Leooo</t>
  </si>
  <si>
    <t>https://x.com/leo_chen0912/status/1994662373739958428</t>
  </si>
  <si>
    <t>https://www.plurk.com/p/3irbs4w24i</t>
  </si>
  <si>
    <t>https://www.myacg.com.tw/goods_detail.php?gid=6762819</t>
  </si>
  <si>
    <t>B39,B40</t>
  </si>
  <si>
    <t>兩齒</t>
  </si>
  <si>
    <t>大江山、兩齒</t>
  </si>
  <si>
    <t>https://www.tiktok.com/@maotsao_dama</t>
  </si>
  <si>
    <t>https://www.facebook.com/profile.php?id=100078123084542</t>
  </si>
  <si>
    <t>https://x.com/twoteeth_159</t>
  </si>
  <si>
    <t>https://www.pixiv.net/users/9582639</t>
  </si>
  <si>
    <t>https://clibo.tw/me/center</t>
  </si>
  <si>
    <t>https://www.instagram.com/cjnjbjo159/</t>
  </si>
  <si>
    <t>https://linktr.ee/twoteeth?fbclid=IwY2xjawICiuhleHRuA2FlbQIxMAABHYDdc5bwbPKsYm7Ge_K4NWn7P0yG2rjzz6jPY-3pWzZ-EXEdnJHC8cDQKw_aem_xjaI2HwKoyyv0H2j0NQHyQ</t>
  </si>
  <si>
    <t>咖哩東+SOS</t>
  </si>
  <si>
    <t>同人誌【最高科學委員會系列】
同人誌【氣象象的氣象調查筆記系列】</t>
  </si>
  <si>
    <t>請問您今天要來點兔子嗎? / Is the order a rabbit? / ご注文はうさぎですか?，名偵探光之美少女</t>
  </si>
  <si>
    <t>https://www.facebook.com/ikaridon/</t>
  </si>
  <si>
    <t>https://www.pixiv.net/users/187026</t>
  </si>
  <si>
    <t>https://www.plurk.com/p/3ircs0kqxq</t>
  </si>
  <si>
    <t>貓祭</t>
  </si>
  <si>
    <t>NekoLive 新品大套組 6000元
💠1、壓克力立牌 500元
💠2、歌曲串燒套組 300元
💠3、貓祭招運金幣組 1500元
💠貓祭初代立牌 1000元
💠麻糬罐罐組 3500元
💠貓祭玩偶+身分證 2500元
💠搖搖吊飾組 300元
💠盲包 300元
💠金幣 800元</t>
  </si>
  <si>
    <t>https://www.facebook.com/permalink.php?story_fbid=pfbid0waVaUASju5b3R2wYtfr8dw2GZXgiHAdwQbxh3VFZ3MRm5gUcH4QQ3YeLs1a8x8dNl&amp;id=61582400081677</t>
  </si>
  <si>
    <t>https://nekolive.net/</t>
  </si>
  <si>
    <t>https://www.facebook.com/permalink.php?story_fbid=pfbid0VSM4Pw3cvdRxfb6M9kTUFxF2Y8vkLrwBaevdnbXa9XqKUhs1YdBonvXb7eVJB4Dnl&amp;id=61582400081677</t>
  </si>
  <si>
    <t>https://x.com/nekomatsuri_25/status/2084948701861265571</t>
  </si>
  <si>
    <t>同人誌【人外的星期五 重乳拿鐵】300元、總集編 950元、既刊 200-250元、我全都要 4450元</t>
  </si>
  <si>
    <t>https://www.facebook.com/hanyangcomic/posts/pfbid09gqnA9dZFncRkZfALq1vybT5XehThAdb4oH2J3Zq3Rmh2rxWHnv9uHB8qGpdqe8kl</t>
  </si>
  <si>
    <t>https://www.facebook.com/profile.php?id=100003316908954&amp;__cft__%5B0%5D=AZVzm1lTAoR_wZyKhXnhlDKdwL3dDaJ57yS4XufpR4xphGyB9SI6f79tVMHY3MMNM7wMrEiXTtHZsi8YZ4UwKiAWnf9alScDhXxVYf8eamxwFy8TEkPbsal89-6p0F5NB3YKovQ52pRIiSs27SrJe2DsCjl2CP0xogNyuTmRJi3uMvYXtWIQuhI4wIbRaAu2bFk&amp;__tn__=-UC*F</t>
  </si>
  <si>
    <t>夜語亭</t>
  </si>
  <si>
    <t>https://www.facebook.com/profile.php?id=100073259783529</t>
  </si>
  <si>
    <t>寫真書 250元、貓貓票券收納夾 60元、海報 50元、同人誌畫冊 350元、明信片 100元、明信片組 60元、墨水 200元</t>
  </si>
  <si>
    <t>https://www.facebook.com/yamyoukan/posts/pfbid02McuUxU8Jk44BexKoEqqEojmsJgtTGoDuqbBhQRAa6UrPLED3DuJJvZmHA9QmPpTYl</t>
  </si>
  <si>
    <t>💠同人誌【異色】200元
💠同人誌【魔女集會 聚會與家人】 200元</t>
  </si>
  <si>
    <t>https://www.facebook.com/sian.liu.756</t>
  </si>
  <si>
    <r>
      <rPr>
        <rFont val="Arial"/>
        <b/>
        <color rgb="FF1155CC"/>
        <u/>
      </rPr>
      <t>https://twitter.com/LIZARDOAO</t>
    </r>
  </si>
  <si>
    <t>https://www.pixiv.net/users/24316785?fbclid=IwY2xjawPIHIBleHRuA2FlbQIxMABicmlkETE2WU5DUVhNcVAzdlBDU1lPc3J0YwZhcHBfaWQQMjIyMDM5MTc4ODIwMDg5MgABHtE3u0132hbQ4sFVRt3HSRMmRU8iTmyVjybpiu4_WnZH29908sGMvqh0PTER_aem_3pxZxWh0gcwRroGzLIqFQA</t>
  </si>
  <si>
    <r>
      <rPr>
        <rFont val="Arial"/>
        <b/>
        <color rgb="FF1155CC"/>
        <u/>
      </rPr>
      <t>https://www.instagram.com/barley_tea_o.o</t>
    </r>
  </si>
  <si>
    <t>https://www.facebook.com/sian.liu.756/posts/pfbid0s816wd4Qv99WQ6zgVE4LuaMxG4GKYmuxM48vKHQFfC8S6S9pb2qUHrSX23CNuGb1l
https://www.facebook.com/sian.liu.756/posts/pfbid0355GXpe8tJ5HhNtJKdbuYnErffLywPs62ZvgFgqHdiUSD4CoPMz1Fzh9WR6d5i4r7l</t>
  </si>
  <si>
    <t>https://www.facebook.com/sian.liu.756/posts/pfbid0e196jDrhCfxmM1qk1mpwX2etnjQiAd9JzvR1vXkeujRRc1XfUFgiLauyjirypDXul</t>
  </si>
  <si>
    <t>https://www.instagram.com/jindeng_cosplay/</t>
  </si>
  <si>
    <t>https://www.facebook.com/sian.liu.756/posts/pfbid0s816wd4Qv99WQ6zgVE4LuaMxG4GKYmuxM48vKHQFfC8S6S9pb2qUHrSX23CNuGb1l</t>
  </si>
  <si>
    <t>披媽媽幼兒園</t>
  </si>
  <si>
    <t>💠新刊套組 2000元 (立牌+掛軸+貼紙包)
💠壓克力立牌
💠布掛軸
💠貼紙包
💠紅包袋 150元
💠春聯 1500元
💠飯友 200元
💠小吊飾 100元</t>
  </si>
  <si>
    <t>https://www.facebook.com/AkahaneAya</t>
  </si>
  <si>
    <t>https://www.youtube.com/channel/UC-BEqmEu9tMo2EfWyuiD6zA/about?fbclid=IwY2xjawPoLTBleHRuA2FlbQIxMABicmlkETE0Y0sxaW1ud0JsS1FqdGh2c3J0YwZhcHBfaWQQMjIyMDM5MTc4ODIwMDg5MgABHs8d4-Q3mg0lQPtDjXl_7XyA5qyFs8RC9eXpj9uOD5KPxjpu7jFpWgmtodJs_aem_As4IR74zwHd2RGRD4AmAMw</t>
  </si>
  <si>
    <t>https://www.facebook.com/AkahaneAya/posts/pfbid02nrD57NLq6AqezsCuxqVfCVMAnoai2MCMYsGhG5u3gqKUZDLdy9pmEbbcEa2J8z8gl</t>
  </si>
  <si>
    <t>同人誌,模型</t>
  </si>
  <si>
    <t>https://www.facebook.com/yilan.un/posts/pfbid025CFPMBzCzVkdNzXNWY9FojQw7q4ZDep2enux2n5J4jTEwzWvYL1a3DGAuh2MYjuDl</t>
  </si>
  <si>
    <t>《流浪貓不想要項圈》飯友 150元</t>
  </si>
  <si>
    <t>https://www.plurk.com/p/3i8uy9oeha</t>
  </si>
  <si>
    <t>https://www.facebook.com/NEONVOICEStudio/</t>
  </si>
  <si>
    <t>💠同人誌【希烟】
💠同人誌【心動的Pocky Game】150元
💠閃瞎你的狗眼餵食飯友
💠希烟直式小掛軸
💠新刊小套組 (同人誌【心動的Pocky Game】+飯友+掛軸) 300元
💠新刊大套組 (小套組+掛軸) 650元
💠可脫多片式立牌 550元
💠PP塑膠海報 50元
💠小掛軸 400元
💠票卡 50元
💠既刊 200元
💠臂章 300元
💠滑鼠墊 600元
💠繡章 150元
💠序號卡 300元
💠實體盒 600元
💠飯友 150元
💠立牌 300元</t>
  </si>
  <si>
    <t>https://www.youtube.com/@neonvoice4531</t>
  </si>
  <si>
    <t>https://x.com/neon_voice/status/2082374412528206290</t>
  </si>
  <si>
    <t>https://x.com/saiyuki0804/status/2016179174638231798</t>
  </si>
  <si>
    <t>https://www.facebook.com/photo/?fbid=898084166133898&amp;set=a.155445473731108
https://www.facebook.com/share/p/17rd7inPLg/</t>
  </si>
  <si>
    <t>芙子煉的藝想室and小黃瓜口味冰泡芙</t>
  </si>
  <si>
    <t>貓狗寫真、水彩狐狸</t>
  </si>
  <si>
    <t>阿喔喔咧合作社</t>
  </si>
  <si>
    <t>白土司</t>
  </si>
  <si>
    <t>https://www.facebook.com/profile.php?id=61552480586900</t>
  </si>
  <si>
    <t>https://x.com/AOORE_x64</t>
  </si>
  <si>
    <t>https://www.pixiv.net/users/26560299</t>
  </si>
  <si>
    <t>https://www.youtube.com/@A.O.O.R.E_x64</t>
  </si>
  <si>
    <t>https://linktr.ee/aoore_x64</t>
  </si>
  <si>
    <t>https://www.facebook.com/share/p/1Hdj4C95GS/</t>
  </si>
  <si>
    <t>https://www.facebook.com/Mzcca</t>
  </si>
  <si>
    <t>https://x.com/mzcca016</t>
  </si>
  <si>
    <t>http://patreon.com/mzcca?utm_medium=social&amp;utm_source=linktree&amp;utm_campaign=patreon+%7C+%E4%BD%A0%E5%8F%AF%E4%BB%A5%E6%8F%9B%E4%BE%86%E6%9B%B4%E5%A4%9A%E6%9C%88%E7%90%83%E7%9A%84%E6%99%82%E9%96%93</t>
  </si>
  <si>
    <t>https://www.instagram.com/mzcca0.16/</t>
  </si>
  <si>
    <t>https://linktr.ee/mzcca0.16?utm_source=ig&amp;utm_medium=social&amp;utm_content=link_in_bio&amp;fbclid=PAZXh0bgNhZW0CMTEAc3J0YwZhcHBfaWQMMjU2MjgxMDQwNTU4AAGnQS661ugFta0yDWnaKd0m27PuuQFqX3SSgEcf7n-HorAnhl9R71dRL5WaBBE_aem_EofIvzJ8qC7176CTc9F5CA</t>
  </si>
  <si>
    <t>https://x.com/kumahitoart/status/1994657877223772195/photo/1</t>
  </si>
  <si>
    <t>https://www.plurk.com/p/3iaa2b1pj7</t>
  </si>
  <si>
    <t>https://x.com/bluenight1022/status/2084023994341359617</t>
  </si>
  <si>
    <t>熊的旅行明信片 240元、單面立牌 120元、吊飾 160元、壓克力夾 140元、既刊 150元-180元、盒玩 450元、小海報 90元</t>
  </si>
  <si>
    <t>https://www.facebook.com/yukimeowcosplay</t>
  </si>
  <si>
    <t>https://www.facebook.com/rrrrxiong/posts/pfbid02JhC7D3zLNpHpPXADrezhm5MMoVLYpLpZeemyZ3UNjv3pGhxkn99L3aFMX2YwjPazl</t>
  </si>
  <si>
    <t>https://www.instagram.com/yu_yukiyuki/?locale=dehttps%3A%2F555ten.com%2F%3Flocale%3Ddehttps%3A%2F%2F555ten.com%2F</t>
  </si>
  <si>
    <t>同人誌【重愛】300元、同人誌【MEAPARS 02】200元</t>
  </si>
  <si>
    <t>https://discord.com/invite/5M6rfwX2D</t>
  </si>
  <si>
    <t>土星</t>
  </si>
  <si>
    <t>https://www.facebook.com/share/p/176yHpJdws/</t>
  </si>
  <si>
    <t>https://www.facebook.com/share/p/1E5rSVY1dN/</t>
  </si>
  <si>
    <t>https://www.facebook.com/tama48849/?locale=zh_TW</t>
  </si>
  <si>
    <t>https://myship.7-11.com.tw/general/detail/GM2205085436796</t>
  </si>
  <si>
    <t>https://www.plurk.com/p/3iv3xl04xd</t>
  </si>
  <si>
    <t>咬一口鯰魚</t>
  </si>
  <si>
    <t>💠 原創漫畫《輓鳴》150元
💠 原創漫畫《Mania~狂戀魔法少女~》250元
💠 原創彩本《流鳶樂歌》250元
💠 原創套組（含漫畫、明信片、貼紙、吊飾、特典）500元
💠 原創吊飾《魔法少女》《黑巫師》《加冕》100元
💠 原創貼紙《Mania Baby》《刺刺王與牠的小夥伴》25元
💠 原創明信片《新春貼貼》25元</t>
  </si>
  <si>
    <t>https://www.facebook.com/bite1catfish</t>
  </si>
  <si>
    <t>https://bsky.app/profile/bite1catfish.bsky.social</t>
  </si>
  <si>
    <t>https://www.plurk.com/bite1catfish</t>
  </si>
  <si>
    <t>https://www.pixiv.net/users/107955320</t>
  </si>
  <si>
    <t>https://www.instagram.com/bite1catfish/</t>
  </si>
  <si>
    <t>https://www.youtube.com/@bite1catfish</t>
  </si>
  <si>
    <t>https://sites.google.com/view/bite1catfish</t>
  </si>
  <si>
    <t>https://www.facebook.com/share/p/18DwiYKm4H/</t>
  </si>
  <si>
    <t>https://www.facebook.com/share/p/17gdZ8VPwE/</t>
  </si>
  <si>
    <t>施展毛茸茸的魔法</t>
  </si>
  <si>
    <t xml:space="preserve">屁屁貓 </t>
  </si>
  <si>
    <t>壓克力磚 300元、母獸純愛系列 200元、光柵卡50元、立牌400元</t>
  </si>
  <si>
    <t>https://www.pixiv.net/users/7859107</t>
  </si>
  <si>
    <t>https://www.facebook.com/profile.php?id=61580939380671</t>
  </si>
  <si>
    <t>https://x.com/3729ppcat?fbclid=IwY2xjawOjW0tleHRuA2FlbQIxMABicmlkETFyU2NwOTlHV0Q4YVNxOEk3c3J0YwZhcHBfaWQQMjIyMDM5MTc4ODIwMDg5MgABHryYSTTF5TJJzAEFHMb-cCASBOlrT90lZwAiaYPJSr8F-1v80XkGWu0OANh0_aem_5yaWWsEHz-qgLc60_f5pEA</t>
  </si>
  <si>
    <t>萊姆薄荷</t>
  </si>
  <si>
    <t>✦ 豪華套組 ✦  ｜ NT$ 2300
一次擁有最完整的週邊！
內含：1.0 正裝立牌、2.0 正裝立牌、壓克力雷射票、飯友立牌、IG壓克力吊飾、掛軸、專屬萊買袋子
收藏控絕對不能錯過的夢幻組合💙
✦ 立牌系列 ✦ 
1.0 正裝立牌（15 cm）｜ NT$ 350
2.0 正裝立牌（15 cm）｜ NT$ 350
薄荷抓抓小立牌（7 cm）｜ NT$ 250
✦ 收藏與日常陪伴系列 ✦ 
萊去哪玩IG壓克力吊飾（7 x 10 cm）｜ NT$ 250
七彩壓克力雷射票（27 x 7 cm）｜ NT$ 300
太陽雨薄荷掛軸（50 x 70 cm）｜ NT$ 800</t>
  </si>
  <si>
    <t>https://m.facebook.com/story.php?story_fbid=pfbid024EtsN91CNTZNBTDaFEMkCSU9nBbrSxrtaq3rb8wqH6wEbt81WH2Dq95YpWfpzVKxl&amp;id=61580939380671</t>
  </si>
  <si>
    <t>https://twitter.com/RaimuMinto_0119</t>
  </si>
  <si>
    <t>https://reurl.cc/K02j4m</t>
  </si>
  <si>
    <t>V19,V20</t>
  </si>
  <si>
    <t>V02</t>
  </si>
  <si>
    <t>卡套,桌墊</t>
  </si>
  <si>
    <t>https://www.youtube.com/channel/UCwAUQdBH_rg9SYjrydUj-dQ</t>
  </si>
  <si>
    <t>https://www.twitch.tv/raimumintovtuber/videos?filter=archives&amp;lang=zh-cn&amp;sort=time</t>
  </si>
  <si>
    <t>https://www.facebook.com/permalink.php?story_fbid=pfbid0R554qJb8cbb27Dsyh1Q6Kd1G51cefKuCioQzqxJsN8xV3icPs4cdouSdJQxg8Zdyl&amp;id=100094048361959</t>
  </si>
  <si>
    <t>https://x.com/RaimuMinto_0119/status/2084303004023537701</t>
  </si>
  <si>
    <t>https://www.facebook.com/share/p/1MQbeTds9s/</t>
  </si>
  <si>
    <t>https://www.facebook.com/beancat53/</t>
  </si>
  <si>
    <t>💠同人誌【裂口姊妹短漫】250元
💠同人誌 四格短漫03 300元
💠明信片3張 50元</t>
  </si>
  <si>
    <t>https://www.instagram.com/beancat53/</t>
  </si>
  <si>
    <t>https://x.com/boss_tseng/status/2016829647028465812</t>
  </si>
  <si>
    <t>問玄 [寄攤者]</t>
  </si>
  <si>
    <t>七寸摺紙 200-400元
卡紙扇 80-150元
摺扇 改 300-400元</t>
  </si>
  <si>
    <t>洋食小貓</t>
  </si>
  <si>
    <t>tiffaco</t>
  </si>
  <si>
    <t>https://www.facebook.com/groups/KINGDOMtiffaco/</t>
  </si>
  <si>
    <t>https://www.threads.com/@shadowdesign1102/post/DZj3nF1kVPT</t>
  </si>
  <si>
    <t>https://twitter.com/tiffaco?ref_src=twsrc%5Etfw%7Ctwcamp%5Eembeddedtimeline%7Ctwterm%5Escreen-name%3Atiffaco%7Ctwcon%5Es1_c1</t>
  </si>
  <si>
    <t>https://www.plurk.com/tiffaco</t>
  </si>
  <si>
    <t>https://www.pixiv.net/users/387987</t>
  </si>
  <si>
    <t>https://x.com/shadowdesign112/status/2080906913060212977?s=61&amp;t=J9-H8xDVimG-T97w1or4FA</t>
  </si>
  <si>
    <t>紅凱塵伊えり- 個人創作</t>
  </si>
  <si>
    <t>最終休止符（ラストピリオド）</t>
  </si>
  <si>
    <t>最終休止符（ラストピリオド）十周年非官方紀念合本</t>
  </si>
  <si>
    <t>https://x.com/yayun_mur/status/2049708509999374610?s=20</t>
  </si>
  <si>
    <t>💠新刊套組 1900元 (立牌+卡冊+吊飾+熱感卡+拍立得+徽章)
💠兔女郎立牌
💠兔女郎吊飾
💠愛麗絲兔女郎卡冊
💠兔女郎飯友
💠特典燙金明信片 &amp; 特典熱感卡
💠原創雙閃徽章 &amp; 特典雷射拍立得
💠兔女郎打卡棒 200元
💠兔女郎立牌 400元</t>
  </si>
  <si>
    <t>https://www.plurk.com/u/payao</t>
  </si>
  <si>
    <t>https://www.pixiv.net/artworks/144595709</t>
  </si>
  <si>
    <t>https://www.facebook.com/muling66/posts/pfbid0NZc2gHqjPBBFJ12qvEfRa1Fy7Cy9oSHEqRNp7gNWDhiPfK4UGqueawdWC3vB3jEWl
https://www.facebook.com/reel/815996178144146/</t>
  </si>
  <si>
    <r>
      <rPr>
        <color rgb="FF1155CC"/>
        <u/>
      </rPr>
      <t>https://forum.gamer.com.tw/C.php?bsn=28198&amp;snA=1663&amp;tnum=4</t>
    </r>
  </si>
  <si>
    <t>https://www.plurk.com/lasperi_10th</t>
  </si>
  <si>
    <t>https://www.facebook.com/photo/?fbid=2400140013773075&amp;set=pcb.2400140670439676</t>
  </si>
  <si>
    <t>https://www.plurk.com/p/3iqcj2zodb</t>
  </si>
  <si>
    <t>https://www.plurk.com/p/3iu19tehyp</t>
  </si>
  <si>
    <r>
      <rPr>
        <color rgb="FF1155CC"/>
        <u/>
      </rPr>
      <t>https://myship.7-11.com.tw/general/detail/GM2507282262029</t>
    </r>
  </si>
  <si>
    <t>貞尼鹹粥</t>
  </si>
  <si>
    <t>T37,T38</t>
  </si>
  <si>
    <t>V11,V12</t>
  </si>
  <si>
    <t>https://www.facebook.com/JennieCongee/?locale=zh_TW</t>
  </si>
  <si>
    <t>💠徽章 200-250元
💠蘇打糖罐罐 40元
💠奶油蛋糕罐罐 40元</t>
  </si>
  <si>
    <t>https://www.facebook.com/chiyau777</t>
  </si>
  <si>
    <t>https://twitter.com/chiyau777</t>
  </si>
  <si>
    <t>https://www.plurk.com/chiyau0829</t>
  </si>
  <si>
    <t>https://www.pixiv.net/users/16386581</t>
  </si>
  <si>
    <t>https://www.facebook.com/chiyau777/posts/pfbid02JJ2nnwgxp7QrWhdnVTysyi3J4M24xz1r9ws2sQ5zHpaY3xyGR86E6MQWuuRHjmqHl
https://www.facebook.com/natsukijia/posts/pfbid02bbtoaWh3GGQYRGL9zt2fh4MhRwkfE761FzK59EXiAnGgzFtbnLPAWfeXYcWQj7bPl</t>
  </si>
  <si>
    <t>倪亞的戀丹工坊</t>
  </si>
  <si>
    <t>カノチ / 彼之地、月光光喵 月光にゃ</t>
  </si>
  <si>
    <t>https://www.facebook.com/niamasalu1/</t>
  </si>
  <si>
    <t>https://www.plurk.com/dbMiya</t>
  </si>
  <si>
    <t>https://www.facebook.com/e.kanochi</t>
  </si>
  <si>
    <t>哨女</t>
  </si>
  <si>
    <t>T34</t>
  </si>
  <si>
    <t>https://x.com/e_kanochi</t>
  </si>
  <si>
    <t>https://www.pixiv.net/users/15433523</t>
  </si>
  <si>
    <t>https://www.facebook.com/PUNIOFUKAMI?__cft__[0]=AZXkP32b3KFjXKjmZHAYGOfhzQAqlKfvbEv5aSg4qmiI3e3zG4LXosil0gwAmt7orLVKXptLBFrOIjS5xMaJZMvx23iOOD8WETKbQr_Z9an8N5sKzKA66n_aGaqBXMoKrc_OVAluEcAJ9UqpyaVJdXIjCd_Fd3k9Z4rDHocQPQ5wtNu70jEGo0ZdHM3Bokr9C3sRkfKMvda2vnv-PsPUTQC_&amp;__tn__=-UC%2CP-R</t>
  </si>
  <si>
    <t>💠同人誌
💠壓克力換裝吊飾 700元</t>
  </si>
  <si>
    <t>同人誌新刊 500元元
同人誌既刊 200-300元</t>
  </si>
  <si>
    <t>https://www.facebook.com/profile.php?id=100009275320341</t>
  </si>
  <si>
    <t>https://www.facebook.com/share/p/1C9NFQ9cWv/</t>
  </si>
  <si>
    <t>https://www.plurk.com/p/3j0nexqu8u</t>
  </si>
  <si>
    <t>https://hexbunnydoujin.tw/?search=author&amp;id=Karasu_Chan1204</t>
  </si>
  <si>
    <t>栖和菓子</t>
  </si>
  <si>
    <t>栖菓</t>
  </si>
  <si>
    <t>M37,M38</t>
  </si>
  <si>
    <t>💠壓克力立牌 350元
💠飯友 150元
💠明信片 30元
💠上面三個套組 500元
💠DC限定競標</t>
  </si>
  <si>
    <t>https://www.facebook.com/LostarChen</t>
  </si>
  <si>
    <t>https://www.facebook.com/seikaruru</t>
  </si>
  <si>
    <t>https://bsky.app/profile/seikaruru.bsky.social</t>
  </si>
  <si>
    <t>https://x.com/saikaruru</t>
  </si>
  <si>
    <t>https://x.com/saikarurux2</t>
  </si>
  <si>
    <t>https://www.pixiv.net/users/54204231/artworks?p=1</t>
  </si>
  <si>
    <t>https://x.com/Lostarchen/media</t>
  </si>
  <si>
    <t>https://discord.com/invite/yUbwSkRusg</t>
  </si>
  <si>
    <t>https://www.pixiv.net/users/26849110</t>
  </si>
  <si>
    <t>https://www.facebook.com/permalink.php?story_fbid=pfbid0dcQkK589ZC4nKDpj3wno6DjV5YVDHmcL1pBGeMMsGw9GistWmZxJW6jGZhH1BUpYl&amp;id=61556467349710</t>
  </si>
  <si>
    <t>https://www.instagram.com/lostar_chen/</t>
  </si>
  <si>
    <t>https://x.com/saikarurux2/status/2015385968199823534</t>
  </si>
  <si>
    <t>核彈避難室</t>
  </si>
  <si>
    <t>💠同人誌【台V變色龍 決戰時刻】</t>
  </si>
  <si>
    <t>https://www.facebook.com/kogeneko/</t>
  </si>
  <si>
    <t>https://www.pixiv.net/users/276621</t>
  </si>
  <si>
    <t>https://www.plurk.com/otzer5957706</t>
  </si>
  <si>
    <t>https://twitter.com/man_hun_</t>
  </si>
  <si>
    <t>https://www.pixiv.net/users/2216707</t>
  </si>
  <si>
    <t>https://www.paypal.com/paypalme/hunman360 https://p.ecpay.com.tw/19FC862</t>
  </si>
  <si>
    <t>https://www.youtube.com/channel/UCjwkQOw63HAwOjafYvEkQgw?sub_confirmation=1</t>
  </si>
  <si>
    <t>同人誌、貼紙、既刊、杯墊、團子、競標掛軸</t>
  </si>
  <si>
    <t>https://lit.link/en/hunman360</t>
  </si>
  <si>
    <t>https://www.doujin.com.tw/groups/info/5036/books</t>
  </si>
  <si>
    <t>https://www.facebook.com/baqlugo.clo.5/posts/pfbid0Tp6S7uxDBgUbMtcyRmZwEFxbkQYouTtRiGgsR9MftkKJWGGE5N2MLv5VoCoF1yytl?comment_id=1566550287931770&amp;__cft__[0]=AZZb4K0rLwfga8GEBB8M_b5ObESFErExJ4Dyt9AL_E4I-l0oeNuZqAKLAQFKPLO5zna8HjbYT2mz9MFbOpQkjSc2Ar9a6OvPfhykAMEdLRhr2mJtaWLeRj_8gBM-B-rzfPwpx8wZSOOtTT5sADArfVL2BVxCsqrIrxNrxAuVZ0yGpw&amp;__tn__=R]-R</t>
  </si>
  <si>
    <t>https://www.facebook.com/hunman360/posts/pfbid0QkHjcBUGB7To18rswRovEW1MojY8v6YPCFHcu5CbAn6PSuCBFCbaWKcNoBhyQxWGl</t>
  </si>
  <si>
    <t>https://x.com/rantomato18/status/2019212100229554657</t>
  </si>
  <si>
    <t>M10,M11</t>
  </si>
  <si>
    <t>破樂夢</t>
  </si>
  <si>
    <t>https://www.instagram.com/guiyu.013/</t>
  </si>
  <si>
    <t>文創明信片、書籤、小卡、筆記本、貼紙包</t>
  </si>
  <si>
    <t>https://www.facebook.com/MinMinCatCat/posts/pfbid0Vum1nWQMTueeKz9P3XC643iPzuFhSAywQJt6WJs9A3bTguHExEM2KSN9AFksimtTl?locale=zh_TW</t>
  </si>
  <si>
    <t>M15,M16</t>
  </si>
  <si>
    <t>茨城的特攝小窩</t>
  </si>
  <si>
    <t>💠同人誌【與提爾的寵物遊戲】150元
💠提爾斯皮奇二創吊飾 100元</t>
  </si>
  <si>
    <t>https://cxc.today/@ibaraki/intro</t>
  </si>
  <si>
    <t>https://www.plurk.com/retaku</t>
  </si>
  <si>
    <t>https://www.facebook.com/photo.php?fbid=2396277927500828&amp;set=p.2396277927500828&amp;type=3</t>
  </si>
  <si>
    <t>https://www.pixiv.net/users/404335/artworks</t>
  </si>
  <si>
    <t>茶の魔王</t>
  </si>
  <si>
    <t>煎茶柱</t>
  </si>
  <si>
    <t>💠同人誌【異世界百人斬2】220元
💠同人誌【妖精娼館】250元
💠其餘同人誌 200元</t>
  </si>
  <si>
    <t>https://www.facebook.com/senchabashira</t>
  </si>
  <si>
    <t>https://www.facebook.com/share/p/1G1nBHfkrm/
https://www.plurk.com/p/3i8qfdxu50</t>
  </si>
  <si>
    <t>https://www.facebook.com/jinlicos.yangyi</t>
  </si>
  <si>
    <t>https://www.facebook.com/photo/?fbid=747873968389923&amp;set=pcb.747884015055585</t>
  </si>
  <si>
    <t>https://x.com/jinlicos</t>
  </si>
  <si>
    <t>https://www.myacg.com.tw/goods_detail.php?gid=6767062</t>
  </si>
  <si>
    <t>https://www.instagram.com/jinlicos/</t>
  </si>
  <si>
    <t>https://www.facebook.com/share/p/1G1nBHfkrm/</t>
  </si>
  <si>
    <t>https://lit.link/en/yangyi</t>
  </si>
  <si>
    <t>https://www.facebook.com/StudioAmatiz?__cft__[0]=AZVeJ01cgR2xTRcWVA9JF5sdgtr3OXaxi8PdVmr3dvUgkJSYXgi2RJjOewjTrC8L99czWmCkY7LdwBxgv0ja0DPz_plAtGEWf4KzSUTT-_ptw0aLShInBOcxyIBTlXETd5IddNIJYXgwNYlOw3trh8lKXFptCbKhT2XJqcM_qKxQAG4KqX2ARrEXh9_Z3F9Uzs8&amp;__tn__=-UC%2CP-R</t>
  </si>
  <si>
    <t>https://x.com/amatizqueen?fbclid=IwY2xjawOfZERleHRuA2FlbQIxMABicmlkETE1VzdlTHRJVDM0dm5HZzFzc3J0YwZhcHBfaWQQMjIyMDM5MTc4ODIwMDg5MgABHn5RHfZdfMqNV9X43Mr3wGhd9KOPODwCNwFH7YSY0xvLe9fshe-20isetSNo_aem_5mWOEMz9LpJywoWY3zqVUw</t>
  </si>
  <si>
    <t>https://www.facebook.com/people/%E7%BF%BB%E8%BB%8A%E8%B2%93-MoNya-MoNya/100063562817340/</t>
  </si>
  <si>
    <t>https://amatizqueen.fanbox.cc/?fbclid=IwY2xjawOfZFJleHRuA2FlbQIxMABicmlkETE1VzdlTHRJVDM0dm5HZzFzc3J0YwZhcHBfaWQQMjIyMDM5MTc4ODIwMDg5MgABHvr-ZNM1hDati33SbVmRDbgMSCiwrBQwbG-4IwttT3DzaTTq2hixC18kq6aS_aem_-lxJBtBLvCANbc7XRlWx2A</t>
  </si>
  <si>
    <t>https://twitter.com/enjoymonyamonya</t>
  </si>
  <si>
    <t>https://www.patreon.com/cw/CHIYOU?fbclid=IwY2xjawOfZEhleHRuA2FlbQIxMABicmlkETE1VzdlTHRJVDM0dm5HZzFzc3J0YwZhcHBfaWQQMjIyMDM5MTc4ODIwMDg5MgABHrZ3LCEnxGqcWKeS6BIJSoKp4XllPIWNdoTbPjSDpA0mB_nts5qLy8CKyIcr_aem_96Rj8taIUr224xYqten4Vw</t>
  </si>
  <si>
    <t>https://www.facebook.com/permalink.php?story_fbid=pfbid033Tg7L3Yh3U5fqpxakz2UAaHBkMy4az2GGTArCk23mNsY9AQ8u5Ah6YZtga3VAX9sl&amp;id=100063562817340</t>
  </si>
  <si>
    <t>https://www.facebook.com/StudioAmatiz/posts/pfbid051kQ6nV5ZPTBDC8oB2YM6GkLHHx1ryGom7okbBWraR2a7dST7HzXu9wyEQv4QsWUl?__cft__[0]=AZVeJ01cgR2xTRcWVA9JF5sdgtr3OXaxi8PdVmr3dvUgkJSYXgi2RJjOewjTrC8L99czWmCkY7LdwBxgv0ja0DPz_plAtGEWf4KzSUTT-_ptw0aLShInBOcxyIBTlXETd5IddNIJYXgwNYlOw3trh8lKXFptCbKhT2XJqcM_qKxQAG4KqX2ARrEXh9_Z3F9Uzs8&amp;__tn__=%2CO%2CP-R</t>
  </si>
  <si>
    <t>https://www.facebook.com/YuyukoCosplayer/</t>
  </si>
  <si>
    <t>同人誌《吸！吸！吐！》180元、既刊 100-180元</t>
  </si>
  <si>
    <t>男女CP</t>
  </si>
  <si>
    <t>https://x.com/yuyuko_cosplay</t>
  </si>
  <si>
    <t>https://www.instagram.com/nam_yau3</t>
  </si>
  <si>
    <t>https://bsky.app/profile/nagadrawdraw.bsky.social</t>
  </si>
  <si>
    <t>https://twitter.com/nagadrawdraw</t>
  </si>
  <si>
    <t>https://fantia.jp/fanclubs/521055</t>
  </si>
  <si>
    <t>https://buymeacoffee.com/nagadrawdraw</t>
  </si>
  <si>
    <t>https://www.plurk.com/p/3i60nohyq9</t>
  </si>
  <si>
    <t>https://www.plurk.com/p/3ia3zr6nbc</t>
  </si>
  <si>
    <t>https://www.facebook.com/Midori.prpr</t>
  </si>
  <si>
    <t>https://www.instagram.com/1000midori?utm_source=ig_web_button_share_sheet&amp;igsh=ZDNlZDc0MzIxNw==</t>
  </si>
  <si>
    <t>全彩大布袋</t>
  </si>
  <si>
    <t>高分子聚合奶茶</t>
  </si>
  <si>
    <t>https://www.facebook.com/Polymilktea</t>
  </si>
  <si>
    <t>https://x.com/Polymilkt1a</t>
  </si>
  <si>
    <t>https://home.gamer.com.tw/homeindex.php?owner=ms0562657</t>
  </si>
  <si>
    <t>高電壓LAB</t>
  </si>
  <si>
    <t>https://www.facebook.com/twinbox.tw/posts/pfbid02FFd3tMLgeiYs21nw3YoCP6oiwJ7ToS3YUS8s3MLg2TKRPHWisoZzQbEhWE63z4Hil
https://www.facebook.com/twinbox.tw/posts/pfbid0CM23QMbYk6h331GmJx85ZzGwzVs4mBqNeN8crsrnVjuwsKexmJzTmyqExCrmgUdsl https://www.facebook.com/100044577813046/posts/pfbid0s8KrkCnVWY25Gdbyvo6cCR6ABRXTw7d2sG6Z1BXBxyfQB6mkgWduZBLuGHoCc3qtl/?</t>
  </si>
  <si>
    <t>同人誌、直播用背景 / 素材</t>
  </si>
  <si>
    <t>機娘</t>
  </si>
  <si>
    <t>https://www.plurk.com/Rod_Lin</t>
  </si>
  <si>
    <t>https://pixiv.me/rod_lin https://pixiv.me/lod_rin</t>
  </si>
  <si>
    <t>https://rod.fanbox.cc/ https://lod.fanbox.cc/</t>
  </si>
  <si>
    <t>https://fantia.jp/fanclubs/481427</t>
  </si>
  <si>
    <t>繪師,手工藝品</t>
  </si>
  <si>
    <t>基德漢化組</t>
  </si>
  <si>
    <t>https://www.facebook.com/PatonaNatsu/</t>
  </si>
  <si>
    <t>https://www.facebook.com/BradKiddstranslatebuddies/</t>
  </si>
  <si>
    <t>youtube</t>
  </si>
  <si>
    <t>捲筒衛生紙的人生</t>
  </si>
  <si>
    <t>捲貓</t>
  </si>
  <si>
    <t>inori，全糖雞蛋卷</t>
  </si>
  <si>
    <t>賀年明信片、既刊品</t>
  </si>
  <si>
    <t>https://www.facebook.com/tpcat.net</t>
  </si>
  <si>
    <t>https://www.plurk.com/tpcat</t>
  </si>
  <si>
    <t>https://www.facebook.com/profile.php?id=61573054561350</t>
  </si>
  <si>
    <t>https://www.facebook.com/tpcat.net/posts/pfbid0Yk7zLkvGVx1dYofqMYSP8MXsn4evK9ZHYSXm3WJ65PSsBGnZ4PCCJpbnSjBjuHiRl</t>
  </si>
  <si>
    <t>丁豆</t>
  </si>
  <si>
    <t>https://www.facebook.com/permalink.php?story_fbid=pfbid025iQ99Pat4DftCoMcoPtyXy5rHBQ9zGtaqKoF321dbsRnp7y69jxiXJgFbqZ55rdjl&amp;id=61568179090944</t>
  </si>
  <si>
    <t>https://www.plurk.com/ding8059</t>
  </si>
  <si>
    <t>https://www.pixiv.net/users/2084615</t>
  </si>
  <si>
    <t>https://www.buymeacoffee.com/dingdo</t>
  </si>
  <si>
    <t>https://dingdoo.tumblr.com/</t>
  </si>
  <si>
    <t>梅子不出門</t>
  </si>
  <si>
    <t>梅子</t>
  </si>
  <si>
    <t>https://x.com/vipdadad</t>
  </si>
  <si>
    <t>https://www.pixiv.net/users/8490979</t>
  </si>
  <si>
    <t>https://www.twitch.tv/kyotoume/about</t>
  </si>
  <si>
    <t>1.哈亞西/弱弱吉拿棒大叔的雌小鬼攻略法2 中文無修正版/200元
2.石惠/KOMALOX 2 中文無修正版/250元
3.石惠/台灣限定神掛布 60*86CM/800元</t>
  </si>
  <si>
    <t>https://www.plurk.com/p/3i9tyr67nm</t>
  </si>
  <si>
    <t>烯醇ENOL</t>
  </si>
  <si>
    <t>V13,V14</t>
  </si>
  <si>
    <t>https://linktr.ee/murasakiting</t>
  </si>
  <si>
    <t>https://bsky.app/profile/zassoumaruko.bsky.social</t>
  </si>
  <si>
    <t>https://twitter.com/QSiQBt63VwZkfGV</t>
  </si>
  <si>
    <t>https://twitter.com/template1234</t>
  </si>
  <si>
    <t>https://www.facebook.com/lie.char.3</t>
  </si>
  <si>
    <t>https://www.plurk.com/template1234</t>
  </si>
  <si>
    <t>阿根</t>
  </si>
  <si>
    <t>鮭魚福爾摩沙 SalmonFormosa</t>
  </si>
  <si>
    <t>✨ 花生狸貓像素風壓克力立牌＋背景明信片
✨ 像素風花生狸貓全服裝圖鑑墊板</t>
  </si>
  <si>
    <t>https://www.facebook.com/p/%E7%B2%97%E7%B7%9A%E6%A2%9D%E5%B7%A5%E4%BD%9C%E6%88%BF-AKN%E9%98%BF%E6%A0%B9-100068021243803/?locale=zh_TW</t>
  </si>
  <si>
    <t>https://www.facebook.com/SalmonFormosa</t>
  </si>
  <si>
    <t>https://bsky.app/profile/salmonformosa.bsky.social</t>
  </si>
  <si>
    <t>https://x.com/SalmonFormosa</t>
  </si>
  <si>
    <t>https://www.facebook.com/share/p/17oNbsEjQ9/</t>
  </si>
  <si>
    <t>https://www.plurk.com/SalmonFormosa</t>
  </si>
  <si>
    <t>https://www.pixiv.net/users/43178721</t>
  </si>
  <si>
    <t>https://www.instagram.com/salmonformosa/</t>
  </si>
  <si>
    <t>https://www.youtube.com/@salmonformosa</t>
  </si>
  <si>
    <t>https://bento.me/salmonformosa</t>
  </si>
  <si>
    <t>https://www.plurk.com/p/3iyxce9zvv</t>
  </si>
  <si>
    <t>既刊
找二舅媽借了膨脹螺絲在尚嗨OO房乒乒乓乓 $150
姐姐的含式戀乳大勳腸 $150</t>
  </si>
  <si>
    <t>https://www.plurk.com/p/3i7sthtofu</t>
  </si>
  <si>
    <t>https://www.facebook.com/permalink.php?story_fbid=pfbid02xRezQVKbAxtV7LcNQeBenLNJMBvvMRCy9xQjcifeXfKhFC8BzxeVBQWHcEeHFTEZl&amp;id=61557624734060</t>
  </si>
  <si>
    <t>https://m.myacg.com.tw/mo_goods_detail.php?gid=6745487</t>
  </si>
  <si>
    <t>明信片 60-100元、海報 180元、立牌 320元</t>
  </si>
  <si>
    <t>https://www.facebook.com/sng.m.song?locale=zh_TW</t>
  </si>
  <si>
    <t>https://x.com/sayuki_9696</t>
  </si>
  <si>
    <t>https://www.facebook.com/YukiTamaGoSnowEgg/?locale=zh_TW</t>
  </si>
  <si>
    <t>https://www.youtube.com/@%E9%B2%A8%E9%B1%BC%E7%8B%97%E9%B2%A8%E9%B2%A8</t>
  </si>
  <si>
    <t>https://lit.link/zh-tw/sayuki_9696</t>
  </si>
  <si>
    <r>
      <rPr>
        <rFont val="Arial"/>
        <b/>
        <color rgb="FF1155CC"/>
        <u/>
      </rPr>
      <t>https://twitter.com/SnowEggYukiTama</t>
    </r>
  </si>
  <si>
    <t>https://x.com/SnowEggYukiTama/status/2019050505687945702</t>
  </si>
  <si>
    <t>雪糰子</t>
  </si>
  <si>
    <t>千雪Chiyuki</t>
  </si>
  <si>
    <t>G06</t>
  </si>
  <si>
    <t>同人誌、立牌、提袋、掛軸、吊飾</t>
  </si>
  <si>
    <t>https://www.facebook.com/chiyuki.hojo.7?__tn__=-UC*F</t>
  </si>
  <si>
    <t>https://twitter.com/Chiyuki_91</t>
  </si>
  <si>
    <t>https://www.pixiv.net/users/8709838</t>
  </si>
  <si>
    <t>https://www.instagram.com/chiyuki_91/</t>
  </si>
  <si>
    <t>https://discord.gg/3VGmqV76zH</t>
  </si>
  <si>
    <t>https://lit.link/en/Chiyuki2002</t>
  </si>
  <si>
    <t>https://www.facebook.com/aw.an.553722/posts/pfbid0qa8b2mM1VrkSeigrZyi9Z7ng58HS6iHfdVzYvSQMAuC9RGTo1oStzbcRxyPbppJQl</t>
  </si>
  <si>
    <t>https://www.facebook.com/chiyuki.hojo.7/posts/pfbid0rnnohtfC9uWH5JfQWc7AS79RpFsQjQLAbN9SWpSAdGyPWdSMQymPA7nHzwrFMNknl</t>
  </si>
  <si>
    <t>鳥籠事務所</t>
  </si>
  <si>
    <t>三十六路牙千代，013，鶫亜門，胎哥，森黑兔</t>
  </si>
  <si>
    <t>G19 [寄]</t>
  </si>
  <si>
    <t>T25,T26 [寄]</t>
  </si>
  <si>
    <t>💠同人誌【大小姐的性教育】100元
💠同人誌【住在我家的蘿莉巨乳小惡魔】100元
💠同人誌【狐狐狐 大妖怪! 白面金毛九尾狐】200元
💠其他既刊</t>
  </si>
  <si>
    <t>https://www.facebook.com/profile.php?id=100063657446383</t>
  </si>
  <si>
    <t>https://www.plurk.com/ts01396924
 https://www.plurk.com/yuri193ck6
 https://www.plurk.com/abyss017
 https://www.plurk.com/hamsasuke2
 https://www.plurk.com/zaku7000</t>
  </si>
  <si>
    <t>https://www.pixiv.net/users/5743199
 https://www.pixiv.net/users/2512828
 https://www.pixiv.net/users/2932467</t>
  </si>
  <si>
    <t>https://www.plurk.com/p/3i89gu26ks</t>
  </si>
  <si>
    <t>https://www.plurk.com/p/3i8kn8hmed
https://www.plurk.com/p/3i8xy1b3et</t>
  </si>
  <si>
    <t>黒絵レイ kuroerei</t>
  </si>
  <si>
    <t>https://www.facebook.com/hei.hui.rei</t>
  </si>
  <si>
    <t>https://twitter.com/KuroeRei</t>
  </si>
  <si>
    <t>https://www.instagram.com/kuroereiart/</t>
  </si>
  <si>
    <t>https://lit.link/zh-tw/kuroerei</t>
  </si>
  <si>
    <t>https://www.threads.net/@kuroerei?invite=0</t>
  </si>
  <si>
    <t>💠同人誌【M1A2T 地表最強戰車在台灣】
💠同人誌【娘娘，今天吃藥膳了嗎?】120元</t>
  </si>
  <si>
    <t>軍事主題</t>
  </si>
  <si>
    <t>https://www.facebook.com/fukacea4/posts/pfbid02ZVU79HrcqnnHhXGWi3fzPjgcEmW42VaxuApRyUh8XHkmsLBLGqmQBJeBNFXPDCBbl</t>
  </si>
  <si>
    <t>https://www.facebook.com/fukacea4/posts/pfbid036rG1u3omVwaJvLtGkYVKoDjf48QV9ymBhYjoCxDRoxMHZki11wDbST6JNngPkw6Zl</t>
  </si>
  <si>
    <t>https://www.facebook.com/p/%E7%8D%B8%E7%8D%B8%E7%9A%84%E7%8E%A9%E5%85%B7-furshop-100090486218038/</t>
  </si>
  <si>
    <t>同人誌, 立牌, 明信片</t>
  </si>
  <si>
    <t>https://www.facebook.com/ailanto.joy#</t>
  </si>
  <si>
    <t>https://x.com/Ailanto_2001</t>
  </si>
  <si>
    <t>H16 [寄]</t>
  </si>
  <si>
    <t>新刊套組 400元
1、同人誌新刊 150元
2、Biboo軟糖吊飾
3、草莓牛奶吊飾
Biboo軟糖吊飾 200元
Biboo草莓牛奶吊飾 100元</t>
  </si>
  <si>
    <t>https://drive.google.com/file/d/1JBqWewJORpAtYcbkXQIqUlG-iDKdFaTT/view?usp=sharing</t>
  </si>
  <si>
    <t>https://www.facebook.com/p/RicKe-Kao-100063766683561/?__cft__[0]=AZWKH7JgS80fBXX511Tj4AF09qXZKjAODSIycI3SczuLetnYmCSaBu43NVZ8Hpn_Jk4rlvP0CDcvVkAgjd9uRMUh9pf_xUJUVLfD3fWxLN2wy6TX8RYxVXrnZJT4QSUkFcRZ4gJu4chHF6cDxUonZ7A8Evh4DRoZ4VrTcNldrnFi7gSlVr_qSVyDLA6nIbI743A&amp;__tn__=-UC%2CP-R</t>
  </si>
  <si>
    <t>無限地雷</t>
  </si>
  <si>
    <t>小虫</t>
  </si>
  <si>
    <t>辟邪除妖的黑白小薄本
地雷妹本1,2
After的既刊</t>
  </si>
  <si>
    <t>https://www.facebook.com/Mugenjirai2</t>
  </si>
  <si>
    <t>https://x.com/Ricke_1102</t>
  </si>
  <si>
    <t>https://twitter.com/Mushi024</t>
  </si>
  <si>
    <t>https://www.plurk.com/Mushi024</t>
  </si>
  <si>
    <t>https://www.pixiv.net/users/492107</t>
  </si>
  <si>
    <t>https://clusters.tw/profile/AAFD218C-3738-444B-AC11-351447C7B819/works</t>
  </si>
  <si>
    <t>https://www.facebook.com/Mugenjirai2/posts/pfbid0q22MvR6NQ6pHwk4hJ6bev9tTf3BzqBA2DYQC55PSffRHhXHHf9X942w1ckmoyhvvl</t>
  </si>
  <si>
    <t>https://www.instagram.com/ricke._.2002/</t>
  </si>
  <si>
    <t>https://www.facebook.com/100063766683561/posts/pfbid0bKjZ19jALFGG72oWqkmtU5gQ5gqWUnNXDH2WXnPKsh9ymLDoqRKDiVQXKiA8TsqSl/?</t>
  </si>
  <si>
    <t>K02 [寄]</t>
  </si>
  <si>
    <t>番茄牛肋排</t>
  </si>
  <si>
    <t>SUSURI</t>
  </si>
  <si>
    <t>💠同人誌【猪野ちゃん，陥没O首の秘密がバレた】</t>
  </si>
  <si>
    <t>https://www.facebook.com/profile.php?id=61561038420618</t>
  </si>
  <si>
    <t>https://x.com/susoususu</t>
  </si>
  <si>
    <t>https://www.pixiv.net/users/106911670</t>
  </si>
  <si>
    <t>https://susuri-0.fanbox.cc/</t>
  </si>
  <si>
    <t>https://patreon.com/susuri</t>
  </si>
  <si>
    <t>https://portaly.cc/susoususu</t>
  </si>
  <si>
    <t>https://www.facebook.com/ri.susu.2025/posts/pfbid0239L8DqMMfUkqkyojMo2B8q2PiCFJcM7Z1fL9rsErLqQrJ5o3aah6gRvAh4gfrp65l</t>
  </si>
  <si>
    <t>https://www.instagram.com/tian_luo_bo?fbclid=IwY2xjawSsev5leHRuA2FlbQIxMABicmlkETE4V3ROb2JiWmFIV3o4NlVMc3J0YwZhcHBfaWQQMjIyMDM5MTc4ODIwMDg5MgABHuqdPw97YQ1KZ7P5BtaTESt1GEf4JJfZ7XY7i2HdhwQw6_P_E-WhqnLLOsB6_aem_mW-xxD5fzV_jE4HQN6fT5g</t>
  </si>
  <si>
    <t>給夜桑倒一杯卡布奇諾</t>
  </si>
  <si>
    <t>https://www.facebook.com/permalink.php?story_fbid=pfbid0oE2V3Lfe2T7VVAa7KPobafZnHZZbTqtMteb1R4hjdihZqQVc6iHyqkCv1MuHL2gWl&amp;id=61584005884273</t>
  </si>
  <si>
    <t>https://x.com/Yoru_san0615</t>
  </si>
  <si>
    <t>https://www.plurk.com/Yorusan0615</t>
  </si>
  <si>
    <t>https://www.instagram.com/yorusan_otaku/?hl=zh-tw</t>
  </si>
  <si>
    <t>華容道</t>
  </si>
  <si>
    <t>松果</t>
  </si>
  <si>
    <t>https://www.plurk.com/hshshs20160503</t>
  </si>
  <si>
    <t>同人誌 200元、既刊 150-250元</t>
  </si>
  <si>
    <t>https://www.facebook.com/eric.hsieh.583/</t>
  </si>
  <si>
    <t>https://x.com/gamerag94</t>
  </si>
  <si>
    <t>https://www.plurk.com/gamerag3</t>
  </si>
  <si>
    <t>https://www.pixiv.net/users/95808</t>
  </si>
  <si>
    <t>https://www.plurk.com/p/3i9xb8qyh0</t>
  </si>
  <si>
    <t>同人誌【唐突變成讓天使惡魔絕頂高潮的專屬棒棒】</t>
  </si>
  <si>
    <t>BL，雙頭龍X天使+惡魔</t>
  </si>
  <si>
    <t>https://www.myacg.com.tw/goods_detail.php?gid=6788980</t>
  </si>
  <si>
    <t>https://www.facebook.com/cunge721/</t>
  </si>
  <si>
    <t>H15,H16(寄)</t>
  </si>
  <si>
    <t>💠新刊大套組 1️⃣~4️⃣ 700元
💠新刊小套組 1️⃣~3️⃣ 300元
1️⃣同人誌【梨奈 Vol 4】200元
2️⃣飯友150元
3️⃣雙面立牌450元
4️⃣明信片</t>
  </si>
  <si>
    <t>https://www.plurk.com/cunge214</t>
  </si>
  <si>
    <t>https://www.facebook.com/profile.php?id=61578071090909</t>
  </si>
  <si>
    <t>https://www.pixiv.net/users/1241550</t>
  </si>
  <si>
    <t>https://www.instagram.com/gecun831</t>
  </si>
  <si>
    <t>https://www.instagram.com/annieliu9166_diary/</t>
  </si>
  <si>
    <t>https://rottrnking.weebly.com/31038222963164929702201543325820171.html</t>
  </si>
  <si>
    <t>https://drive.google.com/file/d/1wb1FGDEot5ntGNo5jSAG1xucZHhjfL3N/view?usp=sharing</t>
  </si>
  <si>
    <t>https://www.plurk.com/p/3iuan20w0g</t>
  </si>
  <si>
    <t>https://docs.google.com/forms/d/e/1FAIpQLSfx5V46w-CnTIvkoKwZezuQz3VjsYt7oc38SvzKaJBZpim9Cw/viewform</t>
  </si>
  <si>
    <t>超大玉米力</t>
  </si>
  <si>
    <t>同人誌,明信片,海報</t>
  </si>
  <si>
    <t>https://www.facebook.com/CORNLEE.YUMILEE/?locale=zh_TW</t>
  </si>
  <si>
    <t>https://www.pixiv.net/users/5560839</t>
  </si>
  <si>
    <t>https://www.facebook.com/share/p/14GYQj5rLi4/</t>
  </si>
  <si>
    <t>同人誌, 票卡, 資料夾, 眼鏡布, 掛軸</t>
  </si>
  <si>
    <t>https://www.facebook.com/share/p/1JycGaQUnK/</t>
  </si>
  <si>
    <t>https://www.facebook.com/meirentea</t>
  </si>
  <si>
    <t>https://www.facebook.com/share/p/17kMwWkRHv/</t>
  </si>
  <si>
    <t>https://x.com/meirenteav</t>
  </si>
  <si>
    <t>https://www.myacg.com.tw/seller_market.php?keyword=%E7%B1%B3%E6%BC%BF&amp;seller=555355</t>
  </si>
  <si>
    <t>https://meirenteav.fanbox.cc/</t>
  </si>
  <si>
    <t>https://www.meirenteav.com/?fbclid=IwY2xjawK2cudleHRuA2FlbQIxMABicmlkETFRQlRtVG1Hc0xMT3JBajJJAR5tCX_jtYrI7wSzEfmkJcbIpSx30kkXuQSTiBQbC87LNQEeSZNgzCMw5ltksg_aem_tR77186sx3vX1iN47Tcjjg</t>
  </si>
  <si>
    <t>https://www.plurk.com/p/3izqhoncng</t>
  </si>
  <si>
    <t>同人誌 300-350元</t>
  </si>
  <si>
    <t>💠咖啡喫茶10點全餐大套組 2500元
1、同人誌 新刊 200元
2、妄想天使女僕三人壓克力立牌 1000元/組 350元/個
3、雅 女僕坐姿立牌 350元
4、明信片 100元
5、滑鼠墊 600元
6、金屬徽章 400元
7、串串 100元
8、小天使點心零錢包 150元
9、妄想天使三人組壓克力飯友 300元/組 120元/個
10、拍立得
💠小冰雹壓克力吊飾 200元</t>
  </si>
  <si>
    <t>https://www.plurk.com/p/3i9a20suok</t>
  </si>
  <si>
    <t>https://www.plurk.com/p/3ia4gmknxk</t>
  </si>
  <si>
    <t>https://www.facebook.com/share/1DhSnPVCQn/?mibextid=wwXIfr</t>
  </si>
  <si>
    <t>https://www.plurk.com/p/3i9ub2qgfr</t>
  </si>
  <si>
    <t>https://www.facebook.com/s9654431/posts/pfbid0XiNsJAczyMBFAvEBUtcqyK7djoXMZgTCLnVMRTf3KdYQHtTb5EvBAeFSF7Ge84zfl</t>
  </si>
  <si>
    <t>https://www.plurk.com/p/3i9p8qysdo</t>
  </si>
  <si>
    <t>麒麟</t>
  </si>
  <si>
    <t>https://www.facebook.com/nohappy70</t>
  </si>
  <si>
    <t>https://www.facebook.com/hugh.lin.3?__cft__[0]=AZUPl1DdzL4vKD33oLt5xBpbtAaIsTnX2y0MJ06J9nok7Gn73OxZUZdT9QdD-mslZ5yUhtFQ49xNdOtMKeAfX_noE_cE0J7gtYsdNwOjdMu0cODfJmUSSh4e0U5Cvwf9qzXUpGBMAMRhkZv7g4887NeVoCAspi_5M5w0rxQJtnmOrn6uzWP3-CvvisGXtPlPyULPRqMBsCc_YIWedzDAAH2blgcYdH4lnoEYy0dRfFi4uQ&amp;__tn__=-UC%2CP-y-R</t>
  </si>
  <si>
    <t>https://twitter.com/ox032122</t>
  </si>
  <si>
    <t>https://www.plurk.com/ox032122</t>
  </si>
  <si>
    <t>繪師, 日本</t>
  </si>
  <si>
    <t>愛の枷</t>
  </si>
  <si>
    <t>iyou</t>
  </si>
  <si>
    <t>https://x.com/inokase</t>
  </si>
  <si>
    <t>搞事力場</t>
  </si>
  <si>
    <t>https://lit.link/zh-tw/kinokomushi</t>
  </si>
  <si>
    <t>https://www.plurk.com/p/3iqc78ovrk
https://www.plurk.com/p/3iu0vlg8va</t>
  </si>
  <si>
    <t>https://www.instagram.com/whatthefield/</t>
  </si>
  <si>
    <t>https://www.myacg.com.tw/seller_market.php?seller=8325</t>
  </si>
  <si>
    <t>hololive、寶可夢</t>
  </si>
  <si>
    <t>耳飾
戒指
項鍊</t>
  </si>
  <si>
    <t>https://www.facebook.com/people/%E8%A7%B8%E9%9B%BB%E9%87%91%E5%B7%A5-Kanden-Metalwork/61568229910552/#</t>
  </si>
  <si>
    <t>J03</t>
  </si>
  <si>
    <t>https://www.plurk.com/kanden_metalwork</t>
  </si>
  <si>
    <t>https://linktr.ee/kanden_metalwork</t>
  </si>
  <si>
    <t>https://www.plurk.com/p/3izu2d46qd</t>
  </si>
  <si>
    <t>https://drive.google.com/drive/folders/1uwmQPKwpWEB3Gz1IotfyTsUpZkedwEri?usp=drive_link</t>
  </si>
  <si>
    <t>照燒你的貓</t>
  </si>
  <si>
    <t>https://www.facebook.com/niwacat2/</t>
  </si>
  <si>
    <t>https://www.pixiv.net/users/812278</t>
  </si>
  <si>
    <t>https://www.facebook.com/r.miannn</t>
  </si>
  <si>
    <t>腹黑工坊</t>
  </si>
  <si>
    <t>💠A 套組｜300 元
 畫冊 + 明信片 5 張
💠B 套組｜400 元
 畫冊 + 明信片 5 張 + 壓克力立牌</t>
  </si>
  <si>
    <t>https://www.facebook.com/YandereArtwork</t>
  </si>
  <si>
    <t>https://www.facebook.com/share/p/1D6H1Pui6A/</t>
  </si>
  <si>
    <t>台灣Vtuber，祈Iruni</t>
  </si>
  <si>
    <t>💠壓克力飯友 150元
💠悠遊卡卡貼 100元
💠造型運動毛巾 250元
💠胸章 50元
💠壓克力吊飾 150元
💠壓克力御守 200元
💠壓克力換裝立牌 500元
💠大掛軸 350元</t>
  </si>
  <si>
    <t>https://www.facebook.com/YandereArtwork/posts/pfbid02pYpsDcWRFLTxSbeRY4MbBzF4eU2Epjd8oQdwhW9XvZuQdiqme6EFEmgdfST3w9DJl</t>
  </si>
  <si>
    <t>https://x.com/council_of_runi</t>
  </si>
  <si>
    <t>https://x.com/council_of_runi/status/2086475887630070014/photo/2</t>
  </si>
  <si>
    <t>https://www.plurk.com/p/3i7j8h8vq3</t>
  </si>
  <si>
    <t>摺子妹妹</t>
  </si>
  <si>
    <t>浮浮老師</t>
  </si>
  <si>
    <t>F05,F06</t>
  </si>
  <si>
    <t xml:space="preserve">★本次商品、同人誌 300元★
《徒然日記1》
《徒然日記2》
《徒然日記3》
《徒然日記4&lt;上篇&gt;》
《番外篇-美味魔法與歌唱的小貓》
《番外篇-天堂的形狀》
拍立得收藏冊 300元
【轉盤】
限定拍立得(包含限定周邊) 100元 </t>
  </si>
  <si>
    <t>https://www.facebook.com/sakura.snow.studio/</t>
  </si>
  <si>
    <t>https://www.facebook.com/profile.php?id=100048490916465</t>
  </si>
  <si>
    <t>https://www.pixiv.net/users/44960329?fbclid=PAZXh0bgNhZW0CMTEAAabS_kFfF7JXh1PgJrI1SwmFdGDjuYCUQQp1FSYQKOvaC0FEepP2AsXt7K4_aem_CaNXjZYtxfzKGai3LDos9Q</t>
  </si>
  <si>
    <t>https://www.facebook.com/photo/?fbid=1573391604287188&amp;set=a.210065783953117</t>
  </si>
  <si>
    <t>https://www.instagram.com/sakura_snow_studio/</t>
  </si>
  <si>
    <t>滴式代工房</t>
  </si>
  <si>
    <t>同人誌 100元</t>
  </si>
  <si>
    <t>蔚藍檔案 / Blue Archive / ブルーアーカイブ、魔法少女的魔女審判、活俠傳</t>
  </si>
  <si>
    <t>💠蔚藍檔案4點套組 600元
1、同人誌新刊
2、明信片
3、壓克力立牌
💠同人誌既刊 200元
💠有明的女王立牌 300元</t>
  </si>
  <si>
    <t>https://www.facebook.com/profile.php?id=100063650794739</t>
  </si>
  <si>
    <t>https://vocus.cc/user/6206676bfd897800014d2296</t>
  </si>
  <si>
    <t>https://www.facebook.com/permalink.php?story_fbid=pfbid02eBqwPGm3nbX6hpEoF9vrt75YhQZJD9brozZhPFyzZz964qyv2WQRQsPCidVz5vFBl&amp;id=100063650794739</t>
  </si>
  <si>
    <t>https://www.facebook.com/akiragiorgio/posts/pfbid02rGBU329x45mdYx8vGjSMpVCsVbiJrnsXojKNaz7eKbQPfPh5YTnPhqrkT23WT8Wpl</t>
  </si>
  <si>
    <t>https://www.facebook.com/akiragiorgio/posts/pfbid0dxX2gDKfSnEkgy6FFiMjaeyjaFmjiUKvhANMmAgLVkP19STjJ4qytjR45imXEMeEl</t>
  </si>
  <si>
    <t>T36</t>
  </si>
  <si>
    <t>月洛櫻</t>
  </si>
  <si>
    <t>立牌印章4款(諾櫻、燎漓、濛瀧、咲鼠) 各150元、無邊框彩窗飯友(幼妲) 150元</t>
  </si>
  <si>
    <t>https://x.com/yueluoying_</t>
  </si>
  <si>
    <t>https://p.ecpay.com.tw/F9DA4DE</t>
  </si>
  <si>
    <t>https://www.instagram.com/yueluoying_/</t>
  </si>
  <si>
    <t>https://x.com/hookeyangtw/status/2016099444283056165</t>
  </si>
  <si>
    <t>https://www.youtube.com/channel/UCpOgcFX03oV43HOPhhBzr4A?sub_confirmation=1</t>
  </si>
  <si>
    <t>https://www.twitch.tv/yueluoying_</t>
  </si>
  <si>
    <t>窩窩兔V.S倭倭兔 Vol.1&gt;&gt;250元
窩窩兔V.S倭倭兔 Vol.3&gt;&gt;200元
空降獵兵讀本&gt;&gt;150元
服制條例本&gt;&gt;300元
非官方波麗士生存準則&gt;&gt;150元</t>
  </si>
  <si>
    <t>https://discord.com/invite/JqhnMaCCe8</t>
  </si>
  <si>
    <t>https://lit.link/en/yueluoying</t>
  </si>
  <si>
    <t>https://www.facebook.com/ww2vsww2/posts/pfbid01EN4KW65izbhPjAgi9tkaK9TBkowY1kZFygCinuRJmFynjk5D6cVKJ5UsPBqDxr1l</t>
  </si>
  <si>
    <t>驕傲香蕉、樹蛙孤逃、LuMo</t>
  </si>
  <si>
    <t>💠同人誌【明明是來幫姐姐送忘記的東西的 總集編 2】580元
💠同人誌【我的鄰居是變態色女】200元
💠簽繪版競標</t>
  </si>
  <si>
    <t>https://www.facebook.com/profile.php?id=61550052955941</t>
  </si>
  <si>
    <t>https://twitter.com/confidentbana</t>
  </si>
  <si>
    <t>https://www.pixiv.net/users/5233382</t>
  </si>
  <si>
    <t>https://www.plurk.com/p/3i8plvrj4b</t>
  </si>
  <si>
    <t>https://www.facebook.com/permalink.php?story_fbid=pfbid02iNghEpBWj8j8ZBaQaSA4QUpghggLMUADNjc5NzWDPoBvpJks72bbTwNyupTNSWpkl&amp;id=61550052955941</t>
  </si>
  <si>
    <t>同人誌 150元、新刊套組 800元、布偶 700元、掛軸 800元、既刊 150元、等身抱枕套 2000元</t>
  </si>
  <si>
    <t>https://x.com/KAZUEYAMAMOTO/status/2018297140255261138/photo/1</t>
  </si>
  <si>
    <t>https://www.facebook.com/WittmannUMU</t>
  </si>
  <si>
    <t>twitter.com/WittmannUMU/status/1691793107644481957</t>
  </si>
  <si>
    <t>德意少女老貓貓</t>
  </si>
  <si>
    <t>pixiv.net/users/26766704</t>
  </si>
  <si>
    <t>新品 卡爾臂章
既品 卡爾立牌
既刊 Erika&amp;Maria畫集
既品 Erika&amp;Maria雙人立牌、滑鼠墊、臂章、小壓克力磚、DORO型吊飾
既品 腥巴克臂章
既刊 三帥設定集</t>
  </si>
  <si>
    <t>https://www.facebook.com/profile.php?id=61580003755262</t>
  </si>
  <si>
    <t>https://www.facebook.com/KnifeOldCat</t>
  </si>
  <si>
    <t>同人誌愛麗絲新刊 200元
壓克力立牌 250元
限定套組（同人誌＋立牌＋明信片）400元</t>
  </si>
  <si>
    <t>https://www.pixiv.net/users/12787502</t>
  </si>
  <si>
    <t>https://www.pixiv.net/users/18916587</t>
  </si>
  <si>
    <t>https://www.facebook.com/KnifeOldCat/posts/pfbid0BtHsdbxx2CLRzcmXUMyXNirGhf74EuxCSQvMygry39m3ScbnfiV5uNwBN77bndF1l</t>
  </si>
  <si>
    <r>
      <rPr>
        <b/>
        <color rgb="FF1155CC"/>
        <u/>
      </rPr>
      <t>https://twitter.com/Keven_ver5</t>
    </r>
  </si>
  <si>
    <t>A11,A12</t>
  </si>
  <si>
    <t>💠天上人間 棋類/新手友善 700元
💠天上人間 PROMO 200元
💠休息一下立牌 100元
💠小禾吊飾 150元
💠桌遊套組 (天上人間兩個)800元
💠大大套組 上面品項全部 1000元</t>
  </si>
  <si>
    <t>https://www.pixiv.net/users/23680106?fbclid=IwY2xjawSRuxZleHRuA2FlbQIxMABicmlkETFCREFoZ2w2VWJvUEVKRTRvc3J0YwZhcHBfaWQQMjIyMDM5MTc4ODIwMDg5MgABHg7iY6x96fE92BjmjaUNM1f3Cb4wK6itXd5sTAy62l9l4Y3ZBaGzAtKBkaCM_aem_CvaslmxAL33BhrMSnRDLLg</t>
  </si>
  <si>
    <t>https://www.facebook.com/share/p/1DDD3c6v5M/</t>
  </si>
  <si>
    <t>https://www.facebook.com/share/p/1CrpQLLfpo/?mibextid=wwXIfr</t>
  </si>
  <si>
    <t>https://m.facebook.com/story.php?story_fbid=pfbid02uwvxHkYwFFGWSXZ5RkSgGf93dk7XEg5r2s4vRbCbtc3fhJUJFPEAJN9q5Z8DqWm8l&amp;id=61575813196261</t>
  </si>
  <si>
    <t>同人誌【關於我發現我男友的美籍媽媽是扶他!! II】</t>
  </si>
  <si>
    <t>https://www.facebook.com/TREEFROG2020/posts/pfbid02oJHyddn3E75rLnjjhGyTgVnKSKb4JSBXhKiyfd8ScUA8ec6gHqScvNiMMwbn8muwl</t>
  </si>
  <si>
    <t>https://www.facebook.com/share/p/189LD7ZKEx/
https://www.facebook.com/share/p/18A6LURG4v/</t>
  </si>
  <si>
    <t>https://www.myacg.com.tw/seller_market.php?seller=284343</t>
  </si>
  <si>
    <r>
      <rPr>
        <rFont val="Microsoft JhengHei"/>
      </rPr>
      <t xml:space="preserve">https://www.facebook.com/TREEFROG2020/posts/pfbid02Cuurn3H2CyXuJn3UQQUxZwbaFJ2RpuLbzPxEtVo1HAtVNu6pq1ipTy29RJzwXgoyl
</t>
    </r>
    <r>
      <rPr>
        <rFont val="Microsoft JhengHei"/>
        <color rgb="FF1155CC"/>
        <u/>
      </rPr>
      <t>https://x.com/chulouilo2/status/2014663936906559942</t>
    </r>
  </si>
  <si>
    <t>燒焦平底鍋</t>
  </si>
  <si>
    <t>焦</t>
  </si>
  <si>
    <t>異世界情緒，ヰ世界情緒</t>
  </si>
  <si>
    <t>💠同人誌
💠吊飾
💠帆布袋
💠小卡</t>
  </si>
  <si>
    <t>https://bsky.app/profile/keepout00j.bsky.social</t>
  </si>
  <si>
    <t>https://x.com/keepout00j</t>
  </si>
  <si>
    <t>https://www.facebook.com/Luma0130/?utm_source=ig&amp;utm_medium=social&amp;utm_content=link_in_bio</t>
  </si>
  <si>
    <t>https://www.plurk.com/keepout00j</t>
  </si>
  <si>
    <t>https://www.instagram.com/keepout00j/
https://www.instagram.com/shanjiao_pan/</t>
  </si>
  <si>
    <t>https://www.twitch.tv/keepout00j</t>
  </si>
  <si>
    <t>F39,F40</t>
  </si>
  <si>
    <t>https://www.pixiv.net/users/34831706</t>
  </si>
  <si>
    <t>💠同人誌【Collection 11】260元
💠馬年金屬吊飾 400元
💠雷射票卡 250元
💠壓克力立牌 1050元
💠紙袋 100元
💠我全都要套組 1900元
💠吊飾套組 850元
💠立牌套組 1500元
💠紅包袋 150元
💠燙銀聖誕卡 50元
💠大掛軸 850-3200元</t>
  </si>
  <si>
    <t>https://www.instagram.com/luma_draw0130/</t>
  </si>
  <si>
    <t>https://www.youtube.com/@lumadraw</t>
  </si>
  <si>
    <t>https://www.facebook.com/watch/?v=2957642074428497</t>
  </si>
  <si>
    <t>https://www.facebook.com/luo.ma.roma.2025/posts/pfbid0212FUNWz1kssvfvA2a994ssX1LrJ39xXUqky3MtrNwzZ2gufvGcEq5TJhbs55Y8EDl</t>
  </si>
  <si>
    <t>https://www.facebook.com/photo?fbid=1449580766538567&amp;set=pcb.1449581076538536</t>
  </si>
  <si>
    <t>https://www.facebook.com/100012263404876/posts/pfbid02VL7n4qWMuCqp5kwRiuTa3r59CLEW2S9trgTgNbzCmjtNRmHh5oZ4r52PauW28j5Vl/?</t>
  </si>
  <si>
    <t>同人誌【台V變色龍】300元、同人誌【嶺東漫研戰記】500元、小卡</t>
  </si>
  <si>
    <t>https://www.plurk.com/p/3i9up76qrs</t>
  </si>
  <si>
    <t>簡單玩意</t>
  </si>
  <si>
    <t>K03</t>
  </si>
  <si>
    <t>https://lit.link/en/jantan?fbclid=IwY2xjawPIJONleHRuA2FlbQIxMABicmlkETFXUXA3YjZOOTZBYVpRQmg5c3J0YwZhcHBfaWQQMjIyMDM5MTc4ODIwMDg5MgABHi7EBDK-8Uj2h-WPggr7cYaUFhT-qx43-EndVYHN0ptJeKXSgah9-VES8znX_aem_lTATa4ADiflnDygCn78CMQ</t>
  </si>
  <si>
    <t>罐子</t>
  </si>
  <si>
    <t>補充包單品 500元
新刊套組 250元
同人誌新刊
資料夾
明信片
卡包
壓克力立牌</t>
  </si>
  <si>
    <t>藍普工作室LP Studio</t>
  </si>
  <si>
    <t>https://www.facebook.com/PaintCanC/</t>
  </si>
  <si>
    <t>https://twitter.com/orz_can</t>
  </si>
  <si>
    <t>https://www.plurk.com/HSNUCAN</t>
  </si>
  <si>
    <t>https://www.facebook.com/lpstudiotw/</t>
  </si>
  <si>
    <t>https://twitter.com/LP_Taiwan?fbclid=IwAR32Sk8vMt1vNwuSGcf9NdyhvLIXqEw54dT3_R2liuQMMdJGNIj4E_wgyI0</t>
  </si>
  <si>
    <t>https://www.pixiv.net/users/8307536</t>
  </si>
  <si>
    <t>https://www.twitch.tv/lp_taiwan?fbclid=IwAR29X8R_XSUXGR2pHKkn7JpBeEkgRZ43zfrznorvsPcK5VTr7-PtMvyXoPY</t>
  </si>
  <si>
    <t>https://discord.gg/hRMdN3Du</t>
  </si>
  <si>
    <t>T29,T30</t>
  </si>
  <si>
    <t>迷彩戰鬥服 2300元、漁夫帽 900元、襯衫 1000元、戰術T 800元 - 1000元、臂章 300元、吊飾 200元</t>
  </si>
  <si>
    <t>https://home.gamer.com.tw/profile/index.php?&amp;owner=can70322</t>
  </si>
  <si>
    <t>https://www.paintcanfarm.com/</t>
  </si>
  <si>
    <t>https://www.plurk.com/p/3j0nebrt7t</t>
  </si>
  <si>
    <t>https://www.facebook.com/hugh.lin.3/posts/pfbid04uyNzdPqrrE5rv9oniXE2ux8WMJqnccaWUk8WTLTY9sJ2EpcVC1NfVsZFrYCRCVol
https://www.facebook.com/permalink.php?story_fbid=pfbid0pSUgFrF8SuuwfDWjsGPHrTkemcLmonzb6erEL3wG7zZEsEiZjkRerRUJvsDBPp6nl&amp;id=61585322710803</t>
  </si>
  <si>
    <t>https://drive.google.com/file/d/1s-UKqmwr80mQ3DAkHGwWtXOz0qfSjH08/view?usp=sharing</t>
  </si>
  <si>
    <t>饒哲學♡美人茗茶</t>
  </si>
  <si>
    <t>https://www.facebook.com/profile.php?id=100093254274049</t>
  </si>
  <si>
    <t>https://www.facebook.com/meirentea/?locale=zh_TW</t>
  </si>
  <si>
    <t>https://www.plurk.com/loveCR</t>
  </si>
  <si>
    <t>https://clusters.tw/profile/053942E6-5C0E-40D0-94DF-C99ACA781A72/works</t>
  </si>
  <si>
    <t>G03</t>
  </si>
  <si>
    <t>同人誌 200-250元、既刊</t>
  </si>
  <si>
    <t>萊伊</t>
  </si>
  <si>
    <t>💠娃用沙灘草帽 200元
💠娃用夏威夷襯衫 250元
💠娃用墨鏡 100元
💠娃用沙灘椅 100元</t>
  </si>
  <si>
    <t>https://www.facebook.com/LAI0529</t>
  </si>
  <si>
    <t>https://www.facebook.com/share/p/1Rnzc6puuM/</t>
  </si>
  <si>
    <t>https://www.facebook.com/permalink.php?story_fbid=pfbid0p5CUaW21AJVWoFcz1Thdy94mZWAYrQR2AncVt9VoDTyaexXvzmRj9QqFGRoqJ5Ckl&amp;id=61550052955941</t>
  </si>
  <si>
    <t>https://www.facebook.com/LAI0529/posts/pfbid0261Rez8LCtiqutFThmxbKdfAq3RCvjGnQgT1Tj8DRxe5rC9DxQLdxFjtRURNvvaihl</t>
  </si>
  <si>
    <t>蘿體西洋劍</t>
  </si>
  <si>
    <t>https://www.myacg.com.tw/seller_market.php?seller=357351&amp;fbclid=IwY2xjawTC8ONleHRuA2FlbQIxMABicmlkETFnV3FJb2pQRWRkM2wwT0Jqc3J0YwZhcHBfaWQQMjIyMDM5MTc4ODIwMDg5MgABHk6PxkMJjBKgPmoopx7xBLYe3Txae6whynDtQAoM5E9rEBhOs8U9rlEtVyPa_aem_UjbeXlToBt8baKNVrhdPpA</t>
  </si>
  <si>
    <t>同人誌【打嗝不停只好肛交了】 150元</t>
  </si>
  <si>
    <t>https://www.plurk.com/PaNBaI</t>
  </si>
  <si>
    <t>https://www.pixiv.net/users/260148</t>
  </si>
  <si>
    <t>https://www.plurk.com/p/3i9yav2bma</t>
  </si>
  <si>
    <t>https://www.facebook.com/profile.php?id=61550947753298&amp;mibextid=nW3QTL</t>
  </si>
  <si>
    <t>💠同人誌新刊【苗床化精靈】
💠紀念卡片
💠提袋
💠立牌
💠FF46新刊套組【同人誌+卡片+袋子+特典】200元
💠立牌套組【雙面立牌 + 新刊】400元</t>
  </si>
  <si>
    <t>觸手</t>
  </si>
  <si>
    <t>https://x.com/ia_inori</t>
  </si>
  <si>
    <t>https://www.furuke.com/ia_inori</t>
  </si>
  <si>
    <t>https://www.instagram.com/ia_inori?igshid=MzRlODBiNWFlZA%3D%3D</t>
  </si>
  <si>
    <t>https://www.plurk.com/p/3i0stk3ks1</t>
  </si>
  <si>
    <t>https://www.youtube.com/@ia_inori327</t>
  </si>
  <si>
    <t>https://www.plurk.com/p/3i8zwv6zt1</t>
  </si>
  <si>
    <t>https://www.twitch.tv/iainori</t>
  </si>
  <si>
    <t>https://www.myacg.com.tw/goods_detail.php?gid=6768431</t>
  </si>
  <si>
    <t>https://linktr.ee/iainori</t>
  </si>
  <si>
    <t>ㄚ泥畫畫</t>
  </si>
  <si>
    <t>ㄚ泥</t>
  </si>
  <si>
    <t>同人誌 【陪好色宅友做她想做的事】150元
同人誌【少年獻祭】150元
同人誌【AKI與RYU的秘密情事】150元
同人誌【犯罪者間的秘密調教】200元
同人誌【犯罪者間的秘密調教if 合夥人的逆襲】250元
同人誌【CLUB-X 少年餐館】200元</t>
  </si>
  <si>
    <t>觸手、少年、BG、BL</t>
  </si>
  <si>
    <t>https://www.plurk.com/River0401</t>
  </si>
  <si>
    <t>https://www.pixiv.net/users/69152922</t>
  </si>
  <si>
    <t>https://www.instagram.com/a_brei_atelier/</t>
  </si>
  <si>
    <t>https://portaly.cc/River0401</t>
  </si>
  <si>
    <r>
      <rPr>
        <rFont val="Microsoft JhengHei"/>
      </rPr>
      <t xml:space="preserve">https://www.doujin.com.tw/books/info/69025
https://www.doujin.com.tw/books/info/58205
https://www.doujin.com.tw/books/info/59690
https://www.doujin.com.tw/books/info/60484
https://www.doujin.com.tw/books/info/68230
</t>
    </r>
    <r>
      <rPr>
        <rFont val="Microsoft JhengHei"/>
        <color rgb="FF1155CC"/>
        <u/>
      </rPr>
      <t>https://www.doujin.com.tw/books/info/61583</t>
    </r>
  </si>
  <si>
    <t>https://x.com/cunge127/status/2017916844397715939</t>
  </si>
  <si>
    <t>https://drive.google.com/file/d/1UfjuX9rmrhLlR2YzhBXwUqb16Nsvkqlb/view?usp=sharing</t>
  </si>
  <si>
    <t>https://www.facebook.com/aironia.artist/</t>
  </si>
  <si>
    <t>https://x.com/aironia0621</t>
  </si>
  <si>
    <t>https://www.pixiv.net/users/2440574</t>
  </si>
  <si>
    <t>Dr.Boss</t>
  </si>
  <si>
    <t>https://www.facebook.com/Dr.BossLee/</t>
  </si>
  <si>
    <t>https://twitter.com/DrBossLee</t>
  </si>
  <si>
    <t>https://www.plurk.com/drboss</t>
  </si>
  <si>
    <t>ANRS</t>
  </si>
  <si>
    <t>💠同人誌【SUNRISE VOYAGER 改訂版】250元
💠同人誌【超ANRS大戰紀】200元
💠同人誌【UNKNOWN SHADOW】200元
💠同人誌【極光漂流設定集】200元
💠壓克力立牌 150元
💠精緻小卡</t>
  </si>
  <si>
    <t>https://www.facebook.com/ANRSproject?locale=zh_TW</t>
  </si>
  <si>
    <t>https://x.com/AnrsProject</t>
  </si>
  <si>
    <t>https://www.plurk.com/in61006</t>
  </si>
  <si>
    <t>https://discord.gg/RZW9SruRJJ</t>
  </si>
  <si>
    <t>https://konkretiga.wixsite.com/anrs</t>
  </si>
  <si>
    <t>https://www.facebook.com/ANRSproject/posts/pfbid05dP5MKJeyWqNqgTq3NC5t8gFkEJxNKMVgRJLa2aFKQy2oMHye18Y1QHTrszVoSYSl</t>
  </si>
  <si>
    <t>Atelier Sizutsuki</t>
  </si>
  <si>
    <t>閑月</t>
  </si>
  <si>
    <t>https://www.facebook.com/sizutsuki/</t>
  </si>
  <si>
    <t>https://twitter.com/sizutsuki_12</t>
  </si>
  <si>
    <t>https://www.plurk.com/sizutsuki12</t>
  </si>
  <si>
    <t>https://www.pixiv.net/users/627767</t>
  </si>
  <si>
    <t>https://www.youtube.com/channel/UCpdVxFFNEsgOLhwKjAU7UVw</t>
  </si>
  <si>
    <t>https://www.twitch.tv/sizutsuki</t>
  </si>
  <si>
    <t>https://home.gamer.com.tw/creation.php?owner=sizutsuki</t>
  </si>
  <si>
    <t>Awan</t>
  </si>
  <si>
    <t>阿浣</t>
  </si>
  <si>
    <t>G04,G05</t>
  </si>
  <si>
    <t>同人誌 原創新刊</t>
  </si>
  <si>
    <t>創作權益倡議團體</t>
  </si>
  <si>
    <t>創刊號200
協會看板娘立牌150
套組300</t>
  </si>
  <si>
    <t>https://www.facebook.com/profile.php?id=61550591761612&amp;__cft__[0]=AZU6G3crSo3XJT0b6C_Ftq1IrC95eGIbdEnL4e30__FXSpe8aV86F8yVCWVsmko2c00ohKQpU-V1E3sjSQE0eCPUiPN3pdqkeYhMu_kwOfu8Lo2U8htAUPbDzlfVsVfMP-BmdEEqWpAKW-HvCZ6cdkL1vkJb8y2L3Wv2eyWNpBbOeA&amp;__tn__=-UC*F</t>
  </si>
  <si>
    <t>https://x.com/Awan_Raccoon?fbclid=IwY2xjawH_NCZleHRuA2FlbQIxMAABHbo_5QZjwvczB7kq46hwZoMoWU_VGKcRPN4ils9vjGgwV6T0TZg-Ai9r5A_aem_orRv7JRLqRjbAjAgz3JdWQ</t>
  </si>
  <si>
    <t>https://www.pixiv.net/users/28757679</t>
  </si>
  <si>
    <t>https://awan.fanbox.cc/</t>
  </si>
  <si>
    <t>https://www.facebook.com/share/p/1Af3GDCnXL/</t>
  </si>
  <si>
    <t>https://www.facebook.com/ACGNCRPA/</t>
  </si>
  <si>
    <t>https://www.facebook.com/aw.an.553722/posts/pfbid02WBNmVW54dWPeWnMkfKSvAZmQLSaUpe5WuYt6ahGiZBsbZygr2a962sz4hv5PES4Bl</t>
  </si>
  <si>
    <t>https://x.com/ACGNCRPA?fbclid=IwY2xjawSHYCtleHRuA2FlbQIxMABicmlkETE5Z29QNEM3a3lQQXNEU1Nlc3J0YwZhcHBfaWQQMjIyMDM5MTc4ODIwMDg5MgABHpkDWlNGAA0-tF4EpK5BAKW_yjGh176rV9vfM1SCb7ZMxQOrvhJtOT6pPAVz_aem_yCTydzQA6-HJ8Ny_tT1J0w</t>
  </si>
  <si>
    <t>https://www.myacg.com.tw/goods_detail.php?gid=6772259</t>
  </si>
  <si>
    <t>昆蟲少女 蝶蛾幼蟲 透明圖鑑貼紙</t>
  </si>
  <si>
    <t>https://www.facebook.com/61556769354394/posts/pfbid02b6r5oFQhCFh96F63KytQo9dYvSCVv4PSDDDWD25QA7Ci2x8MM7KSQDYoTzhYDMmAl/?</t>
  </si>
  <si>
    <t>https://www.facebook.com/bibirooom/</t>
  </si>
  <si>
    <t>https://drive.google.com/file/d/1uusNonFL_JGqkbuUbnvxe8WGP7zJG36e/view?usp=drive_link</t>
  </si>
  <si>
    <t>https://bibirom.weebly.com/?fbclid=IwY2xjawOaBlNleHRuA2FlbQIxMABicmlkETF1RzlOVzNJUlZ2WW1JOEpMc3J0YwZhcHBfaWQQMjIyMDM5MTc4ODIwMDg5MgABHg0x28wE1MgwE5_bz3CE4StZivAsfCMf0krob686JFCYrbOLxAeVzL76hKID_aem_QpXXEqJikobz5TwGb8_KHQ</t>
  </si>
  <si>
    <t>https://myship.7-11.com.tw/general/detail/GM2608023903119%5C</t>
  </si>
  <si>
    <t>https://www.doujin.com.tw/goods/info/96162</t>
  </si>
  <si>
    <t>https://www.plurk.com/p/3ia4sa3ytx</t>
  </si>
  <si>
    <t>辭歲行套組（色紙＋鑰匙</t>
  </si>
  <si>
    <t>https://www.facebook.com/adpong0714/?locale=zh_TW</t>
  </si>
  <si>
    <t>https://www.facebook.com/koriyangart/?locale=zh_TW</t>
  </si>
  <si>
    <t>https://www.instagram.com/birdink.koriyangart/?fbclid=IwY2xjawKry35leHRuA2FlbQIxMABicmlkETF1bXlOTEdScGZZNzFLc2dxAR4YD9OtkNHWhbTFegeKVjXzXKaHl5ETFaz0-yrjA7mog5a1QdRNMBwWjBBb_g_aem_Nv4rVQTgt8CSE93qr5-sww</t>
  </si>
  <si>
    <t>https://x.com/ad_pong</t>
  </si>
  <si>
    <t>https://www.pixiv.net/users/25483906</t>
  </si>
  <si>
    <t>https://www.instagram.com/ad_pong96</t>
  </si>
  <si>
    <t>https://www.facebook.com/blazewu/?locale=zh_TW</t>
  </si>
  <si>
    <t>https://www.facebook.com/adpong0714/posts/pfbid029JQiGxGBv5i4NEVBFbGRjHi36akeM62yuKnFTWrDHS1BgF3K83FKshAV4LmCryWJl</t>
  </si>
  <si>
    <t>https://portaly.cc/blazewu?fbclid=IwY2xjawG8pWJleHRuA2FlbQIxMAABHYJVIQ2HACkUjo3ymZPW4VSFf-2pf53KCMsMHGyxlFxKlsUcGln4sQnhaA_aem_8VFozWuHyUwRrvvtHKk4KQ</t>
  </si>
  <si>
    <t>https://www.facebook.com/bw.bubblewave?__cft__[0]=AZWIZeq0nhbYWEDl7SY56_NIRk8OCVbdKvgwFhuzML_RVCc_rkBoupqr4d1I79Shfyu_ujASpyseL1DbyZTCZ_Dr9dC8KEXsJlwzLs_xXXo3CUwhlDiJJ_eO00R7gAajqVi3I2CBvKLbAqnPPNZN7Ywt_hEKDRfNXLZ5wpfx01JFeWgi-BJjlO6y_QK30S8v_UI&amp;__tn__=-UC%2CP-R</t>
  </si>
  <si>
    <t>https://linktr.ee/Bubble_Wave?fbclid=IwY2xjawMQDlNleHRuA2FlbQIxMABicmlkETExbW9jVDA2NDJUTnBlUkRSAR59CutXfaCNWFqDUqWbrUUNf4VTGYCeRLd6OOfEEyl_h7l6s341zx8HIgdgyg_aem_jJhsbKYTM3u5Ir7rSCrxGQ</t>
  </si>
  <si>
    <t>burittohiroba</t>
  </si>
  <si>
    <t>https://www.facebook.com/ameart22?</t>
  </si>
  <si>
    <t>https://x.com/ameart22?</t>
  </si>
  <si>
    <t>https://www.pixiv.net/users/41444763?</t>
  </si>
  <si>
    <t>https://x.com/burittohiroba</t>
  </si>
  <si>
    <t>https://www.instagram.com/burittohiroba/</t>
  </si>
  <si>
    <t>https://linktr.ee/adpong</t>
  </si>
  <si>
    <t>https://lit.link/zh-tw/burittohiroba</t>
  </si>
  <si>
    <t>https://www.facebook.com/aironia.artist#</t>
  </si>
  <si>
    <t>https://x.com/by0ru</t>
  </si>
  <si>
    <t>https://fantia.jp/byoru</t>
  </si>
  <si>
    <t>https://www.patreon.com/cw/byoru</t>
  </si>
  <si>
    <t>龍骨</t>
  </si>
  <si>
    <t>スカイ(SKY)</t>
  </si>
  <si>
    <t>💠 新刊套組（①+③） 550 元
💠 大新刊套組（①+②+③） 1250 元
 ①同人誌新刊《和大姐姐愉快的感覺11》 250 元
 ②同人誌新刊《和大姐姐愉快的感覺 總集篇2》 700 元
 ③大姐姐拍立得（含簽繪） 250 元
💠 FF46會場限定親簽簽名板 300 元
💠 方言xSKY原創聯名親簽簽名板 300 元</t>
  </si>
  <si>
    <t>https://www.facebook.com/dragonbone0000</t>
  </si>
  <si>
    <t>https://www.facebook.com/SkyFreeDom.CandyClub</t>
  </si>
  <si>
    <t>https://www.facebook.com/CandyClub.SKY/</t>
  </si>
  <si>
    <t>https://twitter.com/skyfreedom_212</t>
  </si>
  <si>
    <t>https://x.com/skyfreedom212</t>
  </si>
  <si>
    <t>https://www.plurk.com/candyclubtw</t>
  </si>
  <si>
    <t>https://www.pixiv.net/users/1017056</t>
  </si>
  <si>
    <t>https://fantia.jp/fanclubs/478213</t>
  </si>
  <si>
    <t>https://lit.link/en/candyclub</t>
  </si>
  <si>
    <t>https://lit.link/candyclub</t>
  </si>
  <si>
    <t>https://www.pixiv.net/users/25335780</t>
  </si>
  <si>
    <t>https://www.myacg.com.tw/goods_detail.php?gid=6592478</t>
  </si>
  <si>
    <t>https://www.facebook.com/share/p/17uPmaFS9E/</t>
  </si>
  <si>
    <t>Aizawa藍</t>
  </si>
  <si>
    <t>H29,H30</t>
  </si>
  <si>
    <t>https://www.facebook.com/id7594805/</t>
  </si>
  <si>
    <t>https://www.facebook.com/catpotart/?locale=zh_TW</t>
  </si>
  <si>
    <t>https://x.com/yma104asa?fbclid=IwY2xjawG7--1leHRuA2FlbQIxMAABHcOS4vRLR1M-mYaeMCXfll5AHoRyOf8jtFdMv6M8m_Bwueab31vI-4xkeQ_aem_4DTAZr40oYajiz7Wx4Jaeg</t>
  </si>
  <si>
    <t>https://www.plurk.com/a9010917a</t>
  </si>
  <si>
    <t>https://www.pixiv.net/users/7594805</t>
  </si>
  <si>
    <t>同人誌新刊 150元、立牌 300元、吊飾、飯友 50元</t>
  </si>
  <si>
    <t>這個動畫PV宣傳實在是太厲害了</t>
  </si>
  <si>
    <t>https://home.gamer.com.tw/homeindex.php?owner=a9010917</t>
  </si>
  <si>
    <t>https://www.facebook.com/DAiACGDESIGN</t>
  </si>
  <si>
    <t>https://twitter.com/DAiACGDESIGN</t>
  </si>
  <si>
    <t>https://www.pixiv.net/users/16011668?fbclid=IwAR2On4NWJeyxhBTPAeReJMTWfRXu5D8HNEBc_1BKBxH3XwFIX3J7cAJoXBg</t>
  </si>
  <si>
    <t>https://www.facebook.com/DAiACGDESIGN/posts/pfbid0X3bfPV7vtPuutqXxen3fV4iKLerYhiGYAtGGFbxNDsHukfvQiDVCpVWdsYAUKkVkl</t>
  </si>
  <si>
    <t>https://www.facebook.com/reel/25883707624614921/
https://www.facebook.com/DAiACGDESIGN/posts/pfbid02efapckTobNTkYwD3G4GknbKronQKRp7GbitxK7rqv3PDYNSKzfsjvET4tTQMy3JTl</t>
  </si>
  <si>
    <t>DooDoo我就DD</t>
  </si>
  <si>
    <t>https://www.facebook.com/studioekisdoodoo</t>
  </si>
  <si>
    <t>https://www.facebook.com/ekis2018</t>
  </si>
  <si>
    <t>https://twitter.com/ekis2016</t>
  </si>
  <si>
    <t>https://www.plurk.com/studio_ekis</t>
  </si>
  <si>
    <t>AKANE茜</t>
  </si>
  <si>
    <t>https://www.facebook.com/emo3m</t>
  </si>
  <si>
    <t>https://www.facebook.com/akaneee615</t>
  </si>
  <si>
    <t>https://twitter.com/ricemo30</t>
  </si>
  <si>
    <t>https://www.plurk.com/ricemoe</t>
  </si>
  <si>
    <t>https://www.pixiv.net/users/1444298</t>
  </si>
  <si>
    <t>https://x.com/akaneee615</t>
  </si>
  <si>
    <t>Frankiew_Yip</t>
  </si>
  <si>
    <t>https://instagram.com/akaneee615</t>
  </si>
  <si>
    <t>畫集《Girl in Black》，《梁山》原創男性向
漫畫《外星軍事調查報告》R18</t>
  </si>
  <si>
    <t>https://www.youtube.com/channel/UCRiW97i4BQxgFsfDkhHPBrQ</t>
  </si>
  <si>
    <t>https://www.facebook.com/jongeun.se.5</t>
  </si>
  <si>
    <t>https://linktr.ee/akaneee615?fbclid=PAZXh0bgNhZW0CMTEAAaeoh9tD7_GkZVCjHb9dEXZanGMxLB9jFrsRIdudSVbrIkw28zuFyJ2ylK7R0Q_aem_xOfymEwTxJCsPa9L8zkEog</t>
  </si>
  <si>
    <t>https://x.com/frankiewcg?fbclid=IwY2xjawPdsfBleHRuA2FlbQIxMABicmlkETFJVUdPNU9RdkM0TU9UNlM2c3J0YwZhcHBfaWQQMjIyMDM5MTc4ODIwMDg5MgABHiS3sKpxX7gqC6u4JsRm2H98ZokvAleLwnyPi2T3qBdC4bQ-gkNAQ6IKE1nL_aem_U7YaP77j5qtWB8emz_WxRQ</t>
  </si>
  <si>
    <t>https://www.instagram.com/frankiew_yip/</t>
  </si>
  <si>
    <t>https://www.youtube.com/@frankiew_yip</t>
  </si>
  <si>
    <t>https://www.artstation.com/frankiew_yip</t>
  </si>
  <si>
    <t>https://www.instagram.com/p/DSeKpSyEqFX/</t>
  </si>
  <si>
    <t>fu富</t>
  </si>
  <si>
    <t>G44</t>
  </si>
  <si>
    <t>https://www.facebook.com/fu121/</t>
  </si>
  <si>
    <t>Fuy社</t>
  </si>
  <si>
    <t>https://www.plurk.com/DetectiveClub</t>
  </si>
  <si>
    <t>https://sites.google.com/view/detectiveclub/%E9%A6%96%E9%A0%81?pli=1</t>
  </si>
  <si>
    <t>https://www.facebook.com/AliceHobbey.Art</t>
  </si>
  <si>
    <t>💠同人誌新刊「LOVE AND BUNNY」
💠色紙</t>
  </si>
  <si>
    <t>https://twitter.com/GAKAKU_PR</t>
  </si>
  <si>
    <t>https://www.plurk.com/GAKAKU</t>
  </si>
  <si>
    <t>♥單品
新刊《法厄同淫樂錄♥》妄想天使篇 (16P/全彩/R18漫畫)
立牌《愛羽盛夏》千夏/南宮羽/愛芮 (18cm/雙面/磁吸可脫/R18)
滑鼠墊《千夏的午後小憩》(42x30cm)
♥套組
小小應援套組
內容包含：新刊/小天使光柵卡(R18)/半透明磨砂PE袋(35x30cm)/立牌三選一
熱情打call套組
內容包含：新刊/小天使光柵卡(R18)/半透明磨砂PE袋(35x30cm)/立牌三入
《愛羽盛夏》立牌套組
♥既品
既刊《法厄同淫樂錄♥》卡呂冬之子篇 (16P/全彩/R18)
立牌《淫舞魅姿》露西/派派款 (18cm/雙面/磁吸可脫/R18)
A套組（小）
內容包含：新刊/乳牛比基尼雷射票卡2入(R18/雙面)/帆布袋(35x25cm)
B套組（大）
內容包含：新刊/乳牛比基尼雷射票卡2入(R18)/帆布袋(35x25cm)/《淫舞魅姿》系列立牌2選1
威風轉轉大師姊！ 旋轉式立牌 10cm/雙面/可旋轉</t>
  </si>
  <si>
    <t>https://www.plurk.com/p/3i8w2otm8t
https://www.plurk.com/p/3i8w4dymi8</t>
  </si>
  <si>
    <t>https://www.plurk.com/p/3ia9wevd8z</t>
  </si>
  <si>
    <t>https://www.facebook.com/ameart22/posts/pfbid093VGL3cVQAWUXvjFvZjfcjsqPn4ycQKaHAYqzKhJEtc4herfLi41c3UWvi8r8u1dl</t>
  </si>
  <si>
    <t>https://bsky.app/profile/real-haku89.bsky.social</t>
  </si>
  <si>
    <t>https://x.com/real_haku89/media</t>
  </si>
  <si>
    <t>米哈遊，原神，崩壞星穹鐵道</t>
  </si>
  <si>
    <t>卡套 150元</t>
  </si>
  <si>
    <t>https://linktr.ee/haku89</t>
  </si>
  <si>
    <t>https://www.facebook.com/Aminww.amin</t>
  </si>
  <si>
    <t>Hashira十四</t>
  </si>
  <si>
    <t>十四</t>
  </si>
  <si>
    <t>G04,05(寄)</t>
  </si>
  <si>
    <t>💠 同人誌新刊《關於男娘繪師被扶他大姊姊吃掉這件事》250 元
💠 香香軟軟小套組 (1~3) 350 元
1️⃣ 同人誌新刊《關於男娘繪師被扶他大姊姊吃掉這件事》
2️⃣ 雷射票卡 
3️⃣ 資料夾提袋 
💠 魚住，趕快扶他大套組 (1~6) 1000 元
1️⃣ 新刊《關於男娘繪師被扶他大姊姊吃掉這件事》
2️⃣ 雷射票卡 
3️⃣ 資料夾提袋 
4️⃣ 十四×二一雙人立牌  400 元
5️⃣ 雌小鬼男娘小吊飾 150 元
6️⃣ 扶他大姊姊小吊飾 150 元
💠 十四×二一雙人立牌 400 元
💠 雌小鬼男娘小吊飾  150 元
💠 扶他大姊姊小吊飾 150 元</t>
  </si>
  <si>
    <t>男娘、扶他</t>
  </si>
  <si>
    <t>https://www.facebook.com/ha.shira.527423/</t>
  </si>
  <si>
    <t>https://twitter.com/Hashira_14</t>
  </si>
  <si>
    <t>https://www.pixiv.net/users/10387832</t>
  </si>
  <si>
    <t>https://hashira14.fanbox.cc/</t>
  </si>
  <si>
    <t>https://www.plurk.com/p/3izy0ujy6w</t>
  </si>
  <si>
    <t xml:space="preserve">https://www.facebook.com/share/p/17jJUiQyXC/
</t>
  </si>
  <si>
    <t>https://www.plurk.com/p/3izsyumt4u</t>
  </si>
  <si>
    <t>https://www.myacg.com.tw/goods_detail.php?gid=6735217
https://www.myacg.com.tw/goods_detail.php?gid=6735228</t>
  </si>
  <si>
    <t>https://www.facebook.com/share/p/17jJUiQyXC/</t>
  </si>
  <si>
    <t>同人誌 300元、掛軸</t>
  </si>
  <si>
    <t>Dako Dako</t>
  </si>
  <si>
    <t>https://twitter.com/suzuhirahiro666</t>
  </si>
  <si>
    <t>https://www.youtube.com/@SUZUHIRAChannel</t>
  </si>
  <si>
    <t>https://x.com/suzuhirahiro666/status/2018554143317819845</t>
  </si>
  <si>
    <t>https://www.facebook.com/angelseries2017/?locale=zh_TW</t>
  </si>
  <si>
    <t>HIGH RISK REVOLUTION</t>
  </si>
  <si>
    <t>https://x.com/movw2000?fbclid=IwZXh0bgNhZW0CMTAAAR3ZH29Q9hD7wR3aWq59estqgwFpY3ZQ1kIS8yOizjisg8FNz35zPO-PY7A_aem_uNfS-V0Xn7c1sRWmnwpAgQ</t>
  </si>
  <si>
    <t>https://x.com/aizawahiroshi</t>
  </si>
  <si>
    <t>https://fantia.jp/fanclubs/29090</t>
  </si>
  <si>
    <t>https://www.pixiv.net/users/847863?fbclid=IwZXh0bgNhZW0CMTAAAR0NNo9x6RntdMKDFx3CoBYnCl9CMsNUmJ__EqndM4PYDwPtTwJMFPaGZf0_aem_68AAh9_trh6fDLc7b18vCA</t>
  </si>
  <si>
    <t>http://www.highriskrevolution.com/wp/</t>
  </si>
  <si>
    <t>https://www.instagram.com/movw3488?fbclid=IwZXh0bgNhZW0CMTAAAR0BBNuweUOeeWcqVZt5nl8LeraOJnH5eRMMtW81LQ7wIo_WoKIF2aX_L64_aem_KCxreuLjLcs_vTds3rr8gg</t>
  </si>
  <si>
    <t>https://hrr.booth.pm/</t>
  </si>
  <si>
    <t>https://movw2000.gumroad.com/?fbclid=IwZXh0bgNhZW0CMTAAAR0BBNuweUOeeWcqVZt5nl8LeraOJnH5eRMMtW81LQ7wIo_WoKIF2aX_L64_aem_KCxreuLjLcs_vTds3rr8gg&amp;sort=page_layout</t>
  </si>
  <si>
    <t>Hiten Kei</t>
  </si>
  <si>
    <t>💠新刊套組 1000元
💠同人誌【ATTIRANT】300元
💠草稿本
💠壓克力場景立牌
💠帆布畫板
💠燙金小卡
💠胸章
💠既刊 150-300元</t>
  </si>
  <si>
    <t>https://x.com/HitenKei</t>
  </si>
  <si>
    <t>T-Shirt
帆布袋
貼紙</t>
  </si>
  <si>
    <t>https://www.plurk.com/p/3i9ew1ddwn</t>
  </si>
  <si>
    <t>原創卡牌</t>
  </si>
  <si>
    <t>https://www.facebook.com/profile.php?id=61554739561421</t>
  </si>
  <si>
    <t>https://www.pixiv.net/users/11251598?fbclid=IwAR1XAZgloyyogUXSq-ukncS0cX-0ZB4LdDAepvwClvZiY8oPiTFCI3LZd3s</t>
  </si>
  <si>
    <t>https://twitter.com/Hosto_costo?fbclid=IwAR3LdXMjyfNnPRO5sOAcJfDa3jd-GnA_LOyd34a4fOow5oro8YJ816yOODI</t>
  </si>
  <si>
    <t>https://www.pixiv.net/users/11251598</t>
  </si>
  <si>
    <t>https://discord.com/invite/SW7Jnr9QDf?fbclid=IwY2xjawPq705leHRuA2FlbQIxMABicmlkETFvQUsyR0xwREFBUEEyRllJc3J0YwZhcHBfaWQQMjIyMDM5MTc4ODIwMDg5MgABHmLKHFoCmXE6QZBPFbOjCZsUHmTprpWKXfTgmSBPRoDcu4rw69w5camh7vZg_aem_Bo1NwCmvpjLvrUdudp1G0g</t>
  </si>
  <si>
    <t>https://lustduel.com/?fbclid=IwY2xjawPq721leHRuA2FlbQIxMABicmlkETFvQUsyR0xwREFBUEEyRllJc3J0YwZhcHBfaWQQMjIyMDM5MTc4ODIwMDg5MgABHjpLOVu-2ybKmvtrDpyWDjwa-a4qcq41CB5zbXmyYDd-J9IiGKLpXSBgassi_aem_9Y6SMAoeF7t5dzUFeiJJng</t>
  </si>
  <si>
    <t>https://lustduel.com/article/697674311d7481815556121c</t>
  </si>
  <si>
    <t>How R U 叮叮鈴叮</t>
  </si>
  <si>
    <t>B10 [寄]</t>
  </si>
  <si>
    <t>睡衣派對立牌 500元、磁吸燈箱 150元、盲抽小卡 50元、收納包 200元、磁鐵 100元、印章150元、既品 300元、手機掛繩架 200元、明信片 30元</t>
  </si>
  <si>
    <t>https://x.com/ringzan_ya</t>
  </si>
  <si>
    <t>https://x.com/ringzan_ya/status/2017903028561682757</t>
  </si>
  <si>
    <t>https://myship.7-11.com.tw/general/detail/GM2311166830458</t>
  </si>
  <si>
    <t>羽毛</t>
  </si>
  <si>
    <t>💠 FF46新刊套組（新刊+雙面毛兜飯友） 300 元
💠 原創新刊【小羽×羽毛】 200 元
💠 雙面毛兜飯友 150 元</t>
  </si>
  <si>
    <t>https://www.facebook.com/huhome0906</t>
  </si>
  <si>
    <t>https://twitter.com/HuHome0906,https://twitter.com/HuHome0910</t>
  </si>
  <si>
    <t>https://www.instagram.com/huhome0906,https://www.instagram.com/huhome0910</t>
  </si>
  <si>
    <t>https://www.instagram.com/anniecos0323/</t>
  </si>
  <si>
    <t>https://line.me/R/ti/p/@027lpgxp</t>
  </si>
  <si>
    <t>https://www.facebook.com/photo/?fbid=26336094455991498&amp;set=a.1023754487652177</t>
  </si>
  <si>
    <t>https://www.myacg.com.tw/seller_market.php?seller=77672</t>
  </si>
  <si>
    <t>迷子燒</t>
  </si>
  <si>
    <t>💠新刊套組 1000元
💠同人誌【IMPURITY】200元
💠眼鏡布
💠壓克力立牌
💠恐龍系列 恐龍貼紙一組
💠恐龍系列 暴龍雙面大吊飾
💠滑鼠墊 800元</t>
  </si>
  <si>
    <t>https://www.facebook.com/p/Humidity-100063554807408/?locale=zh_TW</t>
  </si>
  <si>
    <t>https://bsky.app/profile/maigoyaki.bsky.social</t>
  </si>
  <si>
    <t>https://twitter.com/maigoyaki</t>
  </si>
  <si>
    <t>https://www.facebook.com/BANDBAND1027/</t>
  </si>
  <si>
    <t>https://www.plurk.com/maigo0905</t>
  </si>
  <si>
    <t>https://www.pixiv.net/users/1398543</t>
  </si>
  <si>
    <t>https://www.instagram.com/maigo0w0?utm_source=ig_web_button_share_sheet&amp;igsh=ZDNlZDc0MzIxNw==</t>
  </si>
  <si>
    <t>https://linktr.ee/maigoyaki?utm_source=linktree_profile_share&amp;ltsid=6ea7aac9-2037-425a-beaf-0a53980f13f1</t>
  </si>
  <si>
    <t>https://www.facebook.com/permalink.php?story_fbid=pfbid035pjKGBmHEG4TapnGp3w9gkvDnLYmPnsCG7vhvnfJJKLpF3ztzWQkGWrCxeLpsTGQl&amp;id=100063554807408
https://www.facebook.com/permalink.php?story_fbid=pfbid02wj2BJPmR2fnNwKVu5Gf7yTXz234UKe8tJVMexvFnJkBATMQReLwvTkjkKwfteeGml&amp;id=100063554807408
https://www.facebook.com/permalink.php?story_fbid=pfbid021jkTqCvcLG2737CS5dBGVunY2QW2pueAf2onbtjtf8KEUhfQEXLjKPv9qurXMvbgl&amp;id=100063554807408</t>
  </si>
  <si>
    <t>https://www.instagram.com/oggysecond/</t>
  </si>
  <si>
    <t>https://www.facebook.com/permalink.php?story_fbid=pfbid02PDqdNb1WPVoRdBTqW8GnyD86GjbPXetnNdLCCzYnVtJR8tLxRRX3Zxtfd4zMtjfQl&amp;id=100063554807408</t>
  </si>
  <si>
    <t>https://discord.com/invite/bangdream114514</t>
  </si>
  <si>
    <t>https://lit.link/zh-tw/bangdream114514</t>
  </si>
  <si>
    <t>https://www.facebook.com/ISWUWUWU/</t>
  </si>
  <si>
    <t>https://x.com/Iswuwuwu</t>
  </si>
  <si>
    <t>https://www.instagram.com/___20227/</t>
  </si>
  <si>
    <t>https://portaly.cc/iswuwuwu</t>
  </si>
  <si>
    <t>https://twitter.com/K_pring654</t>
  </si>
  <si>
    <t>https://www.pixiv.net/users/3937352</t>
  </si>
  <si>
    <t>https://www.instagram.com/k_pring654/</t>
  </si>
  <si>
    <t>K醬ㄉ攤</t>
  </si>
  <si>
    <t>T06</t>
  </si>
  <si>
    <t>https://www.facebook.com/s092077?rdid=mgx00kYXsaeHY3ui&amp;share_url=https%3A%2F%2Fwww.facebook.com%2Fshare%2F18bo8zSz2h%2F</t>
  </si>
  <si>
    <t>爆乳媽媽同人誌套組 500元
超限定立牌套組 2000元
（同人誌、立牌、限定套組海報、超大全身立牌）</t>
  </si>
  <si>
    <t>神奇恩恩</t>
  </si>
  <si>
    <t>https://twitter.com/chung791114</t>
  </si>
  <si>
    <t>https://www.plurk.com/KARENshootingstar</t>
  </si>
  <si>
    <t>https://www.pixiv.net/users/10454245</t>
  </si>
  <si>
    <t>https://x.com/chung791114/status/2013131429186851158</t>
  </si>
  <si>
    <t>https://x.com/chung791114/status/2019421872572727462</t>
  </si>
  <si>
    <t>LSS</t>
  </si>
  <si>
    <t>https://www.facebook.com/profile.php?id=61562119383652&amp;ref=_ig_profile_ac</t>
  </si>
  <si>
    <t>H37,H38</t>
  </si>
  <si>
    <t>同人誌【燃燒的西太平洋】</t>
  </si>
  <si>
    <t>軍事、戰爭主題</t>
  </si>
  <si>
    <t>https://www.facebook.com/LSSTHYMO/</t>
  </si>
  <si>
    <t>https://twitter.com/lssthymo</t>
  </si>
  <si>
    <t>https://www.plurk.com/LSSTHYMO</t>
  </si>
  <si>
    <t>https://www.pixiv.net/users/4407766</t>
  </si>
  <si>
    <t>https://www.instagram.com/aoi._.9z/reels/</t>
  </si>
  <si>
    <t>https://www.facebook.com/LSSTHYMO/posts/pfbid031YcTvit3FBzXj5WcVnkxaZsx5RnBzbWeXZNEkzFyPVoxdxJjHECoeLU7hVm2tGztl</t>
  </si>
  <si>
    <t>阿歐依</t>
  </si>
  <si>
    <t>https://www.facebook.com/OriginZeroClub/</t>
  </si>
  <si>
    <t>同人誌新刊套組 250元 (新刊+特典+年賀狀+文件夾+紙袋)
同人誌新刊套組 150元 (新刊+特典+年賀狀)
文件夾、紙袋、壓克力立牌 600元、掛軸 1500元、抱枕</t>
  </si>
  <si>
    <t>https://twitter.com/maidoll</t>
  </si>
  <si>
    <t>https://www.plurk.com/maidoll_fei</t>
  </si>
  <si>
    <t>https://www.facebook.com/AoiHinamori1024</t>
  </si>
  <si>
    <t>https://www.pixiv.net/users/554800</t>
  </si>
  <si>
    <t>https://www.plurk.com/p/3i5o24lhcn</t>
  </si>
  <si>
    <t>https://www.plurk.com/p/3i9ugq2fkj</t>
  </si>
  <si>
    <t>https://twitter.com/AoiHinamori</t>
  </si>
  <si>
    <t>Me兔-咪拉胖</t>
  </si>
  <si>
    <t>Me兔</t>
  </si>
  <si>
    <t>https://www.youtube.com/channel/UCJSBNjYCB1pu_t0FajsY17g/featured?sub_confirmation=1</t>
  </si>
  <si>
    <t>https://www.instagram.com/me_lapin/</t>
  </si>
  <si>
    <t>https://discord.gg/aoihinamori</t>
  </si>
  <si>
    <t>https://portaly.cc/me_lapin?utm_source=ig&amp;utm_medium=social&amp;utm_content=link_in_bio&amp;fbclid=PAZXh0bgNhZW0CMTEAc3J0YwZhcHBfaWQMMjU2MjgxMDQwNTU4AAGnYXP8ynmgAvv1vGWC_QAUhf8JTeUeSh2Nx_RkGgfR5_MZ5gzmbx44HcRGZSc_aem_j8RX7MP7wdAVesH6QJa2mw</t>
  </si>
  <si>
    <t>https://lit.link/en/aoihinamori</t>
  </si>
  <si>
    <t>FatKE (袋鼠)</t>
  </si>
  <si>
    <t>J01</t>
  </si>
  <si>
    <t>💠新刊套組 (新刊+燙印卡+吊飾+貼紙+徽章) 400元
💠同人誌【Gun x Girls vol.4】200元
💠拍立得風角色燙印卡
💠雷射燙印吊飾
💠防水貼紙
💠胸章
💠桌墊700元 (套組+桌墊 1000元)</t>
  </si>
  <si>
    <t>https://www.facebook.com/mirakehk</t>
  </si>
  <si>
    <t>https://www.facebook.com/photo/?fbid=3440884276049782&amp;set=a.216865201785055</t>
  </si>
  <si>
    <t>https://www.facebook.com/mirakehk/posts/pfbid0HdVCnMdEF2nduZffJJw13BJxLfJ87Vs8NEhYDxDqyykYY7JosT3wNF8CtCzj2Wuul</t>
  </si>
  <si>
    <t>キノキング</t>
  </si>
  <si>
    <t>https://www.instagram.com/apriori_circle</t>
  </si>
  <si>
    <t>https://x.com/kino_king_1996</t>
  </si>
  <si>
    <t>MYAOWL喵喔</t>
  </si>
  <si>
    <t>https://lit.link/zh-tw/menyakuranari</t>
  </si>
  <si>
    <t>新品 娃娃痛包 綑綁款＆棉被款
A套組（刺繡方塊包、金魚帶、燈箱鑰匙圈）$888
B套組（果凍袋、手提資料夾、筆記本、絲巾、雙層毛巾布）$666
C套組（飲料提袋、便籤本、環保袋）$333
隨機一番賞一抽$300（側背包、滑鼠墊+果凍手提收納包、PVC收納包+迷你收納袋、造型擦手巾、絨毛伸縮卡套零錢包）</t>
  </si>
  <si>
    <t>https://www.facebook.com/share/1L9AoyjrjW/?mibextid=wwXIfr
https://www.facebook.com/apriori.circle/posts/pfbid02yvaJwZ38rEYYb2LfgU38LA3bQ9CdQPEk1yGtWB2FHKtYYrJxxqMbj9pxkxEXm8Htl</t>
  </si>
  <si>
    <t>https://www.facebook.com/MYAOWL/?locale=zh_TW</t>
  </si>
  <si>
    <t>同人誌,立牌,紙袋,資料夾,鑰匙圈,掛軸</t>
  </si>
  <si>
    <t>https://www.instagram.com/myaowl/</t>
  </si>
  <si>
    <t>https://www.twitch.tv/mokameow</t>
  </si>
  <si>
    <t>https://discord.gg/ycDeqd2TQn</t>
  </si>
  <si>
    <t>https://portaly.cc/myaowl</t>
  </si>
  <si>
    <t>https://www.facebook.com/MYAOWL/posts/pfbid0X5TGbE2o9arnye4HvMaX6WAc3wjw9HTA9gUqnSM9wqouNVisFnHY9nXtvKa7C3Ufl</t>
  </si>
  <si>
    <t>https://www.facebook.com/MYAOWL/posts/pfbid06dvVkmX4f5rzDZLNhD2HMaigsviAUHkT1E838iTBoxm5eSJXj6CUmSfU3GxahJTQl?locale=zh_TW</t>
  </si>
  <si>
    <t>https://x.com/LZRT24?t=ty_5wWXiXo7RNywEh2q3vQ&amp;s=09</t>
  </si>
  <si>
    <t>https://x.com/samrui2</t>
  </si>
  <si>
    <t>https://www.pixiv.net/users/1029116</t>
  </si>
  <si>
    <t>狐狸攤</t>
  </si>
  <si>
    <t>同人誌【原創男娘本】</t>
  </si>
  <si>
    <t>https://www.facebook.com/photo/?fbid=1499977578800809&amp;set=a.503299611801949</t>
  </si>
  <si>
    <t>https://space.bilibili.com/3991940</t>
  </si>
  <si>
    <t>蛋捲</t>
  </si>
  <si>
    <t>💠同人誌【孔子新釋】200元
💠同人誌【不敬 何以別乎】100元</t>
  </si>
  <si>
    <t>https://www.facebook.com/flytwoknives/</t>
  </si>
  <si>
    <t>https://www.facebook.com/profile.php?id=100001475946372&amp;__tn__=-UC*F</t>
  </si>
  <si>
    <t>https://twitter.com/omeletcream</t>
  </si>
  <si>
    <t>https://www.plurk.com/g3223509</t>
  </si>
  <si>
    <t>https://www.pixiv.net/users/6069023</t>
  </si>
  <si>
    <t>https://www.facebook.com/flytwoknives/posts/pfbid0MvUWGKnm6U6iM4323PMmBJ8KPJhVUbfiKK52BaPmj9DeFj6hTMJxfXrb7nEQUsSfl</t>
  </si>
  <si>
    <t>https://www.facebook.com/xie.han.zhe.365627/posts/pfbid0Ynjp3jv44kgAK38ev6hdJf4LLNbwng8gmtQX7eFqmkCzG7jUsWkWQoK7fMTiKHgjl</t>
  </si>
  <si>
    <t>https://www.facebook.com/p/%E4%BA%9E%E7%BE%85%E8%90%AC%E8%B1%A1-Arrow-Workshop-61582790835698/</t>
  </si>
  <si>
    <t>Onimomo</t>
  </si>
  <si>
    <t>J42 [寄]</t>
  </si>
  <si>
    <t>https://www.instagram.com/lookcatwo/</t>
  </si>
  <si>
    <t>💠同人誌全彩插畫本 200元
💠壓克力立牌 300元
💠新刊套組 (同人誌+壓克力立牌兩個) 700元</t>
  </si>
  <si>
    <r>
      <rPr>
        <rFont val="Arial"/>
        <b/>
        <color rgb="FF1155CC"/>
        <u/>
      </rPr>
      <t>https://www.facebook.com/oliverdream97</t>
    </r>
  </si>
  <si>
    <t>https://www.facebook.com/permalink.php?story_fbid=pfbid0kCdoh6CguBka7DE7amiHA8UgCULLzwyygHyNkyyNqhBWPSdmqWKMQtrXqNuZTF3jl&amp;id=61582790835698</t>
  </si>
  <si>
    <t>https://www.plurk.com/onimomo</t>
  </si>
  <si>
    <t>https://www.myacg.com.tw/seller_market.php?seller=458444&amp;=&amp;pageID=1#ZQUBN_155906</t>
  </si>
  <si>
    <t>https://www.pixiv.net/users/14100371</t>
  </si>
  <si>
    <t>https://www.facebook.com/oliverdream97/</t>
  </si>
  <si>
    <t>OOPARTZ</t>
  </si>
  <si>
    <t>https://www.facebook.com/oopartz/</t>
  </si>
  <si>
    <t>https://twitter.com/Oopartzy</t>
  </si>
  <si>
    <t>https://www.plurk.com/ted08191</t>
  </si>
  <si>
    <t>https://www.pixiv.net/users/63715</t>
  </si>
  <si>
    <t>ATDAN, Criin</t>
  </si>
  <si>
    <t>OPERATION・BOX</t>
  </si>
  <si>
    <t>https://x.com/tsurugishidumi</t>
  </si>
  <si>
    <t>米哈遊，鳴潮 / Wuthering Waves</t>
  </si>
  <si>
    <t>https://shidumi.wixsite.com/tsurugi</t>
  </si>
  <si>
    <t>💠同人誌【Gambit、Afterglow】
💠拉鍊全彩布袋+17公分兩面壓克力立牌
💠透明明信片12張套組</t>
  </si>
  <si>
    <t>Oru歐璐</t>
  </si>
  <si>
    <t>同人誌《逗貓棒的使用方式SP》
小稜與光愛雙貓美味魔法打卡立牌
第二彈女友卡（共6張）
既刊品及套組、現場掛軸競標</t>
  </si>
  <si>
    <t>https://www.facebook.com/oru8734</t>
  </si>
  <si>
    <t>https://twitter.com/oru8734</t>
  </si>
  <si>
    <t>https://x.com/oru8734/status/2018266083455811769</t>
  </si>
  <si>
    <t>https://www.myacg.com.tw/goods_detail.php?gid=6788191</t>
  </si>
  <si>
    <t>coria</t>
  </si>
  <si>
    <t>https://www.plurk.com/p/3izihwdsks</t>
  </si>
  <si>
    <t>https://www.facebook.com/profile.php?id=61553216692742</t>
  </si>
  <si>
    <t>https://www.myacg.com.tw/seller_market.php?seller=278227</t>
  </si>
  <si>
    <t>https://x.com/Coria_tu</t>
  </si>
  <si>
    <t>R.I.N</t>
  </si>
  <si>
    <t>Atha</t>
  </si>
  <si>
    <t>https://www.facebook.com/athaatelier/</t>
  </si>
  <si>
    <t>同人誌【觸覺消失少女】</t>
  </si>
  <si>
    <t>https://twitter.com/Atha_re</t>
  </si>
  <si>
    <t>https://www.facebook.com/LLGlailing/</t>
  </si>
  <si>
    <t>https://x.com/LLG_lailing18</t>
  </si>
  <si>
    <t>https://x.com/LLG_lailing</t>
  </si>
  <si>
    <t>https://llg.fanbox.cc/</t>
  </si>
  <si>
    <t>https://www.pixiv.net/users/3367474</t>
  </si>
  <si>
    <t>https://discord.com/invite/rongchuhan</t>
  </si>
  <si>
    <t>https://www.instagram.com/llg_lailing/</t>
  </si>
  <si>
    <t>https://www.youtube.com/@RongChuhan</t>
  </si>
  <si>
    <t>https://www.twitch.tv/rongchuhan</t>
  </si>
  <si>
    <t>https://lit.link/en/LLGlailing</t>
  </si>
  <si>
    <t>https://clibo.tw/users/6nlvct</t>
  </si>
  <si>
    <t>https://www.facebook.com/LLGlailing/posts/pfbid0aXddnqLt8nWVhyu535sMm7XKUUVbJpy2SnShzdxmwj2pw6sXsUWMDNZ9mHPtHBo8l</t>
  </si>
  <si>
    <t>https://www.instagram.com/atha3367474</t>
  </si>
  <si>
    <t>https://www.facebook.com/share/p/1ABBrXa85C/</t>
  </si>
  <si>
    <t>原創音樂CD
美食評論</t>
  </si>
  <si>
    <t>sally : deja-vu</t>
  </si>
  <si>
    <t>SALLY</t>
  </si>
  <si>
    <t>迷你盒裝小書系列</t>
  </si>
  <si>
    <t>https://www.facebook.com/slychen/</t>
  </si>
  <si>
    <t>https://bsky.app/profile/slychen.bsky.social</t>
  </si>
  <si>
    <t>https://x.com/slychen</t>
  </si>
  <si>
    <t>https://www.plurk.com/slychen</t>
  </si>
  <si>
    <t>https://www.instagram.com/sally_dejavu</t>
  </si>
  <si>
    <t>https://www.youtube.com/@slychen</t>
  </si>
  <si>
    <t>https://sally-dejavu.blogspot.com/</t>
  </si>
  <si>
    <t>https://linktr.ee/slychen</t>
  </si>
  <si>
    <t>https://mastodon.social/@slychen</t>
  </si>
  <si>
    <t>saumonière栗子鮭魚屋</t>
  </si>
  <si>
    <t>💠 限量新刊9點大套組 1000 元
1️⃣ 同人誌新刊「HEAVENLY」 250 元
2️⃣ 草稿本
3️⃣ 燙金複製袋雙閃壓克力色紙 
4️⃣ 拍立得
5️⃣ 塔羅風白瓷雷射票
6️⃣ 紙袋
7️⃣ 鏡面大壓克力立牌  400 元
8️⃣ 大套組限定下載特典卡
9️⃣ 親簽塗鴉拍立得 (大套組限定)
💠 新刊6點套組 600 元
1️⃣ 新刊「HEAVENLY」  250 元
2️⃣ 草稿本 
3️⃣ 燙金複製袋雙閃壓克力色紙 
4️⃣ 拍立得
5️⃣ 塔羅風白瓷雷射票
6️⃣ 紙袋 
💠 新刊「HEAVENLY」 250 元
💠 鏡面大壓克力立牌  400 元</t>
  </si>
  <si>
    <t>https://www.facebook.com/profile.php?id=100070828673396</t>
  </si>
  <si>
    <t>https://x.com/ririge_?fbclid=IwY2xjawPcWh9leHRuA2FlbQIxMABicmlkETE2NmJlaFUxQWZNREl1WmtZc3J0YwZhcHBfaWQQMjIyMDM5MTc4ODIwMDg5MgABHtAPlft7H6-s7WY2Xl6QF-JPvJkjbS0De0GhfH-I92JPIwyba3YNblhwqFk3_aem_NHqL-vP3vmdsy8vW2yfQcg</t>
  </si>
  <si>
    <t>https://www.facebook.com/Aya.artist/</t>
  </si>
  <si>
    <t>https://x.com/lezon_re</t>
  </si>
  <si>
    <t>https://www.pixiv.net/users/78882575?fbclid=IwY2xjawPcWipleHRuA2FlbQIxMABicmlkETE2NmJlaFUxQWZNREl1WmtZc3J0YwZhcHBfaWQQMjIyMDM5MTc4ODIwMDg5MgABHn8LU9fYBaG3Q7q3gQSDONjbNHJhp14Y54aogOW36LK6UjbPi6E4Z7ZdrZa8_aem_xFPKdxNQckRyjH9tFcMfuA</t>
  </si>
  <si>
    <t>https://aya-lezon.fanbox.cc/</t>
  </si>
  <si>
    <t>https://www.facebook.com/permalink.php?story_fbid=pfbid0YTNq6TzVccdrN3nMDjhwCtHAtKocVNJPdeUwD4m9SakxBfVSqCBG7YUWGdQY2jq9l&amp;id=61554166082529&amp;__cft__[0]=AZW4Be_QFl4FMd1rWCLB0IoZ2z6TI6M0YqQRHb_w6S5Yl_LoAkzjBUuzVU-st61O2C0Nmgx1GwOZJBcjUH0YOelKOPSA2GLT3Nt6SHt3ISVkO0N40CF-qA-tN0iPzCMb6VSyqIKn0v115mnneng9ZXRYOyXEEU9tm4TZ7wE4FUfixHL5dynIwomQe9tIW23iXPuVdE6thB61xeYJlhFn4N3n&amp;__tn__=%2CO%2CP-R</t>
  </si>
  <si>
    <t>https://www.patreon.com/Aya_Lezon</t>
  </si>
  <si>
    <t>https://www.facebook.com/permalink.php?story_fbid=pfbid03y46oSsXbdGXgsEUPpGfckpb1NWCB9gA24xWGqpgWvxt57UD6Gyuc24kjmaiim6pl&amp;id=61554166082529</t>
  </si>
  <si>
    <r>
      <rPr>
        <rFont val="Arial"/>
        <color rgb="FF1155CC"/>
        <u/>
      </rPr>
      <t>https://reurl.cc/6b3A3O</t>
    </r>
  </si>
  <si>
    <t>Silver銀的無腦塗鴉</t>
  </si>
  <si>
    <t>FGO，酒吞童子</t>
  </si>
  <si>
    <t>https://www.facebook.com/chenwen125/</t>
  </si>
  <si>
    <t>https://x.com/seaocean01251</t>
  </si>
  <si>
    <t>https://www.pixiv.net/users/5594793</t>
  </si>
  <si>
    <t>https://silver0125.fanbox.cc/</t>
  </si>
  <si>
    <t>https://home.gamer.com.tw/homeindex.php?owner=chenwen125</t>
  </si>
  <si>
    <t>https://linktr.ee/silver0125</t>
  </si>
  <si>
    <t>https://pawoo.net/@chenwen2349</t>
  </si>
  <si>
    <t>https://www.facebook.com/share/p/14UcGyYqQk9/</t>
  </si>
  <si>
    <t>Sky</t>
  </si>
  <si>
    <t>💠 新刊套組（①+③） 550 元
💠 大新刊套組（①+②+③） 1250 元
①同人誌新刊《和大姐姐愉快的感覺11》 250 元
②同人誌新刊《和大姐姐愉快的感覺 總集篇2》 700 元
③大姐姐拍立得（含簽繪） 250 元
💠 FF46會場限定親簽簽名板 300 元
💠 方言xSKY原創聯名親簽簽名板 300 元</t>
  </si>
  <si>
    <t>https://bsky.app/profile/skyfreedom.bsky.social</t>
  </si>
  <si>
    <t>https:/x.com/sky_freedom212</t>
  </si>
  <si>
    <t>https://skyfreedom.fanbox.cc/</t>
  </si>
  <si>
    <t>https://www.patreon.com/skyfreedom</t>
  </si>
  <si>
    <t>https://www.instagram.com/skyfreedom212/</t>
  </si>
  <si>
    <t>https://lit.link/en/skyfreedom?fbclid=PAZXh0bgNhZW0CMTEAAaaLw0MU8nnwHNEXn9yfj3m8F30wh9R5HvPIgwxEEgePx6R_UCm9kg2H1Yk_aem_9YlqPlpvqXDti_gvecwc1w</t>
  </si>
  <si>
    <t>https://misskey.io/@skyfreedom</t>
  </si>
  <si>
    <t>https://www.facebook.com/SkyFreeDom.CandyClub/posts/pfbid0zDcXZJTUk4BAQXYW8tCfyDkT27wkh6RpKwsTNPMhhDg8pL8NALbvuWy8nDk7JjUwl#</t>
  </si>
  <si>
    <t>https://www.facebook.com/BcnyArt/posts/pfbid0JKL9En6W3DJvMPLVxwGViQ7ezPxPE14cGctAJeWvkmUaqRakVXGtV7SNfFzxgWvDlhttps://www.plurk.com/p/3izx74zlu3</t>
  </si>
  <si>
    <t>繪師，韓國</t>
  </si>
  <si>
    <t>https://www.facebook.com/ekis2016/?locale=zh_TW</t>
  </si>
  <si>
    <t>https://x.com/_bangsom</t>
  </si>
  <si>
    <t>https://www.pixiv.net/users/7985884</t>
  </si>
  <si>
    <t>https://www.zeczec.com/projects/studioekis?fbclid=IwY2xjawObS55leHRuA2FlbQIxMABicmlkETFCdjRkY1JDZ3dWSXA4R05ic3J0YwZhcHBfaWQQMjIyMDM5MTc4ODIwMDg5MgABHg_RW32ihSKQRGNEJpAMps0p1IdKCSqrO5lufvv3nHvuuZTLtXEWCCbaVuoZ_aem_7sbS7_cX1sd7FTa7sgcBgg</t>
  </si>
  <si>
    <t>https://www.instagram.com/_bangsom</t>
  </si>
  <si>
    <t>https://instabio.cc/bangsom</t>
  </si>
  <si>
    <t>TE artwork</t>
  </si>
  <si>
    <t>TE</t>
  </si>
  <si>
    <t>初音未來 / Hatsune Miku，vocaloid、上伊那牡丹，醉姿如百合、張景嵐、台灣Vtuber、洛可、光之美少女《名偵探光之美少女》、露露卡</t>
  </si>
  <si>
    <t>流沙磚吊飾
洛可不揪飯友
旋轉露露卡立牌
張景嵐貼紙 10*14cm</t>
  </si>
  <si>
    <t>https://www.facebook.com/TEartTE/</t>
  </si>
  <si>
    <t>https://x.com/TEartTE</t>
  </si>
  <si>
    <t>https://www.plurk.com/tenmoom?fbclid=IwAR1W4XdC7r5lZMzrg8qaYHZnwvfChspnrGY54SgDVaHLiXNQufQ98mVGTG8</t>
  </si>
  <si>
    <t>https://www.pixiv.net/users/283076</t>
  </si>
  <si>
    <t>https://discord.com/invite/EDdCfHUNde</t>
  </si>
  <si>
    <t>Tobey</t>
  </si>
  <si>
    <t>https://www.facebook.com/tobey7777/</t>
  </si>
  <si>
    <t>https://bsky.app/profile/tobey7777.bsky.social</t>
  </si>
  <si>
    <t>https://x.com/Tobey____</t>
  </si>
  <si>
    <t>https://www.plurk.com/tobey1214</t>
  </si>
  <si>
    <t>https://ko-fi.com/tobey</t>
  </si>
  <si>
    <t>https://www.instagram.com/tobey4131/</t>
  </si>
  <si>
    <t>https://www.plurk.com/p/3iwimdz2fh
https://www.plurk.com/p/3iwimcnhov
https://x.com/bbibinbingART/status/2083907685691675038
https://www.facebook.com/bbibinbingART/posts/pfbid02ABEG8es9eYi6HDR2qqnPZm9GpZV48it9KvXvgVV5gYf6NxxHHGP9squMTmNUzZWYl</t>
  </si>
  <si>
    <t>https://m.gamer.com.tw/home/home.php?owner=tobey7777</t>
  </si>
  <si>
    <t>https://potofu.me/tobey</t>
  </si>
  <si>
    <t>https://clibo.tw/users/pJeG46</t>
  </si>
  <si>
    <t>TroisBebes闖禍現場</t>
  </si>
  <si>
    <t>💠 壓克力立牌 190元
💠 磁鐵壓克力套盤 190元
💠 靜電貼 80元
💠 壓克力流沙磚吊飾 210元</t>
  </si>
  <si>
    <t>https://x.com/yeefomlan</t>
  </si>
  <si>
    <t>https://x.com/Trois_Bebes/status/2016829424310899104</t>
  </si>
  <si>
    <t>TRY&amp;方言二人社會</t>
  </si>
  <si>
    <t>TRY方言</t>
  </si>
  <si>
    <t>💠同人誌【聽說新任風紀委員長胸部很大這回事 3 】
💠雙面壓克力立牌
💠特典小冊
💠拍立得明信片
💠新刊套組 (同人誌+立牌+小冊+明信片) 1000元
💠掛軸 600元
💠掛軸套組 (新刊套組 + 掛軸) 1500元
💠掛軸兩款 600元
💠皮革墊 600元
💠周邊套組 三選二 1000元</t>
  </si>
  <si>
    <t>https://www.facebook.com/trylsc</t>
  </si>
  <si>
    <t>https://x.com/TryTrylsc</t>
  </si>
  <si>
    <t>https://www.plurk.com/czdaeqzcadqe</t>
  </si>
  <si>
    <t>https://www.pixiv.net/users/1340203</t>
  </si>
  <si>
    <t>https://trylsc.fanbox.cc/</t>
  </si>
  <si>
    <t>https://www.patreon.com/TRYLSC</t>
  </si>
  <si>
    <t>https://www.instagram.com/trylsc2023/</t>
  </si>
  <si>
    <t>https://www.youtube.com/@try9129</t>
  </si>
  <si>
    <t>https://home.gamer.com.tw/homeindex.php?owner=czdaeqzcadqe</t>
  </si>
  <si>
    <t>https://lit.link/zh-tw/TRYLSC</t>
  </si>
  <si>
    <t>https://www.plurk.com/p/3i89a5s0n1</t>
  </si>
  <si>
    <t>https://www.plurk.com/p/3i8p4cge19</t>
  </si>
  <si>
    <t>💘ℕ𝔼𝕎 𝕀𝕋𝔼𝕄 !! 
❥ 「FINDiNG LOVE」28P新刊
❥ 「FINDiNG LOVE」 5點小套組/6點大套組
❥ 貝殼光壓克力色紙 3款 單品
❥ 小唧滿版貼紙
❥ 小唧無邊雙插立牌
❥ 基路仔睡房浮雕磁石木餅
❥ 知櫻髮夾Set 
❥ 微噴複印原畫 &lt;附親簽&gt; 4款 [ 極少量 ]</t>
  </si>
  <si>
    <t>與雙子亭同攤位</t>
  </si>
  <si>
    <t>https://www.facebook.com/twinbox.tw/posts/pfbid02n5jFYiUCxSt17SuJmiMkN9epSYkeiUpzkFLzAuxtk93phYq6q4aQmcbdVWNPyFRql?__cft__[0]=AZXyWZLdP4k7CXJQE6ePDn09JdrF1roskKpqR7ouVcdCWjIbe1zNE2iTZ-hzkvoMqq7SKuRBKd_KudXgkUL3a72G8xrOP3NHuDlf5ru4XVBiUmugNXZvhANnK0tLgHJuAs306Nryeks08uLJyBJUtQSQMqG_wyi-7GzCjp84RuT1Ni_5BGtLIxFZcP5zb8u7DMQ&amp;__tn__=%2CO%2CP-R
https://www.facebook.com/twinbox.tw/posts/pfbid02hjvNh4U4kAyj9ir6dDa4eKCm2HymCgvwhYnq2Z9t36bc8wvDXZwiUafG5RqvCfpel</t>
  </si>
  <si>
    <t>https://www.facebook.com/beebee.1120/posts/pfbid02xP1GCivpAW5yMA4qdGDGzkib2XMycRwnyRFQVzbFFWpwTzvogKbbpFaLpLKuat8Cl</t>
  </si>
  <si>
    <t>https://www.facebook.com/beebee.1120/posts/pfbid037WuwtbFEkXwHeDFdXYLByV1Jq7zNuwhGi1bhNTV9kkye9yLVonBXPMLg7CgAghXXl</t>
  </si>
  <si>
    <t>E33,E34</t>
  </si>
  <si>
    <t>https://www.facebook.com/bibirooom</t>
  </si>
  <si>
    <t>https://x.com/miomio1568315</t>
  </si>
  <si>
    <t>https://bsky.app/profile/bibirooom.bsky.social</t>
  </si>
  <si>
    <t>https://www.pixiv.net/users/217707</t>
  </si>
  <si>
    <t>https://x.com/bibirooom</t>
  </si>
  <si>
    <t>https://www.plurk.com/bi2rom</t>
  </si>
  <si>
    <t>https://www.pixiv.net/users/962399</t>
  </si>
  <si>
    <t>https://space.bilibili.com/14424458</t>
  </si>
  <si>
    <t>https://www.instagram.com/bibirooom/</t>
  </si>
  <si>
    <t>https://potofu.me/bibirooom</t>
  </si>
  <si>
    <t>https://myship.7-11.com.tw/general/detail/GM2103104487579?utm_source=ig&amp;utm_medium=social&amp;utm_content=link_in_bio</t>
  </si>
  <si>
    <t>https://www.plurk.com/ccuav</t>
  </si>
  <si>
    <t>https://www.pixiv.net/users/147943</t>
  </si>
  <si>
    <t>https://magana.pixnet.net/blog/post/122059316-%5b%e5%b7%a5%e5%95%86%5d%5bff41%5d%e5%90%8c%e4%ba%ba%e7%a4%be%e5%9c%98uav%e5%af%a6%e9%a9%97%e5%ae%a4%e5%8f%83%e5%8a%a0%e6%83%85%e5%a0%b1%28%e5%83%85%e9%80%b1%e5%85%ad</t>
  </si>
  <si>
    <t>https://www.plurk.com/p/3ia9u0naq1</t>
  </si>
  <si>
    <t>VIVA</t>
  </si>
  <si>
    <t>https://www.facebook.com/VIVAISVIVA/</t>
  </si>
  <si>
    <t>https://www.plurk.com/viva123</t>
  </si>
  <si>
    <t>https://www.instagram.com/vivatomoyo/</t>
  </si>
  <si>
    <t>http://www.vivaorz.com/</t>
  </si>
  <si>
    <t>https://www.threads.com/@vivatomoyo</t>
  </si>
  <si>
    <t>https://www.facebook.com/VSPOT.tw/</t>
  </si>
  <si>
    <t>https://x.com/vspot_2015</t>
  </si>
  <si>
    <t>https://www.plurk.com/vspot</t>
  </si>
  <si>
    <t>WAGA</t>
  </si>
  <si>
    <t>F43</t>
  </si>
  <si>
    <t>https://x.com/biya1024</t>
  </si>
  <si>
    <t>💠貓與繁花盛開套組 (同人誌+燙金票+明信片+小燈箱) 600元
💠同人誌【貓與繁花盛開】200元
💠貓與繁花盛開燙金票+明信片 150元
💠貓與繁花盛開小燈箱 250元
💠燙金明信片 40元
💠封面明信片 30元
💠全透光透卡 50元/張 200元/組
💠硬殼證件卡套 120元
💠彩色桌墊卡片墊 700元
💠2026桌曆 350元
💠花束防水貼紙 40元/張 200元/組
💠手帳馬口迴紋針 50元
💠景深壓克力磚 350元
💠小奢華燙金大透卡 100元</t>
  </si>
  <si>
    <t>https://www.pixiv.net/users/59275588?_gl=1*1dzma2y*_ga*MjEwMzkxNjM0NC4xNzM3MjExMjY1*_ga_D9TLP3EFER*czE3NDg5NTQ0OTMkbzEwJGcwJHQxNzQ4OTU0NDkzJGo2MCRsMCRoMA..</t>
  </si>
  <si>
    <t>https://www.facebook.com/wagaillustration/</t>
  </si>
  <si>
    <t>https://biya1024.fanbox.cc/</t>
  </si>
  <si>
    <t>https://x.com/wagaillustrator</t>
  </si>
  <si>
    <t>https://www.instagram.com/biya1024/</t>
  </si>
  <si>
    <t>https://www.plurk.com/am_rebirth</t>
  </si>
  <si>
    <t>https://www.youtube.com/@biyagura1024?fbclid=PAZXh0bgNhZW0CMTEAAadcWj0eJPyuGtWN3nT1MMZl66cMyloE_IOPYmjNcWqn_ZPo-lBiA1bhThs75Q_aem_ibI-cjBKYmhtnHOKizsqpQ</t>
  </si>
  <si>
    <t>https://www.instagram.com/waga.1115/</t>
  </si>
  <si>
    <t>https://www.youtube.com/@wagaillustration</t>
  </si>
  <si>
    <t>https://www.twitch.tv/waga1115</t>
  </si>
  <si>
    <t>https://discord.gg/nPmvDdbGSa</t>
  </si>
  <si>
    <t>https://www.waga-illustration.com/</t>
  </si>
  <si>
    <r>
      <rPr>
        <rFont val="Arial"/>
        <color rgb="FF1155CC"/>
        <u/>
      </rPr>
      <t>https://linktr.ee/WAGAIllustration</t>
    </r>
  </si>
  <si>
    <t>https://myship.7-11.com.tw/general/detail/GM2301224230879</t>
  </si>
  <si>
    <t>https://www.facebook.com/waga1115/posts/pfbid027QgSPzqNSEKcaDw9r63To9ebq3sv61dbsHFWPrNZ9ZYZijKF7Mncc2sW8R9HMNxVl
https://www.facebook.com/wagaillustration/posts/pfbid0vV3xdb1tz91QLqHeiYEvYveoxaNFqVGh5WudBgpB7e7Eiy9dmei9GPV4HHmj86ixl</t>
  </si>
  <si>
    <t>https://drive.google.com/drive/u/0/folders/1w19vgSYSIuePdBR6ivt7_X6hL2VcBuou</t>
  </si>
  <si>
    <t>Still</t>
  </si>
  <si>
    <t>アユル</t>
  </si>
  <si>
    <t>https://www.facebook.com/profile.php?id=100083613786128</t>
  </si>
  <si>
    <t>https://x.com/waifubait</t>
  </si>
  <si>
    <t>https://www.instagram.com/waifubait_tw/</t>
  </si>
  <si>
    <t>https://www.youtube.com/c/WaifuBaitCh/featured</t>
  </si>
  <si>
    <t>https://waifubait.moe/</t>
  </si>
  <si>
    <t>https://x.com/Ayul_oekaki</t>
  </si>
  <si>
    <t>Walkzun</t>
  </si>
  <si>
    <t>沃克</t>
  </si>
  <si>
    <t>https://www.youtube.com/@ayul.illustrator</t>
  </si>
  <si>
    <t>僅認親卡，後有新刊wip</t>
  </si>
  <si>
    <t>https://www.facebook.com/Walkzun/</t>
  </si>
  <si>
    <t>https://twitter.com/walkzun</t>
  </si>
  <si>
    <t>https://twitter.com/aoimanabu</t>
  </si>
  <si>
    <t>https://www.pixiv.net/users/8221140</t>
  </si>
  <si>
    <t>https://www.instagram.com/walkzun/</t>
  </si>
  <si>
    <t>https://home.gamer.com.tw/homeindex.php?owner=long769</t>
  </si>
  <si>
    <t>https://www.facebook.com/Reina.BsWs/?locale=zh_TW</t>
  </si>
  <si>
    <t>https://lit.link/zh-tw/walkzun</t>
  </si>
  <si>
    <t>https://bsky.app/profile/hongbsws.bsky.social</t>
  </si>
  <si>
    <t>https://www.facebook.com/share/p/1ChQ5jo4ST/</t>
  </si>
  <si>
    <t>https://x.com/HongBsWs?fbclid=IwY2xjawSHZ1NleHRuA2FlbQIxMABicmlkETE5Z29QNEM3a3lQQXNEU1Nlc3J0YwZhcHBfaWQQMjIyMDM5MTc4ODIwMDg5MgABHq1BclKT0J4Ye3CDdJ4SlpzEwoiikpTWh3OvckZg7iwjebyDSmldjLaHKAwA_aem__DKcISHehZPPm9vb8c3WzQ</t>
  </si>
  <si>
    <t>あきは帝国</t>
  </si>
  <si>
    <t>https://lit.link/en/hongbsws</t>
  </si>
  <si>
    <t>https://www.myacg.com.tw/seller_market.php?seller=396686</t>
  </si>
  <si>
    <t>https://x.com/akibamaou0610</t>
  </si>
  <si>
    <t>https://www.pixiv.net/users/3783570?_gl=1*1qx4088*_ga*NTk4NTk0MzczLjE3NjA2MTk5Njg.*_ga_D9TLP3EFER*czE3NjQ3MzY2NDIkbzUkZzEkdDE3NjQ3MzY3MDEkajEkbDAkaDA.</t>
  </si>
  <si>
    <t>https://akiha555.fanbox.cc/</t>
  </si>
  <si>
    <t>いのがる工房</t>
  </si>
  <si>
    <t>https://x.com/garumux</t>
  </si>
  <si>
    <t>https://www.pixiv.net/users/32952745</t>
  </si>
  <si>
    <t>https://skeb.jp/@garumux</t>
  </si>
  <si>
    <t>Byoru</t>
  </si>
  <si>
    <t>Coser,菲律賓</t>
  </si>
  <si>
    <t>N21</t>
  </si>
  <si>
    <t>https://www.facebook.com/Byoruu/?locale=zh_TW</t>
  </si>
  <si>
    <t>https://x.com/byoruuuu?fbclid=IwY2xjawG8pmpleHRuA2FlbQIxMAABHRiNRAAm5HhYxTJCz1bCc4BIs9UNM-XQEVJHgZ8XxN24zACrwNIra7LCuA_aem_vIfvqNWrHDi3nB7C-SWKTQ</t>
  </si>
  <si>
    <t>https://x.com/ENST9</t>
  </si>
  <si>
    <t>https://www.patreon.com/byoru/</t>
  </si>
  <si>
    <t>なまねこカフェ</t>
  </si>
  <si>
    <t>https://instagram.com/by0ru</t>
  </si>
  <si>
    <t>C107全彩原創插畫本（含親簽）
オリジナルCG集「子作りホームワーク！」角色R18抱枕套2款</t>
  </si>
  <si>
    <t>https://linktr.ee/byoru?fbclid=IwY2xjawG8pnFleHRuA2FlbQIxMAABHb3Y8hRy0VipNv01bG9cfbVnmm9wOCNSOVVQp5sSCyKYC0ifiioN1-uSeg_aem_uWQXDiH60AX-IbFi9UKWJw</t>
  </si>
  <si>
    <t>https://x.com/namahyou_2nd</t>
  </si>
  <si>
    <t>https://x.com/namahyou3</t>
  </si>
  <si>
    <t>https://www.pixiv.net/users/13075529</t>
  </si>
  <si>
    <t>https://namahyou.fanbox.cc/</t>
  </si>
  <si>
    <t>https://fantia.jp/fanclubs/263490?locale=jp</t>
  </si>
  <si>
    <t>https://x.com/yui_taiwan/status/2018886383511961991
https://x.com/yui_taiwan/status/2017233355084124537</t>
  </si>
  <si>
    <t>にゃんション-貓宅</t>
  </si>
  <si>
    <t>https://www.facebook.com/nyansyon/</t>
  </si>
  <si>
    <t>https://x.com/wakatsukineko</t>
  </si>
  <si>
    <t>https://www.pixiv.net/users/8993603</t>
  </si>
  <si>
    <t>https://x.com/bbb577x</t>
  </si>
  <si>
    <t>https://lit.link/en/bygin</t>
  </si>
  <si>
    <t>https://www.plurk.com/p/3ir1rguiyd</t>
  </si>
  <si>
    <t>https://x.com/maono_na02</t>
  </si>
  <si>
    <t>https://www.plurk.com/p/3iwemh6mwv</t>
  </si>
  <si>
    <t>しぅわ</t>
  </si>
  <si>
    <t>C11 [寄]</t>
  </si>
  <si>
    <t>新刊套組$350
&gt;資料夾、新刊畫集、OMAKE本、迷你簽繪板
現場委託黑白簽名板 $2,000
現場or私訊委託特別板簽名板 $20,000
現場簽繪板競標</t>
  </si>
  <si>
    <t>同人誌【文學少女最近有點悶悶不樂】
同人誌既刊</t>
  </si>
  <si>
    <t>https://x.com/tamakiyayoi</t>
  </si>
  <si>
    <t>https://www.plurk.com/tamakiyayoi</t>
  </si>
  <si>
    <t>https://www.pixiv.net/users/112170</t>
  </si>
  <si>
    <t>https://lj16kzkv.fanbox.cc/</t>
  </si>
  <si>
    <t>https://fantia.jp/7f01215e61</t>
  </si>
  <si>
    <t>https://www.patreon.com/tamakiyayoi</t>
  </si>
  <si>
    <t>https://www.plurk.com/inashikuwa</t>
  </si>
  <si>
    <t>https://skeb.jp/@tamakiyayoi</t>
  </si>
  <si>
    <t>https://x.com/tamakiyayoi/status/2018684855102447650</t>
  </si>
  <si>
    <t>https://www.plurk.com/p/3iqcxlk21x
https://www.plurk.com/p/3izgsxuwai</t>
  </si>
  <si>
    <t>💠 冬裝套組 NT.750
1️⃣ 高15cm 插圖立牌
2️⃣ L2D立繪立牌
3️⃣ Q版雲母吊飾組
💠 A6水晶轉印貼 NT.70
💠 Q版雲母板吊飾 NT.240
💠 2026小春聯一組 NT.50
💠 仿撕拉拍立得 NT.50
💠 頂級美女貼紙
💠 不織布購物袋 
💠 行李束帶 NT.200
💠 鴿子百貼布 NT.250
💠 壓克力原子筆  70 元
💠 方形便條  40 元
💠 造型款便條紙  60 元
💠 雲母版壓克力磁鐵 70 元
💠 像素金屬徽章 180 元
💠 各款明信片 30 元</t>
  </si>
  <si>
    <t>https://www.plurk.com/p/3j0i3n68cg</t>
  </si>
  <si>
    <t>https://www.instagram.com/p/DTskIT-EyIu/</t>
  </si>
  <si>
    <t>姬德月兔的麻糬窩</t>
  </si>
  <si>
    <t>姬德月兔,A4,響月</t>
  </si>
  <si>
    <t>M24</t>
  </si>
  <si>
    <t>https://x.com/cabbage_ex?fbclid=IwY2xjawSHZ8FleHRuA2FlbQIxMABicmlkETE5Z29QNEM3a3lQQXNEU1Nlc3J0YwZhcHBfaWQQMjIyMDM5MTc4ODIwMDg5MgABHojA7lAHgof_XHR4_-bWcxokgrGvlWQcHsJEW4B5ZwTVye2Hc83BMz3G2O60_aem_PUcXAPUuPfaAibSZMkyZQA</t>
  </si>
  <si>
    <t>https://www.pixiv.net/users/10267593</t>
  </si>
  <si>
    <t>https://www.facebook.com/doubleagen https://www.facebook.com/BradKiddstranslatebuddies/</t>
  </si>
  <si>
    <t>https://www.instagram.com/braisedcabbagex</t>
  </si>
  <si>
    <t>https://twitter.com/kid_usagi</t>
  </si>
  <si>
    <t>https://www.youtube.com/@kidusagi_official</t>
  </si>
  <si>
    <t>https://discord.gg/GY8u7sp65x</t>
  </si>
  <si>
    <t>好社</t>
  </si>
  <si>
    <t>老蕭，Aden</t>
  </si>
  <si>
    <t>光之美少女《名偵探光之美少女》、露露卡</t>
  </si>
  <si>
    <t>同人誌大姊姊新刊
壓克力立牌</t>
  </si>
  <si>
    <t>繪師, 模型製作</t>
  </si>
  <si>
    <t>https://www.facebook.com/goodclub1216/</t>
  </si>
  <si>
    <t>https://line.me/R/ti/p/@316qdvix?oat_content=url</t>
  </si>
  <si>
    <t>chocolate</t>
  </si>
  <si>
    <t>繪師, coser, 寫手</t>
  </si>
  <si>
    <t>同人誌《同人文化講座》＄300
同人誌《日本Coser攝影師的拍攝秘訣！——戶外 光線 器材 合照技巧全收錄》 $800
同人誌《一家烤肉萬家香，烤肉人我的超人！》 250元
同人誌《金字塔要從正面看還是側面看？——從《路人攝影師的金字塔》看台日COSPLAY文化之異同》200元
同人誌《你好，我是一位興趣使然的COSER。「請問這裡是新手村嗎？」》200元</t>
  </si>
  <si>
    <t>https://www.facebook.com/qchocolatetw</t>
  </si>
  <si>
    <t>https://twitter.com/qchocolate</t>
  </si>
  <si>
    <t>http://www.plurk.com/qchocolate</t>
  </si>
  <si>
    <t>https://www.pixiv.net/users/58003</t>
  </si>
  <si>
    <t>http://instagram.com/qchocolatetw%20</t>
  </si>
  <si>
    <t>https://www.youtube.com/@mahouchoco</t>
  </si>
  <si>
    <t>https://www.twitch.tv/qchocolate</t>
  </si>
  <si>
    <t>https://qchocolate.info/cho</t>
  </si>
  <si>
    <t>https://www.facebook.com/photo/?fbid=10237560455925295&amp;set=a.3550721881272</t>
  </si>
  <si>
    <t>https://www.facebook.com/qchocolatetw/posts/pfbid0Wf1JWHzuRKAQZYAJbkVfoYotoGfvxE1uv9WiaAWKir5X5rsgQ11ZPV3tkjrTeNvyl</t>
  </si>
  <si>
    <t>https://www.plurk.com/p/3iqc3gvgx0
https://www.plurk.com/p/3iu0rk9yvn
https://www.plurk.com/p/3iy7wtfwo2</t>
  </si>
  <si>
    <t>空罐王</t>
  </si>
  <si>
    <t>繪師, YOUTUBER</t>
  </si>
  <si>
    <t>https://www.myacg.com.tw/seller_market.php?seller=555355&amp;&amp;keyword=Candy+Club
https://www.myacg.com.tw/goods_detail.php?gid=7329451</t>
  </si>
  <si>
    <t>https://www.facebook.com/canking</t>
  </si>
  <si>
    <t>https://twitter.com/a12710xxx</t>
  </si>
  <si>
    <t>https://www.pixiv.net/users/489858</t>
  </si>
  <si>
    <t>Caity</t>
  </si>
  <si>
    <t>魔法松鼠嘟嘟</t>
  </si>
  <si>
    <t>布製 大/小束口袋、零錢包、眼鏡布
皮革 卡套2款、吊繩、鑰匙圈
壓克力 鑰匙圈4款、磁鐵1款、立牌1組</t>
  </si>
  <si>
    <t>https://www.facebook.com/MagicalSquirrelDudu/</t>
  </si>
  <si>
    <t>https://twitter.com/SquirrelDudu</t>
  </si>
  <si>
    <t>https://www.facebook.com/cosplayer.caity2.0/</t>
  </si>
  <si>
    <t>https://www.instagram.com/magicalsquirreldudu/</t>
  </si>
  <si>
    <t>https://taplink.cc/magicalsquirreldudu</t>
  </si>
  <si>
    <t>https://myship.7-11.com.tw/general/detail/GM2108238133350</t>
  </si>
  <si>
    <t>https://twitter.com/CosplayerCaity</t>
  </si>
  <si>
    <t>https://www.instagram.com/cosplayer_caity/</t>
  </si>
  <si>
    <t>毛毛氈,狐狐氈</t>
  </si>
  <si>
    <t>繪師,手工藝品,原創插畫,羊毛氈手作公仔</t>
  </si>
  <si>
    <t>https://www.youtube.com/channel/UCY50ibikolJUOA8Wfs6sHzw</t>
  </si>
  <si>
    <t>https://www.facebook.com/MyGardenMyLife/</t>
  </si>
  <si>
    <t>https://linktr.ee/cosplayer_caity</t>
  </si>
  <si>
    <t>https://twitter.com/puddingdog520</t>
  </si>
  <si>
    <t>新刊套組 700元 (新刊+壓克力立牌+海報+小卡)、掛軸700元、壓克力立牌 300元、同人誌新刊 300元</t>
  </si>
  <si>
    <t>https://www.facebook.com/catpotart</t>
  </si>
  <si>
    <t>https://x.com/catpotart</t>
  </si>
  <si>
    <t>https://ragmyan.fanbox.cc/</t>
  </si>
  <si>
    <t>https://www.plurk.com/catpotart</t>
  </si>
  <si>
    <t>https://www.instagram.com/catpotart</t>
  </si>
  <si>
    <t>https://x.com/rag_ragko/status/2015709689909219425</t>
  </si>
  <si>
    <t>https://www.myacg.com.tw/seller_market.php?seller=358403</t>
  </si>
  <si>
    <t>https://x.com/rag_ragko/status/2017192750958133530</t>
  </si>
  <si>
    <t>丹下拳闘倶楽部</t>
  </si>
  <si>
    <t>C19,C20</t>
  </si>
  <si>
    <t>簽名板委託</t>
  </si>
  <si>
    <t>https://x.com/yokotamamoru</t>
  </si>
  <si>
    <t>https://x.com/ardnades</t>
  </si>
  <si>
    <t>https://www.pixiv.net/users/667394?_gl=1*c3eykf*_ga*NTk4NTk0MzczLjE3NjA2MTk5Njg.*_ga_D9TLP3EFER*czE3NjQ3Njc0MjAkbzYkZzAkdDE3NjQ3Njc0MjAkajYwJGwwJGgw</t>
  </si>
  <si>
    <t>https://www.plurk.com/ardnades</t>
  </si>
  <si>
    <t>https://www.fanbox.cc/@yokota-mamoru/posts/3386176</t>
  </si>
  <si>
    <t>https://lit.link/zh-tw/shikishi-staff?fbclid=IwY2xjawPJ4HNleHRuA2FlbQIxMABicmlkETFiT2JvMDRKN2xuZzJtVEtDc3J0YwZhcHBfaWQQMjIyMDM5MTc4ODIwMDg5MgABHnQ4gtaz1jHJn1RmOvdT7EKn_t2HZH80Y_1fXPODSb094bwK9jfwMbmAaDYN_aem_e296AVpLy0PAhVu8ezQp3Q</t>
  </si>
  <si>
    <t>鳴潮 / Wuthering Waveswuthering waves</t>
  </si>
  <si>
    <t>💠星炬學院學生使用手冊 200元/本
    B5｜24P｜全彩｜3款封面內容一致
💠鳴潮明信片 30元/張
    銅西卡｜雙面｜全彩
💠鳴潮雙閃胸章 150元/款
    58mm｜幻彩珠光｜含背卡
💠達妮婭雙插立牌 300元/組
    150mm｜雙面印刷｜含背卡包裝
💖套組贈送的香氛卡，每位角色都不一樣喔💖
【FF47新刊大套組 1300元】
星炬學院學生使用手冊X3、鳴潮明信片X3、鳴潮雙閃胸章X3、達妮婭雙插立牌
💖贈送香氛卡X3、紙袋
【FF47新刊小套組 1000元】
星炬學院學生使用手冊X1、鳴潮明信片X3、鳴潮雙閃胸章X3、達妮婭雙插立牌
💖贈送香氛卡X1、紙袋
【FF47新刊單推套組 350元】
星炬學院學生使用手冊X1、鳴潮明信片X1、鳴潮雙閃胸章X1</t>
  </si>
  <si>
    <t>https://www.facebook.com/Atelier.Kingyo.moe/posts/pfbid036o5TZwXnCAv6DHxmEvP8st6EfRqyQj7sb2bMnxiMrV5HStJBF6TiZsRcb9VmN4HVl</t>
  </si>
  <si>
    <r>
      <rPr>
        <color rgb="FF1155CC"/>
        <u/>
      </rPr>
      <t>https://x.com/pandora_0407</t>
    </r>
  </si>
  <si>
    <t>同人誌『夢想白狐戯画 捌』100元、同人誌『夢想白狐戯画 玖』100元、扇子、海報、吊飾 400元、紙袋、夢想白狐戯画 捌 套組 400元、夢想白狐戯画 玖 套組 400元、掛軸 700元、壓克力畫板 1000元</t>
  </si>
  <si>
    <r>
      <rPr>
        <color rgb="FF1155CC"/>
        <u/>
      </rPr>
      <t>https://x.com/chian_bb</t>
    </r>
  </si>
  <si>
    <r>
      <rPr>
        <color rgb="FF1155CC"/>
        <u/>
      </rPr>
      <t>https://www.fanbox.cc/</t>
    </r>
  </si>
  <si>
    <t>https://www.plurk.com/p/3i9uxxhtxj</t>
  </si>
  <si>
    <t>https://www.furuke.com/pandora0407</t>
  </si>
  <si>
    <t>親筆簽繪板</t>
  </si>
  <si>
    <t>https://www.facebook.com/pandora0407/posts/pfbid0toJjrMBs6fhKfP6N9DsHy7WHshe3s9uDsEfBAuXQnMyFuNpAaHh9kG493cvP8QFNl</t>
  </si>
  <si>
    <t>https://www.myacg.com.tw/goods_detail.php?gid=7341947</t>
  </si>
  <si>
    <t>桜もよん</t>
  </si>
  <si>
    <t>C107套組 $410
C106套組 $610
新刊 $210
糖果造型壓克力吊飾 $210
萌果＆愛鈴 R18抱枕套 $2440</t>
  </si>
  <si>
    <t>https://bsky.app/profile/sakuramoyon.bsky.social</t>
  </si>
  <si>
    <t>https://x.com/SakuraMoyon</t>
  </si>
  <si>
    <t>https://www.pixiv.net/users/10475690</t>
  </si>
  <si>
    <t>https://x.com/ChipRoger_</t>
  </si>
  <si>
    <t>https://sakuramoyon.fanbox.cc/</t>
  </si>
  <si>
    <t>https://www.instagram.com/sakuramoyon/</t>
  </si>
  <si>
    <t>https://x.com/ChipRoger_/status/2069769140903289196</t>
  </si>
  <si>
    <t>https://www.youtube.com/channel/UCrtO1NNtQ2xI2iLOh22x2Gw?sub_confirmation=1</t>
  </si>
  <si>
    <t>https://lit.link/zh-tw/sakuramoyon</t>
  </si>
  <si>
    <t>https://x.com/SakuraMoyon/status/2014283118279323851</t>
  </si>
  <si>
    <t>麥芽堂MALTYTOWN</t>
  </si>
  <si>
    <t>https://www.facebook.com/town.malty</t>
  </si>
  <si>
    <t>https://twitter.com/Bakugadou</t>
  </si>
  <si>
    <t>https://www.pixiv.net/users/13794972</t>
  </si>
  <si>
    <t>須本壮一</t>
  </si>
  <si>
    <t>💠同人誌漫畫《紫電改343》200元
💠同人誌【戰畫2】400元
💠同人誌既刊 400元
💠資料夾套組 200元
💠明信片套組 100元
💠書籤 50元</t>
  </si>
  <si>
    <t>https://x.com/motozocom</t>
  </si>
  <si>
    <t>https://x.com/motozocom/status/2016998269814296679</t>
  </si>
  <si>
    <t>新世紀福音戰士、勝利女神妮姬</t>
  </si>
  <si>
    <t>💠《準備出擊－惣流・アスカ・ラングレー》67mm×92mm卡套
💠《涅槃－娜由塔》67mm×92mm卡套(65枚入)
💠《奶油兔女郎－娜由塔》67mm×92mm卡套(65枚入)
💠《超級星光－阿妮斯》67mm×92mm卡套(65枚入)</t>
  </si>
  <si>
    <t>翡翠亭</t>
  </si>
  <si>
    <t>和泉つばす</t>
  </si>
  <si>
    <t>同人誌畫冊 700元、等身大掛軸 2500元、春風面巾 1300元、迷你色紙 200元</t>
  </si>
  <si>
    <t>https://twitter.com/tsubasu_izumi</t>
  </si>
  <si>
    <t>https://www.pixiv.net/users/874633</t>
  </si>
  <si>
    <t>http://hisuitei.com/</t>
  </si>
  <si>
    <t>https://x.com/tsubasu_izumi/status/2018290535937757693</t>
  </si>
  <si>
    <r>
      <rPr>
        <rFont val="Microsoft JhengHei"/>
        <color rgb="FF1155CC"/>
        <sz val="10.0"/>
        <u/>
      </rPr>
      <t xml:space="preserve">https://www.myacg.com.tw/goods_detail.php?gid=7278200
</t>
    </r>
    <r>
      <rPr>
        <rFont val="Microsoft JhengHei"/>
        <color rgb="FF1F1F1F"/>
        <sz val="10.0"/>
      </rPr>
      <t xml:space="preserve">https://www.myacg.com.tw/goods_detail.php?gid=7279647
https://www.myacg.com.tw/goods_detail.php?gid=7279648
</t>
    </r>
    <r>
      <rPr>
        <rFont val="Microsoft JhengHei"/>
        <color rgb="FF1155CC"/>
        <sz val="10.0"/>
        <u/>
      </rPr>
      <t>https://www.myacg.com.tw/goods_detail.php?gid=7279653</t>
    </r>
  </si>
  <si>
    <t>獣人人外</t>
  </si>
  <si>
    <t>ドングリ</t>
  </si>
  <si>
    <t>G43</t>
  </si>
  <si>
    <t>https://x.com/donguri_BC</t>
  </si>
  <si>
    <t>https://www.pixiv.net/users/323513</t>
  </si>
  <si>
    <t>https://x.com/donguri_bc/status/2018649128365105535</t>
  </si>
  <si>
    <t>canvas+garden</t>
  </si>
  <si>
    <t>宮坂みゆ</t>
  </si>
  <si>
    <t>同人誌新刊畫集
同人遊戲＆CD
同人誌既刊</t>
  </si>
  <si>
    <t>https://x.com/miyu_miyasaka</t>
  </si>
  <si>
    <t>https://canvas.fanbox.cc/</t>
  </si>
  <si>
    <t>https://www.plurk.com/p/3iqiauzpqq
https://www.plurk.com/p/3iu5ns1hlm</t>
  </si>
  <si>
    <t>https://zh.moegirl.org.cn/zh-tw/Template:CANVAS%2BGARDEN</t>
  </si>
  <si>
    <t>https://x.com/miyu_miyasaka/status/2014641668981772378</t>
  </si>
  <si>
    <t>https://x.com/miyu_miyasaka/status/2019374600812130348</t>
  </si>
  <si>
    <t>💠同人誌新刊 200元
💠新刊套組 500元
1、同人誌 新刊
2、雙面雷射卡
3、OMAKE小冊子
4、吊卡玩具鑰匙圈
5、牛皮紙文件袋</t>
  </si>
  <si>
    <t>石原竜也</t>
  </si>
  <si>
    <t>https://x.com/curry_and_rice4</t>
  </si>
  <si>
    <t>https://www.pixiv.net/users/258494</t>
  </si>
  <si>
    <t>https://qwjjuvoa.fanbox.cc/</t>
  </si>
  <si>
    <t>Dragon KItchen</t>
  </si>
  <si>
    <t>さそりがため</t>
  </si>
  <si>
    <t>同人誌、抱枕、掛軸、滑鼠墊</t>
  </si>
  <si>
    <t>https://www.facebook.com/permalink.php?story_fbid=pfbid02J2XV3aMa2A8VGpx1E5qHJoi2pWkVtGMnKnYebDonwRrAZkFnSyLUcKQSBc3aga8zl&amp;id=100094436799360</t>
  </si>
  <si>
    <t>https://x.com/sasorigatame</t>
  </si>
  <si>
    <t>https://www.plurk.com/sasorigatame</t>
  </si>
  <si>
    <t>https://www.pixiv.net/users/3810781</t>
  </si>
  <si>
    <t>https://www.plurk.com/p/3ia8k72ly4</t>
  </si>
  <si>
    <t>EMyo</t>
  </si>
  <si>
    <t>えみょ</t>
  </si>
  <si>
    <t>https://x.com/emyo27</t>
  </si>
  <si>
    <t>https://www.pixiv.net/users/5596229</t>
  </si>
  <si>
    <t>https://emyo.fanbox.cc/</t>
  </si>
  <si>
    <t>JH科学</t>
  </si>
  <si>
    <t>小涵歪腰郵筒立牌</t>
  </si>
  <si>
    <t>https://x.com/JohnHathway</t>
  </si>
  <si>
    <t>https://johnhathway.fanbox.cc/</t>
  </si>
  <si>
    <t>karomix</t>
  </si>
  <si>
    <t>https://www.facebook.com/100034546953117/posts/pfbid02Uhde5CzXCCnX8yyR5EEUA3JY2MgvnEVkS5UFyixwZiKBNXHt4xYC9GR8hrEZA1bol/?</t>
  </si>
  <si>
    <t>karory</t>
  </si>
  <si>
    <t>https://x.com/karory</t>
  </si>
  <si>
    <t>https://www.pixiv.net/users/18095070</t>
  </si>
  <si>
    <t>https://www.facebook.com/groups/257386581111808/</t>
  </si>
  <si>
    <t>https://karory.net/</t>
  </si>
  <si>
    <t>https://www.plurk.com/YConeco</t>
  </si>
  <si>
    <t>kuma-puro</t>
  </si>
  <si>
    <t>G22</t>
  </si>
  <si>
    <t>https://discord.com/invite/twUT3X3XDR</t>
  </si>
  <si>
    <t>新刊（中文）小朋友溫泉-沙織的情況- NT200
既刊 初華屋の童女たち-つばき編- NT150</t>
  </si>
  <si>
    <t>https://famistore.famiport.com.tw/users/68316/custom-class/0</t>
  </si>
  <si>
    <t>https://x.com/kuma_sasa</t>
  </si>
  <si>
    <t>https://x.com/kuma_sasa/status/2018972891803729938</t>
  </si>
  <si>
    <t>https://ci-en.dlsite.com/creator/4822</t>
  </si>
  <si>
    <t>恋小いろり</t>
  </si>
  <si>
    <t>💠新刊套組 650元
💠同人誌插畫本
💠2026年月曆
💠壓克力立牌
💠資料夾
💠小冊
💠紙袋
💠壓克力色紙? 1020元
💠同人誌新刊 / 既刊 150-290元
💠壓克力鑰匙圈</t>
  </si>
  <si>
    <t>https://x.com/ilolikoiko</t>
  </si>
  <si>
    <t>https://www.pixiv.net/users/171701?_gl=1*1cbvq3f*_ga*NTk4NTk0MzczLjE3NjA2MTk5Njg.*_ga_D9TLP3EFER*czE3NjkxMzk1MDgkbzExJGcwJHQxNzY5MTM5NTA4JGo2MCRsMCRoMA..</t>
  </si>
  <si>
    <t>Vtuber，馬來西亞</t>
  </si>
  <si>
    <t>米哈遊，崩壞星穹鐵道，Hololive，異環</t>
  </si>
  <si>
    <t>吊飾</t>
  </si>
  <si>
    <t>https://koikoiloli.fanbox.cc/</t>
  </si>
  <si>
    <t>https://www.facebook.com/CurrynoodleArt</t>
  </si>
  <si>
    <t>https://x.com/ilolikoiko/status/2014647798936084758</t>
  </si>
  <si>
    <t>https://x.com/cunomon</t>
  </si>
  <si>
    <t>nana</t>
  </si>
  <si>
    <t>https://www.youtube.com/@Cunomon/streams</t>
  </si>
  <si>
    <t>總集篇特裝版SET $1200
リリステラSET $600
アマリリスSET $700
壓克力吊飾&amp;拍立得SET $300
掛軸（3款）$900/個</t>
  </si>
  <si>
    <t>https://x.com/Cunomon/status/2060315377872302418/photo/1 
https://www.facebook.com/61563012111524/posts/pfbid0s3jpfh5xX4uj6kdQNLnYGMCoL7pd9tCyeg8gzpfNiXudDEJEEcos1gzUef2qdxTFl/?</t>
  </si>
  <si>
    <t>https://x.com/nanananaaannaa</t>
  </si>
  <si>
    <t>https://nanananaaannaa.fanbox.cc/</t>
  </si>
  <si>
    <t>插畫合本</t>
  </si>
  <si>
    <t>https://lit.link/zh-tw/nannanananaunau</t>
  </si>
  <si>
    <t>https://x.com/nanananaaannaa/status/2018679576445010035</t>
  </si>
  <si>
    <t>osakana.factory</t>
  </si>
  <si>
    <r>
      <rPr>
        <rFont val="Arial"/>
        <color rgb="FF1155CC"/>
        <u/>
      </rPr>
      <t>https://www.facebook.com/nakagawa.yuzuru</t>
    </r>
  </si>
  <si>
    <r>
      <rPr>
        <rFont val="Arial"/>
        <color rgb="FF1155CC"/>
        <u/>
      </rPr>
      <t>https://twitter.com/@mishiki</t>
    </r>
  </si>
  <si>
    <r>
      <rPr>
        <rFont val="Arial"/>
        <color rgb="FF1155CC"/>
        <u/>
      </rPr>
      <t>https://www.pixiv.net/users/27514</t>
    </r>
  </si>
  <si>
    <t>https://x.com/Cxiela1/media</t>
  </si>
  <si>
    <t>https://ofo.jp/</t>
  </si>
  <si>
    <t>red miso soup</t>
  </si>
  <si>
    <t>赤だし</t>
  </si>
  <si>
    <t>新刊翻譯版$200</t>
  </si>
  <si>
    <t>https://x.com/akadashidehanai</t>
  </si>
  <si>
    <t>https://www.pixiv.net/users/66790112</t>
  </si>
  <si>
    <t>https://x.com/akadashidehanai/status/2019334843856007615</t>
  </si>
  <si>
    <t>https://www.facebook.com/profile.php?id=61556090013189</t>
  </si>
  <si>
    <t>もんちゃんr</t>
  </si>
  <si>
    <t>https://x.com/CYFuture2024</t>
  </si>
  <si>
    <t>同人誌,掛軸,簽繪版</t>
  </si>
  <si>
    <t>https://www.instagram.com/cy._.future</t>
  </si>
  <si>
    <t>https://x.com/circle_rev3</t>
  </si>
  <si>
    <t>https://cyfuture.ccnl.cloud/</t>
  </si>
  <si>
    <t>https://www.plurk.com/monchan_rev3</t>
  </si>
  <si>
    <t>https://www.pixiv.net/users/6511975</t>
  </si>
  <si>
    <t>https://monchanrev3.fanbox.cc/</t>
  </si>
  <si>
    <t>https://fantia.jp/fanclubs/18521</t>
  </si>
  <si>
    <t>https://portaly.cc/cyfuture-vtuber</t>
  </si>
  <si>
    <t>https://www.plurk.com/p/3i7mtbaglc</t>
  </si>
  <si>
    <t>https://www.plurk.com/p/3ia2avspjh</t>
  </si>
  <si>
    <t>W01,W02</t>
  </si>
  <si>
    <t>https://x.com/xi_xeong</t>
  </si>
  <si>
    <t>https://www.pixiv.net/users/42490384</t>
  </si>
  <si>
    <t>アクアドロップ</t>
  </si>
  <si>
    <t>I29,I30</t>
  </si>
  <si>
    <t>兄妹新刊、既刊套組
托特包</t>
  </si>
  <si>
    <t>https://x.com/mika_mikami</t>
  </si>
  <si>
    <t>https://www.pixiv.net/users/854356</t>
  </si>
  <si>
    <t>https://mikami.fanbox.cc/</t>
  </si>
  <si>
    <t>https://fantia.jp/mikami</t>
  </si>
  <si>
    <t>DaiDai</t>
  </si>
  <si>
    <t>http://aquadrop.chu.jp/</t>
  </si>
  <si>
    <t>https://x.com/mika_mikami/status/2016844095575265498</t>
  </si>
  <si>
    <t>台灣VTuber</t>
  </si>
  <si>
    <t>台灣VTuber二創明信片 單張NT$40（共七款）
二創明信片一組（七款各1張）NT$240，購買一組再送素色信封袋一個</t>
  </si>
  <si>
    <t>FF46新刊五點套組$400
新品A1最高級掛軸 $900
FF45五點套組 $500
A4壓克力立牌 $1000</t>
  </si>
  <si>
    <t>https://x.com/Daidai_Yoake</t>
  </si>
  <si>
    <t>https://x.com/kakao_rantan</t>
  </si>
  <si>
    <t>https://www.pixiv.net/users/8513896</t>
  </si>
  <si>
    <t>https://www.instagram.com/daidai_yoake</t>
  </si>
  <si>
    <t>https://kakaorantan.fanbox.cc/</t>
  </si>
  <si>
    <t>https://kakaorantan.wixsite.com/website</t>
  </si>
  <si>
    <t>https://x.com/kakao_rantan/status/2018663603549913423</t>
  </si>
  <si>
    <t>http://youtube.com/@daidaiyoake</t>
  </si>
  <si>
    <t>https://www.twitch.tv/daidai_yoake</t>
  </si>
  <si>
    <t>N22</t>
  </si>
  <si>
    <t>https://daidai-yoake.carrd.co/</t>
  </si>
  <si>
    <t>https://www.plurk.com/p/3izoeo7rx8</t>
  </si>
  <si>
    <t>さくらアイス</t>
  </si>
  <si>
    <t>https://www.pixiv.net/users/17874579</t>
  </si>
  <si>
    <t>https://sakuraice.booth.pm/</t>
  </si>
  <si>
    <t>https://www.facebook.com/hanarabbitdango/</t>
  </si>
  <si>
    <t>https://zneco.exblog.jp/</t>
  </si>
  <si>
    <t>https://www.plurk.com/p/3i0ss5k23j</t>
  </si>
  <si>
    <t>しゅにち</t>
  </si>
  <si>
    <t>蔚藍檔案 / Blue Archive / ブルーアーカイブ，MyGO!!!!!，光之美少女《名偵探光之美少女》，露露卡</t>
  </si>
  <si>
    <t>https://x.com/syunichill_</t>
  </si>
  <si>
    <t>https://www.pixiv.net/users/7847900</t>
  </si>
  <si>
    <t>そらなにいろ</t>
  </si>
  <si>
    <r>
      <rPr>
        <rFont val="Arial"/>
        <b/>
        <color rgb="FF1155CC"/>
        <u/>
      </rPr>
      <t>https://twitter.com/sora72iro_art</t>
    </r>
  </si>
  <si>
    <t>https://www.pixiv.net/users/4357504</t>
  </si>
  <si>
    <r>
      <rPr>
        <rFont val="Arial"/>
        <b/>
        <color rgb="FF1155CC"/>
        <u/>
      </rPr>
      <t>https://www.instagram.com/sora72iro_art</t>
    </r>
  </si>
  <si>
    <t>ノラネコノタマ</t>
  </si>
  <si>
    <t>雪野みなと</t>
  </si>
  <si>
    <t>新刊套組、新刊、既刊 等
活動20周年紀念畫集
等身掛軸
色紙收納冊
壓克力場景立牌
A7壓克力磚
壓克力板
B2掛軸</t>
  </si>
  <si>
    <t>https://www.facebook.com/fularika</t>
  </si>
  <si>
    <t>https://twitter.com/straycat_2018</t>
  </si>
  <si>
    <t>https://www.pixiv.net/users/529489</t>
  </si>
  <si>
    <t>https://twitter.com/Fularika_</t>
  </si>
  <si>
    <t>https://noraneko-no-tama.fanbox.cc/</t>
  </si>
  <si>
    <t>https://fantia.jp/fanclubs/493</t>
  </si>
  <si>
    <t>https://x.com/straycat_2018/status/2016706735357251938</t>
  </si>
  <si>
    <t>プラチナきのこ</t>
  </si>
  <si>
    <t>ぴこぴこぐらむ</t>
  </si>
  <si>
    <t>套組A 700元、套組B 600元
同人誌、資料夾、托特包、貼紙、登山扣、壓克力立牌 400-650元、色紙、應援毛巾、壓克力鑰匙圈 200-300元、徽章 200元、掛軸 600元、遊戲收納包 800元、各類同人誌 200元-300元</t>
  </si>
  <si>
    <t>暗院子裡的南瓜 Dark-Yard</t>
  </si>
  <si>
    <t>https://x.com/mohu_san_day</t>
  </si>
  <si>
    <t>https://www.pixiv.net/users/4004789</t>
  </si>
  <si>
    <t>https://www.instagram.com/dark_yard.studio/</t>
  </si>
  <si>
    <t>https://picpicgram.fanbox.cc/</t>
  </si>
  <si>
    <t>https://www.youtube.com/channel/UCueQGvFMhQkccRgIjxZUn9Q</t>
  </si>
  <si>
    <t>https://ajouet1.wixsite.com/platinumkinoko</t>
  </si>
  <si>
    <t>https://potofu.me/picpicgram</t>
  </si>
  <si>
    <t>https://x.com/DDD</t>
  </si>
  <si>
    <t>https://x.com/mohu_san_day/status/2017946040779854068</t>
  </si>
  <si>
    <t>https://www.pixiv.net/users/14338645</t>
  </si>
  <si>
    <t>めろんの星々</t>
  </si>
  <si>
    <t>💠同人誌【巨乳媽媽在我面前系列】300元
💠同人誌【母 Swapping 總集編】500元
💠既刊 200元
💠同人誌【2025插畫集】100元
💠簽繪板 2500元-7000元
💠掛軸 600元
💠壓克力製品 300元</t>
  </si>
  <si>
    <t>https://pawoo.net/@2573968053</t>
  </si>
  <si>
    <t>鹿兒Deer</t>
  </si>
  <si>
    <t>Coser, 香港</t>
  </si>
  <si>
    <t>https://bsky.app/profile/melonstars.bsky.social</t>
  </si>
  <si>
    <t>https://x.com/mmminttt</t>
  </si>
  <si>
    <t>https://www.pixiv.net/users/3088582</t>
  </si>
  <si>
    <t>https://www.instagram.com/deerchann/?hl=zh-tw</t>
  </si>
  <si>
    <t>https://lit.link/zh-tw/melonstars</t>
  </si>
  <si>
    <t>https://www.plurk.com/p/3i9b4gznt6</t>
  </si>
  <si>
    <t>https://www.youtube.com/@62deer?si=lFJ4qPheAxOrOX9Z&amp;fbclid=PAZXh0bgNhZW0CMTEAAab6vmScyZns13hS_3yaXaHPm-CJoIM89n42wzobrMllnCJlwEORznYUWpM_aem_MSzTfO9sKNNgLvq1bX9rCA</t>
  </si>
  <si>
    <t>もちんち</t>
  </si>
  <si>
    <t>も</t>
  </si>
  <si>
    <t>https://www.twitch.tv/deerbb?fbclid=PAZXh0bgNhZW0CMTEAAaZ7ICastg7A45O3vr6AMboBllPU_dIQeMLDKj9QIFk8yVM5NGqNxIWVgQc_aem_hF8YIvIJty9f6Ah_Ck8hLg</t>
  </si>
  <si>
    <t>同人誌（新刊翻譯版）</t>
  </si>
  <si>
    <t>https://twitter.com/kireina_mochi</t>
  </si>
  <si>
    <t>https://www.pixiv.net/users/5835340</t>
  </si>
  <si>
    <t>Hololive、寶可夢、Calliope</t>
  </si>
  <si>
    <t>💠Holo吉祥物大臉XDA鍵帽 80元
💠Hololive Myth 小飯友 90元
💠Holo痘痘眼 Cherry 鍵帽 80元
💠Hololive全員大全套鍵帽組 4000元
💠Hololive Mori Calliope 80%鍵盤大全套 全87+3個入 4000元
小鍵帽 單入80元 / 任4入 300元 / 任5入 350元 / 任6入 400元
💠寶可夢鍵帽
💠個人勢Vtuber鍵帽</t>
  </si>
  <si>
    <t>https://x.com/kireina_mochi/status/2016486215177150503</t>
  </si>
  <si>
    <t>らぼまじ！</t>
  </si>
  <si>
    <t>同人誌 300-580元</t>
  </si>
  <si>
    <t>https://x.com/aranobu</t>
  </si>
  <si>
    <t>https://www.youtube.com/channel/UCqmO-1i52TJGK4pZE-p27ng</t>
  </si>
  <si>
    <t>https://www.plurk.com/p/3ia91qzm9d</t>
  </si>
  <si>
    <t>https://www.instagram.com/deity_mark/p/DbqZyWtDzC7/</t>
  </si>
  <si>
    <t>万象森羅</t>
  </si>
  <si>
    <t>繪師，日本社團</t>
  </si>
  <si>
    <t>https://drive.google.com/drive/folders/1BQRVNoyRn0VjJpZpXRMiONimcVVReV28?usp=drive_link</t>
  </si>
  <si>
    <t>色紙</t>
  </si>
  <si>
    <t>https://x.com/anetarouNFT</t>
  </si>
  <si>
    <t>https://x.com/ANETAROU</t>
  </si>
  <si>
    <t>https://www.pixiv.net/users/18728178</t>
  </si>
  <si>
    <t>https://opensea.io/collection/banshou-shinra</t>
  </si>
  <si>
    <t>https://discord.com/invite/V9x4fPCvDR</t>
  </si>
  <si>
    <t>https://banshou-shinra.com/</t>
  </si>
  <si>
    <t>https://x.com/_kishino/status/2018901672697950677</t>
  </si>
  <si>
    <t>https://www.plurk.com/delayder</t>
  </si>
  <si>
    <t>V07,V08</t>
  </si>
  <si>
    <t>https://www.pixiv.net/users/5192</t>
  </si>
  <si>
    <t>蔚藍檔案 / Blue Archive / ブルーアーカイブ，妃姬，陽奈</t>
  </si>
  <si>
    <t>FF47新刊套組 1000元
💠1. 同人誌新刊-山水戀霞(R18) B5/32P全彩 250元
💠2. 妃姬旗袍立牌1個-三層展示/特選底座-(20cm)
💠3. 妃姬旗袍飯友1個-(6cm)
💠4. 陽奈PVC白瓷小卡1張
💠5. 白瓷閃底胸章1個-(9cm)
💠6. 明信片2張
💠7. 新刊A4資料夾1個
💠8. 飄帶帆布袋1個
精緻立牌
💠陽奈旗袍立牌 600元
💠莉央永裝立牌 400-600元
檔案插畫集
💠莉央同人誌插畫集 200-250元
療癒小物
💠千年三人組飯友 250元
💠旗袍飯友 100元
💠Q版串串吊飾 150元</t>
  </si>
  <si>
    <t>https://www.plurk.com/p/3i95jitzgu</t>
  </si>
  <si>
    <t>https://www.facebook.com/Dema.hmw0</t>
  </si>
  <si>
    <t>茶花室 ❙ 營業中</t>
  </si>
  <si>
    <t>ᴍɪᴛꜱüᴋɪ</t>
  </si>
  <si>
    <t>繪師，台灣Vtuber個人勢</t>
  </si>
  <si>
    <t>💠雙面飯友 250元
💠紀念立牌 450元
💠紀念杯墊 200元</t>
  </si>
  <si>
    <t>https://x.com/demahmw</t>
  </si>
  <si>
    <t>https://www.pixiv.net/users/111137066</t>
  </si>
  <si>
    <t>https://www.instagram.com/mitsuki3i_</t>
  </si>
  <si>
    <t>https://www.youtube.com/@MiTsuki3i</t>
  </si>
  <si>
    <t>https://www.instagram.com/dema_hmw</t>
  </si>
  <si>
    <t>https://discord.com/invite/g49EB3C46G</t>
  </si>
  <si>
    <t>https://portaly.cc/Mitsuki3i.art</t>
  </si>
  <si>
    <t>https://x.com/MiTsuki3i/status/2015071107175616600</t>
  </si>
  <si>
    <t>亂中有序</t>
  </si>
  <si>
    <t>繪師,同人社團</t>
  </si>
  <si>
    <t>💠既刊 120元
💠帆布袋 350元
💠鐵盒 150元
💠造型壓克力+貼紙組 240元
💠壓克力立牌 120元
💠束口袋 60元
💠壓克力吊飾 150元
💠壓克力飯友 150元
💠防水貼紙 40元
💠貼紙 50元
💠明信片 60元
💠貼紙組 120元</t>
  </si>
  <si>
    <t>https://www.plurk.com/p/3iqc7xr0ih
https://www.facebook.com/Dema.hmw0/posts/pfbid02GZDcr4X4akA54T1w4iYoV9mKYgUESxdnEG961Egv1kbavWn4X2MVkhdU2ndaT4qhl</t>
  </si>
  <si>
    <t>https://www.facebook.com/LJYS.doujin/</t>
  </si>
  <si>
    <t>https://www.plurk.com/kaminalikyo</t>
  </si>
  <si>
    <t>https://www.pixiv.net/users/7321996</t>
  </si>
  <si>
    <t>https://www.facebook.com/permalink.php?story_fbid=pfbid02umYKG2pipsMgHZE85N1RQKfWcKEViZUHmUDAe5ZVQHZv7UCVv7Q9xQbbLwjGucU8l&amp;id=100002692831584</t>
  </si>
  <si>
    <t>https://www.plurk.com/p/3i9p5p7w1y</t>
  </si>
  <si>
    <t>https://www.myacg.com.tw/seller_market.php?seller=532020
https://www.myacg.com.tw/goods_detail.php?gid=7298043
https://www.myacg.com.tw/goods_detail.php?gid=7297873</t>
  </si>
  <si>
    <t>大衛</t>
  </si>
  <si>
    <t>H15,H16</t>
  </si>
  <si>
    <t>C31, G33(寄)</t>
  </si>
  <si>
    <t>💠小貓套組 500元 (同人誌+特典本+提袋+胸章+貼紙+圈飾+明信片+編號卡)
💠同人誌【阿努比斯的色情審判5】
💠同人誌【OMAKE 特典折本】
💠可愛貓貓提袋
💠胸章
💠防水貼紙
💠軟膠圈飾
💠明信片
💠PVC編號卡
💠埃及貼貼瑟瑟桌墊 600元
💠阿努比斯胖次立牌 350元
💠可愛後輩飯友立牌 200元
💠小貓可愛掛軸 350元
💠可愛貓貓T六代 700元
💠既刊 250元
💠大貓套組 (小貓套組 + 貓貓T-Shirt)1200元</t>
  </si>
  <si>
    <t>https://www.facebook.com/devid.515333/</t>
  </si>
  <si>
    <t>https://x.com/devid515333</t>
  </si>
  <si>
    <t>https://www.facebook.com/surreal1080/posts/pfbid0G8S7dmuq9PWutW9heWpuEvZKBFgnhUC9qzAX89fpLuquUHqHtBrpLKAuqMR1XZjql?__cft__[0]=AZbrZlp4htEQEZIup1QhlgsDdXUFRfxyZqqYFDZDjevcCenHZF5hacp6ZpXQGQFkwZiVfpmHkxw5FpkhLLuYjbsCt5Yi0a3_yjBSA8vp6MDxNQ2tomvuFPs6lLvFtuCo_RgiU9EB4lT5AmkiFq4ox2XGRTOXHEh24B-tdmXOrqFwLOmDXcPS7HwoaVovRoBF4ko&amp;__tn__=%2CO%2CP-R
https://www.facebook.com/permalink.php?story_fbid=pfbid039yvCgk4S7aLNk4CKPjKBex3yDor9jCxxUfJLJbfk2nedeoxEdvhN5m8LDdrdLdfl&amp;id=61577103016929</t>
  </si>
  <si>
    <t>https://instagram.com/devid.515333</t>
  </si>
  <si>
    <t>https://www.plurk.com/p/3ia4f24d3a</t>
  </si>
  <si>
    <t>https://www.myacg.com.tw/seller_market.php?seller=555355&amp;sort=4&amp;order=DESC&amp;show=image&amp;market_id=&amp;no_market=&amp;pageID=1&amp;gourl_point=ZQUBN_155906&amp;keyword=%E3%81%99%E3%82%8A%E3%81%8A&amp;low_price=&amp;high_price=&amp;start_date=&amp;end_date=</t>
  </si>
  <si>
    <t>https://www.plurk.com/p/3i8z9tkfuw</t>
  </si>
  <si>
    <t>💠 新刊套組（1+2） 300 元
1️⃣ 同人誌新刊《關於湯米子在發情期時變得想要做愛》 200 元
2️⃣ 湯米子不織布袋
💠 頂到肺套組（1+2+3+4） 800 元
3️⃣ 湯米子兔女郎雙面立牌（18cm） 350 元
4️⃣湯米子8cm拉珠吊飾
💠 湯米子立體大奶滑鼠墊（一般版/R18） 600 元
💠 淫獸決鬥-巨乳三人行墊 600 元</t>
  </si>
  <si>
    <t>https://www.facebook.com/share/p/188Ue11PDG/</t>
  </si>
  <si>
    <t>https://www.myacg.com.tw/goods_detail.php?gid=6746811</t>
  </si>
  <si>
    <t>U05,U06</t>
  </si>
  <si>
    <t>https://x.com/juicy_ichi</t>
  </si>
  <si>
    <t>MR.J.W</t>
  </si>
  <si>
    <t>💠 新刊《BADGIRL》系列 各 180–200 元
&gt;BADGIRL IV (B5 16P 全彩) 180 元
&gt;BADGIRL III (B5 20P 全彩) 200 元
&gt;BADGIRL II (B5 16P 全彩) 180 元
💠 水露新刊套組 NT$600
1️⃣ 新刊
2️⃣ 燙色Cheki ×2 60元/張 250元/5張
3️⃣ A6明信片 ×2 40元/張 200元/6張
4️⃣ 變化壓克力扣 
5️⃣ 幻想系列卡牌 ×1  50元/張 500元/套
💠 地雷系T恤 NT$800
💠 光柵壓克力鑰匙扣 NT$160</t>
  </si>
  <si>
    <t>https://www.facebook.com/p/MRJW-100063588196913/</t>
  </si>
  <si>
    <t>https://www.pixiv.net/users/4168140</t>
  </si>
  <si>
    <t>https://www.instagram.com/mr.jason.wong/</t>
  </si>
  <si>
    <t>https://www.instagram.com/p/DTz3fh7j7AD/</t>
  </si>
  <si>
    <t>https://twitter.com/james30226</t>
  </si>
  <si>
    <t>https://www.pixiv.net/users/215846</t>
  </si>
  <si>
    <t>https://home.gamer.com.tw/homeindex.php?owner=james30226</t>
  </si>
  <si>
    <t>https://x.com/naturefour</t>
  </si>
  <si>
    <t>繪師，泰國</t>
  </si>
  <si>
    <t>💠媽媽的朋友2簽名+3D小卡限量套組 800元
💠同人誌【媽媽的朋友2】400元
💠同人誌【媽媽的朋友】400元
💠同人誌【媽媽的收藏】400元
💠滑鼠墊 800元</t>
  </si>
  <si>
    <t>https://www.facebook.com/p/XTER-comics-61567949756929/</t>
  </si>
  <si>
    <t>https://x.com/xtercomic?lang=zh-Hant</t>
  </si>
  <si>
    <t>https://subscribestar.adult/xter</t>
  </si>
  <si>
    <t>https://linktr.ee/XTERcomics?utm_source=linktree_profile_share&amp;ltsid=77fc5b22-8e04-4afe-b99c-dbc08036328c</t>
  </si>
  <si>
    <t>https://www.facebook.com/share/p/186xNU9628/</t>
  </si>
  <si>
    <t>Kakureme 躲龜龜 x Owl貓頭鷹交通書</t>
  </si>
  <si>
    <t>躲龜龜，Fuko</t>
  </si>
  <si>
    <t>繪師，路權提倡者</t>
  </si>
  <si>
    <t>https://www.facebook.com/ISGOGOIS/</t>
  </si>
  <si>
    <t>🐢 總集編新刊 : 躲龜龜作品集 2 ( 非 R18 )
🐢「騎車簡單」明信片 10 元 / 張</t>
  </si>
  <si>
    <t>路權倡議者</t>
  </si>
  <si>
    <t>https://www.facebook.com/KakuremeBert2</t>
  </si>
  <si>
    <t>https://www.facebook.com/owlfuko</t>
  </si>
  <si>
    <t>https://x.com/kakureme_bert</t>
  </si>
  <si>
    <t>https://bert1037.fanbox.cc/</t>
  </si>
  <si>
    <t>https://www.instagram.com/kakureme_bert/</t>
  </si>
  <si>
    <t>https://www.youtube.com/channel/UCdVbTc2ncyLAEswqm8p-xVA</t>
  </si>
  <si>
    <t>https://lit.link/en/Kakureme</t>
  </si>
  <si>
    <t>https://kakureme.webnode.tw/</t>
  </si>
  <si>
    <t>https://www.facebook.com/KakuremeBert2/posts/pfbid02FgLgNpRYd4e469qr7WWds5LHkjBYe1bjmS1GVGbB3fUzpKd8WsZNZf52qRHZaCcjl</t>
  </si>
  <si>
    <t>https://www.facebook.com/KakuremeBert2/posts/pfbid02VorueLkMu7PWMrAL1cbdUFzrdz1XfAwjTJpsMdLsQmU5be3AFv3zwjnD7kME3Si8l</t>
  </si>
  <si>
    <t>01 ▸ 新刊《愚人亭》：B5 | 32P | 全彩 | R18
02 ▸【特典】明信片：10.5×14.8cm | 高清電子桌布
03 ▸《錯謬》磁吸吊飾：6cm | 2入 | 磁吸設計
04 ▸【套組限定】帆布袋：45×34×10cm | 磁吸扣
05 ▸《午間茶話》大滑鼠墊：70×40cm | 防滑橡膠底
06 ▸《店內小憩》皮革杯墊：10cm
07 ▸《貓女僕》等身抱枕套：50×160cm | 2WAY
08 ▸【套組限定】電子典藏卡：85×54mm | 電子書
09 ▸【套組限定】《秘密營業》色紙：14×21cm
10 ▸《女僕外帶》壓克力立牌：17～19cm | 全4款</t>
  </si>
  <si>
    <t>https://www.plurk.com/p/3ia47vj1mz</t>
  </si>
  <si>
    <t>https://www.facebook.com/ebimochi0306/</t>
  </si>
  <si>
    <t>羽毛滿天飛</t>
  </si>
  <si>
    <t>陸魯西</t>
  </si>
  <si>
    <t>繪師，寫手</t>
  </si>
  <si>
    <t>https://x.com/ebimochi0306</t>
  </si>
  <si>
    <t>嫡庶三『清明花』</t>
  </si>
  <si>
    <t>https://www.facebook.com/lucylusstories/?locale=zh_TW</t>
  </si>
  <si>
    <t>https://www.instagram.com/sha6666669/</t>
  </si>
  <si>
    <t>https://x.com/dingling100?fbclid=IwY2xjawOfWoVleHRuA2FlbQIxMABicmlkETF4ZVNib3hDUmNRNWZtZ1dVc3J0YwZhcHBfaWQQMjIyMDM5MTc4ODIwMDg5MgABHtloVvP1eb7jbpcR3o79vW4Bv6pR74128yUPBgz_dIxB1oVee7xmPC8CK_qv_aem_3j6QuWvl-PF57a9PMi60Vw</t>
  </si>
  <si>
    <t>https://www.youtube.com/channel/UCcWRKVqML3CshNp_eMt0m7Q</t>
  </si>
  <si>
    <t>https://lit.link/zh-tw/sha6666669</t>
  </si>
  <si>
    <t>https://www.facebook.com/permalink.php?story_fbid=pfbid0MjEhieuFfdtq8HsYF1dzXQRTKbnjg3zYVWu6EjVnsQCZQwxA37Sxys1ma6avp2dJl&amp;id=61585579530911</t>
  </si>
  <si>
    <t>https://www.facebook.com/yunjulu22/posts/pfbid02ytWeqxkUWsQ97Qi2wmLwJn7Jr26yfSAGHZx3PRGxSm473DA81n4DpgX1bS9b8oqal?locale=zh_TW</t>
  </si>
  <si>
    <t>https://www.myacg.com.tw/seller_market.php?seller=611027</t>
  </si>
  <si>
    <t>鬼幽靈</t>
  </si>
  <si>
    <t>繪師，積木</t>
  </si>
  <si>
    <t>https://www.facebook.com/share/19t1hQNszT/</t>
  </si>
  <si>
    <t>https://www.plurk.com/ghostling1991</t>
  </si>
  <si>
    <t>https://www.pixiv.net/users/3386064</t>
  </si>
  <si>
    <t>同人誌、眼鏡布、提袋、拍立得、壓克力立牌、門票、掛軸 1000元、新刊套組 800元</t>
  </si>
  <si>
    <t>https://twitter.com/ek0ru</t>
  </si>
  <si>
    <t>https://x.com/_bangsom/status/2017871951004590198</t>
  </si>
  <si>
    <t>https://plurk.com/ek0ru</t>
  </si>
  <si>
    <t>https://www.pixiv.net/en/users/62988244</t>
  </si>
  <si>
    <t>https://poipiku.com/7712713/</t>
  </si>
  <si>
    <t>freng</t>
  </si>
  <si>
    <t>https://twitter.com/frengchiano2</t>
  </si>
  <si>
    <t>https://www.pixiv.net/users/3975343</t>
  </si>
  <si>
    <t>碧藍航線，綾波</t>
  </si>
  <si>
    <t>新刊套組 1100元
💠1、同人誌新刊 300元
💠2、掛軸 1000元
同人誌【今晚可不會放過你 Honey主人】300元
既刊 200元-300元
立牌 200元
掛軸 800元</t>
  </si>
  <si>
    <t>kuse</t>
  </si>
  <si>
    <t>くせ</t>
  </si>
  <si>
    <t>https://x.com/Kuse0201</t>
  </si>
  <si>
    <t>https://www.pixiv.net/users/26503290</t>
  </si>
  <si>
    <t>https://kuse0201.fanbox.cc/</t>
  </si>
  <si>
    <t>https://www.patreon.com/kuse0201</t>
  </si>
  <si>
    <t>https://linktr.ee/kuse0201</t>
  </si>
  <si>
    <t>Maenoo</t>
  </si>
  <si>
    <t>x.com/maenoo42</t>
  </si>
  <si>
    <t>https://www.pixiv.net/users/5797700</t>
  </si>
  <si>
    <t>ye_jji</t>
  </si>
  <si>
    <t>https://www.facebook.com/JElilianamiku/posts/pfbid02ELYdqrYDU1BkVW6mcPeGnnFf9SdQE3fFKhgUo5MuYM8XYUa763zsVz9TSj32rLiFl
https://www.facebook.com/JElilianamiku/posts/pfbid02NLNpH3vgUU1YSPY5pocBkkpuhvkGrQQznN5KkbeZdYYKskBU9dfhy9NDEdhirFqtl</t>
  </si>
  <si>
    <t>https://x.com/y_e_j_j_i_</t>
  </si>
  <si>
    <t>https://www.pixiv.net/users/12131266</t>
  </si>
  <si>
    <t>https://yejji.fanbox.cc/</t>
  </si>
  <si>
    <t>https://www.instagram.com/y_e_j_j_i/</t>
  </si>
  <si>
    <t>https://www.youtube.com/@y_e_j_j_i_</t>
  </si>
  <si>
    <t>https://yejji.net/</t>
  </si>
  <si>
    <t>https://lit.link/zh-tw/yejji</t>
  </si>
  <si>
    <t>https://x.com/JElilianamiku/status/2083159775249060143/photo/1</t>
  </si>
  <si>
    <t>大慶集團</t>
  </si>
  <si>
    <t>https://www.facebook.com/DaChinElectronic</t>
  </si>
  <si>
    <t>💠 會場限定限量套組 500 元
▫️同人誌《大小姐 沉溺於被調●的快樂》220元
▫️ 新年東雲☆一抽入魂刺繡御守
▫️ 纖彩矽藻土杯墊
▫️ 鶯歌陶瓷馬克杯
💠 B2大掛軸-合歡 600 元
💠 東雲咖啡店手提包 500 元</t>
  </si>
  <si>
    <t>https://www.facebook.com/bouhashiyahaku/posts/pfbid07QaThqey1ix4GHmSV691rU6KRJxMd9nSJTh6ufKDz2KzEhHJ5zxT2zMepSmhsrEel</t>
  </si>
  <si>
    <t>https://www.instagram.com/elly_precious2/</t>
  </si>
  <si>
    <t>https://www.facebook.com/photo/?fbid=877238511825691&amp;set=a.103941075822109</t>
  </si>
  <si>
    <t>https://myship.7-11.com.tw/general/detail/GM2502102426335?fbclid=IwY2xjawPUYVVleHRuA2FlbQIxMABicmlkETExRG81bUxQTDVLUnVPZENPc3J0YwZhcHBfaWQQMjIyMDM5MTc4ODIwMDg5MgABHoAX2uxdBE37vey1TUwjR8wgE5Xjvh6pRCS1dTJcBitkw4NEqhLc8b4STATY_aem_bqywq4V5-M7_2fKlskCYxg</t>
  </si>
  <si>
    <t>https://www.youtube.com/@ellypyon_channel</t>
  </si>
  <si>
    <t>https://www.twitch.tv/elly_pyon</t>
  </si>
  <si>
    <t>💠寫真集【悠代子NO.6】500元
💠親簽拍立得 200元
💠競標掛軸</t>
  </si>
  <si>
    <t>https://www.facebook.com/sophiavera.lu/posts/pfbid02KoJ3zuG8mrEdbNnnVcaqrgwKH3e3MRyzev3c7yWmUrER3S45UQwEU9Kunz8AdFkil</t>
  </si>
  <si>
    <t>J02</t>
  </si>
  <si>
    <t>VIOLET TRIGER 地雷系x武裝少女 寫真本 $500
VIOLET TRIGER Casual Style Part A 寫真本 $400
新刊套組（+拍貼機風格小卡、Q版馬口鐵徽章、簽繪拍立得、PVC防水貼紙）$1200
地雷系x武裝少女 壓克力立牌 $400
女工痛T（Size-L only）$700，套組加購價$600
AA12雙倍火力臂章 $300</t>
  </si>
  <si>
    <t>https://www.facebook.com/SayaCat0425</t>
  </si>
  <si>
    <t>https://www.facebook.com/SayaCat0425/posts/pfbid037ouHyvHXwHxcisJ6zb1QzYzB5ohfjqoio92d5Fogbp78bNMvTzRqS4oYJ2anVDUl</t>
  </si>
  <si>
    <t>莉米糖</t>
  </si>
  <si>
    <t>黑糖</t>
  </si>
  <si>
    <t>💠軟木塞杯墊 70元
💠壓克力透卡 200元
💠空白筆記本 80元
💠馬桶壓克力飯友 80元
💠烤肉串壓克力飯友 250元
💠壓克力PP夾 80元
💠夏天立牌 550元
💠冬天立牌 450元</t>
  </si>
  <si>
    <t>https://x.com/kokutou8920</t>
  </si>
  <si>
    <t>https://www.youtube.com/@kokutou0920</t>
  </si>
  <si>
    <t>https://www.twitch.tv/kokutou8920</t>
  </si>
  <si>
    <t>凪白みと</t>
  </si>
  <si>
    <t>新刊SET $500
&gt;新刊 EDELWEISS FANG//WHITE
&gt;壓克力立牌
&gt;尾巴轉轉立牌
&gt;紙袋
抱枕套$2500</t>
  </si>
  <si>
    <t>https://bsky.app/profile/mito-nagishiro.bsky.social</t>
  </si>
  <si>
    <t>https://x.com/lemon_mito</t>
  </si>
  <si>
    <t>https://www.pixiv.net/users/8189060</t>
  </si>
  <si>
    <t>EN</t>
  </si>
  <si>
    <t>https://www.instagram.com/mito_nagishiro</t>
  </si>
  <si>
    <t>https://www.youtube.com/@mito_nagishiro</t>
  </si>
  <si>
    <t>https://www.twitch.tv/mito_nagishiro</t>
  </si>
  <si>
    <t>https://mito-nagishiro.tumblr.com/</t>
  </si>
  <si>
    <t>https://x.com/lemon_mito/status/2016015630340870592</t>
  </si>
  <si>
    <t>苡縷光芒，櫻你照亮</t>
  </si>
  <si>
    <t>苡櫻</t>
  </si>
  <si>
    <t>繪師，Vtype</t>
  </si>
  <si>
    <t>https://www.facebook.com/EnAnimeChannel/</t>
  </si>
  <si>
    <t>💠絲質掛軸 350元
💠飯友 250元
💠貼紙 20元
💠光柵卡貼 100元
💠帆布袋 250元
💠純手工自製一番賞</t>
  </si>
  <si>
    <t>https://x.com/ENvideo10303</t>
  </si>
  <si>
    <t>https://twitter.com/calico_221</t>
  </si>
  <si>
    <t>https://www.youtube.com/c/ENvideo?fbclid=IwY2xjawS6oYpleHRuA2FlbQIxMABicmlkETFyZzlyU3lrZFNCZnlLRzBac3J0YwZhcHBfaWQQMjIyMDM5MTc4ODIwMDg5MgABHq8mLPLU0dHqOXFsxcIrldDQutbCtQnL_2_h06P4CG3EwGzx1ucxQ2w51k8R_aem_SfifPeTWZTRPYhJgIXjLdg</t>
  </si>
  <si>
    <t>https://www.instagram.com/calico.221/</t>
  </si>
  <si>
    <t>https://www.twitch.tv/calico221/about</t>
  </si>
  <si>
    <t>EPO</t>
  </si>
  <si>
    <t>https://x.com/calico_221/status/2012510725395058809/photo/1</t>
  </si>
  <si>
    <t>繪師、日本</t>
  </si>
  <si>
    <t>同人誌【和鄉下的黑辣妹JK結婚了】</t>
  </si>
  <si>
    <t>https://www.facebook.com/erythropoietin.rbc</t>
  </si>
  <si>
    <t>https://x.com/ninamorieri</t>
  </si>
  <si>
    <t>https://www.pixiv.net/users/284096</t>
  </si>
  <si>
    <t>https://www.plurk.com/p/3i9jppu3rn</t>
  </si>
  <si>
    <t>https://x.com/epo_live/status/2060523162618741246</t>
  </si>
  <si>
    <t>https://x.com/ninamorieri/status/2017192035552530932</t>
  </si>
  <si>
    <t>うさぎ号</t>
  </si>
  <si>
    <t>ほし</t>
  </si>
  <si>
    <t>💠壓克力立牌 350-650元
💠壓克力鑰匙圈 200元
💠徽章 200元
💠C107套組 700元
💠同人誌新刊 250元
💠透明資料夾 50元
💠玩偶鑰匙圈 450元
💠貼紙 100元
💠既刊 150元</t>
  </si>
  <si>
    <t>https://x.com/hoshi_u3</t>
  </si>
  <si>
    <t>https://x.com/poshi_u3</t>
  </si>
  <si>
    <t>https://www.pixiv.net/users/1198913</t>
  </si>
  <si>
    <t>https://usagigo.fanbox.cc/</t>
  </si>
  <si>
    <t>https://www.youtube.com/channel/UCEumFhHfhIkyv-q_S_Od4Ig</t>
  </si>
  <si>
    <t>https://www.twitch.tv/hoshicham</t>
  </si>
  <si>
    <t>https://usagigo.com/</t>
  </si>
  <si>
    <t>https://x.com/hoshi_u3/status/2017541341476229578/photo/1</t>
  </si>
  <si>
    <t>兔寒Usamu</t>
  </si>
  <si>
    <t>烏薩姆</t>
  </si>
  <si>
    <t>Maji平方市集 (場外)</t>
  </si>
  <si>
    <t>繪師、Coser</t>
  </si>
  <si>
    <t>💠 1 珠光明信片 30 元
💠 2 壓克力立牌 400 元
💠 3 壓克力飯友 150 元
💠 ①-③ 全包 550 元
💠 ①-D 全包 1200 元
💠 ①-F 全包 1300 元
💠A / F 珠光明信片 30 元
💠B 壓克力立牌 450 元
💠C 印刷御守 150 元
💠D-E 壓克力吊飾 120 元
💠 A-D 全包 680 元
💠 A-F 全包 800 元</t>
  </si>
  <si>
    <t>💠同人誌新刊 250元
💠同人誌既刊
💠學生桌曆 350元
💠壓克力飯友 200元
💠壓克力吊飾 100元</t>
  </si>
  <si>
    <t>https://www.facebook.com/profile.php?id=61586146739451</t>
  </si>
  <si>
    <t>https://www.youtube.com/@Usamu_1127</t>
  </si>
  <si>
    <t>https://discord.gg/m7SDsnhxWR</t>
  </si>
  <si>
    <t>https://www.facebook.com/EwaiObeiwei/posts/pfbid0jdTd7tDwXkmbaPwZvxcdS5h8HHw4TV6PgWShEsHZDNoWQJb7hH3JmWt24X8u1hirl</t>
  </si>
  <si>
    <t>https://lit.link/en/Usamu1127?fbclid=IwY2xjawPXFNVleHRuA2FlbQIxMABicmlkETF1cEkwUjFRZjZjNW15YW1tc3J0YwZhcHBfaWQQMjIyMDM5MTc4ODIwMDg5MgABHoD_vynZpylttG_Wj530VYRuYhBSSraxEoss14BflfqrfTK1Ocon_-GHHR-5_aem_u-FoUwFOavTczkoH_8KGWA</t>
  </si>
  <si>
    <t>https://www.facebook.com/photo?fbid=122107399359204891&amp;set=pcb.122107399485204891</t>
  </si>
  <si>
    <t>KK魔法學院</t>
  </si>
  <si>
    <t>繪畫</t>
  </si>
  <si>
    <t>新刊第12集</t>
  </si>
  <si>
    <t>https://www.facebook.com/KrenzArtwork</t>
  </si>
  <si>
    <t>https://www.pixiv.net/users/74646</t>
  </si>
  <si>
    <t>https://discord.gg/e8WSkUu9Af</t>
  </si>
  <si>
    <t>https://www.krenzartwork.com/</t>
  </si>
  <si>
    <t>https://www.facebook.com/KrenzArtwork/posts/pfbid02FK42sEgcDupRPBPps5u3GnRwwYomucGf5RxQLYdQpr411WNRmUXj1tbpT6vhf7iZl</t>
  </si>
  <si>
    <t>美工科技</t>
  </si>
  <si>
    <t>繪畫相關</t>
  </si>
  <si>
    <t>FAN</t>
  </si>
  <si>
    <t>ふうせんかずら</t>
  </si>
  <si>
    <t>G08</t>
  </si>
  <si>
    <t>攝影師，日本</t>
  </si>
  <si>
    <t>💠攝影作品集新刊 300元
💠作品集準新刊 450元
💠既刊 150元</t>
  </si>
  <si>
    <t>攝影作品</t>
  </si>
  <si>
    <t>https://www.facebook.com/fwzholic/</t>
  </si>
  <si>
    <t>https://twitter.com/alex30818</t>
  </si>
  <si>
    <t>https://x.com/fusenkazurame</t>
  </si>
  <si>
    <t>https://www.instagram.com/fusenkazurame/</t>
  </si>
  <si>
    <t>https://www.plurk.com/fwz_0716</t>
  </si>
  <si>
    <t>https://fusenkazura.me/</t>
  </si>
  <si>
    <t>https://x.com/fusenkazurame/status/2015418814863912968</t>
  </si>
  <si>
    <t>https://www.pixiv.net/users/1434758</t>
  </si>
  <si>
    <t>配線略圖.net</t>
  </si>
  <si>
    <t>💠台灣鐵道配線圖 100元
💠日本鐵道相關配線圖100元
💠票卡? 100元
💠配線圖撲克牌 300元</t>
  </si>
  <si>
    <t>https://www.facebook.com/haisennet/</t>
  </si>
  <si>
    <t>https://www.facebook.com/haisennet/posts/pfbid02w5m2szhS9yPfNKPZMjs1TpEiz8TTbi3fVm9cYrFp4NvMU6AHQ5pL5w7C2YT5cu4al?__cft__[0]=AZYtOJAoLAcmbL1jFup73WLD_swJJRCO9__a9un4c_R86mDEzBMKAo9XgaVDhcTqSxRaMGJjMWGKT_n8FZ80UxxyPkCpwbaJfktlAWkEADyFeALbrpHWeksL2VOLf0JyRJPUNn1xm6RE7tSY2k3aKtnmYx24MvIxayrXbhjuV2OBg_qlzk1aQfgiiswsTJQ1PL8&amp;__tn__=%2CO%2CP-R</t>
  </si>
  <si>
    <t>https://x.com/FAUNAS_ASMR/status/2060605673038385373</t>
  </si>
  <si>
    <t>https://x.com/haisennet/status/2015337187991310595/photo/1</t>
  </si>
  <si>
    <t>https://www.facebook.com/FurryCutie</t>
  </si>
  <si>
    <t>https://www.plurk.com/furry_cutie</t>
  </si>
  <si>
    <t>巨匠電腦</t>
  </si>
  <si>
    <t>AI詠唱</t>
  </si>
  <si>
    <t>にんさき，亞曼皮卡曼</t>
  </si>
  <si>
    <t>咪咪兔</t>
  </si>
  <si>
    <t>ASMR社團</t>
  </si>
  <si>
    <t>ASMR作品卡</t>
  </si>
  <si>
    <t>❖❖「白夜」FF476點套組價格❖❖
預計販售價格：$500
內容物:
➤「白夜」 新刊 (B5/20P/單品$200)
➤ A5 全彩 おまけ本
➤ 4cmX12cm 壓克力雙面長條吊飾
➤ 明信片X2
➤ 光柵卡+紙相框
➤ A4 夾鏈袋
❖❖單品❖❖
➤ 60cm x 35cm 白藻 滑鼠墊 兩款 各$700
➤ 15cm 白藻 全身壓克力立牌 $400
➤ 15cm 夜玈 全身壓克力立牌 $400</t>
  </si>
  <si>
    <t>https://www.facebook.com/mimi2asmr</t>
  </si>
  <si>
    <t>https://www.facebook.com/snowegria</t>
  </si>
  <si>
    <t>https://x.com/mimi2asmr</t>
  </si>
  <si>
    <t>https://www.plurk.com/mimi2asmr</t>
  </si>
  <si>
    <t>https://www.youtube.com/@mimi2asmr</t>
  </si>
  <si>
    <t>https://x.com/mimi2asmr/status/2017943309508042913</t>
  </si>
  <si>
    <t>https://www.facebook.com/Fennec.tamamo/</t>
  </si>
  <si>
    <t>《隳》創意攝影企劃工作室</t>
  </si>
  <si>
    <t>https://twitter.com/9saki_000</t>
  </si>
  <si>
    <t>Q07</t>
  </si>
  <si>
    <t>Cos攝影</t>
  </si>
  <si>
    <t>https://twitter.com/kokono_saki</t>
  </si>
  <si>
    <t>https://www.facebook.com/sawaTWcosplayer</t>
  </si>
  <si>
    <t>https://www.instagram.com/ninsaki_chen/</t>
  </si>
  <si>
    <t>https://www.youtube.com/@9saki_000</t>
  </si>
  <si>
    <t>#Herbie</t>
  </si>
  <si>
    <t>https://www.twitch.tv/gallant99770</t>
  </si>
  <si>
    <t>https://lit.link/en/ninsaki</t>
  </si>
  <si>
    <t>https://www.facebook.com/Fennec.tamamo/posts/pfbid02B2No1GLLTGZtie7ygzXXJ3Z5EQ6piEaNbsWJbdcaE4zzo12YVvuac4Rd9o5StrbXl</t>
  </si>
  <si>
    <t>=+洛梨々 Cosplay+</t>
  </si>
  <si>
    <t>https://www.facebook.com/Roriri285/?locale=zh_TW</t>
  </si>
  <si>
    <t>https://x.com/roriri285</t>
  </si>
  <si>
    <t>https://www.instagram.com/roriri285/</t>
  </si>
  <si>
    <t>=+Ely Cosplay</t>
  </si>
  <si>
    <t>寫真書,電子檔,繪馬,徽章,生寫真</t>
  </si>
  <si>
    <t>https://www.facebook.com/share/17zQYR2Nu1/</t>
  </si>
  <si>
    <t>｜紫絃 ✤ SHIZURU｜</t>
  </si>
  <si>
    <t>小紫</t>
  </si>
  <si>
    <t>https://m.facebook.com/TzShian.OvQ</t>
  </si>
  <si>
    <t>https://www.instagram.com/tzshianqvq/</t>
  </si>
  <si>
    <t>https://www.instagram.com/shizuru_515/</t>
  </si>
  <si>
    <t>☆阿蛋2.0初登場☆</t>
  </si>
  <si>
    <t>💠光柵可變動晶片學生證《 JK星街》600元
💠明信片3張 15*10 cm
💠貼紙3張 8*7 cm
💠徽章3枚 6*6 cm
💠色紙 12*12 cm
💠CD盒套組《 星街彗星 》
💠3點套組《 EHRE 》
=1. 畫冊 / B5 / 16P / 全彩
=2. 壓克力吊飾
=3. 明信片*3
💠東洋風西裝服立牌
💠掛軸《 星街彗星 》</t>
  </si>
  <si>
    <t>https://www.facebook.com/YUDANSCOSPLAY/?locale=zh_TW</t>
  </si>
  <si>
    <t>https://x.com/YuDan1217</t>
  </si>
  <si>
    <t>https://www.instagram.com/yudan1217/</t>
  </si>
  <si>
    <t>♡彩姎的藏寶箱♡</t>
  </si>
  <si>
    <t>寫真集【シスターうさぎのひみつ♡  --- 兔兔修女的秘密♡】500元
套組 1000元
→寫真書*1本
→寫真書電子檔
→雙閃拉絲工藝徽章*2個(兩套衣裝各一)
◆電子檔(將提供QR碼之小卡片)
→寫真電子檔至少60P
→小短片</t>
  </si>
  <si>
    <t>https://www.facebook.com/ayacosplaypage/?locale=zh_TW</t>
  </si>
  <si>
    <t>https://x.com/ayacos0525</t>
  </si>
  <si>
    <t>https://www.myacg.com.tw/goods_detail.php?gid=7226364</t>
  </si>
  <si>
    <t>https://www.instagram.com/ayahi_cosplay/</t>
  </si>
  <si>
    <t>https://www.myacg.com.tw/seller_market.php?seller=240547
https://www.myacg.com.tw/goods_detail.php?gid=7294732
https://www.myacg.com.tw/goods_detail.php?gid=7226364</t>
  </si>
  <si>
    <t>https://www.facebook.com/ayacosplaypage/posts/pfbid0LLJef9unGdPiCc6Bxuqa1qdQSApQRcTZDtz3M7atnpRzKH9dZyJGiv7YZNmbYHZUl
https://www.facebook.com/ayacosplaypage/posts/pfbid02Zh3WHYDdQc8pmokaKtomMhs9UibYnVdC1db3V1KEQve9CPkgAErYGufFWNZmEUGfl</t>
  </si>
  <si>
    <t>https://www.facebook.com/photo/?fbid=1441397444007307&amp;set=pcb.1441399517340433</t>
  </si>
  <si>
    <t>https://docs.google.com/forms/d/e/1FAIpQLSfWNJkeBxXLoaFXRajMqX7CykmM8t1fmnVmokJJbt0QizQsFQ/viewform</t>
  </si>
  <si>
    <t>一勺蘋果醬</t>
  </si>
  <si>
    <t>https://www.facebook.com/FLagjar</t>
  </si>
  <si>
    <t>https://twitter.com/pupss0124</t>
  </si>
  <si>
    <t>https://www.pixiv.net/users/9680903</t>
  </si>
  <si>
    <t>土豆うさぎ</t>
  </si>
  <si>
    <t>https://www.instagram.com/flagjar/</t>
  </si>
  <si>
    <t>S04</t>
  </si>
  <si>
    <t>https://home.gamer.com.tw/homeindex.php?owner=pupss91337</t>
  </si>
  <si>
    <t>https://www.facebook.com/FLagjar/posts/pfbid02VmJdAK5jbfZbJaYuvHTG7H2NYYAf2i1HUWkQQXCXRA5e7T9ndHDimmbkAuu5YaQ8l</t>
  </si>
  <si>
    <t>https://www.facebook.com/cosmosmumu/?locale=zh_TW</t>
  </si>
  <si>
    <t>https://www.facebook.com/taorihk</t>
  </si>
  <si>
    <t>子子Smily</t>
  </si>
  <si>
    <t>https://x.com/tori_mcct</t>
  </si>
  <si>
    <t>https://www.facebook.com/smily0347/?locale=zh_TW</t>
  </si>
  <si>
    <t>https://lit.link/zh-tw/toritaro</t>
  </si>
  <si>
    <t>子涵｜Han Cosplayer</t>
  </si>
  <si>
    <t>子涵</t>
  </si>
  <si>
    <t>https://www.facebook.com/p/%E5%AD%90%E6%B6%B5-Han-Cosplayer-61574531033207/</t>
  </si>
  <si>
    <t>https://www.facebook.com/p/%E6%B6%B5%E5%BC%8F%E7%87%92%E8%87%98-100067164668009</t>
  </si>
  <si>
    <t>小希Akiii</t>
  </si>
  <si>
    <t>小希Aki</t>
  </si>
  <si>
    <t>https://www.facebook.com/akidesu0523/</t>
  </si>
  <si>
    <t>https://www.instagram.com/akidesu0523/</t>
  </si>
  <si>
    <t>https://www.youtube.com/@akidesu0523</t>
  </si>
  <si>
    <t>小空 Sora</t>
  </si>
  <si>
    <t>https://www.facebook.com/konkon6927/?locale=zh_TW</t>
  </si>
  <si>
    <t>https://www.facebook.com/tsenp.shuju/posts/pfbid0CW5kjwbjxgiNgxvGq78uP9mdbEbRJVcV6fxKCvnDkEfqqCWdQi79nMKqayb3qqmAl</t>
  </si>
  <si>
    <t>https://twitter.com/konkon6927</t>
  </si>
  <si>
    <t>https://www.instagram.com/konkon6927/?fbclid=IwAR3Qtn3-6QEZc9wVzakcOF-O0AJhNjqdMIhAgHyMpDid0EhaZ6seSJajGjs</t>
  </si>
  <si>
    <t>小馬麗Marie</t>
  </si>
  <si>
    <t>https://www.facebook.com/littlemaryJ/?ref=_xav_ig_profile_page_web</t>
  </si>
  <si>
    <t>https://www.patreon.com/cw/little_marie?utm_source=ig&amp;utm_medium=social&amp;utm_content=link_in_bio&amp;fbclid=PAZXh0bgNhZW0CMTEAc3J0YwZhcHBfaWQMMjU2MjgxMDQwNTU4AAGna8r_5z9HDvf1nH229In8vzLcR7d6AJ9AKzfP5UUxQjJLZCJWAzzReqFRF_c_aem_0uxP_5rhacAj0q72XfMf_w</t>
  </si>
  <si>
    <t>https://www.youtube.com/channel/UCT3Zy86L6M3FsStAwtEcbRA?fbclid=PAZXh0bgNhZW0CMTEAAaflSMyNTK_xA9YAKfU4aW6No5mghTMcnmglnObIgzjg-xMD1IUP7l5dw-48OQ_aem_k2-fRqPC1NJWLaRUZbkY6A</t>
  </si>
  <si>
    <t>小夢小夢</t>
  </si>
  <si>
    <t>Yume</t>
  </si>
  <si>
    <t>https://www.facebook.com/sonotayume/</t>
  </si>
  <si>
    <t xml:space="preserve">💟＄2500大套組💟
B5 48P 寫真書
55P電子檔下載小卡
黑綾特調香水50Ml
特別繪製拍立得收納冊
特別繪製鍵帽4顆
15*15cm彩色簽名板
58mm彩色徽章
圓形陶瓷吸水杯墊
三位角色半身拍立得各一
毛絨絨提袋
💟＄1500小套組💟
B5 48P 寫真書
55P電子檔下載小卡
15*15cm彩色簽名板
58mm彩色徽章
圓形陶瓷吸水杯墊
隨機一位角色的半身拍立得一張
毛絨絨提袋
💟單書：＄800💟 </t>
  </si>
  <si>
    <t>https://www.facebook.com/permalink.php?story_fbid=pfbid0RB61trp3z2rdSFgKTtYfuqaQq6jDEBvkn5oYBHBUjH9wsHmyKjQUSbdteiMeMic4l&amp;id=61563889660612</t>
  </si>
  <si>
    <t>https://docs.google.com/forms/d/e/1FAIpQLSfkd_UGzCVVJvby9Q_O3PjDcXDMAYF-OskNjo9_8QBQJMEQkw/viewform</t>
  </si>
  <si>
    <t>小貓_Neko</t>
  </si>
  <si>
    <t>喵子</t>
  </si>
  <si>
    <t>天翔 冽刀龍 、中上 恭介</t>
  </si>
  <si>
    <t>https://x.com/nekoqq_meow</t>
  </si>
  <si>
    <t>模型製作,手工藝品,3D逆向及建檔製作</t>
  </si>
  <si>
    <t>https://www.facebook.com/TBR.Lab/</t>
  </si>
  <si>
    <t>よむ、らんふ、徹田</t>
  </si>
  <si>
    <t>毛毛喵 Cosplayer</t>
  </si>
  <si>
    <r>
      <rPr>
        <rFont val="Microsoft JhengHei"/>
        <sz val="10.0"/>
      </rPr>
      <t xml:space="preserve">https://x.com/tettaakira
https://x.com/ranfptn
</t>
    </r>
    <r>
      <rPr>
        <rFont val="Microsoft JhengHei"/>
        <color rgb="FF1155CC"/>
        <sz val="10.0"/>
        <u/>
      </rPr>
      <t>https://x.com/y_o_m_y_o_m</t>
    </r>
  </si>
  <si>
    <t>https://www.facebook.com/Cat.MoMo.0w0/</t>
  </si>
  <si>
    <t>https://twitter.com/0w0momocat</t>
  </si>
  <si>
    <r>
      <rPr>
        <rFont val="Microsoft JhengHei"/>
        <color rgb="FF1155CC"/>
        <sz val="10.0"/>
        <u/>
      </rPr>
      <t xml:space="preserve">https://www.plurk.com/p/3irmzeq8me
</t>
    </r>
    <r>
      <rPr>
        <rFont val="Microsoft JhengHei"/>
        <color rgb="FF1F1F1F"/>
        <sz val="10.0"/>
      </rPr>
      <t xml:space="preserve">https://www.plurk.com/p/3ixm7bj2pt
https://www.plurk.com/p/3ixm76qcj5
</t>
    </r>
    <r>
      <rPr>
        <rFont val="Microsoft JhengHei"/>
        <color rgb="FF1155CC"/>
        <sz val="10.0"/>
        <u/>
      </rPr>
      <t>https://www.plurk.com/p/3ixm71eww0</t>
    </r>
  </si>
  <si>
    <t>https://www.instagram.com/cat.momo.0w0/</t>
  </si>
  <si>
    <t>https://www.youtube.com/channel/UC9EPvTwzN0Y3YmzIOPoDaTg</t>
  </si>
  <si>
    <t>https://www.twitch.tv/momocat0728</t>
  </si>
  <si>
    <t>https://discord.gg/GDRU6rGVzb</t>
  </si>
  <si>
    <t>https://www.facebook.com/milkybird/posts/pfbid02dZuPzx6nCkPxyRfQJVn1uPHz4REsC8PB6xni4R44XCCJdZkRvVXhRQQgvnTyeqxml
https://www.facebook.com/milkybird/posts/pfbid02zeqqZYNxeJ3hgGGZhjSXrPeKvbNpYWt7BE8tB4eWRxo9v49RPHVvf3RyfE7vE2Y9l</t>
  </si>
  <si>
    <t>犬神Inugami</t>
  </si>
  <si>
    <t>https://www.facebook.com/share/19Va1xGT79/?utm_medium=social&amp;utm_source=heylink.me</t>
  </si>
  <si>
    <t>https://x.com/ago1023?s=21&amp;utm_medium=social&amp;utm_source=heylink.me</t>
  </si>
  <si>
    <t>https://www.instagram.com/ago_inugami/?utm_medium=social&amp;utm_source=heylink.me</t>
  </si>
  <si>
    <t>https://twitch.tv/inugami1023?utm_medium=social&amp;utm_source=heylink.me</t>
  </si>
  <si>
    <t>https://discord.gg/7WeW9nCCZB?utm_medium=social&amp;utm_source=heylink.me</t>
  </si>
  <si>
    <t>https://heylink.me/ago1023/</t>
  </si>
  <si>
    <t>ねね</t>
  </si>
  <si>
    <t>Q03 [寄]</t>
  </si>
  <si>
    <t>寫真集 600元、壓克力鑰匙圈 200元、壓克力立牌 400元、隨機拍立得 200元、拍立得拍照 300元</t>
  </si>
  <si>
    <t>https://www.plurk.com/p/3iqc6if7zn
https://www.plurk.com/p/3iu1jph6xj</t>
  </si>
  <si>
    <t>https://x.com/__zzz___oo0/status/2018291491437981817/photo/1</t>
  </si>
  <si>
    <t>尼吉拍拍團</t>
  </si>
  <si>
    <t>TEE子</t>
  </si>
  <si>
    <t>https://www.facebook.com/profile.php?id=100086651085332&amp;__tn__=-UC*F</t>
  </si>
  <si>
    <t>白田まい的異想世界</t>
  </si>
  <si>
    <t>Q04 [寄]</t>
  </si>
  <si>
    <t>https://x.com/godnaskdigi</t>
  </si>
  <si>
    <t>https://godnask-digi.com/</t>
  </si>
  <si>
    <t>https://x.com/sirotama0907</t>
  </si>
  <si>
    <t>https://x.com/sirotama0907/status/2014676412389794299</t>
  </si>
  <si>
    <t>Hololive，micomet</t>
  </si>
  <si>
    <t>卡墊、滑鼠墊、卡套</t>
  </si>
  <si>
    <t>安安嘟嘟好</t>
  </si>
  <si>
    <t>https://x.com/C_goodchemistry</t>
  </si>
  <si>
    <t>https://goodchemistry.booth.pm/</t>
  </si>
  <si>
    <t>本攤位為伊織萌的攤位</t>
  </si>
  <si>
    <t>自動販賣機</t>
  </si>
  <si>
    <t>Rococo</t>
  </si>
  <si>
    <t>https://www.facebook.com/roocoocoo</t>
  </si>
  <si>
    <t>https://x.com/solidaysrcc?fbclid=IwY2xjawOfYzJleHRuA2FlbQIxMABicmlkETE1VzdlTHRJVDM0dm5HZzFzc3J0YwZhcHBfaWQQMjIyMDM5MTc4ODIwMDg5MgABHuj9JcAOpxA66GRSN5BgFINfsPwfNOBlJo-pptEkaxrmV8jjv_2N08nQTYjK_aem_TByjnpAa9AmUZBIYjQZoAw</t>
  </si>
  <si>
    <t>https://www.instagram.com/solidaysrcc/?fbclid=IwY2xjawOfYzhleHRuA2FlbQIxMABicmlkETE1VzdlTHRJVDM0dm5HZzFzc3J0YwZhcHBfaWQQMjIyMDM5MTc4ODIwMDg5MgABHsoB8g_RyRquYWkZmsFzuyow0NHA8hOlQM0ABCLvkDlSuFRmhfOOPk6y6CWh_aem_ifgnlq41OHxYWk0g0dY3yw</t>
  </si>
  <si>
    <t>https://www.facebook.com/roocoocoo/posts/pfbid02Lo38UtNxx4GQC4hVordovy4da9PzhECV25v21qK77ztETNbbztSjhPuwinwQFUA5l?__cft__[0]=AZWg4d-a_c9K5dTpGkMa0V0jQ6nyEpbYPPjWD3Z7VuloXCvVTuKpfmoPheQycxgigxBopgNhpf2qI8ow-NKM1SYIALGi76VqZ6J0widYjFwu1Vpq0mdBcQCUQw--Bx1H4X-VcgVMsP5CgspFLWOiYElYF3wgerUj0uPMEpYyxik0CaF2__v2BH1m-rlftR1Pm-g&amp;__tn__=%2CO%2CP-R</t>
  </si>
  <si>
    <t>艾爾Ayr</t>
  </si>
  <si>
    <t>艾爾</t>
  </si>
  <si>
    <t>https://www.facebook.com/artemisKLT/</t>
  </si>
  <si>
    <t>https://x.com/ayrartemis</t>
  </si>
  <si>
    <t>https://www.instagram.com/ayrartemis/</t>
  </si>
  <si>
    <t>https://linktr.ee/ayrartemis?fbclid=IwY2xjawKtPLJleHRuA2FlbQIxMABicmlkETFoUUJmZ2VRaDUwQWtiSmpKAR5aPW0IUzCP5JmhVDqOWjZ3EAksbeLZhKq4yaHwZagjXG_jE6RXmOyypukkMQ_aem_7RzBsk9nBibhtDDBEY24WA</t>
  </si>
  <si>
    <t>壯哉我大佞總</t>
  </si>
  <si>
    <t>佞佞</t>
  </si>
  <si>
    <t>https://x.com/hagi_art</t>
  </si>
  <si>
    <t>https://www.instagram.com/hagi_art4?igshid=MjEwN2IyYWYwYw%3D%3D</t>
  </si>
  <si>
    <t>https://www.facebook.com/profile.php?id=100059721872094&amp;locale=th_TH</t>
  </si>
  <si>
    <t>https://www.instagram.com/ningning_only/?hl=zh-tw&amp;fbclid=IwY2xjawKtPmlleHRuA2FlbQIxMABicmlkETFoUUJmZ2VRaDUwQWtiSmpKAR6BvmHSx4_t5jeyQ1UZpV7lAo2_sU4hEFR049HRMdtJvqeuPpp2b4yDtSZnTw_aem_VdGqOnIx9A5jCxuzM3jBXg</t>
  </si>
  <si>
    <t>https://www.youtube.com/user/NANA22332647</t>
  </si>
  <si>
    <t>https://www.twitch.tv/ningning_only</t>
  </si>
  <si>
    <t>https://www.youtube.com/@hagi_art</t>
  </si>
  <si>
    <t>https://linktr.ee/ningning_only?fbclid=PAZXh0bgNhZW0CMTEAAac9BfxlSd7A0yoFpFu8E6srYEGga3SAyLqGtLcM1_QXWKHjChuBt6BXcEcC-g_aem_16zidP54t8nfBMwjOK0sHg</t>
  </si>
  <si>
    <t>沖田太太是凜花</t>
  </si>
  <si>
    <t>https://xfolio.jp/zh-CHT/portfolio/hagi_art</t>
  </si>
  <si>
    <t>https://www.facebook.com/profile.php?id=61560057430651</t>
  </si>
  <si>
    <t>KS</t>
  </si>
  <si>
    <t>https://x.com/Anniemeow01</t>
  </si>
  <si>
    <t>https://www.facebook.com/KSworkss/</t>
  </si>
  <si>
    <t>https://www.facebook.com/permalink.php?story_fbid=pfbid029apYiFkZu7KSsA7BH5BD88fiv8HFoFJjLC41bbPtHKEu5FYf276bQrdnV59fRDgFl&amp;id=61560057430651</t>
  </si>
  <si>
    <t>https://twitter.com/xephyrks</t>
  </si>
  <si>
    <t>R29</t>
  </si>
  <si>
    <t>蝦餅</t>
  </si>
  <si>
    <t>亞織Aori</t>
  </si>
  <si>
    <t>https://www.instagram.com/hanaka._.28/</t>
  </si>
  <si>
    <t>https://www.facebook.com/aori0729/?locale=zh_TW</t>
  </si>
  <si>
    <t>https://lit.link/zh-tw/hanakaaaa</t>
  </si>
  <si>
    <t>https://www.instagram.com/aori_0729/?fbclid=IwY2xjawOfXGxleHRuA2FlbQIxMABicmlkETF4ZVNib3hDUmNRNWZtZ1dVc3J0YwZhcHBfaWQQMjIyMDM5MTc4ODIwMDg5MgABHktATYA7C7tlPG1tREqXOadLMmxLyTdGPq5Byv8HTKBKK7iITW020X4xP39Q_aem_KA70OBr0aKE6VJMN8XInyw</t>
  </si>
  <si>
    <t>周荀/DenKa</t>
  </si>
  <si>
    <t>R22</t>
  </si>
  <si>
    <t>精裝寫真
盲包
壓克力磚
精靈滑鼠墊
識別證掛繩
特製提袋
電子檔圖包</t>
  </si>
  <si>
    <t>https://www.instagram.com/denkakeke/?hl=zh-tw</t>
  </si>
  <si>
    <t>https://www.instagram.com/p/DTkfWxPEutm/?hl=zh-tw&amp;img_index=1</t>
  </si>
  <si>
    <t>風蓮、伊橙、Fumi、淼龍頭、湘湘、草草龍、Kirara</t>
  </si>
  <si>
    <t>林檎的貓主子</t>
  </si>
  <si>
    <t>https://www.facebook.com/handoruclub</t>
  </si>
  <si>
    <t>https://www.facebook.com/ringo2218/</t>
  </si>
  <si>
    <t>https://www.youtube.com/channel/UCsZZiDZkYtXwdofsIXhlcqg</t>
  </si>
  <si>
    <t>https://www.facebook.com/share/p/1BspyLLw6c/</t>
  </si>
  <si>
    <t>無職轉生</t>
  </si>
  <si>
    <t>同人誌《NAKIRI NOTE》
同人誌《NIHAONI 2》
同人誌《NIHAONI》</t>
  </si>
  <si>
    <t>https://docs.google.com/forms/d/1Vh0Imn0s_HXjs9z59YT7w5813IxvNKUWfyo4kVa6jWI/viewform?edit_requested=true</t>
  </si>
  <si>
    <t>狐狐yuhuhu</t>
  </si>
  <si>
    <t>雨狐狐</t>
  </si>
  <si>
    <t>R21</t>
  </si>
  <si>
    <t>https://www.facebook.com/yuhu.ruo</t>
  </si>
  <si>
    <t>https://www.instagram.com/ruoyuhu_/?fbclid=IwY2xjawJTfZpleHRuA2FlbQIxMAABHcoKGiyxeLJmeqOzaj5tLbZAiCkzQpkbsdiQSNsV7tGIXrnoA467LmrcuQ_aem_TXBz3CJpBi0B4Uh2n3vuiQ</t>
  </si>
  <si>
    <t>https://www.plurk.com/p/3izdfzqqxh</t>
  </si>
  <si>
    <t>羋夢Doris</t>
  </si>
  <si>
    <t>https://www.myacg.com.tw/goods_detail.php?gid=7357800</t>
  </si>
  <si>
    <t>https://www.facebook.com/loveeve123/?locale=zh_TW</t>
  </si>
  <si>
    <t>https://www.instagram.com/mimo0120aa/?fbclid=IwY2xjawOjWHVleHRuA2FlbQIxMABicmlkETFyU2NwOTlHV0Q4YVNxOEk3c3J0YwZhcHBfaWQQMjIyMDM5MTc4ODIwMDg5MgABHgqXnfVLM5iMpjEuRixxGyBk6oltxbytrJmpdhd7qIAWc_FJchjMdd4ncZlQ_aem_XKll-qqskZBQ6-2vXCxiPA</t>
  </si>
  <si>
    <t>https://x.com/hardes96218925</t>
  </si>
  <si>
    <t>https://www.youtube.com/@hardesofficial</t>
  </si>
  <si>
    <t>阿瞳也是阿餅</t>
  </si>
  <si>
    <t>https://www.facebook.com/harkyan</t>
  </si>
  <si>
    <t>阿瞳</t>
  </si>
  <si>
    <t>https://www.instagram.com/takkima/</t>
  </si>
  <si>
    <t>https://www.facebook.com/hitomi.tseng</t>
  </si>
  <si>
    <t>https://x.com/washiHitomi</t>
  </si>
  <si>
    <t>https://www.youtube.com/@Harkyan</t>
  </si>
  <si>
    <t>https://www.instagram.com/hitomi_tseng/</t>
  </si>
  <si>
    <t>https://linktr.ee/hitomi_tseng</t>
  </si>
  <si>
    <t>https://linktr.ee/takkima</t>
  </si>
  <si>
    <t>VSPO!</t>
  </si>
  <si>
    <t>1.同人誌全彩插畫本【みみたやのいろいろ】(一般向)b5/16p 200元 
2.壓克力晶磚 7x10cm/厚10mm 400元
3.明信片5款 10.5x14.8cm 單張30元 任選兩張50元 
4.閃粉徽章3款 58mm 單個50元
套組
A 新刊套組-新刊+任選兩張明信片+特典明信片 250元
B 晶磚套組-晶磚+任選兩張明信片+特典明信片 450元
C 全套組-新刊+晶磚+三款徽章各1+五款明信片各1+特典明信片 800元</t>
  </si>
  <si>
    <t>https://docs.google.com/forms/d/e/1FAIpQLSfCwptHAlRnAVwjaBv3IempV3keT9itBiv7DexXJeBi23WURQ/viewform</t>
  </si>
  <si>
    <t>https://www.facebook.com/harurunoe/</t>
  </si>
  <si>
    <t>凌晨四你老沐</t>
  </si>
  <si>
    <t>https://x.com/Harururu0526</t>
  </si>
  <si>
    <t>https://www.plurk.com/harurunoe</t>
  </si>
  <si>
    <t>https://www.pixiv.net/users/34494743</t>
  </si>
  <si>
    <t>https://www.facebook.com/LingChenModel</t>
  </si>
  <si>
    <t>https://www.instagram.com/harurunoe/</t>
  </si>
  <si>
    <t>https://www.instagram.com/qaws_1109/</t>
  </si>
  <si>
    <t>https://www.facebook.com/share/p/1GqvCayz1h/</t>
  </si>
  <si>
    <t>https://lit.link/zh-tw/harurunoe</t>
  </si>
  <si>
    <t>https://www.facebook.com/ruru.ha.142/posts/pfbid02DJPPaei2A2ruiQN143YtWaFQFGhAw89Wy6ji2PvcabZepH7qTS69pFUo71NvRJB3l
https://www.facebook.com/ruru.ha.142/posts/pfbid0Vgqu2vhs2c6SiQFFiWbEzEsgVP1kLJzh13vxPUvQ6bYSArN87fjoGXeHVQ5BoQ3Cl</t>
  </si>
  <si>
    <t>https://myship.7-11.com.tw/general/detail/GM2512270913101</t>
  </si>
  <si>
    <t>https://www.facebook.com/photo/?fbid=1532173708922249&amp;set=a.441562874650010</t>
  </si>
  <si>
    <t>哺哺鼻鼻蓓蓓</t>
  </si>
  <si>
    <t>https://www.facebook.com/SRboss</t>
  </si>
  <si>
    <t>https://x.com/skr017/status/2015989370109788442</t>
  </si>
  <si>
    <t>https://www.facebook.com/hattiecos?__cft__[0]=AZW1A9DP8bQ4Km4usWaYZ6jFkJSjaogSngoG_LehsrFGpOcA-TJ_OHodgBspMc111td_2y19SANTx2JmbdasZQWobiz3HchfGyj2hnGQuZrAwWZKm718fIjTehkluppDYBLrn48e9Q35YwsHnmn8pskz-RlJT3AyDFRtHJFaxbwpTS8Hoy1VkKpBeIXRS0LU5aI&amp;__tn__=-UC%2CP-R</t>
  </si>
  <si>
    <t>拍立得</t>
  </si>
  <si>
    <t>https://linktr.ee/hattie_cos</t>
  </si>
  <si>
    <t>https://www.facebook.com/ShioriRinnsaki08/posts/pfbid02WHGFA37aT92gcY86rQYvBBVHWXc8vc67AMtapvqeq1R5ARv4ToMa6pnPAm2EZyURl</t>
  </si>
  <si>
    <t>寂靜不安靜</t>
  </si>
  <si>
    <t>https://www.facebook.com/cacinatw/?locale=zh_TW</t>
  </si>
  <si>
    <t>寫真集 700元、電子寫真檔 700元、生寫真 300元、Q版形象電子雞夾 350元、狗牌項鍊 300元、壓克力卡套 400元、滑鼠墊 550元、地雷大套餐 3000元</t>
  </si>
  <si>
    <t>https://www.instagram.com/cacinatw</t>
  </si>
  <si>
    <t>https://x.com/0322chiching?fbclid=PAZXh0bgNhZW0CMTEAAacjcQmtXMgKW0iN-L4e6gGf1UiFay9NqIVPN12bMIWcBjgXKupHW7E42xBG6w_aem_Kf4DzJ5Fs-HLDP1So5ADUw</t>
  </si>
  <si>
    <t>https://www.instagram.com/chiching_cos/</t>
  </si>
  <si>
    <t>https://www.furuke.com/chiching?fbclid=PAZXh0bgNhZW0CMTEAAaeLxzz-ZdlNEw7OJKpglQjuwhu6lkKL7nELakOgA969dnS6g_Gqji3mUkPPUQ_aem_LbnIyzlrIUIgAuhktF_CAA</t>
  </si>
  <si>
    <t>https://www.instagram.com/p/DS4d7rBkzl6/</t>
  </si>
  <si>
    <t>梓瞳想睡教</t>
  </si>
  <si>
    <t>梓瞳</t>
  </si>
  <si>
    <t>https://www.facebook.com/ran.zi.tong.2025/</t>
  </si>
  <si>
    <t>海琳</t>
  </si>
  <si>
    <t>https://www.instagram.com/ziton_0822?fbclid=IwY2xjawOt2opleHRuA2FlbQIxMABicmlkETFvQkl5OHpSRWVlb3ZSenpvc3J0YwZhcHBfaWQQMjIyMDM5MTc4ODIwMDg5MgABHkEQxAshIcs8yb0uYsvYlMzZUHrXg_tVdNEDs7LMQ7DWwykqXxLaIld6nER6_aem_PTfzMufIj4FJHWq2Ix1cDw</t>
  </si>
  <si>
    <t>https://www.facebook.com/helenehoney.tw/</t>
  </si>
  <si>
    <t>https://twitter.com/helene_tw</t>
  </si>
  <si>
    <t>陰陽流-Rui-</t>
  </si>
  <si>
    <t>https://www.instagram.com/helene.tw/</t>
  </si>
  <si>
    <t>https://www.facebook.com/YYruiYY/</t>
  </si>
  <si>
    <t>https://x.com/YY_rui_YY?fbclid=IwY2xjawOuLopleHRuA2FlbQIxMABicmlkETExRDg3YVNWRWNrYlJXZ3Blc3J0YwZhcHBfaWQQMjIyMDM5MTc4ODIwMDg5MgABHsduED6rwthEnrqC9SQlY-y4kSevMSzObzRCPA8Z7vmu5_JvpqpZ-B9P09zF_aem_LYjIj3fnsmroS7MonJdTnQ</t>
  </si>
  <si>
    <t>https://www.instagram.com/yy_rui_yy/</t>
  </si>
  <si>
    <t>滋賀サファリパーク</t>
  </si>
  <si>
    <t>S28</t>
  </si>
  <si>
    <t>寫真集、帽子、拍立得</t>
  </si>
  <si>
    <t>https://lit.link/zh-tw/Nekotaashu</t>
  </si>
  <si>
    <t>https://x.com/Nekota_Ashu/status/2019252508657611113</t>
  </si>
  <si>
    <t>猫猫だいふく</t>
  </si>
  <si>
    <t>https://www.plurk.com/p/3iu0nirykx</t>
  </si>
  <si>
    <t>https://x.com/Nya_Cos</t>
  </si>
  <si>
    <t>https://fantia.jp/fanclubs/422116</t>
  </si>
  <si>
    <t>https://www.instagram.com/nya_cos1226/</t>
  </si>
  <si>
    <t>塔可喵喵教</t>
  </si>
  <si>
    <t>塔可</t>
  </si>
  <si>
    <t>https://www.facebook.com/p/%E3%81%B2%E3%81%AA%E3%81%9F-Hinata-61586574074426/</t>
  </si>
  <si>
    <t>R25</t>
  </si>
  <si>
    <t>https://x.com/xxxUxx_OxxO</t>
  </si>
  <si>
    <t>https://www.instagram.com/takoneko_owo?fbclid=IwY2xjawHKHa1leHRuA2FlbQIxMAABHXyvgWtmMRsYF8AKpIsboxoKlJsLNjQgSEmj27SwNyDqXHZTivQCHSRIWg_aem_PTBrWzali-Y6HMBF8nIZ6w</t>
  </si>
  <si>
    <t>楊衣．Yangyi</t>
  </si>
  <si>
    <t>楊衣</t>
  </si>
  <si>
    <t>https://www.instagram.com/black_cherry020/?g=5</t>
  </si>
  <si>
    <t>https://www.facebook.com/yangyi4712/?locale=zh_TW</t>
  </si>
  <si>
    <t>https://twitter.com/twitter.com/yangyi4712</t>
  </si>
  <si>
    <t>https://www.patreon.com/yangyi0228</t>
  </si>
  <si>
    <t>https://www.instagram.com/yangyi0228/</t>
  </si>
  <si>
    <t>嗷嗷</t>
  </si>
  <si>
    <t>小嗷</t>
  </si>
  <si>
    <t>https://www.instagram.com/aoxiao_0922/</t>
  </si>
  <si>
    <t>瑪莎魚咬吐司</t>
  </si>
  <si>
    <t>R30</t>
  </si>
  <si>
    <t>https://twitter.com/HitenKei</t>
  </si>
  <si>
    <t>蜜雅Kcup</t>
  </si>
  <si>
    <t>蜜雅Mia、荼蘼</t>
  </si>
  <si>
    <t>https://www.plurk.com/HitenKei</t>
  </si>
  <si>
    <t>https://www.facebook.com/profile.php?id=61558777612267&amp;locale=zh_TW</t>
  </si>
  <si>
    <t>https://www.pixiv.net/users/490219</t>
  </si>
  <si>
    <t>https://x.com/0322chiching?fbclid=PAZXh0bgNhZW0CMTEAAaeN6qPbBtBcSM_pEleI2CzK7DAmb0-3bkjn6dAmSh4NOw3YcU8nSJnTk1fnsw_aem_7IJaugrx7BETWLJL9ve8QA</t>
  </si>
  <si>
    <t>嘶嘶嘶嘶</t>
  </si>
  <si>
    <t>此攤位為黎 Rei 的附屬攤位</t>
  </si>
  <si>
    <t>輝！伝説</t>
  </si>
  <si>
    <t>https://x.com/HM_Hmongt?fbclid=IwY2xjawSIfZBleHRuA2FlbQIxMABicmlkETFNdGlIY3hMSkVCeTZGSno0c3J0YwZhcHBfaWQQMjIyMDM5MTc4ODIwMDg5MgABHrnYrUOvalmy2sWeU-1zz1NyZ33qTihpc9Ag-anvcChZHrNiR6USkZWZfbCt_aem_14KtVM-xXseqUDRjxaEaXQ</t>
  </si>
  <si>
    <t>https://www.facebook.com/HereisShika/</t>
  </si>
  <si>
    <t>https://twitter.com/shika16321048</t>
  </si>
  <si>
    <t>https://www.patreon.com/shikadaily</t>
  </si>
  <si>
    <t>套組 1000元
💠同人誌 新刊 《Fate/City Girls Collection vol.9》 200元
💠壓克力立牌
💠資料夾
💠胸章
💠明信片
💠壓克力鑰匙圈</t>
  </si>
  <si>
    <t>https://linktr.ee/shika.daily?utm_source=ig&amp;utm_medium=social&amp;utm_content=link_in_bio&amp;fbclid=PAc3J0YwZhcHBfaWQMMjU2MjgxMDQwNTU4AAGnsARlz1YQBfs2uC2yTmm2qDq3TVwM6SEyPTvJP95TUgKNx9cLsv38FxEeC10&amp;brid=-rHzs8aZx7pmtcvTD3EFyg</t>
  </si>
  <si>
    <t>https://www.facebook.com/share/1DMaHQYuwN/</t>
  </si>
  <si>
    <t>https://www.facebook.com/profile.php?id=100016861652425&amp;mibextid=kFxxJD</t>
  </si>
  <si>
    <t>https://twitter.com/JindengCosplay</t>
  </si>
  <si>
    <t>https://www.facebook.com/HoodierHG/posts/pfbid037vwfb4QTi6YQxhSCZYQCxWUhAgWWmA2MB3NJj4RzGHtrG6V8YFWgRNYqpZUSg1f8l</t>
  </si>
  <si>
    <t>https://www.instagram.com/fei_lamp/</t>
  </si>
  <si>
    <t>https://discord.gg/62WcYCgFVm</t>
  </si>
  <si>
    <t>https://lit.link/zh-tw/fei0730?utm_source=ig&amp;utm_medium=social&amp;utm_content=link_in_bio&amp;fbclid=PAc3J0YwZhcHBfaWQMMjU2MjgxMDQwNTU4AAGnI_UXCkhY-lEAKXi3J24EDVW5I2c5FyOSlFlkmTDjiqaYfT-51boqBZq72e4&amp;brid=SvccueCE_DKsO7Tx1IhYiQ</t>
  </si>
  <si>
    <t>https://x.com/LZRT24</t>
  </si>
  <si>
    <t>https://www.facebook.com/share/p/14ZmzMEQJEs/</t>
  </si>
  <si>
    <t>https://myship.7-11.com.tw/general/detail/GM2601242627052</t>
  </si>
  <si>
    <t>歡迎回來，小烈大人</t>
  </si>
  <si>
    <t>https://www.facebook.com/kaen0022/</t>
  </si>
  <si>
    <t>https://x.com/kaen_0022</t>
  </si>
  <si>
    <t>https://www.instagram.com/kaen_00.22/</t>
  </si>
  <si>
    <t>https://www.twitch.tv/kaen0022</t>
  </si>
  <si>
    <t>https://linktr.ee/kaen_00.22</t>
  </si>
  <si>
    <t>Amenoarts .Co</t>
  </si>
  <si>
    <t>ねね、白田まい</t>
  </si>
  <si>
    <t>https://www.facebook.com/wdymEnoArtsistaken/</t>
  </si>
  <si>
    <t>https://x.com/enoarts13?fbclid=IwY2xjawOX5R5leHRuA2FlbQIxMABicmlkETFJSHRIVndpOGZrY1VhU1J0c3J0YwZhcHBfaWQQMjIyMDM5MTc4ODIwMDg5MgABHj_UmC8o5XPx9cmFgHf_BwvSS8_k68HzbFxIAb5MUT-NDpDChyjq7zW4xWRb_aem_HHryUPsh2xoLTqOL0ltGdg</t>
  </si>
  <si>
    <t>https://www.instagram.com/amanoarts1/</t>
  </si>
  <si>
    <t>https://www.facebook.com/HsunCraftStudio/?locale=zh_TW</t>
  </si>
  <si>
    <t>https://x.com/TuHsun0616?fbclid=IwZXh0bgNhZW0CMTAAAR2zN8MCUIqYN0Zc_y2NXy9R6g94ECltsyZATGsteC7lkTc4-ojDMQI0mF8_aem_iutqBpQ7MlEOZsjVrmM0zw</t>
  </si>
  <si>
    <t>同人誌、寫真集、色紙、壓克力立牌、吊飾、明信片、滑鼠墊、拍立得</t>
  </si>
  <si>
    <t>https://www.facebook.com/bi.ya.935894/posts/pfbid03rcsvC8qcbYGmUmo2mYeZ1zcdyodD7bZ4UsHDUzKgVUBCg9GreUyyDNoDHYxW2xwl</t>
  </si>
  <si>
    <t>Boing☆Aoi</t>
  </si>
  <si>
    <t>https://x.com/aoi_9z?s=21&amp;fbclid=PAZXh0bgNhZW0CMTEAc3J0YwZhcHBfaWQMMjU2MjgxMDQwNTU4AAGnXnz0zEXUl4HBXuibJeySV6BWM4Ny8yf89dRplEbOJXn-LpIfV0OvNXoul3I_aem_8n6Ayk1K9TtFqF02weTvSg</t>
  </si>
  <si>
    <t>颯空、我妻洛醬、楓彌、羽毛、xFate、衛星Xeph、唯諾、DISH</t>
  </si>
  <si>
    <t>https://www.instagram.com/aoi._.9z/</t>
  </si>
  <si>
    <t>IDOLiSH</t>
  </si>
  <si>
    <t>飯友組 100元
明信片 30元
徽章 60元</t>
  </si>
  <si>
    <t>Chamomile</t>
  </si>
  <si>
    <t xml:space="preserve">カモミール </t>
  </si>
  <si>
    <t>https://www.threads.com/@reku2080/post/DbdQmbmE_ea
https://www.facebook.com/XFateArtworks/posts/pfbid0J8KNyiTHrVu2Ex1PNknU9bBiemqZzKeUUhrpoZicBeMAVy3PbTEHrdBnv8jbzmHGl</t>
  </si>
  <si>
    <t>https://www.facebook.com/ChamomileCosplay</t>
  </si>
  <si>
    <t>https://bsky.app/profile/chamomile-chami.bsky.social</t>
  </si>
  <si>
    <t>https://x.com/chamomile_chami</t>
  </si>
  <si>
    <t>恐龍系列</t>
  </si>
  <si>
    <t>https://www.instagram.com/chamomile_chami/</t>
  </si>
  <si>
    <t>https://www.youtube.com/@ChamomileCHcosplay</t>
  </si>
  <si>
    <t>https://www.twitch.tv/chamomile_chami</t>
  </si>
  <si>
    <t>https://lit.link/zh-tw/chamomile0725</t>
  </si>
  <si>
    <t>https://x.com/chamomile_chami/status/2011744583198392364
https://x.com/chamomile_chami/status/2016092298623516738</t>
  </si>
  <si>
    <t>DARUMA Rollin’</t>
  </si>
  <si>
    <t>https://www.instagram.com/kobayashikosuke_1/</t>
  </si>
  <si>
    <t>DREAM.Project➤Momo</t>
  </si>
  <si>
    <t>https://www.facebook.com/permalink.php?story_fbid=pfbid02NBysiyHFrdxBNKHcKwREdVveQu8QkFR7tb88Km8bgj5Z8jF7TRVLULJYAEWpSUwNl&amp;id=100063554807408</t>
  </si>
  <si>
    <t>https://www.facebook.com/share/p/16rDWoYznG/</t>
  </si>
  <si>
    <t>https://drive.google.com/file/d/1AuICPgdkN_aXn4O_ZKYClpGAQ_B5JLu4/view?usp=sharing</t>
  </si>
  <si>
    <t>https://docs.google.com/forms/d/e/1FAIpQLSe7XGvQqyfSHzX4NnqMjIYEqN1S7C-9XnLBIf_-vCO4CqH7gw/viewform</t>
  </si>
  <si>
    <t>DREAM.Project➤Shimo</t>
  </si>
  <si>
    <t>R38</t>
  </si>
  <si>
    <t>▶1.「霜月的秘密辦公室vol.02」OL寫真書套組：1800元
-B5/48P雙封面寫真書
-B5亮面小海報 2張
-壓克力立牌*1 （2選一）
-寫真書全輯＋未收錄電子檔共 83張
-套組限定雙面名片（附下載電子檔的QR code及網址）
-套組皆含親筆簽名（無署名）
▶2.「霜月的秘密辦公室vol.02」OL寫真書 大套組：5200元
-B5/48P雙封面寫真書
-B5亮面小海報 2張
-壓克力立牌*2（2款各一）
-寫真書全輯＋未收錄電子檔共 83張
-套組限定雙面名片（附下載電子檔的QR code及網址）
-OL壓克力萬年曆
-歐派滑鼠墊*2（2款各一）
-套組皆含親筆簽名（無署名）
大套組特典：裏垢ＯＬ自拍電子檔54張
▶3.「Shimo's Day 2026」生日寫真書套組：1800元
-B5/48P雙封面寫真書
-B5亮面小海報 2張
-壓克力裝飾畫*1 
-寫真書全輯＋未收錄電子檔共 62張
-套組限定雙面名片（附下載電子檔的QR code及網址）
-套組皆含親筆簽名（無署名）
 ▶2.限定～霜月的認真系列～拍立得：500元/張
（款式：白內衣ＯＬ款/藍內衣ＯＬ款/韓國私服內衣款/生日內衣奶油款/生日內衣胸貼款/裏垢ＯＬ款共6款。）
＊隨機出貨_可許願但不保證一定會拿到
＊買6張（或以上）可每張署名
▶3.限定～霜月的大張拍立得：800元/張
（款式：白內衣ＯＬ款/藍內衣ＯＬ款/生日內衣奶油款/生日內衣胸貼款共4款。）
＊隨機出貨_可許願但不保證一定會拿到
＊買3張（或以上）可每張署名</t>
  </si>
  <si>
    <t>https://www.facebook.com/shimotsukiTW/posts/pfbid02NADST4CfrqXXHQy5FTSzPAbwHxazLJqMyk4tijvcD46eBW1pJtpvTs2rkn7fYtuUl?__cft__[0]=AZVIq2r9P1m9avJGz91_uSH2OnMtGiI3sx51g1NvW0EdBbm2rRvAzIuxIbKae0mhzaMTwI09K1t546iMKH4SAgOgjVJIE8RxevPZaWvB1fGFvFW7TXLF-8HrlfAkKxn-iY8JaFvEKnxRkY1qQNccsm8_&amp;__tn__=%2CO%2CP-R</t>
  </si>
  <si>
    <t>https://docs.google.com/forms/d/e/1FAIpQLSc65FsZxHdvnd6IY8kToJmMUX_KzSPYIk3dF-ZGvWJ42jFK-w/viewform</t>
  </si>
  <si>
    <t>Hatori Sama紀奈奈</t>
  </si>
  <si>
    <t>紀奈奈 Hatori</t>
  </si>
  <si>
    <t>https://www.facebook.com/permalink.php?story_fbid=pfbid0215VKZuLPiwzwFenWxL7VKawzZrVQZTPe9ueqsru9syr6vC8fC3kyW61z5KJk9hqWl&amp;id=61557215132637
https://www.facebook.com/permalink.php?story_fbid=pfbid02M89xZyGhNX7TN5zXaF4iqv6vQwWsagrgM777P44szmQv2q2tYQcNDufjSr2dPADml&amp;id=61557215132637</t>
  </si>
  <si>
    <t>https://www.facebook.com/hatoricosplay</t>
  </si>
  <si>
    <t>https://twitter.com/ji_nai55541</t>
  </si>
  <si>
    <t>https://www.patreon.com/hatori</t>
  </si>
  <si>
    <t>https://www.instagram.com/cindychi88/</t>
  </si>
  <si>
    <t>https://www.youtube.com/@HatoriSama</t>
  </si>
  <si>
    <t>https://hatorisama.com/</t>
  </si>
  <si>
    <t>原神 / Genshin Impact、蔚藍檔案 / Blue Archive / ブルーアーカイブ</t>
  </si>
  <si>
    <t>寫真集 1000元、鐵盒、卡夾、杯墊、海報、滑鼠墊 700元、軸桿 500元</t>
  </si>
  <si>
    <t>https://x.com/iketara_iku</t>
  </si>
  <si>
    <t>https://x.com/84mg_</t>
  </si>
  <si>
    <t>https://www.pixiv.net/users/17105792
http://pixiv.me/84_kg</t>
  </si>
  <si>
    <t>https://www.facebook.com/cham.hattie/posts/pfbid02WYTC4upGHaXZErisVNwiyM6Vh7RgYzb7ME5QqTK1aoMZASHSeDSopiKPNyBDaeEnl</t>
  </si>
  <si>
    <t>https://lit.link/zh-tw/84mg</t>
  </si>
  <si>
    <t>https://x.com/helene_tw/status/2013974756605997205</t>
  </si>
  <si>
    <t>寫真集 600元、壓克力鑰匙圈、拍立得、徽章、小卡、壓克力立牌、鑰匙圈</t>
  </si>
  <si>
    <t>https://x.com/yukaaaaa0/status/2018673935756276013</t>
  </si>
  <si>
    <t>JooA Cosplay</t>
  </si>
  <si>
    <t>琉依 Rui</t>
  </si>
  <si>
    <t>台灣Vtuber企業式</t>
  </si>
  <si>
    <t>https://www.instagram.com/ww0205ww/</t>
  </si>
  <si>
    <t>https://x.com/rui_neu</t>
  </si>
  <si>
    <t>https://www.youtube.com/@Rui_neu</t>
  </si>
  <si>
    <t>https://www.instagram.com/kinakina_0818/</t>
  </si>
  <si>
    <t>https://www.twitch.tv/rui_neu</t>
  </si>
  <si>
    <t>https://www.threads.com/@rui_neu?invite=4</t>
  </si>
  <si>
    <t>Linnnng 伶伶</t>
  </si>
  <si>
    <t>https://www.instagram.com/linnnng_cos/</t>
  </si>
  <si>
    <t>落櫻</t>
  </si>
  <si>
    <t>https://www.facebook.com/LuoyingCosplay/</t>
  </si>
  <si>
    <t>https://www.facebook.com/profile.php?id=100090895444259</t>
  </si>
  <si>
    <t>https://x.com/luoying0202</t>
  </si>
  <si>
    <t>https://www.instagram.com/luoying_cosplay/</t>
  </si>
  <si>
    <t>https://www.youtube.com/@forbiddenknowledge123/about</t>
  </si>
  <si>
    <t>https://discord.gg/qqu5S4fKgg</t>
  </si>
  <si>
    <t>https://lit.link/en/luoyingcosplay</t>
  </si>
  <si>
    <t>MeenFoxCosplay</t>
  </si>
  <si>
    <t>一番賞 200元一抽
💠大型滑鼠墊
💠特大掛軸
💠寫真書
💠T-Shirt
💠現場拍立得
💠親簽唇印簽名板
💠海報
💠明信片
💠壓克力吊飾</t>
  </si>
  <si>
    <t>https://www.facebook.com/meenfoxcosplay/?locale=zh_TW</t>
  </si>
  <si>
    <t>https://x.com/JasperZ619/status/2016577946988007437</t>
  </si>
  <si>
    <t>https://www.facebook.com/onlymiya/</t>
  </si>
  <si>
    <t>https://twitter.com/sherry40723tw?lang=zh-Hant</t>
  </si>
  <si>
    <t>https://www.instagram.com/sherry40723yw/</t>
  </si>
  <si>
    <t>N’s Cosplay</t>
  </si>
  <si>
    <t>https://www.facebook.com/nnsctw/</t>
  </si>
  <si>
    <t>NEGIBOSE</t>
  </si>
  <si>
    <t>腦醬</t>
  </si>
  <si>
    <t>橘子‧伊橙//ㄐㄗです</t>
  </si>
  <si>
    <t>https://www.facebook.com/negibosekondoproject/</t>
  </si>
  <si>
    <t>https://www.facebook.com/teinou74</t>
  </si>
  <si>
    <t>F32 [寄]</t>
  </si>
  <si>
    <t>https://x.com/_momo_rina_</t>
  </si>
  <si>
    <t>F30 [寄]</t>
  </si>
  <si>
    <t>加薪燈箱 120元
錄音按鍵 200元</t>
  </si>
  <si>
    <t>NENE-小音</t>
  </si>
  <si>
    <t>https://www.facebook.com/nekone.mimi/</t>
  </si>
  <si>
    <t>https://x.com/kurihara_mikan</t>
  </si>
  <si>
    <t>https://www.instagram.com/nekone.mimi/?fbclid=IwY2xjawObSFpleHRuA2FlbQIxMABicmlkETFCdjRkY1JDZ3dWSXA4R05ic3J0YwZhcHBfaWQQMjIyMDM5MTc4ODIwMDg5MgABHhKmBdx9R-skocl99u5Vr1vUroNbe2bX3flMrnt2f3UPVF6M7hjKzg6nSqo-_aem_z4IUWd5cb8MadK5-NMeqMg</t>
  </si>
  <si>
    <t>https://cxc.today/zh/@kurihara_risako/work</t>
  </si>
  <si>
    <t>https://x.com/kurihara_mikan/status/2082128765862518958
https://www.threads.com/@pig3837648/post/DbTTf4cAe7Z</t>
  </si>
  <si>
    <t>non</t>
  </si>
  <si>
    <t>https://x.com/kurihara_mikan/status/2082919058991952071</t>
  </si>
  <si>
    <t>https://www.facebook.com/profile.php?id=61550746821996</t>
  </si>
  <si>
    <t>https://x.com/monhannoero</t>
  </si>
  <si>
    <t>https://nonsummerjack.fanbox.cc/</t>
  </si>
  <si>
    <t>https://fantia.jp/fanclubs/24362</t>
  </si>
  <si>
    <t>https://lit.link/en/nonsummerjack</t>
  </si>
  <si>
    <t>https://www.facebook.com/profile.php?id=100090932187693</t>
  </si>
  <si>
    <t>https://twitter.com/taitai257</t>
  </si>
  <si>
    <t>https://www.instagram.com/taitai257/</t>
  </si>
  <si>
    <t>Olivie</t>
  </si>
  <si>
    <t>https://www.facebook.com/oliviecos/</t>
  </si>
  <si>
    <t>https://x.com/missolivie</t>
  </si>
  <si>
    <t>https://www.instagram.com/missolivie/</t>
  </si>
  <si>
    <t>https://www.facebook.com/share/p/1AbFRSSCvU/</t>
  </si>
  <si>
    <t>Pupu 堂</t>
  </si>
  <si>
    <t>天音あずは| 羽羽</t>
  </si>
  <si>
    <t>https://www.facebook.com/profile.php?id=100061203458688&amp;ref=_ig_profile_ac</t>
  </si>
  <si>
    <t>https://www.instagram.com/idol__1005/</t>
  </si>
  <si>
    <t>Red Vickies</t>
  </si>
  <si>
    <t>Rua &amp; Leelo</t>
  </si>
  <si>
    <t>Shi Do TW cosplayer</t>
  </si>
  <si>
    <t>喜多</t>
  </si>
  <si>
    <t>https://www.facebook.com/p/Shi-Do-TW-cosplayer-100063556968428/</t>
  </si>
  <si>
    <t>https://www.instagram.com/1020sis/ ； https://www.instagram.com/rin_10201998/</t>
  </si>
  <si>
    <t>https://www.threads.com/@rin_10201998</t>
  </si>
  <si>
    <t>ShiragaYanko小泱♥cosplay</t>
  </si>
  <si>
    <t>小泱</t>
  </si>
  <si>
    <t>https://www.facebook.com/shiraga66?utm_source=ig&amp;utm_medium=social&amp;utm_content=link_in_bio</t>
  </si>
  <si>
    <t>https://x.com/shiraga_cosplay</t>
  </si>
  <si>
    <t>https://www.instagram.com/shiragayanko/</t>
  </si>
  <si>
    <t>https://www.youtube.com/@shiragayanko6954</t>
  </si>
  <si>
    <t>https://www.twitch.tv/shiraga66</t>
  </si>
  <si>
    <t>https://linktr.ee/shiraga66?fbclid=IwY2xjawObSpNleHRuA2FlbQIxMABicmlkETFCdjRkY1JDZ3dWSXA4R05ic3J0YwZhcHBfaWQQMjIyMDM5MTc4ODIwMDg5MgABHsZJM6bftCk_yaxcZPoa39krdQBYML8H_ttpwqbNMRSTsWKDYpflKapoyVcc_aem_GuC7AVXUseH7fqOsDvisMg</t>
  </si>
  <si>
    <t>小悠</t>
  </si>
  <si>
    <t>JENˇ荏</t>
  </si>
  <si>
    <t>https://www.facebook.com/TWcoserStityo/?locale=zh_TW</t>
  </si>
  <si>
    <t>森森鈴蘭，台灣Vtuber</t>
  </si>
  <si>
    <t>https://x.com/Stityo</t>
  </si>
  <si>
    <t>https://reurl.cc/anv6Wl</t>
  </si>
  <si>
    <t>https://instagram.com/stityo_cosplay</t>
  </si>
  <si>
    <t>https://www.facebook.com/JEN3ru.ore</t>
  </si>
  <si>
    <t>https://youtube.com/@stityo_potato0314</t>
  </si>
  <si>
    <t>https://www.twitch.tv/stityo</t>
  </si>
  <si>
    <t>https://discord.gg/5xrVARy</t>
  </si>
  <si>
    <t>https://twitter.com/JEN30825</t>
  </si>
  <si>
    <t>https://linktr.ee/stityo?fbclid=IwY2xjawObS0NleHRuA2FlbQIxMABicmlkETFCdjRkY1JDZ3dWSXA4R05ic3J0YwZhcHBfaWQQMjIyMDM5MTc4ODIwMDg5MgABHhHA4U5XW1YEdiH3w2kh89qpm_x9iv9OkhWoofU_bpHYEBOfl61CGkPc2pD9_aem_wA9PSwvM6YXhj5h8o-cSwQ</t>
  </si>
  <si>
    <t>https://www.pixiv.net/users/26112854</t>
  </si>
  <si>
    <t>https://docs.google.com/forms/d/e/1FAIpQLScFbnoaDMiodO044wm676QwrzSzYZWVJREtK6SybsL-kBGM6g/viewform</t>
  </si>
  <si>
    <t>Sugar工作室</t>
  </si>
  <si>
    <t>https://www.instagram.com/jenru.ore/?hl=zh-tw</t>
  </si>
  <si>
    <t>https://portaly.cc/WYJEN?utm_source=ig&amp;utm_medium=social&amp;utm_content=link_in_bio&amp;fbclid=PAZXh0bgNhZW0CMTEAc3J0YwZhcHBfaWQPOTM2NjE5NzQzMzkyNDU5AAGnDeqXAYjUW_xIPshOSdRXTARpsTe-2tZQr2HvRdOsQ063SdT0xcy0BKCy8Oo_aem_5PJRcGRlyuSVrGc_Ak4A2Q&amp;utm_id=97760_v0_s00_e0_tv3</t>
  </si>
  <si>
    <t>Titania魚魚</t>
  </si>
  <si>
    <t>https://www.facebook.com/p/Titania%E9%AD%9A%E9%AD%9A-100064874466511/</t>
  </si>
  <si>
    <t>https://x.com/titania_158</t>
  </si>
  <si>
    <t>https://www.threads.net/@jenru.ore?hl=zh-tw&amp;xmt=AQGz7m9zWsjH7h2vyzYqo_stK92n97eN1bb0O7QAypdPIL4</t>
  </si>
  <si>
    <t>https://www.instagram.com/titania.158</t>
  </si>
  <si>
    <t>https://www.twitch.tv/titania158</t>
  </si>
  <si>
    <t>https://www.furuke.com/Titania1008</t>
  </si>
  <si>
    <t>Tsukiya-夜</t>
  </si>
  <si>
    <t>小夜</t>
  </si>
  <si>
    <t>https://www.facebook.com/JEN3ru.ore/posts/pfbid028bpSz5bPFDSSwrgPUFxj9eitnKNqqjbWfam2mivExB3tPruzWAMnzAacQS9Q28y1l</t>
  </si>
  <si>
    <t>https://www.facebook.com/tsukiya0331/?locale=zh_HK</t>
  </si>
  <si>
    <t>https://myship.7-11.com.tw/general/detail/GM2403132807292</t>
  </si>
  <si>
    <t>https://www.patreon.com/yaya_dreamyland?fan_landing=true&amp;fbclid=IwY2xjawObTKtleHRuA2FlbQIxMABicmlkETFCdjRkY1JDZ3dWSXA4R05ic3J0YwZhcHBfaWQQMjIyMDM5MTc4ODIwMDg5MgABHi02MUB5uyX7ElwCQVeuxNoVITn2rE22xf5A-SmjEW2lPbtqaXkyHO7qHKOL_aem_KBkjYTL9FEn2OC-meUTjWg</t>
  </si>
  <si>
    <t>https://www.facebook.com/Tsurucos/</t>
  </si>
  <si>
    <t>https:/x.com/tsuru_Cosplay</t>
  </si>
  <si>
    <t>https://www.patreon.com/TsuruAoi</t>
  </si>
  <si>
    <t>https://www.instagram.com/tsuru_cos_aoi
 https://www.instagram.com/_tsuruaoi/</t>
  </si>
  <si>
    <t>https://www.youtube.com/channel/UCLRtoeLBg6zNGfRQ7GeExlQ</t>
  </si>
  <si>
    <t>https://www.twitch.tv/tsuru</t>
  </si>
  <si>
    <t>https://discord.com/invite/rMsbpUSsZD</t>
  </si>
  <si>
    <t>https://linktr.ee/Tsuru__</t>
  </si>
  <si>
    <t>https://x.com/ilovely1007_</t>
  </si>
  <si>
    <t>S31,S32</t>
  </si>
  <si>
    <t>https://x.com/ilovely1007_/status/2066840959938371622</t>
  </si>
  <si>
    <t>https://www.facebook.com/vivi0z1/?ref=_xav_ig_profile_page_web</t>
  </si>
  <si>
    <t>阿靖</t>
  </si>
  <si>
    <t>https://www.instagram.com/vivi0z1/</t>
  </si>
  <si>
    <t>台灣Vtuber，極深空，春魚</t>
  </si>
  <si>
    <t>同人誌【獺境夢遊】200元</t>
  </si>
  <si>
    <t>https://www.youtube.com/vivi0z1?fbclid=IwY2xjawObTOxleHRuA2FlbQIxMABicmlkETFCdjRkY1JDZ3dWSXA4R05ic3J0YwZhcHBfaWQQMjIyMDM5MTc4ODIwMDg5MgABHslvIA-TS45NZzMnZpImLOmrxtPuSaspe5cY6vLxiY-hprZerTxaR9WlKdoJ_aem_ngTjL01WiyAe_w-D9KLr9A</t>
  </si>
  <si>
    <t>https://x.com/jng46312495?s=11&amp;t=J9-H8xDVimG-T97w1or4FA</t>
  </si>
  <si>
    <t>https://www.twitch.tv/vivi0z1?fbclid=IwY2xjawObTOBleHRuA2FlbQIxMABicmlkETFCdjRkY1JDZ3dWSXA4R05ic3J0YwZhcHBfaWQQMjIyMDM5MTc4ODIwMDg5MgABHmnZTTwZdY5OGR5okAJotB-2NdkdWpj2Wi04bPXIgTt1iw5p4r-iBxcSA0lB_aem_BJFPa0yhYRbnF-qS2L2EPg</t>
  </si>
  <si>
    <t>https://www.twitch.tv/ja4793060?lang=zh-tw</t>
  </si>
  <si>
    <t>wan wan shop</t>
  </si>
  <si>
    <t>https://x.com/jng46312495/status/2079972683543163165?s=61&amp;t=J9-H8xDVimG-T97w1or4FA https://x.com/jng46312495/status/2081431258463338531?s=61&amp;t=J9-H8xDVimG-T97w1or4FA</t>
  </si>
  <si>
    <t>https://x.com/haru_no_inu</t>
  </si>
  <si>
    <t>https://www.youtube.com/@%E3%81%AF%E3%82%8B%E3%81%95%E3%82%93%E5%AE%B6%E3%81%AE%E7%8A%AC</t>
  </si>
  <si>
    <t>https://pont.co/u/harunoinu</t>
  </si>
  <si>
    <t>https://www.facebook.com/WENDYDYDYDY</t>
  </si>
  <si>
    <t>https://x.com/_wendydydydy</t>
  </si>
  <si>
    <t>https://venmo.com/u/Wendydydydy</t>
  </si>
  <si>
    <t>https://www.instagram.com/_wendydydydy/</t>
  </si>
  <si>
    <t>https://www.twitch.tv/wendydydydy_</t>
  </si>
  <si>
    <t>https://linktr.ee/wendydydydy</t>
  </si>
  <si>
    <t>https://www.plurk.com/p/3iu0nq8inr</t>
  </si>
  <si>
    <t>https://www.facebook.com/YUDANSCOSPLAY</t>
  </si>
  <si>
    <t>https://www.patreon.com/yudan1217</t>
  </si>
  <si>
    <t>https://www.facebook.com/JoleeDIY/?locale=zh_TW</t>
  </si>
  <si>
    <t>ФᴥФ黒ギャル GAL RITA</t>
  </si>
  <si>
    <t>💠寫真集</t>
  </si>
  <si>
    <t>https://www.doujin.com.tw/authors/info/l:1znhy9/goods?fbclid=IwY2xjawSIf9VleHRuA2FlbQIxMABicmlkETFNdGlIY3hMSkVCeTZGSno0c3J0YwZhcHBfaWQQMjIyMDM5MTc4ODIwMDg5MgABHqOfF5c_DRpHSjqJT3ldY9I7Irqb-SDsZIR1F0H6w-JPgm9hz27IzgPQEwdO_aem_b_ayI7jBJSo4ejVfcPcAAg</t>
  </si>
  <si>
    <t>https://www.facebook.com/galrita.tw/?locale=ja_JP</t>
  </si>
  <si>
    <t>https://twitter.com/GALRita3?s=09</t>
  </si>
  <si>
    <t>https://instagram.com/gal_rita_?igshid=1pijnouefegwm</t>
  </si>
  <si>
    <t>JT</t>
  </si>
  <si>
    <t>https://portaly.cc/gal_rita?fbclid=IwY2xjawOcnS1leHRuA2FlbQIxMABicmlkETFhTmxqZTdmWmRlaTNDakx0c3J0YwZhcHBfaWQQMjIyMDM5MTc4ODIwMDg5MgABHrBsFiit0Y2YNaS8cXm1TNf_B0Q-5njaGvj8nRvfpu0GHTUj0BaMptRGAWaU_aem_sjPeBrhw0OLAe3Yi5s0AhQ</t>
  </si>
  <si>
    <t>https://www.facebook.com/klm.lee.14</t>
  </si>
  <si>
    <t>https://www.facebook.com/galrita.tw/posts/pfbid09qU4Dz4FQ9HMexsMZ56qj4Bco9ofUKTFG2FsJC3T313s9HH2F2BvDNiyBA1drmvml</t>
  </si>
  <si>
    <t>https://x.com/JTLKLM</t>
  </si>
  <si>
    <t>インキャランド</t>
  </si>
  <si>
    <t>https://www.facebook.com/MiruHayaseFanpage/mentions/</t>
  </si>
  <si>
    <t>https://x.com/mdmddn_/media?fbclid=IwY2xjawPIKi9leHRuA2FlbQIxMABicmlkETFXUXA3YjZOOTZBYVpRQmg5c3J0YwZhcHBfaWQQMjIyMDM5MTc4ODIwMDg5MgABHjfUb1dAGpG14OiDHCfG3vKBL-55fnD3KUKLChM1brw1TjQONY4y10Z30Okc_aem_b6BwWw0IHap6D4UYvzbKVw</t>
  </si>
  <si>
    <t>さにゃわーーるど！</t>
  </si>
  <si>
    <t>S09,S10</t>
  </si>
  <si>
    <t>https://x.com/sana_mtkn?s=21</t>
  </si>
  <si>
    <t>https://fantia.jp/fanclubs/544795?locale=jp</t>
  </si>
  <si>
    <t>https://www.plurk.com/p/3iwjxyevba</t>
  </si>
  <si>
    <t>https://www.instagram.com/sa_nya3737/</t>
  </si>
  <si>
    <t>https://lit.link/zh-tw/sana_mtkn</t>
  </si>
  <si>
    <t>しらほしなつみ✕霜月めあ</t>
  </si>
  <si>
    <r>
      <rPr>
        <rFont val="Microsoft JhengHei"/>
        <color rgb="FF1155CC"/>
        <u/>
      </rPr>
      <t>https://www.instagram.com/shirahoshi.natsumi/</t>
    </r>
    <r>
      <rPr>
        <rFont val="Microsoft JhengHei"/>
      </rPr>
      <t xml:space="preserve">
</t>
    </r>
    <r>
      <rPr>
        <rFont val="Microsoft JhengHei"/>
        <color rgb="FF1155CC"/>
        <u/>
      </rPr>
      <t>https://www.instagram.com/meameachan/</t>
    </r>
  </si>
  <si>
    <t>すずらまーと！</t>
  </si>
  <si>
    <t>すずら</t>
  </si>
  <si>
    <t>S27</t>
  </si>
  <si>
    <t>https://x.com/suzuran_ro</t>
  </si>
  <si>
    <t>https://www.instagram.com/suzuran_ro/</t>
  </si>
  <si>
    <t>https://www.facebook.com/HIRO.tw</t>
  </si>
  <si>
    <t>https://x.com/zxc687933?fbclid=IwY2xjawMRPTFleHRuA2FlbQIxMABicmlkETE4cFdrSTJoUDJvaktBUENqAR4Yn8MRlJobR_mg_x_qZ8cNGGc4mzU63W___BBPVRLhfh9QlRvB2yD9Lg343Q_aem_Oe0g8R-Kt8w28zEzVND17A</t>
  </si>
  <si>
    <t>https://x.com/tugu_kanden?lang=zh-Hant</t>
  </si>
  <si>
    <t>https://x.com/charapa_</t>
  </si>
  <si>
    <t>https://fantia.jp/fanclubs/37569</t>
  </si>
  <si>
    <t>https://www.instagram.com/tugu_ms/</t>
  </si>
  <si>
    <t>https://www.instagram.com/hiro.ig.tw?fbclid=IwY2xjawMRPTJleHRuA2FlbQIxMABicmlkETE4cFdrSTJoUDJvaktBUENqAR5JXJQOT5frHz5DsheXt8PfZDdIx2zQvTQkvAOp62G6YKqxcrBQB_xVjQh0GA_aem_QlB-03-u3rvSAwx8VTkCjg</t>
  </si>
  <si>
    <t>https://x.com/fangcheng_1/status/2012927196428394892/photo/1</t>
  </si>
  <si>
    <t>月海つくね</t>
  </si>
  <si>
    <t>https://www.facebook.com/share/1Pxh9a4AW9/?mibextid=wwXIfr</t>
  </si>
  <si>
    <t>https://www.facebook.com/p/%E6%9C%88%E6%B5%B7%E3%81%A4%E3%81%8F%E3%81%AD-Tsukimi-Tsukune-61567095626731/</t>
  </si>
  <si>
    <t>https://x.com/XaiabP?fbclid=IwY2xjawPIKqhleHRuA2FlbQIxMABicmlkETFXUXA3YjZOOTZBYVpRQmg5c3J0YwZhcHBfaWQQMjIyMDM5MTc4ODIwMDg5MgABHtawoskvBNzSIq4RO_IUNe7_fe8xIY_QjrFNjY-xQcVoaA6rmuHhkUpILeS1_aem__lELogkUn9X2G-2vJNMwYQ</t>
  </si>
  <si>
    <t>https://www.instagram.com/xaiabp/</t>
  </si>
  <si>
    <t>https://youtube.com/channel/UCZhAVtzwGrxpeXKTqavqJTg?si=cW6On22PM--S2J_5</t>
  </si>
  <si>
    <t>https://lit.link/zh-tw/tsukunetsukimi</t>
  </si>
  <si>
    <t>https://portaly.cc/kinkinkincos?fbclid=IwY2xjawLfAzRleHRuA2FlbQIxMABicmlkETE4QmlWTEZRWjlzYXF3S1NJAR5yHWO45ogC1IblaEPhiMQxpYXmlAVSSIp_w1s-Fw2nJB4uyB3TOLKQymA78g_aem_N3ID8txDKVRjzkmIA9l2FA</t>
  </si>
  <si>
    <t>新刊限定套組 2100元
寫真集 600元
拍立得 200元
壓克力立牌 250元
拍立得 400元</t>
  </si>
  <si>
    <t>https://x.com/Mokota_Cat</t>
  </si>
  <si>
    <t>https://x.com/_104channn/status/2017546624999014685</t>
  </si>
  <si>
    <t>やみつきつなまよ！</t>
  </si>
  <si>
    <t>https://twitter.com/nagai_mayo</t>
  </si>
  <si>
    <t>https://fantia.jp/nagai_mayo</t>
  </si>
  <si>
    <t>https://www.instagram.com/nagai.mayo/</t>
  </si>
  <si>
    <t>https://m.twitch.tv/nagai_mayo/home</t>
  </si>
  <si>
    <t>https://lit.link/zh-tw/nagai_mayo</t>
  </si>
  <si>
    <t>ゆうな ❥❥阿奈 Yuuna.</t>
  </si>
  <si>
    <t>《生誕企劃·Sweet Sweet Girl》特典大套組Set. ｜NT.1650
▪︎ 新刊《Sweet Sweet Girl》乙本（32P)
▪︎ 反轉膠片票根造型透卡*2
▪︎ 愛心鏤空拍立得收納本（二選一）
▪︎ 限定特典_《Cherry Yuuna.》壓克力吊飾
《生誕企劃·Sweet Sweet Girl》單寫真書組｜NT.750
單購_ 愛心鏤空拍立得收納本｜NT.450
單購_ 愛心鏤空拍立得收納本｜NT.450
單購_ 壓克力旋轉立牌｜NT.500
單購_ 壓克力旋轉立牌｜NT.500
單購_ 反轉膠片票根造型透卡｜NT.150
單購_ 反轉膠片票根造型透卡｜NT.150
《晝夜·妖》特典大套組Set. ｜NT.2000
▪︎ 新刊《晝夜·妖》乙本（64P）
▪︎ 高畫質無裁切寫真電子圖檔 76P
▪︎ 限定特典_色紙簽名板*2（共兩款、親筆簽名）
《晝夜·妖》單寫真書組｜NT.1100</t>
  </si>
  <si>
    <t>https://www.facebook.com/yuuna9034?__cft__[0]=AZV_QNSYddtUCKSG9dXFqEYiTt13FsQuD-mITJFBRdy0zlPp1DyyY7ny33N3-HDBNeT5t7woHdJb0DJqQux9Uro0cjUmj3NpqU3KUgmXuepFAQIbNfCeGCVJY66jwx0wrlt379Y6mu5S8TQ8XSEmNLL3g17iklmRooZ8REl9QyCr4g&amp;__tn__=-UC%2CP-R</t>
  </si>
  <si>
    <t>https://www.instagram.com/yuuna_9034/?hl=ja</t>
  </si>
  <si>
    <t>https://www.kamikawa-tw.com/</t>
  </si>
  <si>
    <t>https://linktr.ee/yuuna_9034</t>
  </si>
  <si>
    <t>https://www.facebook.com/yuuna9034/posts/pfbid0YAuuGSgmVAeXcH31XpUgKaQTR41XfuV7jVXiohgjo67u3K88fG42dNCw96sWMW4Sl</t>
  </si>
  <si>
    <t>https://docs.google.com/forms/d/e/1FAIpQLSck-s9l_piy0nedhG0LWjSTuN45GeMS5sp5FKM5bPOyQagUjw/viewform</t>
  </si>
  <si>
    <t>ChloeBABY</t>
  </si>
  <si>
    <t>https://www.plurk.com/s092077</t>
  </si>
  <si>
    <t>https://x.com/Chloekey0429</t>
  </si>
  <si>
    <t>https://www.instagram.com/chloekey0429/</t>
  </si>
  <si>
    <t>H27 [寄]</t>
  </si>
  <si>
    <t>https://lit.link/zh-tw/Chloekey0429</t>
  </si>
  <si>
    <t>えい梨 Eilias</t>
  </si>
  <si>
    <t>💠寫真集 800元
💠寫真集【小森めと写真集】 800元</t>
  </si>
  <si>
    <r>
      <rPr>
        <rFont val="Arial"/>
        <color rgb="FF1155CC"/>
        <u/>
      </rPr>
      <t>https://x.com/kaorokuri?s=21</t>
    </r>
  </si>
  <si>
    <t>https://www.plurk.com/p/3iubl44qo8</t>
  </si>
  <si>
    <t>https://www.facebook.com/Cosirgirls/posts/pfbid0GYgRnwfJSWfdtLys21fM4zPMz1ffLyxo7byi7LHNFK7T682ttFPA9WnYpgEPbTsGl</t>
  </si>
  <si>
    <t>躲龜龜，貓頭鷹交通書</t>
  </si>
  <si>
    <t>https://docs.google.com/forms/d/e/1FAIpQLSc2-tkyBtJtFm4a5oUNdDGfveYXZGZ7T1Cmm2_MHwipIiOC0w/formResponse</t>
  </si>
  <si>
    <t>シスル Genesith</t>
  </si>
  <si>
    <t>https://www.facebook.com/KakuremeBert2?__cft__[0]=AZXjg2_YS9_uVY_SiVk6q9QN6z9SyanvisXwIdUObmB_Tq2K5ofVspNP-XXgg193Ku3LyhCNtzqey9D5LgkI2Uex741DjZGKkJDDMVdjGjCdDvBYeZV-u3WushKWDGPbqjaps057xb40vMSS12QVTpnYZPVf57KSiJdX_h3pccgjKU5FcqQI60LNPeJ4nM9R6EIe6C8c8u9CFZoUMt3b3Oq5&amp;__tn__=-UC*F</t>
  </si>
  <si>
    <t xml:space="preserve">💠寫真集 【 冬ぎゃる  】800元
💠寫真集【  Vivid Cats  】800元
💠寫真集【 MORE,MORE!  】800元
💠シスル【特典SET】$3000 </t>
  </si>
  <si>
    <r>
      <rPr>
        <rFont val="Arial"/>
        <color rgb="FF1155CC"/>
        <u/>
      </rPr>
      <t>https://x.com/sithle011?s=21</t>
    </r>
  </si>
  <si>
    <t>https://www.facebook.com/photo/?fbid=122147013572720913&amp;set=pcb.122147013926720913</t>
  </si>
  <si>
    <t>少女前線、賽馬娘</t>
  </si>
  <si>
    <t>藍幽_namyau_</t>
  </si>
  <si>
    <t>💠同人誌 少女前線插畫集 250元
💠同人誌 既刊 150元
💠壓克力立牌 300-400元
💠金屬無框畫 800元
💠UMP45 立體滑鼠墊 250元
💠大掛軸 800元
💠帆布袋 200元
💠新刊套組 (新刊+壓克力立牌+滑鼠墊) 800元
💠壓克力小飯友 100元
💠賽馬娘壓克力吊飾 100元</t>
  </si>
  <si>
    <r>
      <rPr>
        <rFont val="Arial"/>
        <color rgb="FF1155CC"/>
        <u/>
      </rPr>
      <t>https://x.com/yuyuko_cosplay</t>
    </r>
  </si>
  <si>
    <t>https://www.facebook.com/ye.jun.ting.716704/posts/pfbid08ndqhicEyziWCoXyjbyvFeW6DVhNuvwoCeaFddPmdDmSwbQ2897FwUt4V3q73wRDl</t>
  </si>
  <si>
    <t>iKkyu3</t>
  </si>
  <si>
    <t>Coser,日本</t>
  </si>
  <si>
    <t>https://x.com/193ikkyu3</t>
  </si>
  <si>
    <t>https://instagram.com/nomita193</t>
  </si>
  <si>
    <t>https://www.youtube.com/@iKkyu3_193</t>
  </si>
  <si>
    <t>https://pont.co/u/193ikkyu3</t>
  </si>
  <si>
    <t>KIPITIA</t>
  </si>
  <si>
    <t>https://x.com/kipi_84</t>
  </si>
  <si>
    <t>https://www.instagram.com/kipi_84/</t>
  </si>
  <si>
    <t>https://www.youtube.com/channel/UC--23zW98pDRtw1YV80P-BQ?sub_confirmation=1</t>
  </si>
  <si>
    <t>https://lit.link/zh-tw/kipi</t>
  </si>
  <si>
    <t>Koronsui Clinic</t>
  </si>
  <si>
    <t>MyGO!!!!!、AveMujica、超時空輝耀姬、上伊那牡丹，醉姿如百合</t>
  </si>
  <si>
    <t>https://x.com/koronsui?utm_source=ig&amp;utm_medium=social&amp;utm_content=link_in_bio&amp;fbclid=PAZXh0bgNhZW0CMTEAc3J0YwZhcHBfaWQMMjU2MjgxMDQwNTU4AAGnyNtT2_IvI79-5SHz327bm9W1PxwOizCYanqGvGj49VEaTMa5zoAE7t3GJsE_aem_iZV9H23wcZcX0l-h9VGluA</t>
  </si>
  <si>
    <t>https://www.instagram.com/koronsuiclinic/</t>
  </si>
  <si>
    <t>https://www.instagram.com/karas_oshigata/</t>
  </si>
  <si>
    <t>https://www.youtube.com/@KARASOSHIGATA</t>
  </si>
  <si>
    <t>Misuru Cosplay</t>
  </si>
  <si>
    <t>https://www.facebook.com/KARASoshigata/posts/pfbid0VzxUv6xpuxfhWRt6Qs2kVrW3iHQx9EYcf6orfDhf4xFSySt9upvk8kAods3PzvUCl
https://www.plurk.com/p/3iu11am452</t>
  </si>
  <si>
    <t>https://www.facebook.com/misuru.misuru.2024/</t>
  </si>
  <si>
    <t>https://www.instagram.com/misuru.japan/</t>
  </si>
  <si>
    <t>na²mahi</t>
  </si>
  <si>
    <t>https://x.com/chung791114/status/2077303747341078697</t>
  </si>
  <si>
    <t>https://x.com/usagicos</t>
  </si>
  <si>
    <t>https://x.com/usao_cos</t>
  </si>
  <si>
    <t>アストレアの天秤</t>
  </si>
  <si>
    <t>https://x.com/kagurayuriacos</t>
  </si>
  <si>
    <t>https://twitter.com/karory</t>
  </si>
  <si>
    <t>https://fantia.jp/fanclubs/507899</t>
  </si>
  <si>
    <t>https://www.instagram.com/kagurayuria/</t>
  </si>
  <si>
    <t>https://profu.link/u/kagurayuria</t>
  </si>
  <si>
    <t>あまに</t>
  </si>
  <si>
    <t>寫真集、拍立得</t>
  </si>
  <si>
    <t>繪師, VTUBER</t>
  </si>
  <si>
    <t>原創套組 
💠1、角色立牌
💠2、滑鼠墊
💠3、馬克杯
💠4、組合桿日式大掛軸
💠5、角色立牌
💠6、親簽相片附卡套
💠7、A5筆記本
💠8、造型小吊飾
💠9、飯友
💠10、大毛巾
💠11、博款帆布袋</t>
  </si>
  <si>
    <t>https://x.com/kujoamani</t>
  </si>
  <si>
    <t>https://kujoamani.booth.pm/</t>
  </si>
  <si>
    <t>https://www.instagram.com/amani_cos/</t>
  </si>
  <si>
    <t>https://twitch.tv/amani_kujo</t>
  </si>
  <si>
    <t>https://linktr.ee/kujoamani</t>
  </si>
  <si>
    <t>https://x.com/kujoamani/status/2019051911102529772</t>
  </si>
  <si>
    <t>https://x.com/amichan_0907</t>
  </si>
  <si>
    <t>https://www.instagram.com/amichan0907/</t>
  </si>
  <si>
    <t>https://www.stunningarts.co.jp/minamiami</t>
  </si>
  <si>
    <t>伊織萌</t>
  </si>
  <si>
    <t>寫真集套組 2500元、T-Shirt 1500元、壓克力立牌 500元、貼紙 100元、紀念小冊子 300元、壓克力鑰匙圈 200元、拍立得 500元</t>
  </si>
  <si>
    <t>https://www.facebook.com/rinriniorin</t>
  </si>
  <si>
    <t>https://x.com/iorimoe_five</t>
  </si>
  <si>
    <t>https://fanicon.net/web/shops/3958</t>
  </si>
  <si>
    <t>https://www.instagram.com/moe_five/</t>
  </si>
  <si>
    <t>https://www.youtube.com/c/iorimoe</t>
  </si>
  <si>
    <t>https://www.twitch.tv/moe_iori</t>
  </si>
  <si>
    <t>https://www.facebook.com/share/p/1DBd5tynyi/</t>
  </si>
  <si>
    <t>https://www.myacg.com.tw/goods_detail.php?gid=7222290</t>
  </si>
  <si>
    <t>https://x.com/iorimoe_five/status/2019028318545449221/photo/2</t>
  </si>
  <si>
    <t>うみの家</t>
  </si>
  <si>
    <t>東雲うみ</t>
  </si>
  <si>
    <t>https://www.facebook.com/p/%E6%9D%B1%E9%9B%B2%E6%B5%B7-100064267743646/</t>
  </si>
  <si>
    <t>https://x.com/sinonome_umi</t>
  </si>
  <si>
    <t>https://www.instagram.com/umi_portrait/</t>
  </si>
  <si>
    <t>https://www.youtube.com/@umi_shinonome</t>
  </si>
  <si>
    <t>えなこみゅ</t>
  </si>
  <si>
    <t>えなこ</t>
  </si>
  <si>
    <t>https://www.facebook.com/KayaseArt/</t>
  </si>
  <si>
    <t>https://twitter.com/kayase_02</t>
  </si>
  <si>
    <t>https://x.com/enako_cos</t>
  </si>
  <si>
    <t>https://www.instagram.com/enakorin</t>
  </si>
  <si>
    <t>https://www.youtube.com/c/enako_channel</t>
  </si>
  <si>
    <t>https://www.twitch.tv/enako_chan</t>
  </si>
  <si>
    <t>https://line.me/R/ti/p/@062jxdis?from=page&amp;openQrModal=true&amp;searchId=062jxdis</t>
  </si>
  <si>
    <t>https://www.pixiv.net/users/7450670</t>
  </si>
  <si>
    <t>たちばなぐみ。</t>
  </si>
  <si>
    <t>https://www.instagram.com/kayase_artist/</t>
  </si>
  <si>
    <t>https://www.youtube.com/@KAYASESTUDIO</t>
  </si>
  <si>
    <t>https://twitter.com/myksan1717</t>
  </si>
  <si>
    <t>https://liff.line.me/1645278921-kWRPP32q/?accountId=kayase&amp;_gl=1*5as3i5*_gcl_au*ODQ1Njc5MDExLjE3NDUyMzg0Nzk.*_ga*NzE2NzMwODcwLjE3MzczNDE5MjI.*_ga_0PV16Y9CZG*czE3NDkwNDA3MjQkbzMxJGcxJHQxNzQ5MDQyNDcyJGo1OSRsMCRoMA..</t>
  </si>
  <si>
    <t>https://fantia.jp/fanclubs/473697?locale=jp</t>
  </si>
  <si>
    <t>https://www.instagram.com/myksan1717</t>
  </si>
  <si>
    <t>https://lit.link/zh-tw/kayase</t>
  </si>
  <si>
    <t>https://x.com/myksan1717/status/2009190559425163590</t>
  </si>
  <si>
    <t>とよのおさむらい</t>
  </si>
  <si>
    <t>https://www.facebook.com/share/1BJ2XVUe4C/?mibextid=wwXIfr</t>
  </si>
  <si>
    <t>https://x.com/toyosama0</t>
  </si>
  <si>
    <t>https://www.instagram.com/toyosama0/</t>
  </si>
  <si>
    <t>https://lit.link/zh-tw/toyosama</t>
  </si>
  <si>
    <t>ぷるたんぐ</t>
  </si>
  <si>
    <t>https://www.facebook.com/keikoclub1/?locale=zh_CN</t>
  </si>
  <si>
    <t>大腿、眼鏡、姊姊</t>
  </si>
  <si>
    <t>https://twitter.com/purupuru123456</t>
  </si>
  <si>
    <t>https://www.instagram.com/keiko_club/</t>
  </si>
  <si>
    <t>https://fantia.jp/fanclubs/489762?locale=jp</t>
  </si>
  <si>
    <t>https://www.youtube.com/@keikoclub/videos</t>
  </si>
  <si>
    <t>https://www.instagram.com/purtang_tokyo/</t>
  </si>
  <si>
    <t>https://www.keikoclub.com/</t>
  </si>
  <si>
    <t>Q31,Q32</t>
  </si>
  <si>
    <t>https://www.facebook.com/Sculptor.KH/</t>
  </si>
  <si>
    <t>https://www.facebook.com/yala1688888/posts/pfbid02n5eaKGaBH6FYU4B75g4q6ioR5GLwNMXERXZXQ7WEEzW6fVDAcsmz4yX1tW6YyUTXl</t>
  </si>
  <si>
    <t>Kami Cosplay</t>
  </si>
  <si>
    <t>台灣Vtuber，瑪麗鈴蘭</t>
  </si>
  <si>
    <t>原創套組 800元
💠正比立牌 350元
💠眠友立牌 200元
💠串串吊飾 250元
夏日祭典 雙人套組 800元
💠祭典飯友 200元
💠狐狼立牌 400元</t>
  </si>
  <si>
    <t>https://www.facebook.com/kamibpage/?locale=zh_TW</t>
  </si>
  <si>
    <t>https://www.facebook.com/wang.ying.482207</t>
  </si>
  <si>
    <t>https://x.com/kamikami_vv?fbclid=IwY2xjawOaF8VleHRuA2FlbQIxMABicmlkETFaWVBvUm5jbWx3ckJVaVA0c3J0YwZhcHBfaWQQMjIyMDM5MTc4ODIwMDg5MgABHj9Ys4lpd2CIPImzu6jOPK_wUd8NtGiFuaX-QUPPVHfkckuiMT603m5x2ZxA_aem_TOVm372zG_-57-AKIEXh9w</t>
  </si>
  <si>
    <t>https://twitter.com/itswasuutsu</t>
  </si>
  <si>
    <t>https://www.instagram.com/kamikami_v?fbclid=IwY2xjawOaF8pleHRuA2FlbQIxMABicmlkETFaWVBvUm5jbWx3ckJVaVA0c3J0YwZhcHBfaWQQMjIyMDM5MTc4ODIwMDg5MgABHqFOfrQ4c7kviDFECGaTwzxINfUBXJbPkfiHHxftnBNOMcXECN-vT1Az_Is4_aem_OjdsTr0B8YmUOoPiSshTsg</t>
  </si>
  <si>
    <t>https://p.ecpay.com.tw/BF5B0</t>
  </si>
  <si>
    <t>https://www.instagram.com/wang_ying724/</t>
  </si>
  <si>
    <t>https://linktr.ee/itswasuutsu?fbclid=IwY2xjawTWTJdleHRuA2FlbQIxMABicmlkETE1STIydEMxeXluY2RzWmJnc3J0YwZhcHBfaWQQMjIyMDM5MTc4ODIwMDg5MgABHkzwMDy2sKd94ZgYKNQ5M6cu9YtwZ9-chbfJA7vUsfGvOvEBuxUeE0c0KXxk_aem_ZmFrZWR1bW15MTZieXRlcw</t>
  </si>
  <si>
    <t>Naki</t>
  </si>
  <si>
    <t>https://www.facebook.com/photo/?fbid=1068741779058811&amp;set=a.102099632389702</t>
  </si>
  <si>
    <t>https://www.facebook.com/naki.cosplayer/?locale=zh_TW</t>
  </si>
  <si>
    <t>https://x.com/Nak_iii?fbclid=IwY2xjawObSDlleHRuA2FlbQIxMABicmlkETFCdjRkY1JDZ3dWSXA4R05ic3J0YwZhcHBfaWQQMjIyMDM5MTc4ODIwMDg5MgABHv5xe9xfADuZzewLfeK79n3Cp5XVm8NTHirZYDgmQhBH2tIJISQeA1zMW9S7_aem_5ZjLA7401y8-r9ulr_-N-w</t>
  </si>
  <si>
    <t>https://www.twitch.tv/nak_iii?fbclid=IwY2xjawObSEBleHRuA2FlbQIxMABicmlkETFCdjRkY1JDZ3dWSXA4R05ic3J0YwZhcHBfaWQQMjIyMDM5MTc4ODIwMDg5MgABHp79JH57ccIWYNvRbq5hvH-S_wN27Vlmm_bka64-xtoka8_hdwmmF_y8Nksc_aem_RQN_BgKuutaHL21Kpowqqg</t>
  </si>
  <si>
    <t>Team Cosis</t>
  </si>
  <si>
    <t>Coser，韓國</t>
  </si>
  <si>
    <t>蔚藍檔案 / Blue Archive / ブルーアーカイブ、棕色塵埃2</t>
  </si>
  <si>
    <t>同人誌全彩畫冊 250元
壓克力角色吊飾 150元
壓克力角色立牌 200-350元
角色套卡 150元
角色海報 100元</t>
  </si>
  <si>
    <t>https://x.com/CosisOfficial</t>
  </si>
  <si>
    <t>https://www.instagram.com/cosis.official</t>
  </si>
  <si>
    <t>https://www.youtube.com/@Cosiscos</t>
  </si>
  <si>
    <t>https://www.plurk.com/p/3j0gnp5nj5</t>
  </si>
  <si>
    <t>COSMIX</t>
  </si>
  <si>
    <t>米哈遊、崩壞星穹鐵道 / Honkai: Star Rail / 崩壊:スターレイル、鳴潮 / Wuthering Waves</t>
  </si>
  <si>
    <t>💠【崩壞：星穹鐵道】緋英/爻光/火花 套組&amp;單品
1.新刊《小浣熊，其實我從見到你的第一眼就一直…》 250元
B5/24P/全彩R18漫畫本
2.火花/緋英/爻光校園主題滿版立牌
20x12cm，雙面雙插 400元
3.《擁我入懷》緋英等身抱枕套 2000元
材質：2WAY 尺寸：50x160cm
4.《在櫻花樹下的邂逅》緋英票卡夾(附鑰匙扣&amp;掛繩) 200元
10x7x6.9cm
5.《火花打屁屁》滴膠壓克力吊飾 150元
6x6cm，雙面
6.限量雙面紙袋
(消費滿$600即贈送一個，數量有限，送完為止)
7.火花/緋英/爻光校園主題複製簽色紙
(大套組限定贈品，數量有限，送完為止) 21x14cm，流沙邊框</t>
  </si>
  <si>
    <t>NekoMimi</t>
  </si>
  <si>
    <t>Cosplay服裝工作室</t>
  </si>
  <si>
    <t>https://www.facebook.com/nekomimiya/</t>
  </si>
  <si>
    <t>https://x.com/ArtKouchiku/status/2069735985479618857</t>
  </si>
  <si>
    <t>https://www.facebook.com/Kouchikuart/posts/pfbid08ymZDrzk5fpuCMwAuzDcLG9KU6HZcyU8eN7YhrNCgzeiQbLiJTYG9S2nFs263GNil</t>
  </si>
  <si>
    <t>芙耶拉Feuera</t>
  </si>
  <si>
    <t>芙耶拉</t>
  </si>
  <si>
    <t>Vtuber企業勢</t>
  </si>
  <si>
    <t>💠實驗室萬年曆立牌 600元
💠牽手漫遊燈箱吊飾 250元
💠A1 Lab 壓克力魔方 300元</t>
  </si>
  <si>
    <t>https://www.myacg.com.tw/goods_detail.php?gid=7343335</t>
  </si>
  <si>
    <t>https://www.facebook.com/profile.php?id=61554703239356&amp;__cft__[0]=AZUcxUZiHJykuIJljELYpL16rPDcMkWomZVMyJ5lTL3DkfGdubBHk1RXrZENIvjr_WVmIJ-VZKGmZNvfczJq8JyvrPKjl-0CxDyAY6Ej6s5WsaAVz3BF40d0MyOmbvWppZvckEQSbhvAmmiR4fKQTeBSXwi-wLKb2Qb7GP36i4TnS7p2ZfMDM_eP4Vm-jRbDF2bYe5t2G9iomeq1XJUDqyw8&amp;__tn__=-UC%2CP-R</t>
  </si>
  <si>
    <t>Krenz</t>
  </si>
  <si>
    <t>https://x.com/Feuera1225</t>
  </si>
  <si>
    <t>繪師,繪畫教學</t>
  </si>
  <si>
    <t>https://payment.ecpay.com.tw/Broadcaster/Donate/74618364414293BC4667FFA2ED4D9BC7</t>
  </si>
  <si>
    <t>https://www.youtube.com/channel/UCqMcBaq09JgxMj29J7EQJkQ</t>
  </si>
  <si>
    <t>🌟 透明 PET 手帳膠帶
🐈 15cm 女僕立牌
💌 助教明信片套組</t>
  </si>
  <si>
    <t>https://www.twitch.tv/feuera1225</t>
  </si>
  <si>
    <t>https://www.instagram.com/p/DUDEKcNjwZe/</t>
  </si>
  <si>
    <t>https://www.facebook.com/KrenzArtwork/</t>
  </si>
  <si>
    <t>https://twitter.com/krenzcushart</t>
  </si>
  <si>
    <t>FSP EN</t>
  </si>
  <si>
    <t>FIRST STAGE PRODUCTION EN</t>
  </si>
  <si>
    <t>https://www.facebook.com/KrenzArtwork/posts/pfbid0wtrHnwoxNp1v9xZziADuHJxC4FjHrGaK6fUzUK7qNJjmo923Wf4MYtUVCjmpLcinl</t>
  </si>
  <si>
    <t>https://firststage-pro.com/en/</t>
  </si>
  <si>
    <t>https://www.facebook.com/KrenzArtwork/posts/pfbid02YFPYVrb8KSJowrVGo7iGJasEJ1VwkKANQdyPbCQiC61d6LsRVxZhBxFELJqB9kHLl</t>
  </si>
  <si>
    <t>遜炮偶像株式會社</t>
  </si>
  <si>
    <t>https://x.com/XunPaoCompany</t>
  </si>
  <si>
    <t>嫣苒フェレット</t>
  </si>
  <si>
    <t>https://x.com/yali52156879/with_replies</t>
  </si>
  <si>
    <t>https://www.youtube.com/@Twitch_yanran</t>
  </si>
  <si>
    <t>https://www.twitch.tv/yanran_feretto?lang=ja</t>
  </si>
  <si>
    <t>https://discord.gg/qQpYhtTQmM</t>
  </si>
  <si>
    <t>瑪得琳</t>
  </si>
  <si>
    <t>Vtype、繪師</t>
  </si>
  <si>
    <t>瑪得琳個人品項
💠桌邊立牌 500元
💠折頁卡郵票貼紙組 200元
💠閃卡燙金明信片組 200元
💠睡衣搖搖 200元
💠立體滑鼠墊 800元
💠套組加贈 閃亮徽章磁鐵
艾斯特薾個人品項
💠桌邊立牌 500元
💠銀卡明信片 100元
💠立體滑鼠墊 800元
💠光柵卡卡貼 100元
💠套組加贈 閃亮徽章磁鐵
其他品項
💠透明貼紙組 200元
💠魔方拼圖立牌吊飾 200元
💠雙面方形抱枕 800元
💠開瓶器磁鐵忙抽 100元
💠雙人泡澡鎖邊滑鼠墊 800元
💠雙人泡澡閃卡明信片 100元</t>
  </si>
  <si>
    <t>https://x.com/catlovesu1128</t>
  </si>
  <si>
    <t>https://www.twitch.tv/catlovesu</t>
  </si>
  <si>
    <t>https://x.com/aster_0102/status/2016711805499023658</t>
  </si>
  <si>
    <t>https://myship.7-11.com.tw/general/detail/GM2312087897756</t>
  </si>
  <si>
    <t>2be</t>
  </si>
  <si>
    <t>https://www.pixiv.net/users/11208628</t>
  </si>
  <si>
    <t>一二路</t>
  </si>
  <si>
    <t>同人誌【香港鐵路時刻表】</t>
  </si>
  <si>
    <t>小艾早安天婦羅</t>
  </si>
  <si>
    <t>KUWAZA</t>
  </si>
  <si>
    <t>山鐘塔第三防衛機關</t>
  </si>
  <si>
    <t>https://x.com/kuwa_za</t>
  </si>
  <si>
    <t>https://x.com/KUWAZA22</t>
  </si>
  <si>
    <t>https://www.pixiv.net/users/42621632</t>
  </si>
  <si>
    <t>https://www.facebook.com/shi.zhong.394980</t>
  </si>
  <si>
    <t>discord.gg/pW34GrgVdw</t>
  </si>
  <si>
    <t>https://bsky.app/profile/clock69.bsky.social</t>
  </si>
  <si>
    <t>https://x.com/clock_owo_?fbclid=IwY2xjawPwLxhleHRuA2FlbQIxMABicmlkETFpTUVwM3FMREx6bk1KUjYzc3J0YwZhcHBfaWQQMjIyMDM5MTc4ODIwMDg5MgABHgcw2_OAAv8DWkQW68yAcTyUumkRohkzO8fmPR1bCV5A_FO4i6zCjB_h-nKS_aem_UX8R0aOxx8hZMY1VHHf4Eg</t>
  </si>
  <si>
    <t>https://www.pixiv.net/users/67591008</t>
  </si>
  <si>
    <t>https://www.facebook.com/share/p/1GYYSPFo5k/</t>
  </si>
  <si>
    <t>https://www.facebook.com/kyo.to.905734</t>
  </si>
  <si>
    <t>https://x.com/TKyo1421?fbclid=IwY2xjawMKvDtleHRuA2FlbQIxMABicmlkETFqd05wVnVGNUR6YUQwWDIyAR6LqWjdoAVsWV-lO3zgITVyCWiEEeECDSoozdzfy6Dug4NmS1d0DdLAnuR4YA_aem_YrGg2y2Wx4OfRXwcEgUkTA</t>
  </si>
  <si>
    <t>https://www.pixiv.net/users/40273704</t>
  </si>
  <si>
    <t>不知道在做什麼的山羊</t>
  </si>
  <si>
    <t>G01</t>
  </si>
  <si>
    <t>https://lit.link/zh-tw/kyoto1421</t>
  </si>
  <si>
    <t>https://www.facebook.com/profile.php?id=61573903790115</t>
  </si>
  <si>
    <t>https://x.com/just_agoat_</t>
  </si>
  <si>
    <t>https://www.plurk.com/just_agoat_</t>
  </si>
  <si>
    <t>https://www.pixiv.net/users/115041881</t>
  </si>
  <si>
    <t>https://www.instagram.com/just_agoat_</t>
  </si>
  <si>
    <t>https://www.youtube.com/channel/UC1rk0VyYo7ckG3Sga5bPpMg</t>
  </si>
  <si>
    <t>https://portaly.cc/justagoat</t>
  </si>
  <si>
    <t>米哈遊，絕區零 / ZenlessZoneZero / ゼンレスゾーンゼロ，星見雅</t>
  </si>
  <si>
    <t>💠情緣滑鼠墊60cm-星見雅 500元
💠五點新刊套組 1200元
1、同人誌新刊【Velvet Whispers】300元
2、天使L夾資料夾
3、天使泳裝立牌
4、搖搖樂六公分飯友
5、NFC黑膠四公分鑰匙扣</t>
  </si>
  <si>
    <t>https://www.facebook.com/p/%E8%8F%88%E8%8F%88la69-61576985875334/</t>
  </si>
  <si>
    <t>https://x.com/LA521069?fbclid=IwY2xjawSIgOJleHRuA2FlbQIxMABicmlkETFNdGlIY3hMSkVCeTZGSno0c3J0YwZhcHBfaWQQMjIyMDM5MTc4ODIwMDg5MgABHtIKP7tbSXo0TfV69kHuopPAS0MKW8JyZDq_K-Tbq-PNK0Bw3fzVFr0eQHpM_aem_ipEihelF-KlCj6Db8ieHNw</t>
  </si>
  <si>
    <t>可愛貓主子罐罐金募集社</t>
  </si>
  <si>
    <t>https://www.pixiv.net/users/6934141?fbclid=IwY2xjawSIgPBleHRuA2FlbQIxMABicmlkETFNdGlIY3hMSkVCeTZGSno0c3J0YwZhcHBfaWQQMjIyMDM5MTc4ODIwMDg5MgABHmSlwb0KW2bgeZyZrBuLhZgS8ooLx12LWaslCB3PH-mq7DAAqEbNsld3sZvN_aem_aIiekgKgALG6kWqDxSNfLg</t>
  </si>
  <si>
    <t>https://twitter.com/kayananashi</t>
  </si>
  <si>
    <t>https://www.pixiv.net/users/87555141</t>
  </si>
  <si>
    <t>https://www.twitch.tv/lala_6699?fbclid=IwY2xjawSIgOhleHRuA2FlbQIxMABicmlkETFNdGlIY3hMSkVCeTZGSno0c3J0YwZhcHBfaWQQMjIyMDM5MTc4ODIwMDg5MgABHhlHIVLZyyW867x9s6phD4mSsVQkqra6mHMJavK06JU8EzAPUoHkvaoZovlQ_aem_SQsq3q6eULdKJ6mc_gTjaQ</t>
  </si>
  <si>
    <t>https://www.plurk.com/myth13</t>
  </si>
  <si>
    <t>https://www.facebook.com/permalink.php?story_fbid=pfbid034MsMcDWx1fQvWrZu1Qj47vXVHapHjK5WZGiKg6qgBPGE3meCCrd643fCpxEoQaSsl&amp;id=61576985875334&amp;__cft__[1]=AZZEsfd_6BORNTvF8i_hfWtV7SE0NKfHF2O_7jvil66fuww1y1T6WYrypSAztYEEK-H3MAzjdHJXo9BDdurl1MvNGVx0DSA-NqQVtHcpRAr-TbsQPEZj6YhSOQCJUUMXRmA5LbgGblXgjQdfsKujCMM_Qxah4BB5vOqJ0NliRo1j8g</t>
  </si>
  <si>
    <t>左轉廁所</t>
  </si>
  <si>
    <r>
      <rPr>
        <color rgb="FF1155CC"/>
        <u/>
      </rPr>
      <t>https://myship.7-11.com.tw/general/detail/GM2604258231814</t>
    </r>
  </si>
  <si>
    <t>早安!江老師</t>
  </si>
  <si>
    <t>次元公式</t>
  </si>
  <si>
    <t>肉肉分享餐</t>
  </si>
  <si>
    <t>C13,C14</t>
  </si>
  <si>
    <t xml:space="preserve">⭐新品⭐️
-A4全彩 20P 新刊
-搖屁屁吊飾
-小DORO搖屁屁吊飾
-🔞R18 自己掰開吊飾
兩天都會有60*90挂軸競標 
⭐既品⭐
-超大異端者立牌 </t>
  </si>
  <si>
    <t>https://www.facebook.com/profile.php?id=100000841447214</t>
  </si>
  <si>
    <t>https://twitter.com/lawliet_liaw</t>
  </si>
  <si>
    <t>https://www.pixiv.net/en/users/28050278</t>
  </si>
  <si>
    <t>沒錢不汐汐</t>
  </si>
  <si>
    <t>https://www.instagram.com/lawliet_liaw/</t>
  </si>
  <si>
    <t>https://discord.gg/z2r8APEXVc</t>
  </si>
  <si>
    <t>https://linktr.ee/lawliet_liaw?fbclid=PAZXh0bgNhZW0CMTEAAaeYfV-QjWNmGrlbBBwWZN4fbHahVzwh2ZDovjPwG9b_sHIIdFW0fzcCryfCuA_aem_05FPD2g20NPK38zo-vz6qg</t>
  </si>
  <si>
    <t>松果社</t>
  </si>
  <si>
    <t>https://www.facebook.com/liaw.zhen.hong/posts/pfbid02EYVPU3w7aGNYULTUBqDVejy7PpXQcbKxxBntCnHsn9ikpEFdkszRxQso5maJPeFWl</t>
  </si>
  <si>
    <t>https://www.facebook.com/acornproductiontw?locale=ms_MY</t>
  </si>
  <si>
    <t>https://www.facebook.com/profile.php?id=61556534483800&amp;__cft__[0]=AZXdC6P-U_mjJxM_wlcwxySMqaLs2rXHpKZiMnwZm7pdiKx_bjQA_SAPXbWIb2W_frOMBa6o6OrbeMDTB4z9jhBqyQPbTecDn1os5xSHiCv_Pr7pbntgbuEIk5fJW6WHi70sN5VX2GD-uiXcUcaLn08rsuj-v1BPTa38po8GVeh1OtWSrw66LPGtfSBUP_YuSHMxCoM6WR8Nk_d-b17sSvw9z_p_6MYCWimiVZPbCJ1kYg&amp;__tn__=-UC%2CP-y-R</t>
  </si>
  <si>
    <t>柚柊工坊</t>
  </si>
  <si>
    <t>https://home.gamer.com.tw/profile/index.php?owner=suzuri</t>
  </si>
  <si>
    <t>https://x.com/lemonqoq?fbclid=IwY2xjawEhEwNleHRuA2FlbQIxMAABHWBSyP3Kn-EpjtT-7rVdzKIJtOag_WN8CcllRqhAnxNIzWIXmnH9u0S3og_aem_zeTS-O9miE8BirUl17grOg</t>
  </si>
  <si>
    <t>https://www.pixiv.net/users/54945872</t>
  </si>
  <si>
    <t>紅米</t>
  </si>
  <si>
    <t>https://www.facebook.com/permalink.php?story_fbid=pfbid02egeyZpAUnFHL7x4tkeEUVUPkRz6jryG1ABk232yh7E6AWcq6eRtU2PDyCEp2Bn8Al&amp;id=61556534483800
https://x.com/lemonqoq/status/2083519347532980614</t>
  </si>
  <si>
    <t>https://bsky.app/profile/holdownspace.bsky.social</t>
  </si>
  <si>
    <t>https://x.com/holdownspace</t>
  </si>
  <si>
    <t>https://www.pixiv.net/users/14651501</t>
  </si>
  <si>
    <t>https://www.instagram.com/hdspaceart/</t>
  </si>
  <si>
    <t>https://www.twitch.tv/holdownspace</t>
  </si>
  <si>
    <t>https://hm20000423.wixsite.com/hdspaceart</t>
  </si>
  <si>
    <t>https://x.com/54268aaaaaa</t>
  </si>
  <si>
    <t>https://linktr.ee/holdownspace</t>
  </si>
  <si>
    <t>https://www.threads.com/@hdspaceart</t>
  </si>
  <si>
    <t>https://www.twitch.tv/leouo795</t>
  </si>
  <si>
    <t>https://www.threads.com/@hdspaceart/post/DUXwTTFCfez?xmt=AQF0ie97KIuxST4yCNKiZcCJg0JsQPfqdtKEav6lSfKQOg</t>
  </si>
  <si>
    <t>五月雨葉月</t>
  </si>
  <si>
    <t>超時空輝耀姬、彩虹社</t>
  </si>
  <si>
    <t>🔷同人誌 合同本 500元
🔷Idios 壓克力立牌 500元</t>
  </si>
  <si>
    <t>https://www.facebook.com/shushushuacg/?locale=zh_TW</t>
  </si>
  <si>
    <t>https://x.com/Samidare_Haduki</t>
  </si>
  <si>
    <t>https://www.pixiv.net/users/14081128</t>
  </si>
  <si>
    <t>https://www.youtube.com/channel/UC_-_BDGX9GGVbtB5sdit9cQ</t>
  </si>
  <si>
    <t>https://lit.link/zh-tw/liliumcasablanca</t>
  </si>
  <si>
    <t>https://x.com/Samidare_Haduki/status/2086448383796158586</t>
  </si>
  <si>
    <t>https://innocencelily.booth.pm/</t>
  </si>
  <si>
    <t>倫倫貓星球</t>
  </si>
  <si>
    <t>莉莉</t>
  </si>
  <si>
    <t>https://www.facebook.com/lunluncats</t>
  </si>
  <si>
    <t>https://www.facebook.com/LiNiCosplay/</t>
  </si>
  <si>
    <t>夏天搓鯊魚</t>
  </si>
  <si>
    <t>栖栖魯嘉</t>
  </si>
  <si>
    <t>M43</t>
  </si>
  <si>
    <t>https://x.com/LMLive_TW</t>
  </si>
  <si>
    <t>做一隻好牛</t>
  </si>
  <si>
    <t>彩虹盤子</t>
  </si>
  <si>
    <t>V15</t>
  </si>
  <si>
    <t>https://www.pixiv.net/users/171701</t>
  </si>
  <si>
    <t>https://lit.link/AAAAaaaa</t>
  </si>
  <si>
    <t>https://koikoiloli.com/</t>
  </si>
  <si>
    <t>旋鳥</t>
  </si>
  <si>
    <t>Lotai</t>
  </si>
  <si>
    <t>https://www.facebook.com/aioto.a/</t>
  </si>
  <si>
    <t>https://www.facebook.com/profile.php?id=100059107663622</t>
  </si>
  <si>
    <t>https://x.com/kon_ka827</t>
  </si>
  <si>
    <t>https://bsky.app/profile/lotai0301.bsky.social</t>
  </si>
  <si>
    <t>https://x.com/lotai_paint</t>
  </si>
  <si>
    <t>https://www.pixiv.net/users/37214219</t>
  </si>
  <si>
    <t>https://www.instagram.com/lotai_uwu/</t>
  </si>
  <si>
    <t>https://www.threads.net/@lotai_uwu</t>
  </si>
  <si>
    <t>傘蜥蜴主題樂園</t>
  </si>
  <si>
    <t>B41</t>
  </si>
  <si>
    <t>同人誌【燃燒的西太平洋系列】</t>
  </si>
  <si>
    <t>同人社團，美國</t>
  </si>
  <si>
    <t>https://x.com/LuminoInc</t>
  </si>
  <si>
    <t>https://www.eventeny.com/company/?c=7006</t>
  </si>
  <si>
    <t>M35,M36</t>
  </si>
  <si>
    <t>黑貓白眉</t>
  </si>
  <si>
    <t>https://www.facebook.com/p/%E9%BB%91%E8%B2%93%E7%99%BD%E7%9C%89-100064893182247/</t>
  </si>
  <si>
    <t>https://linkby.tw/sixhuacat</t>
  </si>
  <si>
    <t>塗鴉與爬格子的星河小築</t>
  </si>
  <si>
    <t>新刊〝DEEP LOVE C+〞（R18原創父娘本＊）
迷宮飯二創明信片、既刊及小說個人誌等</t>
  </si>
  <si>
    <t>https://www.facebook.com/profile.php?id=61584822465078#</t>
  </si>
  <si>
    <t>https://www.instagram.com/kaystone0423</t>
  </si>
  <si>
    <t>https://linkgoods.com/pinkcloud0423</t>
  </si>
  <si>
    <t>https://lycorisgarden.weebly.com/</t>
  </si>
  <si>
    <t>https://www.facebook.com/permalink.php?story_fbid=pfbid02kMjC1bE1FfSHCTk9gM96Bi6tUTXh9uQvFrEv2Pt13TRcVhqp8sZtUeLWJsGzRTqBl&amp;id=61584822465078</t>
  </si>
  <si>
    <t>勝利女神妮姬 / NIKKE: The Goddess of Victory / 勝利の女神:NIKKE、真理果，謝芙蒂</t>
  </si>
  <si>
    <t>夢靈虎居</t>
  </si>
  <si>
    <t>立體滑鼠墊</t>
  </si>
  <si>
    <t>https://www.doujin.com.tw/groups/info/6465/goods</t>
  </si>
  <si>
    <t>樂橘</t>
  </si>
  <si>
    <t>https://www.plurk.com/p/3iytwxz8bo</t>
  </si>
  <si>
    <t>衛斯曼紙雕社</t>
  </si>
  <si>
    <t>漫畫新刊</t>
  </si>
  <si>
    <t>https://www.facebook.com/weismann00</t>
  </si>
  <si>
    <t>https://www.instagram.com/weismann000</t>
  </si>
  <si>
    <t>https://www.youtube.com/@weismann000/featured</t>
  </si>
  <si>
    <t>💠Pebble滾走轉轉立牌 200元
💠Liz嚕貓轉轉立牌 200元
💠Takodachi章魚燒團子 250元
💠Ina轉轉Tako立牌 200元
💠Cece轉轉Gigi立牌 200元</t>
  </si>
  <si>
    <t>https://www.facebook.com/p/M-pien-M%E7%89%87-61553618219617/?paipv=0&amp;eav=AfYzHm3ZzsC56EDr1DpscEKTknjDqXKyn9kQ1q1cvOWAHNFLhLMV2IYCX_KiHC5ZCSU&amp;_rdr</t>
  </si>
  <si>
    <t>https://x.com/mpien6?fbclid=IwZXh0bgNhZW0CMTAAAR3dUlsi5ygV53_ugLZv1WW3pe49cbhKzr7bgl6PegDajJHEt-1t_DqxOrU_aem_tJGdvnRp1Zonh-fma5W8-Q</t>
  </si>
  <si>
    <t>https://www.youtube.com/channel/UCTirD7NvOWxm7Shg7a9OI2Q</t>
  </si>
  <si>
    <t>https://www.facebook.com/permalink.php?story_fbid=pfbid02eAkJLkPrdcWfBA6t7tVrDZsdGRdvWsdN2HKFKxMnTgNVk9rmtddmptWkAYraGoqJl&amp;id=61553618219617</t>
  </si>
  <si>
    <t>https://x.com/tenshinrour/status/2017540951095595518</t>
  </si>
  <si>
    <t>醫生的白老鼠</t>
  </si>
  <si>
    <r>
      <rPr>
        <b/>
        <color rgb="FF1155CC"/>
        <u/>
      </rPr>
      <t>https://twitter.com/haundo_b</t>
    </r>
  </si>
  <si>
    <t>N19</t>
  </si>
  <si>
    <t>https://www.facebook.com/permalink.php?story_fbid=pfbid033rGM34UDK4WzS6QwXk3QCExBTDhAcAub9h8QKdJApCEtbGPLDxY5uMe1HL1rYoZEl&amp;id=61585888752303</t>
  </si>
  <si>
    <t>離海的繆可</t>
  </si>
  <si>
    <t>J31 [寄]</t>
  </si>
  <si>
    <t>https://www.facebook.com/darkness.chiya/</t>
  </si>
  <si>
    <t>J33 [寄]</t>
  </si>
  <si>
    <t>同人誌新刊
壓克力立牌
燙金明信片
掛軸</t>
  </si>
  <si>
    <t>https://twitter.com/meowxia_002</t>
  </si>
  <si>
    <t>https://www.instagram.com/meowxia_002/</t>
  </si>
  <si>
    <t>https://discord.gg/r8xwdGx7yk</t>
  </si>
  <si>
    <t>https://lit.link/en/meowxia?fbclid=IwY2xjawPIDARleHRuA2FlbQIxMABicmlkETFMMGVKTG1jZFhVbjh2Vmw0c3J0YwZhcHBfaWQQMjIyMDM5MTc4ODIwMDg5MgABHui5pa78mLJbZb5KwMzMcCbQXkiH9G6xql3U9iPdgPNFmftbYPjigb0IEy3O_aem_972SecLYc7552bIHTVtKMg</t>
  </si>
  <si>
    <t>https://www.facebook.com/groups/528068505186588/permalink/1744850456841714/?</t>
  </si>
  <si>
    <t>https://forms.gle/B8TmsJcvm8w1agbF9</t>
  </si>
  <si>
    <t>Balabababa</t>
  </si>
  <si>
    <t>Blue monday藍色星期一</t>
  </si>
  <si>
    <t>Enzo與室友</t>
  </si>
  <si>
    <t>https://www.instagram.com/enzo.zoldyck.tw/?igsh%3Danl2NjJjdjVqbDhv</t>
  </si>
  <si>
    <t>https://www.plurk.com/p/3iqc8730te
https://www.plurk.com/p/3izmtfgjc7</t>
  </si>
  <si>
    <t>Hiroshi工作室</t>
  </si>
  <si>
    <t>IZUNN＆RINGOEN</t>
  </si>
  <si>
    <t>NZZN</t>
  </si>
  <si>
    <t>puo mart</t>
  </si>
  <si>
    <t>米哈遊，原神 / Genshin Impact，崩壞星穹鐵道 / Honkai: Star Rail / 崩壊:スターレイル，賽馬娘 / Unamused / ウマ娘</t>
  </si>
  <si>
    <t>Q龍</t>
  </si>
  <si>
    <t>H14 [寄]</t>
  </si>
  <si>
    <t>G30 [寄]</t>
  </si>
  <si>
    <t>💠Qryu 飯友 150元</t>
  </si>
  <si>
    <t>https://x.com/Makrows_</t>
  </si>
  <si>
    <t>https://www.instagram.com/makrows/</t>
  </si>
  <si>
    <t>https://x.com/17Hornet77987</t>
  </si>
  <si>
    <t>https://x.com/17Hornet77987/status/2013601695377564144</t>
  </si>
  <si>
    <t>RK Music</t>
  </si>
  <si>
    <t>https://rkmusic.jp/</t>
  </si>
  <si>
    <t>Saaya’s Circle</t>
  </si>
  <si>
    <t>WaterRing 水鈴鈴 愛麗絲的汪汪</t>
  </si>
  <si>
    <t>水鈴鈴</t>
  </si>
  <si>
    <t>https://www.plurk.com/p/3izbw6ip4o</t>
  </si>
  <si>
    <t>https://www.facebook.com/waterring2/?locale=zh_TW</t>
  </si>
  <si>
    <t>https://x.com/WaterRingArt?fbclid=IwY2xjawObTZlleHRuA2FlbQIxMABicmlkETFCdjRkY1JDZ3dWSXA4R05ic3J0YwZhcHBfaWQQMjIyMDM5MTc4ODIwMDg5MgABHkBcqSSBMwKF3YN9dZ2oJgxzneu4i_myYIq9dVBm7lNwBb66F_eIaY8sRlED_aem_2j1pZ2KAPxhu2Kk_CObB7g</t>
  </si>
  <si>
    <t>https://www.pixiv.net/users/2174931?_gl=1*57nuep*_ga*NTk4NTk0MzczLjE3NjA2MTk5Njg.*_ga_D9TLP3EFER*czE3NjQ2NTA1ODMkbzQkZzAkdDE3NjQ2NTA1ODMkajYwJGwwJGgw</t>
  </si>
  <si>
    <t>https://waterring.fanbox.cc/</t>
  </si>
  <si>
    <t>https://waterring.tw/productions?fbclid=IwY2xjawObTYxleHRuA2FlbQIxMABicmlkETFCdjRkY1JDZ3dWSXA4R05ic3J0YwZhcHBfaWQQMjIyMDM5MTc4ODIwMDg5MgABHkBcqSSBMwKF3YN9dZ2oJgxzneu4i_myYIq9dVBm7lNwBb66F_eIaY8sRlED_aem_2j1pZ2KAPxhu2Kk_CObB7g</t>
  </si>
  <si>
    <t>wind~</t>
  </si>
  <si>
    <t>Wolf Knight</t>
  </si>
  <si>
    <t>https://www.facebook.com/profile.php?id=61559676778241</t>
  </si>
  <si>
    <t>https://www.facebook.com/zudarts/?locale=zh_TW</t>
  </si>
  <si>
    <t>きゃべつそふと</t>
  </si>
  <si>
    <t>https://cabbage-soft.com/</t>
  </si>
  <si>
    <t>スノーチュール</t>
  </si>
  <si>
    <t>みりお缶</t>
  </si>
  <si>
    <t>新刊 漫畫《外星軍事調查報告2》,A4黑絲特警绝密流出套裝</t>
  </si>
  <si>
    <t>https://www.facebook.com/jongeun.se.5?locale=zh_HK</t>
  </si>
  <si>
    <t>子猫丸</t>
  </si>
  <si>
    <t>繪師，越南</t>
  </si>
  <si>
    <t>https://www.facebook.com/Miaosugoi?mibextid=ZbWKwL&amp;utm_source=ig&amp;utm_medium=social&amp;utm_content=link_in_bio</t>
  </si>
  <si>
    <t>https://www.instagram.com/miaosugoi/</t>
  </si>
  <si>
    <t>💠同人誌【They Need More Power】</t>
  </si>
  <si>
    <t>https://www.facebook.com/MirRorrrrrrr/</t>
  </si>
  <si>
    <t>https://x.com/phrysm/status/2061644814643589536?s=46</t>
  </si>
  <si>
    <t>https://x.com/Mikiisotaku</t>
  </si>
  <si>
    <t>https://www.instagram.com/mikiisotaku</t>
  </si>
  <si>
    <t>Millet</t>
  </si>
  <si>
    <t>https://www.facebook.com/millet.illust</t>
  </si>
  <si>
    <t>https://twitter.com/millet030</t>
  </si>
  <si>
    <t>https://www.pixiv.net/users/7304906</t>
  </si>
  <si>
    <t>https://x.com/millet030/status/2070515848880799921</t>
  </si>
  <si>
    <t>💠張景嵐金屬開瓶器 350元
💠冰箱貼</t>
  </si>
  <si>
    <t>https://www.facebook.com/BLUE1OR2/?locale=zh_TW</t>
  </si>
  <si>
    <r>
      <rPr>
        <b/>
        <color rgb="FF1155CC"/>
        <u/>
      </rPr>
      <t>https://twitter.com/tpss93054</t>
    </r>
  </si>
  <si>
    <t>https://www.pixiv.net/users/5628753?fbclid=IwY2xjawSIg_1leHRuA2FlbQIxMABicmlkETFvN0txb0hmakFoQUd4VmdEc3J0YwZhcHBfaWQQMjIyMDM5MTc4ODIwMDg5MgABHh8wGIMxGoLSikXWFTFBiccbINAVbdtPrTbrZDj1FvecsWve1xpC6MqbgxEx_aem_QYvGxVtJ504d9ZY_KjjcYA</t>
  </si>
  <si>
    <t>https://www.facebook.com/BLUE1OR2/posts/pfbid02MvG5Fqv25qntMWTUCVFvC58TjRBwmxrtGZ4tPHQsRTmnAFJx7SaoUjG5fbGqPCLAl</t>
  </si>
  <si>
    <t>https://www.facebook.com/MrDomIllustration/?locale=zh_TW</t>
  </si>
  <si>
    <t>https://x.com/d3av12</t>
  </si>
  <si>
    <t>姬路、小銘、黑兎、雨猫、茉由、shimo</t>
  </si>
  <si>
    <t>繪師, 攝影相關, 手工藝品</t>
  </si>
  <si>
    <t>https://www.facebook.com/profile.php?id=100064806698099&amp;paipv=0&amp;eav=AfbV6c7hJlDqb4iMlQRuMJUh2hxd9h_rthN2CQKHts59EM8egOroUDkuavoD_xsrvPA&amp;_rdr</t>
  </si>
  <si>
    <t>https://twitter.com/MR_11191</t>
  </si>
  <si>
    <t>https://www.facebook.com/people/MWKK/61559200452650/</t>
  </si>
  <si>
    <t>https://x.com/miwakokuMWKK</t>
  </si>
  <si>
    <t>https://www.pixiv.net/users/19832005</t>
  </si>
  <si>
    <t>https://www.instagram.com/miwa_koku/</t>
  </si>
  <si>
    <t>https://miwakoku.carrd.co/?fbclid=IwY2xjawKt831leHRuA2FlbQIxMABicmlkETFoUGczZElnSVJ1c3ozZ1gwAR5GkY5htumlb0-DaWt8aZi6VPzSsWTSPhpkZxir1GLDLeuyP1HWYzE4oGuKnw_aem_rUw77JB1vyQe9w3l76qUHQ</t>
  </si>
  <si>
    <t>https://www.plurk.com/NABI0studio</t>
  </si>
  <si>
    <t>無職轉生，希露菲</t>
  </si>
  <si>
    <t>https://x.com/NakatokungV2</t>
  </si>
  <si>
    <t>https://nak.fanbox.cc/</t>
  </si>
  <si>
    <t>https://x.com/NakatokungV2/status/2069773828507697302</t>
  </si>
  <si>
    <t>nAKo</t>
  </si>
  <si>
    <t>https://x.com/nAKolusu_</t>
  </si>
  <si>
    <t>https://www.pixiv.net/users/738255</t>
  </si>
  <si>
    <t>https://www.doujin.com.tw/authors/info/nakolusu</t>
  </si>
  <si>
    <t>💠新刊五點套組 1600元
1、同人誌 新刊
2、壓克力立牌套組 x5
3、拍立得套組
4、購物袋子
5、壓克力背景立牌
💠愛麗速子痛T 700元
💠既刊套組 700元
💠雙面吊飾 150元
💠立牌吊飾 150元
💠掛軸 600元
💠舊套組 400元</t>
  </si>
  <si>
    <t>https://www.facebook.com/hui.zhang.334083/posts/pfbid02P3zAZW7v2HY3JeMxqeoMFBgwqR6dt5WqMu8fw6NCdvNKkqyNK44UeFdReNfY7jnal
https://www.facebook.com/hui.zhang.334083/posts/pfbid0YLxfvectwPAX3mpWEF1kpeWZfsa8iYDBzu6bgQRrA9qUuKvXMRZaEmiqyXYWme6fl</t>
  </si>
  <si>
    <t>https://www.facebook.com/hui.zhang.334083/posts/pfbid02cmH6WVvPRazGt96pFMwxBg9vh38ZMYEnPcWGAjrDjDEruGYpnmvv46fUMFPQVTyal</t>
  </si>
  <si>
    <t>https://x.com/nao_mitsu23/status/2060302102430454124</t>
  </si>
  <si>
    <t>https://www.facebook.com/profile.php%3Fid%3D100088389972378</t>
  </si>
  <si>
    <t>https://twitter.com/NC731_R18</t>
  </si>
  <si>
    <t>https://www.pixiv.net/users/3372346</t>
  </si>
  <si>
    <t>https://discord.gg/dXrSpKCt29</t>
  </si>
  <si>
    <t>https://home.gamer.com.tw/homeindex.php?owner=a8407310731</t>
  </si>
  <si>
    <t>https://x.com/onibi_cat6016</t>
  </si>
  <si>
    <t>https://www.pixiv.net/users/74228753</t>
  </si>
  <si>
    <t>https://misskey.io/@onibi_cat6016</t>
  </si>
  <si>
    <t>https://www.facebook.com/ivan.wang.9699</t>
  </si>
  <si>
    <t>https://x.com/Ivanwang624?fbclid=IwY2xjawKrwjlleHRuA2FlbQIxMABicmlkETFtSENBTVF5QTNhNHpQeWlMAR4Gk1JruZ8l9LhVELhOOm6tLsm0eEH92o2EHSsrjQnf_CtTCUjrXEoG6EBbSA_aem_g98VulF74j5rk-OwWZMI0Q</t>
  </si>
  <si>
    <t>https://www.tumblr.com/explore/trending</t>
  </si>
  <si>
    <t>Neko Mimi</t>
  </si>
  <si>
    <t>https://www.facebook.com/nekomimiya/?locale=zh_TW</t>
  </si>
  <si>
    <t>https://www.facebook.com/OniHitomi.fanpage/?locale=zh_TW</t>
  </si>
  <si>
    <t>https://lit.link/zh-tw/onihitomi</t>
  </si>
  <si>
    <t>眠夢ちゃ</t>
  </si>
  <si>
    <t>請問您今天要來點兔子嗎? / Is the order a rabbit? / ご注文はうさぎですか??、音樂遊戲、Maimai</t>
  </si>
  <si>
    <t>💠B2掛軸 600元
💠壓克力吊飾 120元
💠壓克力立牌 360元
💠色紙 160元
💠壓克力飯友 160元
💠貼紙包 80元
💠RG33 7點套組 800元
1、燙金拍立得
2、明信片
3、色紙
4、壓克力立牌/吊飾
5、文件夾
6、貼紙
7、袋子
💠魔法少女智乃 6點套組 800元
1、壓克力立牌
2、7公分壓克力吊飾
3、壓克力雙閃色紙
4、58毫米貓耳徽章
5、明信片
6、袋子
💠智乃掛軸 600元</t>
  </si>
  <si>
    <t>https://www.facebook.com/mofuuneko</t>
  </si>
  <si>
    <t>https://x.com/mofuuneko</t>
  </si>
  <si>
    <t>https://www.pixiv.net/users/78673041?utm_source=ig&amp;utm_medium=social&amp;utm_content=link_in_bio&amp;fbclid=PAZXh0bgNhZW0CMTEAc3J0YwZhcHBfaWQPOTM2NjE5NzQzMzkyNDU5AAGnWtwesrzyfZQg_Bi3d2MCSxxzYTLBxwP0ZX5EzCTiPN6UJZRB1gHaxyP4vec_aem_5ZT-n-o4uiKTfKWV47fU-Q</t>
  </si>
  <si>
    <t>https://www.instagram.com/nemunyan._/</t>
  </si>
  <si>
    <t>https://www.facebook.com/mofuuneko/posts/pfbid02vGoadXR7Z68p43piBEAKfATVKhRm1QuYvQTq6FTrKhe1G9QgCUtVPvVqr3F9XnNDl</t>
  </si>
  <si>
    <t>https://www.facebook.com/mofuuneko/posts/pfbid0LsexVQcUM6P7m52qhBEBQsnSpWTiKPdwV7C1uPyNL88Ydt8vqidQem51GY6Tg4L1l</t>
  </si>
  <si>
    <t>https://mofuuneko.booth.pm/?utm_source=ig&amp;utm_medium=social&amp;utm_content=link_in_bio&amp;fbclid=PAZXh0bgNhZW0CMTEAc3J0YwZhcHBfaWQPOTM2NjE5NzQzMzkyNDU5AAGn612-2CY2Q-nGkeQ2KEZhp_I9GI2xk-h1_MpD0BkhlPp2icw_F3nbQAlE0Bk_aem_b9PWrWA66s9WvLuuME6W8Q</t>
  </si>
  <si>
    <t>https://www.facebook.com/Neo629God/</t>
  </si>
  <si>
    <t>https://www.facebook.com/profile.php?id=61571085406339</t>
  </si>
  <si>
    <t>https://x.com/NNK7773?fbclid=IwY2xjawSIhOlleHRuA2FlbQIxMABicmlkETFvN0txb0hmakFoQUd4VmdEc3J0YwZhcHBfaWQQMjIyMDM5MTc4ODIwMDg5MgABHgQ7fZ5XYtfyefLewZC1NG9jZnLnB1pNRwIOMgs6r_Ke91BGFAwUN4Kz8TkN_aem_nDAAFKs0iMRbkeCAgMEASA</t>
  </si>
  <si>
    <t>https://home.gamer.com.tw/profile/index_creation.php?owner=a128910345</t>
  </si>
  <si>
    <t>NoazZark</t>
  </si>
  <si>
    <t>https://www.facebook.com/NoazZark/</t>
  </si>
  <si>
    <t>https://x.com/NoazZark</t>
  </si>
  <si>
    <t>https://www.pixiv.net/users/15938553</t>
  </si>
  <si>
    <t>https://www.instagram.com/dshieh_noazzark</t>
  </si>
  <si>
    <t>https://www.facebook.com/david.shieh.39/posts/pfbid02taAeWTptn1gC6NVWtpoq9n3pVz1yGCVVXGxRwAyKQGWN9C3p3YSUWxAkv11A8Yndl
https://www.facebook.com/david.shieh.39/posts/pfbid02g8CD1rfMiBH2S4W9NopbURgrRq52qmJFnzniejTcT95otDE3WRZmiz71DGwBL9ysl</t>
  </si>
  <si>
    <t>https://www.facebook.com/nunajieyu2025/?ref=PROFILE_EDIT_xav_ig_profile_page_web#</t>
  </si>
  <si>
    <t>https://www.instagram.com/nuna.jieyu/</t>
  </si>
  <si>
    <t>https://www.facebook.com/OniNoboru/</t>
  </si>
  <si>
    <t>https://onartworks.fanbox.cc/</t>
  </si>
  <si>
    <t>https://www.patreon.com/c/ONartworks</t>
  </si>
  <si>
    <t>https://linktr.ee/ONArtworks</t>
  </si>
  <si>
    <t>https://www.facebook.com/profile.php?id=61564122094792</t>
  </si>
  <si>
    <t>https://x.com/obankoban_art</t>
  </si>
  <si>
    <t>https://www.instagram.com/obankoban_art/</t>
  </si>
  <si>
    <t>https://linktr.ee/obankoban?utm_source=ig&amp;utm_medium=social&amp;utm_content=link_in_bio&amp;fbclid=PAZXh0bgNhZW0CMTEAc3J0YwZhcHBfaWQPOTM2NjE5NzQzMzkyNDU5AAGnKlKC7hEFV629xrAkFLqowQcl9GrlAlE5AJ_94hMtyIDcq_ui-YEDPA9OeoU_aem_TZAvooFrsjNguqwedj77zA</t>
  </si>
  <si>
    <t>💠同人誌 新刊 200元
💠雙面立牌 350元
💠同人誌新刊+壓克力立牌 500元</t>
  </si>
  <si>
    <t>https://www.facebook.com/permalink.php?story_fbid=pfbid0PnGxyZZbb6KQSKfajwwjGBE3nunngqWE6HgmYg1uerFNjCvLrRSAvoh7w73MnhTRl&amp;id=100000279956946</t>
  </si>
  <si>
    <t>Coser，印尼</t>
  </si>
  <si>
    <t>https://www.facebook.com/OlaAphrodite/</t>
  </si>
  <si>
    <t>https://www.instagram.com/olaaphrodite/</t>
  </si>
  <si>
    <t>https://www.youtube.com/@olaaphrodite</t>
  </si>
  <si>
    <t>https://bit.ly/m/OlaAphrodite</t>
  </si>
  <si>
    <t>https://www.facebook.com/orangeninetailcat/</t>
  </si>
  <si>
    <t>https://www.facebook.com/OrukaQiu?__cft__[0]=AZUMXUa5YbPMi10KM12SU8HQhLwtMWwcT6dg8GGxM6JF5LsCQN6KwyJnuwOFr8uqgA2gcsChe6CX3AdZdJ9HZ8s8LS7G2muJVyPqhwiVGwAihWlVYzfFeVqpgGOiJhthBnU9SQwIVJt6o1uXNV_4PTn2vgO7Zz7VgCtKE9Zcl2lJuZP47XJNC3Dk9ObR86DSlwa666CXbQJvdMl1B0ki9KW2&amp;__tn__=-UC%2CP-R</t>
  </si>
  <si>
    <t>Rudra, 18號, 文迪</t>
  </si>
  <si>
    <t>https://x.com/PeachMilky_</t>
  </si>
  <si>
    <t>https://linktr.ee/peachmilky</t>
  </si>
  <si>
    <t>https://dlcomic.com/circles/403</t>
  </si>
  <si>
    <t>L09 [寄]</t>
  </si>
  <si>
    <t>🌽白上 居家服雙面立牌 NT 350/個   𝗻𝗲𝘄!
🌲澪 水手服立牌 NT 290/個 𝗻𝗲𝘄!
🌲澪 雙面吊飾 NT 250/個  𝗻𝗲𝘄!
🐾FuwaMoco 睡衣立牌 NT 550/組(不拆售)   𝗻𝗲𝘄!</t>
  </si>
  <si>
    <t>https://www.facebook.com/permalink.php?story_fbid=pfbid0h5hSkSRmcJXGbmarXjJvZe7t498QUW7boPq75s6dkjiQqECoamyudHGEKPjbNYS8l&amp;id=61579182357523</t>
  </si>
  <si>
    <t>https://bsky.app/profile/otakueden.bsky.social</t>
  </si>
  <si>
    <t>https://x.com/otaku_eden2014</t>
  </si>
  <si>
    <t>https://discord.gg/6ca6GKSuGB</t>
  </si>
  <si>
    <t>https://www.otaku-eden.com/</t>
  </si>
  <si>
    <t>https://lit.link/en/eden2014</t>
  </si>
  <si>
    <t>https://www.facebook.com/profile.php?id=61550569100774&amp;ref=PROFILE_EDIT_xav_ig_profile_page_web</t>
  </si>
  <si>
    <t>https://fantia.jp/fanclubs/483339</t>
  </si>
  <si>
    <t>https://www.patreon.com/cw/puopuo</t>
  </si>
  <si>
    <t>https://www.instagram.com/puopuo_cos/</t>
  </si>
  <si>
    <t>https://www.youtube.com/channel/UCx3qtM6IWsSRtx0Q3__xJrQ?sub_confirmation=1</t>
  </si>
  <si>
    <t>https://discord.gg/xkhH8Jph</t>
  </si>
  <si>
    <t>https://lit.link/zh-tw/puopuo-cosplay</t>
  </si>
  <si>
    <t>紅螢</t>
  </si>
  <si>
    <t>https://www.facebook.com/redhotaru</t>
  </si>
  <si>
    <t>https://x.com/lovej30642</t>
  </si>
  <si>
    <t>https://www.pixiv.net/users/2199701</t>
  </si>
  <si>
    <t>https://lovej30642.fanbox.cc/</t>
  </si>
  <si>
    <t>https://home.gamer.com.tw/homeindex.php?owner=lovej30642</t>
  </si>
  <si>
    <t>https://portaly.cc/redhotaru?fbclid=IwY2xjawKvOnBleHRuA2FlbQIxMABicmlkETFiZXpCT2JkVUllVUg3MTQyAR6PsjLs2n397nbWW_HqeMEW1hahV2eVsxL1M9CBHFJTQ475ha27TuahkcJ0VQ_aem_uw8HyD6kRzNSPPR2tPOmnw</t>
  </si>
  <si>
    <t>https://www.facebook.com/100064439989067/posts/pfbid0T7FUPgBN25LqYKge8nVGoJKDCP88HC6VgWycJq6sinJmAmKzMkYfYTyez1MWm8Sbl/?</t>
  </si>
  <si>
    <t>https://www.facebook.com/profile.php?id=61562328452863&amp;__cft__[0]=AZVlnCo7dBAJ_-js5RWK37Fo40Cv-EbAD3SgDsbprqepVVJvbOYQez5gCWUkbvbrpivN2jhjionWh3mUOTsSrCqZBBwOVoZsFcDjbiAozVMIIuo_DSmVXyRNFRHDwNxL9GYgP5kAC9xS1yVncL7pVY_36sFlpTNdIf8T2l010NPgxA&amp;__tn__=-UC%2CP-R</t>
  </si>
  <si>
    <t>https://x.com/RayP3399</t>
  </si>
  <si>
    <t>https://www.pixiv.net/users/5478332</t>
  </si>
  <si>
    <t>coser,vtuber</t>
  </si>
  <si>
    <t>Hololive，星街彗星，蔚藍檔案 / Blue Archive / ブルーアーカイブ，明日奈</t>
  </si>
  <si>
    <r>
      <rPr>
        <b/>
        <color rgb="FF1155CC"/>
        <u/>
      </rPr>
      <t>https://twitter.com/yzk_knmn</t>
    </r>
  </si>
  <si>
    <t>https://www.pixiv.net/users/50193123</t>
  </si>
  <si>
    <r>
      <rPr>
        <b/>
        <color rgb="FF1155CC"/>
        <u/>
      </rPr>
      <t>https://www.instagram.com/yzk_knmn</t>
    </r>
  </si>
  <si>
    <t>同人誌新刊套組
壓克力立牌
行李束帶</t>
  </si>
  <si>
    <t>https://www.facebook.com/reisroom711/posts/pfbid0FQWFuk73omhXJxW8NC7ESMftE2VPtGKzwMEQg3bkXJLBLVB8x7tRyZYLMrDntfd6l</t>
  </si>
  <si>
    <t>https://m.facebook.com/story.php?story_fbid=pfbid031yHzSrJsFzPQRsjxLK9KFrzsyyxyZP8o3kDYhBkKDBwNf5Fd1WgvBkjxTzuKnExil&amp;id=100063552917700</t>
  </si>
  <si>
    <t>https://x.com/monchan_rev3</t>
  </si>
  <si>
    <t>https://www.plurk.com/p/3iqc5jm0hx</t>
  </si>
  <si>
    <t>新刊套組 700元
💠1、同人誌 新刊【Floating Light】200元
💠2、女僕立牌 350元
💠3、資料夾手提袋 100元
💠4、雷射吊飾 150元
💠5、雷射票卡 50元
💠聖亞滑鼠墊 500元</t>
  </si>
  <si>
    <t>https://www.facebook.com/rin0214tw/posts/pfbid0xNMR7frjPEbM4kdn6a1dzpLeeDqG2Chf15ZHByYWsvcPsJPgejJPoPzhhvLEGhDAl</t>
  </si>
  <si>
    <t>HimeHina</t>
  </si>
  <si>
    <t>同人誌既刊 300元
場次限定掛軸 1200元
壓克力厚磚 650元
看板娘立牌 300元
HimeHina泳裝立牌 500元
HimeHina花籃立牌 450元
HimeHina壓克力吊飾、壓克力飯友 150元</t>
  </si>
  <si>
    <t>https://m.facebook.com/story.php?story_fbid=pfbid0bS4xe99C28eFEDKzUeUzXEAuw8gMzsoAnoTBU6x4r1LRK56a1MLKSykkcrqXJ9Dal&amp;id=100002519062623</t>
  </si>
  <si>
    <t>💠同人誌《觸覺消失少女系列》 單購 300元，套組 1~3集800元，2+3集500元</t>
  </si>
  <si>
    <t>https://www.facebook.com/LLGlailing/posts/pfbid02tU5tSh6U7aVx5GrRncUH9KBek1GBUypAyk4hEuuxRQpG6PFwozXLSmsiqfoKJpsol</t>
  </si>
  <si>
    <t>https://www.myacg.com.tw/goods_detail.php?gid=7230925#</t>
  </si>
  <si>
    <t>https://x.com/m1k0neko</t>
  </si>
  <si>
    <t>https://www.pixiv.net/users/4837211</t>
  </si>
  <si>
    <t>崩壞崩壞星穹鐵道，緋英</t>
  </si>
  <si>
    <t>拆拆樂吊飾立牌</t>
  </si>
  <si>
    <t>https://www.facebook.com/RoyBoyillu/</t>
  </si>
  <si>
    <t>https://twitter.com/RoyBoy_illu</t>
  </si>
  <si>
    <t>https://www.facebook.com/100063840292071/posts/pfbid02PbnMVR4A5dHh34n5VXZHgqWU454HvhuKrod8j5xt7uLZFsZJ1AfxsVX7p7G4hxNCl/?</t>
  </si>
  <si>
    <t>小R</t>
  </si>
  <si>
    <t>雲雲明信片 NT.35 / 1
燙金書籤     NT.120 / 1
同人誌新刊畫冊     NT.250 / 1
掛軸 NT. 1000 / 1
Stardust NT. 2000 / 1
（畫冊Vol. 7 - Stardust 封面紀念）</t>
  </si>
  <si>
    <t>https://www.facebook.com/Runeiscute/</t>
  </si>
  <si>
    <t>https://x.com/Runeiscute</t>
  </si>
  <si>
    <t>https://www.pixiv.net/users/44473246</t>
  </si>
  <si>
    <t>https://www.instagram.com/runeiscute/</t>
  </si>
  <si>
    <t>https://discord.com/invite/gk5uxCH8W2</t>
  </si>
  <si>
    <t>https://lit.link/zh-tw/Runeiscute</t>
  </si>
  <si>
    <t>https://www.threads.com/@runeiscute</t>
  </si>
  <si>
    <t>https://www.facebook.com/share/1bxn3tdwMT/?mibextid=wwXIfr
https://www.facebook.com/Runeiscute/posts/pfbid0NoMSjZtH44DyduDwdLfpB7fpC6gTp74X2AxfQJF3tUGst3hotMWZzxCEXb89pFCal</t>
  </si>
  <si>
    <t>https://www.facebook.com/Runeiscute/posts/pfbid027nkQzjJX7n5xRPx8pQ3CSELYStxUmcbsqHHfDKh1NhmyCpB93V1ezTHsmEmiDtWPl</t>
  </si>
  <si>
    <t>茹茹</t>
  </si>
  <si>
    <t>https://www.facebook.com/ruruqqhsu</t>
  </si>
  <si>
    <t>https://twitter.com/ruruq_q</t>
  </si>
  <si>
    <t>https://www.instagram.com/howdanoruru/</t>
  </si>
  <si>
    <t>https://portaly.cc/howdanoruru?fbclid=PAZXh0bgNhZW0CMTEAAaaOmVQ--UnRZ2HSSdryBJ-5MBK66WKtVYC9BRpPk5HasNr2YvYDbK1IS3g_aem_SLSE8J-d3vyk_dV0b0MBTQ</t>
  </si>
  <si>
    <t>蝦蝦</t>
  </si>
  <si>
    <t>新刊套組
貼紙包</t>
  </si>
  <si>
    <t>https://www.facebook.com/ebimon00</t>
  </si>
  <si>
    <t>https://x.com/saeuhaha</t>
  </si>
  <si>
    <t>https://www.pixiv.net/users/15467960</t>
  </si>
  <si>
    <t>https://www.instagram.com/saeu.haha/</t>
  </si>
  <si>
    <t>https://www.threads.com/@saeu.haha</t>
  </si>
  <si>
    <t>https://www.facebook.com/ebimon00/posts/pfbid02sFk1ApmtaSmpSJpGyXsvzpwwJBqBtpMY4YK4V5m28WoEHqejiwAf1wXr9nj3YqdDl</t>
  </si>
  <si>
    <t>https://www.facebook.com/profile.php?id=61587067107042</t>
  </si>
  <si>
    <t>https://twitter.com/Samo_Ago</t>
  </si>
  <si>
    <t>https://www.instagram.com/samoago_/</t>
  </si>
  <si>
    <t>https://youtube.com/@samoagoch?si=cyrug2FmzJQLqCn5</t>
  </si>
  <si>
    <t>https://m.twitch.tv/samoago?desktop-redirect=true</t>
  </si>
  <si>
    <t>https://discord.com/invite/3QRmFgZUwz</t>
  </si>
  <si>
    <t>https://lit.link/en/a45274dc-16dd-4c69-8316-e02f2c6a75dd</t>
  </si>
  <si>
    <t>https://twitter.com/ririge_?fbclid=IwAR0AzaHKXzLf-dMtva4Ee2hG7WUjEpoexID0AP3Ebv3WCDahZHvdt-TqxRU</t>
  </si>
  <si>
    <t>https://www.facebook.com/permalink.php?story_fbid=pfbid02ARVrzWSmPJYPgnJTi3fgBNpjjuEyMEnFkizaPHHRvpf1J5KzVgu6rTXwDXdmNytGl&amp;id=61554166082529</t>
  </si>
  <si>
    <t>伍薰</t>
  </si>
  <si>
    <t>小說與漫畫創作者</t>
  </si>
  <si>
    <t>https://www.facebook.com/SciFaSaurus/</t>
  </si>
  <si>
    <t>https://x.com/scifasaurus</t>
  </si>
  <si>
    <t>https://www.plurk.com/scifasaurus</t>
  </si>
  <si>
    <t>https://www.instagram.com/scifasaurus</t>
  </si>
  <si>
    <t>https://www.scifasaurus.com/</t>
  </si>
  <si>
    <t>https://www.threads.com/@scifasaurus</t>
  </si>
  <si>
    <t>https://x.com/sentter2</t>
  </si>
  <si>
    <t>https://www.pixiv.net/users/42385610/artworks</t>
  </si>
  <si>
    <t>💠同人誌【活俠野史】
💠同人誌【掌上明珠的角色扮演】</t>
  </si>
  <si>
    <t>https://www.myacg.com.tw/goods_detail.php?gid=7374924</t>
  </si>
  <si>
    <t>https://x.com/Shawn_artTW</t>
  </si>
  <si>
    <t>https://www.pixiv.net/users/91926387?utm_source=ig&amp;utm_medium=social&amp;utm_content=link_in_bio</t>
  </si>
  <si>
    <t>https://www.instagram.com/tu920510/</t>
  </si>
  <si>
    <t>https://www.instagram.com/p/Dbk6Y5hCZQU/</t>
  </si>
  <si>
    <t>https://bsky.app/profile/shawn-20525.bsky.social</t>
  </si>
  <si>
    <t>https://x.com/Shawn_20525</t>
  </si>
  <si>
    <t>https://www.instagram.com/shawn_20525/</t>
  </si>
  <si>
    <t>https://www.youtube.com/@shawn_20525</t>
  </si>
  <si>
    <t>https://www.twitch.tv/shawn20525</t>
  </si>
  <si>
    <t>https://www.facebook.com/Sheycosplayer</t>
  </si>
  <si>
    <t>https://x.com/shey_1006</t>
  </si>
  <si>
    <t>https://www.instagram.com/shey_1006</t>
  </si>
  <si>
    <t>https://instabio.cc/shey1006?fbclid=PAZXh0bgNhZW0CMTEAAafCtAbZO5h-elIi-CUTvGC-XO0EVQX8kIAYhl3_zo1kn8l9aVhGUGi4eY9iTA_aem_Ss6Rs4hTVEc1s-UCaY4CGA</t>
  </si>
  <si>
    <t>https://www.plurk.com/p/3iqea4qq6k</t>
  </si>
  <si>
    <t>https://www.facebook.com/shiorikohana/?locale=zh_TW</t>
  </si>
  <si>
    <t>https://www.facebook.com/shiraga66</t>
  </si>
  <si>
    <t>https://www.patreon.com/shiraga66</t>
  </si>
  <si>
    <t>Shouki</t>
  </si>
  <si>
    <t>https://www.pixiv.net/member.php?id=57642</t>
  </si>
  <si>
    <t>醬油</t>
  </si>
  <si>
    <t>同人誌新刊 250元
票根
少量透卡套組 350元
壓克力磚 400元
壓克力立牌 350元</t>
  </si>
  <si>
    <t>https://www.facebook.com/Shouyou97</t>
  </si>
  <si>
    <t>https://x.com/Shouyou97</t>
  </si>
  <si>
    <t>https://www.pixiv.net/users/64425228</t>
  </si>
  <si>
    <t>https://www.instagram.com/shou_you97/</t>
  </si>
  <si>
    <t>https://www.threads.com/@shou_you97</t>
  </si>
  <si>
    <t>https://m.facebook.com/story.php?story_fbid=pfbid02Kr8pGCfLdjM9d1FtWnFYQ6ZGtXZR58vi1MxxR5Pyh5m9QAxPsc2vATUSzn3nWU1vl&amp;id=100000993740844</t>
  </si>
  <si>
    <t>http://sidereal.hp.infoseek.co.jp/</t>
  </si>
  <si>
    <t>https://x.com/siriuflong</t>
  </si>
  <si>
    <t>https://www.patreon.com/siriufthebunnyman</t>
  </si>
  <si>
    <t>" "</t>
  </si>
  <si>
    <t>動漫評論, 資料型同人誌</t>
  </si>
  <si>
    <t>💠百河豚‧嵐 百合評論集 250元
💠MediaPromenade 真下耕一評論 150元
💠Litmus試紙 320元</t>
  </si>
  <si>
    <t>https://www.facebook.com/socotaku</t>
  </si>
  <si>
    <t>https://www.plurk.com/socotaku</t>
  </si>
  <si>
    <t>https://www.instagram.com/socotaku/</t>
  </si>
  <si>
    <t>https://www.socotaku.org/</t>
  </si>
  <si>
    <r>
      <rPr>
        <color rgb="FF1155CC"/>
        <u/>
      </rPr>
      <t>https://lit.link/en/socotaku</t>
    </r>
  </si>
  <si>
    <t>https://www.facebook.com/share/15vdUgZoC6/?mibextid=LQQJ4d</t>
  </si>
  <si>
    <t>https://www.pixiv.net/users/2922438</t>
  </si>
  <si>
    <t>ShinoEJ</t>
  </si>
  <si>
    <t>💠沉默陣營 100元
💠大刀隊海報 100元</t>
  </si>
  <si>
    <t>https://www.facebook.com/oroninshino</t>
  </si>
  <si>
    <t>https://x.com/EjShino</t>
  </si>
  <si>
    <t>https://www.pixiv.net/users/1280720</t>
  </si>
  <si>
    <t>https://x.com/EjShino/status/2082075697519251911</t>
  </si>
  <si>
    <t>https://x.com/EjShino/status/2084930829407662106</t>
  </si>
  <si>
    <t>https://www.facebook.com/wool86/</t>
  </si>
  <si>
    <t>https://www.facebook.com/TWcoserStityo/</t>
  </si>
  <si>
    <t>https://twitter.com/stityo?lang=zh-Hant</t>
  </si>
  <si>
    <t>https://www.youtube.com/@stityo_potato0314</t>
  </si>
  <si>
    <t>https://discord.com/invite/5xrVARy</t>
  </si>
  <si>
    <t xml:space="preserve">米哈遊、絕區零 </t>
  </si>
  <si>
    <t>💠輪軸壓克力吊飾 150元
💠吊飾 100元
💠毛絨娃娃 300-400元</t>
  </si>
  <si>
    <t>https://www.facebook.com/profile.php?id=100076362457212&amp;ref=page_internal#</t>
  </si>
  <si>
    <t>https://x.com/KW7MD8FEWT7lMXx</t>
  </si>
  <si>
    <t>https://www.pixiv.net/users/75980618</t>
  </si>
  <si>
    <t>https://www.instagram.com/super_appleman/</t>
  </si>
  <si>
    <t>https://www.youtube.com/channel/UCoTPqHRmleube2CTt9xyodg/featured</t>
  </si>
  <si>
    <t>https://x.com/KW7MD8FEWT7lMXx/status/2083478555263164476</t>
  </si>
  <si>
    <t>依萱</t>
  </si>
  <si>
    <t>https://www.facebook.com/SyuanIshen/</t>
  </si>
  <si>
    <t>https://bsky.app/profile/yihengyouai.bsky.social</t>
  </si>
  <si>
    <t>https://x.com/Gamedaisukira</t>
  </si>
  <si>
    <t>https://x.com/gukunine666</t>
  </si>
  <si>
    <t>https://www.plurk.com/gjes90251</t>
  </si>
  <si>
    <t>https://www.pixiv.net/users/3019895</t>
  </si>
  <si>
    <t>https://home.gamer.com.tw/profile/index.php?owner=gjes90251</t>
  </si>
  <si>
    <t>https://lit.link/en/zeridayo</t>
  </si>
  <si>
    <t>https://syuanishen.mystrikingly.com/</t>
  </si>
  <si>
    <t>https://x.com/gukunine666/status/2078812094573494751?s=61&amp;t=J9-H8xDVimG-T97w1or4FA</t>
  </si>
  <si>
    <t>https://www.doujin.com.tw/books/info/70200
https://www.doujin.com.tw/books/info/70202</t>
  </si>
  <si>
    <t>Hololive, Ina</t>
  </si>
  <si>
    <t>💠Ina 娃娃</t>
  </si>
  <si>
    <t>https://www.facebook.com/share/18cciXaExL/?mibextid=wwXIfr
https://www.facebook.com/permalink.php?story_fbid=pfbid0yUEpKHpV8353YpynC9jxF9dgS6VN1rwSktX1fqsuPZGCDHv7VcD5aP1obPcnTByhl&amp;id=61553864348427</t>
  </si>
  <si>
    <t>https://www.facebook.com/share/18ETp5fnxP/?mibextid=wwXIfr
https://www.facebook.com/TKCArtwork/posts/pfbid0287e73cg2Xc7fTHNr3FjvzuLnFrtEMPCVRFY34gSgFPMiEP6dVAiFafcLdg8m7eTgl</t>
  </si>
  <si>
    <t>https://x.com/zjo_oly</t>
  </si>
  <si>
    <t>小提琴CD</t>
  </si>
  <si>
    <t>https://x.com/TAMUSIC</t>
  </si>
  <si>
    <t>https://www.youtube.com/user/violinpiano2?app=desktop</t>
  </si>
  <si>
    <t>http://tamusic.jp/</t>
  </si>
  <si>
    <t>Tee子</t>
  </si>
  <si>
    <t>https://www.facebook.com/p/Tee%E5%AD%90-61556803694801/</t>
  </si>
  <si>
    <t>https://www.instagram.com/teeee_7777/</t>
  </si>
  <si>
    <t>https://fanme.link/@teeee_7777</t>
  </si>
  <si>
    <t>💠同人誌【蔚藍檔案U149孕婦合同2nd】</t>
  </si>
  <si>
    <t>https://www.plurk.com/p/3iqc5ejune
https://www.plurk.com/p/3ixxj0q6c0</t>
  </si>
  <si>
    <t>https://www.instagram.com/tibona_owo?igsh=MW5hNmcycHkzZ3RkcA==</t>
  </si>
  <si>
    <t>https://www.instagram.com/t.tiffany.y/</t>
  </si>
  <si>
    <t>https://www.facebook.com/profile.php?id=100064346305313</t>
  </si>
  <si>
    <t>https://x.com/keiko_tiratira?fbclid=IwY2xjawSImWZleHRuA2FlbQIxMABicmlkETFnQk50Z0NyNUxZVUxXOW8yc3J0YwZhcHBfaWQQMjIyMDM5MTc4ODIwMDg5MgABHmtSEeUWU0rCrqIcLnulHSMgBjG9IXthJqFFB_k5NhokB42kt1QsvJboC2lF_aem_VJOlt4TJ-D4bjXjcApPWFg</t>
  </si>
  <si>
    <t>https://www.facebook.com/permalink.php?story_fbid=pfbid02PBrCgrpb2R5NLewEyQXcBwLeZEcTxRqcGSApDtM9rmwr9RFUFXKLbbJayRGeyC2xl&amp;id=100064346305313</t>
  </si>
  <si>
    <t>WendyH</t>
  </si>
  <si>
    <t>蔚藍檔案 / Blue Archive / ブルーアーカイブ、鳴潮、勝利女神妮姬、光之美少女《名偵探光之美少女》，露露卡</t>
  </si>
  <si>
    <t>💠妮姬泳裝 40X60cm掛軸 600元
💠鳴潮 同人壓克力立牌 350元
💠蔚藍檔案 Glossurf 同人壓克力立牌 泳裝主題 350元
💠妮姬 Breezetic 同人壓克力立牌 泳裝主題 350元
💠同人誌【Beyond Blue:WIP】 200元
💠同人誌【Glossurf】泳裝主題 全彩 蔚藍檔案 C108新刊 250元
💠森亞露露卡 18CM雙面立牌 奥祕 暗影天使 350元</t>
  </si>
  <si>
    <t>https://bsky.app/profile/tohoorin.bsky.social</t>
  </si>
  <si>
    <t>https://x.com/tohoorin_</t>
  </si>
  <si>
    <t>https://www.plurk.com/TOHOORIN</t>
  </si>
  <si>
    <t>https://www.pixiv.net/users/2568527</t>
  </si>
  <si>
    <t>https://www.instagram.com/tohoorinpcs/</t>
  </si>
  <si>
    <t>https://tohoorin.weebly.com/</t>
  </si>
  <si>
    <t>https://www.facebook.com/TOHOorin/posts/pfbid02QRWU5gnyJKi96vmaGwCgzgWmdkpxkW4tDgYgggrps6gDsbpf5wB9BsExQts39i1Yl</t>
  </si>
  <si>
    <t>https://x.com/nonky38214345</t>
  </si>
  <si>
    <t>https://www.pixiv.net/users/30448887</t>
  </si>
  <si>
    <t>https://www.instagram.com/tomotanx</t>
  </si>
  <si>
    <t>https://www.instagram.com/tsuru_cos_aoi
  https://www.instagram.com/_tsuruaoi/</t>
  </si>
  <si>
    <t>https://www.facebook.com/share/14exBpN2Dv1/?mibextid=wwXIfr</t>
  </si>
  <si>
    <t>https://www.facebook.com/TwelveGeeks/?locale=zh_TW</t>
  </si>
  <si>
    <t>https://www.facebook.com/twinbox.tw/posts/pfbid02FFd3tMLgeiYs21nw3YoCP6oiwJ7ToS3YUS8s3MLg2TKRPHWisoZzQbEhWE63z4Hil</t>
  </si>
  <si>
    <t>https://www.facebook.com/TyPhoon0309/posts/pfbid0MMnuE4V4dDvNrEuWKXoqbK2PRu2HUF1wHYr2EtGMg8q6KoKZnWYATzF3q1Ea87tYl</t>
  </si>
  <si>
    <t>https://www.facebook.com/profile.php?id=61581848154045</t>
  </si>
  <si>
    <t>https://x.com/U00Vtuber</t>
  </si>
  <si>
    <t>https://www.instagram.com/u00.vtuber/</t>
  </si>
  <si>
    <t>https://www.youtube.com/@u00_Vtuber</t>
  </si>
  <si>
    <t>https://www.twitch.tv/u00vtuber</t>
  </si>
  <si>
    <t>https://u00vtuber.wixsite.com/vtuber</t>
  </si>
  <si>
    <t>https://lit.link/zh-tw/miomiao</t>
  </si>
  <si>
    <t>💠同人誌【Love Kitty】200元
💠貓咪扣環鑰匙圈 100元
💠小立牌吊飾 200元
💠插畫本 100元
💠大胸章 50元
💠既刊 100-350元</t>
  </si>
  <si>
    <t>https://www.pixiv.net/users/34124256
 https://www.pixiv.net/users/65362684</t>
  </si>
  <si>
    <t>https://x.com/mzenura/status/2083505679298703748/photo/1</t>
  </si>
  <si>
    <t>米哈遊、原神 / Genshin Impact</t>
  </si>
  <si>
    <t>新刊4點套組
💠1、同人誌新刊【Seasonal Reveries】200元
💠2、壓克力色紙 250元
💠3、雙閃徽章 250元
💠4、特典明信片
立牌套組
💠芙寧娜x阿蕾奇諾 500元
💠桑多涅x哥倫比婭 500元
💠雷電將軍x八重神子 500元
立牌全都要優惠 1400元</t>
  </si>
  <si>
    <t>https://www.facebook.com/photo/?fbid=1544921154094599&amp;set=a.260944105825650</t>
  </si>
  <si>
    <t>Vc</t>
  </si>
  <si>
    <t>https://www.facebook.com/p/VCCC-100069550271408/</t>
  </si>
  <si>
    <t>https://x.com/shengkai167</t>
  </si>
  <si>
    <t>https://www.pixiv.net/users/18406746</t>
  </si>
  <si>
    <t>https://www.instagram.com/vincents_ks</t>
  </si>
  <si>
    <t>https://www.twitch.tv/vccc_1</t>
  </si>
  <si>
    <t>https://pawoo.net/@shengkai167</t>
  </si>
  <si>
    <t>vtuber，本社</t>
  </si>
  <si>
    <t>https://www.facebook.com/verselinkstudio/</t>
  </si>
  <si>
    <t>https://x.com/VerseLinkStudio</t>
  </si>
  <si>
    <t>https://www.instagram.com/verselinkstudio/</t>
  </si>
  <si>
    <t>https://verselink.studio/contact</t>
  </si>
  <si>
    <t>樂譜、演奏作品</t>
  </si>
  <si>
    <t>https://www.instagram.com/vivi0z1/?hl=zh-tw</t>
  </si>
  <si>
    <t>https://www.youtube.com/@vivi0z1</t>
  </si>
  <si>
    <t>https://www.twitch.tv/vivi0z1?utm_source=ig&amp;utm_medium=social&amp;utm_content=link_in_bio</t>
  </si>
  <si>
    <t>https://bsky.app/profile/vococo.bsky.social</t>
  </si>
  <si>
    <t>https://x.com/vococo1124</t>
  </si>
  <si>
    <t>Waga</t>
  </si>
  <si>
    <t>明信片
收納袋</t>
  </si>
  <si>
    <t>https://bsky.app/profile/wagaillustration.bsky.social</t>
  </si>
  <si>
    <t>https://www.youtube.com/channel/UCs5TMNQ0fWvYypKL3PG-vSg</t>
  </si>
  <si>
    <t>https://linktr.ee/WAGAIllustration</t>
  </si>
  <si>
    <t>https://www.facebook.com/wagaillustration/posts/pfbid02zvXri4YiAkdYLd7QPAB88RiqaBdiebvsKFw9Nbgyiu64GewKwC71Cu877FMzxmr5l
https://www.facebook.com/wagaillustration/posts/pfbid021mFq8uSt37L8SdymCkGAs27TiBr8STNuitbXCe3RLWBc2kuhTH6jA9CQVQybZED8l
https://www.facebook.com/wagaillustration/posts/pfbid0SeN9eEjGrq1UwUevBbuhf8W7iNeqaWVMJ4kkK1BxwbovpU8UwNZ6xQzN1nSF8XDBl
https://www.facebook.com/waga1115/posts/pfbid06ppx5BuMx7avEvTHaczFdrNBeSZ2asXbDyijTVcWkLqcXnqzRDyXMDoTsh2x9xEVl
https://www.facebook.com/reel/2308531739883093/</t>
  </si>
  <si>
    <t>vtuber,手工藝品</t>
  </si>
  <si>
    <t>https://www.facebook.com/ooartclub?locale=zh_TW</t>
  </si>
  <si>
    <t>https://x.com/WaterRing2</t>
  </si>
  <si>
    <t>https://www.pixiv.net/users/2174931</t>
  </si>
  <si>
    <t>https://waterring.tw/Fanbox</t>
  </si>
  <si>
    <t>https://waterring.tw/Patreon</t>
  </si>
  <si>
    <t>https://www.instagram.com/waterring1004/?hl=zh-tw</t>
  </si>
  <si>
    <t>https://waterring.tw/productions?fbclid=IwY2xjawHB7dZleHRuA2FlbQIxMAABHQ04IK5PIiKp6GFAnohVhHJpCeV9eRkd50RgLLSq7dFTaN7LMAM8gSWV-g_aem_6hYp5_OIZ9MXZZhAEUGPGw</t>
  </si>
  <si>
    <t>WENDY</t>
  </si>
  <si>
    <t>Coser，美國</t>
  </si>
  <si>
    <t>https://twitter.com/_wendydydydy</t>
  </si>
  <si>
    <t>https://linktr.ee/wendydydydy?fbclid=PAZXh0bgNhZW0CMTEAAaZOefxWZdHyVt_Tab_-jf_XVyEr8s641fx0fzj9wsUyk2sFpN5K0LBYeZE_aem_HFH6-7xnlhw0aHiCUJV-3g</t>
  </si>
  <si>
    <t>https://www.facebook.com/sorath.kuraudo/posts/pfbid0LDihCDEK87QPNCd9kRo8jx3apdubxgneRUTf7NMFKAzRwbP2TQccCSShrsYwiNrxl
https://www.facebook.com/sorath.kuraudo/posts/pfbid0rMka2aYcq5ctSswtU9giVpcNCKrwH7L6HeQBodr5JUATTzLVCLX4pT93jPbRbU9cl</t>
  </si>
  <si>
    <t>https://www.doujin.com.tw/groups/info/8936?srsltid=AfmBOopDQzfX6_0p4ugKobmV0gk5ia2O_dffrdFpRPF2FeWlArNZsyUu</t>
  </si>
  <si>
    <t>https://www.facebook.com/ninishou.workshop/?locale=zh_TW</t>
  </si>
  <si>
    <t>https://www.instagram.com/ninishou0.0/</t>
  </si>
  <si>
    <t>https://www.threads.com/@ninishou0.0?xmt=AQF08vTsvZfjMdcYnHmGdmkDs0VNi20C0wxhTp_4wvFcxoQ</t>
  </si>
  <si>
    <t>💠角色立牌 300元
💠壓克力票卡 250元
💠角色小卡</t>
  </si>
  <si>
    <t>https://x.com/Xiustudio0323</t>
  </si>
  <si>
    <t>https://www.instagram.com/xiustudio_0323/</t>
  </si>
  <si>
    <t>https://www.twitch.tv/xiustudio_0323?fbclid=PAZXh0bgNhZW0CMTEAAaYpAlMaEVn4JM_gnQmPJd6MnuC9mUA82mR-scCCKrqgX_lcAkHwItmEr5M_aem_USoHx69-jQ9Oemgg7k0NuQ</t>
  </si>
  <si>
    <t>https://www.threads.com/@luoluo9685/post/DbChxc8H5Pb</t>
  </si>
  <si>
    <t>💠同人誌
💠等身掛軸</t>
  </si>
  <si>
    <t>https://x.com/XTERcomic/status/2069757697348825533
https://www.facebook.com/Yakimi27/posts/pfbid036PAqkHpDPmfocL2skHnUmK7ujy9XtP5STfTjhxUZ3KH7p34peUQAy9RrD4YFdJPKl</t>
  </si>
  <si>
    <t>https://x.com/XTERcomic/status/2074024462253703258</t>
  </si>
  <si>
    <t>https://www.facebook.com/Yakimi27/posts/pfbid036PAqkHpDPmfocL2skHnUmK7ujy9XtP5STfTjhxUZ3KH7p34peUQAy9RrD4YFdJPKl</t>
  </si>
  <si>
    <t>💠同人誌【uma x maid】200元
💠大立牌 $400
💠明信片 $50
💠壓克力立牌 既品 $250
💠明信片套組 $100</t>
  </si>
  <si>
    <t>https://www.facebook.com/YeeeeChiu/posts/pfbid025ESiKga5bHRAjHdVWBB2XWWWwMpPgqfGXZGWXfBjbCHhEd4UQs4jqYe3tAzsgMATl</t>
  </si>
  <si>
    <t>音聲作品，東方同人音樂</t>
  </si>
  <si>
    <t>CD第23作
EP第7-8作</t>
  </si>
  <si>
    <t>https://www.facebook.com/YonderVoice/</t>
  </si>
  <si>
    <t>http://x.com/yondervoice</t>
  </si>
  <si>
    <t>https://www.youtube.com/channel/UC3XYLqwrAH6YKcsoVn7kikA http://space.bilibili.com/210232/ http://www.nicovideo.jp/mylist/47502540</t>
  </si>
  <si>
    <t>http://yondervoice.net/</t>
  </si>
  <si>
    <t>https://soundcloud.com/yondervoice</t>
  </si>
  <si>
    <t>https://www.facebook.com/YonderVoice/posts/pfbid0GeoYCP244mG9hKftwqgaW62rzKDnRLhcwJwk518n6wgUeou9E2WceFJDKNvvCdJWl</t>
  </si>
  <si>
    <t>https://www.facebook.com/Yui0527Yui/?locale=zh_TW</t>
  </si>
  <si>
    <t>https://www.instagram.com/yui05027yui</t>
  </si>
  <si>
    <t>https://www.facebook.com/sonotayume/?locale=zh_TW</t>
  </si>
  <si>
    <t>https://www.facebook.com/profile.php?id=100006375671797</t>
  </si>
  <si>
    <t>https://x.com/yuzuki11037</t>
  </si>
  <si>
    <t>https://www.patreon.com/yuzukicos</t>
  </si>
  <si>
    <t>https://www.instagram.com/yuzuki_yzk030/</t>
  </si>
  <si>
    <t>https://linktr.ee/yuzukiyzk030</t>
  </si>
  <si>
    <t>https://x.com/yuzuki11037/status/2063957248196681948?s=46</t>
  </si>
  <si>
    <t>道具製作</t>
  </si>
  <si>
    <t>https://www.facebook.com/profile.php?id=100086677718365</t>
  </si>
  <si>
    <t>https://www.plurk.com/Zapworkshop</t>
  </si>
  <si>
    <t>https://linktr.ee/ZAPworkshop</t>
  </si>
  <si>
    <t>💠明信片 免費
💠莉央X季 壓克力飯友 100元
💠莉央X季 場景壓克力立牌 450元
💠同人誌 既刊 200元
💠C&amp;C掛軸 400元
💠妃姬壓克力立牌 150元
💠C&amp;C小調是 莉央飯友 100元
💠原創同人誌 300元-450元</t>
  </si>
  <si>
    <t>https://www.facebook.com/zenartworks2/posts/pfbid0M33aEfKazPCoyiu3nHZHNmPcCqaqPmKUamBZ7igRsCxq3SH7jW5nGXtwiCU2mG5Al</t>
  </si>
  <si>
    <t>https://x.com/zerotabi1210</t>
  </si>
  <si>
    <t>大套組
💠同人誌新刊
💠光柵卡3款
💠壓克力複製色紙
💠PE提袋
💠壓克力吊飾</t>
  </si>
  <si>
    <t>https://x.com/zimin183610/status/2083357047236784238</t>
  </si>
  <si>
    <t>https://www.facebook.com/zimin.183/posts/pfbid02maARGaa6LWTNPGBREqMwbhueBtQwuC3XccNKsUa1QLZMJJ1VjKas9zrWQj1twBKJl</t>
  </si>
  <si>
    <t>https://www.instagram.com/zzzstudio_sleep/</t>
  </si>
  <si>
    <t>https://x.com/tetsu__ttr</t>
  </si>
  <si>
    <t>https://www.pixiv.net/users/16798951</t>
  </si>
  <si>
    <t>https://tetsu.fanbox.cc/</t>
  </si>
  <si>
    <t>https://www.youtube.com/channel/UCKWse1dIGE5TftxUhok0Tiw?sub_confirmation=1</t>
  </si>
  <si>
    <t>https://www.twitch.tv/tetsu__ttr</t>
  </si>
  <si>
    <t>https://lit.link/en/majimaTTR</t>
  </si>
  <si>
    <t>https://x.com/allie_cos</t>
  </si>
  <si>
    <t>https://www.instagram.com/amane_allie?utm_source=qr%2F</t>
  </si>
  <si>
    <t>https://lit.link/zh-tw/allie_cos</t>
  </si>
  <si>
    <t>https://x.com/s961578/status/2060362832617807953</t>
  </si>
  <si>
    <t>https://x.com/Uyuchanofficial</t>
  </si>
  <si>
    <t>https://www.instagram.com/uyuchanofficial?utm_source=qr</t>
  </si>
  <si>
    <t>https://www.youtube.com/channel/UCJEnmPUoVVMX0_n6YrIeRvg</t>
  </si>
  <si>
    <t>https://x.com/kaorokuri</t>
  </si>
  <si>
    <t>https://www.instagram.com/00shiga00</t>
  </si>
  <si>
    <t>https://www.youtube.com/@Eili_channel/about</t>
  </si>
  <si>
    <t>https://x.com/skr017</t>
  </si>
  <si>
    <t>https://www.pixiv.net/users/9039230</t>
  </si>
  <si>
    <t>https://www.instagram.com/skr017ebi</t>
  </si>
  <si>
    <t>https://x.com/onkyu99</t>
  </si>
  <si>
    <t>https://www.pixiv.net/users/104322214</t>
  </si>
  <si>
    <t>https://x.com/tom106zany</t>
  </si>
  <si>
    <t>https://www.youtube.com/channel/UCDyevZadz0CuFpjIau7Qxsw</t>
  </si>
  <si>
    <t>https://kinema106.com/</t>
  </si>
  <si>
    <t>https://kinema106.com/link/</t>
  </si>
  <si>
    <t>https://www.facebook.com/p/Kurumi-Cosplayer-100044163291353/?locale=ja_JP</t>
  </si>
  <si>
    <t>https://x.com/k_purarine</t>
  </si>
  <si>
    <t>https://fantia.jp/fanclubs/22914</t>
  </si>
  <si>
    <t>https://www.patreon.com/kurumi_cos</t>
  </si>
  <si>
    <t>https://www.instagram.com/KurumiPurarine</t>
  </si>
  <si>
    <t>https://line.me/R/ti/p/@113rxped?oat_content=url&amp;ts=10311409</t>
  </si>
  <si>
    <t>https://kurumi-cosplay.stores.jp/</t>
  </si>
  <si>
    <t>https://fanme.link/@kurumipurarine</t>
  </si>
  <si>
    <t>https://x.com/deepvalley</t>
  </si>
  <si>
    <t>💠新刊套組 500元
1、同人誌
2、資料夾
3、親簽色紙
4、壓克力鑰匙圈
5、貼紙
💠掛軸 800元
💠無修正漫畫 200元</t>
  </si>
  <si>
    <t>https://x.com/ko_mugiiiidayo</t>
  </si>
  <si>
    <t>https://www.pixiv.net/users/40449091</t>
  </si>
  <si>
    <t>https://lit.link/zh-tw/komugiiiidayo</t>
  </si>
  <si>
    <t>https://x.com/ko_mugiiiidayo/status/2085309175568244903</t>
  </si>
  <si>
    <t>https://x.com/konnyarome</t>
  </si>
  <si>
    <t>https://x.com/nyaromeART</t>
  </si>
  <si>
    <t>https://www.pixiv.net/users/74592084</t>
  </si>
  <si>
    <t>https://x.com/kazupi/status/2070084381532930118</t>
  </si>
  <si>
    <t>https://www.plurk.com/p/3iqg05279m</t>
  </si>
  <si>
    <t>https://x.com/Sithle011?lang=ja</t>
  </si>
  <si>
    <t>https://www.instagram.com/sithle011</t>
  </si>
  <si>
    <t>https://www.youtube.com/@Sithle011</t>
  </si>
  <si>
    <t>https://www.twitch.tv/sithle011</t>
  </si>
  <si>
    <t>https://www.facebook.com/share/p/1E9uciUGbK/?mibextid=wwXIfr</t>
  </si>
  <si>
    <t>https://x.com/kurokaichisan/status/2060435653855522883</t>
  </si>
  <si>
    <t>https://x.com/KYOdoyo</t>
  </si>
  <si>
    <t>https://www.pixiv.net/users/103471730</t>
  </si>
  <si>
    <t>天海せな</t>
  </si>
  <si>
    <t>https://x.com/senanana_cos</t>
  </si>
  <si>
    <t>https://www.facebook.com/profile.php?id=61567095626731#</t>
  </si>
  <si>
    <t>https://x.com/XaiabP?lang=ja</t>
  </si>
  <si>
    <t>https://www.youtube.com/channel/UCZhAVtzwGrxpeXKTqavqJTg</t>
  </si>
  <si>
    <t>https://www.plurk.com/p/3iqcm0xrsh</t>
  </si>
  <si>
    <t>二才</t>
  </si>
  <si>
    <t>https://www.facebook.com/ni0kai/</t>
  </si>
  <si>
    <t>https://x.com/niokai_</t>
  </si>
  <si>
    <t>https://www.pixiv.net/users/82796557</t>
  </si>
  <si>
    <t>https://lit.link/niokai</t>
  </si>
  <si>
    <t>Hololive，Peko</t>
  </si>
  <si>
    <t>💠寫真集 600元
💠新刊套組 (寫真集+立牌+寫真卡) 1000元
💠壓克力立牌 400元
💠寫真卡五張套組 200元
💠既刊 600元
💠海報 800元
💠拍立得 300元</t>
  </si>
  <si>
    <t>https://x.com/256knmiya</t>
  </si>
  <si>
    <t>https://x.com/tinmomiyan</t>
  </si>
  <si>
    <t>https://x.com/tinmomiyan/status/2084232252440133957</t>
  </si>
  <si>
    <t>https://x.com/Nimo_mizuumi</t>
  </si>
  <si>
    <t>https://www.instagram.com/nimo_mizuumi/</t>
  </si>
  <si>
    <t>https://lit.link/zh-tw/nimogimogi</t>
  </si>
  <si>
    <t>https://www.facebook.com/yamohachiko/</t>
  </si>
  <si>
    <t>https://www.instagram.com/yamohachiko/</t>
  </si>
  <si>
    <t>https://lit.link/zh-tw/yamohachiko</t>
  </si>
  <si>
    <t>https://x.com/neti_jp</t>
  </si>
  <si>
    <t>https://www.instagram.com/neti_jp</t>
  </si>
  <si>
    <t>https://www.youtube.com/@neti_jp</t>
  </si>
  <si>
    <t>https://linktr.ee/neti_jp</t>
  </si>
  <si>
    <t>https://www.youtube.com/@ayamy0610</t>
  </si>
  <si>
    <t>https://x.com/amane_hina22</t>
  </si>
  <si>
    <t>https://lit.link/zh-tw/amanehina22</t>
  </si>
  <si>
    <t>https://x.com/_futsure_</t>
  </si>
  <si>
    <t>https://www.twitch.tv/futsure_reeves</t>
  </si>
  <si>
    <t>Haze がーぜ</t>
  </si>
  <si>
    <t>https://www.facebook.com/profile.php?id=61564832122782</t>
  </si>
  <si>
    <t>https://x.com/buru_bururu_</t>
  </si>
  <si>
    <t>https://www.pixiv.net/users/37815475</t>
  </si>
  <si>
    <t>https://www.instagram.com/buru_bururu_</t>
  </si>
  <si>
    <t>宮本彩希</t>
  </si>
  <si>
    <t>https://www.facebook.com/Saki.Miyamoto.Fanpage/</t>
  </si>
  <si>
    <t>https://x.com/saki_miyamoto</t>
  </si>
  <si>
    <t>https://x.com/sakimisub</t>
  </si>
  <si>
    <t>https://www.instagram.com/sakimi_cos/</t>
  </si>
  <si>
    <t>https://www.youtube.com/channel/UCDVltowj5k2pM3zRX5ba_uw/channels</t>
  </si>
  <si>
    <t>https://www.twitch.tv/saki_miyamoto</t>
  </si>
  <si>
    <t>https://www.facebook.com/MiyukiTW/posts/pfbid02Kh95yUeMawnkpSbp1P4H9CnVZNXDgjBKxLxfYhoc7XqUiikWSzKfXTAnvkj6fsRwl
https://www.facebook.com/MiyukiTW/posts/pfbid0GLYVWmzf3seAvDFQpDqgvPW5FmcrxxNkoAfWonENf1YECeb63s1LXTyKLssQ2wgBl
https://www.facebook.com/MiyukiTW/posts/pfbid033w5ViDC7Gk1bB2WbQgKLko7EeyhXR8iz1tsg2sSpVGUGipfvRSnJhfG9vb1CUVpJl</t>
  </si>
  <si>
    <t>https://www.pixiv.net/users/14056</t>
  </si>
  <si>
    <t>https://www.instagram.com/senomotomb</t>
  </si>
  <si>
    <t>https://x.com/punipoyo</t>
  </si>
  <si>
    <t>https://www.pixiv.net/users/16584138</t>
  </si>
  <si>
    <t>https://www.puniket.com/merubo/</t>
  </si>
  <si>
    <t>https://x.com/Mokota_Cat?lang=ja</t>
  </si>
  <si>
    <t>https://www.youtube.com/channel/UCINYr9uRtr7j63sSPI3k53A</t>
  </si>
  <si>
    <t>https://pont.co/u/mokotacat</t>
  </si>
  <si>
    <t>https://x.com/yuka_nyun</t>
  </si>
  <si>
    <t>https://www.instagram.com/yuka_neko_nyun/</t>
  </si>
  <si>
    <t>https://www.romanticparade.com/yukanyun</t>
  </si>
  <si>
    <t>ららりらら、Tail9</t>
  </si>
  <si>
    <t>https://www.facebook.com/rarariraraART/</t>
  </si>
  <si>
    <t>https://www.facebook.com/rararirara0art/</t>
  </si>
  <si>
    <t>https://bsky.app/profile/rararirara0art.bsky.social</t>
  </si>
  <si>
    <t>https://x.com/rararirara0art</t>
  </si>
  <si>
    <t>https://x.com/rarariraraXart</t>
  </si>
  <si>
    <t>https://www.pixiv.net/users/73142725</t>
  </si>
  <si>
    <t>https://rararirara0art.fanbox.cc/</t>
  </si>
  <si>
    <t>https://www.patreon.com/rararirara0art</t>
  </si>
  <si>
    <t>https://www.instagram.com/rarariraraxart/</t>
  </si>
  <si>
    <t>https://lit.link/en/rararirara</t>
  </si>
  <si>
    <t>https://misskey.io/@rararirara0art</t>
  </si>
  <si>
    <t>https://x.com/c5_0_1_3_0</t>
  </si>
  <si>
    <t>https://www.instagram.com/c5_0_1_3_0/</t>
  </si>
  <si>
    <t>https://lit.link/zh-tw/c50130</t>
  </si>
  <si>
    <t>原核Henzer</t>
  </si>
  <si>
    <t>O44 [寄]</t>
  </si>
  <si>
    <t>原核Henzer●同人誌新刊《CREATION 2》
＊新刊套組：A4畫冊+掛軸+立牌+特典（共4件）全套=850元
洛可抱枕套 1200元</t>
  </si>
  <si>
    <t>https://www.facebook.com/chanzeeh09/</t>
  </si>
  <si>
    <t>https://bsky.app/profile/henzer09.bsky.social</t>
  </si>
  <si>
    <t>https://x.com/chanzeeh09</t>
  </si>
  <si>
    <t>https://www.pixiv.net/users/58197690</t>
  </si>
  <si>
    <t>https://www.youtube.com/@chanzeeh09</t>
  </si>
  <si>
    <t>https://www.twitch.tv/henzer09/videos</t>
  </si>
  <si>
    <t>https://discord.com/invite/DH4YvXSQXm</t>
  </si>
  <si>
    <t>https://linktr.ee/henzer?fbclid=IwY2xjawTKo-hleHRuA2FlbQIxMABicmlkETFVOFZSc1Q4Y0VCUlpEdzJmc3J0YwZhcHBfaWQQMjIyMDM5MTc4ODIwMDg5MgABHp3VSB63KXERpg7oMF1eEJHS_F_hMpdlOw5PnY0SPog7l98X15-K5ls2PRav_aem_yLVs5fivjYMAaPaOJwNHOA</t>
  </si>
  <si>
    <t>https://www.myacg.com.tw/goods_detail.php?gid=7308795</t>
  </si>
  <si>
    <t>Q01 [寄]</t>
  </si>
  <si>
    <t xml:space="preserve">▸ 新刊寫真本80P (16k)                            /1300
▸ 生寫真組（綜合款/春服款）               /200
▸ 隨機拍立得                                             /300
▸ 抽抽自拍小卡                                         /150
▸ 睏睏滑鼠墊(30*60)                               /500
▸ 套組限定吊飾                                      /套組限定
▸ 預購特典貼紙                                      /預購贈送
▸ 桃香さん會場掛軸 (60*90)               /場次結束後競標
✦ 桃香さん的高級大人套組 ✦
▸ 新刊寫真本80P (16k)                     
▸ 生寫真組（綜合款）          
▸ 生寫真組（春服款）    
▸ 隨機拍立得                                
▸ 睏睏滑鼠墊     
▸ 套組限定吊飾 </t>
  </si>
  <si>
    <t>https://lit.link/zh-tw/yusuyusu</t>
  </si>
  <si>
    <t>https://docs.google.com/forms/d/e/1FAIpQLSftoZ1cl_evesKCN46vnC0pz37o7VeSv3JqfeD6Tk2ms324Sw/viewform</t>
  </si>
  <si>
    <t>E27 [寄]</t>
  </si>
  <si>
    <t>蔚藍檔案</t>
  </si>
  <si>
    <t>同人誌【莉央的催眠實驗中發生事故!?】</t>
  </si>
  <si>
    <t>https://www.plurk.com/p/3izdf9xlhy</t>
  </si>
  <si>
    <t>https://clusters.tw/creator-posts/3F1B4F87-DF82-4C88-904F-DEFBC285D751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</si>
</sst>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NT$-404]#,##0"/>
    <numFmt numFmtId="165" formatCode="yyyy/m/d h:mm"/>
    <numFmt numFmtId="166" formatCode="dd天 hh時 mm分 ss秒"/>
    <numFmt numFmtId="167" formatCode="m/d/yyyy h:mm:ss"/>
    <numFmt numFmtId="168" formatCode="yyyy/MM/dd"/>
  </numFmts>
  <fonts count="128">
    <font>
      <sz val="10.0"/>
      <color rgb="FF000000"/>
      <name val="Arial"/>
      <scheme val="minor"/>
    </font>
    <font>
      <b/>
      <sz val="15.0"/>
      <color theme="1"/>
      <name val="Arial"/>
    </font>
    <font/>
    <font>
      <b/>
      <sz val="13.0"/>
      <color theme="1"/>
      <name val="Arial"/>
    </font>
    <font>
      <b/>
      <sz val="10.0"/>
      <color rgb="FFFFFFFF"/>
      <name val="Microsoft JhengHei"/>
    </font>
    <font>
      <b/>
      <sz val="12.0"/>
      <color theme="1"/>
      <name val="Arial"/>
    </font>
    <font>
      <b/>
      <sz val="12.0"/>
      <color theme="1"/>
      <name val="Microsoft JhengHei"/>
    </font>
    <font>
      <color theme="1"/>
      <name val="Arial"/>
      <scheme val="minor"/>
    </font>
    <font>
      <sz val="10.0"/>
      <color theme="1"/>
      <name val="Microsoft JhengHei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  <name val="Arial"/>
    </font>
    <font>
      <b/>
      <sz val="12.0"/>
      <color rgb="FFFF0000"/>
      <name val="Arial"/>
    </font>
    <font>
      <b/>
      <sz val="11.0"/>
      <color rgb="FFFFFFFF"/>
      <name val="Arial"/>
    </font>
    <font>
      <u/>
      <color rgb="FF0000FF"/>
    </font>
    <font>
      <b/>
      <color rgb="FFFFFFFF"/>
      <name val="Arial"/>
    </font>
    <font>
      <u/>
      <color rgb="FF0000FF"/>
    </font>
    <font>
      <u/>
      <color rgb="FF0000FF"/>
    </font>
    <font>
      <u/>
      <color rgb="FF0000FF"/>
    </font>
    <font>
      <sz val="14.0"/>
      <color rgb="FF444444"/>
      <name val="Lato"/>
    </font>
    <font>
      <sz val="11.0"/>
      <color theme="1"/>
      <name val="Calibri"/>
    </font>
    <font>
      <color theme="1"/>
      <name val="Microsoft JhengHei"/>
    </font>
    <font>
      <sz val="6.0"/>
      <color theme="1"/>
      <name val="Arial"/>
    </font>
    <font>
      <u/>
      <sz val="10.0"/>
      <color rgb="FF1155CC"/>
      <name val="Microsoft JhengHei"/>
    </font>
    <font>
      <u/>
      <sz val="10.0"/>
      <color rgb="FF0000FF"/>
      <name val="Microsoft JhengHei"/>
    </font>
    <font>
      <b/>
      <sz val="17.0"/>
      <color theme="1"/>
      <name val="Microsoft JhengHei"/>
    </font>
    <font>
      <sz val="11.0"/>
      <color theme="1"/>
      <name val="Microsoft JhengHei"/>
    </font>
    <font>
      <b/>
      <sz val="24.0"/>
      <color rgb="FFFF0000"/>
      <name val="Microsoft JhengHei"/>
    </font>
    <font>
      <b/>
      <sz val="22.0"/>
      <color theme="1"/>
      <name val="Arial"/>
    </font>
    <font>
      <u/>
      <sz val="10.0"/>
      <color rgb="FF0000FF"/>
      <name val="Microsoft JhengHei"/>
    </font>
    <font>
      <u/>
      <color rgb="FF1155CC"/>
      <name val="Microsoft JhengHei"/>
    </font>
    <font>
      <b/>
      <sz val="16.0"/>
      <color rgb="FF38761D"/>
      <name val="Microsoft JhengHei"/>
    </font>
    <font>
      <b/>
      <sz val="16.0"/>
      <color rgb="FF980000"/>
      <name val="Microsoft JhengHei"/>
    </font>
    <font>
      <b/>
      <color theme="1"/>
      <name val="Microsoft JhengHei"/>
    </font>
    <font>
      <b/>
      <sz val="14.0"/>
      <color theme="1"/>
      <name val="Microsoft JhengHei"/>
    </font>
    <font>
      <b/>
      <color rgb="FFFF0000"/>
      <name val="Microsoft JhengHei"/>
    </font>
    <font>
      <sz val="14.0"/>
      <color theme="1"/>
      <name val="Microsoft JhengHei"/>
    </font>
    <font>
      <b/>
      <u/>
      <sz val="17.0"/>
      <color rgb="FF1155CC"/>
      <name val="Arial"/>
    </font>
    <font>
      <b/>
      <u/>
      <sz val="17.0"/>
      <color rgb="FF1155CC"/>
      <name val="Arial"/>
    </font>
    <font>
      <b/>
      <u/>
      <sz val="13.0"/>
      <color rgb="FF1155CC"/>
      <name val="Arial"/>
    </font>
    <font>
      <b/>
      <color rgb="FF38761D"/>
      <name val="Microsoft JhengHei"/>
    </font>
    <font>
      <b/>
      <u/>
      <sz val="13.0"/>
      <color rgb="FF0000FF"/>
      <name val="Microsoft JhengHei"/>
    </font>
    <font>
      <b/>
      <sz val="13.0"/>
      <color rgb="FFFF0000"/>
      <name val="Arial"/>
    </font>
    <font>
      <sz val="12.0"/>
      <color theme="1"/>
      <name val="Microsoft JhengHei"/>
    </font>
    <font>
      <color rgb="FFFFFFFF"/>
      <name val="Arial"/>
    </font>
    <font>
      <u/>
      <color rgb="FF1155CC"/>
      <name val="Arial"/>
      <scheme val="minor"/>
    </font>
    <font>
      <b/>
      <sz val="11.0"/>
      <color rgb="FFFF0000"/>
      <name val="Microsoft JhengHei"/>
    </font>
    <font>
      <b/>
      <color theme="1"/>
      <name val="Arial"/>
      <scheme val="minor"/>
    </font>
    <font>
      <b/>
      <u/>
      <color rgb="FF0563C1"/>
      <name val="Microsoft JhengHei"/>
    </font>
    <font>
      <b/>
      <u/>
      <color rgb="FF1155CC"/>
      <name val="Microsoft JhengHei"/>
    </font>
    <font>
      <sz val="15.0"/>
      <color theme="1"/>
      <name val="Microsoft JhengHei"/>
    </font>
    <font>
      <u/>
      <color rgb="FF1155CC"/>
      <name val="Microsoft JhengHei"/>
    </font>
    <font>
      <u/>
      <color rgb="FF0000FF"/>
      <name val="Microsoft JhengHei"/>
    </font>
    <font>
      <u/>
      <color rgb="FF1155CC"/>
      <name val="Microsoft JhengHei"/>
    </font>
    <font>
      <u/>
      <sz val="11.0"/>
      <color rgb="FF0000FF"/>
      <name val="Microsoft JhengHei UI"/>
    </font>
    <font>
      <u/>
      <color rgb="FF0000FF"/>
      <name val="Microsoft JhengHei UI"/>
    </font>
    <font>
      <u/>
      <color rgb="FF1155CC"/>
      <name val="Arial"/>
    </font>
    <font>
      <u/>
      <color rgb="FF1155CC"/>
      <name val="Microsoft JhengHei"/>
    </font>
    <font>
      <u/>
      <color rgb="FF1155CC"/>
      <name val="Microsoft JhengHei"/>
    </font>
    <font>
      <u/>
      <color rgb="FF1155CC"/>
      <name val="Microsoft JhengHei"/>
    </font>
    <font>
      <u/>
      <color rgb="FF0000FF"/>
      <name val="Microsoft JhengHei"/>
    </font>
    <font>
      <u/>
      <color rgb="FF0000FF"/>
    </font>
    <font>
      <b/>
      <sz val="14.0"/>
      <color rgb="FF444444"/>
      <name val="Lato"/>
    </font>
    <font>
      <sz val="14.0"/>
      <color rgb="FF000000"/>
      <name val="Lato"/>
    </font>
    <font>
      <b/>
      <color rgb="FFFFFFFF"/>
      <name val="Microsoft JhengHei"/>
    </font>
    <font>
      <sz val="11.0"/>
      <color theme="1"/>
      <name val="Arial"/>
    </font>
    <font>
      <sz val="6.0"/>
      <color rgb="FF93C47D"/>
      <name val="Arial"/>
    </font>
    <font>
      <u/>
      <color rgb="FF0000FF"/>
      <name val="Microsoft JhengHei"/>
    </font>
    <font>
      <u/>
      <color rgb="FF1155CC"/>
      <name val="Microsoft JhengHei"/>
    </font>
    <font>
      <sz val="6.0"/>
      <color rgb="FFFFFFFF"/>
      <name val="Arial"/>
    </font>
    <font>
      <u/>
      <sz val="11.0"/>
      <color rgb="FF0000FF"/>
      <name val="Calibri"/>
    </font>
    <font>
      <u/>
      <sz val="11.0"/>
      <color rgb="FF1155CC"/>
      <name val="Calibri"/>
    </font>
    <font>
      <u/>
      <color rgb="FF1155CC"/>
      <name val="Arial"/>
    </font>
    <font>
      <sz val="11.0"/>
      <color rgb="FF444746"/>
      <name val="Google Sans"/>
    </font>
    <font>
      <u/>
      <color rgb="FF1155CC"/>
      <name val="Arial"/>
    </font>
    <font>
      <u/>
      <color rgb="FF1155CC"/>
      <name val="Microsoft JhengHei"/>
    </font>
    <font>
      <b/>
      <u/>
      <color rgb="FF1155CC"/>
      <name val="Arial"/>
    </font>
    <font>
      <sz val="11.0"/>
      <color rgb="FF333333"/>
      <name val="Arial"/>
    </font>
    <font>
      <sz val="10.0"/>
      <color rgb="FF000000"/>
      <name val="Microsoft JhengHei"/>
    </font>
    <font>
      <sz val="11.0"/>
      <color rgb="FF444746"/>
      <name val="&quot;Google Sans&quot;"/>
    </font>
    <font>
      <b/>
      <u/>
      <color rgb="FF1155CC"/>
      <name val="Microsoft JhengHei"/>
    </font>
    <font>
      <sz val="11.0"/>
      <color theme="1"/>
      <name val="Google Sans"/>
    </font>
    <font>
      <u/>
      <color rgb="FF0000FF"/>
      <name val="Microsoft JhengHei"/>
    </font>
    <font>
      <u/>
      <sz val="11.0"/>
      <color rgb="FF0F0F0F"/>
      <name val="Roboto"/>
    </font>
    <font>
      <u/>
      <color rgb="FF0000FF"/>
      <name val="Arial"/>
    </font>
    <font>
      <color rgb="FF080809"/>
      <name val="Arial"/>
    </font>
    <font>
      <sz val="11.0"/>
      <color rgb="FF000000"/>
      <name val="Google Sans"/>
    </font>
    <font>
      <b/>
      <u/>
      <color rgb="FF0000FF"/>
    </font>
    <font>
      <b/>
      <color rgb="FF2D95BF"/>
      <name val="&quot;Noto Sans JP&quot;"/>
    </font>
    <font>
      <u/>
      <color rgb="FF1155CC"/>
      <name val="Arial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color rgb="FF111111"/>
      <name val="Arial"/>
    </font>
    <font>
      <u/>
      <sz val="11.0"/>
      <color rgb="FF0000FF"/>
      <name val="Calibri"/>
    </font>
    <font>
      <u/>
      <sz val="11.0"/>
      <color rgb="FF1155CC"/>
      <name val="Calibri"/>
    </font>
    <font>
      <u/>
      <color rgb="FF1155CC"/>
      <name val="Arial"/>
    </font>
    <font>
      <sz val="11.0"/>
      <color rgb="FF000000"/>
      <name val="Arial"/>
    </font>
    <font>
      <u/>
      <color rgb="FF1155CC"/>
      <name val="Microsoft JhengHei"/>
    </font>
    <font>
      <sz val="11.0"/>
      <color rgb="FF3C4043"/>
      <name val="Roboto"/>
    </font>
    <font>
      <u/>
      <color rgb="FF1155CC"/>
      <name val="Microsoft JhengHei"/>
    </font>
    <font>
      <u/>
      <sz val="11.0"/>
      <color rgb="FF0000FF"/>
      <name val="Arial"/>
    </font>
    <font>
      <b/>
      <u/>
      <sz val="10.0"/>
      <color rgb="FF0000FF"/>
      <name val="Microsoft JhengHei"/>
    </font>
    <font>
      <color rgb="FF111111"/>
      <name val="Lucida Grande"/>
    </font>
    <font>
      <u/>
      <color rgb="FF0000FF"/>
      <name val="Arial"/>
    </font>
    <font>
      <color rgb="FF080809"/>
      <name val="Segoe UI Historic"/>
    </font>
    <font>
      <u/>
      <color rgb="FF0000FF"/>
      <name val="Arial"/>
    </font>
    <font>
      <u/>
      <sz val="11.0"/>
      <color rgb="FF0F0F0F"/>
      <name val="Roboto"/>
    </font>
    <font>
      <u/>
      <sz val="11.0"/>
      <color rgb="FF1155CC"/>
      <name val="Calibri"/>
    </font>
    <font>
      <u/>
      <color rgb="FF0000FF"/>
      <name val="Arial"/>
    </font>
    <font>
      <u/>
      <color rgb="FF1155CC"/>
      <name val="Microsoft JhengHei"/>
    </font>
    <font>
      <u/>
      <color rgb="FF1155CC"/>
      <name val="Arial"/>
    </font>
    <font>
      <color rgb="FFFF0000"/>
      <name val="Microsoft JhengHei"/>
    </font>
    <font>
      <b/>
      <color theme="1"/>
      <name val="Arial"/>
    </font>
    <font>
      <sz val="10.0"/>
      <color theme="1"/>
      <name val="Arial"/>
      <scheme val="minor"/>
    </font>
    <font>
      <u/>
      <color rgb="FF1155CC"/>
      <name val="Microsoft JhengHei"/>
    </font>
    <font>
      <u/>
      <sz val="11.0"/>
      <color rgb="FF0A84FF"/>
      <name val="Roboto"/>
    </font>
    <font>
      <u/>
      <sz val="10.0"/>
      <color rgb="FF0000FF"/>
      <name val="Microsoft JhengHei"/>
    </font>
    <font>
      <sz val="11.0"/>
      <color rgb="FF000000"/>
      <name val="&quot;Google Sans&quot;"/>
    </font>
    <font>
      <u/>
      <color rgb="FF1155CC"/>
    </font>
    <font>
      <u/>
      <color rgb="FF1155CC"/>
      <name val="Microsoft JhengHei"/>
    </font>
    <font>
      <u/>
      <color rgb="FF0000FF"/>
      <name val="Arial"/>
    </font>
    <font>
      <b/>
      <u/>
      <color rgb="FF0000FF"/>
    </font>
    <font>
      <b/>
      <sz val="10.0"/>
      <color rgb="FF000000"/>
      <name val="Microsoft JhengHei"/>
    </font>
    <font>
      <sz val="11.0"/>
      <color rgb="FF000000"/>
      <name val="新細明體"/>
    </font>
    <font>
      <u/>
      <sz val="10.0"/>
      <color rgb="FF0000FF"/>
      <name val="Microsoft JhengHei"/>
    </font>
  </fonts>
  <fills count="2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8207"/>
        <bgColor rgb="FFFF820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E9EEF6"/>
        <bgColor rgb="FFE9EEF6"/>
      </patternFill>
    </fill>
    <fill>
      <patternFill patternType="solid">
        <fgColor theme="0"/>
        <bgColor theme="0"/>
      </patternFill>
    </fill>
  </fills>
  <borders count="36">
    <border/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D9D9D9"/>
      </bottom>
    </border>
    <border>
      <top style="thin">
        <color rgb="FF000000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</border>
  </borders>
  <cellStyleXfs count="1">
    <xf borderId="0" fillId="0" fontId="0" numFmtId="0" applyAlignment="1" applyFont="1"/>
  </cellStyleXfs>
  <cellXfs count="4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0" fillId="4" fontId="4" numFmtId="0" xfId="0" applyAlignment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/>
    </xf>
    <xf borderId="0" fillId="4" fontId="4" numFmtId="0" xfId="0" applyAlignment="1" applyFont="1">
      <alignment horizontal="center" readingOrder="0" shrinkToFit="0" vertical="center" wrapText="0"/>
    </xf>
    <xf borderId="2" fillId="6" fontId="6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ill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4" fillId="7" fontId="7" numFmtId="0" xfId="0" applyAlignment="1" applyBorder="1" applyFont="1">
      <alignment readingOrder="0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readingOrder="0"/>
    </xf>
    <xf borderId="0" fillId="6" fontId="6" numFmtId="164" xfId="0" applyAlignment="1" applyFont="1" applyNumberFormat="1">
      <alignment horizontal="center" shrinkToFit="0" vertical="center" wrapText="1"/>
    </xf>
    <xf borderId="0" fillId="6" fontId="6" numFmtId="0" xfId="0" applyAlignment="1" applyFont="1">
      <alignment horizontal="center" vertical="center"/>
    </xf>
    <xf borderId="2" fillId="8" fontId="9" numFmtId="0" xfId="0" applyAlignment="1" applyBorder="1" applyFill="1" applyFont="1">
      <alignment horizontal="center" shrinkToFit="0" vertical="center" wrapText="1"/>
    </xf>
    <xf borderId="0" fillId="8" fontId="9" numFmtId="0" xfId="0" applyAlignment="1" applyFont="1">
      <alignment readingOrder="0" shrinkToFit="0" vertical="center" wrapText="1"/>
    </xf>
    <xf borderId="5" fillId="8" fontId="9" numFmtId="0" xfId="0" applyAlignment="1" applyBorder="1" applyFont="1">
      <alignment shrinkToFit="0" vertical="center" wrapText="1"/>
    </xf>
    <xf borderId="0" fillId="8" fontId="9" numFmtId="0" xfId="0" applyAlignment="1" applyFont="1">
      <alignment shrinkToFit="0" vertical="center" wrapText="1"/>
    </xf>
    <xf borderId="4" fillId="7" fontId="10" numFmtId="0" xfId="0" applyAlignment="1" applyBorder="1" applyFont="1">
      <alignment readingOrder="0" shrinkToFit="0" vertical="center" wrapText="0"/>
    </xf>
    <xf borderId="0" fillId="8" fontId="9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readingOrder="0"/>
    </xf>
    <xf borderId="0" fillId="8" fontId="11" numFmtId="0" xfId="0" applyAlignment="1" applyFont="1">
      <alignment shrinkToFit="0" vertical="center" wrapText="1"/>
    </xf>
    <xf borderId="0" fillId="0" fontId="7" numFmtId="0" xfId="0" applyAlignment="1" applyFont="1">
      <alignment readingOrder="0"/>
    </xf>
    <xf borderId="0" fillId="0" fontId="7" numFmtId="0" xfId="0" applyFont="1"/>
    <xf borderId="0" fillId="8" fontId="9" numFmtId="0" xfId="0" applyAlignment="1" applyFont="1">
      <alignment vertical="center"/>
    </xf>
    <xf borderId="5" fillId="8" fontId="9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8" fontId="14" numFmtId="0" xfId="0" applyAlignment="1" applyFont="1">
      <alignment readingOrder="0" shrinkToFit="0" vertical="center" wrapText="1"/>
    </xf>
    <xf borderId="5" fillId="8" fontId="15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1" fillId="8" fontId="9" numFmtId="0" xfId="0" applyAlignment="1" applyBorder="1" applyFont="1">
      <alignment readingOrder="0" vertical="center"/>
    </xf>
    <xf borderId="7" fillId="8" fontId="9" numFmtId="0" xfId="0" applyAlignment="1" applyBorder="1" applyFont="1">
      <alignment readingOrder="0" vertical="center"/>
    </xf>
    <xf borderId="1" fillId="8" fontId="9" numFmtId="0" xfId="0" applyAlignment="1" applyBorder="1" applyFont="1">
      <alignment shrinkToFit="0" vertical="center" wrapText="1"/>
    </xf>
    <xf borderId="1" fillId="8" fontId="9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9" fontId="4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readingOrder="0"/>
    </xf>
    <xf borderId="1" fillId="8" fontId="9" numFmtId="0" xfId="0" applyAlignment="1" applyBorder="1" applyFont="1">
      <alignment vertical="center"/>
    </xf>
    <xf borderId="7" fillId="0" fontId="2" numFmtId="0" xfId="0" applyBorder="1" applyFont="1"/>
    <xf borderId="0" fillId="9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8" fillId="9" fontId="16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9" fontId="4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readingOrder="0" shrinkToFit="0" vertical="center" wrapText="1"/>
    </xf>
    <xf borderId="9" fillId="9" fontId="18" numFmtId="0" xfId="0" applyAlignment="1" applyBorder="1" applyFont="1">
      <alignment horizontal="center" readingOrder="0" shrinkToFit="0" vertical="center" wrapText="1"/>
    </xf>
    <xf borderId="9" fillId="9" fontId="18" numFmtId="0" xfId="0" applyAlignment="1" applyBorder="1" applyFont="1">
      <alignment horizontal="center" shrinkToFit="0" vertical="center" wrapText="1"/>
    </xf>
    <xf borderId="9" fillId="9" fontId="18" numFmtId="0" xfId="0" applyAlignment="1" applyBorder="1" applyFont="1">
      <alignment horizontal="center" shrinkToFit="0" vertical="bottom" wrapText="1"/>
    </xf>
    <xf borderId="0" fillId="9" fontId="18" numFmtId="0" xfId="0" applyAlignment="1" applyFont="1">
      <alignment horizontal="center" shrinkToFit="0" vertical="center" wrapText="1"/>
    </xf>
    <xf borderId="5" fillId="9" fontId="18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5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20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1"/>
    </xf>
    <xf borderId="2" fillId="9" fontId="4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1" fillId="0" fontId="7" numFmtId="164" xfId="0" applyAlignment="1" applyBorder="1" applyFont="1" applyNumberFormat="1">
      <alignment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wrapText="1"/>
    </xf>
    <xf borderId="7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vertical="center"/>
    </xf>
    <xf borderId="5" fillId="0" fontId="7" numFmtId="0" xfId="0" applyAlignment="1" applyBorder="1" applyFont="1">
      <alignment readingOrder="0"/>
    </xf>
    <xf borderId="0" fillId="0" fontId="7" numFmtId="0" xfId="0" applyAlignment="1" applyFont="1">
      <alignment horizontal="center" readingOrder="0" vertical="center"/>
    </xf>
    <xf borderId="0" fillId="0" fontId="9" numFmtId="164" xfId="0" applyAlignment="1" applyFont="1" applyNumberFormat="1">
      <alignment horizontal="center" shrinkToFit="0" vertical="center" wrapText="1"/>
    </xf>
    <xf borderId="0" fillId="0" fontId="21" numFmtId="0" xfId="0" applyAlignment="1" applyFont="1">
      <alignment readingOrder="0" vertical="center"/>
    </xf>
    <xf borderId="5" fillId="0" fontId="7" numFmtId="0" xfId="0" applyBorder="1" applyFont="1"/>
    <xf borderId="1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" fillId="0" fontId="7" numFmtId="0" xfId="0" applyBorder="1" applyFont="1"/>
    <xf borderId="1" fillId="0" fontId="9" numFmtId="164" xfId="0" applyAlignment="1" applyBorder="1" applyFont="1" applyNumberFormat="1">
      <alignment horizontal="center" shrinkToFit="0" vertical="center" wrapText="1"/>
    </xf>
    <xf borderId="5" fillId="9" fontId="4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vertical="center"/>
    </xf>
    <xf borderId="0" fillId="9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left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0" xfId="0" applyBorder="1" applyFont="1"/>
    <xf borderId="0" fillId="0" fontId="7" numFmtId="0" xfId="0" applyFont="1"/>
    <xf borderId="5" fillId="0" fontId="7" numFmtId="0" xfId="0" applyBorder="1" applyFont="1"/>
    <xf borderId="0" fillId="9" fontId="4" numFmtId="0" xfId="0" applyAlignment="1" applyFont="1">
      <alignment horizontal="center" shrinkToFit="0" vertical="center" wrapText="0"/>
    </xf>
    <xf borderId="0" fillId="0" fontId="7" numFmtId="164" xfId="0" applyFont="1" applyNumberFormat="1"/>
    <xf borderId="9" fillId="9" fontId="18" numFmtId="0" xfId="0" applyAlignment="1" applyBorder="1" applyFont="1">
      <alignment horizontal="center" shrinkToFit="0" vertical="center" wrapText="0"/>
    </xf>
    <xf borderId="9" fillId="9" fontId="18" numFmtId="0" xfId="0" applyAlignment="1" applyBorder="1" applyFont="1">
      <alignment horizontal="center" readingOrder="0" shrinkToFit="0" vertical="center" wrapText="0"/>
    </xf>
    <xf borderId="0" fillId="5" fontId="22" numFmtId="0" xfId="0" applyAlignment="1" applyFont="1">
      <alignment horizontal="right" vertical="bottom"/>
    </xf>
    <xf borderId="0" fillId="0" fontId="8" numFmtId="0" xfId="0" applyAlignment="1" applyFont="1">
      <alignment readingOrder="0" shrinkToFit="0" vertical="center" wrapText="1"/>
    </xf>
    <xf borderId="10" fillId="0" fontId="23" numFmtId="0" xfId="0" applyBorder="1" applyFont="1"/>
    <xf borderId="11" fillId="0" fontId="23" numFmtId="0" xfId="0" applyBorder="1" applyFont="1"/>
    <xf borderId="11" fillId="0" fontId="9" numFmtId="0" xfId="0" applyAlignment="1" applyBorder="1" applyFont="1">
      <alignment horizont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24" numFmtId="0" xfId="0" applyAlignment="1" applyFont="1">
      <alignment shrinkToFit="0" vertical="bottom" wrapText="0"/>
    </xf>
    <xf borderId="5" fillId="0" fontId="8" numFmtId="0" xfId="0" applyAlignment="1" applyBorder="1" applyFont="1">
      <alignment readingOrder="0" vertical="center"/>
    </xf>
    <xf borderId="2" fillId="0" fontId="25" numFmtId="0" xfId="0" applyAlignment="1" applyBorder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0" fontId="8" numFmtId="0" xfId="0" applyAlignment="1" applyFont="1">
      <alignment readingOrder="0" shrinkToFit="0" vertical="center" wrapText="0"/>
    </xf>
    <xf borderId="5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9" numFmtId="0" xfId="0" applyAlignment="1" applyFont="1">
      <alignment vertical="center"/>
    </xf>
    <xf borderId="0" fillId="0" fontId="9" numFmtId="0" xfId="0" applyAlignment="1" applyFont="1">
      <alignment shrinkToFit="0" vertical="bottom" wrapText="0"/>
    </xf>
    <xf borderId="5" fillId="0" fontId="8" numFmtId="0" xfId="0" applyAlignment="1" applyBorder="1" applyFont="1">
      <alignment vertical="center"/>
    </xf>
    <xf borderId="2" fillId="0" fontId="25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5" fontId="22" numFmtId="0" xfId="0" applyAlignment="1" applyFont="1">
      <alignment vertical="bottom"/>
    </xf>
    <xf borderId="11" fillId="0" fontId="9" numFmtId="0" xfId="0" applyAlignment="1" applyBorder="1" applyFont="1">
      <alignment horizontal="center"/>
    </xf>
    <xf borderId="11" fillId="0" fontId="23" numFmtId="0" xfId="0" applyBorder="1" applyFont="1"/>
    <xf borderId="0" fillId="0" fontId="9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vertical="center" wrapText="0"/>
    </xf>
    <xf borderId="0" fillId="5" fontId="22" numFmtId="0" xfId="0" applyAlignment="1" applyFont="1">
      <alignment vertical="bottom"/>
    </xf>
    <xf borderId="10" fillId="0" fontId="9" numFmtId="0" xfId="0" applyAlignment="1" applyBorder="1" applyFont="1">
      <alignment horizontal="center"/>
    </xf>
    <xf borderId="12" fillId="10" fontId="28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13" fillId="0" fontId="2" numFmtId="0" xfId="0" applyBorder="1" applyFont="1"/>
    <xf borderId="12" fillId="9" fontId="18" numFmtId="0" xfId="0" applyAlignment="1" applyBorder="1" applyFont="1">
      <alignment horizontal="center" vertical="center"/>
    </xf>
    <xf borderId="9" fillId="11" fontId="18" numFmtId="0" xfId="0" applyAlignment="1" applyBorder="1" applyFill="1" applyFont="1">
      <alignment horizontal="center" vertical="center"/>
    </xf>
    <xf borderId="9" fillId="9" fontId="18" numFmtId="0" xfId="0" applyAlignment="1" applyBorder="1" applyFont="1">
      <alignment horizontal="center" vertical="center"/>
    </xf>
    <xf borderId="9" fillId="9" fontId="18" numFmtId="0" xfId="0" applyAlignment="1" applyBorder="1" applyFont="1">
      <alignment vertical="center"/>
    </xf>
    <xf borderId="9" fillId="9" fontId="18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/>
    </xf>
    <xf borderId="13" fillId="9" fontId="18" numFmtId="0" xfId="0" applyAlignment="1" applyBorder="1" applyFont="1">
      <alignment horizontal="center" shrinkToFit="0" vertical="center" wrapText="0"/>
    </xf>
    <xf borderId="2" fillId="12" fontId="9" numFmtId="0" xfId="0" applyAlignment="1" applyBorder="1" applyFill="1" applyFont="1">
      <alignment vertical="center"/>
    </xf>
    <xf borderId="0" fillId="12" fontId="9" numFmtId="0" xfId="0" applyAlignment="1" applyFont="1">
      <alignment vertical="center"/>
    </xf>
    <xf borderId="0" fillId="13" fontId="9" numFmtId="0" xfId="0" applyAlignment="1" applyFill="1" applyFont="1">
      <alignment vertical="center"/>
    </xf>
    <xf borderId="0" fillId="10" fontId="9" numFmtId="0" xfId="0" applyAlignment="1" applyFont="1">
      <alignment vertical="center"/>
    </xf>
    <xf borderId="0" fillId="6" fontId="9" numFmtId="0" xfId="0" applyAlignment="1" applyFont="1">
      <alignment vertical="center"/>
    </xf>
    <xf borderId="0" fillId="2" fontId="9" numFmtId="0" xfId="0" applyAlignment="1" applyFont="1">
      <alignment vertical="center"/>
    </xf>
    <xf borderId="0" fillId="3" fontId="9" numFmtId="0" xfId="0" applyAlignment="1" applyFont="1">
      <alignment vertical="center"/>
    </xf>
    <xf borderId="5" fillId="2" fontId="9" numFmtId="0" xfId="0" applyAlignment="1" applyBorder="1" applyFont="1">
      <alignment vertical="center"/>
    </xf>
    <xf borderId="12" fillId="7" fontId="24" numFmtId="0" xfId="0" applyAlignment="1" applyBorder="1" applyFont="1">
      <alignment horizontal="center" vertical="center"/>
    </xf>
    <xf borderId="12" fillId="0" fontId="29" numFmtId="0" xfId="0" applyAlignment="1" applyBorder="1" applyFont="1">
      <alignment readingOrder="0" shrinkToFit="0" vertical="center" wrapText="1"/>
    </xf>
    <xf borderId="0" fillId="12" fontId="9" numFmtId="0" xfId="0" applyAlignment="1" applyFont="1">
      <alignment horizontal="center" shrinkToFit="0" vertical="center" wrapText="1"/>
    </xf>
    <xf borderId="0" fillId="13" fontId="9" numFmtId="0" xfId="0" applyAlignment="1" applyFont="1">
      <alignment horizontal="center" vertical="center"/>
    </xf>
    <xf borderId="0" fillId="10" fontId="9" numFmtId="0" xfId="0" applyAlignment="1" applyFont="1">
      <alignment horizontal="center" vertical="center"/>
    </xf>
    <xf borderId="0" fillId="6" fontId="9" numFmtId="0" xfId="0" applyAlignment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3" fontId="9" numFmtId="0" xfId="0" applyAlignment="1" applyFont="1">
      <alignment horizontal="center" vertical="center"/>
    </xf>
    <xf borderId="5" fillId="2" fontId="9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4" fillId="12" fontId="24" numFmtId="0" xfId="0" applyAlignment="1" applyBorder="1" applyFont="1">
      <alignment horizontal="center" vertical="center"/>
    </xf>
    <xf borderId="9" fillId="0" fontId="29" numFmtId="0" xfId="0" applyAlignment="1" applyBorder="1" applyFont="1">
      <alignment vertical="center"/>
    </xf>
    <xf borderId="6" fillId="12" fontId="9" numFmtId="0" xfId="0" applyAlignment="1" applyBorder="1" applyFont="1">
      <alignment vertical="center"/>
    </xf>
    <xf borderId="1" fillId="12" fontId="9" numFmtId="0" xfId="0" applyAlignment="1" applyBorder="1" applyFont="1">
      <alignment vertical="center"/>
    </xf>
    <xf borderId="1" fillId="13" fontId="9" numFmtId="0" xfId="0" applyAlignment="1" applyBorder="1" applyFont="1">
      <alignment vertical="center"/>
    </xf>
    <xf borderId="1" fillId="10" fontId="9" numFmtId="0" xfId="0" applyAlignment="1" applyBorder="1" applyFont="1">
      <alignment vertical="center"/>
    </xf>
    <xf borderId="1" fillId="6" fontId="9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1" fillId="3" fontId="9" numFmtId="0" xfId="0" applyAlignment="1" applyBorder="1" applyFont="1">
      <alignment vertical="center"/>
    </xf>
    <xf borderId="7" fillId="2" fontId="9" numFmtId="0" xfId="0" applyAlignment="1" applyBorder="1" applyFont="1">
      <alignment vertical="center"/>
    </xf>
    <xf borderId="15" fillId="2" fontId="24" numFmtId="0" xfId="0" applyAlignment="1" applyBorder="1" applyFont="1">
      <alignment horizontal="center" readingOrder="0" vertical="center"/>
    </xf>
    <xf borderId="0" fillId="0" fontId="29" numFmtId="0" xfId="0" applyAlignment="1" applyFont="1">
      <alignment readingOrder="0" shrinkToFit="0" vertical="center" wrapText="1"/>
    </xf>
    <xf borderId="3" fillId="0" fontId="9" numFmtId="0" xfId="0" applyAlignment="1" applyBorder="1" applyFont="1">
      <alignment vertical="center"/>
    </xf>
    <xf borderId="4" fillId="0" fontId="2" numFmtId="0" xfId="0" applyBorder="1" applyFont="1"/>
    <xf borderId="10" fillId="0" fontId="23" numFmtId="0" xfId="0" applyAlignment="1" applyBorder="1" applyFont="1">
      <alignment readingOrder="0"/>
    </xf>
    <xf borderId="16" fillId="0" fontId="2" numFmtId="0" xfId="0" applyBorder="1" applyFont="1"/>
    <xf borderId="15" fillId="13" fontId="24" numFmtId="0" xfId="0" applyAlignment="1" applyBorder="1" applyFont="1">
      <alignment horizontal="center" vertical="center"/>
    </xf>
    <xf borderId="0" fillId="0" fontId="29" numFmtId="0" xfId="0" applyAlignment="1" applyFont="1">
      <alignment vertical="center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5" fillId="10" fontId="24" numFmtId="0" xfId="0" applyAlignment="1" applyBorder="1" applyFont="1">
      <alignment horizontal="center" vertical="center"/>
    </xf>
    <xf borderId="3" fillId="13" fontId="9" numFmtId="0" xfId="0" applyAlignment="1" applyBorder="1" applyFont="1">
      <alignment horizontal="center" vertical="center"/>
    </xf>
    <xf borderId="0" fillId="0" fontId="32" numFmtId="0" xfId="0" applyAlignment="1" applyFont="1">
      <alignment readingOrder="0" shrinkToFit="0" vertical="center" wrapText="0"/>
    </xf>
    <xf borderId="15" fillId="0" fontId="2" numFmtId="0" xfId="0" applyBorder="1" applyFont="1"/>
    <xf borderId="0" fillId="0" fontId="29" numFmtId="0" xfId="0" applyAlignment="1" applyFont="1">
      <alignment shrinkToFit="0" vertical="center" wrapText="1"/>
    </xf>
    <xf borderId="2" fillId="0" fontId="9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quotePrefix="1" borderId="0" fillId="0" fontId="22" numFmtId="0" xfId="0" applyAlignment="1" applyFont="1">
      <alignment vertical="bottom"/>
    </xf>
    <xf borderId="6" fillId="0" fontId="9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7" fillId="0" fontId="9" numFmtId="0" xfId="0" applyAlignment="1" applyBorder="1" applyFont="1">
      <alignment vertical="center"/>
    </xf>
    <xf quotePrefix="1" borderId="0" fillId="5" fontId="22" numFmtId="0" xfId="0" applyAlignment="1" applyFont="1">
      <alignment vertical="bottom"/>
    </xf>
    <xf borderId="0" fillId="0" fontId="33" numFmtId="0" xfId="0" applyAlignment="1" applyFont="1">
      <alignment horizontal="center" vertical="center"/>
    </xf>
    <xf borderId="0" fillId="0" fontId="8" numFmtId="0" xfId="0" applyAlignment="1" applyFont="1">
      <alignment readingOrder="0" shrinkToFit="0" vertical="center" wrapText="0"/>
    </xf>
    <xf borderId="15" fillId="6" fontId="24" numFmtId="0" xfId="0" applyAlignment="1" applyBorder="1" applyFont="1">
      <alignment horizontal="center" vertical="center"/>
    </xf>
    <xf borderId="17" fillId="10" fontId="34" numFmtId="0" xfId="0" applyAlignment="1" applyBorder="1" applyFon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0" fillId="0" fontId="35" numFmtId="0" xfId="0" applyAlignment="1" applyFont="1">
      <alignment horizontal="center" readingOrder="0" vertical="center"/>
    </xf>
    <xf borderId="15" fillId="2" fontId="24" numFmtId="0" xfId="0" applyAlignment="1" applyBorder="1" applyFont="1">
      <alignment horizontal="center" vertical="center"/>
    </xf>
    <xf borderId="0" fillId="0" fontId="29" numFmtId="0" xfId="0" applyAlignment="1" applyFont="1">
      <alignment readingOrder="0" vertical="center"/>
    </xf>
    <xf borderId="20" fillId="0" fontId="36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21" fillId="0" fontId="2" numFmtId="0" xfId="0" applyBorder="1" applyFont="1"/>
    <xf borderId="0" fillId="0" fontId="24" numFmtId="0" xfId="0" applyAlignment="1" applyFont="1">
      <alignment readingOrder="0" shrinkToFit="0" vertical="center" wrapText="1"/>
    </xf>
    <xf borderId="15" fillId="3" fontId="24" numFmtId="0" xfId="0" applyAlignment="1" applyBorder="1" applyFont="1">
      <alignment horizontal="center" vertical="center"/>
    </xf>
    <xf borderId="0" fillId="0" fontId="24" numFmtId="0" xfId="0" applyAlignment="1" applyFont="1">
      <alignment horizontal="center" readingOrder="0" shrinkToFit="0" vertical="center" wrapText="1"/>
    </xf>
    <xf borderId="22" fillId="0" fontId="36" numFmtId="0" xfId="0" applyAlignment="1" applyBorder="1" applyFont="1">
      <alignment horizontal="center" readingOrder="0" vertical="center"/>
    </xf>
    <xf borderId="23" fillId="0" fontId="24" numFmtId="0" xfId="0" applyAlignment="1" applyBorder="1" applyFont="1">
      <alignment horizontal="center" readingOrder="0" vertical="center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2" fillId="13" fontId="37" numFmtId="0" xfId="0" applyAlignment="1" applyBorder="1" applyFont="1">
      <alignment horizontal="center" readingOrder="0" vertical="center"/>
    </xf>
    <xf borderId="0" fillId="14" fontId="38" numFmtId="0" xfId="0" applyAlignment="1" applyFill="1" applyFont="1">
      <alignment horizontal="center" readingOrder="0" shrinkToFit="0" vertical="center" wrapText="1"/>
    </xf>
    <xf borderId="3" fillId="8" fontId="39" numFmtId="0" xfId="0" applyAlignment="1" applyBorder="1" applyFont="1">
      <alignment horizontal="center" vertical="center"/>
    </xf>
    <xf borderId="0" fillId="15" fontId="40" numFmtId="0" xfId="0" applyAlignment="1" applyFill="1" applyFont="1">
      <alignment horizontal="center" vertical="center"/>
    </xf>
    <xf borderId="0" fillId="0" fontId="41" numFmtId="0" xfId="0" applyAlignment="1" applyFont="1">
      <alignment horizontal="center"/>
    </xf>
    <xf borderId="12" fillId="7" fontId="24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vertical="center"/>
    </xf>
    <xf borderId="0" fillId="2" fontId="42" numFmtId="0" xfId="0" applyAlignment="1" applyFont="1">
      <alignment horizontal="center"/>
    </xf>
    <xf borderId="0" fillId="0" fontId="43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vertical="bottom" wrapText="0"/>
    </xf>
    <xf borderId="0" fillId="16" fontId="44" numFmtId="0" xfId="0" applyAlignment="1" applyFill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/>
    </xf>
    <xf borderId="17" fillId="0" fontId="3" numFmtId="0" xfId="0" applyAlignment="1" applyBorder="1" applyFont="1">
      <alignment horizontal="center" shrinkToFit="0" vertical="bottom" wrapText="1"/>
    </xf>
    <xf borderId="18" fillId="0" fontId="45" numFmtId="165" xfId="0" applyAlignment="1" applyBorder="1" applyFont="1" applyNumberFormat="1">
      <alignment horizontal="center" readingOrder="0" shrinkToFit="0" vertical="bottom" wrapText="1"/>
    </xf>
    <xf borderId="18" fillId="0" fontId="3" numFmtId="0" xfId="0" applyAlignment="1" applyBorder="1" applyFont="1">
      <alignment horizontal="center" vertical="bottom"/>
    </xf>
    <xf borderId="18" fillId="0" fontId="15" numFmtId="166" xfId="0" applyAlignment="1" applyBorder="1" applyFont="1" applyNumberFormat="1">
      <alignment horizontal="center" vertical="bottom"/>
    </xf>
    <xf borderId="20" fillId="0" fontId="15" numFmtId="166" xfId="0" applyAlignment="1" applyBorder="1" applyFont="1" applyNumberFormat="1">
      <alignment horizontal="center" vertical="bottom"/>
    </xf>
    <xf borderId="0" fillId="0" fontId="15" numFmtId="166" xfId="0" applyAlignment="1" applyFont="1" applyNumberFormat="1">
      <alignment horizontal="center" vertical="bottom"/>
    </xf>
    <xf borderId="22" fillId="0" fontId="3" numFmtId="0" xfId="0" applyAlignment="1" applyBorder="1" applyFont="1">
      <alignment horizontal="center" shrinkToFit="0" vertical="bottom" wrapText="0"/>
    </xf>
    <xf borderId="23" fillId="0" fontId="5" numFmtId="167" xfId="0" applyAlignment="1" applyBorder="1" applyFont="1" applyNumberFormat="1">
      <alignment horizontal="center" shrinkToFit="0" vertical="bottom" wrapText="1"/>
    </xf>
    <xf borderId="23" fillId="0" fontId="9" numFmtId="0" xfId="0" applyBorder="1" applyFont="1"/>
    <xf borderId="20" fillId="0" fontId="7" numFmtId="0" xfId="0" applyBorder="1" applyFont="1"/>
    <xf borderId="2" fillId="0" fontId="24" numFmtId="0" xfId="0" applyAlignment="1" applyBorder="1" applyFont="1">
      <alignment vertical="center"/>
    </xf>
    <xf borderId="0" fillId="0" fontId="24" numFmtId="0" xfId="0" applyAlignment="1" applyFont="1">
      <alignment shrinkToFit="0" vertical="center" wrapText="1"/>
    </xf>
    <xf borderId="15" fillId="0" fontId="9" numFmtId="0" xfId="0" applyAlignment="1" applyBorder="1" applyFont="1">
      <alignment vertical="center"/>
    </xf>
    <xf borderId="0" fillId="5" fontId="46" numFmtId="0" xfId="0" applyAlignment="1" applyFont="1">
      <alignment horizontal="center" vertical="center"/>
    </xf>
    <xf borderId="0" fillId="5" fontId="9" numFmtId="0" xfId="0" applyAlignment="1" applyFont="1">
      <alignment horizontal="center" vertical="center"/>
    </xf>
    <xf borderId="0" fillId="5" fontId="9" numFmtId="0" xfId="0" applyAlignment="1" applyFont="1">
      <alignment vertical="center"/>
    </xf>
    <xf borderId="0" fillId="0" fontId="8" numFmtId="0" xfId="0" applyAlignment="1" applyFont="1">
      <alignment readingOrder="0" shrinkToFit="0" vertical="center" wrapText="1"/>
    </xf>
    <xf borderId="6" fillId="0" fontId="24" numFmtId="0" xfId="0" applyAlignment="1" applyBorder="1" applyFont="1">
      <alignment vertical="center"/>
    </xf>
    <xf borderId="0" fillId="5" fontId="9" numFmtId="0" xfId="0" applyAlignment="1" applyFont="1">
      <alignment horizontal="center" readingOrder="0" vertical="center"/>
    </xf>
    <xf borderId="0" fillId="5" fontId="9" numFmtId="0" xfId="0" applyAlignment="1" applyFont="1">
      <alignment readingOrder="0" vertical="center"/>
    </xf>
    <xf borderId="14" fillId="7" fontId="2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5" fontId="47" numFmtId="0" xfId="0" applyAlignment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5" fontId="9" numFmtId="0" xfId="0" applyAlignment="1" applyBorder="1" applyFont="1">
      <alignment vertical="center"/>
    </xf>
    <xf borderId="0" fillId="0" fontId="48" numFmtId="0" xfId="0" applyAlignment="1" applyFont="1">
      <alignment readingOrder="0"/>
    </xf>
    <xf borderId="12" fillId="9" fontId="9" numFmtId="0" xfId="0" applyAlignment="1" applyBorder="1" applyFont="1">
      <alignment vertical="center"/>
    </xf>
    <xf borderId="13" fillId="9" fontId="47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center"/>
    </xf>
    <xf borderId="16" fillId="0" fontId="9" numFmtId="0" xfId="0" applyAlignment="1" applyBorder="1" applyFont="1">
      <alignment vertical="center"/>
    </xf>
    <xf borderId="6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vertical="center"/>
    </xf>
    <xf borderId="9" fillId="0" fontId="9" numFmtId="0" xfId="0" applyAlignment="1" applyBorder="1" applyFont="1">
      <alignment vertical="center"/>
    </xf>
    <xf borderId="13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6" fillId="0" fontId="24" numFmtId="0" xfId="0" applyAlignment="1" applyBorder="1" applyFont="1">
      <alignment horizontal="center" vertical="center"/>
    </xf>
    <xf borderId="3" fillId="0" fontId="24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vertical="center"/>
    </xf>
    <xf borderId="12" fillId="0" fontId="24" numFmtId="0" xfId="0" applyAlignment="1" applyBorder="1" applyFont="1">
      <alignment shrinkToFit="0" vertical="center" wrapText="1"/>
    </xf>
    <xf borderId="2" fillId="0" fontId="24" numFmtId="0" xfId="0" applyAlignment="1" applyBorder="1" applyFont="1">
      <alignment shrinkToFit="0" vertical="center" wrapText="1"/>
    </xf>
    <xf borderId="11" fillId="0" fontId="23" numFmtId="0" xfId="0" applyAlignment="1" applyBorder="1" applyFont="1">
      <alignment readingOrder="0"/>
    </xf>
    <xf borderId="2" fillId="0" fontId="49" numFmtId="0" xfId="0" applyAlignment="1" applyBorder="1" applyFont="1">
      <alignment horizontal="center" shrinkToFit="0" vertical="center" wrapText="1"/>
    </xf>
    <xf borderId="0" fillId="13" fontId="1" numFmtId="0" xfId="0" applyAlignment="1" applyFont="1">
      <alignment horizontal="center" readingOrder="0" vertical="bottom"/>
    </xf>
    <xf borderId="0" fillId="0" fontId="50" numFmtId="0" xfId="0" applyAlignment="1" applyFont="1">
      <alignment readingOrder="0"/>
    </xf>
    <xf borderId="6" fillId="0" fontId="51" numFmtId="0" xfId="0" applyAlignment="1" applyBorder="1" applyFont="1">
      <alignment horizontal="center" vertical="center"/>
    </xf>
    <xf borderId="6" fillId="0" fontId="52" numFmtId="0" xfId="0" applyAlignment="1" applyBorder="1" applyFont="1">
      <alignment horizontal="center" vertical="center"/>
    </xf>
    <xf borderId="3" fillId="16" fontId="53" numFmtId="0" xfId="0" applyAlignment="1" applyBorder="1" applyFont="1">
      <alignment horizontal="center" vertical="center"/>
    </xf>
    <xf borderId="15" fillId="0" fontId="24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0" fillId="0" fontId="54" numFmtId="0" xfId="0" applyAlignment="1" applyFont="1">
      <alignment vertical="center"/>
    </xf>
    <xf borderId="0" fillId="0" fontId="50" numFmtId="0" xfId="0" applyAlignment="1" applyFont="1">
      <alignment horizontal="center" readingOrder="0"/>
    </xf>
    <xf borderId="0" fillId="0" fontId="55" numFmtId="0" xfId="0" applyAlignment="1" applyFont="1">
      <alignment readingOrder="0" vertical="center"/>
    </xf>
    <xf borderId="14" fillId="0" fontId="24" numFmtId="0" xfId="0" applyAlignment="1" applyBorder="1" applyFont="1">
      <alignment horizontal="center" vertical="center"/>
    </xf>
    <xf borderId="9" fillId="0" fontId="56" numFmtId="0" xfId="0" applyAlignment="1" applyBorder="1" applyFont="1">
      <alignment vertical="center"/>
    </xf>
    <xf borderId="1" fillId="6" fontId="57" numFmtId="0" xfId="0" applyAlignment="1" applyBorder="1" applyFont="1">
      <alignment vertical="center"/>
    </xf>
    <xf borderId="0" fillId="0" fontId="7" numFmtId="168" xfId="0" applyFont="1" applyNumberFormat="1"/>
    <xf borderId="1" fillId="6" fontId="58" numFmtId="0" xfId="0" applyAlignment="1" applyBorder="1" applyFont="1">
      <alignment vertical="center"/>
    </xf>
    <xf borderId="1" fillId="6" fontId="59" numFmtId="0" xfId="0" applyAlignment="1" applyBorder="1" applyFont="1">
      <alignment vertical="center"/>
    </xf>
    <xf borderId="25" fillId="0" fontId="24" numFmtId="0" xfId="0" applyAlignment="1" applyBorder="1" applyFont="1">
      <alignment horizontal="center" vertical="center"/>
    </xf>
    <xf borderId="1" fillId="0" fontId="60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borderId="2" fillId="0" fontId="61" numFmtId="0" xfId="0" applyAlignment="1" applyBorder="1" applyFont="1">
      <alignment vertical="center"/>
    </xf>
    <xf borderId="12" fillId="0" fontId="9" numFmtId="0" xfId="0" applyBorder="1" applyFont="1"/>
    <xf borderId="6" fillId="0" fontId="62" numFmtId="0" xfId="0" applyAlignment="1" applyBorder="1" applyFont="1">
      <alignment vertical="center"/>
    </xf>
    <xf borderId="26" fillId="0" fontId="24" numFmtId="0" xfId="0" applyAlignment="1" applyBorder="1" applyFont="1">
      <alignment vertical="center"/>
    </xf>
    <xf borderId="4" fillId="0" fontId="63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0" fillId="0" fontId="64" numFmtId="0" xfId="0" applyAlignment="1" applyFont="1">
      <alignment readingOrder="0" vertical="center"/>
    </xf>
    <xf borderId="0" fillId="5" fontId="22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5" fontId="65" numFmtId="0" xfId="0" applyAlignment="1" applyFont="1">
      <alignment readingOrder="0" shrinkToFit="0" vertical="bottom" wrapText="0"/>
    </xf>
    <xf borderId="0" fillId="5" fontId="22" numFmtId="0" xfId="0" applyAlignment="1" applyFont="1">
      <alignment readingOrder="0"/>
    </xf>
    <xf borderId="0" fillId="5" fontId="66" numFmtId="0" xfId="0" applyAlignment="1" applyFont="1">
      <alignment vertical="bottom"/>
    </xf>
    <xf borderId="10" fillId="0" fontId="9" numFmtId="0" xfId="0" applyAlignment="1" applyBorder="1" applyFont="1">
      <alignment horizontal="center"/>
    </xf>
    <xf borderId="0" fillId="5" fontId="22" numFmtId="0" xfId="0" applyFont="1"/>
    <xf borderId="0" fillId="9" fontId="67" numFmtId="0" xfId="0" applyAlignment="1" applyFont="1">
      <alignment horizontal="center" shrinkToFit="0" wrapText="1"/>
    </xf>
    <xf borderId="0" fillId="9" fontId="67" numFmtId="0" xfId="0" applyAlignment="1" applyFont="1">
      <alignment horizontal="center"/>
    </xf>
    <xf borderId="0" fillId="9" fontId="18" numFmtId="0" xfId="0" applyAlignment="1" applyFont="1">
      <alignment horizontal="center" shrinkToFit="0" vertical="bottom" wrapText="1"/>
    </xf>
    <xf borderId="0" fillId="9" fontId="18" numFmtId="0" xfId="0" applyAlignment="1" applyFont="1">
      <alignment horizontal="center" shrinkToFit="0" wrapText="1"/>
    </xf>
    <xf borderId="5" fillId="9" fontId="18" numFmtId="0" xfId="0" applyAlignment="1" applyBorder="1" applyFont="1">
      <alignment horizontal="center" shrinkToFit="0" wrapText="1"/>
    </xf>
    <xf borderId="2" fillId="9" fontId="67" numFmtId="0" xfId="0" applyAlignment="1" applyBorder="1" applyFont="1">
      <alignment horizontal="center" shrinkToFit="0" wrapText="1"/>
    </xf>
    <xf borderId="5" fillId="9" fontId="67" numFmtId="0" xfId="0" applyAlignment="1" applyBorder="1" applyFont="1">
      <alignment horizontal="center" shrinkToFit="0" wrapText="0"/>
    </xf>
    <xf borderId="0" fillId="9" fontId="67" numFmtId="0" xfId="0" applyAlignment="1" applyFont="1">
      <alignment horizontal="center" shrinkToFit="0" wrapText="0"/>
    </xf>
    <xf borderId="0" fillId="9" fontId="18" numFmtId="0" xfId="0" applyAlignment="1" applyFont="1">
      <alignment horizontal="center" shrinkToFit="0" wrapText="0"/>
    </xf>
    <xf borderId="0" fillId="0" fontId="24" numFmtId="0" xfId="0" applyAlignment="1" applyFont="1">
      <alignment shrinkToFit="0" wrapText="1"/>
    </xf>
    <xf borderId="0" fillId="0" fontId="9" numFmtId="0" xfId="0" applyFont="1"/>
    <xf borderId="0" fillId="0" fontId="6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4" numFmtId="0" xfId="0" applyFont="1"/>
    <xf borderId="9" fillId="0" fontId="68" numFmtId="0" xfId="0" applyAlignment="1" applyBorder="1" applyFont="1">
      <alignment vertical="bottom"/>
    </xf>
    <xf borderId="9" fillId="0" fontId="24" numFmtId="0" xfId="0" applyBorder="1" applyFont="1"/>
    <xf borderId="9" fillId="0" fontId="24" numFmtId="0" xfId="0" applyAlignment="1" applyBorder="1" applyFont="1">
      <alignment readingOrder="0"/>
    </xf>
    <xf borderId="5" fillId="0" fontId="9" numFmtId="0" xfId="0" applyBorder="1" applyFont="1"/>
    <xf borderId="2" fillId="17" fontId="69" numFmtId="0" xfId="0" applyAlignment="1" applyBorder="1" applyFill="1" applyFont="1">
      <alignment horizontal="center"/>
    </xf>
    <xf borderId="0" fillId="17" fontId="69" numFmtId="0" xfId="0" applyAlignment="1" applyFont="1">
      <alignment horizontal="center"/>
    </xf>
    <xf borderId="0" fillId="0" fontId="70" numFmtId="0" xfId="0" applyAlignment="1" applyFont="1">
      <alignment readingOrder="0" shrinkToFit="0" wrapText="0"/>
    </xf>
    <xf borderId="0" fillId="0" fontId="24" numFmtId="0" xfId="0" applyAlignment="1" applyFont="1">
      <alignment shrinkToFit="0" wrapText="0"/>
    </xf>
    <xf borderId="0" fillId="0" fontId="71" numFmtId="0" xfId="0" applyAlignment="1" applyFont="1">
      <alignment shrinkToFit="0" wrapText="0"/>
    </xf>
    <xf borderId="9" fillId="0" fontId="9" numFmtId="0" xfId="0" applyBorder="1" applyFont="1"/>
    <xf borderId="0" fillId="0" fontId="72" numFmtId="0" xfId="0" applyAlignment="1" applyFont="1">
      <alignment horizontal="center"/>
    </xf>
    <xf borderId="0" fillId="0" fontId="24" numFmtId="0" xfId="0" applyAlignment="1" applyFont="1">
      <alignment shrinkToFit="0" vertical="bottom" wrapText="0"/>
    </xf>
    <xf borderId="0" fillId="0" fontId="73" numFmtId="0" xfId="0" applyAlignment="1" applyFont="1">
      <alignment readingOrder="0" vertical="bottom"/>
    </xf>
    <xf borderId="0" fillId="0" fontId="74" numFmtId="0" xfId="0" applyAlignment="1" applyFont="1">
      <alignment vertical="bottom"/>
    </xf>
    <xf borderId="0" fillId="0" fontId="75" numFmtId="0" xfId="0" applyFont="1"/>
    <xf borderId="0" fillId="5" fontId="76" numFmtId="0" xfId="0" applyAlignment="1" applyFont="1">
      <alignment shrinkToFit="0" vertical="bottom" wrapText="0"/>
    </xf>
    <xf borderId="2" fillId="0" fontId="72" numFmtId="0" xfId="0" applyAlignment="1" applyBorder="1" applyFont="1">
      <alignment horizontal="center"/>
    </xf>
    <xf borderId="5" fillId="0" fontId="24" numFmtId="0" xfId="0" applyBorder="1" applyFont="1"/>
    <xf borderId="0" fillId="0" fontId="77" numFmtId="0" xfId="0" applyAlignment="1" applyFont="1">
      <alignment vertical="bottom"/>
    </xf>
    <xf borderId="27" fillId="0" fontId="24" numFmtId="0" xfId="0" applyAlignment="1" applyBorder="1" applyFont="1">
      <alignment shrinkToFit="0" wrapText="1"/>
    </xf>
    <xf borderId="27" fillId="0" fontId="24" numFmtId="0" xfId="0" applyBorder="1" applyFont="1"/>
    <xf borderId="27" fillId="0" fontId="9" numFmtId="0" xfId="0" applyAlignment="1" applyBorder="1" applyFont="1">
      <alignment shrinkToFit="0" vertical="bottom" wrapText="0"/>
    </xf>
    <xf borderId="27" fillId="0" fontId="9" numFmtId="0" xfId="0" applyBorder="1" applyFont="1"/>
    <xf borderId="28" fillId="0" fontId="9" numFmtId="0" xfId="0" applyBorder="1" applyFont="1"/>
    <xf borderId="29" fillId="17" fontId="69" numFmtId="0" xfId="0" applyAlignment="1" applyBorder="1" applyFont="1">
      <alignment horizontal="center"/>
    </xf>
    <xf borderId="27" fillId="17" fontId="69" numFmtId="0" xfId="0" applyAlignment="1" applyBorder="1" applyFont="1">
      <alignment horizontal="center"/>
    </xf>
    <xf borderId="27" fillId="0" fontId="24" numFmtId="0" xfId="0" applyAlignment="1" applyBorder="1" applyFont="1">
      <alignment shrinkToFit="0" wrapText="0"/>
    </xf>
    <xf borderId="27" fillId="0" fontId="78" numFmtId="0" xfId="0" applyAlignment="1" applyBorder="1" applyFont="1">
      <alignment shrinkToFit="0" wrapText="0"/>
    </xf>
    <xf borderId="0" fillId="0" fontId="7" numFmtId="0" xfId="0" applyAlignment="1" applyFont="1">
      <alignment horizontal="center"/>
    </xf>
    <xf borderId="0" fillId="0" fontId="79" numFmtId="0" xfId="0" applyAlignment="1" applyFont="1">
      <alignment vertical="bottom"/>
    </xf>
    <xf borderId="0" fillId="5" fontId="80" numFmtId="0" xfId="0" applyAlignment="1" applyFont="1">
      <alignment vertical="bottom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wrapText="0"/>
    </xf>
    <xf borderId="0" fillId="0" fontId="29" numFmtId="0" xfId="0" applyAlignment="1" applyFont="1">
      <alignment readingOrder="0" shrinkToFit="0" wrapText="1"/>
    </xf>
    <xf borderId="0" fillId="0" fontId="81" numFmtId="0" xfId="0" applyAlignment="1" applyFont="1">
      <alignment readingOrder="0" shrinkToFit="0" vertical="center" wrapText="1"/>
    </xf>
    <xf borderId="0" fillId="5" fontId="82" numFmtId="0" xfId="0" applyAlignment="1" applyFont="1">
      <alignment horizontal="left" readingOrder="0"/>
    </xf>
    <xf borderId="0" fillId="0" fontId="9" numFmtId="0" xfId="0" applyAlignment="1" applyFont="1">
      <alignment shrinkToFit="0" vertical="bottom" wrapText="0"/>
    </xf>
    <xf borderId="0" fillId="18" fontId="24" numFmtId="0" xfId="0" applyAlignment="1" applyFill="1" applyFont="1">
      <alignment shrinkToFit="0" wrapText="1"/>
    </xf>
    <xf borderId="0" fillId="5" fontId="76" numFmtId="0" xfId="0" applyAlignment="1" applyFont="1">
      <alignment shrinkToFit="0" vertical="bottom" wrapText="0"/>
    </xf>
    <xf borderId="0" fillId="0" fontId="83" numFmtId="0" xfId="0" applyAlignment="1" applyFont="1">
      <alignment shrinkToFit="0" wrapText="0"/>
    </xf>
    <xf borderId="0" fillId="5" fontId="84" numFmtId="0" xfId="0" applyAlignment="1" applyFont="1">
      <alignment shrinkToFit="0" vertical="bottom" wrapText="0"/>
    </xf>
    <xf borderId="0" fillId="5" fontId="84" numFmtId="0" xfId="0" applyAlignment="1" applyFont="1">
      <alignment shrinkToFit="0" wrapText="1"/>
    </xf>
    <xf borderId="0" fillId="0" fontId="85" numFmtId="0" xfId="0" applyAlignment="1" applyFont="1">
      <alignment shrinkToFit="0" wrapText="0"/>
    </xf>
    <xf borderId="0" fillId="5" fontId="86" numFmtId="0" xfId="0" applyAlignment="1" applyFont="1">
      <alignment readingOrder="0" vertical="center"/>
    </xf>
    <xf borderId="5" fillId="5" fontId="82" numFmtId="0" xfId="0" applyAlignment="1" applyBorder="1" applyFont="1">
      <alignment horizontal="left" readingOrder="0"/>
    </xf>
    <xf borderId="10" fillId="0" fontId="23" numFmtId="0" xfId="0" applyBorder="1" applyFont="1"/>
    <xf borderId="0" fillId="5" fontId="22" numFmtId="0" xfId="0" applyAlignment="1" applyFont="1">
      <alignment vertical="bottom"/>
    </xf>
    <xf borderId="0" fillId="5" fontId="76" numFmtId="0" xfId="0" applyAlignment="1" applyFont="1">
      <alignment vertical="bottom"/>
    </xf>
    <xf borderId="0" fillId="0" fontId="87" numFmtId="0" xfId="0" applyFont="1"/>
    <xf borderId="5" fillId="0" fontId="9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vertical="bottom"/>
    </xf>
    <xf borderId="0" fillId="5" fontId="88" numFmtId="0" xfId="0" applyAlignment="1" applyFont="1">
      <alignment shrinkToFit="0" vertical="bottom" wrapText="1"/>
    </xf>
    <xf borderId="0" fillId="0" fontId="9" numFmtId="0" xfId="0" applyAlignment="1" applyFont="1">
      <alignment shrinkToFit="0" wrapText="0"/>
    </xf>
    <xf borderId="0" fillId="0" fontId="8" numFmtId="0" xfId="0" applyAlignment="1" applyFont="1">
      <alignment readingOrder="0" shrinkToFit="0" vertical="center" wrapText="0"/>
    </xf>
    <xf borderId="0" fillId="5" fontId="89" numFmtId="0" xfId="0" applyAlignment="1" applyFont="1">
      <alignment readingOrder="0" shrinkToFit="0" vertical="bottom" wrapText="0"/>
    </xf>
    <xf borderId="0" fillId="0" fontId="90" numFmtId="0" xfId="0" applyAlignment="1" applyFont="1">
      <alignment readingOrder="0"/>
    </xf>
    <xf borderId="0" fillId="0" fontId="91" numFmtId="0" xfId="0" applyAlignment="1" applyFont="1">
      <alignment horizontal="center" readingOrder="0"/>
    </xf>
    <xf borderId="0" fillId="3" fontId="9" numFmtId="0" xfId="0" applyAlignment="1" applyFont="1">
      <alignment shrinkToFit="0" wrapText="0"/>
    </xf>
    <xf borderId="0" fillId="3" fontId="9" numFmtId="0" xfId="0" applyAlignment="1" applyFont="1">
      <alignment shrinkToFit="0" wrapText="0"/>
    </xf>
    <xf borderId="0" fillId="3" fontId="92" numFmtId="0" xfId="0" applyAlignment="1" applyFont="1">
      <alignment shrinkToFit="0" wrapText="0"/>
    </xf>
    <xf borderId="0" fillId="0" fontId="93" numFmtId="0" xfId="0" applyAlignment="1" applyFont="1">
      <alignment horizontal="center" readingOrder="0" shrinkToFit="0" vertical="center" wrapText="0"/>
    </xf>
    <xf borderId="5" fillId="0" fontId="9" numFmtId="0" xfId="0" applyAlignment="1" applyBorder="1" applyFont="1">
      <alignment shrinkToFit="0" vertical="bottom" wrapText="0"/>
    </xf>
    <xf borderId="0" fillId="0" fontId="36" numFmtId="0" xfId="0" applyAlignment="1" applyFont="1">
      <alignment shrinkToFit="0" wrapText="1"/>
    </xf>
    <xf borderId="5" fillId="0" fontId="94" numFmtId="0" xfId="0" applyAlignment="1" applyBorder="1" applyFont="1">
      <alignment shrinkToFit="0" vertical="center" wrapText="0"/>
    </xf>
    <xf borderId="0" fillId="5" fontId="95" numFmtId="0" xfId="0" applyAlignment="1" applyFont="1">
      <alignment vertical="bottom"/>
    </xf>
    <xf borderId="0" fillId="0" fontId="96" numFmtId="0" xfId="0" applyAlignment="1" applyFont="1">
      <alignment shrinkToFit="0" vertical="bottom" wrapText="0"/>
    </xf>
    <xf borderId="0" fillId="0" fontId="97" numFmtId="0" xfId="0" applyAlignment="1" applyFont="1">
      <alignment shrinkToFit="0" vertical="bottom" wrapText="0"/>
    </xf>
    <xf borderId="0" fillId="0" fontId="98" numFmtId="0" xfId="0" applyAlignment="1" applyFont="1">
      <alignment shrinkToFit="0" vertical="bottom" wrapText="0"/>
    </xf>
    <xf borderId="0" fillId="0" fontId="9" numFmtId="0" xfId="0" applyAlignment="1" applyFont="1">
      <alignment shrinkToFit="0" wrapText="1"/>
    </xf>
    <xf borderId="0" fillId="5" fontId="99" numFmtId="0" xfId="0" applyAlignment="1" applyFont="1">
      <alignment readingOrder="0"/>
    </xf>
    <xf borderId="0" fillId="5" fontId="68" numFmtId="0" xfId="0" applyAlignment="1" applyFont="1">
      <alignment vertical="bottom"/>
    </xf>
    <xf borderId="30" fillId="0" fontId="100" numFmtId="0" xfId="0" applyAlignment="1" applyBorder="1" applyFont="1">
      <alignment shrinkToFit="0" wrapText="0"/>
    </xf>
    <xf borderId="30" fillId="0" fontId="9" numFmtId="0" xfId="0" applyBorder="1" applyFont="1"/>
    <xf borderId="0" fillId="5" fontId="101" numFmtId="0" xfId="0" applyAlignment="1" applyFont="1">
      <alignment vertical="bottom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/>
    </xf>
    <xf borderId="0" fillId="0" fontId="102" numFmtId="0" xfId="0" applyAlignment="1" applyFont="1">
      <alignment shrinkToFit="0" vertical="bottom" wrapText="0"/>
    </xf>
    <xf borderId="0" fillId="0" fontId="103" numFmtId="0" xfId="0" applyAlignment="1" applyFont="1">
      <alignment vertical="bottom"/>
    </xf>
    <xf borderId="0" fillId="0" fontId="104" numFmtId="0" xfId="0" applyAlignment="1" applyFont="1">
      <alignment readingOrder="0" shrinkToFit="0" vertical="center" wrapText="0"/>
    </xf>
    <xf borderId="0" fillId="5" fontId="66" numFmtId="0" xfId="0" applyAlignment="1" applyFont="1">
      <alignment readingOrder="0" vertical="bottom"/>
    </xf>
    <xf borderId="0" fillId="0" fontId="24" numFmtId="0" xfId="0" applyAlignment="1" applyFont="1">
      <alignment readingOrder="0" shrinkToFit="0" wrapText="1"/>
    </xf>
    <xf borderId="0" fillId="5" fontId="105" numFmtId="0" xfId="0" applyAlignment="1" applyFont="1">
      <alignment vertical="bottom"/>
    </xf>
    <xf borderId="5" fillId="0" fontId="106" numFmtId="0" xfId="0" applyBorder="1" applyFont="1"/>
    <xf borderId="0" fillId="0" fontId="9" numFmtId="0" xfId="0" applyAlignment="1" applyFont="1">
      <alignment readingOrder="0" vertical="center"/>
    </xf>
    <xf borderId="0" fillId="5" fontId="107" numFmtId="0" xfId="0" applyAlignment="1" applyFont="1">
      <alignment vertical="bottom"/>
    </xf>
    <xf borderId="0" fillId="0" fontId="24" numFmtId="0" xfId="0" applyAlignment="1" applyFont="1">
      <alignment shrinkToFit="0" vertical="bottom" wrapText="1"/>
    </xf>
    <xf borderId="0" fillId="19" fontId="24" numFmtId="0" xfId="0" applyAlignment="1" applyFill="1" applyFont="1">
      <alignment shrinkToFit="0" wrapText="1"/>
    </xf>
    <xf borderId="0" fillId="5" fontId="76" numFmtId="0" xfId="0" applyFont="1"/>
    <xf quotePrefix="1" borderId="0" fillId="0" fontId="24" numFmtId="0" xfId="0" applyAlignment="1" applyFont="1">
      <alignment shrinkToFit="0" wrapText="1"/>
    </xf>
    <xf borderId="0" fillId="0" fontId="108" numFmtId="0" xfId="0" applyAlignment="1" applyFont="1">
      <alignment vertical="bottom"/>
    </xf>
    <xf borderId="0" fillId="5" fontId="109" numFmtId="0" xfId="0" applyFont="1"/>
    <xf borderId="0" fillId="5" fontId="95" numFmtId="0" xfId="0" applyAlignment="1" applyFont="1">
      <alignment horizontal="left" readingOrder="0"/>
    </xf>
    <xf borderId="0" fillId="0" fontId="110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11" numFmtId="0" xfId="0" applyAlignment="1" applyFont="1">
      <alignment readingOrder="0" vertical="bottom"/>
    </xf>
    <xf borderId="0" fillId="0" fontId="112" numFmtId="0" xfId="0" applyAlignment="1" applyFont="1">
      <alignment readingOrder="0" shrinkToFit="0" wrapText="0"/>
    </xf>
    <xf borderId="0" fillId="20" fontId="82" numFmtId="0" xfId="0" applyAlignment="1" applyFill="1" applyFont="1">
      <alignment horizontal="left" readingOrder="0"/>
    </xf>
    <xf borderId="0" fillId="0" fontId="113" numFmtId="0" xfId="0" applyAlignment="1" applyFont="1">
      <alignment shrinkToFit="0" vertical="center" wrapText="0"/>
    </xf>
    <xf borderId="0" fillId="5" fontId="101" numFmtId="0" xfId="0" applyAlignment="1" applyFont="1">
      <alignment horizontal="left" readingOrder="0"/>
    </xf>
    <xf borderId="0" fillId="0" fontId="114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115" numFmtId="0" xfId="0" applyAlignment="1" applyFont="1">
      <alignment vertical="bottom"/>
    </xf>
    <xf borderId="0" fillId="0" fontId="116" numFmtId="0" xfId="0" applyAlignment="1" applyFont="1">
      <alignment readingOrder="0"/>
    </xf>
    <xf borderId="5" fillId="5" fontId="76" numFmtId="0" xfId="0" applyAlignment="1" applyBorder="1" applyFont="1">
      <alignment vertical="bottom"/>
    </xf>
    <xf borderId="5" fillId="0" fontId="117" numFmtId="0" xfId="0" applyAlignment="1" applyBorder="1" applyFont="1">
      <alignment shrinkToFit="0" wrapText="0"/>
    </xf>
    <xf borderId="0" fillId="5" fontId="118" numFmtId="0" xfId="0" applyAlignment="1" applyFont="1">
      <alignment horizontal="left" readingOrder="0"/>
    </xf>
    <xf borderId="0" fillId="5" fontId="80" numFmtId="0" xfId="0" applyAlignment="1" applyFont="1">
      <alignment readingOrder="0"/>
    </xf>
    <xf borderId="5" fillId="0" fontId="24" numFmtId="0" xfId="0" applyAlignment="1" applyBorder="1" applyFont="1">
      <alignment readingOrder="0" shrinkToFit="0" vertical="bottom" wrapText="0"/>
    </xf>
    <xf borderId="0" fillId="0" fontId="119" numFmtId="0" xfId="0" applyAlignment="1" applyFont="1">
      <alignment shrinkToFit="0" vertical="center" wrapText="0"/>
    </xf>
    <xf borderId="0" fillId="5" fontId="120" numFmtId="0" xfId="0" applyAlignment="1" applyFont="1">
      <alignment horizontal="left" readingOrder="0" shrinkToFit="0" vertical="center" wrapText="1"/>
    </xf>
    <xf borderId="0" fillId="0" fontId="121" numFmtId="0" xfId="0" applyAlignment="1" applyFont="1">
      <alignment readingOrder="0" shrinkToFit="0" vertical="center" wrapText="0"/>
    </xf>
    <xf borderId="31" fillId="0" fontId="72" numFmtId="0" xfId="0" applyAlignment="1" applyBorder="1" applyFont="1">
      <alignment horizontal="center"/>
    </xf>
    <xf borderId="31" fillId="0" fontId="9" numFmtId="0" xfId="0" applyBorder="1" applyFont="1"/>
    <xf borderId="32" fillId="0" fontId="9" numFmtId="0" xfId="0" applyBorder="1" applyFont="1"/>
    <xf borderId="33" fillId="0" fontId="24" numFmtId="0" xfId="0" applyAlignment="1" applyBorder="1" applyFont="1">
      <alignment shrinkToFit="0" wrapText="1"/>
    </xf>
    <xf borderId="33" fillId="0" fontId="24" numFmtId="0" xfId="0" applyBorder="1" applyFont="1"/>
    <xf borderId="33" fillId="0" fontId="9" numFmtId="0" xfId="0" applyAlignment="1" applyBorder="1" applyFont="1">
      <alignment vertical="bottom"/>
    </xf>
    <xf borderId="34" fillId="0" fontId="9" numFmtId="0" xfId="0" applyBorder="1" applyFont="1"/>
    <xf borderId="33" fillId="0" fontId="24" numFmtId="0" xfId="0" applyAlignment="1" applyBorder="1" applyFont="1">
      <alignment shrinkToFit="0" wrapText="0"/>
    </xf>
    <xf borderId="33" fillId="0" fontId="9" numFmtId="0" xfId="0" applyBorder="1" applyFont="1"/>
    <xf borderId="33" fillId="0" fontId="122" numFmtId="0" xfId="0" applyAlignment="1" applyBorder="1" applyFont="1">
      <alignment shrinkToFit="0" wrapText="0"/>
    </xf>
    <xf borderId="0" fillId="0" fontId="9" numFmtId="0" xfId="0" applyAlignment="1" applyFont="1">
      <alignment readingOrder="0"/>
    </xf>
    <xf borderId="0" fillId="0" fontId="123" numFmtId="0" xfId="0" applyAlignment="1" applyFont="1">
      <alignment readingOrder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readingOrder="0" vertical="center"/>
    </xf>
    <xf borderId="0" fillId="0" fontId="124" numFmtId="0" xfId="0" applyAlignment="1" applyFont="1">
      <alignment readingOrder="0"/>
    </xf>
    <xf borderId="0" fillId="0" fontId="125" numFmtId="0" xfId="0" applyAlignment="1" applyFont="1">
      <alignment readingOrder="0" shrinkToFit="0" vertical="center" wrapText="1"/>
    </xf>
    <xf borderId="0" fillId="21" fontId="82" numFmtId="0" xfId="0" applyAlignment="1" applyFill="1" applyFont="1">
      <alignment horizontal="left" readingOrder="0"/>
    </xf>
    <xf borderId="0" fillId="0" fontId="126" numFmtId="0" xfId="0" applyAlignment="1" applyFont="1">
      <alignment readingOrder="0" shrinkToFit="0" vertical="bottom" wrapText="0"/>
    </xf>
    <xf borderId="0" fillId="5" fontId="76" numFmtId="0" xfId="0" applyAlignment="1" applyFont="1">
      <alignment readingOrder="0" shrinkToFit="0" vertical="bottom" wrapText="0"/>
    </xf>
    <xf borderId="31" fillId="0" fontId="25" numFmtId="0" xfId="0" applyAlignment="1" applyBorder="1" applyFont="1">
      <alignment horizontal="center" vertical="center"/>
    </xf>
    <xf borderId="31" fillId="0" fontId="8" numFmtId="0" xfId="0" applyAlignment="1" applyBorder="1" applyFont="1">
      <alignment shrinkToFit="0" vertical="center" wrapText="0"/>
    </xf>
    <xf borderId="32" fillId="0" fontId="8" numFmtId="0" xfId="0" applyAlignment="1" applyBorder="1" applyFont="1">
      <alignment shrinkToFit="0" vertical="center" wrapText="0"/>
    </xf>
    <xf borderId="33" fillId="0" fontId="8" numFmtId="0" xfId="0" applyAlignment="1" applyBorder="1" applyFont="1">
      <alignment readingOrder="0" vertical="center"/>
    </xf>
    <xf borderId="33" fillId="0" fontId="24" numFmtId="0" xfId="0" applyAlignment="1" applyBorder="1" applyFont="1">
      <alignment shrinkToFit="0" vertical="bottom" wrapText="0"/>
    </xf>
    <xf borderId="33" fillId="0" fontId="8" numFmtId="0" xfId="0" applyAlignment="1" applyBorder="1" applyFont="1">
      <alignment readingOrder="0" shrinkToFit="0" vertical="center" wrapText="1"/>
    </xf>
    <xf borderId="34" fillId="0" fontId="8" numFmtId="0" xfId="0" applyAlignment="1" applyBorder="1" applyFont="1">
      <alignment vertical="center"/>
    </xf>
    <xf borderId="33" fillId="0" fontId="8" numFmtId="0" xfId="0" applyAlignment="1" applyBorder="1" applyFont="1">
      <alignment shrinkToFit="0" vertical="center" wrapText="0"/>
    </xf>
    <xf borderId="33" fillId="0" fontId="127" numFmtId="0" xfId="0" applyAlignment="1" applyBorder="1" applyFont="1">
      <alignment readingOrder="0" shrinkToFit="0" vertical="center" wrapText="0"/>
    </xf>
    <xf borderId="33" fillId="0" fontId="8" numFmtId="0" xfId="0" applyAlignment="1" applyBorder="1" applyFont="1">
      <alignment readingOrder="0" shrinkToFit="0" vertical="center" wrapText="0"/>
    </xf>
    <xf borderId="33" fillId="0" fontId="7" numFmtId="0" xfId="0" applyBorder="1" applyFont="1"/>
    <xf borderId="33" fillId="0" fontId="9" numFmtId="0" xfId="0" applyAlignment="1" applyBorder="1" applyFont="1">
      <alignment vertical="center"/>
    </xf>
    <xf borderId="31" fillId="0" fontId="9" numFmtId="0" xfId="0" applyAlignment="1" applyBorder="1" applyFont="1">
      <alignment vertical="center"/>
    </xf>
    <xf borderId="33" fillId="5" fontId="22" numFmtId="0" xfId="0" applyAlignment="1" applyBorder="1" applyFont="1">
      <alignment vertical="bottom"/>
    </xf>
    <xf borderId="33" fillId="0" fontId="8" numFmtId="0" xfId="0" applyAlignment="1" applyBorder="1" applyFont="1">
      <alignment shrinkToFit="0" vertical="center" wrapText="1"/>
    </xf>
    <xf borderId="33" fillId="0" fontId="8" numFmtId="0" xfId="0" applyAlignment="1" applyBorder="1" applyFont="1">
      <alignment vertical="center"/>
    </xf>
    <xf borderId="35" fillId="0" fontId="25" numFmtId="0" xfId="0" applyAlignment="1" applyBorder="1" applyFont="1">
      <alignment horizontal="center" vertical="center"/>
    </xf>
    <xf borderId="33" fillId="0" fontId="25" numFmtId="0" xfId="0" applyAlignment="1" applyBorder="1" applyFont="1">
      <alignment horizontal="center" vertical="center"/>
    </xf>
    <xf borderId="34" fillId="0" fontId="8" numFmtId="0" xfId="0" applyAlignment="1" applyBorder="1" applyFont="1">
      <alignment shrinkToFit="0" vertical="center" wrapText="0"/>
    </xf>
    <xf borderId="33" fillId="0" fontId="8" numFmtId="0" xfId="0" applyAlignment="1" applyBorder="1" applyFont="1">
      <alignment readingOrder="0" shrinkToFit="0" vertical="center" wrapText="0"/>
    </xf>
    <xf borderId="0" fillId="0" fontId="23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>
        <color rgb="FFFFFFFF"/>
      </font>
      <fill>
        <patternFill patternType="none"/>
      </fill>
      <border/>
    </dxf>
    <dxf>
      <font>
        <color rgb="FF93C47D"/>
      </font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CC0000"/>
              </a:solidFill>
            </c:spPr>
          </c:dPt>
          <c:dPt>
            <c:idx val="1"/>
            <c:spPr>
              <a:solidFill>
                <a:srgbClr val="FFF2CC"/>
              </a:solidFill>
            </c:spPr>
          </c:dPt>
          <c:dPt>
            <c:idx val="2"/>
            <c:spPr>
              <a:solidFill>
                <a:srgbClr val="D9EAD3"/>
              </a:solidFill>
            </c:spPr>
          </c:dPt>
          <c:dPt>
            <c:idx val="3"/>
            <c:spPr>
              <a:solidFill>
                <a:srgbClr val="C9DAF8"/>
              </a:solidFill>
            </c:spPr>
          </c:dPt>
          <c:dPt>
            <c:idx val="4"/>
            <c:spPr>
              <a:solidFill>
                <a:srgbClr val="6AA84F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'整理進度'!$C$2:$C$7</c:f>
            </c:strRef>
          </c:cat>
          <c:val>
            <c:numRef>
              <c:f>'整理進度'!$D$2:$D$7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縮圖比例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'整理進度'!$E$11</c:f>
            </c:strRef>
          </c:tx>
          <c:spPr>
            <a:solidFill>
              <a:srgbClr val="93C47D"/>
            </a:solidFill>
            <a:ln cmpd="sng">
              <a:noFill/>
            </a:ln>
          </c:spPr>
          <c:cat>
            <c:strRef>
              <c:f>'整理進度'!$D$12</c:f>
            </c:strRef>
          </c:cat>
          <c:val>
            <c:numRef>
              <c:f>'整理進度'!$E$12</c:f>
              <c:numCache/>
            </c:numRef>
          </c:val>
        </c:ser>
        <c:ser>
          <c:idx val="1"/>
          <c:order val="1"/>
          <c:tx>
            <c:strRef>
              <c:f>'整理進度'!$F$11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'整理進度'!$D$12</c:f>
            </c:strRef>
          </c:cat>
          <c:val>
            <c:numRef>
              <c:f>'整理進度'!$F$12</c:f>
              <c:numCache/>
            </c:numRef>
          </c:val>
        </c:ser>
        <c:overlap val="100"/>
        <c:axId val="1324361471"/>
        <c:axId val="1285324456"/>
      </c:barChart>
      <c:catAx>
        <c:axId val="1324361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有無縮圖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285324456"/>
      </c:catAx>
      <c:valAx>
        <c:axId val="1285324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有縮圖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36147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2.png"/><Relationship Id="rId6" Type="http://schemas.openxmlformats.org/officeDocument/2006/relationships/image" Target="../media/image5.png"/><Relationship Id="rId7" Type="http://schemas.openxmlformats.org/officeDocument/2006/relationships/image" Target="../media/image4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</xdr:colOff>
      <xdr:row>6</xdr:row>
      <xdr:rowOff>209550</xdr:rowOff>
    </xdr:from>
    <xdr:ext cx="6286500" cy="4591050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581025</xdr:colOff>
      <xdr:row>6</xdr:row>
      <xdr:rowOff>209550</xdr:rowOff>
    </xdr:from>
    <xdr:ext cx="1866900" cy="4591050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23</xdr:row>
      <xdr:rowOff>0</xdr:rowOff>
    </xdr:from>
    <xdr:ext cx="581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381000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123825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123825" cy="2000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5429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752475" cy="20002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66700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sky.app/profile/seanminecraft18.bsky.social" TargetMode="External"/><Relationship Id="rId10" Type="http://schemas.openxmlformats.org/officeDocument/2006/relationships/hyperlink" Target="https://www.facebook.com/share/v/12A3tfFQiyQ/" TargetMode="External"/><Relationship Id="rId13" Type="http://schemas.openxmlformats.org/officeDocument/2006/relationships/hyperlink" Target="https://www.pixiv.net/users/18206795" TargetMode="External"/><Relationship Id="rId12" Type="http://schemas.openxmlformats.org/officeDocument/2006/relationships/hyperlink" Target="https://x.com/seanminecraft2" TargetMode="External"/><Relationship Id="rId1" Type="http://schemas.openxmlformats.org/officeDocument/2006/relationships/hyperlink" Target="https://sites.google.com/view/tw-doujin-event/%E5%90%8C%E4%BA%BA%E5%B1%95%E6%94%A4%E4%BD%8D%E6%9F%A5%E8%A9%A2%E7%B3%BB%E7%B5%B1?authuser=0" TargetMode="External"/><Relationship Id="rId2" Type="http://schemas.openxmlformats.org/officeDocument/2006/relationships/hyperlink" Target="https://payment.ecpay.com.tw/Broadcaster/Donate/34D92B0ADF89FBBCDFB8290DA37AFC21?fbclid=IwY2xjawJ9x9hleHRuA2FlbQIxMABicmlkETF2Mm0wenRaMmNGbTl1MzhDAR6J35HjAzLk8n1fWsDhhYSNfcTGEC0__ZcBc-GGTu3jHvFjLMXNSJGk6aXCag_aem_Dn7s5IqJRkyRWOihPHcNYg" TargetMode="External"/><Relationship Id="rId3" Type="http://schemas.openxmlformats.org/officeDocument/2006/relationships/hyperlink" Target="https://sites.google.com/view/tw-doujin-event/%E5%90%8C%E4%BA%BA%E5%B1%95%E8%B3%87%E8%A8%8A%E7%9B%B8%E9%97%9C%E7%94%A2%E5%93%81/%E5%90%8C%E4%BA%BA%E5%B1%95%E6%94%A4%E4%BD%8D%E6%9F%A5%E8%A9%A2%E7%B3%BB%E7%B5%B1/%E7%B0%A1%E6%98%93%E6%94%A4%E4%BD%8D%E6%95%B4%E7%90%86?authuser=0" TargetMode="External"/><Relationship Id="rId4" Type="http://schemas.openxmlformats.org/officeDocument/2006/relationships/hyperlink" Target="https://a.ecpay.tw/aTR0" TargetMode="External"/><Relationship Id="rId9" Type="http://schemas.openxmlformats.org/officeDocument/2006/relationships/hyperlink" Target="https://www.plurk.com/JWB_DoujinInfo" TargetMode="External"/><Relationship Id="rId15" Type="http://schemas.openxmlformats.org/officeDocument/2006/relationships/hyperlink" Target="https://drive.google.com/file/d/17wVJrLaJixwwdj-LHLeydoEY2MOL9AcL/view?usp=sharing" TargetMode="External"/><Relationship Id="rId14" Type="http://schemas.openxmlformats.org/officeDocument/2006/relationships/hyperlink" Target="https://linktr.ee/Seanminecraft" TargetMode="External"/><Relationship Id="rId17" Type="http://schemas.openxmlformats.org/officeDocument/2006/relationships/hyperlink" Target="https://tw-doujin.info/" TargetMode="External"/><Relationship Id="rId16" Type="http://schemas.openxmlformats.org/officeDocument/2006/relationships/hyperlink" Target="https://sites.google.com/view/tw-doujin-event/%E5%90%8C%E4%BA%BA%E5%B1%95%E6%94%A4%E4%BD%8D%E6%9F%A5%E8%A9%A2%E7%B3%BB%E7%B5%B1?authuser=0" TargetMode="External"/><Relationship Id="rId5" Type="http://schemas.openxmlformats.org/officeDocument/2006/relationships/hyperlink" Target="https://www.facebook.com/watch/?ref=embed_video&amp;v=2242501769425229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rive.google.com/file/d/17wVJrLaJixwwdj-LHLeydoEY2MOL9AcL/view" TargetMode="External"/><Relationship Id="rId18" Type="http://schemas.openxmlformats.org/officeDocument/2006/relationships/hyperlink" Target="https://forms.gle/ScKJpanKT1dp9DBU6" TargetMode="External"/><Relationship Id="rId7" Type="http://schemas.openxmlformats.org/officeDocument/2006/relationships/hyperlink" Target="https://www.facebook.com/JapariWeatherBureau" TargetMode="External"/><Relationship Id="rId8" Type="http://schemas.openxmlformats.org/officeDocument/2006/relationships/hyperlink" Target="https://www.facebook.com/profile.php?id=100005806961929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lurk.com/nnnnoooo007" TargetMode="External"/><Relationship Id="rId391" Type="http://schemas.openxmlformats.org/officeDocument/2006/relationships/hyperlink" Target="https://x.com/nnnnoooo007" TargetMode="External"/><Relationship Id="rId390" Type="http://schemas.openxmlformats.org/officeDocument/2006/relationships/hyperlink" Target="https://www.facebook.com/nnnnoooo007/" TargetMode="External"/><Relationship Id="rId2180" Type="http://schemas.openxmlformats.org/officeDocument/2006/relationships/hyperlink" Target="http://ding--do.blogspot.com/" TargetMode="External"/><Relationship Id="rId2181" Type="http://schemas.openxmlformats.org/officeDocument/2006/relationships/hyperlink" Target="https://www.plurk.com/p/3iwa4wajkw" TargetMode="External"/><Relationship Id="rId2182" Type="http://schemas.openxmlformats.org/officeDocument/2006/relationships/hyperlink" Target="https://myship.7-11.com.tw/general/detail?id=GM2105295930994" TargetMode="External"/><Relationship Id="rId2183" Type="http://schemas.openxmlformats.org/officeDocument/2006/relationships/hyperlink" Target="https://x.com/amamura_m" TargetMode="External"/><Relationship Id="rId385" Type="http://schemas.openxmlformats.org/officeDocument/2006/relationships/hyperlink" Target="https://roppongimfg.xyz/" TargetMode="External"/><Relationship Id="rId2184" Type="http://schemas.openxmlformats.org/officeDocument/2006/relationships/hyperlink" Target="https://sengendo.a.la9.jp/index.html" TargetMode="External"/><Relationship Id="rId384" Type="http://schemas.openxmlformats.org/officeDocument/2006/relationships/hyperlink" Target="https://home.gamer.com.tw/profile/index.php?owner=kge78682" TargetMode="External"/><Relationship Id="rId2185" Type="http://schemas.openxmlformats.org/officeDocument/2006/relationships/hyperlink" Target="https://www.facebook.com/profile.php?id=100072024726705&amp;paipv=0&amp;eav=AfZ7lzG4JpRxzF4w5eHVaHdtfv7fARyAguwLG1onk2uxa9V5kXC9DCMb7LVCwNSEQrc&amp;_rdr" TargetMode="External"/><Relationship Id="rId383" Type="http://schemas.openxmlformats.org/officeDocument/2006/relationships/hyperlink" Target="https://www.twitch.tv/hinata_kayuki" TargetMode="External"/><Relationship Id="rId2186" Type="http://schemas.openxmlformats.org/officeDocument/2006/relationships/hyperlink" Target="https://mobile.twitter.com/uanuan_93" TargetMode="External"/><Relationship Id="rId382" Type="http://schemas.openxmlformats.org/officeDocument/2006/relationships/hyperlink" Target="https://www.plurk.com/Hinata_Kayuki" TargetMode="External"/><Relationship Id="rId2187" Type="http://schemas.openxmlformats.org/officeDocument/2006/relationships/hyperlink" Target="https://www.pixiv.net/users/2145683" TargetMode="External"/><Relationship Id="rId389" Type="http://schemas.openxmlformats.org/officeDocument/2006/relationships/hyperlink" Target="https://www.facebook.com/permalink.php?story_fbid=pfbid02Wjv1UvtFjX88r3HTZ8avPLTgvWKUE7TEWwJzvKm9VE8BkSpSAUxd1UEnjX4NAfHul&amp;id=100095094920235" TargetMode="External"/><Relationship Id="rId2188" Type="http://schemas.openxmlformats.org/officeDocument/2006/relationships/hyperlink" Target="https://www.plurk.com/magicatmkii" TargetMode="External"/><Relationship Id="rId388" Type="http://schemas.openxmlformats.org/officeDocument/2006/relationships/hyperlink" Target="https://www.facebook.com/permalink.php?story_fbid=pfbid024qvZQUCArDpkqRHwQPJxb4egfgq5prjvQ4poo6xwd2JzCHVGUoRtn8C5MuW7u5T3l&amp;id=100095094920235" TargetMode="External"/><Relationship Id="rId2189" Type="http://schemas.openxmlformats.org/officeDocument/2006/relationships/hyperlink" Target="https://home.gamer.com.tw/homeindex.php?owner=magicatmkii" TargetMode="External"/><Relationship Id="rId387" Type="http://schemas.openxmlformats.org/officeDocument/2006/relationships/hyperlink" Target="https://x.com/Yoyoko707?fbclid=IwY2xjawSKUgBleHRuA2FlbQIxMABicmlkETFlcUpkZGU2bXpTV1J3QjM3c3J0YwZhcHBfaWQQMjIyMDM5MTc4ODIwMDg5MgABHixfLBLtBmJ4MIck_He8wufFT1KF9yiUfEA9N1wQ-uTDQDmIuQOVMdJui_88_aem_TsGpztSEUrLKn9EbsMlm7g" TargetMode="External"/><Relationship Id="rId386" Type="http://schemas.openxmlformats.org/officeDocument/2006/relationships/hyperlink" Target="https://www.facebook.com/p/%E5%85%AD%E6%A8%93%E5%BF%8D%E8%80%85%E6%9D%91-100095094920235/" TargetMode="External"/><Relationship Id="rId381" Type="http://schemas.openxmlformats.org/officeDocument/2006/relationships/hyperlink" Target="https://bsky.app/profile/kayuki.roppongimfg.xyz" TargetMode="External"/><Relationship Id="rId380" Type="http://schemas.openxmlformats.org/officeDocument/2006/relationships/hyperlink" Target="https://www.facebook.com/hinata.kayuki.3939/" TargetMode="External"/><Relationship Id="rId379" Type="http://schemas.openxmlformats.org/officeDocument/2006/relationships/hyperlink" Target="https://www.instagram.com/6days.hk/" TargetMode="External"/><Relationship Id="rId2170" Type="http://schemas.openxmlformats.org/officeDocument/2006/relationships/hyperlink" Target="https://x.com/TOHOORIN_" TargetMode="External"/><Relationship Id="rId2171" Type="http://schemas.openxmlformats.org/officeDocument/2006/relationships/hyperlink" Target="https://www.instagram.com/tohoorinpcs?igsh=aG9vMmh0cThtZTdm" TargetMode="External"/><Relationship Id="rId2172" Type="http://schemas.openxmlformats.org/officeDocument/2006/relationships/hyperlink" Target="https://www.youtube.com/@tohoorin" TargetMode="External"/><Relationship Id="rId374" Type="http://schemas.openxmlformats.org/officeDocument/2006/relationships/hyperlink" Target="https://www.twitch.tv/ryoyaks" TargetMode="External"/><Relationship Id="rId2173" Type="http://schemas.openxmlformats.org/officeDocument/2006/relationships/hyperlink" Target="https://line.me/R/ti/p/%40tdb8044y" TargetMode="External"/><Relationship Id="rId373" Type="http://schemas.openxmlformats.org/officeDocument/2006/relationships/hyperlink" Target="https://www.pixiv.net/users/15708685" TargetMode="External"/><Relationship Id="rId2174" Type="http://schemas.openxmlformats.org/officeDocument/2006/relationships/hyperlink" Target="https://linktr.ee/TOHOORIN" TargetMode="External"/><Relationship Id="rId372" Type="http://schemas.openxmlformats.org/officeDocument/2006/relationships/hyperlink" Target="https://x.com/RyoyakS" TargetMode="External"/><Relationship Id="rId2175" Type="http://schemas.openxmlformats.org/officeDocument/2006/relationships/hyperlink" Target="https://bsky.app/profile/dingdo.bsky.social" TargetMode="External"/><Relationship Id="rId371" Type="http://schemas.openxmlformats.org/officeDocument/2006/relationships/hyperlink" Target="https://www.facebook.com/666YA/" TargetMode="External"/><Relationship Id="rId2176" Type="http://schemas.openxmlformats.org/officeDocument/2006/relationships/hyperlink" Target="https://twitter.com/dingdo8059" TargetMode="External"/><Relationship Id="rId378" Type="http://schemas.openxmlformats.org/officeDocument/2006/relationships/hyperlink" Target="https://x.com/6dayshk" TargetMode="External"/><Relationship Id="rId2177" Type="http://schemas.openxmlformats.org/officeDocument/2006/relationships/hyperlink" Target="https://www.plurk.com/ding8059?utm_source=ig&amp;utm_medium=social&amp;utm_content=link_in_bio&amp;fbclid=PAZXh0bgNhZW0CMTEAc3J0YwZhcHBfaWQPOTM2NjE5NzQzMzkyNDU5AAGnc7yscaGGIqxHIqpn1qiGaLNyHI7YT11uMbWg8u4tEBWQflx7UO7Sg8dgImc_aem_ZKTN771A-8kTQArz_tKWCA" TargetMode="External"/><Relationship Id="rId377" Type="http://schemas.openxmlformats.org/officeDocument/2006/relationships/hyperlink" Target="https://www.facebook.com/6days.hk/" TargetMode="External"/><Relationship Id="rId2178" Type="http://schemas.openxmlformats.org/officeDocument/2006/relationships/hyperlink" Target="https://www.instagram.com/dingdo0/" TargetMode="External"/><Relationship Id="rId376" Type="http://schemas.openxmlformats.org/officeDocument/2006/relationships/hyperlink" Target="https://www.myacg.com.tw/seller_market.php?seller=524453" TargetMode="External"/><Relationship Id="rId2179" Type="http://schemas.openxmlformats.org/officeDocument/2006/relationships/hyperlink" Target="https://potofu.me/dingdo" TargetMode="External"/><Relationship Id="rId375" Type="http://schemas.openxmlformats.org/officeDocument/2006/relationships/hyperlink" Target="https://linktr.ee/ryoyaks" TargetMode="External"/><Relationship Id="rId2190" Type="http://schemas.openxmlformats.org/officeDocument/2006/relationships/hyperlink" Target="https://www.facebook.com/Zunzzzz?__cft__%5B0%5D=AZWEtZ6WlQK_nDZ0kdqecBn5APHfNkCn9ss6S5YF761KiWANgy9XkUpdAgLgC3y6lu_RtoyXL8D15P7bJF6Hq2QvNMRUx16H978w2EdT7nP58JyP2h1Njnyq5tSCm-LnA-Etg_EBIZot7pfyviKnM6bvQqQ9BTkEy_BC5xJxcd4iSMB6RBxlzznTYCRuIf0Wybmhvlc8P1RWg0WN6BAfRKl8HSjXGHBtmhRTABwIm6Na3g&amp;__tn__=-UC*F" TargetMode="External"/><Relationship Id="rId2191" Type="http://schemas.openxmlformats.org/officeDocument/2006/relationships/hyperlink" Target="https://x.com/zunzzzz_" TargetMode="External"/><Relationship Id="rId2192" Type="http://schemas.openxmlformats.org/officeDocument/2006/relationships/hyperlink" Target="https://www.plurk.com/zunzun89897" TargetMode="External"/><Relationship Id="rId2193" Type="http://schemas.openxmlformats.org/officeDocument/2006/relationships/hyperlink" Target="https://www.instagram.com/zunzzzz_?fbclid=IwY2xjawETJnZleHRuA2FlbQIxMAABHR4jP59csQ2Cy_qjmMVvvENYxPVld2xkZfLVqIqDGbXtSS5WXTMB1jmiJg_aem_j9xTF2jdwGPlcMaXKXQCFg" TargetMode="External"/><Relationship Id="rId2194" Type="http://schemas.openxmlformats.org/officeDocument/2006/relationships/hyperlink" Target="https://www.facebook.com/noya.cosplay?__cft__%5B0%5D=AZUonr1--cmWfOstwV8hX5JydAj8bHiFHFDvBWGsV0IxUjbqbNBJdqJnbIPFRua1QK5CQofauZLQd3AJ-gdR4m7SAbZ3GP3Tj2QPLoL5SWjnKsGhdj48J4qTkTOwOPomSzPyg0J-YosWB98n4KQjcFBXq6ka8fesIc57Thm_wieQNTwDwxpQPpCgTQLzMoZ6AO4&amp;__tn__=-UC%2CP-R" TargetMode="External"/><Relationship Id="rId396" Type="http://schemas.openxmlformats.org/officeDocument/2006/relationships/hyperlink" Target="https://nnnnoooo007.tumblr.com/" TargetMode="External"/><Relationship Id="rId2195" Type="http://schemas.openxmlformats.org/officeDocument/2006/relationships/hyperlink" Target="https://www.instagram.com/noyayaya.gif/" TargetMode="External"/><Relationship Id="rId395" Type="http://schemas.openxmlformats.org/officeDocument/2006/relationships/hyperlink" Target="https://home.gamer.com.tw/homeindex.php?owner=nnnnoooo007" TargetMode="External"/><Relationship Id="rId2196" Type="http://schemas.openxmlformats.org/officeDocument/2006/relationships/hyperlink" Target="https://www.twitch.tv/noyayaya" TargetMode="External"/><Relationship Id="rId394" Type="http://schemas.openxmlformats.org/officeDocument/2006/relationships/hyperlink" Target="https://www.instagram.com/nnnnoooo007/" TargetMode="External"/><Relationship Id="rId2197" Type="http://schemas.openxmlformats.org/officeDocument/2006/relationships/hyperlink" Target="https://www.facebook.com/id339939?__cft__%5B0%5D=AZV2BrIX__x3Sd8p6yNowJAl6JYFlTB_4_i_N28ewfb3EM1DxxUM-USpbhuwo5UuTT4p0AkT_KyFUpY8IdZL9tU0pcx_BsMG4DwkI_Bng6XdvOioRm4KeGKhzysQBx8wof25PSHw1UrlPTAojTDVgj57fXy6MnStQrY4GW_Vr84cHy3lQDg89OQp3MCazMxzQVAXpyvfAK2v535nhNkivjJt&amp;__tn__=-UC%2CP-R" TargetMode="External"/><Relationship Id="rId393" Type="http://schemas.openxmlformats.org/officeDocument/2006/relationships/hyperlink" Target="https://www.pixiv.net/users/295806" TargetMode="External"/><Relationship Id="rId2198" Type="http://schemas.openxmlformats.org/officeDocument/2006/relationships/hyperlink" Target="https://www.pixiv.net/member.php?id=339939" TargetMode="External"/><Relationship Id="rId2199" Type="http://schemas.openxmlformats.org/officeDocument/2006/relationships/hyperlink" Target="https://www.instagram.com/339939poi" TargetMode="External"/><Relationship Id="rId399" Type="http://schemas.openxmlformats.org/officeDocument/2006/relationships/hyperlink" Target="https://x.com/aiva_def" TargetMode="External"/><Relationship Id="rId398" Type="http://schemas.openxmlformats.org/officeDocument/2006/relationships/hyperlink" Target="https://www.facebook.com/profile.php?id=61574624741868&amp;rdid=o11f0vfSqINaCTIZ&amp;share_url=https%3A%2F%2Fwww.facebook.com%2Fshare%2F15EQRoPoL7%2F" TargetMode="External"/><Relationship Id="rId397" Type="http://schemas.openxmlformats.org/officeDocument/2006/relationships/hyperlink" Target="https://www.threads.com/share/_lyaksIrD/" TargetMode="External"/><Relationship Id="rId1730" Type="http://schemas.openxmlformats.org/officeDocument/2006/relationships/hyperlink" Target="https://www.plurk.com/asleisureto" TargetMode="External"/><Relationship Id="rId1731" Type="http://schemas.openxmlformats.org/officeDocument/2006/relationships/hyperlink" Target="https://www.pixiv.net/users/654041" TargetMode="External"/><Relationship Id="rId1732" Type="http://schemas.openxmlformats.org/officeDocument/2006/relationships/hyperlink" Target="https://www.plurk.com/p/3iqc0qffvq" TargetMode="External"/><Relationship Id="rId1733" Type="http://schemas.openxmlformats.org/officeDocument/2006/relationships/hyperlink" Target="https://www.instagram.com/zhangyixun8?igsh=Z3N1M2Z1NXVsY2pn" TargetMode="External"/><Relationship Id="rId1734" Type="http://schemas.openxmlformats.org/officeDocument/2006/relationships/hyperlink" Target="https://x.com/4Dundun" TargetMode="External"/><Relationship Id="rId1735" Type="http://schemas.openxmlformats.org/officeDocument/2006/relationships/hyperlink" Target="https://www.twitch.tv/4dundun" TargetMode="External"/><Relationship Id="rId1736" Type="http://schemas.openxmlformats.org/officeDocument/2006/relationships/hyperlink" Target="https://x.com/4Dundun/status/2084171367256351167" TargetMode="External"/><Relationship Id="rId1737" Type="http://schemas.openxmlformats.org/officeDocument/2006/relationships/hyperlink" Target="https://www.facebook.com/FleetNevoza/" TargetMode="External"/><Relationship Id="rId1738" Type="http://schemas.openxmlformats.org/officeDocument/2006/relationships/hyperlink" Target="https://www.plurk.com/Azalesord" TargetMode="External"/><Relationship Id="rId1739" Type="http://schemas.openxmlformats.org/officeDocument/2006/relationships/hyperlink" Target="https://www.plurk.com/p/3iqc069ft1" TargetMode="External"/><Relationship Id="rId1720" Type="http://schemas.openxmlformats.org/officeDocument/2006/relationships/hyperlink" Target="https://www.pixiv.net/users/14956696" TargetMode="External"/><Relationship Id="rId1721" Type="http://schemas.openxmlformats.org/officeDocument/2006/relationships/hyperlink" Target="https://www.instagram.com/nokibuama" TargetMode="External"/><Relationship Id="rId1722" Type="http://schemas.openxmlformats.org/officeDocument/2006/relationships/hyperlink" Target="https://home.gamer.com.tw/homeindex.php?owner=sakihoda" TargetMode="External"/><Relationship Id="rId1723" Type="http://schemas.openxmlformats.org/officeDocument/2006/relationships/hyperlink" Target="https://www.facebook.com/share/1GdjAaDnMP/?mibextid=wwXIfr" TargetMode="External"/><Relationship Id="rId1724" Type="http://schemas.openxmlformats.org/officeDocument/2006/relationships/hyperlink" Target="https://www.instagram.com/shushushu_acg?igsh=MXZwdWN3cTE2NWUzNA==" TargetMode="External"/><Relationship Id="rId1725" Type="http://schemas.openxmlformats.org/officeDocument/2006/relationships/hyperlink" Target="https://twitter.com/Ayaa2lu" TargetMode="External"/><Relationship Id="rId1726" Type="http://schemas.openxmlformats.org/officeDocument/2006/relationships/hyperlink" Target="https://www.plurk.com/Ayaa2lu" TargetMode="External"/><Relationship Id="rId1727" Type="http://schemas.openxmlformats.org/officeDocument/2006/relationships/hyperlink" Target="https://www.pixiv.net/users/3749" TargetMode="External"/><Relationship Id="rId1728" Type="http://schemas.openxmlformats.org/officeDocument/2006/relationships/hyperlink" Target="https://www.facebook.com/asleisureto" TargetMode="External"/><Relationship Id="rId1729" Type="http://schemas.openxmlformats.org/officeDocument/2006/relationships/hyperlink" Target="https://twitter.com/asleisureto" TargetMode="External"/><Relationship Id="rId1752" Type="http://schemas.openxmlformats.org/officeDocument/2006/relationships/hyperlink" Target="https://www.facebook.com/zonezicos/posts/pfbid0DaTupN6VPwkeCjoWnyUgWgXXuWxeBgP6nsnM4AuQZGAEXKkdwtq4aTeLkrdDeJikl" TargetMode="External"/><Relationship Id="rId1753" Type="http://schemas.openxmlformats.org/officeDocument/2006/relationships/hyperlink" Target="https://docs.google.com/forms/d/e/1FAIpQLSfC4vGBMLFvL-gJLMcGUtoqpiLWn36e2JSOC0gY-NBY0cbNYA/viewform" TargetMode="External"/><Relationship Id="rId1754" Type="http://schemas.openxmlformats.org/officeDocument/2006/relationships/hyperlink" Target="https://bsky.app/profile/2awuming.bsky.social" TargetMode="External"/><Relationship Id="rId1755" Type="http://schemas.openxmlformats.org/officeDocument/2006/relationships/hyperlink" Target="https://x.com/Nia_u_min" TargetMode="External"/><Relationship Id="rId1756" Type="http://schemas.openxmlformats.org/officeDocument/2006/relationships/hyperlink" Target="https://x.com/niao_ming83898" TargetMode="External"/><Relationship Id="rId1757" Type="http://schemas.openxmlformats.org/officeDocument/2006/relationships/hyperlink" Target="https://www.pixiv.net/users/7772544" TargetMode="External"/><Relationship Id="rId1758" Type="http://schemas.openxmlformats.org/officeDocument/2006/relationships/hyperlink" Target="https://zx9987155.fanbox.cc/" TargetMode="External"/><Relationship Id="rId1759" Type="http://schemas.openxmlformats.org/officeDocument/2006/relationships/hyperlink" Target="https://www.facebook.com/kuromuono" TargetMode="External"/><Relationship Id="rId1750" Type="http://schemas.openxmlformats.org/officeDocument/2006/relationships/hyperlink" Target="https://twitter.com/zonezicos" TargetMode="External"/><Relationship Id="rId1751" Type="http://schemas.openxmlformats.org/officeDocument/2006/relationships/hyperlink" Target="https://www.instagram.com/zonezicos/?fbclid=IwAR1pN_9QdByG3Gl-m9e2Q6LqA0_4nrF794589F9KeEWd4FIvCTmgWEALoqE" TargetMode="External"/><Relationship Id="rId1741" Type="http://schemas.openxmlformats.org/officeDocument/2006/relationships/hyperlink" Target="https://www.facebook.com/atea1007" TargetMode="External"/><Relationship Id="rId1742" Type="http://schemas.openxmlformats.org/officeDocument/2006/relationships/hyperlink" Target="https://x.com/atea1007" TargetMode="External"/><Relationship Id="rId1743" Type="http://schemas.openxmlformats.org/officeDocument/2006/relationships/hyperlink" Target="https://www.pixiv.net/users/5160603" TargetMode="External"/><Relationship Id="rId1744" Type="http://schemas.openxmlformats.org/officeDocument/2006/relationships/hyperlink" Target="https://www.facebook.com/profile.php?id=100075983155813&amp;paipv=0&amp;eav=AfZa-vByA5lDO9uFQcvJt81nI-Ch5AcJP-10zbIdpwlZVNetiVxO6Zs1goIDRpZugY8&amp;_rdr" TargetMode="External"/><Relationship Id="rId1745" Type="http://schemas.openxmlformats.org/officeDocument/2006/relationships/hyperlink" Target="https://twitter.com/gg980987" TargetMode="External"/><Relationship Id="rId1746" Type="http://schemas.openxmlformats.org/officeDocument/2006/relationships/hyperlink" Target="https://www.plurk.com/gg321654" TargetMode="External"/><Relationship Id="rId1747" Type="http://schemas.openxmlformats.org/officeDocument/2006/relationships/hyperlink" Target="https://www.pixiv.net/users/3049781" TargetMode="External"/><Relationship Id="rId1748" Type="http://schemas.openxmlformats.org/officeDocument/2006/relationships/hyperlink" Target="https://home.gamer.com.tw/profile/index.php?owner=gg321654" TargetMode="External"/><Relationship Id="rId1749" Type="http://schemas.openxmlformats.org/officeDocument/2006/relationships/hyperlink" Target="https://www.facebook.com/zonezicos/" TargetMode="External"/><Relationship Id="rId1740" Type="http://schemas.openxmlformats.org/officeDocument/2006/relationships/hyperlink" Target="https://www.facebook.com/profile.php?id=100000296418439" TargetMode="External"/><Relationship Id="rId1710" Type="http://schemas.openxmlformats.org/officeDocument/2006/relationships/hyperlink" Target="https://www.plurk.com/p/3iqc4mifu7" TargetMode="External"/><Relationship Id="rId1711" Type="http://schemas.openxmlformats.org/officeDocument/2006/relationships/hyperlink" Target="https://x.com/URAN1017" TargetMode="External"/><Relationship Id="rId1712" Type="http://schemas.openxmlformats.org/officeDocument/2006/relationships/hyperlink" Target="https://www.plurk.com/URAN1017" TargetMode="External"/><Relationship Id="rId1713" Type="http://schemas.openxmlformats.org/officeDocument/2006/relationships/hyperlink" Target="https://www.pixiv.net/users/26377" TargetMode="External"/><Relationship Id="rId1714" Type="http://schemas.openxmlformats.org/officeDocument/2006/relationships/hyperlink" Target="https://www.plurk.com/fatals900104" TargetMode="External"/><Relationship Id="rId1715" Type="http://schemas.openxmlformats.org/officeDocument/2006/relationships/hyperlink" Target="https://www.pixiv.net/users/770864" TargetMode="External"/><Relationship Id="rId1716" Type="http://schemas.openxmlformats.org/officeDocument/2006/relationships/hyperlink" Target="https://www.youtube.com/channel/UC7agc-C9S3VuNswJhQPNVgw" TargetMode="External"/><Relationship Id="rId1717" Type="http://schemas.openxmlformats.org/officeDocument/2006/relationships/hyperlink" Target="https://www.facebook.com/imzwhtgdjcmft" TargetMode="External"/><Relationship Id="rId1718" Type="http://schemas.openxmlformats.org/officeDocument/2006/relationships/hyperlink" Target="https://x.com/NokibuAma" TargetMode="External"/><Relationship Id="rId1719" Type="http://schemas.openxmlformats.org/officeDocument/2006/relationships/hyperlink" Target="https://www.plurk.com/goliio" TargetMode="External"/><Relationship Id="rId1700" Type="http://schemas.openxmlformats.org/officeDocument/2006/relationships/hyperlink" Target="https://www.plurk.com/nazo001" TargetMode="External"/><Relationship Id="rId1701" Type="http://schemas.openxmlformats.org/officeDocument/2006/relationships/hyperlink" Target="https://www.pixiv.net/users/317171" TargetMode="External"/><Relationship Id="rId1702" Type="http://schemas.openxmlformats.org/officeDocument/2006/relationships/hyperlink" Target="https://home.gamer.com.tw/homeindex.php?owner=maomaofan" TargetMode="External"/><Relationship Id="rId1703" Type="http://schemas.openxmlformats.org/officeDocument/2006/relationships/hyperlink" Target="https://x.com/windchimes_wca?s=21" TargetMode="External"/><Relationship Id="rId1704" Type="http://schemas.openxmlformats.org/officeDocument/2006/relationships/hyperlink" Target="https://www.youtube.com/channel/UC7TK_bgCXn6MhnAU0okJYQQ" TargetMode="External"/><Relationship Id="rId1705" Type="http://schemas.openxmlformats.org/officeDocument/2006/relationships/hyperlink" Target="https://x.com/windchimes_wca/status/2080978483245891818?s=61&amp;t=J9-H8xDVimG-T97w1or4FA" TargetMode="External"/><Relationship Id="rId1706" Type="http://schemas.openxmlformats.org/officeDocument/2006/relationships/hyperlink" Target="https://www.myacg.com.tw/seller_market.php?seller=758338" TargetMode="External"/><Relationship Id="rId1707" Type="http://schemas.openxmlformats.org/officeDocument/2006/relationships/hyperlink" Target="https://twitter.com/windarteam" TargetMode="External"/><Relationship Id="rId1708" Type="http://schemas.openxmlformats.org/officeDocument/2006/relationships/hyperlink" Target="https://www.plurk.com/windart" TargetMode="External"/><Relationship Id="rId1709" Type="http://schemas.openxmlformats.org/officeDocument/2006/relationships/hyperlink" Target="https://www.pixiv.net/users/304854" TargetMode="External"/><Relationship Id="rId40" Type="http://schemas.openxmlformats.org/officeDocument/2006/relationships/hyperlink" Target="https://m.twitch.tv/kofan0331" TargetMode="External"/><Relationship Id="rId3513" Type="http://schemas.openxmlformats.org/officeDocument/2006/relationships/hyperlink" Target="https://www.facebook.com/GS.Virtual01/" TargetMode="External"/><Relationship Id="rId4844" Type="http://schemas.openxmlformats.org/officeDocument/2006/relationships/hyperlink" Target="https://skeb.jp/@tamakiyayoi" TargetMode="External"/><Relationship Id="rId3512" Type="http://schemas.openxmlformats.org/officeDocument/2006/relationships/hyperlink" Target="https://goodchemistry.booth.pm/" TargetMode="External"/><Relationship Id="rId4843" Type="http://schemas.openxmlformats.org/officeDocument/2006/relationships/hyperlink" Target="https://www.patreon.com/tamakiyayoi" TargetMode="External"/><Relationship Id="rId42" Type="http://schemas.openxmlformats.org/officeDocument/2006/relationships/hyperlink" Target="https://taplink.cc/kofan_0331?fbclid=PAZXh0bgNhZW0CMTEAAactAAtQW-I09r3QO7QEZFi7BONssX6zyCvfLKDLBZMNczkOUmn6UlXnuB9-fQ_aem_0Yfbze5olK5vRZAtJUqXEw" TargetMode="External"/><Relationship Id="rId3515" Type="http://schemas.openxmlformats.org/officeDocument/2006/relationships/hyperlink" Target="https://x.com/hagi_art" TargetMode="External"/><Relationship Id="rId4846" Type="http://schemas.openxmlformats.org/officeDocument/2006/relationships/hyperlink" Target="https://www.instagram.com/yuka_neko_nyun/" TargetMode="External"/><Relationship Id="rId41" Type="http://schemas.openxmlformats.org/officeDocument/2006/relationships/hyperlink" Target="https://discord.gg/f9ukYFb" TargetMode="External"/><Relationship Id="rId3514" Type="http://schemas.openxmlformats.org/officeDocument/2006/relationships/hyperlink" Target="https://twitter.com/gs_virtual" TargetMode="External"/><Relationship Id="rId4845" Type="http://schemas.openxmlformats.org/officeDocument/2006/relationships/hyperlink" Target="https://x.com/yuka_nyun" TargetMode="External"/><Relationship Id="rId44" Type="http://schemas.openxmlformats.org/officeDocument/2006/relationships/hyperlink" Target="https://www.instagram.com/akai_yuna_1110/" TargetMode="External"/><Relationship Id="rId3517" Type="http://schemas.openxmlformats.org/officeDocument/2006/relationships/hyperlink" Target="https://www.youtube.com/@hagi_art" TargetMode="External"/><Relationship Id="rId4848" Type="http://schemas.openxmlformats.org/officeDocument/2006/relationships/hyperlink" Target="https://x.com/Aimiuni" TargetMode="External"/><Relationship Id="rId43" Type="http://schemas.openxmlformats.org/officeDocument/2006/relationships/hyperlink" Target="https://www.facebook.com/matsuokayune.2015/" TargetMode="External"/><Relationship Id="rId3516" Type="http://schemas.openxmlformats.org/officeDocument/2006/relationships/hyperlink" Target="https://www.instagram.com/hagi_art4?igshid=MjEwN2IyYWYwYw%3D%3D" TargetMode="External"/><Relationship Id="rId4847" Type="http://schemas.openxmlformats.org/officeDocument/2006/relationships/hyperlink" Target="https://www.romanticparade.com/yukanyun" TargetMode="External"/><Relationship Id="rId46" Type="http://schemas.openxmlformats.org/officeDocument/2006/relationships/hyperlink" Target="https://www.facebook.com/FFFfengXX/?locale=zh_TW" TargetMode="External"/><Relationship Id="rId3519" Type="http://schemas.openxmlformats.org/officeDocument/2006/relationships/hyperlink" Target="https://www.facebook.com/KSworkss/" TargetMode="External"/><Relationship Id="rId45" Type="http://schemas.openxmlformats.org/officeDocument/2006/relationships/hyperlink" Target="https://linktr.ee/matsuoka_yuna" TargetMode="External"/><Relationship Id="rId3518" Type="http://schemas.openxmlformats.org/officeDocument/2006/relationships/hyperlink" Target="https://xfolio.jp/zh-CHT/portfolio/hagi_art" TargetMode="External"/><Relationship Id="rId4849" Type="http://schemas.openxmlformats.org/officeDocument/2006/relationships/hyperlink" Target="https://x.com/hyouta_shumi" TargetMode="External"/><Relationship Id="rId48" Type="http://schemas.openxmlformats.org/officeDocument/2006/relationships/hyperlink" Target="https://x.com/mamgon" TargetMode="External"/><Relationship Id="rId47" Type="http://schemas.openxmlformats.org/officeDocument/2006/relationships/hyperlink" Target="https://x.com/234itiri" TargetMode="External"/><Relationship Id="rId49" Type="http://schemas.openxmlformats.org/officeDocument/2006/relationships/hyperlink" Target="https://mamgon.fanbox.cc/" TargetMode="External"/><Relationship Id="rId4840" Type="http://schemas.openxmlformats.org/officeDocument/2006/relationships/hyperlink" Target="https://www.pixiv.net/users/112170" TargetMode="External"/><Relationship Id="rId3511" Type="http://schemas.openxmlformats.org/officeDocument/2006/relationships/hyperlink" Target="https://x.com/C_goodchemistry" TargetMode="External"/><Relationship Id="rId4842" Type="http://schemas.openxmlformats.org/officeDocument/2006/relationships/hyperlink" Target="https://fantia.jp/7f01215e61" TargetMode="External"/><Relationship Id="rId3510" Type="http://schemas.openxmlformats.org/officeDocument/2006/relationships/hyperlink" Target="https://godnask-digi.com/" TargetMode="External"/><Relationship Id="rId4841" Type="http://schemas.openxmlformats.org/officeDocument/2006/relationships/hyperlink" Target="https://lj16kzkv.fanbox.cc/" TargetMode="External"/><Relationship Id="rId3502" Type="http://schemas.openxmlformats.org/officeDocument/2006/relationships/hyperlink" Target="https://www.plurk.com/p/3irmzeq8me" TargetMode="External"/><Relationship Id="rId4833" Type="http://schemas.openxmlformats.org/officeDocument/2006/relationships/hyperlink" Target="https://www.pixiv.net/users/16584138" TargetMode="External"/><Relationship Id="rId3501" Type="http://schemas.openxmlformats.org/officeDocument/2006/relationships/hyperlink" Target="https://www.plurk.com/GAKAKU" TargetMode="External"/><Relationship Id="rId4832" Type="http://schemas.openxmlformats.org/officeDocument/2006/relationships/hyperlink" Target="https://x.com/maono_na02" TargetMode="External"/><Relationship Id="rId31" Type="http://schemas.openxmlformats.org/officeDocument/2006/relationships/hyperlink" Target="https://www.youtube.com/channel/UCJ4lUmPIs4RhEihsSZ7Jl1Q" TargetMode="External"/><Relationship Id="rId3504" Type="http://schemas.openxmlformats.org/officeDocument/2006/relationships/hyperlink" Target="https://www.plurk.com/ghostling1991" TargetMode="External"/><Relationship Id="rId4835" Type="http://schemas.openxmlformats.org/officeDocument/2006/relationships/hyperlink" Target="https://x.com/Mokota_Cat?lang=ja" TargetMode="External"/><Relationship Id="rId30" Type="http://schemas.openxmlformats.org/officeDocument/2006/relationships/hyperlink" Target="https://www.instagram.com/soono_artist" TargetMode="External"/><Relationship Id="rId3503" Type="http://schemas.openxmlformats.org/officeDocument/2006/relationships/hyperlink" Target="https://www.facebook.com/share/19t1hQNszT/" TargetMode="External"/><Relationship Id="rId4834" Type="http://schemas.openxmlformats.org/officeDocument/2006/relationships/hyperlink" Target="https://www.puniket.com/merubo/" TargetMode="External"/><Relationship Id="rId33" Type="http://schemas.openxmlformats.org/officeDocument/2006/relationships/hyperlink" Target="https://www.facebook.com/melanianpurin" TargetMode="External"/><Relationship Id="rId3506" Type="http://schemas.openxmlformats.org/officeDocument/2006/relationships/hyperlink" Target="https://www.plurk.com/KuraShng" TargetMode="External"/><Relationship Id="rId4837" Type="http://schemas.openxmlformats.org/officeDocument/2006/relationships/hyperlink" Target="https://pont.co/u/mokotacat" TargetMode="External"/><Relationship Id="rId32" Type="http://schemas.openxmlformats.org/officeDocument/2006/relationships/hyperlink" Target="https://soono.weebly.com/?utm_source=ig&amp;utm_medium=social&amp;utm_content=link_in_bio" TargetMode="External"/><Relationship Id="rId3505" Type="http://schemas.openxmlformats.org/officeDocument/2006/relationships/hyperlink" Target="https://www.pixiv.net/users/3386064" TargetMode="External"/><Relationship Id="rId4836" Type="http://schemas.openxmlformats.org/officeDocument/2006/relationships/hyperlink" Target="https://www.youtube.com/channel/UCINYr9uRtr7j63sSPI3k53A" TargetMode="External"/><Relationship Id="rId35" Type="http://schemas.openxmlformats.org/officeDocument/2006/relationships/hyperlink" Target="https://www.facebook.com/profile.php?id=100066562821753" TargetMode="External"/><Relationship Id="rId3508" Type="http://schemas.openxmlformats.org/officeDocument/2006/relationships/hyperlink" Target="https://www.facebook.com/profile.php?id=100086651085332&amp;__tn__=-UC*F" TargetMode="External"/><Relationship Id="rId4839" Type="http://schemas.openxmlformats.org/officeDocument/2006/relationships/hyperlink" Target="https://www.plurk.com/tamakiyayoi" TargetMode="External"/><Relationship Id="rId34" Type="http://schemas.openxmlformats.org/officeDocument/2006/relationships/hyperlink" Target="https://www.plurk.com/melanianpruin" TargetMode="External"/><Relationship Id="rId3507" Type="http://schemas.openxmlformats.org/officeDocument/2006/relationships/hyperlink" Target="https://www.plurk.com/p/3iqc6if7zn" TargetMode="External"/><Relationship Id="rId4838" Type="http://schemas.openxmlformats.org/officeDocument/2006/relationships/hyperlink" Target="https://x.com/tamakiyayoi" TargetMode="External"/><Relationship Id="rId3509" Type="http://schemas.openxmlformats.org/officeDocument/2006/relationships/hyperlink" Target="https://x.com/godnaskdigi" TargetMode="External"/><Relationship Id="rId37" Type="http://schemas.openxmlformats.org/officeDocument/2006/relationships/hyperlink" Target="https://twitter.com/kofan0331/status/1552294307767341058?s=46&amp;t=BBl9xiG-s1NqApoWBm401g" TargetMode="External"/><Relationship Id="rId36" Type="http://schemas.openxmlformats.org/officeDocument/2006/relationships/hyperlink" Target="https://m.facebook.com/kofan331/" TargetMode="External"/><Relationship Id="rId39" Type="http://schemas.openxmlformats.org/officeDocument/2006/relationships/hyperlink" Target="https://youtube.com/c/kofan%E5%8F%AF%E5%87%A1" TargetMode="External"/><Relationship Id="rId38" Type="http://schemas.openxmlformats.org/officeDocument/2006/relationships/hyperlink" Target="https://www.instagram.com/kofan_0331/?hl=zh-tw" TargetMode="External"/><Relationship Id="rId3500" Type="http://schemas.openxmlformats.org/officeDocument/2006/relationships/hyperlink" Target="https://x.com/y_o_m_y_o_m" TargetMode="External"/><Relationship Id="rId4831" Type="http://schemas.openxmlformats.org/officeDocument/2006/relationships/hyperlink" Target="https://x.com/punipoyo" TargetMode="External"/><Relationship Id="rId4830" Type="http://schemas.openxmlformats.org/officeDocument/2006/relationships/hyperlink" Target="https://www.instagram.com/senomotomb" TargetMode="External"/><Relationship Id="rId2203" Type="http://schemas.openxmlformats.org/officeDocument/2006/relationships/hyperlink" Target="http://pixiv.net/users/32007707" TargetMode="External"/><Relationship Id="rId3535" Type="http://schemas.openxmlformats.org/officeDocument/2006/relationships/hyperlink" Target="https://x.com/hardes96218925" TargetMode="External"/><Relationship Id="rId4866" Type="http://schemas.openxmlformats.org/officeDocument/2006/relationships/hyperlink" Target="https://www.instagram.com/c5_0_1_3_0/" TargetMode="External"/><Relationship Id="rId2204" Type="http://schemas.openxmlformats.org/officeDocument/2006/relationships/hyperlink" Target="https://www.facebook.com/permalink.php?story_fbid=pfbid02xTpi6hKvCZ32w4TyW2ZGgdns2mEQgozDGySTQv68zh1iWooyCTtB9D1VoerdErQTl&amp;id=61558258981354" TargetMode="External"/><Relationship Id="rId3534" Type="http://schemas.openxmlformats.org/officeDocument/2006/relationships/hyperlink" Target="https://www.myacg.com.tw/goods_detail.php?gid=7357800" TargetMode="External"/><Relationship Id="rId4865" Type="http://schemas.openxmlformats.org/officeDocument/2006/relationships/hyperlink" Target="https://x.com/c5_0_1_3_0" TargetMode="External"/><Relationship Id="rId20" Type="http://schemas.openxmlformats.org/officeDocument/2006/relationships/hyperlink" Target="https://twitter.com/Usagi__tw?t=ixuelpbn0R8uq7N9PL3bNg&amp;s=09" TargetMode="External"/><Relationship Id="rId2205" Type="http://schemas.openxmlformats.org/officeDocument/2006/relationships/hyperlink" Target="https://www.facebook.com/permalink.php?story_fbid=pfbid02xTpi6hKvCZ32w4TyW2ZGgdns2mEQgozDGySTQv68zh1iWooyCTtB9D1VoerdErQTl&amp;id=61558258981354" TargetMode="External"/><Relationship Id="rId3537" Type="http://schemas.openxmlformats.org/officeDocument/2006/relationships/hyperlink" Target="https://www.facebook.com/harkyan" TargetMode="External"/><Relationship Id="rId4868" Type="http://schemas.openxmlformats.org/officeDocument/2006/relationships/hyperlink" Target="https://www.facebook.com/chanzeeh09/" TargetMode="External"/><Relationship Id="rId2206" Type="http://schemas.openxmlformats.org/officeDocument/2006/relationships/hyperlink" Target="https://www.facebook.com/InertLiquid/" TargetMode="External"/><Relationship Id="rId3536" Type="http://schemas.openxmlformats.org/officeDocument/2006/relationships/hyperlink" Target="https://www.youtube.com/@hardesofficial" TargetMode="External"/><Relationship Id="rId4867" Type="http://schemas.openxmlformats.org/officeDocument/2006/relationships/hyperlink" Target="https://lit.link/zh-tw/c50130" TargetMode="External"/><Relationship Id="rId22" Type="http://schemas.openxmlformats.org/officeDocument/2006/relationships/hyperlink" Target="https://www.facebook.com/UsagiTW/posts/pfbid02VK8d1bsnWPE1dELMHov3o96cUDd1AYJQjdsruEgdVfuH9ZGctCaEYTb6r4prz88yl" TargetMode="External"/><Relationship Id="rId2207" Type="http://schemas.openxmlformats.org/officeDocument/2006/relationships/hyperlink" Target="https://twitter.com/Hi_ye" TargetMode="External"/><Relationship Id="rId3539" Type="http://schemas.openxmlformats.org/officeDocument/2006/relationships/hyperlink" Target="https://www.youtube.com/@Harkyan" TargetMode="External"/><Relationship Id="rId21" Type="http://schemas.openxmlformats.org/officeDocument/2006/relationships/hyperlink" Target="https://www.instagram.com/usagi_tw?utm_source=ig_web_button_share_sheet&amp;igsh=ZDNlZDc0MzIxNw==" TargetMode="External"/><Relationship Id="rId2208" Type="http://schemas.openxmlformats.org/officeDocument/2006/relationships/hyperlink" Target="https://www.plurk.com/Hi_ye" TargetMode="External"/><Relationship Id="rId3538" Type="http://schemas.openxmlformats.org/officeDocument/2006/relationships/hyperlink" Target="https://www.instagram.com/takkima/" TargetMode="External"/><Relationship Id="rId4869" Type="http://schemas.openxmlformats.org/officeDocument/2006/relationships/hyperlink" Target="https://bsky.app/profile/henzer09.bsky.social" TargetMode="External"/><Relationship Id="rId24" Type="http://schemas.openxmlformats.org/officeDocument/2006/relationships/hyperlink" Target="https://reurl.cc/dOWj6g?fbclid=IwZXh0bgNhZW0CMTAAYnJpZBExTnpvTTdQSU9FT0VYdjBob3NydGMGYXBwX2lkEDIyMjAzOTE3ODgyMDA4OTIAAR6HOueMsoHkycbCiqyT44f6VR_by-sBg6LrwD-tKWuDJIufuMD5g6OHIhTswA_aem_Gr8YT_60__xQqXaPiD9mMw" TargetMode="External"/><Relationship Id="rId2209" Type="http://schemas.openxmlformats.org/officeDocument/2006/relationships/hyperlink" Target="https://www.pixiv.net/users/1974280" TargetMode="External"/><Relationship Id="rId23" Type="http://schemas.openxmlformats.org/officeDocument/2006/relationships/hyperlink" Target="https://www.facebook.com/photo.php?fbid=1680506590745161&amp;set=p.1680506590745161&amp;type=3" TargetMode="External"/><Relationship Id="rId26" Type="http://schemas.openxmlformats.org/officeDocument/2006/relationships/hyperlink" Target="https://www.facebook.com/eeelyeee/" TargetMode="External"/><Relationship Id="rId25" Type="http://schemas.openxmlformats.org/officeDocument/2006/relationships/hyperlink" Target="https://www.instagram.com/cat_ears2007/" TargetMode="External"/><Relationship Id="rId28" Type="http://schemas.openxmlformats.org/officeDocument/2006/relationships/hyperlink" Target="https://x.com/soOno2020" TargetMode="External"/><Relationship Id="rId4860" Type="http://schemas.openxmlformats.org/officeDocument/2006/relationships/hyperlink" Target="https://rararirara0art.fanbox.cc/" TargetMode="External"/><Relationship Id="rId27" Type="http://schemas.openxmlformats.org/officeDocument/2006/relationships/hyperlink" Target="https://twitter.com/Ely_eee" TargetMode="External"/><Relationship Id="rId3531" Type="http://schemas.openxmlformats.org/officeDocument/2006/relationships/hyperlink" Target="https://www.plurk.com/ga673899" TargetMode="External"/><Relationship Id="rId4862" Type="http://schemas.openxmlformats.org/officeDocument/2006/relationships/hyperlink" Target="https://www.instagram.com/rarariraraxart/" TargetMode="External"/><Relationship Id="rId29" Type="http://schemas.openxmlformats.org/officeDocument/2006/relationships/hyperlink" Target="https://www.pixiv.net/users/540668" TargetMode="External"/><Relationship Id="rId2200" Type="http://schemas.openxmlformats.org/officeDocument/2006/relationships/hyperlink" Target="https://home.gamer.com.tw/homeindex.php?owner=vc" TargetMode="External"/><Relationship Id="rId3530" Type="http://schemas.openxmlformats.org/officeDocument/2006/relationships/hyperlink" Target="https://twitter.com/ga673899?lang=zh-tw" TargetMode="External"/><Relationship Id="rId4861" Type="http://schemas.openxmlformats.org/officeDocument/2006/relationships/hyperlink" Target="https://www.patreon.com/rararirara0art" TargetMode="External"/><Relationship Id="rId2201" Type="http://schemas.openxmlformats.org/officeDocument/2006/relationships/hyperlink" Target="https://www.facebook.com/profile.php?id=61558258981354" TargetMode="External"/><Relationship Id="rId3533" Type="http://schemas.openxmlformats.org/officeDocument/2006/relationships/hyperlink" Target="https://www.plurk.com/p/3izdfzqqxh" TargetMode="External"/><Relationship Id="rId4864" Type="http://schemas.openxmlformats.org/officeDocument/2006/relationships/hyperlink" Target="https://misskey.io/@rararirara0art" TargetMode="External"/><Relationship Id="rId2202" Type="http://schemas.openxmlformats.org/officeDocument/2006/relationships/hyperlink" Target="http://twitter.com/hairpin0703" TargetMode="External"/><Relationship Id="rId3532" Type="http://schemas.openxmlformats.org/officeDocument/2006/relationships/hyperlink" Target="https://www.pixiv.net/users/1355685" TargetMode="External"/><Relationship Id="rId4863" Type="http://schemas.openxmlformats.org/officeDocument/2006/relationships/hyperlink" Target="https://lit.link/en/rararirara" TargetMode="External"/><Relationship Id="rId3524" Type="http://schemas.openxmlformats.org/officeDocument/2006/relationships/hyperlink" Target="https://facebook.com/hanasawa062/" TargetMode="External"/><Relationship Id="rId4855" Type="http://schemas.openxmlformats.org/officeDocument/2006/relationships/hyperlink" Target="https://www.facebook.com/rararirara0art/" TargetMode="External"/><Relationship Id="rId3523" Type="http://schemas.openxmlformats.org/officeDocument/2006/relationships/hyperlink" Target="https://lit.link/zh-tw/hanakaaaa" TargetMode="External"/><Relationship Id="rId4854" Type="http://schemas.openxmlformats.org/officeDocument/2006/relationships/hyperlink" Target="https://www.facebook.com/rarariraraART/" TargetMode="External"/><Relationship Id="rId3526" Type="http://schemas.openxmlformats.org/officeDocument/2006/relationships/hyperlink" Target="https://www.pixiv.net/users/53877974" TargetMode="External"/><Relationship Id="rId4857" Type="http://schemas.openxmlformats.org/officeDocument/2006/relationships/hyperlink" Target="https://x.com/rararirara0art" TargetMode="External"/><Relationship Id="rId3525" Type="http://schemas.openxmlformats.org/officeDocument/2006/relationships/hyperlink" Target="https://x.com/hanasawahsu" TargetMode="External"/><Relationship Id="rId4856" Type="http://schemas.openxmlformats.org/officeDocument/2006/relationships/hyperlink" Target="https://bsky.app/profile/rararirara0art.bsky.social" TargetMode="External"/><Relationship Id="rId11" Type="http://schemas.openxmlformats.org/officeDocument/2006/relationships/hyperlink" Target="https://www.facebook.com/lovemolove" TargetMode="External"/><Relationship Id="rId3528" Type="http://schemas.openxmlformats.org/officeDocument/2006/relationships/hyperlink" Target="https://www.facebook.com/handoruclub" TargetMode="External"/><Relationship Id="rId4859" Type="http://schemas.openxmlformats.org/officeDocument/2006/relationships/hyperlink" Target="https://www.pixiv.net/users/73142725" TargetMode="External"/><Relationship Id="rId10" Type="http://schemas.openxmlformats.org/officeDocument/2006/relationships/hyperlink" Target="https://www.facebook.com/dreamproject0079/?locale=zh_TW" TargetMode="External"/><Relationship Id="rId3527" Type="http://schemas.openxmlformats.org/officeDocument/2006/relationships/hyperlink" Target="https://www.instagram.com/hanasawa_062/" TargetMode="External"/><Relationship Id="rId4858" Type="http://schemas.openxmlformats.org/officeDocument/2006/relationships/hyperlink" Target="https://x.com/rarariraraXart" TargetMode="External"/><Relationship Id="rId13" Type="http://schemas.openxmlformats.org/officeDocument/2006/relationships/hyperlink" Target="https://fantia.jp/fanclubs/52892?locale=zh-tw" TargetMode="External"/><Relationship Id="rId12" Type="http://schemas.openxmlformats.org/officeDocument/2006/relationships/hyperlink" Target="https://twitter.com/lovemomosweet" TargetMode="External"/><Relationship Id="rId3529" Type="http://schemas.openxmlformats.org/officeDocument/2006/relationships/hyperlink" Target="https://www.facebook.com/ga869302" TargetMode="External"/><Relationship Id="rId15" Type="http://schemas.openxmlformats.org/officeDocument/2006/relationships/hyperlink" Target="https://www.twitch.tv/lovemomosweet" TargetMode="External"/><Relationship Id="rId14" Type="http://schemas.openxmlformats.org/officeDocument/2006/relationships/hyperlink" Target="https://www.instagram.com/momo180_cos/" TargetMode="External"/><Relationship Id="rId17" Type="http://schemas.openxmlformats.org/officeDocument/2006/relationships/hyperlink" Target="https://www.facebook.com/neneko.page?locale=zh_TW" TargetMode="External"/><Relationship Id="rId16" Type="http://schemas.openxmlformats.org/officeDocument/2006/relationships/hyperlink" Target="https://linktr.ee/lovemomosweet?utm_source=linktree_profile_share&amp;ltsid=db415409-4786-4a29-a547-9cfc4302406b" TargetMode="External"/><Relationship Id="rId19" Type="http://schemas.openxmlformats.org/officeDocument/2006/relationships/hyperlink" Target="https://www.facebook.com/UsagiTW" TargetMode="External"/><Relationship Id="rId3520" Type="http://schemas.openxmlformats.org/officeDocument/2006/relationships/hyperlink" Target="https://twitter.com/xephyrks" TargetMode="External"/><Relationship Id="rId4851" Type="http://schemas.openxmlformats.org/officeDocument/2006/relationships/hyperlink" Target="https://www.facebook.com/getsuyuu.yomi/?locale=zh_TW" TargetMode="External"/><Relationship Id="rId18" Type="http://schemas.openxmlformats.org/officeDocument/2006/relationships/hyperlink" Target="https://www.facebook.com/shimotsuki18" TargetMode="External"/><Relationship Id="rId4850" Type="http://schemas.openxmlformats.org/officeDocument/2006/relationships/hyperlink" Target="https://www.pixiv.net/users/12378747" TargetMode="External"/><Relationship Id="rId3522" Type="http://schemas.openxmlformats.org/officeDocument/2006/relationships/hyperlink" Target="https://www.instagram.com/hanaka._.28/" TargetMode="External"/><Relationship Id="rId4853" Type="http://schemas.openxmlformats.org/officeDocument/2006/relationships/hyperlink" Target="https://www.instagram.com/yomi_inheart" TargetMode="External"/><Relationship Id="rId3521" Type="http://schemas.openxmlformats.org/officeDocument/2006/relationships/hyperlink" Target="https://www.pixiv.net/users/649747" TargetMode="External"/><Relationship Id="rId4852" Type="http://schemas.openxmlformats.org/officeDocument/2006/relationships/hyperlink" Target="https://x.com/GetsuyuuYomi/media" TargetMode="External"/><Relationship Id="rId84" Type="http://schemas.openxmlformats.org/officeDocument/2006/relationships/hyperlink" Target="https://reurl.cc/vG52kA?fbclid=IwZXh0bgNhZW0CMTAAYnJpZBExbUQ1Z2RKNHdnQVpsS1RFc3NydGMGYXBwX2lkEDIyMjAzOTE3ODgyMDA4OTIAAR4Xd7Ytr0Vm_FrWkVnjxrWMJN-HaU9mLzdv8RnPHum5e6mG7kyaYP4QBpwKKw_aem_DN0BLmTm-9QvFbNplwTtQA" TargetMode="External"/><Relationship Id="rId1774" Type="http://schemas.openxmlformats.org/officeDocument/2006/relationships/hyperlink" Target="https://twitter.com/Karasu_Chan1204" TargetMode="External"/><Relationship Id="rId4800" Type="http://schemas.openxmlformats.org/officeDocument/2006/relationships/hyperlink" Target="https://www.facebook.com/miku3939circle/" TargetMode="External"/><Relationship Id="rId83" Type="http://schemas.openxmlformats.org/officeDocument/2006/relationships/hyperlink" Target="https://www.facebook.com/wu.zhu.ying.361685/posts/pfbid02bPyqHFMPbjeXnvqjJeFPfTWrwayuZQDeGcKcxWwRchKZhUkUxvyqnm6Ck5LEWMW6l" TargetMode="External"/><Relationship Id="rId1775" Type="http://schemas.openxmlformats.org/officeDocument/2006/relationships/hyperlink" Target="https://www.pixiv.net/users/17779015" TargetMode="External"/><Relationship Id="rId86" Type="http://schemas.openxmlformats.org/officeDocument/2006/relationships/hyperlink" Target="https://twitter.com/tori_mcct" TargetMode="External"/><Relationship Id="rId1776" Type="http://schemas.openxmlformats.org/officeDocument/2006/relationships/hyperlink" Target="https://www.facebook.com/permalink.php?story_fbid=pfbid0r2spWdUwKky7DpCkDRyzn6WzMm3XDq8asCQ5Zd4JWFfHUuybC3SL2GgAfsumtpHzl&amp;id=61592453519484" TargetMode="External"/><Relationship Id="rId4802" Type="http://schemas.openxmlformats.org/officeDocument/2006/relationships/hyperlink" Target="https://www.instagram.com/miku3939circle?fbclid=IwY2xjawHAnUBleHRuA2FlbQIxMAABHSLN0Mdthj9uzDaAz7GEkoMWOxlQcnwi4IhGxG5H-WwQ9c8LaAQvPH6PUA_aem_S3BFbhHhEEItgx2uwuKTFw" TargetMode="External"/><Relationship Id="rId85" Type="http://schemas.openxmlformats.org/officeDocument/2006/relationships/hyperlink" Target="https://www.facebook.com/misconception2014/" TargetMode="External"/><Relationship Id="rId1777" Type="http://schemas.openxmlformats.org/officeDocument/2006/relationships/hyperlink" Target="https://www.myacg.com.tw/goods_detail.php?gid=7357599" TargetMode="External"/><Relationship Id="rId4801" Type="http://schemas.openxmlformats.org/officeDocument/2006/relationships/hyperlink" Target="https://x.com/miku3939circle?fbclid=IwY2xjawHAnUZleHRuA2FlbQIxMAABHabL-g_NkABSFq_xQ4bBKtjz1vAwOYCpq7d0uWspY4SQEIZmjeP-9yYrdg_aem_PiwAiSXxYGlqsvomRqRHHw" TargetMode="External"/><Relationship Id="rId88" Type="http://schemas.openxmlformats.org/officeDocument/2006/relationships/hyperlink" Target="https://www.facebook.com/tc.chan.675349/posts/pfbid0oYUxjbDYvHQSZaauX7XmztPxDVUqGpZLfrpYknX1QqZyigU4yAaARQT6xKt7deG5l" TargetMode="External"/><Relationship Id="rId1778" Type="http://schemas.openxmlformats.org/officeDocument/2006/relationships/hyperlink" Target="https://hexbunnydoujin.tw/?search=author&amp;id=Karasu_Chan1204" TargetMode="External"/><Relationship Id="rId4804" Type="http://schemas.openxmlformats.org/officeDocument/2006/relationships/hyperlink" Target="https://www.facebook.com/neko.winter.9" TargetMode="External"/><Relationship Id="rId87" Type="http://schemas.openxmlformats.org/officeDocument/2006/relationships/hyperlink" Target="https://www.pixiv.net/users/14368479" TargetMode="External"/><Relationship Id="rId1779" Type="http://schemas.openxmlformats.org/officeDocument/2006/relationships/hyperlink" Target="https://www.facebook.com/share/1FD7D5hZDQ/?mibextid=wwXIfr" TargetMode="External"/><Relationship Id="rId4803" Type="http://schemas.openxmlformats.org/officeDocument/2006/relationships/hyperlink" Target="https://discord.gg/wCU3ZgZJzv" TargetMode="External"/><Relationship Id="rId4806" Type="http://schemas.openxmlformats.org/officeDocument/2006/relationships/hyperlink" Target="https://x.com/mistletoeouo" TargetMode="External"/><Relationship Id="rId89" Type="http://schemas.openxmlformats.org/officeDocument/2006/relationships/hyperlink" Target="https://www.facebook.com/yukineko170" TargetMode="External"/><Relationship Id="rId4805" Type="http://schemas.openxmlformats.org/officeDocument/2006/relationships/hyperlink" Target="https://bsky.app/profile/mafuyu2.bsky.social" TargetMode="External"/><Relationship Id="rId4808" Type="http://schemas.openxmlformats.org/officeDocument/2006/relationships/hyperlink" Target="https://www.pixiv.net/users/24106238" TargetMode="External"/><Relationship Id="rId4807" Type="http://schemas.openxmlformats.org/officeDocument/2006/relationships/hyperlink" Target="https://www.plurk.com/mistletoeouo" TargetMode="External"/><Relationship Id="rId4809" Type="http://schemas.openxmlformats.org/officeDocument/2006/relationships/hyperlink" Target="https://www.instagram.com/_mafuyuuuuu_" TargetMode="External"/><Relationship Id="rId80" Type="http://schemas.openxmlformats.org/officeDocument/2006/relationships/hyperlink" Target="https://twitter.com/8nana_usa" TargetMode="External"/><Relationship Id="rId82" Type="http://schemas.openxmlformats.org/officeDocument/2006/relationships/hyperlink" Target="https://www.instagram.com/illustration_aku007/?fbclid=IwAR30XW9AaLfNNg3gSXARaZv2zi_41q_XhrjNEtM7bCinFjthZ0Skr1h9TUQ" TargetMode="External"/><Relationship Id="rId81" Type="http://schemas.openxmlformats.org/officeDocument/2006/relationships/hyperlink" Target="https://www.pixiv.net/users/13614957" TargetMode="External"/><Relationship Id="rId1770" Type="http://schemas.openxmlformats.org/officeDocument/2006/relationships/hyperlink" Target="https://www.youtube.com/@fullmoonnegi" TargetMode="External"/><Relationship Id="rId1771" Type="http://schemas.openxmlformats.org/officeDocument/2006/relationships/hyperlink" Target="https://www.twitch.tv/fullmoonnenegi" TargetMode="External"/><Relationship Id="rId1772" Type="http://schemas.openxmlformats.org/officeDocument/2006/relationships/hyperlink" Target="https://discord.gg/ndHrbh98Jn" TargetMode="External"/><Relationship Id="rId1773" Type="http://schemas.openxmlformats.org/officeDocument/2006/relationships/hyperlink" Target="https://lit.link/zh-tw/fullmoonnegi" TargetMode="External"/><Relationship Id="rId73" Type="http://schemas.openxmlformats.org/officeDocument/2006/relationships/hyperlink" Target="https://www.facebook.com/IdolProduction74" TargetMode="External"/><Relationship Id="rId1763" Type="http://schemas.openxmlformats.org/officeDocument/2006/relationships/hyperlink" Target="https://www.facebook.com/kuromuono/posts/pfbid0QZV9QpYb4DdtsKSKgPDzMacKcpkDGck7hgDnnq3t7MZvWVKEA62cazeFeQkbfHi9l" TargetMode="External"/><Relationship Id="rId72" Type="http://schemas.openxmlformats.org/officeDocument/2006/relationships/hyperlink" Target="http://5-y.2-d.jp/" TargetMode="External"/><Relationship Id="rId1764" Type="http://schemas.openxmlformats.org/officeDocument/2006/relationships/hyperlink" Target="https://www.facebook.com/simelu2016?locale=ja_JP" TargetMode="External"/><Relationship Id="rId75" Type="http://schemas.openxmlformats.org/officeDocument/2006/relationships/hyperlink" Target="https://x.com/mikoair" TargetMode="External"/><Relationship Id="rId1765" Type="http://schemas.openxmlformats.org/officeDocument/2006/relationships/hyperlink" Target="https://twitter.com/simelu1209" TargetMode="External"/><Relationship Id="rId74" Type="http://schemas.openxmlformats.org/officeDocument/2006/relationships/hyperlink" Target="https://www.facebook.com/profile.php?id=100000297013388" TargetMode="External"/><Relationship Id="rId1766" Type="http://schemas.openxmlformats.org/officeDocument/2006/relationships/hyperlink" Target="https://www.plurk.com/simelu" TargetMode="External"/><Relationship Id="rId77" Type="http://schemas.openxmlformats.org/officeDocument/2006/relationships/hyperlink" Target="https://www.pixiv.net/users/495657" TargetMode="External"/><Relationship Id="rId1767" Type="http://schemas.openxmlformats.org/officeDocument/2006/relationships/hyperlink" Target="https://x.com/fullmoonnegi?s=21" TargetMode="External"/><Relationship Id="rId76" Type="http://schemas.openxmlformats.org/officeDocument/2006/relationships/hyperlink" Target="https://www.plurk.com/summerair" TargetMode="External"/><Relationship Id="rId1768" Type="http://schemas.openxmlformats.org/officeDocument/2006/relationships/hyperlink" Target="https://p.ecpay.com.tw/1CA9DD4" TargetMode="External"/><Relationship Id="rId79" Type="http://schemas.openxmlformats.org/officeDocument/2006/relationships/hyperlink" Target="https://www.facebook.com/profile.php?id=100094134949022" TargetMode="External"/><Relationship Id="rId1769" Type="http://schemas.openxmlformats.org/officeDocument/2006/relationships/hyperlink" Target="https://www.instagram.com/fullmoonnegi/?igsh=MTZnY3RqcTF2NTI4dQ==" TargetMode="External"/><Relationship Id="rId78" Type="http://schemas.openxmlformats.org/officeDocument/2006/relationships/hyperlink" Target="https://www.facebook.com/IdolProduction74/posts/pfbid02FhecfsRJSxCTJWm5cuYZaj6jmKad9c5WTMshwCS5rAKfcqBX6xWn8oB6KdbUvirql" TargetMode="External"/><Relationship Id="rId71" Type="http://schemas.openxmlformats.org/officeDocument/2006/relationships/hyperlink" Target="https://www.pixiv.net/users/1565632" TargetMode="External"/><Relationship Id="rId70" Type="http://schemas.openxmlformats.org/officeDocument/2006/relationships/hyperlink" Target="https://twitter.com/kantoku_5th" TargetMode="External"/><Relationship Id="rId1760" Type="http://schemas.openxmlformats.org/officeDocument/2006/relationships/hyperlink" Target="https://twitter.com/KuromuOno" TargetMode="External"/><Relationship Id="rId1761" Type="http://schemas.openxmlformats.org/officeDocument/2006/relationships/hyperlink" Target="https://www.youtube.com/channel/UC2ZWggon1NOT2TGaVUMzY7A" TargetMode="External"/><Relationship Id="rId1762" Type="http://schemas.openxmlformats.org/officeDocument/2006/relationships/hyperlink" Target="https://discord.com/invite/jYfjJ5RJF3" TargetMode="External"/><Relationship Id="rId62" Type="http://schemas.openxmlformats.org/officeDocument/2006/relationships/hyperlink" Target="https://portaly.cc/beardad85414" TargetMode="External"/><Relationship Id="rId1796" Type="http://schemas.openxmlformats.org/officeDocument/2006/relationships/hyperlink" Target="https://x.com/oocdawang?fbclid=IwY2xjawIBws5leHRuA2FlbQIxMAABHeKszZn4HlqZyb-hmUDMob7JmTYxwnWKXYOSsFRC7I6fiN_C-6BhcQz_dg_aem_dUD1-MUbn2bVa32DjFda0g" TargetMode="External"/><Relationship Id="rId4822" Type="http://schemas.openxmlformats.org/officeDocument/2006/relationships/hyperlink" Target="https://x.com/doremiyukiii" TargetMode="External"/><Relationship Id="rId61" Type="http://schemas.openxmlformats.org/officeDocument/2006/relationships/hyperlink" Target="https://www.instagram.com/beardad850414" TargetMode="External"/><Relationship Id="rId1797" Type="http://schemas.openxmlformats.org/officeDocument/2006/relationships/hyperlink" Target="https://x.com/shuilantao/status/2085298368276996206" TargetMode="External"/><Relationship Id="rId4821" Type="http://schemas.openxmlformats.org/officeDocument/2006/relationships/hyperlink" Target="https://www.facebook.com/MiyukiTW" TargetMode="External"/><Relationship Id="rId64" Type="http://schemas.openxmlformats.org/officeDocument/2006/relationships/hyperlink" Target="https://drive.google.com/file/d/1msQmu0U2Wo6IC-leRgMdwigybkSJegHq/view?usp=sharing" TargetMode="External"/><Relationship Id="rId1798" Type="http://schemas.openxmlformats.org/officeDocument/2006/relationships/hyperlink" Target="https://www.facebook.com/er913187750/" TargetMode="External"/><Relationship Id="rId4824" Type="http://schemas.openxmlformats.org/officeDocument/2006/relationships/hyperlink" Target="https://www.facebook.com/MiyukiTW/posts/pfbid02Kh95yUeMawnkpSbp1P4H9CnVZNXDgjBKxLxfYhoc7XqUiikWSzKfXTAnvkj6fsRwl" TargetMode="External"/><Relationship Id="rId63" Type="http://schemas.openxmlformats.org/officeDocument/2006/relationships/hyperlink" Target="https://www.facebook.com/reel/3367086716832008/" TargetMode="External"/><Relationship Id="rId1799" Type="http://schemas.openxmlformats.org/officeDocument/2006/relationships/hyperlink" Target="https://twitter.com/kino_na" TargetMode="External"/><Relationship Id="rId4823" Type="http://schemas.openxmlformats.org/officeDocument/2006/relationships/hyperlink" Target="https://www.youtube.com/channel/UC4WqAL2TOuty3gZXFwu84Hg?view_as=subscriber" TargetMode="External"/><Relationship Id="rId66" Type="http://schemas.openxmlformats.org/officeDocument/2006/relationships/hyperlink" Target="https://www.pixiv.net/users/19063155" TargetMode="External"/><Relationship Id="rId4826" Type="http://schemas.openxmlformats.org/officeDocument/2006/relationships/hyperlink" Target="https://x.com/bluetwintail" TargetMode="External"/><Relationship Id="rId65" Type="http://schemas.openxmlformats.org/officeDocument/2006/relationships/hyperlink" Target="https://x.com/44c_isaac?lang=zh-TW" TargetMode="External"/><Relationship Id="rId4825" Type="http://schemas.openxmlformats.org/officeDocument/2006/relationships/hyperlink" Target="https://bsky.app/profile/bluetwintail.bsky.social" TargetMode="External"/><Relationship Id="rId68" Type="http://schemas.openxmlformats.org/officeDocument/2006/relationships/hyperlink" Target="https://weibo.com/isaacyeh" TargetMode="External"/><Relationship Id="rId4828" Type="http://schemas.openxmlformats.org/officeDocument/2006/relationships/hyperlink" Target="https://x.com/senomotomb" TargetMode="External"/><Relationship Id="rId67" Type="http://schemas.openxmlformats.org/officeDocument/2006/relationships/hyperlink" Target="https://home.gamer.com.tw/profile/index_feed.php?owner=lowkey0820" TargetMode="External"/><Relationship Id="rId4827" Type="http://schemas.openxmlformats.org/officeDocument/2006/relationships/hyperlink" Target="https://www.plurk.com/bluetwintail" TargetMode="External"/><Relationship Id="rId4829" Type="http://schemas.openxmlformats.org/officeDocument/2006/relationships/hyperlink" Target="https://www.pixiv.net/users/14056" TargetMode="External"/><Relationship Id="rId60" Type="http://schemas.openxmlformats.org/officeDocument/2006/relationships/hyperlink" Target="https://www.pixiv.net/users/11526704" TargetMode="External"/><Relationship Id="rId69" Type="http://schemas.openxmlformats.org/officeDocument/2006/relationships/hyperlink" Target="https://www.facebook.com/ssd.ada.831152/posts/pfbid02m47QRGEYFp9u1eVe7tT2K7PU27X1BmoWALE3Z8m4rDeSDYrJwMnHrSiLTEoTMvYyl" TargetMode="External"/><Relationship Id="rId1790" Type="http://schemas.openxmlformats.org/officeDocument/2006/relationships/hyperlink" Target="https://twitter.com/zunzzzz_/status/1750490274999173313/photo/1" TargetMode="External"/><Relationship Id="rId1791" Type="http://schemas.openxmlformats.org/officeDocument/2006/relationships/hyperlink" Target="https://www.facebook.com/p/GirlsFrontline-Griffin-Meme-StoryHouse-%E5%B0%91%E5%A5%B3%E5%89%8D%E7%B7%9A%E6%A0%BC%E9%87%8C%E8%8A%AC%E6%95%85%E4%BA%8B%E5%B1%8B-Ver2-61559194003953/?locale=id_ID&amp;paipv=0&amp;eav=AfbPjOgbB9HmSM3LYnmyTqUa9ovqBQlrXYf2UZl11FyXEIF-sVDfnSaBABoFZ_Zgbng&amp;_rdr" TargetMode="External"/><Relationship Id="rId1792" Type="http://schemas.openxmlformats.org/officeDocument/2006/relationships/hyperlink" Target="https://www.facebook.com/permalink.php?story_fbid=pfbid03783zuF8nMrteNXgRk5MsN9zpEJKy3DTrUJBP9KoXbowPDg2QsELw5oX9bQm18kakl&amp;id=61559194003953" TargetMode="External"/><Relationship Id="rId1793" Type="http://schemas.openxmlformats.org/officeDocument/2006/relationships/hyperlink" Target="https://www.facebook.com/MFgeldian/?locale=hi_IN" TargetMode="External"/><Relationship Id="rId1794" Type="http://schemas.openxmlformats.org/officeDocument/2006/relationships/hyperlink" Target="https://twitter.com/morifuerfulaer" TargetMode="External"/><Relationship Id="rId4820" Type="http://schemas.openxmlformats.org/officeDocument/2006/relationships/hyperlink" Target="https://www.twitch.tv/saki_miyamoto" TargetMode="External"/><Relationship Id="rId1795" Type="http://schemas.openxmlformats.org/officeDocument/2006/relationships/hyperlink" Target="https://www.facebook.com/mimi.yu.12177?__tn__=-UC*F" TargetMode="External"/><Relationship Id="rId51" Type="http://schemas.openxmlformats.org/officeDocument/2006/relationships/hyperlink" Target="https://facebook.com/yu.yan.ting.974906/" TargetMode="External"/><Relationship Id="rId1785" Type="http://schemas.openxmlformats.org/officeDocument/2006/relationships/hyperlink" Target="https://www.facebook.com/Zunzzzz" TargetMode="External"/><Relationship Id="rId4811" Type="http://schemas.openxmlformats.org/officeDocument/2006/relationships/hyperlink" Target="https://www.twitch.tv/mistletoeouo" TargetMode="External"/><Relationship Id="rId50" Type="http://schemas.openxmlformats.org/officeDocument/2006/relationships/hyperlink" Target="https://itiri.fanbox.cc/" TargetMode="External"/><Relationship Id="rId1786" Type="http://schemas.openxmlformats.org/officeDocument/2006/relationships/hyperlink" Target="https://twitter.com/zunzzzz_" TargetMode="External"/><Relationship Id="rId4810" Type="http://schemas.openxmlformats.org/officeDocument/2006/relationships/hyperlink" Target="https://www.youtube.com/@_mafuyuuuuu_" TargetMode="External"/><Relationship Id="rId53" Type="http://schemas.openxmlformats.org/officeDocument/2006/relationships/hyperlink" Target="https://www.plurk.com/rifrif686" TargetMode="External"/><Relationship Id="rId1787" Type="http://schemas.openxmlformats.org/officeDocument/2006/relationships/hyperlink" Target="https://www.plurk.com/zunzun89897" TargetMode="External"/><Relationship Id="rId4813" Type="http://schemas.openxmlformats.org/officeDocument/2006/relationships/hyperlink" Target="https://home.gamer.com.tw/d0108i0080" TargetMode="External"/><Relationship Id="rId52" Type="http://schemas.openxmlformats.org/officeDocument/2006/relationships/hyperlink" Target="https://twitter.com/Yen_Ting_Yu" TargetMode="External"/><Relationship Id="rId1788" Type="http://schemas.openxmlformats.org/officeDocument/2006/relationships/hyperlink" Target="https://www.plurk.com/zunzun89897" TargetMode="External"/><Relationship Id="rId4812" Type="http://schemas.openxmlformats.org/officeDocument/2006/relationships/hyperlink" Target="https://discord.gg/3BSCj49jsM" TargetMode="External"/><Relationship Id="rId55" Type="http://schemas.openxmlformats.org/officeDocument/2006/relationships/hyperlink" Target="https://www.facebook.com/permalink.php?story_fbid=pfbid0Sjbto9HFM3mf1XkkoaT4DxFzDDT9d1Wu2dn5SoNYhJ6U7GKymBXdxBpFX6bYz5w3l&amp;id=61583891031404" TargetMode="External"/><Relationship Id="rId1789" Type="http://schemas.openxmlformats.org/officeDocument/2006/relationships/hyperlink" Target="https://www.instagram.com/zunzzzz_?fbclid=IwAR3FEjRZINZ_PN_RZWi8ezZzxkrdz2QvEKcHKeaNuQEWoEXD2b-DDqhDJVQ" TargetMode="External"/><Relationship Id="rId4815" Type="http://schemas.openxmlformats.org/officeDocument/2006/relationships/hyperlink" Target="https://www.facebook.com/Saki.Miyamoto.Fanpage/" TargetMode="External"/><Relationship Id="rId54" Type="http://schemas.openxmlformats.org/officeDocument/2006/relationships/hyperlink" Target="https://www.pixiv.net/users/3433634" TargetMode="External"/><Relationship Id="rId4814" Type="http://schemas.openxmlformats.org/officeDocument/2006/relationships/hyperlink" Target="https://lit.link/mafuyuuu" TargetMode="External"/><Relationship Id="rId57" Type="http://schemas.openxmlformats.org/officeDocument/2006/relationships/hyperlink" Target="https://www.facebook.com/xiongchumo" TargetMode="External"/><Relationship Id="rId4817" Type="http://schemas.openxmlformats.org/officeDocument/2006/relationships/hyperlink" Target="https://x.com/sakimisub" TargetMode="External"/><Relationship Id="rId56" Type="http://schemas.openxmlformats.org/officeDocument/2006/relationships/hyperlink" Target="https://www.facebook.com/404Armory/" TargetMode="External"/><Relationship Id="rId4816" Type="http://schemas.openxmlformats.org/officeDocument/2006/relationships/hyperlink" Target="https://x.com/saki_miyamoto" TargetMode="External"/><Relationship Id="rId4819" Type="http://schemas.openxmlformats.org/officeDocument/2006/relationships/hyperlink" Target="https://www.youtube.com/channel/UCDVltowj5k2pM3zRX5ba_uw/channels" TargetMode="External"/><Relationship Id="rId4818" Type="http://schemas.openxmlformats.org/officeDocument/2006/relationships/hyperlink" Target="https://www.instagram.com/sakimi_cos/" TargetMode="External"/><Relationship Id="rId59" Type="http://schemas.openxmlformats.org/officeDocument/2006/relationships/hyperlink" Target="https://x.com/beardad85414" TargetMode="External"/><Relationship Id="rId58" Type="http://schemas.openxmlformats.org/officeDocument/2006/relationships/hyperlink" Target="https://bsky.app/profile/beardad85414.bsky.social" TargetMode="External"/><Relationship Id="rId1780" Type="http://schemas.openxmlformats.org/officeDocument/2006/relationships/hyperlink" Target="https://x.com/travelmoon85" TargetMode="External"/><Relationship Id="rId1781" Type="http://schemas.openxmlformats.org/officeDocument/2006/relationships/hyperlink" Target="https://m.twitch.tv/mimiko110/home?fbclid=IwRlRTSASOSb9leHRuA2FlbQIxMABzcnRjBmFwcF9pZAo2NjI4NTY4Mzc5AAEefUGVQViDen0UYGbDodjDGTvdLOkAxAc7gxL8OR7zDiFxqjvY6m2A20VNvHk_aem_MH0oGX1Yt0pq2Qa4YcqBig" TargetMode="External"/><Relationship Id="rId1782" Type="http://schemas.openxmlformats.org/officeDocument/2006/relationships/hyperlink" Target="https://www.facebook.com/travelmoon85/posts/pfbid0FZkcLTAY2rbZF8G9zZUfQP9jt8vJi54Q21Pcw1zPf7kULnnwPJ7F4sptuNuhP56Ql" TargetMode="External"/><Relationship Id="rId1783" Type="http://schemas.openxmlformats.org/officeDocument/2006/relationships/hyperlink" Target="https://x.com/travelmoon85/status/2083116067896033540/photo/1" TargetMode="External"/><Relationship Id="rId1784" Type="http://schemas.openxmlformats.org/officeDocument/2006/relationships/hyperlink" Target="https://www.doujin.com.tw/groups/info/6044" TargetMode="External"/><Relationship Id="rId2269" Type="http://schemas.openxmlformats.org/officeDocument/2006/relationships/hyperlink" Target="https://www.pixiv.net/users/5796114" TargetMode="External"/><Relationship Id="rId349" Type="http://schemas.openxmlformats.org/officeDocument/2006/relationships/hyperlink" Target="https://www.facebook.com/ncuanimeclub" TargetMode="External"/><Relationship Id="rId348" Type="http://schemas.openxmlformats.org/officeDocument/2006/relationships/hyperlink" Target="https://www.pixiv.net/users/18325314" TargetMode="External"/><Relationship Id="rId347" Type="http://schemas.openxmlformats.org/officeDocument/2006/relationships/hyperlink" Target="https://x.com/AmakuraHaruka" TargetMode="External"/><Relationship Id="rId346" Type="http://schemas.openxmlformats.org/officeDocument/2006/relationships/hyperlink" Target="https://www.facebook.com/profile.php?id=100064811495948" TargetMode="External"/><Relationship Id="rId3591" Type="http://schemas.openxmlformats.org/officeDocument/2006/relationships/hyperlink" Target="https://x.com/TuHsun0616?fbclid=IwZXh0bgNhZW0CMTAAAR2zN8MCUIqYN0Zc_y2NXy9R6g94ECltsyZATGsteC7lkTc4-ojDMQI0mF8_aem_iutqBpQ7MlEOZsjVrmM0zw" TargetMode="External"/><Relationship Id="rId2260" Type="http://schemas.openxmlformats.org/officeDocument/2006/relationships/hyperlink" Target="https://twitter.com/Merufena" TargetMode="External"/><Relationship Id="rId3590" Type="http://schemas.openxmlformats.org/officeDocument/2006/relationships/hyperlink" Target="https://www.facebook.com/HsunCraftStudio/?locale=zh_TW" TargetMode="External"/><Relationship Id="rId341" Type="http://schemas.openxmlformats.org/officeDocument/2006/relationships/hyperlink" Target="https://myship.7-11.com.tw/general/detail/GM2312258759908" TargetMode="External"/><Relationship Id="rId2261" Type="http://schemas.openxmlformats.org/officeDocument/2006/relationships/hyperlink" Target="https://www.plurk.com/Merufena" TargetMode="External"/><Relationship Id="rId3593" Type="http://schemas.openxmlformats.org/officeDocument/2006/relationships/hyperlink" Target="https://x.com/Huahua_tu" TargetMode="External"/><Relationship Id="rId340" Type="http://schemas.openxmlformats.org/officeDocument/2006/relationships/hyperlink" Target="https://www.facebook.com/xiao.ji.kuai.shang.gong/posts/pfbid038MjFhUhCDNi9fFXLzwFJ2rq2AFU6rw2YVLBhDtUvV4ga6pUka5p7sekvFtVrX172l" TargetMode="External"/><Relationship Id="rId2262" Type="http://schemas.openxmlformats.org/officeDocument/2006/relationships/hyperlink" Target="https://www.pixiv.net/users/357034" TargetMode="External"/><Relationship Id="rId3592" Type="http://schemas.openxmlformats.org/officeDocument/2006/relationships/hyperlink" Target="https://www.facebook.com/profile.php?id=100011900293458" TargetMode="External"/><Relationship Id="rId2263" Type="http://schemas.openxmlformats.org/officeDocument/2006/relationships/hyperlink" Target="https://home.gamer.com.tw/homeindex.php?owner=zaku2s1024" TargetMode="External"/><Relationship Id="rId3595" Type="http://schemas.openxmlformats.org/officeDocument/2006/relationships/hyperlink" Target="https://www.facebook.com/huhome0906" TargetMode="External"/><Relationship Id="rId2264" Type="http://schemas.openxmlformats.org/officeDocument/2006/relationships/hyperlink" Target="https://www.facebook.com/54ebiyaya/" TargetMode="External"/><Relationship Id="rId3594" Type="http://schemas.openxmlformats.org/officeDocument/2006/relationships/hyperlink" Target="https://www.instagram.com/huatu_drawing" TargetMode="External"/><Relationship Id="rId345" Type="http://schemas.openxmlformats.org/officeDocument/2006/relationships/hyperlink" Target="https://home.gamer.com.tw/profile/index.php?owner=summerkmth" TargetMode="External"/><Relationship Id="rId2265" Type="http://schemas.openxmlformats.org/officeDocument/2006/relationships/hyperlink" Target="https://x.com/54ebiyaya_ch" TargetMode="External"/><Relationship Id="rId3597" Type="http://schemas.openxmlformats.org/officeDocument/2006/relationships/hyperlink" Target="https://www.instagram.com/huhome0906,https://www.instagram.com/huhome0910" TargetMode="External"/><Relationship Id="rId344" Type="http://schemas.openxmlformats.org/officeDocument/2006/relationships/hyperlink" Target="https://www.facebook.com/km1000km1000/" TargetMode="External"/><Relationship Id="rId2266" Type="http://schemas.openxmlformats.org/officeDocument/2006/relationships/hyperlink" Target="https://linktr.ee/54ebiyaya" TargetMode="External"/><Relationship Id="rId3596" Type="http://schemas.openxmlformats.org/officeDocument/2006/relationships/hyperlink" Target="https://twitter.com/HuHome0906,https://twitter.com/HuHome0910" TargetMode="External"/><Relationship Id="rId343" Type="http://schemas.openxmlformats.org/officeDocument/2006/relationships/hyperlink" Target="https://www.facebook.com/shan.yan.266094/posts/pfbid02DdiZmkwEKKeGzpMXodAnQT5hZa67FTeV3xxnSMSD99p55dJuXri7d2rtwb1E9XeQl" TargetMode="External"/><Relationship Id="rId2267" Type="http://schemas.openxmlformats.org/officeDocument/2006/relationships/hyperlink" Target="https://www.facebook.com/profile.php?id=100000324976406&amp;__cft__%5B0%5D=AZWjhm_Z7vUdSjfG5UBaovp-7mVk8igkoQDEP4ZTGfMjTVwQVHXV1Ls6omJU96iuC90EN4uSO0bus_0OPpNSI1Ehv5szj1YQVXKCJhB0e1IU0sdr-yruD3FI18hmoOt8VMkQ2RPAYpblori2mOmHgttSpOZsyb5Dr1eFT4hKFJ8VZAuyBUz7Z2P5Mpo8fBLilww&amp;__tn__=-UC%2CP-R" TargetMode="External"/><Relationship Id="rId3599" Type="http://schemas.openxmlformats.org/officeDocument/2006/relationships/hyperlink" Target="https://www.threads.com/@reku2080/post/DbdQmbmE_ea" TargetMode="External"/><Relationship Id="rId342" Type="http://schemas.openxmlformats.org/officeDocument/2006/relationships/hyperlink" Target="https://www.facebook.com/profile.php?id=100086439973776&amp;__cft__%5B0%5D=AZVAOb6VbmkfbXX6Qhgs__LzgRk-eIRjN-w2cszmSspTazf8xQN4Xa24xeGZNPFoSnZ9tRfmc6OaXq9c5ZPQeOR0xQptqjEEUPQ6AREw6Ti1BH-cS2w43GAYTf7nkaPtQiLVvlb4O-k28RH4wWbNQpJ_88itMdWI1YkA8UPllIlWOUSCl95RHSyFRuQjaBJjtu0&amp;__tn__=-UC%2CP-R-R" TargetMode="External"/><Relationship Id="rId2268" Type="http://schemas.openxmlformats.org/officeDocument/2006/relationships/hyperlink" Target="https://x.com/tsukuba_0623?s=21&amp;t=9abn-J66yDM2HxihU0z1UQ" TargetMode="External"/><Relationship Id="rId3598" Type="http://schemas.openxmlformats.org/officeDocument/2006/relationships/hyperlink" Target="https://line.me/R/ti/p/@027lpgxp" TargetMode="External"/><Relationship Id="rId2258" Type="http://schemas.openxmlformats.org/officeDocument/2006/relationships/hyperlink" Target="https://lit.link/zh-tw/nekomimimeidoya" TargetMode="External"/><Relationship Id="rId2259" Type="http://schemas.openxmlformats.org/officeDocument/2006/relationships/hyperlink" Target="https://www.facebook.com/Merufena/?locale=zh_TW" TargetMode="External"/><Relationship Id="rId3589" Type="http://schemas.openxmlformats.org/officeDocument/2006/relationships/hyperlink" Target="https://www.instagram.com/howuvtuber/" TargetMode="External"/><Relationship Id="rId338" Type="http://schemas.openxmlformats.org/officeDocument/2006/relationships/hyperlink" Target="https://portaly.cc/ShinaS13" TargetMode="External"/><Relationship Id="rId337" Type="http://schemas.openxmlformats.org/officeDocument/2006/relationships/hyperlink" Target="https://x.com/shinas_13?s=21" TargetMode="External"/><Relationship Id="rId336" Type="http://schemas.openxmlformats.org/officeDocument/2006/relationships/hyperlink" Target="https://www.facebook.com/share/1Hdu3wfWi6/?mibextid=wwXIfr" TargetMode="External"/><Relationship Id="rId335" Type="http://schemas.openxmlformats.org/officeDocument/2006/relationships/hyperlink" Target="https://www.facebook.com/hui.ju.chang.54693" TargetMode="External"/><Relationship Id="rId3580" Type="http://schemas.openxmlformats.org/officeDocument/2006/relationships/hyperlink" Target="https://www.pixiv.net/users/6604936" TargetMode="External"/><Relationship Id="rId339" Type="http://schemas.openxmlformats.org/officeDocument/2006/relationships/hyperlink" Target="https://www.facebook.com/xiao.ji.kuai.shang.gong/posts/pfbid02zNSVpwgbT9VBbDdqZwzhQyrK73U8BscS6RRG2WyZ5MrLeJS7yo1VSj187UYHHErrl" TargetMode="External"/><Relationship Id="rId330" Type="http://schemas.openxmlformats.org/officeDocument/2006/relationships/hyperlink" Target="https://www.facebook.com/TSUBASA.OwO/" TargetMode="External"/><Relationship Id="rId2250" Type="http://schemas.openxmlformats.org/officeDocument/2006/relationships/hyperlink" Target="https://x.com/AlbertC67277889" TargetMode="External"/><Relationship Id="rId3582" Type="http://schemas.openxmlformats.org/officeDocument/2006/relationships/hyperlink" Target="https://www.facebook.com/HoodierHG/posts/pfbid037vwfb4QTi6YQxhSCZYQCxWUhAgWWmA2MB3NJj4RzGHtrG6V8YFWgRNYqpZUSg1f8l" TargetMode="External"/><Relationship Id="rId2251" Type="http://schemas.openxmlformats.org/officeDocument/2006/relationships/hyperlink" Target="https://www.pixiv.net/users/31471454" TargetMode="External"/><Relationship Id="rId3581" Type="http://schemas.openxmlformats.org/officeDocument/2006/relationships/hyperlink" Target="https://home.gamer.com.tw/homeindex.php" TargetMode="External"/><Relationship Id="rId2252" Type="http://schemas.openxmlformats.org/officeDocument/2006/relationships/hyperlink" Target="https://medium.com/@albertc0303/about" TargetMode="External"/><Relationship Id="rId3584" Type="http://schemas.openxmlformats.org/officeDocument/2006/relationships/hyperlink" Target="https://www.facebook.com/profile.php?id=61554739561421" TargetMode="External"/><Relationship Id="rId2253" Type="http://schemas.openxmlformats.org/officeDocument/2006/relationships/hyperlink" Target="https://x.com/Nekota_Ashu" TargetMode="External"/><Relationship Id="rId3583" Type="http://schemas.openxmlformats.org/officeDocument/2006/relationships/hyperlink" Target="https://x.com/LZRT24" TargetMode="External"/><Relationship Id="rId334" Type="http://schemas.openxmlformats.org/officeDocument/2006/relationships/hyperlink" Target="https://linktr.ee/TheLittleThingy?utm_source=ig&amp;utm_medium=social&amp;utm_content=link_in_bio" TargetMode="External"/><Relationship Id="rId2254" Type="http://schemas.openxmlformats.org/officeDocument/2006/relationships/hyperlink" Target="https://www.instagram.com/nekota_ashu" TargetMode="External"/><Relationship Id="rId3586" Type="http://schemas.openxmlformats.org/officeDocument/2006/relationships/hyperlink" Target="https://twitter.com/Hosto_costo?fbclid=IwAR3LdXMjyfNnPRO5sOAcJfDa3jd-GnA_LOyd34a4fOow5oro8YJ816yOODI" TargetMode="External"/><Relationship Id="rId333" Type="http://schemas.openxmlformats.org/officeDocument/2006/relationships/hyperlink" Target="https://www.twitch.tv/TheLittleThingy" TargetMode="External"/><Relationship Id="rId2255" Type="http://schemas.openxmlformats.org/officeDocument/2006/relationships/hyperlink" Target="https://nekotaashu-official.mystrikingly.com/" TargetMode="External"/><Relationship Id="rId3585" Type="http://schemas.openxmlformats.org/officeDocument/2006/relationships/hyperlink" Target="https://www.pixiv.net/users/11251598?fbclid=IwAR1XAZgloyyogUXSq-ukncS0cX-0ZB4LdDAepvwClvZiY8oPiTFCI3LZd3s" TargetMode="External"/><Relationship Id="rId332" Type="http://schemas.openxmlformats.org/officeDocument/2006/relationships/hyperlink" Target="https://www.instagram.com/The_Little_Thingy/" TargetMode="External"/><Relationship Id="rId2256" Type="http://schemas.openxmlformats.org/officeDocument/2006/relationships/hyperlink" Target="https://x.com/nekome_jp" TargetMode="External"/><Relationship Id="rId3588" Type="http://schemas.openxmlformats.org/officeDocument/2006/relationships/hyperlink" Target="https://twitter.com/haoyoujujide1" TargetMode="External"/><Relationship Id="rId331" Type="http://schemas.openxmlformats.org/officeDocument/2006/relationships/hyperlink" Target="https://x.com/TheLittleThingy" TargetMode="External"/><Relationship Id="rId2257" Type="http://schemas.openxmlformats.org/officeDocument/2006/relationships/hyperlink" Target="https://www.instagram.com/nekome_jp/" TargetMode="External"/><Relationship Id="rId3587" Type="http://schemas.openxmlformats.org/officeDocument/2006/relationships/hyperlink" Target="https://www.facebook.com/profile.php?id=100083137430570" TargetMode="External"/><Relationship Id="rId370" Type="http://schemas.openxmlformats.org/officeDocument/2006/relationships/hyperlink" Target="https://www.artstation.com/yuchianart" TargetMode="External"/><Relationship Id="rId369" Type="http://schemas.openxmlformats.org/officeDocument/2006/relationships/hyperlink" Target="https://lit.link/zh-tw/yuchianart" TargetMode="External"/><Relationship Id="rId368" Type="http://schemas.openxmlformats.org/officeDocument/2006/relationships/hyperlink" Target="https://yuchianart.weebly.com/" TargetMode="External"/><Relationship Id="rId2280" Type="http://schemas.openxmlformats.org/officeDocument/2006/relationships/hyperlink" Target="https://discord.com/invite/dpYZwPASAs" TargetMode="External"/><Relationship Id="rId2281" Type="http://schemas.openxmlformats.org/officeDocument/2006/relationships/hyperlink" Target="https://linktr.ee/Murasaki_?fbclid=IwY2xjawSRtqlleHRuA2FlbQIxMABicmlkETFCREFoZ2w2VWJvUEVKRTRvc3J0YwZhcHBfaWQQMjIyMDM5MTc4ODIwMDg5MgABHoMqd2u2dL0CtVhe0kA3-XcCedN-y_ffnIfDfRb60JFfjlth5sKkHd8FioFc_aem_SLP5UyPuMRAqIukpzbUxew" TargetMode="External"/><Relationship Id="rId2282" Type="http://schemas.openxmlformats.org/officeDocument/2006/relationships/hyperlink" Target="https://shopee.tw/zishu030" TargetMode="External"/><Relationship Id="rId363" Type="http://schemas.openxmlformats.org/officeDocument/2006/relationships/hyperlink" Target="https://x.com/yuchianart" TargetMode="External"/><Relationship Id="rId2283" Type="http://schemas.openxmlformats.org/officeDocument/2006/relationships/hyperlink" Target="https://www.facebook.com/h6x6h" TargetMode="External"/><Relationship Id="rId362" Type="http://schemas.openxmlformats.org/officeDocument/2006/relationships/hyperlink" Target="https://www.facebook.com/DC002studio/" TargetMode="External"/><Relationship Id="rId2284" Type="http://schemas.openxmlformats.org/officeDocument/2006/relationships/hyperlink" Target="https://www.facebook.com/Tianyuyarashi" TargetMode="External"/><Relationship Id="rId361" Type="http://schemas.openxmlformats.org/officeDocument/2006/relationships/hyperlink" Target="https://www.facebook.com/YuchianArt/" TargetMode="External"/><Relationship Id="rId2285" Type="http://schemas.openxmlformats.org/officeDocument/2006/relationships/hyperlink" Target="https://x.com/h6x6h" TargetMode="External"/><Relationship Id="rId360" Type="http://schemas.openxmlformats.org/officeDocument/2006/relationships/hyperlink" Target="https://driftking.tw" TargetMode="External"/><Relationship Id="rId2286" Type="http://schemas.openxmlformats.org/officeDocument/2006/relationships/hyperlink" Target="https://www.instagram.com/tuminiakira/" TargetMode="External"/><Relationship Id="rId367" Type="http://schemas.openxmlformats.org/officeDocument/2006/relationships/hyperlink" Target="https://www.instagram.com/yuchian_yu71/" TargetMode="External"/><Relationship Id="rId2287" Type="http://schemas.openxmlformats.org/officeDocument/2006/relationships/hyperlink" Target="https://www.youtube.com/@AmethystGalaxy814" TargetMode="External"/><Relationship Id="rId366" Type="http://schemas.openxmlformats.org/officeDocument/2006/relationships/hyperlink" Target="https://www.deviantart.com/yuchianart" TargetMode="External"/><Relationship Id="rId2288" Type="http://schemas.openxmlformats.org/officeDocument/2006/relationships/hyperlink" Target="https://discord.gg/cpWBcWPT93" TargetMode="External"/><Relationship Id="rId365" Type="http://schemas.openxmlformats.org/officeDocument/2006/relationships/hyperlink" Target="https://www.pixiv.net/users/6658523" TargetMode="External"/><Relationship Id="rId2289" Type="http://schemas.openxmlformats.org/officeDocument/2006/relationships/hyperlink" Target="https://home.gamer.com.tw/homeindex.php?owner=h6x6h" TargetMode="External"/><Relationship Id="rId364" Type="http://schemas.openxmlformats.org/officeDocument/2006/relationships/hyperlink" Target="https://www.plurk.com/Eejonne" TargetMode="External"/><Relationship Id="rId95" Type="http://schemas.openxmlformats.org/officeDocument/2006/relationships/hyperlink" Target="https://yukineko0975.fanbox.cc/" TargetMode="External"/><Relationship Id="rId94" Type="http://schemas.openxmlformats.org/officeDocument/2006/relationships/hyperlink" Target="https://www.pixiv.net/users/25447095" TargetMode="External"/><Relationship Id="rId97" Type="http://schemas.openxmlformats.org/officeDocument/2006/relationships/hyperlink" Target="https://www.youtube.com/@yukineko097" TargetMode="External"/><Relationship Id="rId96" Type="http://schemas.openxmlformats.org/officeDocument/2006/relationships/hyperlink" Target="https://www.instagram.com/yukineko170/" TargetMode="External"/><Relationship Id="rId99" Type="http://schemas.openxmlformats.org/officeDocument/2006/relationships/hyperlink" Target="https://discord.com/invite/G5DUnS2Qcz" TargetMode="External"/><Relationship Id="rId98" Type="http://schemas.openxmlformats.org/officeDocument/2006/relationships/hyperlink" Target="https://www.twitch.tv/yukineko0975" TargetMode="External"/><Relationship Id="rId91" Type="http://schemas.openxmlformats.org/officeDocument/2006/relationships/hyperlink" Target="https://bsky.app/profile/yukineko0975.bsky.social" TargetMode="External"/><Relationship Id="rId90" Type="http://schemas.openxmlformats.org/officeDocument/2006/relationships/hyperlink" Target="https://www.facebook.com/seaoceanumi" TargetMode="External"/><Relationship Id="rId93" Type="http://schemas.openxmlformats.org/officeDocument/2006/relationships/hyperlink" Target="https://x.com/yukineko097" TargetMode="External"/><Relationship Id="rId92" Type="http://schemas.openxmlformats.org/officeDocument/2006/relationships/hyperlink" Target="https://x.com/yukineko0975" TargetMode="External"/><Relationship Id="rId359" Type="http://schemas.openxmlformats.org/officeDocument/2006/relationships/hyperlink" Target="https://dkaze.fanbox.cc/" TargetMode="External"/><Relationship Id="rId358" Type="http://schemas.openxmlformats.org/officeDocument/2006/relationships/hyperlink" Target="https://pixiv.me/driftkingtw" TargetMode="External"/><Relationship Id="rId357" Type="http://schemas.openxmlformats.org/officeDocument/2006/relationships/hyperlink" Target="https://plurk.com/driftkingtw" TargetMode="External"/><Relationship Id="rId2270" Type="http://schemas.openxmlformats.org/officeDocument/2006/relationships/hyperlink" Target="https://www.facebook.com/li.an.zhu.338696/posts/pfbid02TH5TwTZpJGGXVkJAmw3v15rNJyLkvW5ZGUPZKsw4EvhzPsErKtmhH8ZwYCJVvtrcl" TargetMode="External"/><Relationship Id="rId2271" Type="http://schemas.openxmlformats.org/officeDocument/2006/relationships/hyperlink" Target="https://www.facebook.com/cnos2016/" TargetMode="External"/><Relationship Id="rId352" Type="http://schemas.openxmlformats.org/officeDocument/2006/relationships/hyperlink" Target="https://www.youtube.com/channel/UCiqgchrGAe72bDcMyCy8Wwg" TargetMode="External"/><Relationship Id="rId2272" Type="http://schemas.openxmlformats.org/officeDocument/2006/relationships/hyperlink" Target="https://www.plurk.com/p/3iu10dazzv" TargetMode="External"/><Relationship Id="rId351" Type="http://schemas.openxmlformats.org/officeDocument/2006/relationships/hyperlink" Target="https://clusters.tw/profile/47AFE9E2-0664-4F7B-92CC-B7CE1220A981/plans" TargetMode="External"/><Relationship Id="rId2273" Type="http://schemas.openxmlformats.org/officeDocument/2006/relationships/hyperlink" Target="https://www.instagram.com/skauramomo/?hl=zh-tw" TargetMode="External"/><Relationship Id="rId350" Type="http://schemas.openxmlformats.org/officeDocument/2006/relationships/hyperlink" Target="https://www.plurk.com/NCUACG" TargetMode="External"/><Relationship Id="rId2274" Type="http://schemas.openxmlformats.org/officeDocument/2006/relationships/hyperlink" Target="https://www.facebook.com/skauramomo0529/posts/pfbid02f72KHmaYWjeJYsgQpcryAVoidLt8GftZKi6qTjDnDqShUGrDiW2Qx2fiBYujipg7l" TargetMode="External"/><Relationship Id="rId2275" Type="http://schemas.openxmlformats.org/officeDocument/2006/relationships/hyperlink" Target="https://www.facebook.com/sue8586/?locale=zh_TW" TargetMode="External"/><Relationship Id="rId356" Type="http://schemas.openxmlformats.org/officeDocument/2006/relationships/hyperlink" Target="https://twitter.com/driftkingtw" TargetMode="External"/><Relationship Id="rId2276" Type="http://schemas.openxmlformats.org/officeDocument/2006/relationships/hyperlink" Target="https://twitter.com/Murasaki8586" TargetMode="External"/><Relationship Id="rId355" Type="http://schemas.openxmlformats.org/officeDocument/2006/relationships/hyperlink" Target="https://www.facebook.com/schrodinger.blickwinkel" TargetMode="External"/><Relationship Id="rId2277" Type="http://schemas.openxmlformats.org/officeDocument/2006/relationships/hyperlink" Target="https://www.paypal.com/paypalme/zishu030" TargetMode="External"/><Relationship Id="rId354" Type="http://schemas.openxmlformats.org/officeDocument/2006/relationships/hyperlink" Target="https://www.facebook.com/cyccacglab/?locale=zh_TW" TargetMode="External"/><Relationship Id="rId2278" Type="http://schemas.openxmlformats.org/officeDocument/2006/relationships/hyperlink" Target="https://www.instagram.com/poyeeee666/" TargetMode="External"/><Relationship Id="rId353" Type="http://schemas.openxmlformats.org/officeDocument/2006/relationships/hyperlink" Target="https://ncuacg.pixnet.net/blog" TargetMode="External"/><Relationship Id="rId2279" Type="http://schemas.openxmlformats.org/officeDocument/2006/relationships/hyperlink" Target="https://www.twitch.tv/zishu030" TargetMode="External"/><Relationship Id="rId2225" Type="http://schemas.openxmlformats.org/officeDocument/2006/relationships/hyperlink" Target="https://dc.komorikuma.com/" TargetMode="External"/><Relationship Id="rId3557" Type="http://schemas.openxmlformats.org/officeDocument/2006/relationships/hyperlink" Target="https://www.instagram.com/helene.tw/" TargetMode="External"/><Relationship Id="rId4888" Type="http://schemas.openxmlformats.org/officeDocument/2006/relationships/hyperlink" Target="https://www.plurk.com/p/3izdf9xlhy" TargetMode="External"/><Relationship Id="rId2226" Type="http://schemas.openxmlformats.org/officeDocument/2006/relationships/hyperlink" Target="https://lit.link/zh-tw/komorikuma" TargetMode="External"/><Relationship Id="rId3556" Type="http://schemas.openxmlformats.org/officeDocument/2006/relationships/hyperlink" Target="https://twitter.com/helene_tw" TargetMode="External"/><Relationship Id="rId4887" Type="http://schemas.openxmlformats.org/officeDocument/2006/relationships/hyperlink" Target="https://clusters.tw/profile/C0DEE252-3A60-475F-A566-93E1D2FC1858/works" TargetMode="External"/><Relationship Id="rId2227" Type="http://schemas.openxmlformats.org/officeDocument/2006/relationships/hyperlink" Target="https://www.facebook.com/morimahinata" TargetMode="External"/><Relationship Id="rId3559" Type="http://schemas.openxmlformats.org/officeDocument/2006/relationships/hyperlink" Target="https://twitter.com/HIKOHIKO_0204" TargetMode="External"/><Relationship Id="rId2228" Type="http://schemas.openxmlformats.org/officeDocument/2006/relationships/hyperlink" Target="https://twitter.com/morimahinata" TargetMode="External"/><Relationship Id="rId3558" Type="http://schemas.openxmlformats.org/officeDocument/2006/relationships/hyperlink" Target="https://www.facebook.com/HIKOCOSPLAY" TargetMode="External"/><Relationship Id="rId4889" Type="http://schemas.openxmlformats.org/officeDocument/2006/relationships/hyperlink" Target="https://clusters.tw/creator-posts/3F1B4F87-DF82-4C88-904F-DEFBC285D751" TargetMode="External"/><Relationship Id="rId2229" Type="http://schemas.openxmlformats.org/officeDocument/2006/relationships/hyperlink" Target="https://www.plurk.com/morimahinata" TargetMode="External"/><Relationship Id="rId305" Type="http://schemas.openxmlformats.org/officeDocument/2006/relationships/hyperlink" Target="https://www.instagram.com/maimeow0?igsh=MTg3bmR0cDU5ZzFjdg==" TargetMode="External"/><Relationship Id="rId304" Type="http://schemas.openxmlformats.org/officeDocument/2006/relationships/hyperlink" Target="https://twitter.com/maiqqcatbb" TargetMode="External"/><Relationship Id="rId303" Type="http://schemas.openxmlformats.org/officeDocument/2006/relationships/hyperlink" Target="https://www.facebook.com/share/16WCrUvAao/?mibextid=wwXIfr" TargetMode="External"/><Relationship Id="rId302" Type="http://schemas.openxmlformats.org/officeDocument/2006/relationships/hyperlink" Target="https://x.com/Yukichan1102/status/2086101771420881106" TargetMode="External"/><Relationship Id="rId309" Type="http://schemas.openxmlformats.org/officeDocument/2006/relationships/hyperlink" Target="https://www.facebook.com/hua.xiao.hua.859628/" TargetMode="External"/><Relationship Id="rId308" Type="http://schemas.openxmlformats.org/officeDocument/2006/relationships/hyperlink" Target="https://www.instagram.com/ringoaki/" TargetMode="External"/><Relationship Id="rId307" Type="http://schemas.openxmlformats.org/officeDocument/2006/relationships/hyperlink" Target="https://www.facebook.com/aki.coser/" TargetMode="External"/><Relationship Id="rId306" Type="http://schemas.openxmlformats.org/officeDocument/2006/relationships/hyperlink" Target="https://youtube.com/@maiqqcatbb" TargetMode="External"/><Relationship Id="rId4880" Type="http://schemas.openxmlformats.org/officeDocument/2006/relationships/hyperlink" Target="https://lit.link/zh-tw/yusuyusu" TargetMode="External"/><Relationship Id="rId3551" Type="http://schemas.openxmlformats.org/officeDocument/2006/relationships/hyperlink" Target="https://www.facebook.com/cacinatw/?locale=zh_TW" TargetMode="External"/><Relationship Id="rId4882" Type="http://schemas.openxmlformats.org/officeDocument/2006/relationships/hyperlink" Target="https://docs.google.com/forms/d/e/1FAIpQLSftoZ1cl_evesKCN46vnC0pz37o7VeSv3JqfeD6Tk2ms324Sw/viewform" TargetMode="External"/><Relationship Id="rId2220" Type="http://schemas.openxmlformats.org/officeDocument/2006/relationships/hyperlink" Target="https://x.com/morlina_lilith" TargetMode="External"/><Relationship Id="rId3550" Type="http://schemas.openxmlformats.org/officeDocument/2006/relationships/hyperlink" Target="https://linktr.ee/hattie_cos" TargetMode="External"/><Relationship Id="rId4881" Type="http://schemas.openxmlformats.org/officeDocument/2006/relationships/hyperlink" Target="https://docs.google.com/forms/d/e/1FAIpQLSftoZ1cl_evesKCN46vnC0pz37o7VeSv3JqfeD6Tk2ms324Sw/viewform" TargetMode="External"/><Relationship Id="rId301" Type="http://schemas.openxmlformats.org/officeDocument/2006/relationships/hyperlink" Target="https://www.google.com/url?sa=t&amp;source=web&amp;rct=j&amp;opi=89978449&amp;url=https://www.twitch.tv/hosinoyasetsu%3Flang%3Dzh-tw&amp;ved=2ahUKEwi5ku-O6ZqKAxW7n68BHTzXAMUQFnoECBsQAQ&amp;usg=AOvVaw0vOpddAijLPnz6BehVhX5Z" TargetMode="External"/><Relationship Id="rId2221" Type="http://schemas.openxmlformats.org/officeDocument/2006/relationships/hyperlink" Target="https://twitter.com/komorikuma_vt" TargetMode="External"/><Relationship Id="rId3553" Type="http://schemas.openxmlformats.org/officeDocument/2006/relationships/hyperlink" Target="https://twitter.com/suzuhirahiro666" TargetMode="External"/><Relationship Id="rId4884" Type="http://schemas.openxmlformats.org/officeDocument/2006/relationships/hyperlink" Target="https://twitter.com/chuckni1" TargetMode="External"/><Relationship Id="rId300" Type="http://schemas.openxmlformats.org/officeDocument/2006/relationships/hyperlink" Target="https://www.google.com/url?sa=t&amp;source=web&amp;rct=j&amp;opi=89978449&amp;url=https://www.youtube.com/channel/UCQymE4njJ-t9oahwX9-iC8w&amp;ved=2ahUKEwi5ku-O6ZqKAxW7n68BHTzXAMUQFnoECBoQAQ&amp;usg=AOvVaw0AZkRRD-Q5btlVcPMcso10" TargetMode="External"/><Relationship Id="rId2222" Type="http://schemas.openxmlformats.org/officeDocument/2006/relationships/hyperlink" Target="https://payment.ecpay.com.tw/Broadcaster/Donate/8466857B914567F1E82EFEEAF8F658EF" TargetMode="External"/><Relationship Id="rId3552" Type="http://schemas.openxmlformats.org/officeDocument/2006/relationships/hyperlink" Target="https://www.instagram.com/cacinatw" TargetMode="External"/><Relationship Id="rId4883" Type="http://schemas.openxmlformats.org/officeDocument/2006/relationships/hyperlink" Target="https://www.facebook.com/shougunni" TargetMode="External"/><Relationship Id="rId2223" Type="http://schemas.openxmlformats.org/officeDocument/2006/relationships/hyperlink" Target="https://www.instagram.com/komorikuma_vtuber/" TargetMode="External"/><Relationship Id="rId3555" Type="http://schemas.openxmlformats.org/officeDocument/2006/relationships/hyperlink" Target="https://www.facebook.com/helenehoney.tw/" TargetMode="External"/><Relationship Id="rId4886" Type="http://schemas.openxmlformats.org/officeDocument/2006/relationships/hyperlink" Target="https://www.pixiv.net/users/823302" TargetMode="External"/><Relationship Id="rId2224" Type="http://schemas.openxmlformats.org/officeDocument/2006/relationships/hyperlink" Target="https://www.youtube.com/@komorikuma_vtuber/featured?sub_confirmation=1" TargetMode="External"/><Relationship Id="rId3554" Type="http://schemas.openxmlformats.org/officeDocument/2006/relationships/hyperlink" Target="https://www.youtube.com/@SUZUHIRAChannel" TargetMode="External"/><Relationship Id="rId4885" Type="http://schemas.openxmlformats.org/officeDocument/2006/relationships/hyperlink" Target="https://www.plurk.com/a96040021" TargetMode="External"/><Relationship Id="rId2214" Type="http://schemas.openxmlformats.org/officeDocument/2006/relationships/hyperlink" Target="https://twitter.com/kitsunefukka" TargetMode="External"/><Relationship Id="rId3546" Type="http://schemas.openxmlformats.org/officeDocument/2006/relationships/hyperlink" Target="https://lit.link/zh-tw/harurunoe" TargetMode="External"/><Relationship Id="rId4877" Type="http://schemas.openxmlformats.org/officeDocument/2006/relationships/hyperlink" Target="https://www.myacg.com.tw/goods_detail.php?gid=7308795" TargetMode="External"/><Relationship Id="rId2215" Type="http://schemas.openxmlformats.org/officeDocument/2006/relationships/hyperlink" Target="https://www.plurk.com/acea4" TargetMode="External"/><Relationship Id="rId3545" Type="http://schemas.openxmlformats.org/officeDocument/2006/relationships/hyperlink" Target="https://www.instagram.com/harurunoe/" TargetMode="External"/><Relationship Id="rId4876" Type="http://schemas.openxmlformats.org/officeDocument/2006/relationships/hyperlink" Target="https://www.myacg.com.tw/goods_detail.php?gid=7308795" TargetMode="External"/><Relationship Id="rId2216" Type="http://schemas.openxmlformats.org/officeDocument/2006/relationships/hyperlink" Target="https://www.pixiv.net/users/187424" TargetMode="External"/><Relationship Id="rId3548" Type="http://schemas.openxmlformats.org/officeDocument/2006/relationships/hyperlink" Target="https://www.facebook.com/photo/?fbid=1532173708922249&amp;set=a.441562874650010" TargetMode="External"/><Relationship Id="rId4879" Type="http://schemas.openxmlformats.org/officeDocument/2006/relationships/hyperlink" Target="https://www.instagram.com/yusuyusu0408/" TargetMode="External"/><Relationship Id="rId2217" Type="http://schemas.openxmlformats.org/officeDocument/2006/relationships/hyperlink" Target="https://x.com/eatbara" TargetMode="External"/><Relationship Id="rId3547" Type="http://schemas.openxmlformats.org/officeDocument/2006/relationships/hyperlink" Target="https://www.facebook.com/ruru.ha.142/posts/pfbid02DJPPaei2A2ruiQN143YtWaFQFGhAw89Wy6ji2PvcabZepH7qTS69pFUo71NvRJB3l" TargetMode="External"/><Relationship Id="rId4878" Type="http://schemas.openxmlformats.org/officeDocument/2006/relationships/hyperlink" Target="https://www.facebook.com/profile.php?id=100063855934350&amp;comment_id=Y29tbWVudDoxMzUzOTA2NjEzNDE0NTI0XzIwNTE0OTk2MTIyNTc1MDE%3D" TargetMode="External"/><Relationship Id="rId2218" Type="http://schemas.openxmlformats.org/officeDocument/2006/relationships/hyperlink" Target="https://www.plurk.com/eatbara" TargetMode="External"/><Relationship Id="rId2219" Type="http://schemas.openxmlformats.org/officeDocument/2006/relationships/hyperlink" Target="https://www.pixiv.net/users/698182" TargetMode="External"/><Relationship Id="rId3549" Type="http://schemas.openxmlformats.org/officeDocument/2006/relationships/hyperlink" Target="https://www.facebook.com/hattiecos?__cft__%5B0%5D=AZW1A9DP8bQ4Km4usWaYZ6jFkJSjaogSngoG_LehsrFGpOcA-TJ_OHodgBspMc111td_2y19SANTx2JmbdasZQWobiz3HchfGyj2hnGQuZrAwWZKm718fIjTehkluppDYBLrn48e9Q35YwsHnmn8pskz-RlJT3AyDFRtHJFaxbwpTS8Hoy1VkKpBeIXRS0LU5aI&amp;__tn__=-UC%2CP-R" TargetMode="External"/><Relationship Id="rId3540" Type="http://schemas.openxmlformats.org/officeDocument/2006/relationships/hyperlink" Target="https://linktr.ee/takkima" TargetMode="External"/><Relationship Id="rId4871" Type="http://schemas.openxmlformats.org/officeDocument/2006/relationships/hyperlink" Target="https://www.pixiv.net/users/58197690" TargetMode="External"/><Relationship Id="rId4870" Type="http://schemas.openxmlformats.org/officeDocument/2006/relationships/hyperlink" Target="https://x.com/chanzeeh09" TargetMode="External"/><Relationship Id="rId2210" Type="http://schemas.openxmlformats.org/officeDocument/2006/relationships/hyperlink" Target="https://youtu.be/ngO9YS0eA-M" TargetMode="External"/><Relationship Id="rId3542" Type="http://schemas.openxmlformats.org/officeDocument/2006/relationships/hyperlink" Target="https://x.com/Harururu0526" TargetMode="External"/><Relationship Id="rId4873" Type="http://schemas.openxmlformats.org/officeDocument/2006/relationships/hyperlink" Target="https://www.twitch.tv/henzer09/videos" TargetMode="External"/><Relationship Id="rId2211" Type="http://schemas.openxmlformats.org/officeDocument/2006/relationships/hyperlink" Target="https://www.twitch.tv/hiye814334" TargetMode="External"/><Relationship Id="rId3541" Type="http://schemas.openxmlformats.org/officeDocument/2006/relationships/hyperlink" Target="https://www.facebook.com/harurunoe/" TargetMode="External"/><Relationship Id="rId4872" Type="http://schemas.openxmlformats.org/officeDocument/2006/relationships/hyperlink" Target="https://www.youtube.com/@chanzeeh09" TargetMode="External"/><Relationship Id="rId2212" Type="http://schemas.openxmlformats.org/officeDocument/2006/relationships/hyperlink" Target="https://www.facebook.com/share/18oJPg1Lvi/?mibextid=wwXIfr" TargetMode="External"/><Relationship Id="rId3544" Type="http://schemas.openxmlformats.org/officeDocument/2006/relationships/hyperlink" Target="https://www.pixiv.net/users/34494743" TargetMode="External"/><Relationship Id="rId4875" Type="http://schemas.openxmlformats.org/officeDocument/2006/relationships/hyperlink" Target="https://linktr.ee/henzer?fbclid=IwY2xjawTKo-hleHRuA2FlbQIxMABicmlkETFVOFZSc1Q4Y0VCUlpEdzJmc3J0YwZhcHBfaWQQMjIyMDM5MTc4ODIwMDg5MgABHp3VSB63KXERpg7oMF1eEJHS_F_hMpdlOw5PnY0SPog7l98X15-K5ls2PRav_aem_yLVs5fivjYMAaPaOJwNHOA" TargetMode="External"/><Relationship Id="rId2213" Type="http://schemas.openxmlformats.org/officeDocument/2006/relationships/hyperlink" Target="https://www.facebook.com/fukacea4/" TargetMode="External"/><Relationship Id="rId3543" Type="http://schemas.openxmlformats.org/officeDocument/2006/relationships/hyperlink" Target="https://www.plurk.com/harurunoe" TargetMode="External"/><Relationship Id="rId4874" Type="http://schemas.openxmlformats.org/officeDocument/2006/relationships/hyperlink" Target="https://discord.com/invite/DH4YvXSQXm" TargetMode="External"/><Relationship Id="rId2247" Type="http://schemas.openxmlformats.org/officeDocument/2006/relationships/hyperlink" Target="https://www.facebook.com/TOHOorin" TargetMode="External"/><Relationship Id="rId3579" Type="http://schemas.openxmlformats.org/officeDocument/2006/relationships/hyperlink" Target="https://www.plurk.com/s29314125?offset=" TargetMode="External"/><Relationship Id="rId2248" Type="http://schemas.openxmlformats.org/officeDocument/2006/relationships/hyperlink" Target="https://catmocat.weebly.com/about.html" TargetMode="External"/><Relationship Id="rId3578" Type="http://schemas.openxmlformats.org/officeDocument/2006/relationships/hyperlink" Target="https://twitter.com/Hoodier_HG" TargetMode="External"/><Relationship Id="rId2249" Type="http://schemas.openxmlformats.org/officeDocument/2006/relationships/hyperlink" Target="https://www.doujin.com.tw/groups/info/6675" TargetMode="External"/><Relationship Id="rId327" Type="http://schemas.openxmlformats.org/officeDocument/2006/relationships/hyperlink" Target="https://www.facebook.com/xiao.jen.3304" TargetMode="External"/><Relationship Id="rId326" Type="http://schemas.openxmlformats.org/officeDocument/2006/relationships/hyperlink" Target="https://foxtogetherwithrabbit.mystrikingly.com/" TargetMode="External"/><Relationship Id="rId325" Type="http://schemas.openxmlformats.org/officeDocument/2006/relationships/hyperlink" Target="https://www.instagram.com/fox_together_with_rabbit/" TargetMode="External"/><Relationship Id="rId324" Type="http://schemas.openxmlformats.org/officeDocument/2006/relationships/hyperlink" Target="https://twoyuncosplay.gumroad.com/" TargetMode="External"/><Relationship Id="rId329" Type="http://schemas.openxmlformats.org/officeDocument/2006/relationships/hyperlink" Target="https://www.pixiv.net/users/3109265" TargetMode="External"/><Relationship Id="rId328" Type="http://schemas.openxmlformats.org/officeDocument/2006/relationships/hyperlink" Target="https://x.com/yeeeeeeejen" TargetMode="External"/><Relationship Id="rId3571" Type="http://schemas.openxmlformats.org/officeDocument/2006/relationships/hyperlink" Target="https://twitter.com/HitenKei" TargetMode="External"/><Relationship Id="rId2240" Type="http://schemas.openxmlformats.org/officeDocument/2006/relationships/hyperlink" Target="https://www.facebook.com/mubyosokusai.artist" TargetMode="External"/><Relationship Id="rId3570" Type="http://schemas.openxmlformats.org/officeDocument/2006/relationships/hyperlink" Target="https://www.instagram.com/black_cherry020/?g=5" TargetMode="External"/><Relationship Id="rId2241" Type="http://schemas.openxmlformats.org/officeDocument/2006/relationships/hyperlink" Target="https://x.com/MUBYOSOKUSAI1" TargetMode="External"/><Relationship Id="rId3573" Type="http://schemas.openxmlformats.org/officeDocument/2006/relationships/hyperlink" Target="https://www.pixiv.net/users/490219" TargetMode="External"/><Relationship Id="rId2242" Type="http://schemas.openxmlformats.org/officeDocument/2006/relationships/hyperlink" Target="https://www.pixiv.net/users/11042864" TargetMode="External"/><Relationship Id="rId3572" Type="http://schemas.openxmlformats.org/officeDocument/2006/relationships/hyperlink" Target="https://www.plurk.com/HitenKei" TargetMode="External"/><Relationship Id="rId323" Type="http://schemas.openxmlformats.org/officeDocument/2006/relationships/hyperlink" Target="https://home.gamer.com.tw/profile/index.php?owner=darksteel" TargetMode="External"/><Relationship Id="rId2243" Type="http://schemas.openxmlformats.org/officeDocument/2006/relationships/hyperlink" Target="https://www.instagram.com/mubyosokusai_tw%2F" TargetMode="External"/><Relationship Id="rId3575" Type="http://schemas.openxmlformats.org/officeDocument/2006/relationships/hyperlink" Target="https://x.com/HM_Hmongt?fbclid=IwY2xjawSIfZBleHRuA2FlbQIxMABicmlkETFNdGlIY3hMSkVCeTZGSno0c3J0YwZhcHBfaWQQMjIyMDM5MTc4ODIwMDg5MgABHrnYrUOvalmy2sWeU-1zz1NyZ33qTihpc9Ag-anvcChZHrNiR6USkZWZfbCt_aem_14KtVM-xXseqUDRjxaEaXQ" TargetMode="External"/><Relationship Id="rId322" Type="http://schemas.openxmlformats.org/officeDocument/2006/relationships/hyperlink" Target="https://www.youtube.com/@Twoyun25" TargetMode="External"/><Relationship Id="rId2244" Type="http://schemas.openxmlformats.org/officeDocument/2006/relationships/hyperlink" Target="https://www.instagram.com/thenhow35.chuang/" TargetMode="External"/><Relationship Id="rId3574" Type="http://schemas.openxmlformats.org/officeDocument/2006/relationships/hyperlink" Target="https://www.facebook.com/HMsmanga/" TargetMode="External"/><Relationship Id="rId321" Type="http://schemas.openxmlformats.org/officeDocument/2006/relationships/hyperlink" Target="https://www.instagram.com/7woyun/" TargetMode="External"/><Relationship Id="rId2245" Type="http://schemas.openxmlformats.org/officeDocument/2006/relationships/hyperlink" Target="https://twitter.com/5Zwe6SuooSAGodD" TargetMode="External"/><Relationship Id="rId3577" Type="http://schemas.openxmlformats.org/officeDocument/2006/relationships/hyperlink" Target="https://www.facebook.com/HoodierHG/" TargetMode="External"/><Relationship Id="rId320" Type="http://schemas.openxmlformats.org/officeDocument/2006/relationships/hyperlink" Target="https://www.patreon.com/Twoyuncosplay" TargetMode="External"/><Relationship Id="rId2246" Type="http://schemas.openxmlformats.org/officeDocument/2006/relationships/hyperlink" Target="https://www.pixiv.net/users/2606154" TargetMode="External"/><Relationship Id="rId3576" Type="http://schemas.openxmlformats.org/officeDocument/2006/relationships/hyperlink" Target="https://www.pixiv.net/users/894200" TargetMode="External"/><Relationship Id="rId2236" Type="http://schemas.openxmlformats.org/officeDocument/2006/relationships/hyperlink" Target="https://twitter.com/Tomi2716" TargetMode="External"/><Relationship Id="rId3568" Type="http://schemas.openxmlformats.org/officeDocument/2006/relationships/hyperlink" Target="https://www.facebook.com/p/%E3%81%B2%E3%81%AA%E3%81%9F-Hinata-61586574074426/" TargetMode="External"/><Relationship Id="rId2237" Type="http://schemas.openxmlformats.org/officeDocument/2006/relationships/hyperlink" Target="https://www.plurk.com/tomi2716" TargetMode="External"/><Relationship Id="rId3567" Type="http://schemas.openxmlformats.org/officeDocument/2006/relationships/hyperlink" Target="https://www.plurk.com/p/3iu0nirykx" TargetMode="External"/><Relationship Id="rId2238" Type="http://schemas.openxmlformats.org/officeDocument/2006/relationships/hyperlink" Target="https://www.pixiv.net/users/4150773" TargetMode="External"/><Relationship Id="rId2239" Type="http://schemas.openxmlformats.org/officeDocument/2006/relationships/hyperlink" Target="https://www.facebook.com/photo/?fbid=122274852248154966&amp;set=pcb.122274853556154966" TargetMode="External"/><Relationship Id="rId3569" Type="http://schemas.openxmlformats.org/officeDocument/2006/relationships/hyperlink" Target="https://x.com/xxxUxx_OxxO" TargetMode="External"/><Relationship Id="rId316" Type="http://schemas.openxmlformats.org/officeDocument/2006/relationships/hyperlink" Target="https://potofu.me/luneceygs" TargetMode="External"/><Relationship Id="rId315" Type="http://schemas.openxmlformats.org/officeDocument/2006/relationships/hyperlink" Target="https://www.pixiv.net/users/9998207" TargetMode="External"/><Relationship Id="rId314" Type="http://schemas.openxmlformats.org/officeDocument/2006/relationships/hyperlink" Target="https://x.com/Luneceygs" TargetMode="External"/><Relationship Id="rId313" Type="http://schemas.openxmlformats.org/officeDocument/2006/relationships/hyperlink" Target="https://www.facebook.com/zhuang.rong.wei.449636/" TargetMode="External"/><Relationship Id="rId319" Type="http://schemas.openxmlformats.org/officeDocument/2006/relationships/hyperlink" Target="https://x.com/twoyun25" TargetMode="External"/><Relationship Id="rId318" Type="http://schemas.openxmlformats.org/officeDocument/2006/relationships/hyperlink" Target="https://x.com/7woyun" TargetMode="External"/><Relationship Id="rId317" Type="http://schemas.openxmlformats.org/officeDocument/2006/relationships/hyperlink" Target="https://www.facebook.com/TwoyunCosplay" TargetMode="External"/><Relationship Id="rId3560" Type="http://schemas.openxmlformats.org/officeDocument/2006/relationships/hyperlink" Target="https://www.plurk.com/HIKOHIKO" TargetMode="External"/><Relationship Id="rId4890" Type="http://schemas.openxmlformats.org/officeDocument/2006/relationships/drawing" Target="../drawings/drawing2.xml"/><Relationship Id="rId2230" Type="http://schemas.openxmlformats.org/officeDocument/2006/relationships/hyperlink" Target="https://www.pixiv.net/users/63864551" TargetMode="External"/><Relationship Id="rId3562" Type="http://schemas.openxmlformats.org/officeDocument/2006/relationships/hyperlink" Target="https://www.facebook.com/azcp33/?ref=bookmarks" TargetMode="External"/><Relationship Id="rId2231" Type="http://schemas.openxmlformats.org/officeDocument/2006/relationships/hyperlink" Target="https://www.instagram.com/morimahinata/" TargetMode="External"/><Relationship Id="rId3561" Type="http://schemas.openxmlformats.org/officeDocument/2006/relationships/hyperlink" Target="https://www.instagram.com/hiko_wan/" TargetMode="External"/><Relationship Id="rId312" Type="http://schemas.openxmlformats.org/officeDocument/2006/relationships/hyperlink" Target="https://www.pixiv.net/users/13155227" TargetMode="External"/><Relationship Id="rId2232" Type="http://schemas.openxmlformats.org/officeDocument/2006/relationships/hyperlink" Target="https://home.gamer.com.tw/profile/index.php?&amp;owner=morimahinata" TargetMode="External"/><Relationship Id="rId3564" Type="http://schemas.openxmlformats.org/officeDocument/2006/relationships/hyperlink" Target="https://www.plurk.com/fcfd123" TargetMode="External"/><Relationship Id="rId311" Type="http://schemas.openxmlformats.org/officeDocument/2006/relationships/hyperlink" Target="https://www.plurk.com/kikukiku599" TargetMode="External"/><Relationship Id="rId2233" Type="http://schemas.openxmlformats.org/officeDocument/2006/relationships/hyperlink" Target="https://www.facebook.com/morimahinata/posts/pfbid027iUWqbUnXU7akuz3fGqSXFMc2BSTaJGxZLxYJrDUWox374QTTbvU5HSStn5D1YA5l" TargetMode="External"/><Relationship Id="rId3563" Type="http://schemas.openxmlformats.org/officeDocument/2006/relationships/hyperlink" Target="https://twitter.com/azcp333" TargetMode="External"/><Relationship Id="rId310" Type="http://schemas.openxmlformats.org/officeDocument/2006/relationships/hyperlink" Target="https://x.com/0_71_Rain" TargetMode="External"/><Relationship Id="rId2234" Type="http://schemas.openxmlformats.org/officeDocument/2006/relationships/hyperlink" Target="https://www.facebook.com/morimahinata/posts/pfbid027iUWqbUnXU7akuz3fGqSXFMc2BSTaJGxZLxYJrDUWox374QTTbvU5HSStn5D1YA5l" TargetMode="External"/><Relationship Id="rId3566" Type="http://schemas.openxmlformats.org/officeDocument/2006/relationships/hyperlink" Target="https://home.gamer.com.tw/homeindex.php?owner=fcfd123" TargetMode="External"/><Relationship Id="rId2235" Type="http://schemas.openxmlformats.org/officeDocument/2006/relationships/hyperlink" Target="https://www.facebook.com/tomi.lau.336" TargetMode="External"/><Relationship Id="rId3565" Type="http://schemas.openxmlformats.org/officeDocument/2006/relationships/hyperlink" Target="https://www.pixiv.net/users/4570006" TargetMode="External"/><Relationship Id="rId4040" Type="http://schemas.openxmlformats.org/officeDocument/2006/relationships/hyperlink" Target="https://x.com/noboru200335" TargetMode="External"/><Relationship Id="rId4042" Type="http://schemas.openxmlformats.org/officeDocument/2006/relationships/hyperlink" Target="https://onartworks.fanbox.cc/" TargetMode="External"/><Relationship Id="rId4041" Type="http://schemas.openxmlformats.org/officeDocument/2006/relationships/hyperlink" Target="https://www.pixiv.net/users/660275" TargetMode="External"/><Relationship Id="rId4044" Type="http://schemas.openxmlformats.org/officeDocument/2006/relationships/hyperlink" Target="https://linktr.ee/ONArtworks" TargetMode="External"/><Relationship Id="rId4043" Type="http://schemas.openxmlformats.org/officeDocument/2006/relationships/hyperlink" Target="https://www.patreon.com/c/ONartworks" TargetMode="External"/><Relationship Id="rId4046" Type="http://schemas.openxmlformats.org/officeDocument/2006/relationships/hyperlink" Target="https://x.com/obankoban_art" TargetMode="External"/><Relationship Id="rId4045" Type="http://schemas.openxmlformats.org/officeDocument/2006/relationships/hyperlink" Target="https://www.facebook.com/profile.php?id=61564122094792" TargetMode="External"/><Relationship Id="rId4048" Type="http://schemas.openxmlformats.org/officeDocument/2006/relationships/hyperlink" Target="https://linktr.ee/obankoban?utm_source=ig&amp;utm_medium=social&amp;utm_content=link_in_bio&amp;fbclid=PAZXh0bgNhZW0CMTEAc3J0YwZhcHBfaWQPOTM2NjE5NzQzMzkyNDU5AAGnKlKC7hEFV629xrAkFLqowQcl9GrlAlE5AJ_94hMtyIDcq_ui-YEDPA9OeoU_aem_TZAvooFrsjNguqwedj77zA" TargetMode="External"/><Relationship Id="rId4047" Type="http://schemas.openxmlformats.org/officeDocument/2006/relationships/hyperlink" Target="https://www.instagram.com/obankoban_art/" TargetMode="External"/><Relationship Id="rId4049" Type="http://schemas.openxmlformats.org/officeDocument/2006/relationships/hyperlink" Target="https://www.facebook.com/ohland25/" TargetMode="External"/><Relationship Id="rId4031" Type="http://schemas.openxmlformats.org/officeDocument/2006/relationships/hyperlink" Target="https://www.instagram.com/taitai257/" TargetMode="External"/><Relationship Id="rId4030" Type="http://schemas.openxmlformats.org/officeDocument/2006/relationships/hyperlink" Target="https://twitter.com/taitai257" TargetMode="External"/><Relationship Id="rId297" Type="http://schemas.openxmlformats.org/officeDocument/2006/relationships/hyperlink" Target="https://linkpota.to/mari_j" TargetMode="External"/><Relationship Id="rId4033" Type="http://schemas.openxmlformats.org/officeDocument/2006/relationships/hyperlink" Target="https://www.plurk.com/ntuccc" TargetMode="External"/><Relationship Id="rId296" Type="http://schemas.openxmlformats.org/officeDocument/2006/relationships/hyperlink" Target="https://linktr.ee/littlemarieJ" TargetMode="External"/><Relationship Id="rId4032" Type="http://schemas.openxmlformats.org/officeDocument/2006/relationships/hyperlink" Target="https://www.facebook.com/ntuccc/?locale=zh_TW" TargetMode="External"/><Relationship Id="rId295" Type="http://schemas.openxmlformats.org/officeDocument/2006/relationships/hyperlink" Target="https://www.twitch.tv/lamento821229" TargetMode="External"/><Relationship Id="rId4035" Type="http://schemas.openxmlformats.org/officeDocument/2006/relationships/hyperlink" Target="https://www.youtube.com/@%E5%8F%B0%E5%A4%A7%E5%8D%A1%E6%BC%AB%E7%A4%BE" TargetMode="External"/><Relationship Id="rId294" Type="http://schemas.openxmlformats.org/officeDocument/2006/relationships/hyperlink" Target="https://www.instagram.com/__mari__j_/" TargetMode="External"/><Relationship Id="rId4034" Type="http://schemas.openxmlformats.org/officeDocument/2006/relationships/hyperlink" Target="https://www.instagram.com/ntuccclub/" TargetMode="External"/><Relationship Id="rId4037" Type="http://schemas.openxmlformats.org/officeDocument/2006/relationships/hyperlink" Target="https://www.facebook.com/nunajieyu2025/?ref=PROFILE_EDIT_xav_ig_profile_page_web" TargetMode="External"/><Relationship Id="rId4036" Type="http://schemas.openxmlformats.org/officeDocument/2006/relationships/hyperlink" Target="https://linktr.ee/ntuccclub?utm_source=linktree_profile_share&amp;ltsid=0567852b-6031-452c-9267-e747a89b0df9" TargetMode="External"/><Relationship Id="rId299" Type="http://schemas.openxmlformats.org/officeDocument/2006/relationships/hyperlink" Target="https://www.google.com/url?sa=t&amp;source=web&amp;rct=j&amp;opi=89978449&amp;url=https://twitter.com/Yukichan1102%3Fref_src%3Dtwsrc%255Egoogle%257Ctwcamp%255Eserp%257Ctwgr%255Eauthor&amp;ved=2ahUKEwi5ku-O6ZqKAxW7n68BHTzXAMUQ6F56BAhBEAE&amp;usg=AOvVaw1xa9UEFSu3EujAX7uVVokM" TargetMode="External"/><Relationship Id="rId4039" Type="http://schemas.openxmlformats.org/officeDocument/2006/relationships/hyperlink" Target="https://www.facebook.com/OniNoboru/" TargetMode="External"/><Relationship Id="rId298" Type="http://schemas.openxmlformats.org/officeDocument/2006/relationships/hyperlink" Target="https://www.google.com/url?sa=t&amp;source=web&amp;rct=j&amp;opi=89978449&amp;url=https://www.facebook.com/%40yasetsu1314520/&amp;ved=2ahUKEwi5ku-O6ZqKAxW7n68BHTzXAMUQFnoECCgQAQ&amp;usg=AOvVaw0KxfrGnn6QGQikkSKqttMw" TargetMode="External"/><Relationship Id="rId4038" Type="http://schemas.openxmlformats.org/officeDocument/2006/relationships/hyperlink" Target="https://www.instagram.com/nuna.jieyu/" TargetMode="External"/><Relationship Id="rId4060" Type="http://schemas.openxmlformats.org/officeDocument/2006/relationships/hyperlink" Target="https://linktr.ee/okitakung65?utm_source=linktree_profile_share&amp;ltsid=be843f33-34eb-4457-9767-4d208a9fbffc" TargetMode="External"/><Relationship Id="rId4062" Type="http://schemas.openxmlformats.org/officeDocument/2006/relationships/hyperlink" Target="https://www.instagram.com/olaaphrodite/" TargetMode="External"/><Relationship Id="rId4061" Type="http://schemas.openxmlformats.org/officeDocument/2006/relationships/hyperlink" Target="https://www.facebook.com/OlaAphrodite/" TargetMode="External"/><Relationship Id="rId4064" Type="http://schemas.openxmlformats.org/officeDocument/2006/relationships/hyperlink" Target="https://bit.ly/m/OlaAphrodite" TargetMode="External"/><Relationship Id="rId4063" Type="http://schemas.openxmlformats.org/officeDocument/2006/relationships/hyperlink" Target="https://www.youtube.com/@olaaphrodite" TargetMode="External"/><Relationship Id="rId4066" Type="http://schemas.openxmlformats.org/officeDocument/2006/relationships/hyperlink" Target="https://www.facebook.com/profile.php?id=100001475946372&amp;__tn__=-UC*F" TargetMode="External"/><Relationship Id="rId4065" Type="http://schemas.openxmlformats.org/officeDocument/2006/relationships/hyperlink" Target="https://www.facebook.com/flytwoknives/" TargetMode="External"/><Relationship Id="rId4068" Type="http://schemas.openxmlformats.org/officeDocument/2006/relationships/hyperlink" Target="https://www.plurk.com/g3223509" TargetMode="External"/><Relationship Id="rId4067" Type="http://schemas.openxmlformats.org/officeDocument/2006/relationships/hyperlink" Target="https://twitter.com/omeletcream" TargetMode="External"/><Relationship Id="rId4069" Type="http://schemas.openxmlformats.org/officeDocument/2006/relationships/hyperlink" Target="https://www.pixiv.net/users/6069023" TargetMode="External"/><Relationship Id="rId4051" Type="http://schemas.openxmlformats.org/officeDocument/2006/relationships/hyperlink" Target="https://www.plurk.com/ohland2733" TargetMode="External"/><Relationship Id="rId4050" Type="http://schemas.openxmlformats.org/officeDocument/2006/relationships/hyperlink" Target="https://twitter.com/ohland2733" TargetMode="External"/><Relationship Id="rId4053" Type="http://schemas.openxmlformats.org/officeDocument/2006/relationships/hyperlink" Target="https://www.instagram.com/ohlandwong/" TargetMode="External"/><Relationship Id="rId4052" Type="http://schemas.openxmlformats.org/officeDocument/2006/relationships/hyperlink" Target="https://www.pixiv.net/users/340473" TargetMode="External"/><Relationship Id="rId4055" Type="http://schemas.openxmlformats.org/officeDocument/2006/relationships/hyperlink" Target="https://www.facebook.com/permalink.php?story_fbid=pfbid0PnGxyZZbb6KQSKfajwwjGBE3nunngqWE6HgmYg1uerFNjCvLrRSAvoh7w73MnhTRl&amp;id=100000279956946" TargetMode="External"/><Relationship Id="rId4054" Type="http://schemas.openxmlformats.org/officeDocument/2006/relationships/hyperlink" Target="https://lit.link/en/orun078" TargetMode="External"/><Relationship Id="rId4057" Type="http://schemas.openxmlformats.org/officeDocument/2006/relationships/hyperlink" Target="https://bsky.app/profile/okitakung65.bsky.social" TargetMode="External"/><Relationship Id="rId4056" Type="http://schemas.openxmlformats.org/officeDocument/2006/relationships/hyperlink" Target="https://www.facebook.com/okitakung65/" TargetMode="External"/><Relationship Id="rId4059" Type="http://schemas.openxmlformats.org/officeDocument/2006/relationships/hyperlink" Target="https://www.pixiv.net/users/1267809" TargetMode="External"/><Relationship Id="rId4058" Type="http://schemas.openxmlformats.org/officeDocument/2006/relationships/hyperlink" Target="https://x.com/okitakung65" TargetMode="External"/><Relationship Id="rId4008" Type="http://schemas.openxmlformats.org/officeDocument/2006/relationships/hyperlink" Target="https://home.gamer.com.tw/profile/index_creation.php?owner=a128910345" TargetMode="External"/><Relationship Id="rId4007" Type="http://schemas.openxmlformats.org/officeDocument/2006/relationships/hyperlink" Target="https://x.com/NNK7773?fbclid=IwY2xjawSIhOlleHRuA2FlbQIxMABicmlkETFvN0txb0hmakFoQUd4VmdEc3J0YwZhcHBfaWQQMjIyMDM5MTc4ODIwMDg5MgABHgQ7fZ5XYtfyefLewZC1NG9jZnLnB1pNRwIOMgs6r_Ke91BGFAwUN4Kz8TkN_aem_nDAAFKs0iMRbkeCAgMEASA" TargetMode="External"/><Relationship Id="rId4009" Type="http://schemas.openxmlformats.org/officeDocument/2006/relationships/hyperlink" Target="https://x.com/samrui2" TargetMode="External"/><Relationship Id="rId271" Type="http://schemas.openxmlformats.org/officeDocument/2006/relationships/hyperlink" Target="https://www.twitch.tv/alfa_daimon" TargetMode="External"/><Relationship Id="rId270" Type="http://schemas.openxmlformats.org/officeDocument/2006/relationships/hyperlink" Target="https://www.youtube.com/@AlfaDaimon" TargetMode="External"/><Relationship Id="rId269" Type="http://schemas.openxmlformats.org/officeDocument/2006/relationships/hyperlink" Target="https://www.instagram.com/alfadaimon_01/" TargetMode="External"/><Relationship Id="rId264" Type="http://schemas.openxmlformats.org/officeDocument/2006/relationships/hyperlink" Target="https://wall.gamer.com.tw/redir.php?userId=r0429ydy" TargetMode="External"/><Relationship Id="rId4000" Type="http://schemas.openxmlformats.org/officeDocument/2006/relationships/hyperlink" Target="https://www.facebook.com/mofuuneko/posts/pfbid02vGoadXR7Z68p43piBEAKfATVKhRm1QuYvQTq6FTrKhe1G9QgCUtVPvVqr3F9XnNDl" TargetMode="External"/><Relationship Id="rId263" Type="http://schemas.openxmlformats.org/officeDocument/2006/relationships/hyperlink" Target="https://line.me/ti/g2/kFTqYlc9u0-_eyDeyTuzCWPL3p5Hh3aNakAqKQ?utm_source=invitation&amp;utm_medium=link_copy&amp;utm_campaign=default" TargetMode="External"/><Relationship Id="rId262" Type="http://schemas.openxmlformats.org/officeDocument/2006/relationships/hyperlink" Target="https://youtube.com/@user-tl1lf2mi1e?si=8i_5VhxvN0W-28tC" TargetMode="External"/><Relationship Id="rId4002" Type="http://schemas.openxmlformats.org/officeDocument/2006/relationships/hyperlink" Target="https://mofuuneko.booth.pm/?utm_source=ig&amp;utm_medium=social&amp;utm_content=link_in_bio&amp;fbclid=PAZXh0bgNhZW0CMTEAc3J0YwZhcHBfaWQPOTM2NjE5NzQzMzkyNDU5AAGn612-2CY2Q-nGkeQ2KEZhp_I9GI2xk-h1_MpD0BkhlPp2icw_F3nbQAlE0Bk_aem_b9PWrWA66s9WvLuuME6W8Q" TargetMode="External"/><Relationship Id="rId261" Type="http://schemas.openxmlformats.org/officeDocument/2006/relationships/hyperlink" Target="https://www.instagram.com/z_inkstar?fbclid=IwY2xjawHAo1hleHRuA2FlbQIxMAABHZ0IzqHr71x_OkOx8H3J3iftJ_IpQ5T0gMPgo5YYRBX6xFOxdqaPmIgZ_g_aem_abXuwfPmrEqpWwI6W8jCMA" TargetMode="External"/><Relationship Id="rId4001" Type="http://schemas.openxmlformats.org/officeDocument/2006/relationships/hyperlink" Target="https://www.facebook.com/mofuuneko/posts/pfbid0LsexVQcUM6P7m52qhBEBQsnSpWTiKPdwV7C1uPyNL88Ydt8vqidQem51GY6Tg4L1l" TargetMode="External"/><Relationship Id="rId268" Type="http://schemas.openxmlformats.org/officeDocument/2006/relationships/hyperlink" Target="https://x.com/alfadaimon" TargetMode="External"/><Relationship Id="rId4004" Type="http://schemas.openxmlformats.org/officeDocument/2006/relationships/hyperlink" Target="https://x.com/nicha60606" TargetMode="External"/><Relationship Id="rId267" Type="http://schemas.openxmlformats.org/officeDocument/2006/relationships/hyperlink" Target="https://www.facebook.com/profile.php?id=61551905133307" TargetMode="External"/><Relationship Id="rId4003" Type="http://schemas.openxmlformats.org/officeDocument/2006/relationships/hyperlink" Target="https://www.facebook.com/Neo629God/" TargetMode="External"/><Relationship Id="rId266" Type="http://schemas.openxmlformats.org/officeDocument/2006/relationships/hyperlink" Target="https://www.furuke.com/880429851020" TargetMode="External"/><Relationship Id="rId4006" Type="http://schemas.openxmlformats.org/officeDocument/2006/relationships/hyperlink" Target="https://www.facebook.com/profile.php?id=61571085406339" TargetMode="External"/><Relationship Id="rId265" Type="http://schemas.openxmlformats.org/officeDocument/2006/relationships/hyperlink" Target="https://linktr.ee/z_inkstar" TargetMode="External"/><Relationship Id="rId4005" Type="http://schemas.openxmlformats.org/officeDocument/2006/relationships/hyperlink" Target="https://www.twitch.tv/nicha60606" TargetMode="External"/><Relationship Id="rId260" Type="http://schemas.openxmlformats.org/officeDocument/2006/relationships/hyperlink" Target="https://x.com/ink_night04" TargetMode="External"/><Relationship Id="rId259" Type="http://schemas.openxmlformats.org/officeDocument/2006/relationships/hyperlink" Target="https://www.facebook.com/zzfeather/" TargetMode="External"/><Relationship Id="rId258" Type="http://schemas.openxmlformats.org/officeDocument/2006/relationships/hyperlink" Target="https://www.threads.net/@kohitsuji_pungsin?xmt=AQGzkesOeJ38udeHDEqWhG62v9uyR9vkg7yHu3v79lWzsoQ" TargetMode="External"/><Relationship Id="rId2290" Type="http://schemas.openxmlformats.org/officeDocument/2006/relationships/hyperlink" Target="https://www.facebook.com/p/%E7%B4%AB%E8%B2%93%E5%B1%8B-100090553989399/" TargetMode="External"/><Relationship Id="rId2291" Type="http://schemas.openxmlformats.org/officeDocument/2006/relationships/hyperlink" Target="https://x.com/zimaostudio" TargetMode="External"/><Relationship Id="rId2292" Type="http://schemas.openxmlformats.org/officeDocument/2006/relationships/hyperlink" Target="https://www.instagram.com/zimaostudio/" TargetMode="External"/><Relationship Id="rId2293" Type="http://schemas.openxmlformats.org/officeDocument/2006/relationships/hyperlink" Target="https://linkgoods.com/zimaostudio?utm_source=ig&amp;utm_medium=social&amp;utm_content=link_in_bio&amp;fbclid=PAZXh0bgNhZW0CMTEAc3J0YwZhcHBfaWQPOTM2NjE5NzQzMzkyNDU5AAGnPxhnQy5rUUKz8dzx-Q2sxNEdE_-ZsA77XyxQgYWZs7R6Y7e5wn9qfg_zB4A_aem_VWediN5esnWEkRODK659EA&amp;utm_id=97760_v0_s00_e0_tv3" TargetMode="External"/><Relationship Id="rId253" Type="http://schemas.openxmlformats.org/officeDocument/2006/relationships/hyperlink" Target="https://www.facebook.com/share/1EiDtAAZdh/?mibextid=wwXIfr" TargetMode="External"/><Relationship Id="rId2294" Type="http://schemas.openxmlformats.org/officeDocument/2006/relationships/hyperlink" Target="https://www.facebook.com/Yui0527Yui/?locale=ja_JP" TargetMode="External"/><Relationship Id="rId252" Type="http://schemas.openxmlformats.org/officeDocument/2006/relationships/hyperlink" Target="https://linktr.ee/1111dodotime" TargetMode="External"/><Relationship Id="rId2295" Type="http://schemas.openxmlformats.org/officeDocument/2006/relationships/hyperlink" Target="https://www.facebook.com/tentaclespet/?locale=zh_TW" TargetMode="External"/><Relationship Id="rId251" Type="http://schemas.openxmlformats.org/officeDocument/2006/relationships/hyperlink" Target="https://www.instagram.com/1111dodotime" TargetMode="External"/><Relationship Id="rId2296" Type="http://schemas.openxmlformats.org/officeDocument/2006/relationships/hyperlink" Target="https://www.facebook.com/profile.php?id=100089188352295&amp;__cft__%5B0%5D=AZUWXGIyZKPl_-E8APOFo32ZtInRl0qgI4Jn2AICZEkUlVISV5CEXDgPJ9u2CEm30upKl1Kl2C9Te2ckHrkW2D0qbup7D8txpJg5NcT5IPoiBocOZcWFX_Z1cSqeh5ygunT8pj6JGAJdBVkp1o5KuqquQ7yhQ7wJV62VcCrDHl1iFprUiLBML-XtEMlvP8RhIpQ&amp;__tn__=-UC%2CP-R" TargetMode="External"/><Relationship Id="rId250" Type="http://schemas.openxmlformats.org/officeDocument/2006/relationships/hyperlink" Target="https://x.com/1111dodotime" TargetMode="External"/><Relationship Id="rId2297" Type="http://schemas.openxmlformats.org/officeDocument/2006/relationships/hyperlink" Target="https://linktr.ee/kinokolan" TargetMode="External"/><Relationship Id="rId257" Type="http://schemas.openxmlformats.org/officeDocument/2006/relationships/hyperlink" Target="https://www.instagram.com/kohitsuji_pungsin/" TargetMode="External"/><Relationship Id="rId2298" Type="http://schemas.openxmlformats.org/officeDocument/2006/relationships/hyperlink" Target="https://www.plurk.com/kinoking" TargetMode="External"/><Relationship Id="rId256" Type="http://schemas.openxmlformats.org/officeDocument/2006/relationships/hyperlink" Target="https://twitter.com/hitsuji_pungsin?fbclid=PAZXh0bgNhZW0CMTEAAabCTq9BipDwp_awArdK9BS8Pvg-U4kgpSErWtEtCC4HBCmMaeTcixx-gts_aem_gwx1IH6Q-J-pici3Zyt1XQ" TargetMode="External"/><Relationship Id="rId2299" Type="http://schemas.openxmlformats.org/officeDocument/2006/relationships/hyperlink" Target="https://www.pixiv.net/users/3145569" TargetMode="External"/><Relationship Id="rId255" Type="http://schemas.openxmlformats.org/officeDocument/2006/relationships/hyperlink" Target="https://bsky.app/profile/kohitsujipungsin.bsky.social" TargetMode="External"/><Relationship Id="rId254" Type="http://schemas.openxmlformats.org/officeDocument/2006/relationships/hyperlink" Target="https://www.facebook.com/kohitsuji.pungsin.cosplay" TargetMode="External"/><Relationship Id="rId4029" Type="http://schemas.openxmlformats.org/officeDocument/2006/relationships/hyperlink" Target="https://www.facebook.com/profile.php?id=100090932187693" TargetMode="External"/><Relationship Id="rId293" Type="http://schemas.openxmlformats.org/officeDocument/2006/relationships/hyperlink" Target="https://www.facebook.com/littlemaryJ/?locale=zh_TW" TargetMode="External"/><Relationship Id="rId292" Type="http://schemas.openxmlformats.org/officeDocument/2006/relationships/hyperlink" Target="https://www.instagram.com/ritsuoxo?igsh=ZGZheTIwZGxmOGh0" TargetMode="External"/><Relationship Id="rId291" Type="http://schemas.openxmlformats.org/officeDocument/2006/relationships/hyperlink" Target="https://www.facebook.com/share/1Ckc6VKWNx/?mibextid=wwXIfr" TargetMode="External"/><Relationship Id="rId290" Type="http://schemas.openxmlformats.org/officeDocument/2006/relationships/hyperlink" Target="https://www.instagram.com/siumei_0107/" TargetMode="External"/><Relationship Id="rId4020" Type="http://schemas.openxmlformats.org/officeDocument/2006/relationships/hyperlink" Target="https://www.pixiv.net/users/16907730" TargetMode="External"/><Relationship Id="rId286" Type="http://schemas.openxmlformats.org/officeDocument/2006/relationships/hyperlink" Target="https://x.com/0_albusart" TargetMode="External"/><Relationship Id="rId4022" Type="http://schemas.openxmlformats.org/officeDocument/2006/relationships/hyperlink" Target="https://lit.link/en/blamon" TargetMode="External"/><Relationship Id="rId285" Type="http://schemas.openxmlformats.org/officeDocument/2006/relationships/hyperlink" Target="https://www.facebook.com/share/18zsghmMao/" TargetMode="External"/><Relationship Id="rId4021" Type="http://schemas.openxmlformats.org/officeDocument/2006/relationships/hyperlink" Target="https://www.instagram.com/noho_0327/" TargetMode="External"/><Relationship Id="rId284" Type="http://schemas.openxmlformats.org/officeDocument/2006/relationships/hyperlink" Target="https://www.facebook.com/share/14irLqsoDPA/" TargetMode="External"/><Relationship Id="rId4024" Type="http://schemas.openxmlformats.org/officeDocument/2006/relationships/hyperlink" Target="https://x.com/monhannoero" TargetMode="External"/><Relationship Id="rId283" Type="http://schemas.openxmlformats.org/officeDocument/2006/relationships/hyperlink" Target="https://www.facebook.com/permalink.php?story_fbid=pfbid0qUdHDGJU8VjVTpqdB11cDgnz6Mq3vQDA7qrNaczSjNxwKkr1R3SwbLHs41KhQaUAl&amp;id=100073147566142" TargetMode="External"/><Relationship Id="rId4023" Type="http://schemas.openxmlformats.org/officeDocument/2006/relationships/hyperlink" Target="https://www.facebook.com/profile.php?id=61550746821996" TargetMode="External"/><Relationship Id="rId4026" Type="http://schemas.openxmlformats.org/officeDocument/2006/relationships/hyperlink" Target="https://fantia.jp/fanclubs/24362" TargetMode="External"/><Relationship Id="rId289" Type="http://schemas.openxmlformats.org/officeDocument/2006/relationships/hyperlink" Target="https://x.com/siumei_0107" TargetMode="External"/><Relationship Id="rId4025" Type="http://schemas.openxmlformats.org/officeDocument/2006/relationships/hyperlink" Target="https://nonsummerjack.fanbox.cc/" TargetMode="External"/><Relationship Id="rId288" Type="http://schemas.openxmlformats.org/officeDocument/2006/relationships/hyperlink" Target="https://www.facebook.com/Mei.0107/?ref=NONE_xav_ig_profile_page_web" TargetMode="External"/><Relationship Id="rId4028" Type="http://schemas.openxmlformats.org/officeDocument/2006/relationships/hyperlink" Target="https://lit.link/en/nonsummerjack" TargetMode="External"/><Relationship Id="rId287" Type="http://schemas.openxmlformats.org/officeDocument/2006/relationships/hyperlink" Target="https://x.com/Nitsuki_Hare" TargetMode="External"/><Relationship Id="rId4027" Type="http://schemas.openxmlformats.org/officeDocument/2006/relationships/hyperlink" Target="https://www.instagram.com/non_nonsummerjack/" TargetMode="External"/><Relationship Id="rId4019" Type="http://schemas.openxmlformats.org/officeDocument/2006/relationships/hyperlink" Target="https://www.plurk.com/Nomalb" TargetMode="External"/><Relationship Id="rId4018" Type="http://schemas.openxmlformats.org/officeDocument/2006/relationships/hyperlink" Target="https://x.com/Noho6166" TargetMode="External"/><Relationship Id="rId282" Type="http://schemas.openxmlformats.org/officeDocument/2006/relationships/hyperlink" Target="https://linktr.ee/thenami" TargetMode="External"/><Relationship Id="rId281" Type="http://schemas.openxmlformats.org/officeDocument/2006/relationships/hyperlink" Target="https://www.pixiv.net/users/6460806" TargetMode="External"/><Relationship Id="rId280" Type="http://schemas.openxmlformats.org/officeDocument/2006/relationships/hyperlink" Target="https://x.com/coffee89298929" TargetMode="External"/><Relationship Id="rId275" Type="http://schemas.openxmlformats.org/officeDocument/2006/relationships/hyperlink" Target="https://www.instagram.com/comacomachi3/" TargetMode="External"/><Relationship Id="rId4011" Type="http://schemas.openxmlformats.org/officeDocument/2006/relationships/hyperlink" Target="https://www.facebook.com/NoazZark/" TargetMode="External"/><Relationship Id="rId274" Type="http://schemas.openxmlformats.org/officeDocument/2006/relationships/hyperlink" Target="https://x.com/nmc008es?s=21" TargetMode="External"/><Relationship Id="rId4010" Type="http://schemas.openxmlformats.org/officeDocument/2006/relationships/hyperlink" Target="https://www.pixiv.net/users/1029116" TargetMode="External"/><Relationship Id="rId273" Type="http://schemas.openxmlformats.org/officeDocument/2006/relationships/hyperlink" Target="https://lit.link/zh-tw/alfadaimon" TargetMode="External"/><Relationship Id="rId4013" Type="http://schemas.openxmlformats.org/officeDocument/2006/relationships/hyperlink" Target="https://www.pixiv.net/users/15938553" TargetMode="External"/><Relationship Id="rId272" Type="http://schemas.openxmlformats.org/officeDocument/2006/relationships/hyperlink" Target="https://discord.com/invite/nvCF6vnZ47" TargetMode="External"/><Relationship Id="rId4012" Type="http://schemas.openxmlformats.org/officeDocument/2006/relationships/hyperlink" Target="https://x.com/NoazZark" TargetMode="External"/><Relationship Id="rId279" Type="http://schemas.openxmlformats.org/officeDocument/2006/relationships/hyperlink" Target="https://bsky.app/profile/thenami8929.bsky.social" TargetMode="External"/><Relationship Id="rId4015" Type="http://schemas.openxmlformats.org/officeDocument/2006/relationships/hyperlink" Target="https://www.facebook.com/david.shieh.39/posts/pfbid02taAeWTptn1gC6NVWtpoq9n3pVz1yGCVVXGxRwAyKQGWN9C3p3YSUWxAkv11A8Yndl" TargetMode="External"/><Relationship Id="rId278" Type="http://schemas.openxmlformats.org/officeDocument/2006/relationships/hyperlink" Target="https://www.facebook.com/na.ge.bo.coffee89298929?__cft__%5B0%5D=AZV8AeqPcON9AKeWI9NCyQa_WtoX2Iu01eRpz75xJI_QbjRoOVJMn2V2L7IRRLoqIDRdIo7fKDx8ho_-vToDEMc80bmM68kxfZiOT5bUTd1UwtIyOlVerWpSmBcdaVJlOPk4xhiKpVdKnjP0QiER8REOf_2DQr5gwYjtqdtasXKAVQ&amp;__tn__=-UC*F" TargetMode="External"/><Relationship Id="rId4014" Type="http://schemas.openxmlformats.org/officeDocument/2006/relationships/hyperlink" Target="https://www.instagram.com/dshieh_noazzark" TargetMode="External"/><Relationship Id="rId277" Type="http://schemas.openxmlformats.org/officeDocument/2006/relationships/hyperlink" Target="https://pont.co/u/nenecomachi?utm_source=ig&amp;utm_medium=social&amp;utm_content=link_in_bio" TargetMode="External"/><Relationship Id="rId4017" Type="http://schemas.openxmlformats.org/officeDocument/2006/relationships/hyperlink" Target="https://bsky.app/profile/noho0327.bsky.social" TargetMode="External"/><Relationship Id="rId276" Type="http://schemas.openxmlformats.org/officeDocument/2006/relationships/hyperlink" Target="https://www.youtube.com/@nenecomachi" TargetMode="External"/><Relationship Id="rId4016" Type="http://schemas.openxmlformats.org/officeDocument/2006/relationships/hyperlink" Target="https://www.facebook.com/YuhunSiaoguanghuei" TargetMode="External"/><Relationship Id="rId1851" Type="http://schemas.openxmlformats.org/officeDocument/2006/relationships/hyperlink" Target="https://portaly.cc/rurimatsuri_design?fbclid=IwZXh0bgNhZW0CMTAAAR1G5s4Ih5GJjJVqPCvTc9bIblNqoitx_irwDQJfyUJ0EKclM4-Yt4vEOx8_aem_CnB7EsMiBYvGOSmw14U7UA" TargetMode="External"/><Relationship Id="rId1852" Type="http://schemas.openxmlformats.org/officeDocument/2006/relationships/hyperlink" Target="https://bsky.app/profile/ruriniwa.bsky.social" TargetMode="External"/><Relationship Id="rId1853" Type="http://schemas.openxmlformats.org/officeDocument/2006/relationships/hyperlink" Target="https://twitter.com/ruriniwa" TargetMode="External"/><Relationship Id="rId1854" Type="http://schemas.openxmlformats.org/officeDocument/2006/relationships/hyperlink" Target="https://lit.link/en/ruriniwa" TargetMode="External"/><Relationship Id="rId1855" Type="http://schemas.openxmlformats.org/officeDocument/2006/relationships/hyperlink" Target="https://www.facebook.com/share/p/1HxrqXYA65/?mibextid=wwXIfr" TargetMode="External"/><Relationship Id="rId1856" Type="http://schemas.openxmlformats.org/officeDocument/2006/relationships/hyperlink" Target="https://www.facebook.com/animeboxyoshi/posts/pfbid02xYjkKpHmyXKDhwPsakbSopcBXYZq6vcFsC7VmYbm2b9ovBPEqWqcBMaWh1SF8E9ql" TargetMode="External"/><Relationship Id="rId1857" Type="http://schemas.openxmlformats.org/officeDocument/2006/relationships/hyperlink" Target="https://www.myacg.com.tw/goods_detail.php?gid=7290442" TargetMode="External"/><Relationship Id="rId1858" Type="http://schemas.openxmlformats.org/officeDocument/2006/relationships/hyperlink" Target="https://twitter.com/fuchiemao" TargetMode="External"/><Relationship Id="rId1859" Type="http://schemas.openxmlformats.org/officeDocument/2006/relationships/hyperlink" Target="https://qrcode.plurk.com/fcemao" TargetMode="External"/><Relationship Id="rId1850" Type="http://schemas.openxmlformats.org/officeDocument/2006/relationships/hyperlink" Target="https://instagram.com/rurimatsuri_design?igshid=NGVhN2U2NjQ0Yg%3D%3D&amp;utm_source=qr" TargetMode="External"/><Relationship Id="rId1840" Type="http://schemas.openxmlformats.org/officeDocument/2006/relationships/hyperlink" Target="https://www.youtube.com/channel/UC_CyVK7610vdwOipWQ2378g" TargetMode="External"/><Relationship Id="rId1841" Type="http://schemas.openxmlformats.org/officeDocument/2006/relationships/hyperlink" Target="https://linkgoods.com/singularity" TargetMode="External"/><Relationship Id="rId1842" Type="http://schemas.openxmlformats.org/officeDocument/2006/relationships/hyperlink" Target="https://www.facebook.com/permalink.php?story_fbid=pfbid0PPmrLE3v7NCvpZSJfcHhU2Mnszafe5MhEzmafXoJ6q5AcyYMT49QnmJDgMMfqztHl&amp;id=61565099445578" TargetMode="External"/><Relationship Id="rId1843" Type="http://schemas.openxmlformats.org/officeDocument/2006/relationships/hyperlink" Target="https://www.facebook.com/share/1XrX7Zjqqi/?mibextid=LQQJ4d" TargetMode="External"/><Relationship Id="rId1844" Type="http://schemas.openxmlformats.org/officeDocument/2006/relationships/hyperlink" Target="https://x.com/illamazing" TargetMode="External"/><Relationship Id="rId1845" Type="http://schemas.openxmlformats.org/officeDocument/2006/relationships/hyperlink" Target="https://www.plurk.com/illamazing" TargetMode="External"/><Relationship Id="rId1846" Type="http://schemas.openxmlformats.org/officeDocument/2006/relationships/hyperlink" Target="https://x.com/illamazing/status/2060323761266835873/photo/1" TargetMode="External"/><Relationship Id="rId1847" Type="http://schemas.openxmlformats.org/officeDocument/2006/relationships/hyperlink" Target="https://www.facebook.com/p/%E7%8B%B8%E5%A5%B4%E5%B0%8F%E7%AF%89-61550612348852/" TargetMode="External"/><Relationship Id="rId1848" Type="http://schemas.openxmlformats.org/officeDocument/2006/relationships/hyperlink" Target="https://www.instagram.com/linu_house/?igsh=Y290c3I3NGd4OGNz&amp;fbclid=IwY2xjawJSNLFleHRuA2FlbQIxMAABHY_MxLF-32Dmyq7uImskBGU5U7elkqHYpSuffoqV0T5PPKDZXbV7gXZS2g_aem_L2vIDpR_CPvHgHGWNDEaCg" TargetMode="External"/><Relationship Id="rId1849" Type="http://schemas.openxmlformats.org/officeDocument/2006/relationships/hyperlink" Target="https://www.facebook.com/profile.php?id=100094687924587" TargetMode="External"/><Relationship Id="rId1873" Type="http://schemas.openxmlformats.org/officeDocument/2006/relationships/hyperlink" Target="https://bsky.app/profile/kuroo-sd.bsky.social" TargetMode="External"/><Relationship Id="rId1874" Type="http://schemas.openxmlformats.org/officeDocument/2006/relationships/hyperlink" Target="https://twitter.com/kuroo_sd" TargetMode="External"/><Relationship Id="rId1875" Type="http://schemas.openxmlformats.org/officeDocument/2006/relationships/hyperlink" Target="https://www.pixiv.net/users/100158688" TargetMode="External"/><Relationship Id="rId1876" Type="http://schemas.openxmlformats.org/officeDocument/2006/relationships/hyperlink" Target="https://t.co/7foZw4p3NP" TargetMode="External"/><Relationship Id="rId1877" Type="http://schemas.openxmlformats.org/officeDocument/2006/relationships/hyperlink" Target="https://portaly.cc/kuroo_sd" TargetMode="External"/><Relationship Id="rId1878" Type="http://schemas.openxmlformats.org/officeDocument/2006/relationships/hyperlink" Target="https://www.facebook.com/PinkuEmpire/" TargetMode="External"/><Relationship Id="rId1879" Type="http://schemas.openxmlformats.org/officeDocument/2006/relationships/hyperlink" Target="https://twitter.com/PinkuEmpire" TargetMode="External"/><Relationship Id="rId1870" Type="http://schemas.openxmlformats.org/officeDocument/2006/relationships/hyperlink" Target="https://instagram.com/minmin.catcat" TargetMode="External"/><Relationship Id="rId1871" Type="http://schemas.openxmlformats.org/officeDocument/2006/relationships/hyperlink" Target="https://line.me/S/sticker/30109319" TargetMode="External"/><Relationship Id="rId1872" Type="http://schemas.openxmlformats.org/officeDocument/2006/relationships/hyperlink" Target="https://linktr.ee/minmincatcat?fbclid=IwY2xjawKzKYBleHRuA2FlbQIxMABicmlkETFpWHZjUkZPdjZXcDY0RXpOAR7EPW9nbAvW2u_zWnbTDJD9v5hqPNCU9uyuDgVwPLZACh3lN3xxxdsszqdJjA_aem_-F63sU7QDBkptHdACNXdug" TargetMode="External"/><Relationship Id="rId1862" Type="http://schemas.openxmlformats.org/officeDocument/2006/relationships/hyperlink" Target="https://x.com/hainohtype_e" TargetMode="External"/><Relationship Id="rId1863" Type="http://schemas.openxmlformats.org/officeDocument/2006/relationships/hyperlink" Target="https://www.plurk.com/hainohikaru" TargetMode="External"/><Relationship Id="rId1864" Type="http://schemas.openxmlformats.org/officeDocument/2006/relationships/hyperlink" Target="https://www.pixiv.net/users/1387626" TargetMode="External"/><Relationship Id="rId1865" Type="http://schemas.openxmlformats.org/officeDocument/2006/relationships/hyperlink" Target="https://hainohikaru.fanbox.cc/" TargetMode="External"/><Relationship Id="rId1866" Type="http://schemas.openxmlformats.org/officeDocument/2006/relationships/hyperlink" Target="https://potofu.me/hainohikaru" TargetMode="External"/><Relationship Id="rId1867" Type="http://schemas.openxmlformats.org/officeDocument/2006/relationships/hyperlink" Target="https://www.plurk.com/p/3iqcl2x9fh" TargetMode="External"/><Relationship Id="rId1868" Type="http://schemas.openxmlformats.org/officeDocument/2006/relationships/hyperlink" Target="https://www.facebook.com/sinryuvietrereich/posts/pfbid02VgRtQ4cEuETgSTeftxHCSrSP6w6YG7gQ4i1dBtDeZ2mSmv3wWZuuFjtK5H1shrwFl" TargetMode="External"/><Relationship Id="rId1869" Type="http://schemas.openxmlformats.org/officeDocument/2006/relationships/hyperlink" Target="https://www.facebook.com/MinMinCatCat/?locale=zh_TW" TargetMode="External"/><Relationship Id="rId1860" Type="http://schemas.openxmlformats.org/officeDocument/2006/relationships/hyperlink" Target="https://www.pixiv.net/users/73622365" TargetMode="External"/><Relationship Id="rId1861" Type="http://schemas.openxmlformats.org/officeDocument/2006/relationships/hyperlink" Target="https://www.facebook.com/sinryuvietrereich/?locale=zh_TW" TargetMode="External"/><Relationship Id="rId1810" Type="http://schemas.openxmlformats.org/officeDocument/2006/relationships/hyperlink" Target="https://x.com/_uri_world/status/2070463165541089471" TargetMode="External"/><Relationship Id="rId1811" Type="http://schemas.openxmlformats.org/officeDocument/2006/relationships/hyperlink" Target="https://x.com/_uri_world/status/2078492902196719858" TargetMode="External"/><Relationship Id="rId1812" Type="http://schemas.openxmlformats.org/officeDocument/2006/relationships/hyperlink" Target="https://www.facebook.com/profile.php?id=100014464936430&amp;__tn__=-UC*F" TargetMode="External"/><Relationship Id="rId1813" Type="http://schemas.openxmlformats.org/officeDocument/2006/relationships/hyperlink" Target="https://x.com/rantomato18" TargetMode="External"/><Relationship Id="rId1814" Type="http://schemas.openxmlformats.org/officeDocument/2006/relationships/hyperlink" Target="https://www.facebook.com/profile.php?id=100002919857683" TargetMode="External"/><Relationship Id="rId1815" Type="http://schemas.openxmlformats.org/officeDocument/2006/relationships/hyperlink" Target="https://x.com/AHedtra" TargetMode="External"/><Relationship Id="rId1816" Type="http://schemas.openxmlformats.org/officeDocument/2006/relationships/hyperlink" Target="https://www.pixiv.net/users/53025594" TargetMode="External"/><Relationship Id="rId1817" Type="http://schemas.openxmlformats.org/officeDocument/2006/relationships/hyperlink" Target="https://www.facebook.com/ntoumac" TargetMode="External"/><Relationship Id="rId1818" Type="http://schemas.openxmlformats.org/officeDocument/2006/relationships/hyperlink" Target="https://www.instagram.com/ntoumac/" TargetMode="External"/><Relationship Id="rId1819" Type="http://schemas.openxmlformats.org/officeDocument/2006/relationships/hyperlink" Target="https://sites.google.com/email.ntou.edu.tw/ntoumacg/%E9%A6%96%E9%A0%81" TargetMode="External"/><Relationship Id="rId4080" Type="http://schemas.openxmlformats.org/officeDocument/2006/relationships/hyperlink" Target="https://www.facebook.com/OrukaQiu?__cft__%5B0%5D=AZUMXUa5YbPMi10KM12SU8HQhLwtMWwcT6dg8GGxM6JF5LsCQN6KwyJnuwOFr8uqgA2gcsChe6CX3AdZdJ9HZ8s8LS7G2muJVyPqhwiVGwAihWlVYzfFeVqpgGOiJhthBnU9SQwIVJt6o1uXNV_4PTn2vgO7Zz7VgCtKE9Zcl2lJuZP47XJNC3Dk9ObR86DSlwa666CXbQJvdMl1B0ki9KW2&amp;__tn__=-UC%2CP-R" TargetMode="External"/><Relationship Id="rId4082" Type="http://schemas.openxmlformats.org/officeDocument/2006/relationships/hyperlink" Target="https://www.youtube.com/@OTA_COLO" TargetMode="External"/><Relationship Id="rId4081" Type="http://schemas.openxmlformats.org/officeDocument/2006/relationships/hyperlink" Target="https://x.com/ota_colo" TargetMode="External"/><Relationship Id="rId4084" Type="http://schemas.openxmlformats.org/officeDocument/2006/relationships/hyperlink" Target="https://x.com/PandC40673761" TargetMode="External"/><Relationship Id="rId4083" Type="http://schemas.openxmlformats.org/officeDocument/2006/relationships/hyperlink" Target="https://otacolo.booth.pm/" TargetMode="External"/><Relationship Id="rId4086" Type="http://schemas.openxmlformats.org/officeDocument/2006/relationships/hyperlink" Target="https://twitter.com/rudrawong" TargetMode="External"/><Relationship Id="rId4085" Type="http://schemas.openxmlformats.org/officeDocument/2006/relationships/hyperlink" Target="https://www.facebook.com/tooriame/" TargetMode="External"/><Relationship Id="rId4088" Type="http://schemas.openxmlformats.org/officeDocument/2006/relationships/hyperlink" Target="https://x.com/PeachMilky_" TargetMode="External"/><Relationship Id="rId4087" Type="http://schemas.openxmlformats.org/officeDocument/2006/relationships/hyperlink" Target="https://www.instagram.com/tooriame.hk/" TargetMode="External"/><Relationship Id="rId4089" Type="http://schemas.openxmlformats.org/officeDocument/2006/relationships/hyperlink" Target="https://linktr.ee/peachmilky" TargetMode="External"/><Relationship Id="rId1800" Type="http://schemas.openxmlformats.org/officeDocument/2006/relationships/hyperlink" Target="https://www.plurk.com/er913187750?offset=1620213582" TargetMode="External"/><Relationship Id="rId1801" Type="http://schemas.openxmlformats.org/officeDocument/2006/relationships/hyperlink" Target="https://www.pixiv.net/users/92181" TargetMode="External"/><Relationship Id="rId1802" Type="http://schemas.openxmlformats.org/officeDocument/2006/relationships/hyperlink" Target="https://www.twitch.tv/sum_91318" TargetMode="External"/><Relationship Id="rId1803" Type="http://schemas.openxmlformats.org/officeDocument/2006/relationships/hyperlink" Target="https://www.instagram.com/youmusang/" TargetMode="External"/><Relationship Id="rId1804" Type="http://schemas.openxmlformats.org/officeDocument/2006/relationships/hyperlink" Target="https://discord.gg/TRK8AsenZ2" TargetMode="External"/><Relationship Id="rId1805" Type="http://schemas.openxmlformats.org/officeDocument/2006/relationships/hyperlink" Target="https://home.gamer.com.tw/homeindex.php?owner=er913187750" TargetMode="External"/><Relationship Id="rId1806" Type="http://schemas.openxmlformats.org/officeDocument/2006/relationships/hyperlink" Target="https://www.plurk.com/p/3izt3rkh7w" TargetMode="External"/><Relationship Id="rId1807" Type="http://schemas.openxmlformats.org/officeDocument/2006/relationships/hyperlink" Target="https://x.com/Yvonne_0317" TargetMode="External"/><Relationship Id="rId1808" Type="http://schemas.openxmlformats.org/officeDocument/2006/relationships/hyperlink" Target="https://x.com/cassandra_desu" TargetMode="External"/><Relationship Id="rId1809" Type="http://schemas.openxmlformats.org/officeDocument/2006/relationships/hyperlink" Target="https://x.com/_uri_world" TargetMode="External"/><Relationship Id="rId4071" Type="http://schemas.openxmlformats.org/officeDocument/2006/relationships/hyperlink" Target="https://twitter.com/Hoodier_HG" TargetMode="External"/><Relationship Id="rId4070" Type="http://schemas.openxmlformats.org/officeDocument/2006/relationships/hyperlink" Target="https://www.facebook.com/HoodierHG/" TargetMode="External"/><Relationship Id="rId4073" Type="http://schemas.openxmlformats.org/officeDocument/2006/relationships/hyperlink" Target="https://www.pixiv.net/users/6604936" TargetMode="External"/><Relationship Id="rId4072" Type="http://schemas.openxmlformats.org/officeDocument/2006/relationships/hyperlink" Target="https://www.plurk.com/s29314125?offset=" TargetMode="External"/><Relationship Id="rId4075" Type="http://schemas.openxmlformats.org/officeDocument/2006/relationships/hyperlink" Target="https://www.facebook.com/orangeninetailcat/" TargetMode="External"/><Relationship Id="rId4074" Type="http://schemas.openxmlformats.org/officeDocument/2006/relationships/hyperlink" Target="https://home.gamer.com.tw/homeindex.php" TargetMode="External"/><Relationship Id="rId4077" Type="http://schemas.openxmlformats.org/officeDocument/2006/relationships/hyperlink" Target="https://twitter.com/OrignZeroJP" TargetMode="External"/><Relationship Id="rId4076" Type="http://schemas.openxmlformats.org/officeDocument/2006/relationships/hyperlink" Target="https://www.facebook.com/OriginZeroClub/?locale=zh_TW" TargetMode="External"/><Relationship Id="rId4079" Type="http://schemas.openxmlformats.org/officeDocument/2006/relationships/hyperlink" Target="https://www.pixiv.net/users/258097" TargetMode="External"/><Relationship Id="rId4078" Type="http://schemas.openxmlformats.org/officeDocument/2006/relationships/hyperlink" Target="https://www.plurk.com/OriginZero" TargetMode="External"/><Relationship Id="rId1830" Type="http://schemas.openxmlformats.org/officeDocument/2006/relationships/hyperlink" Target="https://twitter.com/reikakrzk__?fbclid=IwAR0Zq8d9s1QaV4pCu1xuG8emuNDZyWGTUxY780J_9wqEZ1hvx8vysfzQ3FE" TargetMode="External"/><Relationship Id="rId1831" Type="http://schemas.openxmlformats.org/officeDocument/2006/relationships/hyperlink" Target="https://twitter.com/touchi_TC" TargetMode="External"/><Relationship Id="rId1832" Type="http://schemas.openxmlformats.org/officeDocument/2006/relationships/hyperlink" Target="https://lit.link/en/touchi?fbclid=IwY2xjawIFsKtleHRuA2FlbQIxMAABHV1cG71bsUV94jFmi86WljcEYjJs10jMaoppjNV6qwtIe_qBW1ZJWd04pA_aem_ZxAAKe9NhsmhM7rkDNhmDQ" TargetMode="External"/><Relationship Id="rId1833" Type="http://schemas.openxmlformats.org/officeDocument/2006/relationships/hyperlink" Target="https://reikakrzk.tumblr.com/?fbclid=IwAR2sWsm6GNjk4kuhmv4MUjZuxtCqcp82eHZOT6wpD0Wfkye4R7-Q3LQAQkQ" TargetMode="External"/><Relationship Id="rId1834" Type="http://schemas.openxmlformats.org/officeDocument/2006/relationships/hyperlink" Target="https://www.facebook.com/kuan.wei.lin.372350?" TargetMode="External"/><Relationship Id="rId1835" Type="http://schemas.openxmlformats.org/officeDocument/2006/relationships/hyperlink" Target="https://www.facebook.com/kuan.wei.lin.372350/posts/pfbid0dqbhXovbiSuyHDWDjkXhj1qhJwXxUu8x2bsVgJKCpMv1gjSeadgNt8SEoiys2ed9l" TargetMode="External"/><Relationship Id="rId1836" Type="http://schemas.openxmlformats.org/officeDocument/2006/relationships/hyperlink" Target="https://www.facebook.com/profile.php?id=61564358181267" TargetMode="External"/><Relationship Id="rId1837" Type="http://schemas.openxmlformats.org/officeDocument/2006/relationships/hyperlink" Target="https://www.facebook.com/zhu.xin.717226/posts/pfbid0uWGBaXQrSJs726cYwHgWUKpKmUNRo7fVqMZhm3ihs3crgHMnd91G98hLH9Mce2QHl" TargetMode="External"/><Relationship Id="rId1838" Type="http://schemas.openxmlformats.org/officeDocument/2006/relationships/hyperlink" Target="https://www.facebook.com/profile.php?id=61565099445578" TargetMode="External"/><Relationship Id="rId1839" Type="http://schemas.openxmlformats.org/officeDocument/2006/relationships/hyperlink" Target="https://x.com/Singularit31671" TargetMode="External"/><Relationship Id="rId1820" Type="http://schemas.openxmlformats.org/officeDocument/2006/relationships/hyperlink" Target="https://www.facebook.com/yuclovers/" TargetMode="External"/><Relationship Id="rId1821" Type="http://schemas.openxmlformats.org/officeDocument/2006/relationships/hyperlink" Target="https://twitter.com/yutak0u" TargetMode="External"/><Relationship Id="rId1822" Type="http://schemas.openxmlformats.org/officeDocument/2006/relationships/hyperlink" Target="https://www.pixiv.net/users/8232558" TargetMode="External"/><Relationship Id="rId1823" Type="http://schemas.openxmlformats.org/officeDocument/2006/relationships/hyperlink" Target="https://www.facebook.com/Tetrapodsha" TargetMode="External"/><Relationship Id="rId1824" Type="http://schemas.openxmlformats.org/officeDocument/2006/relationships/hyperlink" Target="https://x.com/Tetrapodsha" TargetMode="External"/><Relationship Id="rId1825" Type="http://schemas.openxmlformats.org/officeDocument/2006/relationships/hyperlink" Target="https://www.tetrapodsha.com/artists" TargetMode="External"/><Relationship Id="rId1826" Type="http://schemas.openxmlformats.org/officeDocument/2006/relationships/hyperlink" Target="https://www.facebook.com/Tetrapodsha/posts/pfbid035AP14jV29jhf6PVxcoMcU2gWodb62bKt6YHVTewAgann9Bm56wJYfEbkkzE1DEiUl" TargetMode="External"/><Relationship Id="rId1827" Type="http://schemas.openxmlformats.org/officeDocument/2006/relationships/hyperlink" Target="https://www.facebook.com/Tetrapodsha/posts/pfbid079HpjCgtHFJj8ibL8M5q4vJFr8XXzPuE59oULJb2kbiGPEVcZtefYJTEbiJaRAwGl" TargetMode="External"/><Relationship Id="rId1828" Type="http://schemas.openxmlformats.org/officeDocument/2006/relationships/hyperlink" Target="https://www.facebook.com/profile.php?id=100016624872250" TargetMode="External"/><Relationship Id="rId1829" Type="http://schemas.openxmlformats.org/officeDocument/2006/relationships/hyperlink" Target="https://www.facebook.com/reikakrzk/" TargetMode="External"/><Relationship Id="rId4091" Type="http://schemas.openxmlformats.org/officeDocument/2006/relationships/hyperlink" Target="https://x.com/Gznf1221" TargetMode="External"/><Relationship Id="rId4090" Type="http://schemas.openxmlformats.org/officeDocument/2006/relationships/hyperlink" Target="https://www.facebook.com/profile.php?id=61555066996146" TargetMode="External"/><Relationship Id="rId4093" Type="http://schemas.openxmlformats.org/officeDocument/2006/relationships/hyperlink" Target="https://dlcomic.com/circles/403" TargetMode="External"/><Relationship Id="rId4092" Type="http://schemas.openxmlformats.org/officeDocument/2006/relationships/hyperlink" Target="https://www.pixiv.net/users/14749824" TargetMode="External"/><Relationship Id="rId4095" Type="http://schemas.openxmlformats.org/officeDocument/2006/relationships/hyperlink" Target="https://www.facebook.com/permalink.php?story_fbid=pfbid0h5hSkSRmcJXGbmarXjJvZe7t498QUW7boPq75s6dkjiQqECoamyudHGEKPjbNYS8l&amp;id=61579182357523" TargetMode="External"/><Relationship Id="rId4094" Type="http://schemas.openxmlformats.org/officeDocument/2006/relationships/hyperlink" Target="https://x.com/PoiLiang" TargetMode="External"/><Relationship Id="rId4097" Type="http://schemas.openxmlformats.org/officeDocument/2006/relationships/hyperlink" Target="https://www.facebook.com/otaku.eden2" TargetMode="External"/><Relationship Id="rId4096" Type="http://schemas.openxmlformats.org/officeDocument/2006/relationships/hyperlink" Target="https://www.facebook.com/OtakuEden%20%20/" TargetMode="External"/><Relationship Id="rId4099" Type="http://schemas.openxmlformats.org/officeDocument/2006/relationships/hyperlink" Target="https://x.com/otaku_eden2014" TargetMode="External"/><Relationship Id="rId4098" Type="http://schemas.openxmlformats.org/officeDocument/2006/relationships/hyperlink" Target="https://bsky.app/profile/otakueden.bsky.social" TargetMode="External"/><Relationship Id="rId2302" Type="http://schemas.openxmlformats.org/officeDocument/2006/relationships/hyperlink" Target="https://www.facebook.com/profile.php?id=100092326037120&amp;__cft__%5B0%5D=AZVE74jz1Ikrb0YDUb_Nz6Z5KXDDfB-EZgyXgQL5DKG4tqbkupbIRm4NEbjasStIRQTfn77uaTcn_IDpLcbQBx3rY7Ld3mJtiqnyGu6jxpePDuqNOZ2WZRrokC0jz5oX7725aZpvu-AszgUAIRY__XmBdjCJ-D9BFqAsk0ymnGaq-8Iyaymy0e90Wfjehogael8ENFIqUP2U_MfamarrveC3&amp;__tn__=-UC%2CP-R" TargetMode="External"/><Relationship Id="rId3634" Type="http://schemas.openxmlformats.org/officeDocument/2006/relationships/hyperlink" Target="https://x.com/kurihara_mikan" TargetMode="External"/><Relationship Id="rId2303" Type="http://schemas.openxmlformats.org/officeDocument/2006/relationships/hyperlink" Target="https://twitter.com/tokkieee_qian?fbclid=IwAR3TjBAl7TW9TXWXmEqgr8GU92OrOibHwgwowQjnLB2pGgRAdPv5XazT8ok" TargetMode="External"/><Relationship Id="rId3633" Type="http://schemas.openxmlformats.org/officeDocument/2006/relationships/hyperlink" Target="https://discord.com/invite/KPuPQy9BUC" TargetMode="External"/><Relationship Id="rId2304" Type="http://schemas.openxmlformats.org/officeDocument/2006/relationships/hyperlink" Target="https://www.instagram.com/Syounoo?fbclid=IwAR0xaeUyzEZzysh3QBUeAXrLhRkSaAFjEWHjMPKZO17SOyCc1h7HsCDnxHE" TargetMode="External"/><Relationship Id="rId3636" Type="http://schemas.openxmlformats.org/officeDocument/2006/relationships/hyperlink" Target="https://x.com/kurihara_mikan/status/2082128765862518958" TargetMode="External"/><Relationship Id="rId2305" Type="http://schemas.openxmlformats.org/officeDocument/2006/relationships/hyperlink" Target="https://m.twitch.tv/qianqian" TargetMode="External"/><Relationship Id="rId3635" Type="http://schemas.openxmlformats.org/officeDocument/2006/relationships/hyperlink" Target="https://cxc.today/zh/@kurihara_risako/work" TargetMode="External"/><Relationship Id="rId2306" Type="http://schemas.openxmlformats.org/officeDocument/2006/relationships/hyperlink" Target="https://wall.gamer.com.tw/redir.php?userId=d91023217" TargetMode="External"/><Relationship Id="rId3638" Type="http://schemas.openxmlformats.org/officeDocument/2006/relationships/hyperlink" Target="https://www.facebook.com/ISWUWUWU/" TargetMode="External"/><Relationship Id="rId2307" Type="http://schemas.openxmlformats.org/officeDocument/2006/relationships/hyperlink" Target="https://www.facebook.com/permalink.php?story_fbid=pfbid0278663kVCdvM83UdWoVKxGdMUncbUHCy3SqECwpgQPym8o4ntgTkdgfwgRpQBxuSWl&amp;id=100009248503510" TargetMode="External"/><Relationship Id="rId3637" Type="http://schemas.openxmlformats.org/officeDocument/2006/relationships/hyperlink" Target="https://x.com/kurihara_mikan/status/2082919058991952071" TargetMode="External"/><Relationship Id="rId2308" Type="http://schemas.openxmlformats.org/officeDocument/2006/relationships/hyperlink" Target="https://www.facebook.com/permalink.php?story_fbid=pfbid0bSq16jkQSgMjCHvFKxQ2LJyNM8yimRoP1k3yR6wXyoWjmyQD3ALAH8VHRboS82wFl&amp;id=100009248503510" TargetMode="External"/><Relationship Id="rId2309" Type="http://schemas.openxmlformats.org/officeDocument/2006/relationships/hyperlink" Target="https://www.facebook.com/er913187750/" TargetMode="External"/><Relationship Id="rId3639" Type="http://schemas.openxmlformats.org/officeDocument/2006/relationships/hyperlink" Target="https://x.com/Iswuwuwu" TargetMode="External"/><Relationship Id="rId3630" Type="http://schemas.openxmlformats.org/officeDocument/2006/relationships/hyperlink" Target="https://www.facebook.com/isana.wu.migure" TargetMode="External"/><Relationship Id="rId2300" Type="http://schemas.openxmlformats.org/officeDocument/2006/relationships/hyperlink" Target="https://www.instagram.com/rara167cm/" TargetMode="External"/><Relationship Id="rId3632" Type="http://schemas.openxmlformats.org/officeDocument/2006/relationships/hyperlink" Target="https://www.plurk.com/syh3iua83" TargetMode="External"/><Relationship Id="rId2301" Type="http://schemas.openxmlformats.org/officeDocument/2006/relationships/hyperlink" Target="https://www.facebook.com/profile.php?id=100009248503510" TargetMode="External"/><Relationship Id="rId3631" Type="http://schemas.openxmlformats.org/officeDocument/2006/relationships/hyperlink" Target="https://x.com/syh3iua83" TargetMode="External"/><Relationship Id="rId3623" Type="http://schemas.openxmlformats.org/officeDocument/2006/relationships/hyperlink" Target="https://x.com/rui_neu" TargetMode="External"/><Relationship Id="rId3622" Type="http://schemas.openxmlformats.org/officeDocument/2006/relationships/hyperlink" Target="https://linktr.ee/kuse0201" TargetMode="External"/><Relationship Id="rId3625" Type="http://schemas.openxmlformats.org/officeDocument/2006/relationships/hyperlink" Target="https://www.twitch.tv/rui_neu" TargetMode="External"/><Relationship Id="rId3624" Type="http://schemas.openxmlformats.org/officeDocument/2006/relationships/hyperlink" Target="https://www.youtube.com/@Rui_neu" TargetMode="External"/><Relationship Id="rId3627" Type="http://schemas.openxmlformats.org/officeDocument/2006/relationships/hyperlink" Target="https://www.facebook.com/profile.php?id=61558724323159&amp;__cft__%5B0%5D=AZVaqDaYiqICPEdY-3h6Eqc5-1YlQFl-trXBlMJ9Bn0B6jXi23721YX4Inp2j6g8HEH_Q79YEJa7UVDRhlXsQTry_WiVi7YTHVxIcW0fJSjANjWnvP3tqpkqvNDAl659Hz6UJOlcDBcdlOrgqudwtEZnz_924JNO5pGvy9_n21bdysiyQtzLea7qhbk4XVRrLPOfBuG_vJTSr7z8ipegzsL0&amp;__tn__=-UC*F" TargetMode="External"/><Relationship Id="rId3626" Type="http://schemas.openxmlformats.org/officeDocument/2006/relationships/hyperlink" Target="https://www.threads.com/@rui_neu?invite=4" TargetMode="External"/><Relationship Id="rId3629" Type="http://schemas.openxmlformats.org/officeDocument/2006/relationships/hyperlink" Target="https://www.plurk.com/irodori_comics" TargetMode="External"/><Relationship Id="rId3628" Type="http://schemas.openxmlformats.org/officeDocument/2006/relationships/hyperlink" Target="https://twitter.com/irodori_fengli" TargetMode="External"/><Relationship Id="rId3621" Type="http://schemas.openxmlformats.org/officeDocument/2006/relationships/hyperlink" Target="https://www.patreon.com/kuse0201" TargetMode="External"/><Relationship Id="rId3620" Type="http://schemas.openxmlformats.org/officeDocument/2006/relationships/hyperlink" Target="https://kuse0201.fanbox.cc/" TargetMode="External"/><Relationship Id="rId2324" Type="http://schemas.openxmlformats.org/officeDocument/2006/relationships/hyperlink" Target="https://www.pixiv.net/users/4237973" TargetMode="External"/><Relationship Id="rId3656" Type="http://schemas.openxmlformats.org/officeDocument/2006/relationships/hyperlink" Target="https://x.com/ilovely1007_" TargetMode="External"/><Relationship Id="rId2325" Type="http://schemas.openxmlformats.org/officeDocument/2006/relationships/hyperlink" Target="https://www.plurk.com/p/3iqc6b6lsn" TargetMode="External"/><Relationship Id="rId3655" Type="http://schemas.openxmlformats.org/officeDocument/2006/relationships/hyperlink" Target="https://myship.7-11.com.tw/general/detail/GM2403132807292" TargetMode="External"/><Relationship Id="rId2326" Type="http://schemas.openxmlformats.org/officeDocument/2006/relationships/hyperlink" Target="https://x.com/moerail" TargetMode="External"/><Relationship Id="rId3658" Type="http://schemas.openxmlformats.org/officeDocument/2006/relationships/hyperlink" Target="https://x.com/jng46312495?s=11&amp;t=J9-H8xDVimG-T97w1or4FA" TargetMode="External"/><Relationship Id="rId2327" Type="http://schemas.openxmlformats.org/officeDocument/2006/relationships/hyperlink" Target="https://weibo.com/moerail" TargetMode="External"/><Relationship Id="rId3657" Type="http://schemas.openxmlformats.org/officeDocument/2006/relationships/hyperlink" Target="https://x.com/ilovely1007_/status/2066840959938371622" TargetMode="External"/><Relationship Id="rId2328" Type="http://schemas.openxmlformats.org/officeDocument/2006/relationships/hyperlink" Target="https://www.facebook.com/john.cheng.509742" TargetMode="External"/><Relationship Id="rId2329" Type="http://schemas.openxmlformats.org/officeDocument/2006/relationships/hyperlink" Target="https://twitter.com/CHT48621" TargetMode="External"/><Relationship Id="rId3659" Type="http://schemas.openxmlformats.org/officeDocument/2006/relationships/hyperlink" Target="https://www.twitch.tv/ja4793060?lang=zh-tw" TargetMode="External"/><Relationship Id="rId3650" Type="http://schemas.openxmlformats.org/officeDocument/2006/relationships/hyperlink" Target="https://www.pixiv.net/users/26112854" TargetMode="External"/><Relationship Id="rId2320" Type="http://schemas.openxmlformats.org/officeDocument/2006/relationships/hyperlink" Target="https://www.myacg.com.tw/goods_detail.php?gid=7221319" TargetMode="External"/><Relationship Id="rId3652" Type="http://schemas.openxmlformats.org/officeDocument/2006/relationships/hyperlink" Target="https://portaly.cc/WYJEN?utm_source=ig&amp;utm_medium=social&amp;utm_content=link_in_bio&amp;fbclid=PAZXh0bgNhZW0CMTEAc3J0YwZhcHBfaWQPOTM2NjE5NzQzMzkyNDU5AAGnDeqXAYjUW_xIPshOSdRXTARpsTe-2tZQr2HvRdOsQ063SdT0xcy0BKCy8Oo_aem_5PJRcGRlyuSVrGc_Ak4A2Q&amp;utm_id=97760_v0_s00_e0_tv3" TargetMode="External"/><Relationship Id="rId2321" Type="http://schemas.openxmlformats.org/officeDocument/2006/relationships/hyperlink" Target="https://www.facebook.com/LiushengArt" TargetMode="External"/><Relationship Id="rId3651" Type="http://schemas.openxmlformats.org/officeDocument/2006/relationships/hyperlink" Target="https://www.instagram.com/jenru.ore/?hl=zh-tw" TargetMode="External"/><Relationship Id="rId2322" Type="http://schemas.openxmlformats.org/officeDocument/2006/relationships/hyperlink" Target="https://twitter.com/LiuSheng_Art" TargetMode="External"/><Relationship Id="rId3654" Type="http://schemas.openxmlformats.org/officeDocument/2006/relationships/hyperlink" Target="https://www.facebook.com/JEN3ru.ore/posts/pfbid028bpSz5bPFDSSwrgPUFxj9eitnKNqqjbWfam2mivExB3tPruzWAMnzAacQS9Q28y1l" TargetMode="External"/><Relationship Id="rId2323" Type="http://schemas.openxmlformats.org/officeDocument/2006/relationships/hyperlink" Target="https://www.plurk.com/mopackp09062" TargetMode="External"/><Relationship Id="rId3653" Type="http://schemas.openxmlformats.org/officeDocument/2006/relationships/hyperlink" Target="https://www.threads.net/@jenru.ore?hl=zh-tw&amp;xmt=AQGz7m9zWsjH7h2vyzYqo_stK92n97eN1bb0O7QAypdPIL4" TargetMode="External"/><Relationship Id="rId2313" Type="http://schemas.openxmlformats.org/officeDocument/2006/relationships/hyperlink" Target="https://www.twitch.tv/sum_91318" TargetMode="External"/><Relationship Id="rId3645" Type="http://schemas.openxmlformats.org/officeDocument/2006/relationships/hyperlink" Target="https://www.facebook.com/profile.php?id=100081971317037" TargetMode="External"/><Relationship Id="rId2314" Type="http://schemas.openxmlformats.org/officeDocument/2006/relationships/hyperlink" Target="https://www.instagram.com/youmusang/" TargetMode="External"/><Relationship Id="rId3644" Type="http://schemas.openxmlformats.org/officeDocument/2006/relationships/hyperlink" Target="https://www.facebook.com/profile.php?id=100065631123175" TargetMode="External"/><Relationship Id="rId2315" Type="http://schemas.openxmlformats.org/officeDocument/2006/relationships/hyperlink" Target="https://discord.gg/TRK8AsenZ2" TargetMode="External"/><Relationship Id="rId3647" Type="http://schemas.openxmlformats.org/officeDocument/2006/relationships/hyperlink" Target="https://www.pixiv.net/users/12878933" TargetMode="External"/><Relationship Id="rId2316" Type="http://schemas.openxmlformats.org/officeDocument/2006/relationships/hyperlink" Target="https://home.gamer.com.tw/homeindex.php?owner=er913187750" TargetMode="External"/><Relationship Id="rId3646" Type="http://schemas.openxmlformats.org/officeDocument/2006/relationships/hyperlink" Target="https://twitter.com/JAGOO93140229" TargetMode="External"/><Relationship Id="rId2317" Type="http://schemas.openxmlformats.org/officeDocument/2006/relationships/hyperlink" Target="https://www.facebook.com/moeyatw" TargetMode="External"/><Relationship Id="rId3649" Type="http://schemas.openxmlformats.org/officeDocument/2006/relationships/hyperlink" Target="https://twitter.com/JEN30825" TargetMode="External"/><Relationship Id="rId2318" Type="http://schemas.openxmlformats.org/officeDocument/2006/relationships/hyperlink" Target="https://www.pixiv.net/users/721171" TargetMode="External"/><Relationship Id="rId3648" Type="http://schemas.openxmlformats.org/officeDocument/2006/relationships/hyperlink" Target="https://www.facebook.com/JEN3ru.ore" TargetMode="External"/><Relationship Id="rId2319" Type="http://schemas.openxmlformats.org/officeDocument/2006/relationships/hyperlink" Target="https://www.facebook.com/moeyatw/posts/pfbid02EEYFni2cQKA8awbPHsLsiMqyXX7yQL2HuV778vMBUEUjoLBGuaMMLwK1Ss7CWXzPl" TargetMode="External"/><Relationship Id="rId3641" Type="http://schemas.openxmlformats.org/officeDocument/2006/relationships/hyperlink" Target="https://portaly.cc/iswuwuwu" TargetMode="External"/><Relationship Id="rId2310" Type="http://schemas.openxmlformats.org/officeDocument/2006/relationships/hyperlink" Target="https://twitter.com/kino_na" TargetMode="External"/><Relationship Id="rId3640" Type="http://schemas.openxmlformats.org/officeDocument/2006/relationships/hyperlink" Target="https://www.instagram.com/___20227/" TargetMode="External"/><Relationship Id="rId2311" Type="http://schemas.openxmlformats.org/officeDocument/2006/relationships/hyperlink" Target="https://www.plurk.com/er913187750?offset=1620213582" TargetMode="External"/><Relationship Id="rId3643" Type="http://schemas.openxmlformats.org/officeDocument/2006/relationships/hyperlink" Target="https://www.plurk.com/ENST9" TargetMode="External"/><Relationship Id="rId2312" Type="http://schemas.openxmlformats.org/officeDocument/2006/relationships/hyperlink" Target="https://www.pixiv.net/users/92181" TargetMode="External"/><Relationship Id="rId3642" Type="http://schemas.openxmlformats.org/officeDocument/2006/relationships/hyperlink" Target="https://x.com/enst9?s=21" TargetMode="External"/><Relationship Id="rId1895" Type="http://schemas.openxmlformats.org/officeDocument/2006/relationships/hyperlink" Target="https://www.facebook.com/kewpiewang" TargetMode="External"/><Relationship Id="rId1896" Type="http://schemas.openxmlformats.org/officeDocument/2006/relationships/hyperlink" Target="https://www.instagram.com/hakaiwang?fbclid=IwY2xjawS9QMpleHRuA2FlbQIxMABicmlkETE4M0p5ZXRtQTJJU3NTaXd4c3J0YwZhcHBfaWQQMjIyMDM5MTc4ODIwMDg5MgABHmj2YRbyVoPw8kSBhtI-DQFn2Tya3LxZ8y0Eo7vvyKhv2-fuo1QyNbOxCufc_aem_Ukf-4wzhHDr2RgoxaGuQ8A" TargetMode="External"/><Relationship Id="rId1897" Type="http://schemas.openxmlformats.org/officeDocument/2006/relationships/hyperlink" Target="https://x.com/zkoooo_" TargetMode="External"/><Relationship Id="rId1898" Type="http://schemas.openxmlformats.org/officeDocument/2006/relationships/hyperlink" Target="https://www.facebook.com/Jamamastrawberry" TargetMode="External"/><Relationship Id="rId1899" Type="http://schemas.openxmlformats.org/officeDocument/2006/relationships/hyperlink" Target="https://twitter.com/Jamama_666" TargetMode="External"/><Relationship Id="rId1890" Type="http://schemas.openxmlformats.org/officeDocument/2006/relationships/hyperlink" Target="https://www.pixiv.net/users/23680106" TargetMode="External"/><Relationship Id="rId1891" Type="http://schemas.openxmlformats.org/officeDocument/2006/relationships/hyperlink" Target="https://www.facebook.com/profile.php?id=61573677164059" TargetMode="External"/><Relationship Id="rId1892" Type="http://schemas.openxmlformats.org/officeDocument/2006/relationships/hyperlink" Target="https://www.facebook.com/chen.zhi.ting.254719/" TargetMode="External"/><Relationship Id="rId1893" Type="http://schemas.openxmlformats.org/officeDocument/2006/relationships/hyperlink" Target="https://cxc.today/zh/@ibaraki/intro" TargetMode="External"/><Relationship Id="rId1894" Type="http://schemas.openxmlformats.org/officeDocument/2006/relationships/hyperlink" Target="https://x.com/gqiFKz2csPZScnO/status/2086135827160272946" TargetMode="External"/><Relationship Id="rId1884" Type="http://schemas.openxmlformats.org/officeDocument/2006/relationships/hyperlink" Target="https://home.gamer.com.tw/homeindex.php?owner=six00606" TargetMode="External"/><Relationship Id="rId1885" Type="http://schemas.openxmlformats.org/officeDocument/2006/relationships/hyperlink" Target="https://www.facebook.com/PinkuEmpire/posts/pfbid02Uh48xntCRhL3SwXn3HZ8RyrbBn2dhZypqKarNsUBCFFkc3ZEsVCXC1tqRbqrUXoBl" TargetMode="External"/><Relationship Id="rId1886" Type="http://schemas.openxmlformats.org/officeDocument/2006/relationships/hyperlink" Target="https://www.facebook.com/hkpoorguy" TargetMode="External"/><Relationship Id="rId1887" Type="http://schemas.openxmlformats.org/officeDocument/2006/relationships/hyperlink" Target="https://www.plurk.com/siukaukau" TargetMode="External"/><Relationship Id="rId1888" Type="http://schemas.openxmlformats.org/officeDocument/2006/relationships/hyperlink" Target="https://www.facebook.com/ke.even.3979?__tn__=-UC*F" TargetMode="External"/><Relationship Id="rId1889" Type="http://schemas.openxmlformats.org/officeDocument/2006/relationships/hyperlink" Target="https://x.com/Keven_ver5?fbclid=IwY2xjawH-ma1leHRuA2FlbQIxMAABHSHNxAiyWTqupbacZuRZ6IPRCY-mBKNslHclYhv4k13ayfkXzTNAhD49Bg_aem_8bFHjVU6TwqOvzW04uwV2g" TargetMode="External"/><Relationship Id="rId1880" Type="http://schemas.openxmlformats.org/officeDocument/2006/relationships/hyperlink" Target="https://www.pixiv.net/users/30144663" TargetMode="External"/><Relationship Id="rId1881" Type="http://schemas.openxmlformats.org/officeDocument/2006/relationships/hyperlink" Target="https://www.instagram.com/pinkuempire/" TargetMode="External"/><Relationship Id="rId1882" Type="http://schemas.openxmlformats.org/officeDocument/2006/relationships/hyperlink" Target="https://youtube.com/@PinkuEmpire" TargetMode="External"/><Relationship Id="rId1883" Type="http://schemas.openxmlformats.org/officeDocument/2006/relationships/hyperlink" Target="https://www.twitch.tv/pinkuempire" TargetMode="External"/><Relationship Id="rId3612" Type="http://schemas.openxmlformats.org/officeDocument/2006/relationships/hyperlink" Target="https://www.instagram.com/idhanpaint?fbclid=IwY2xjawINW9xleHRuA2FlbQIxMAABHc9aWXNH3dzPxvv5PfmOuof6ancgngjMMLkPtD_wud7YW9Xw3YcEqVW1vQ_aem_6_OsA8YU5DagBdELNIfyWQ" TargetMode="External"/><Relationship Id="rId3611" Type="http://schemas.openxmlformats.org/officeDocument/2006/relationships/hyperlink" Target="https://clusters.tw/profile/59F9AA9E-A27B-4A87-AADD-A60E7D2163CB/works?fbclid=IwY2xjawINW-5leHRuA2FlbQIxMAABHc9aWXNH3dzPxvv5PfmOuof6ancgngjMMLkPtD_wud7YW9Xw3YcEqVW1vQ_aem_6_OsA8YU5DagBdELNIfyWQ" TargetMode="External"/><Relationship Id="rId3614" Type="http://schemas.openxmlformats.org/officeDocument/2006/relationships/hyperlink" Target="https://x.com/iketara_iku" TargetMode="External"/><Relationship Id="rId3613" Type="http://schemas.openxmlformats.org/officeDocument/2006/relationships/hyperlink" Target="https://www.facebook.com/permalink.php?story_fbid=pfbid0215VKZuLPiwzwFenWxL7VKawzZrVQZTPe9ueqsru9syr6vC8fC3kyW61z5KJk9hqWl&amp;id=61557215132637" TargetMode="External"/><Relationship Id="rId3616" Type="http://schemas.openxmlformats.org/officeDocument/2006/relationships/hyperlink" Target="https://www.pixiv.net/users/17105792" TargetMode="External"/><Relationship Id="rId3615" Type="http://schemas.openxmlformats.org/officeDocument/2006/relationships/hyperlink" Target="https://x.com/84mg_" TargetMode="External"/><Relationship Id="rId3618" Type="http://schemas.openxmlformats.org/officeDocument/2006/relationships/hyperlink" Target="https://x.com/Kuse0201" TargetMode="External"/><Relationship Id="rId3617" Type="http://schemas.openxmlformats.org/officeDocument/2006/relationships/hyperlink" Target="https://lit.link/zh-tw/84mg" TargetMode="External"/><Relationship Id="rId3619" Type="http://schemas.openxmlformats.org/officeDocument/2006/relationships/hyperlink" Target="https://www.pixiv.net/users/26503290" TargetMode="External"/><Relationship Id="rId3610" Type="http://schemas.openxmlformats.org/officeDocument/2006/relationships/hyperlink" Target="https://www.pixiv.net/users/27736106?fbclid=IwY2xjawINW5tleHRuA2FlbQIxMAABHfnZwp-v5D-A8n2lidscLqH3Mmi4cBPsx4UlxTfrIjIO4H9y93uPoozonQ_aem_ABiq8-DFTZ-oLJ8BfG7buA" TargetMode="External"/><Relationship Id="rId3601" Type="http://schemas.openxmlformats.org/officeDocument/2006/relationships/hyperlink" Target="https://bsky.app/profile/maigoyaki.bsky.social" TargetMode="External"/><Relationship Id="rId3600" Type="http://schemas.openxmlformats.org/officeDocument/2006/relationships/hyperlink" Target="https://www.facebook.com/p/Humidity-100063554807408/?locale=zh_TW" TargetMode="External"/><Relationship Id="rId3603" Type="http://schemas.openxmlformats.org/officeDocument/2006/relationships/hyperlink" Target="https://www.plurk.com/maigo0905" TargetMode="External"/><Relationship Id="rId3602" Type="http://schemas.openxmlformats.org/officeDocument/2006/relationships/hyperlink" Target="https://twitter.com/maigoyaki" TargetMode="External"/><Relationship Id="rId3605" Type="http://schemas.openxmlformats.org/officeDocument/2006/relationships/hyperlink" Target="https://www.instagram.com/maigo0w0?utm_source=ig_web_button_share_sheet&amp;igsh=ZDNlZDc0MzIxNw==" TargetMode="External"/><Relationship Id="rId3604" Type="http://schemas.openxmlformats.org/officeDocument/2006/relationships/hyperlink" Target="https://www.pixiv.net/users/1398543" TargetMode="External"/><Relationship Id="rId3607" Type="http://schemas.openxmlformats.org/officeDocument/2006/relationships/hyperlink" Target="https://www.facebook.com/permalink.php?story_fbid=pfbid02NBysiyHFrdxBNKHcKwREdVveQu8QkFR7tb88Km8bgj5Z8jF7TRVLULJYAEWpSUwNl&amp;id=100063554807408" TargetMode="External"/><Relationship Id="rId3606" Type="http://schemas.openxmlformats.org/officeDocument/2006/relationships/hyperlink" Target="https://linktr.ee/maigoyaki?utm_source=linktree_profile_share&amp;ltsid=6ea7aac9-2037-425a-beaf-0a53980f13f1" TargetMode="External"/><Relationship Id="rId3609" Type="http://schemas.openxmlformats.org/officeDocument/2006/relationships/hyperlink" Target="https://x.com/IdHanPaint?fbclid=IwY2xjawINW9VleHRuA2FlbQIxMAABHdKNqBW8bAfIuKzpXimiI4v1WFeTreCkXTPjU5uoOvSNXLIlTjFvYkm7uA_aem_4cGXcl6T0G6kwHoBbB7xgg" TargetMode="External"/><Relationship Id="rId3608" Type="http://schemas.openxmlformats.org/officeDocument/2006/relationships/hyperlink" Target="https://www.facebook.com/share/1AZNPFZcHE/" TargetMode="External"/><Relationship Id="rId1059" Type="http://schemas.openxmlformats.org/officeDocument/2006/relationships/hyperlink" Target="https://www.pixiv.net/users/5190707" TargetMode="External"/><Relationship Id="rId228" Type="http://schemas.openxmlformats.org/officeDocument/2006/relationships/hyperlink" Target="https://x.com/Dayuh_820/status/2078389825242358024" TargetMode="External"/><Relationship Id="rId227" Type="http://schemas.openxmlformats.org/officeDocument/2006/relationships/hyperlink" Target="https://lit.link/zh-tw/dayuh" TargetMode="External"/><Relationship Id="rId226" Type="http://schemas.openxmlformats.org/officeDocument/2006/relationships/hyperlink" Target="https://discord.com/invite/394WrEagyY" TargetMode="External"/><Relationship Id="rId225" Type="http://schemas.openxmlformats.org/officeDocument/2006/relationships/hyperlink" Target="https://www.twitch.tv/dayuh820" TargetMode="External"/><Relationship Id="rId2380" Type="http://schemas.openxmlformats.org/officeDocument/2006/relationships/hyperlink" Target="https://twitter.com/Its_you_dan" TargetMode="External"/><Relationship Id="rId229" Type="http://schemas.openxmlformats.org/officeDocument/2006/relationships/hyperlink" Target="https://myship.7-11.com.tw/general/detail/GM2512180397715" TargetMode="External"/><Relationship Id="rId1050" Type="http://schemas.openxmlformats.org/officeDocument/2006/relationships/hyperlink" Target="https://lit.link/zh-tw/pinkyring" TargetMode="External"/><Relationship Id="rId2381" Type="http://schemas.openxmlformats.org/officeDocument/2006/relationships/hyperlink" Target="https://www.facebook.com/p/%E9%BB%91%E5%AD%90%E5%A8%9B%E6%A8%82-Kuroko-Entertainment-61552679142113/?locale=zh_TW" TargetMode="External"/><Relationship Id="rId220" Type="http://schemas.openxmlformats.org/officeDocument/2006/relationships/hyperlink" Target="https://www.doujin.com.tw/groups/info/195" TargetMode="External"/><Relationship Id="rId1051" Type="http://schemas.openxmlformats.org/officeDocument/2006/relationships/hyperlink" Target="https://www.facebook.com/photo?fbid=1046332881630418&amp;set=a.102812505982465" TargetMode="External"/><Relationship Id="rId2382" Type="http://schemas.openxmlformats.org/officeDocument/2006/relationships/hyperlink" Target="https://x.com/kurokostw" TargetMode="External"/><Relationship Id="rId1052" Type="http://schemas.openxmlformats.org/officeDocument/2006/relationships/hyperlink" Target="https://www.plurk.com/kametarou" TargetMode="External"/><Relationship Id="rId2383" Type="http://schemas.openxmlformats.org/officeDocument/2006/relationships/hyperlink" Target="https://www.kuroko-entertainment.tw/" TargetMode="External"/><Relationship Id="rId1053" Type="http://schemas.openxmlformats.org/officeDocument/2006/relationships/hyperlink" Target="https://www.pixiv.net/users/1880414" TargetMode="External"/><Relationship Id="rId2384" Type="http://schemas.openxmlformats.org/officeDocument/2006/relationships/hyperlink" Target="https://www.facebook.com/zuo.mu.604593" TargetMode="External"/><Relationship Id="rId1054" Type="http://schemas.openxmlformats.org/officeDocument/2006/relationships/hyperlink" Target="https://www.facebook.com/share/18YJRWHdu5/?mibextid=wwXIfr" TargetMode="External"/><Relationship Id="rId2385" Type="http://schemas.openxmlformats.org/officeDocument/2006/relationships/hyperlink" Target="https://www.facebook.com/zuo.mu.604593/posts/pfbid0i9wxPCGQcuHjVHwshch7wt4eaz2J5dnY6WFBubnH8TDaBn7AYirhDJfYVkXQxdTRl" TargetMode="External"/><Relationship Id="rId224" Type="http://schemas.openxmlformats.org/officeDocument/2006/relationships/hyperlink" Target="https://www.youtube.com/@dayuh820" TargetMode="External"/><Relationship Id="rId1055" Type="http://schemas.openxmlformats.org/officeDocument/2006/relationships/hyperlink" Target="https://x.com/seaweedseason?s=21" TargetMode="External"/><Relationship Id="rId2386" Type="http://schemas.openxmlformats.org/officeDocument/2006/relationships/hyperlink" Target="https://x.com/normaoo_tw" TargetMode="External"/><Relationship Id="rId223" Type="http://schemas.openxmlformats.org/officeDocument/2006/relationships/hyperlink" Target="https://www.instagram.com/dayuh820/" TargetMode="External"/><Relationship Id="rId1056" Type="http://schemas.openxmlformats.org/officeDocument/2006/relationships/hyperlink" Target="https://www.plurk.com/u/hitomi_7828" TargetMode="External"/><Relationship Id="rId2387" Type="http://schemas.openxmlformats.org/officeDocument/2006/relationships/hyperlink" Target="https://lit.link/normaootw" TargetMode="External"/><Relationship Id="rId222" Type="http://schemas.openxmlformats.org/officeDocument/2006/relationships/hyperlink" Target="https://x.com/Dayuh_820" TargetMode="External"/><Relationship Id="rId1057" Type="http://schemas.openxmlformats.org/officeDocument/2006/relationships/hyperlink" Target="https://www.instagram.com/hitomi_7828?igsh=MTZia3AxdDNxY2prdg==" TargetMode="External"/><Relationship Id="rId2388" Type="http://schemas.openxmlformats.org/officeDocument/2006/relationships/hyperlink" Target="https://twitter.com/Murasame_Yui" TargetMode="External"/><Relationship Id="rId221" Type="http://schemas.openxmlformats.org/officeDocument/2006/relationships/hyperlink" Target="https://www.facebook.com/dayuh.kawa/" TargetMode="External"/><Relationship Id="rId1058" Type="http://schemas.openxmlformats.org/officeDocument/2006/relationships/hyperlink" Target="https://x.com/Sipu_98" TargetMode="External"/><Relationship Id="rId2389" Type="http://schemas.openxmlformats.org/officeDocument/2006/relationships/hyperlink" Target="https://www.plurk.com/m/bwstore" TargetMode="External"/><Relationship Id="rId1048" Type="http://schemas.openxmlformats.org/officeDocument/2006/relationships/hyperlink" Target="https://www.pixiv.net/users/112861082" TargetMode="External"/><Relationship Id="rId2379" Type="http://schemas.openxmlformats.org/officeDocument/2006/relationships/hyperlink" Target="https://x.com/erika617500" TargetMode="External"/><Relationship Id="rId1049" Type="http://schemas.openxmlformats.org/officeDocument/2006/relationships/hyperlink" Target="https://www.instagram.com/pinkyringring_/" TargetMode="External"/><Relationship Id="rId217" Type="http://schemas.openxmlformats.org/officeDocument/2006/relationships/hyperlink" Target="https://x.com/cosmos0204" TargetMode="External"/><Relationship Id="rId216" Type="http://schemas.openxmlformats.org/officeDocument/2006/relationships/hyperlink" Target="https://www.facebook.com/cosmosmumu" TargetMode="External"/><Relationship Id="rId215" Type="http://schemas.openxmlformats.org/officeDocument/2006/relationships/hyperlink" Target="https://home.gamer.com.tw/homeindex.php?owner=ayumu3659" TargetMode="External"/><Relationship Id="rId214" Type="http://schemas.openxmlformats.org/officeDocument/2006/relationships/hyperlink" Target="https://oosaka212.fanbox.cc/" TargetMode="External"/><Relationship Id="rId219" Type="http://schemas.openxmlformats.org/officeDocument/2006/relationships/hyperlink" Target="https://www.pixiv.net/users/1293378" TargetMode="External"/><Relationship Id="rId218" Type="http://schemas.openxmlformats.org/officeDocument/2006/relationships/hyperlink" Target="https://www.plurk.com/cosmos24" TargetMode="External"/><Relationship Id="rId2370" Type="http://schemas.openxmlformats.org/officeDocument/2006/relationships/hyperlink" Target="https://clusters.tw/profile/E01AF824-FCEE-4CBA-9FB7-8DC57598574F/works" TargetMode="External"/><Relationship Id="rId1040" Type="http://schemas.openxmlformats.org/officeDocument/2006/relationships/hyperlink" Target="https://twitter.com/exJ7Czld3DbciJn" TargetMode="External"/><Relationship Id="rId2371" Type="http://schemas.openxmlformats.org/officeDocument/2006/relationships/hyperlink" Target="https://www.instagram.com/mryulin007" TargetMode="External"/><Relationship Id="rId1041" Type="http://schemas.openxmlformats.org/officeDocument/2006/relationships/hyperlink" Target="https://home.gamer.com.tw/creation.php?owner=a82392000" TargetMode="External"/><Relationship Id="rId2372" Type="http://schemas.openxmlformats.org/officeDocument/2006/relationships/hyperlink" Target="https://home.gamer.com.tw/profile/index.php?owner=trigunfire" TargetMode="External"/><Relationship Id="rId1042" Type="http://schemas.openxmlformats.org/officeDocument/2006/relationships/hyperlink" Target="https://www.facebook.com/TKZHentai" TargetMode="External"/><Relationship Id="rId2373" Type="http://schemas.openxmlformats.org/officeDocument/2006/relationships/hyperlink" Target="https://www.facebook.com/RunyoDraws/" TargetMode="External"/><Relationship Id="rId1043" Type="http://schemas.openxmlformats.org/officeDocument/2006/relationships/hyperlink" Target="https://twitter.com/shoron_pow" TargetMode="External"/><Relationship Id="rId2374" Type="http://schemas.openxmlformats.org/officeDocument/2006/relationships/hyperlink" Target="https://www.facebook.com/profile.php?id=100093293982816" TargetMode="External"/><Relationship Id="rId213" Type="http://schemas.openxmlformats.org/officeDocument/2006/relationships/hyperlink" Target="https://www.pixiv.net/users/5650892" TargetMode="External"/><Relationship Id="rId1044" Type="http://schemas.openxmlformats.org/officeDocument/2006/relationships/hyperlink" Target="https://www.pixiv.net/users/3693397" TargetMode="External"/><Relationship Id="rId2375" Type="http://schemas.openxmlformats.org/officeDocument/2006/relationships/hyperlink" Target="https://x.com/runyouo" TargetMode="External"/><Relationship Id="rId212" Type="http://schemas.openxmlformats.org/officeDocument/2006/relationships/hyperlink" Target="https://www.plurk.com/ayumu3659" TargetMode="External"/><Relationship Id="rId1045" Type="http://schemas.openxmlformats.org/officeDocument/2006/relationships/hyperlink" Target="https://www.facebook.com/pinky.ring.639726" TargetMode="External"/><Relationship Id="rId2376" Type="http://schemas.openxmlformats.org/officeDocument/2006/relationships/hyperlink" Target="https://www.pixiv.net/users/9521897" TargetMode="External"/><Relationship Id="rId211" Type="http://schemas.openxmlformats.org/officeDocument/2006/relationships/hyperlink" Target="https://x.com/Oosaka212" TargetMode="External"/><Relationship Id="rId1046" Type="http://schemas.openxmlformats.org/officeDocument/2006/relationships/hyperlink" Target="https://x.com/Pinkyringring" TargetMode="External"/><Relationship Id="rId2377" Type="http://schemas.openxmlformats.org/officeDocument/2006/relationships/hyperlink" Target="https://www.instagram.com/1drawing_everyday/" TargetMode="External"/><Relationship Id="rId210" Type="http://schemas.openxmlformats.org/officeDocument/2006/relationships/hyperlink" Target="https://www.facebook.com/profile.php?id=100095148571755" TargetMode="External"/><Relationship Id="rId1047" Type="http://schemas.openxmlformats.org/officeDocument/2006/relationships/hyperlink" Target="https://www.plurk.com/pinkyring" TargetMode="External"/><Relationship Id="rId2378" Type="http://schemas.openxmlformats.org/officeDocument/2006/relationships/hyperlink" Target="https://myship.7-11.com.tw/general/detail/GM2408121304591" TargetMode="External"/><Relationship Id="rId4107" Type="http://schemas.openxmlformats.org/officeDocument/2006/relationships/hyperlink" Target="https://www.patreon.com/cw/puopuo" TargetMode="External"/><Relationship Id="rId4106" Type="http://schemas.openxmlformats.org/officeDocument/2006/relationships/hyperlink" Target="https://fantia.jp/fanclubs/483339" TargetMode="External"/><Relationship Id="rId4109" Type="http://schemas.openxmlformats.org/officeDocument/2006/relationships/hyperlink" Target="https://www.youtube.com/channel/UCx3qtM6IWsSRtx0Q3__xJrQ?sub_confirmation=1" TargetMode="External"/><Relationship Id="rId4108" Type="http://schemas.openxmlformats.org/officeDocument/2006/relationships/hyperlink" Target="https://www.instagram.com/puopuo_cos/" TargetMode="External"/><Relationship Id="rId249" Type="http://schemas.openxmlformats.org/officeDocument/2006/relationships/hyperlink" Target="https://www.facebook.com/dodolovecat/" TargetMode="External"/><Relationship Id="rId248" Type="http://schemas.openxmlformats.org/officeDocument/2006/relationships/hyperlink" Target="https://x.com/WhiteRiceBear/status/2084614988304650500" TargetMode="External"/><Relationship Id="rId247" Type="http://schemas.openxmlformats.org/officeDocument/2006/relationships/hyperlink" Target="https://home.gamer.com.tw/creation.php?owner=galvestxy" TargetMode="External"/><Relationship Id="rId1070" Type="http://schemas.openxmlformats.org/officeDocument/2006/relationships/hyperlink" Target="https://twitter.com/aosorakamiya" TargetMode="External"/><Relationship Id="rId1071" Type="http://schemas.openxmlformats.org/officeDocument/2006/relationships/hyperlink" Target="https://www.plurk.com/AosoraKamiya" TargetMode="External"/><Relationship Id="rId1072" Type="http://schemas.openxmlformats.org/officeDocument/2006/relationships/hyperlink" Target="https://www.facebook.com/groups/Offensivism/" TargetMode="External"/><Relationship Id="rId242" Type="http://schemas.openxmlformats.org/officeDocument/2006/relationships/hyperlink" Target="https://twitter.com/WhiteRiceBear" TargetMode="External"/><Relationship Id="rId1073" Type="http://schemas.openxmlformats.org/officeDocument/2006/relationships/hyperlink" Target="https://www.facebook.com/jackie.li.1694" TargetMode="External"/><Relationship Id="rId241" Type="http://schemas.openxmlformats.org/officeDocument/2006/relationships/hyperlink" Target="https://www.facebook.com/whitericebear" TargetMode="External"/><Relationship Id="rId1074" Type="http://schemas.openxmlformats.org/officeDocument/2006/relationships/hyperlink" Target="https://www.facebook.com/Leeshin0919?__cft__%5B0%5D=AZXWXzY_EsPC-toM1sZs_3qAcuaJb4GEJNzAWlvOVqtMgZ79xURdSlvdTyfN3Sua92XS0C34f2R05wH4CvhoxerksqeOMkpBB6aYN08lOL23hywCEXx3PdA8Pm3wp8JT55p3pzlQZDjV-jaNCrF5gkeM4yNyXpIlzW7N-u6IIIwwTC16O8RFLsvzecvh-KXfia-CjryCZ0ZzZwYGslxsd7-P&amp;__tn__=-UC*F" TargetMode="External"/><Relationship Id="rId240" Type="http://schemas.openxmlformats.org/officeDocument/2006/relationships/hyperlink" Target="https://www.instagram.com/umiru___/" TargetMode="External"/><Relationship Id="rId1075" Type="http://schemas.openxmlformats.org/officeDocument/2006/relationships/hyperlink" Target="https://x.com/jiangongyouji1?fbclid=IwY2xjawKrvaNleHRuA2FlbQIxMABicmlkETFtSENBTVF5QTNhNHpQeWlMAR4S61OhzyPpKZewF_SROQq20aP0sCQvxJLynq1XR3h9ty7ceRtF6bQFDca9Sw_aem_WCQhwnD_dl4ewLQYfJ9QlQ" TargetMode="External"/><Relationship Id="rId4101" Type="http://schemas.openxmlformats.org/officeDocument/2006/relationships/hyperlink" Target="https://www.pixiv.net/users/51610526" TargetMode="External"/><Relationship Id="rId1076" Type="http://schemas.openxmlformats.org/officeDocument/2006/relationships/hyperlink" Target="https://www.pixiv.net/users/6336012" TargetMode="External"/><Relationship Id="rId4100" Type="http://schemas.openxmlformats.org/officeDocument/2006/relationships/hyperlink" Target="https://www.plurk.com/cadpeople" TargetMode="External"/><Relationship Id="rId246" Type="http://schemas.openxmlformats.org/officeDocument/2006/relationships/hyperlink" Target="https://www.instagram.com/whitericebear/" TargetMode="External"/><Relationship Id="rId1077" Type="http://schemas.openxmlformats.org/officeDocument/2006/relationships/hyperlink" Target="https://www.facebook.com/leekameko?mibextid=wwXIfr&amp;mibextid=wwXIfr" TargetMode="External"/><Relationship Id="rId4103" Type="http://schemas.openxmlformats.org/officeDocument/2006/relationships/hyperlink" Target="https://www.otaku-eden.com/" TargetMode="External"/><Relationship Id="rId245" Type="http://schemas.openxmlformats.org/officeDocument/2006/relationships/hyperlink" Target="https://www.pixiv.net/users/308870" TargetMode="External"/><Relationship Id="rId1078" Type="http://schemas.openxmlformats.org/officeDocument/2006/relationships/hyperlink" Target="https://x.com/lee_kameko?s=21" TargetMode="External"/><Relationship Id="rId4102" Type="http://schemas.openxmlformats.org/officeDocument/2006/relationships/hyperlink" Target="https://discord.gg/6ca6GKSuGB" TargetMode="External"/><Relationship Id="rId244" Type="http://schemas.openxmlformats.org/officeDocument/2006/relationships/hyperlink" Target="https://www.plurk.com/WRB" TargetMode="External"/><Relationship Id="rId1079" Type="http://schemas.openxmlformats.org/officeDocument/2006/relationships/hyperlink" Target="https://www.instagram.com/lee_kameko?igsh=MTQ0eDUweWhqYTNiOQ==" TargetMode="External"/><Relationship Id="rId4105" Type="http://schemas.openxmlformats.org/officeDocument/2006/relationships/hyperlink" Target="https://www.facebook.com/profile.php?id=61550569100774&amp;ref=PROFILE_EDIT_xav_ig_profile_page_web" TargetMode="External"/><Relationship Id="rId243" Type="http://schemas.openxmlformats.org/officeDocument/2006/relationships/hyperlink" Target="https://x.com/TilliLing0130" TargetMode="External"/><Relationship Id="rId4104" Type="http://schemas.openxmlformats.org/officeDocument/2006/relationships/hyperlink" Target="https://lit.link/en/eden2014" TargetMode="External"/><Relationship Id="rId239" Type="http://schemas.openxmlformats.org/officeDocument/2006/relationships/hyperlink" Target="https://www.pixiv.net/users/114628589" TargetMode="External"/><Relationship Id="rId238" Type="http://schemas.openxmlformats.org/officeDocument/2006/relationships/hyperlink" Target="https://x.com/umiru___?s=21&amp;t=4BupqqlUHOnQ83DJ2W0aqA" TargetMode="External"/><Relationship Id="rId237" Type="http://schemas.openxmlformats.org/officeDocument/2006/relationships/hyperlink" Target="https://www.facebook.com/naigua.liu.3" TargetMode="External"/><Relationship Id="rId236" Type="http://schemas.openxmlformats.org/officeDocument/2006/relationships/hyperlink" Target="https://discord.com/invite/DpXgNnyAEr" TargetMode="External"/><Relationship Id="rId2390" Type="http://schemas.openxmlformats.org/officeDocument/2006/relationships/hyperlink" Target="https://pixiv.me/chunyan0001" TargetMode="External"/><Relationship Id="rId1060" Type="http://schemas.openxmlformats.org/officeDocument/2006/relationships/hyperlink" Target="https://www.facebook.com/profile.php?id=100009021227792&amp;__cft__%5B0%5D=AZXL2UW1mPvnodBwoZq6MbsuC92eJEZIjxhEfQ9gwO5H43kg1spX9QHTv02Z5GWFYTrjiBemXJwSpvMZNVCCwhX-Zo8ufIYf7FtaAkrYP3KQJcjovzDkLnsdWydkRTIS6hXJ_umZB-nyMkfDi6gXpQTGJZroXK6xea5Lj7lQhoKH8_oerRz-OsFEh28Mim8fO5aDxwSoJ_-Lo-YXVTH54Na1SIRcUjWjXVQDkZw5YA-yvQ&amp;__tn__=-UC%2CP-y-R" TargetMode="External"/><Relationship Id="rId2391" Type="http://schemas.openxmlformats.org/officeDocument/2006/relationships/hyperlink" Target="https://ko-fi.com/murasameyui_diyworld" TargetMode="External"/><Relationship Id="rId1061" Type="http://schemas.openxmlformats.org/officeDocument/2006/relationships/hyperlink" Target="https://www.pixiv.net/users/18061021" TargetMode="External"/><Relationship Id="rId2392" Type="http://schemas.openxmlformats.org/officeDocument/2006/relationships/hyperlink" Target="https://www.plurk.com/p/3iqcbpbkoz" TargetMode="External"/><Relationship Id="rId231" Type="http://schemas.openxmlformats.org/officeDocument/2006/relationships/hyperlink" Target="https://www.facebook.com/ekis2018/" TargetMode="External"/><Relationship Id="rId1062" Type="http://schemas.openxmlformats.org/officeDocument/2006/relationships/hyperlink" Target="https://www.facebook.com/HappyWetClub/" TargetMode="External"/><Relationship Id="rId2393" Type="http://schemas.openxmlformats.org/officeDocument/2006/relationships/hyperlink" Target="https://x.com/kurokiri6630" TargetMode="External"/><Relationship Id="rId230" Type="http://schemas.openxmlformats.org/officeDocument/2006/relationships/hyperlink" Target="https://www.doujin.com.tw/authors/info/ilove446" TargetMode="External"/><Relationship Id="rId1063" Type="http://schemas.openxmlformats.org/officeDocument/2006/relationships/hyperlink" Target="https://twitter.com/h804232002" TargetMode="External"/><Relationship Id="rId2394" Type="http://schemas.openxmlformats.org/officeDocument/2006/relationships/hyperlink" Target="https://x.com/erokiri6630" TargetMode="External"/><Relationship Id="rId1064" Type="http://schemas.openxmlformats.org/officeDocument/2006/relationships/hyperlink" Target="https://www.plurk.com/Wet_elephant" TargetMode="External"/><Relationship Id="rId2395" Type="http://schemas.openxmlformats.org/officeDocument/2006/relationships/hyperlink" Target="https://www.pixiv.net/users/13674176" TargetMode="External"/><Relationship Id="rId1065" Type="http://schemas.openxmlformats.org/officeDocument/2006/relationships/hyperlink" Target="https://www.doujin.com.tw/groups/info/8155/books" TargetMode="External"/><Relationship Id="rId2396" Type="http://schemas.openxmlformats.org/officeDocument/2006/relationships/hyperlink" Target="https://www.facebook.com/Reina.BsWs" TargetMode="External"/><Relationship Id="rId235" Type="http://schemas.openxmlformats.org/officeDocument/2006/relationships/hyperlink" Target="https://g7lhn17v.fanbox.cc/" TargetMode="External"/><Relationship Id="rId1066" Type="http://schemas.openxmlformats.org/officeDocument/2006/relationships/hyperlink" Target="https://www.threads.com/@trapa_studio/post/DbqNY3AkiTT" TargetMode="External"/><Relationship Id="rId2397" Type="http://schemas.openxmlformats.org/officeDocument/2006/relationships/hyperlink" Target="https://twitter.com/HongBsWs" TargetMode="External"/><Relationship Id="rId234" Type="http://schemas.openxmlformats.org/officeDocument/2006/relationships/hyperlink" Target="https://www.pixiv.net/users/3838279" TargetMode="External"/><Relationship Id="rId1067" Type="http://schemas.openxmlformats.org/officeDocument/2006/relationships/hyperlink" Target="https://www.facebook.com/aira.twcosplay/" TargetMode="External"/><Relationship Id="rId2398" Type="http://schemas.openxmlformats.org/officeDocument/2006/relationships/hyperlink" Target="https://www.plurk.com/Reina_BsWs" TargetMode="External"/><Relationship Id="rId233" Type="http://schemas.openxmlformats.org/officeDocument/2006/relationships/hyperlink" Target="https://x.com/Dasketchci" TargetMode="External"/><Relationship Id="rId1068" Type="http://schemas.openxmlformats.org/officeDocument/2006/relationships/hyperlink" Target="https://www.furuke.com/AIRA_OuO?fbclid=IwZXh0bgNhZW0CMTAAAR0sP5oGCvAhQjduFPg_1nKFH-wE-NQdz3ARIC7Ii4dFmma0ULc2XOZuhc8_aem_XgYygZPcrYv__1DFBmYzFA" TargetMode="External"/><Relationship Id="rId2399" Type="http://schemas.openxmlformats.org/officeDocument/2006/relationships/hyperlink" Target="https://www.pixiv.net/users/306422" TargetMode="External"/><Relationship Id="rId232" Type="http://schemas.openxmlformats.org/officeDocument/2006/relationships/hyperlink" Target="https://www.facebook.com/profile.php?id=61557752053454" TargetMode="External"/><Relationship Id="rId1069" Type="http://schemas.openxmlformats.org/officeDocument/2006/relationships/hyperlink" Target="https://www.facebook.com/groups/Offensivism/" TargetMode="External"/><Relationship Id="rId1015" Type="http://schemas.openxmlformats.org/officeDocument/2006/relationships/hyperlink" Target="https://www.myacg.com.tw/goods_detail.php?gid=7122635" TargetMode="External"/><Relationship Id="rId2346" Type="http://schemas.openxmlformats.org/officeDocument/2006/relationships/hyperlink" Target="https://www.plurk.com/qaz0912309057" TargetMode="External"/><Relationship Id="rId3678" Type="http://schemas.openxmlformats.org/officeDocument/2006/relationships/hyperlink" Target="https://www.pixiv.net/users/3937352" TargetMode="External"/><Relationship Id="rId1016" Type="http://schemas.openxmlformats.org/officeDocument/2006/relationships/hyperlink" Target="https://www.facebook.com/people/Hatsukyo-Ro/61558015029574/" TargetMode="External"/><Relationship Id="rId2347" Type="http://schemas.openxmlformats.org/officeDocument/2006/relationships/hyperlink" Target="https://www.pixiv.net/users/4871864" TargetMode="External"/><Relationship Id="rId3677" Type="http://schemas.openxmlformats.org/officeDocument/2006/relationships/hyperlink" Target="https://twitter.com/K_pring654" TargetMode="External"/><Relationship Id="rId1017" Type="http://schemas.openxmlformats.org/officeDocument/2006/relationships/hyperlink" Target="https://x.com/HatsukyoRo" TargetMode="External"/><Relationship Id="rId2348" Type="http://schemas.openxmlformats.org/officeDocument/2006/relationships/hyperlink" Target="https://jun0227.fanbox.cc/" TargetMode="External"/><Relationship Id="rId1018" Type="http://schemas.openxmlformats.org/officeDocument/2006/relationships/hyperlink" Target="https://www.pixiv.net/users/69488018" TargetMode="External"/><Relationship Id="rId2349" Type="http://schemas.openxmlformats.org/officeDocument/2006/relationships/hyperlink" Target="https://www.patreon.com/user?u=58562297" TargetMode="External"/><Relationship Id="rId3679" Type="http://schemas.openxmlformats.org/officeDocument/2006/relationships/hyperlink" Target="https://www.instagram.com/k_pring654/" TargetMode="External"/><Relationship Id="rId1019" Type="http://schemas.openxmlformats.org/officeDocument/2006/relationships/hyperlink" Target="https://www.instagram.com/hatsukyo_art/" TargetMode="External"/><Relationship Id="rId3670" Type="http://schemas.openxmlformats.org/officeDocument/2006/relationships/hyperlink" Target="https://x.com/JTLKLM" TargetMode="External"/><Relationship Id="rId2340" Type="http://schemas.openxmlformats.org/officeDocument/2006/relationships/hyperlink" Target="https://x.com/Vincent13946559/status/2077031657069269042" TargetMode="External"/><Relationship Id="rId3672" Type="http://schemas.openxmlformats.org/officeDocument/2006/relationships/hyperlink" Target="https://twitter.com/junyurijp" TargetMode="External"/><Relationship Id="rId1010" Type="http://schemas.openxmlformats.org/officeDocument/2006/relationships/hyperlink" Target="https://x.com/natsu1052" TargetMode="External"/><Relationship Id="rId2341" Type="http://schemas.openxmlformats.org/officeDocument/2006/relationships/hyperlink" Target="https://x.com/MayaBaby_ouo_?t=J9h63cG4a4_4u9miawtfag" TargetMode="External"/><Relationship Id="rId3671" Type="http://schemas.openxmlformats.org/officeDocument/2006/relationships/hyperlink" Target="https://www.facebook.com/junyurijp" TargetMode="External"/><Relationship Id="rId1011" Type="http://schemas.openxmlformats.org/officeDocument/2006/relationships/hyperlink" Target="https://www.plurk.com/natsusola" TargetMode="External"/><Relationship Id="rId2342" Type="http://schemas.openxmlformats.org/officeDocument/2006/relationships/hyperlink" Target="https://www.instagram.com/maya_11_14_/" TargetMode="External"/><Relationship Id="rId3674" Type="http://schemas.openxmlformats.org/officeDocument/2006/relationships/hyperlink" Target="https://www.pixiv.net/users/266769" TargetMode="External"/><Relationship Id="rId1012" Type="http://schemas.openxmlformats.org/officeDocument/2006/relationships/hyperlink" Target="https://www.pixiv.net/users/883360" TargetMode="External"/><Relationship Id="rId2343" Type="http://schemas.openxmlformats.org/officeDocument/2006/relationships/hyperlink" Target="https://www.instagram.com/p/DbpcOhrEQ0B/" TargetMode="External"/><Relationship Id="rId3673" Type="http://schemas.openxmlformats.org/officeDocument/2006/relationships/hyperlink" Target="https://www.plurk.com/vashaps1" TargetMode="External"/><Relationship Id="rId1013" Type="http://schemas.openxmlformats.org/officeDocument/2006/relationships/hyperlink" Target="https://natsusola.fanbox.cc/" TargetMode="External"/><Relationship Id="rId2344" Type="http://schemas.openxmlformats.org/officeDocument/2006/relationships/hyperlink" Target="https://www.facebook.com/shen.q.jun/" TargetMode="External"/><Relationship Id="rId3676" Type="http://schemas.openxmlformats.org/officeDocument/2006/relationships/hyperlink" Target="https://www.plurk.com/p/3iwjxyevba" TargetMode="External"/><Relationship Id="rId1014" Type="http://schemas.openxmlformats.org/officeDocument/2006/relationships/hyperlink" Target="https://www.plurk.com/p/3iqckde42y" TargetMode="External"/><Relationship Id="rId2345" Type="http://schemas.openxmlformats.org/officeDocument/2006/relationships/hyperlink" Target="https://x.com/Zhang_ShaoJun01" TargetMode="External"/><Relationship Id="rId3675" Type="http://schemas.openxmlformats.org/officeDocument/2006/relationships/hyperlink" Target="https://www.instagram.com/junyurijp" TargetMode="External"/><Relationship Id="rId1004" Type="http://schemas.openxmlformats.org/officeDocument/2006/relationships/hyperlink" Target="https://bsky.app/profile/koro410177.bsky.social" TargetMode="External"/><Relationship Id="rId2335" Type="http://schemas.openxmlformats.org/officeDocument/2006/relationships/hyperlink" Target="https://www.facebook.com/61550530477984/posts/pfbid0euZV3bMBBX1AUGvp96ZecxEK9UDG4nZnwMPWYK3Hmnxfy7QWvHF1LdE1aGEDXehBl/?" TargetMode="External"/><Relationship Id="rId3667" Type="http://schemas.openxmlformats.org/officeDocument/2006/relationships/hyperlink" Target="https://www.facebook.com/JoleeDIY/?locale=zh_TW" TargetMode="External"/><Relationship Id="rId1005" Type="http://schemas.openxmlformats.org/officeDocument/2006/relationships/hyperlink" Target="https://x.com/koro410177" TargetMode="External"/><Relationship Id="rId2336" Type="http://schemas.openxmlformats.org/officeDocument/2006/relationships/hyperlink" Target="https://www.facebook.com/SLUGTT666/" TargetMode="External"/><Relationship Id="rId3666" Type="http://schemas.openxmlformats.org/officeDocument/2006/relationships/hyperlink" Target="https://www.plurk.com/p/3iu0nq8inr" TargetMode="External"/><Relationship Id="rId1006" Type="http://schemas.openxmlformats.org/officeDocument/2006/relationships/hyperlink" Target="https://www.pixiv.net/users/22328716" TargetMode="External"/><Relationship Id="rId2337" Type="http://schemas.openxmlformats.org/officeDocument/2006/relationships/hyperlink" Target="https://twitter.com/henny60225" TargetMode="External"/><Relationship Id="rId3669" Type="http://schemas.openxmlformats.org/officeDocument/2006/relationships/hyperlink" Target="https://www.facebook.com/klm.lee.14" TargetMode="External"/><Relationship Id="rId1007" Type="http://schemas.openxmlformats.org/officeDocument/2006/relationships/hyperlink" Target="https://www.instagram.com/koro_410177/" TargetMode="External"/><Relationship Id="rId2338" Type="http://schemas.openxmlformats.org/officeDocument/2006/relationships/hyperlink" Target="https://www.pixiv.net/users/14155307" TargetMode="External"/><Relationship Id="rId3668" Type="http://schemas.openxmlformats.org/officeDocument/2006/relationships/hyperlink" Target="https://www.doujin.com.tw/authors/info/l:1znhy9/goods?fbclid=IwY2xjawSIf9VleHRuA2FlbQIxMABicmlkETFNdGlIY3hMSkVCeTZGSno0c3J0YwZhcHBfaWQQMjIyMDM5MTc4ODIwMDg5MgABHqOfF5c_DRpHSjqJT3ldY9I7Irqb-SDsZIR1F0H6w-JPgm9hz27IzgPQEwdO_aem_b_ayI7jBJSo4ejVfcPcAAg" TargetMode="External"/><Relationship Id="rId1008" Type="http://schemas.openxmlformats.org/officeDocument/2006/relationships/hyperlink" Target="https://lit.link/en/koro410177" TargetMode="External"/><Relationship Id="rId2339" Type="http://schemas.openxmlformats.org/officeDocument/2006/relationships/hyperlink" Target="https://twitter.com/Vincent13946559" TargetMode="External"/><Relationship Id="rId1009" Type="http://schemas.openxmlformats.org/officeDocument/2006/relationships/hyperlink" Target="https://www.facebook.com/natsusola" TargetMode="External"/><Relationship Id="rId3661" Type="http://schemas.openxmlformats.org/officeDocument/2006/relationships/hyperlink" Target="https://twitter.com/jmaomaomao" TargetMode="External"/><Relationship Id="rId2330" Type="http://schemas.openxmlformats.org/officeDocument/2006/relationships/hyperlink" Target="https://www.pixiv.net/users/18098009" TargetMode="External"/><Relationship Id="rId3660" Type="http://schemas.openxmlformats.org/officeDocument/2006/relationships/hyperlink" Target="https://www.facebook.com/jie.mao.96457" TargetMode="External"/><Relationship Id="rId1000" Type="http://schemas.openxmlformats.org/officeDocument/2006/relationships/hyperlink" Target="https://x.com/wanderingfox310" TargetMode="External"/><Relationship Id="rId2331" Type="http://schemas.openxmlformats.org/officeDocument/2006/relationships/hyperlink" Target="https://www.instagram.com/4862_cht/?hl=en" TargetMode="External"/><Relationship Id="rId3663" Type="http://schemas.openxmlformats.org/officeDocument/2006/relationships/hyperlink" Target="https://jmaomaomao.fanbox.cc/" TargetMode="External"/><Relationship Id="rId1001" Type="http://schemas.openxmlformats.org/officeDocument/2006/relationships/hyperlink" Target="https://x.com/wanderingfox310/status/2082325603592855614" TargetMode="External"/><Relationship Id="rId2332" Type="http://schemas.openxmlformats.org/officeDocument/2006/relationships/hyperlink" Target="https://linktr.ee/Nanashi.TheVoid?utm_source=linktree_profile_share&amp;ltsid=92fe7621-c39f-454e-811b-6d977f5d1e77&amp;fbclid=IwY2xjawSsfmRleHRuA2FlbQIxMABicmlkETFuY2lGZnBleVJ5aGRvQ05vc3J0YwZhcHBfaWQQMjIyMDM5MTc4ODIwMDg5MgABHgCuCxieNuxtTannXwgOkIUOhP9aoLcugcZNYcMZB8Yh1s-KpeHJZLa-JDe3_aem_-KcKYo6Ks6jWNI9wgFYQOw" TargetMode="External"/><Relationship Id="rId3662" Type="http://schemas.openxmlformats.org/officeDocument/2006/relationships/hyperlink" Target="https://www.pixiv.net/users/2829550" TargetMode="External"/><Relationship Id="rId1002" Type="http://schemas.openxmlformats.org/officeDocument/2006/relationships/hyperlink" Target="https://www.facebook.com/profile.php?id=100077996301807" TargetMode="External"/><Relationship Id="rId2333" Type="http://schemas.openxmlformats.org/officeDocument/2006/relationships/hyperlink" Target="https://www.facebook.com/ke.li.si.439192" TargetMode="External"/><Relationship Id="rId3665" Type="http://schemas.openxmlformats.org/officeDocument/2006/relationships/hyperlink" Target="https://lit.link/en/jmaomaomao" TargetMode="External"/><Relationship Id="rId1003" Type="http://schemas.openxmlformats.org/officeDocument/2006/relationships/hyperlink" Target="https://www.facebook.com/profile.php?id=61556467349710&amp;locale=zh_TW" TargetMode="External"/><Relationship Id="rId2334" Type="http://schemas.openxmlformats.org/officeDocument/2006/relationships/hyperlink" Target="https://x.com/tobunchudoku?fbclid=IwY2xjawSToOZleHRuA2FlbQIxMABicmlkETFtRUg2U081bXFiYjFGMjQ1c3J0YwZhcHBfaWQQMjIyMDM5MTc4ODIwMDg5MgABHtcg28Q7VnNJdczRi0PTMlYA05ZbK-aKUENlwRDlr2PU8KRB45BmGYSmh_A-_aem_c19KECBwi_dDEc47VuWGPA" TargetMode="External"/><Relationship Id="rId3664" Type="http://schemas.openxmlformats.org/officeDocument/2006/relationships/hyperlink" Target="https://home.gamer.com.tw/creation.php?owner=qwer713781" TargetMode="External"/><Relationship Id="rId1037" Type="http://schemas.openxmlformats.org/officeDocument/2006/relationships/hyperlink" Target="https://home.gamer.com.tw/homeindex.php?owner=f410693029" TargetMode="External"/><Relationship Id="rId2368" Type="http://schemas.openxmlformats.org/officeDocument/2006/relationships/hyperlink" Target="https://x.com/YuLinMarkII" TargetMode="External"/><Relationship Id="rId1038" Type="http://schemas.openxmlformats.org/officeDocument/2006/relationships/hyperlink" Target="https://www.facebook.com/bouhashiyahaku/posts/pfbid02n5eNqiK8mBSrWPmfB5ChoYYiA7zuu6Z1Bjf6CF9DLarmviQvv7a2GsV9xtTwDZ7fl" TargetMode="External"/><Relationship Id="rId2369" Type="http://schemas.openxmlformats.org/officeDocument/2006/relationships/hyperlink" Target="https://www.pixiv.net/users/107531155" TargetMode="External"/><Relationship Id="rId3699" Type="http://schemas.openxmlformats.org/officeDocument/2006/relationships/hyperlink" Target="https://zxs20000.wixsite.com/kfgdesign" TargetMode="External"/><Relationship Id="rId1039" Type="http://schemas.openxmlformats.org/officeDocument/2006/relationships/hyperlink" Target="https://www.facebook.com/profile.php?id=100063891663130" TargetMode="External"/><Relationship Id="rId206" Type="http://schemas.openxmlformats.org/officeDocument/2006/relationships/hyperlink" Target="https://www.youtube.com/channel/UCN8fq5W9Qnc3f0mFu3DYjJA" TargetMode="External"/><Relationship Id="rId205" Type="http://schemas.openxmlformats.org/officeDocument/2006/relationships/hyperlink" Target="https://www.instagram.com/lianbiglian" TargetMode="External"/><Relationship Id="rId204" Type="http://schemas.openxmlformats.org/officeDocument/2006/relationships/hyperlink" Target="https://clibo.tw/users/fvMEBW" TargetMode="External"/><Relationship Id="rId203" Type="http://schemas.openxmlformats.org/officeDocument/2006/relationships/hyperlink" Target="https://www.pixiv.net/users/10278825" TargetMode="External"/><Relationship Id="rId209" Type="http://schemas.openxmlformats.org/officeDocument/2006/relationships/hyperlink" Target="https://www.facebook.com/p/%E5%A4%A7%E6%B1%9F%E6%88%B6%E5%A4%96%E8%90%8C-100063894948544/?paipv=0&amp;eav=AfZPECPFmKMUbi0PFVullQ6fwZ2PfphJLzCSlW0B74H2KVR_bYTuPdTG9uunGcYu-F0&amp;_rdr" TargetMode="External"/><Relationship Id="rId208" Type="http://schemas.openxmlformats.org/officeDocument/2006/relationships/hyperlink" Target="https://www.facebook.com/TTUACG/?locale=zh_TW" TargetMode="External"/><Relationship Id="rId3690" Type="http://schemas.openxmlformats.org/officeDocument/2006/relationships/hyperlink" Target="https://www.facebook.com/kfgdesign/" TargetMode="External"/><Relationship Id="rId207" Type="http://schemas.openxmlformats.org/officeDocument/2006/relationships/hyperlink" Target="https://linktr.ee/lianbiglian" TargetMode="External"/><Relationship Id="rId2360" Type="http://schemas.openxmlformats.org/officeDocument/2006/relationships/hyperlink" Target="https://home.gamer.com.tw/creation.php?owner=otokoter" TargetMode="External"/><Relationship Id="rId3692" Type="http://schemas.openxmlformats.org/officeDocument/2006/relationships/hyperlink" Target="https://twitter.com/SophieK9865" TargetMode="External"/><Relationship Id="rId1030" Type="http://schemas.openxmlformats.org/officeDocument/2006/relationships/hyperlink" Target="https://fubukitranslate.tw/" TargetMode="External"/><Relationship Id="rId2361" Type="http://schemas.openxmlformats.org/officeDocument/2006/relationships/hyperlink" Target="https://www.plurk.com/p/3iqcr7u609" TargetMode="External"/><Relationship Id="rId3691" Type="http://schemas.openxmlformats.org/officeDocument/2006/relationships/hyperlink" Target="https://www.facebook.com/sophie9865?__cft__%5B0%5D=AZUkaqHTp8iJDL3P7l0VkNKph3ac_zb6SjsFAHkdV3mqlMO-RAhYOOkKrNbHKHXZAH_KrT2-qUHI3M8JEAdfB6M61S7yHEE36E6cINvhfKKl_12pHS7yoY7fzW47RbwG5_IeBj8R4-7NSOP5aLzos4PljGUU7-cgWa1pKmhMPNQjea2kTdc6xQOvjg5MPjDI_bbQxm1NqMqvYNignquVcr_5&amp;__tn__=-UC*F" TargetMode="External"/><Relationship Id="rId1031" Type="http://schemas.openxmlformats.org/officeDocument/2006/relationships/hyperlink" Target="https://www.myacg.com.tw/seller_market.php?seller=305937" TargetMode="External"/><Relationship Id="rId2362" Type="http://schemas.openxmlformats.org/officeDocument/2006/relationships/hyperlink" Target="https://www.facebook.com/PainnnCanDraw/?locale=zh_TW" TargetMode="External"/><Relationship Id="rId3694" Type="http://schemas.openxmlformats.org/officeDocument/2006/relationships/hyperlink" Target="https://www.pixiv.net/users/5304791" TargetMode="External"/><Relationship Id="rId1032" Type="http://schemas.openxmlformats.org/officeDocument/2006/relationships/hyperlink" Target="https://twitter.com/fang410693029" TargetMode="External"/><Relationship Id="rId2363" Type="http://schemas.openxmlformats.org/officeDocument/2006/relationships/hyperlink" Target="https://www.instagram.com/flaming_starrr/" TargetMode="External"/><Relationship Id="rId3693" Type="http://schemas.openxmlformats.org/officeDocument/2006/relationships/hyperlink" Target="https://www.plurk.com/kfg9865" TargetMode="External"/><Relationship Id="rId202" Type="http://schemas.openxmlformats.org/officeDocument/2006/relationships/hyperlink" Target="https://x.com/lianbiglian" TargetMode="External"/><Relationship Id="rId1033" Type="http://schemas.openxmlformats.org/officeDocument/2006/relationships/hyperlink" Target="https://www.pixiv.net/users/12160421" TargetMode="External"/><Relationship Id="rId2364" Type="http://schemas.openxmlformats.org/officeDocument/2006/relationships/hyperlink" Target="https://line.me/R/ti/p/@048auauz?oat_content=url&amp;ts=01041430" TargetMode="External"/><Relationship Id="rId3696" Type="http://schemas.openxmlformats.org/officeDocument/2006/relationships/hyperlink" Target="https://www.youtube.com/c/K%E6%A5%93%E6%82%85" TargetMode="External"/><Relationship Id="rId201" Type="http://schemas.openxmlformats.org/officeDocument/2006/relationships/hyperlink" Target="https://www.facebook.com/you.chong.403989/" TargetMode="External"/><Relationship Id="rId1034" Type="http://schemas.openxmlformats.org/officeDocument/2006/relationships/hyperlink" Target="https://www.instagram.com/fang410693029/" TargetMode="External"/><Relationship Id="rId2365" Type="http://schemas.openxmlformats.org/officeDocument/2006/relationships/hyperlink" Target="https://linktr.ee/flaming_starrr?utm_source=ig&amp;utm_medium=social&amp;utm_content=link_in_bio" TargetMode="External"/><Relationship Id="rId3695" Type="http://schemas.openxmlformats.org/officeDocument/2006/relationships/hyperlink" Target="https://www.instagram.com/sophiek9865/" TargetMode="External"/><Relationship Id="rId200" Type="http://schemas.openxmlformats.org/officeDocument/2006/relationships/hyperlink" Target="https://www.pixiv.net/users/2145683" TargetMode="External"/><Relationship Id="rId1035" Type="http://schemas.openxmlformats.org/officeDocument/2006/relationships/hyperlink" Target="https://www.youtube.com/@ch.jyoeshi8053/videos" TargetMode="External"/><Relationship Id="rId2366" Type="http://schemas.openxmlformats.org/officeDocument/2006/relationships/hyperlink" Target="https://www.facebook.com/profile.php?id=61590468235924" TargetMode="External"/><Relationship Id="rId3698" Type="http://schemas.openxmlformats.org/officeDocument/2006/relationships/hyperlink" Target="https://discord.com/invite/zmsmzwVDfF" TargetMode="External"/><Relationship Id="rId1036" Type="http://schemas.openxmlformats.org/officeDocument/2006/relationships/hyperlink" Target="https://discord.gg/abtB6BVEPq" TargetMode="External"/><Relationship Id="rId2367" Type="http://schemas.openxmlformats.org/officeDocument/2006/relationships/hyperlink" Target="https://bsky.app/profile/yulinnichan.bsky.social" TargetMode="External"/><Relationship Id="rId3697" Type="http://schemas.openxmlformats.org/officeDocument/2006/relationships/hyperlink" Target="https://www.twitch.tv/sophiek9865" TargetMode="External"/><Relationship Id="rId1026" Type="http://schemas.openxmlformats.org/officeDocument/2006/relationships/hyperlink" Target="https://x.com/angel84326" TargetMode="External"/><Relationship Id="rId2357" Type="http://schemas.openxmlformats.org/officeDocument/2006/relationships/hyperlink" Target="https://twitter.com/otokoter" TargetMode="External"/><Relationship Id="rId3689" Type="http://schemas.openxmlformats.org/officeDocument/2006/relationships/hyperlink" Target="https://portaly.cc/kinkinkincos?fbclid=IwY2xjawLfAzRleHRuA2FlbQIxMABicmlkETE4QmlWTEZRWjlzYXF3S1NJAR5yHWO45ogC1IblaEPhiMQxpYXmlAVSSIp_w1s-Fw2nJB4uyB3TOLKQymA78g_aem_N3ID8txDKVRjzkmIA9l2FA" TargetMode="External"/><Relationship Id="rId1027" Type="http://schemas.openxmlformats.org/officeDocument/2006/relationships/hyperlink" Target="http://youtube.com/@angel84326" TargetMode="External"/><Relationship Id="rId2358" Type="http://schemas.openxmlformats.org/officeDocument/2006/relationships/hyperlink" Target="https://www.plurk.com/toku0408" TargetMode="External"/><Relationship Id="rId3688" Type="http://schemas.openxmlformats.org/officeDocument/2006/relationships/hyperlink" Target="https://www.youtube.com/@kinkinkincos/featured" TargetMode="External"/><Relationship Id="rId1028" Type="http://schemas.openxmlformats.org/officeDocument/2006/relationships/hyperlink" Target="https://home.gamer.com.tw/profile/index.php?&amp;owner=wut84326" TargetMode="External"/><Relationship Id="rId2359" Type="http://schemas.openxmlformats.org/officeDocument/2006/relationships/hyperlink" Target="https://www.pixiv.net/users/206708" TargetMode="External"/><Relationship Id="rId1029" Type="http://schemas.openxmlformats.org/officeDocument/2006/relationships/hyperlink" Target="https://www.threads.com/@ankyufubuki" TargetMode="External"/><Relationship Id="rId3681" Type="http://schemas.openxmlformats.org/officeDocument/2006/relationships/hyperlink" Target="https://x.com/zxc687933?fbclid=IwY2xjawMRPTFleHRuA2FlbQIxMABicmlkETE4cFdrSTJoUDJvaktBUENqAR4Yn8MRlJobR_mg_x_qZ8cNGGc4mzU63W___BBPVRLhfh9QlRvB2yD9Lg343Q_aem_Oe0g8R-Kt8w28zEzVND17A" TargetMode="External"/><Relationship Id="rId2350" Type="http://schemas.openxmlformats.org/officeDocument/2006/relationships/hyperlink" Target="https://home.gamer.com.tw/creation.php?owner=qa0912309057" TargetMode="External"/><Relationship Id="rId3680" Type="http://schemas.openxmlformats.org/officeDocument/2006/relationships/hyperlink" Target="https://www.facebook.com/HIRO.tw" TargetMode="External"/><Relationship Id="rId1020" Type="http://schemas.openxmlformats.org/officeDocument/2006/relationships/hyperlink" Target="https://linktr.ee/Hatsukyo" TargetMode="External"/><Relationship Id="rId2351" Type="http://schemas.openxmlformats.org/officeDocument/2006/relationships/hyperlink" Target="https://www.facebook.com/superdoujinwars/" TargetMode="External"/><Relationship Id="rId3683" Type="http://schemas.openxmlformats.org/officeDocument/2006/relationships/hyperlink" Target="https://www.instagram.com/hiro.ig.tw?fbclid=IwY2xjawMRPTJleHRuA2FlbQIxMABicmlkETE4cFdrSTJoUDJvaktBUENqAR5JXJQOT5frHz5DsheXt8PfZDdIx2zQvTQkvAOp62G6YKqxcrBQB_xVjQh0GA_aem_QlB-03-u3rvSAwx8VTkCjg" TargetMode="External"/><Relationship Id="rId1021" Type="http://schemas.openxmlformats.org/officeDocument/2006/relationships/hyperlink" Target="https://www.facebook.com/share/p/1EUnAmNMUH/" TargetMode="External"/><Relationship Id="rId2352" Type="http://schemas.openxmlformats.org/officeDocument/2006/relationships/hyperlink" Target="https://www.facebook.com/profile.php?id=100093192516824" TargetMode="External"/><Relationship Id="rId3682" Type="http://schemas.openxmlformats.org/officeDocument/2006/relationships/hyperlink" Target="https://www.pixiv.net/users/1495996" TargetMode="External"/><Relationship Id="rId1022" Type="http://schemas.openxmlformats.org/officeDocument/2006/relationships/hyperlink" Target="https://www.myacg.com.tw/goods_detail.php?gid=7372275" TargetMode="External"/><Relationship Id="rId2353" Type="http://schemas.openxmlformats.org/officeDocument/2006/relationships/hyperlink" Target="https://twitter.com/chenmimi21" TargetMode="External"/><Relationship Id="rId3685" Type="http://schemas.openxmlformats.org/officeDocument/2006/relationships/hyperlink" Target="https://www.facebook.com/kin.QDQ/?locale=zh_TW" TargetMode="External"/><Relationship Id="rId1023" Type="http://schemas.openxmlformats.org/officeDocument/2006/relationships/hyperlink" Target="https://www.facebook.com/zhukebo" TargetMode="External"/><Relationship Id="rId2354" Type="http://schemas.openxmlformats.org/officeDocument/2006/relationships/hyperlink" Target="https://www.pixiv.net/users/76889130" TargetMode="External"/><Relationship Id="rId3684" Type="http://schemas.openxmlformats.org/officeDocument/2006/relationships/hyperlink" Target="https://www.facebook.com/share/1Pxh9a4AW9/?mibextid=wwXIfr" TargetMode="External"/><Relationship Id="rId1024" Type="http://schemas.openxmlformats.org/officeDocument/2006/relationships/hyperlink" Target="https://www.plurk.com/suckerbird?fbclid=IwAR0y4zQ1vQqQZlfA-QwSKaCYH-t2TTR2ImwpiG4Rzin4ReE83sHNQHLAklY" TargetMode="External"/><Relationship Id="rId2355" Type="http://schemas.openxmlformats.org/officeDocument/2006/relationships/hyperlink" Target="https://www.facebook.com/photo?fbid=943339028782506&amp;set=a.104769492639468" TargetMode="External"/><Relationship Id="rId3687" Type="http://schemas.openxmlformats.org/officeDocument/2006/relationships/hyperlink" Target="https://www.instagram.com/kinkinkincos/" TargetMode="External"/><Relationship Id="rId1025" Type="http://schemas.openxmlformats.org/officeDocument/2006/relationships/hyperlink" Target="https://www.facebook.com/FubukiTranslate/" TargetMode="External"/><Relationship Id="rId2356" Type="http://schemas.openxmlformats.org/officeDocument/2006/relationships/hyperlink" Target="https://www.facebook.com/otokoter/" TargetMode="External"/><Relationship Id="rId3686" Type="http://schemas.openxmlformats.org/officeDocument/2006/relationships/hyperlink" Target="https://twitter.com/kinkinkincos" TargetMode="External"/><Relationship Id="rId4161" Type="http://schemas.openxmlformats.org/officeDocument/2006/relationships/hyperlink" Target="https://twitter.com/ricemo30" TargetMode="External"/><Relationship Id="rId4160" Type="http://schemas.openxmlformats.org/officeDocument/2006/relationships/hyperlink" Target="https://www.facebook.com/emo3m" TargetMode="External"/><Relationship Id="rId4163" Type="http://schemas.openxmlformats.org/officeDocument/2006/relationships/hyperlink" Target="https://www.pixiv.net/users/1444298" TargetMode="External"/><Relationship Id="rId4162" Type="http://schemas.openxmlformats.org/officeDocument/2006/relationships/hyperlink" Target="https://www.plurk.com/ricemoe" TargetMode="External"/><Relationship Id="rId4165" Type="http://schemas.openxmlformats.org/officeDocument/2006/relationships/hyperlink" Target="https://x.com/LLG_lailing18" TargetMode="External"/><Relationship Id="rId4164" Type="http://schemas.openxmlformats.org/officeDocument/2006/relationships/hyperlink" Target="https://www.facebook.com/LLGlailing/" TargetMode="External"/><Relationship Id="rId4167" Type="http://schemas.openxmlformats.org/officeDocument/2006/relationships/hyperlink" Target="https://llg.fanbox.cc/" TargetMode="External"/><Relationship Id="rId4166" Type="http://schemas.openxmlformats.org/officeDocument/2006/relationships/hyperlink" Target="https://x.com/LLG_lailing" TargetMode="External"/><Relationship Id="rId4169" Type="http://schemas.openxmlformats.org/officeDocument/2006/relationships/hyperlink" Target="https://www.instagram.com/llg_lailing/" TargetMode="External"/><Relationship Id="rId4168" Type="http://schemas.openxmlformats.org/officeDocument/2006/relationships/hyperlink" Target="https://discord.com/invite/rongchuhan" TargetMode="External"/><Relationship Id="rId4150" Type="http://schemas.openxmlformats.org/officeDocument/2006/relationships/hyperlink" Target="https://www.pixiv.net/users/51399868" TargetMode="External"/><Relationship Id="rId4152" Type="http://schemas.openxmlformats.org/officeDocument/2006/relationships/hyperlink" Target="https://www.facebook.com/profile.php?id=61565947402966" TargetMode="External"/><Relationship Id="rId4151" Type="http://schemas.openxmlformats.org/officeDocument/2006/relationships/hyperlink" Target="https://www.facebook.com/rin0214tw/posts/pfbid0xNMR7frjPEbM4kdn6a1dzpLeeDqG2Chf15ZHByYWsvcPsJPgejJPoPzhhvLEGhDAl" TargetMode="External"/><Relationship Id="rId4154" Type="http://schemas.openxmlformats.org/officeDocument/2006/relationships/hyperlink" Target="https://x.com/wrr168bx" TargetMode="External"/><Relationship Id="rId4153" Type="http://schemas.openxmlformats.org/officeDocument/2006/relationships/hyperlink" Target="https://bsky.app/profile/riverbit.bsky.social" TargetMode="External"/><Relationship Id="rId4156" Type="http://schemas.openxmlformats.org/officeDocument/2006/relationships/hyperlink" Target="https://www.instagram.com/riverbit0/" TargetMode="External"/><Relationship Id="rId4155" Type="http://schemas.openxmlformats.org/officeDocument/2006/relationships/hyperlink" Target="https://www.pixiv.net/users/4860206" TargetMode="External"/><Relationship Id="rId4158" Type="http://schemas.openxmlformats.org/officeDocument/2006/relationships/hyperlink" Target="https://www.threads.com/@riverbit0?xmt=AQGzzB1b95yP_RKFrqWbBsqhYNx6e0b9K2Z4zsZITdco6t0" TargetMode="External"/><Relationship Id="rId4157" Type="http://schemas.openxmlformats.org/officeDocument/2006/relationships/hyperlink" Target="https://home.gamer.com.tw/homeindex.php?owner=slarry0307" TargetMode="External"/><Relationship Id="rId4159" Type="http://schemas.openxmlformats.org/officeDocument/2006/relationships/hyperlink" Target="https://m.facebook.com/story.php?story_fbid=pfbid0bS4xe99C28eFEDKzUeUzXEAuw8gMzsoAnoTBU6x4r1LRK56a1MLKSykkcrqXJ9Dal&amp;id=100002519062623" TargetMode="External"/><Relationship Id="rId1910" Type="http://schemas.openxmlformats.org/officeDocument/2006/relationships/hyperlink" Target="https://www.plurk.com/nagaaaaa12" TargetMode="External"/><Relationship Id="rId1911" Type="http://schemas.openxmlformats.org/officeDocument/2006/relationships/hyperlink" Target="https://www.pixiv.net/users/117352552" TargetMode="External"/><Relationship Id="rId1912" Type="http://schemas.openxmlformats.org/officeDocument/2006/relationships/hyperlink" Target="https://www.instagram.com/nagadrawdraw/" TargetMode="External"/><Relationship Id="rId1913" Type="http://schemas.openxmlformats.org/officeDocument/2006/relationships/hyperlink" Target="https://www.nagadrawdraw.com/" TargetMode="External"/><Relationship Id="rId1914" Type="http://schemas.openxmlformats.org/officeDocument/2006/relationships/hyperlink" Target="https://portaly.cc/nagadrawdraw" TargetMode="External"/><Relationship Id="rId1915" Type="http://schemas.openxmlformats.org/officeDocument/2006/relationships/hyperlink" Target="https://www.facebook.com/s103200/" TargetMode="External"/><Relationship Id="rId1916" Type="http://schemas.openxmlformats.org/officeDocument/2006/relationships/hyperlink" Target="https://twitter.com/Esther50411078" TargetMode="External"/><Relationship Id="rId1917" Type="http://schemas.openxmlformats.org/officeDocument/2006/relationships/hyperlink" Target="https://www.instagram.com/bakuchiku_1214/" TargetMode="External"/><Relationship Id="rId1918" Type="http://schemas.openxmlformats.org/officeDocument/2006/relationships/hyperlink" Target="https://www.twitch.tv/esther_mini" TargetMode="External"/><Relationship Id="rId1919" Type="http://schemas.openxmlformats.org/officeDocument/2006/relationships/hyperlink" Target="https://discord.gg/Xp685jBnBd" TargetMode="External"/><Relationship Id="rId4181" Type="http://schemas.openxmlformats.org/officeDocument/2006/relationships/hyperlink" Target="https://twitter.com/RoyBoy_illu" TargetMode="External"/><Relationship Id="rId4180" Type="http://schemas.openxmlformats.org/officeDocument/2006/relationships/hyperlink" Target="https://www.facebook.com/RoyBoyillu/" TargetMode="External"/><Relationship Id="rId4183" Type="http://schemas.openxmlformats.org/officeDocument/2006/relationships/hyperlink" Target="https://www.facebook.com/100063840292071/posts/pfbid02PbnMVR4A5dHh34n5VXZHgqWU454HvhuKrod8j5xt7uLZFsZJ1AfxsVX7p7G4hxNCl/?" TargetMode="External"/><Relationship Id="rId4182" Type="http://schemas.openxmlformats.org/officeDocument/2006/relationships/hyperlink" Target="https://www.pixiv.net/users/17877175" TargetMode="External"/><Relationship Id="rId4185" Type="http://schemas.openxmlformats.org/officeDocument/2006/relationships/hyperlink" Target="https://x.com/Runeiscute" TargetMode="External"/><Relationship Id="rId4184" Type="http://schemas.openxmlformats.org/officeDocument/2006/relationships/hyperlink" Target="https://www.facebook.com/Runeiscute/" TargetMode="External"/><Relationship Id="rId4187" Type="http://schemas.openxmlformats.org/officeDocument/2006/relationships/hyperlink" Target="https://www.instagram.com/runeiscute/" TargetMode="External"/><Relationship Id="rId4186" Type="http://schemas.openxmlformats.org/officeDocument/2006/relationships/hyperlink" Target="https://www.pixiv.net/users/44473246" TargetMode="External"/><Relationship Id="rId4189" Type="http://schemas.openxmlformats.org/officeDocument/2006/relationships/hyperlink" Target="https://lit.link/zh-tw/Runeiscute" TargetMode="External"/><Relationship Id="rId4188" Type="http://schemas.openxmlformats.org/officeDocument/2006/relationships/hyperlink" Target="https://discord.com/invite/gk5uxCH8W2" TargetMode="External"/><Relationship Id="rId1900" Type="http://schemas.openxmlformats.org/officeDocument/2006/relationships/hyperlink" Target="https://www.plurk.com/s/u/darkcoko666" TargetMode="External"/><Relationship Id="rId1901" Type="http://schemas.openxmlformats.org/officeDocument/2006/relationships/hyperlink" Target="https://www.instagram.com/jamama_666/" TargetMode="External"/><Relationship Id="rId1902" Type="http://schemas.openxmlformats.org/officeDocument/2006/relationships/hyperlink" Target="https://www.youtube.com/channel/UCqVYB41Vbfp9-kW6xHJxxDw" TargetMode="External"/><Relationship Id="rId1903" Type="http://schemas.openxmlformats.org/officeDocument/2006/relationships/hyperlink" Target="https://www.twitch.tv/denpa_666" TargetMode="External"/><Relationship Id="rId1904" Type="http://schemas.openxmlformats.org/officeDocument/2006/relationships/hyperlink" Target="https://www.plurk.com/p/3iqmsmzb91" TargetMode="External"/><Relationship Id="rId1905" Type="http://schemas.openxmlformats.org/officeDocument/2006/relationships/hyperlink" Target="https://www.facebook.com/StudioAmatiz/?locale=zh_TW" TargetMode="External"/><Relationship Id="rId1906" Type="http://schemas.openxmlformats.org/officeDocument/2006/relationships/hyperlink" Target="https://x.com/amatizqueen" TargetMode="External"/><Relationship Id="rId1907" Type="http://schemas.openxmlformats.org/officeDocument/2006/relationships/hyperlink" Target="https://www.youtube.com/channel/UCGH4cbe87KrlXJHBAujnwrQ" TargetMode="External"/><Relationship Id="rId1908" Type="http://schemas.openxmlformats.org/officeDocument/2006/relationships/hyperlink" Target="https://potofu.me/chiyou" TargetMode="External"/><Relationship Id="rId1909" Type="http://schemas.openxmlformats.org/officeDocument/2006/relationships/hyperlink" Target="https://x.com/amatizqueen/status/2084547462564585671" TargetMode="External"/><Relationship Id="rId4170" Type="http://schemas.openxmlformats.org/officeDocument/2006/relationships/hyperlink" Target="https://www.youtube.com/@RongChuhan" TargetMode="External"/><Relationship Id="rId4172" Type="http://schemas.openxmlformats.org/officeDocument/2006/relationships/hyperlink" Target="https://discord.com/invite/rongchuhan" TargetMode="External"/><Relationship Id="rId4171" Type="http://schemas.openxmlformats.org/officeDocument/2006/relationships/hyperlink" Target="https://www.twitch.tv/rongchuhan" TargetMode="External"/><Relationship Id="rId4174" Type="http://schemas.openxmlformats.org/officeDocument/2006/relationships/hyperlink" Target="https://clibo.tw/users/6nlvct" TargetMode="External"/><Relationship Id="rId4173" Type="http://schemas.openxmlformats.org/officeDocument/2006/relationships/hyperlink" Target="https://lit.link/en/LLGlailing" TargetMode="External"/><Relationship Id="rId4176" Type="http://schemas.openxmlformats.org/officeDocument/2006/relationships/hyperlink" Target="https://www.myacg.com.tw/goods_detail.php?gid=7230925" TargetMode="External"/><Relationship Id="rId4175" Type="http://schemas.openxmlformats.org/officeDocument/2006/relationships/hyperlink" Target="https://www.facebook.com/LLGlailing/posts/pfbid02tU5tSh6U7aVx5GrRncUH9KBek1GBUypAyk4hEuuxRQpG6PFwozXLSmsiqfoKJpsol" TargetMode="External"/><Relationship Id="rId4178" Type="http://schemas.openxmlformats.org/officeDocument/2006/relationships/hyperlink" Target="https://x.com/m1k0neko" TargetMode="External"/><Relationship Id="rId4177" Type="http://schemas.openxmlformats.org/officeDocument/2006/relationships/hyperlink" Target="https://www.myacg.com.tw/goods_detail.php?gid=7230925" TargetMode="External"/><Relationship Id="rId4179" Type="http://schemas.openxmlformats.org/officeDocument/2006/relationships/hyperlink" Target="https://www.pixiv.net/users/4837211" TargetMode="External"/><Relationship Id="rId4129" Type="http://schemas.openxmlformats.org/officeDocument/2006/relationships/hyperlink" Target="https://x.com/RayP3399" TargetMode="External"/><Relationship Id="rId4128" Type="http://schemas.openxmlformats.org/officeDocument/2006/relationships/hyperlink" Target="https://www.facebook.com/profile.php?id=61562328452863&amp;__cft__%5B0%5D=AZVlnCo7dBAJ_-js5RWK37Fo40Cv-EbAD3SgDsbprqepVVJvbOYQez5gCWUkbvbrpivN2jhjionWh3mUOTsSrCqZBBwOVoZsFcDjbiAozVMIIuo_DSmVXyRNFRHDwNxL9GYgP5kAC9xS1yVncL7pVY_36sFlpTNdIf8T2l010NPgxA&amp;__tn__=-UC%2CP-R" TargetMode="External"/><Relationship Id="rId1090" Type="http://schemas.openxmlformats.org/officeDocument/2006/relationships/hyperlink" Target="https://linktr.ee/gigi_and_won?utm_source=linktree_profile_share&amp;ltsid=e6b046ab-b368-4de8-be4a-1512e42a5166" TargetMode="External"/><Relationship Id="rId1091" Type="http://schemas.openxmlformats.org/officeDocument/2006/relationships/hyperlink" Target="https://www.instagram.com/_mumuuu__/" TargetMode="External"/><Relationship Id="rId1092" Type="http://schemas.openxmlformats.org/officeDocument/2006/relationships/hyperlink" Target="https://www.facebook.com/Yonneyouo" TargetMode="External"/><Relationship Id="rId1093" Type="http://schemas.openxmlformats.org/officeDocument/2006/relationships/hyperlink" Target="https://www.instagram.com/yonneyowo/" TargetMode="External"/><Relationship Id="rId1094" Type="http://schemas.openxmlformats.org/officeDocument/2006/relationships/hyperlink" Target="https://www.threads.com/@yonneyowo/post/DberZXVGjkF" TargetMode="External"/><Relationship Id="rId1095" Type="http://schemas.openxmlformats.org/officeDocument/2006/relationships/hyperlink" Target="https://www.facebook.com/dindindandandog/" TargetMode="External"/><Relationship Id="rId4121" Type="http://schemas.openxmlformats.org/officeDocument/2006/relationships/hyperlink" Target="https://www.facebook.com/cfjanime/" TargetMode="External"/><Relationship Id="rId1096" Type="http://schemas.openxmlformats.org/officeDocument/2006/relationships/hyperlink" Target="https://x.com/dindindandandog" TargetMode="External"/><Relationship Id="rId4120" Type="http://schemas.openxmlformats.org/officeDocument/2006/relationships/hyperlink" Target="https://www.facebook.com/rabcandytaku/?locale=zh_TW" TargetMode="External"/><Relationship Id="rId1097" Type="http://schemas.openxmlformats.org/officeDocument/2006/relationships/hyperlink" Target="https://www.plurk.com/dindindandandog" TargetMode="External"/><Relationship Id="rId4123" Type="http://schemas.openxmlformats.org/officeDocument/2006/relationships/hyperlink" Target="https://www.pixiv.net/users/7774279" TargetMode="External"/><Relationship Id="rId1098" Type="http://schemas.openxmlformats.org/officeDocument/2006/relationships/hyperlink" Target="https://www.instagram.com/dindindandandog/" TargetMode="External"/><Relationship Id="rId4122" Type="http://schemas.openxmlformats.org/officeDocument/2006/relationships/hyperlink" Target="https://x.com/usagicandy_taku" TargetMode="External"/><Relationship Id="rId1099" Type="http://schemas.openxmlformats.org/officeDocument/2006/relationships/hyperlink" Target="https://www.youtube.com/@DinDinDanDanDog" TargetMode="External"/><Relationship Id="rId4125" Type="http://schemas.openxmlformats.org/officeDocument/2006/relationships/hyperlink" Target="https://www.facebook.com/100064439989067/posts/pfbid0T7FUPgBN25LqYKge8nVGoJKDCP88HC6VgWycJq6sinJmAmKzMkYfYTyez1MWm8Sbl/?" TargetMode="External"/><Relationship Id="rId4124" Type="http://schemas.openxmlformats.org/officeDocument/2006/relationships/hyperlink" Target="https://rabcandy.com/" TargetMode="External"/><Relationship Id="rId4127" Type="http://schemas.openxmlformats.org/officeDocument/2006/relationships/hyperlink" Target="https://x.com/usao_cos" TargetMode="External"/><Relationship Id="rId4126" Type="http://schemas.openxmlformats.org/officeDocument/2006/relationships/hyperlink" Target="https://x.com/usagicos" TargetMode="External"/><Relationship Id="rId4118" Type="http://schemas.openxmlformats.org/officeDocument/2006/relationships/hyperlink" Target="https://home.gamer.com.tw/homeindex.php?owner=lovej30642" TargetMode="External"/><Relationship Id="rId4117" Type="http://schemas.openxmlformats.org/officeDocument/2006/relationships/hyperlink" Target="https://lovej30642.fanbox.cc/" TargetMode="External"/><Relationship Id="rId4119" Type="http://schemas.openxmlformats.org/officeDocument/2006/relationships/hyperlink" Target="https://portaly.cc/redhotaru?fbclid=IwY2xjawKvOnBleHRuA2FlbQIxMABicmlkETFiZXpCT2JkVUllVUg3MTQyAR6PsjLs2n397nbWW_HqeMEW1hahV2eVsxL1M9CBHFJTQ475ha27TuahkcJ0VQ_aem_uw8HyD6kRzNSPPR2tPOmnw" TargetMode="External"/><Relationship Id="rId1080" Type="http://schemas.openxmlformats.org/officeDocument/2006/relationships/hyperlink" Target="https://www.facebook.com/XingJustDrawIt/" TargetMode="External"/><Relationship Id="rId1081" Type="http://schemas.openxmlformats.org/officeDocument/2006/relationships/hyperlink" Target="https://twitter.com/Xing79417" TargetMode="External"/><Relationship Id="rId1082" Type="http://schemas.openxmlformats.org/officeDocument/2006/relationships/hyperlink" Target="https://www.plurk.com/sueyenholic?offset=" TargetMode="External"/><Relationship Id="rId1083" Type="http://schemas.openxmlformats.org/officeDocument/2006/relationships/hyperlink" Target="https://www.pixiv.net/users/771070" TargetMode="External"/><Relationship Id="rId1084" Type="http://schemas.openxmlformats.org/officeDocument/2006/relationships/hyperlink" Target="https://x.com/HuwaDuck" TargetMode="External"/><Relationship Id="rId4110" Type="http://schemas.openxmlformats.org/officeDocument/2006/relationships/hyperlink" Target="https://discord.gg/xkhH8Jph" TargetMode="External"/><Relationship Id="rId1085" Type="http://schemas.openxmlformats.org/officeDocument/2006/relationships/hyperlink" Target="https://www.youtube.com/@HuwaCh" TargetMode="External"/><Relationship Id="rId1086" Type="http://schemas.openxmlformats.org/officeDocument/2006/relationships/hyperlink" Target="https://www.twitch.tv/huwaduck/about" TargetMode="External"/><Relationship Id="rId4112" Type="http://schemas.openxmlformats.org/officeDocument/2006/relationships/hyperlink" Target="https://www.facebook.com/profile.php?id=61553216692742" TargetMode="External"/><Relationship Id="rId1087" Type="http://schemas.openxmlformats.org/officeDocument/2006/relationships/hyperlink" Target="https://www.facebook.com/WonCosplayer/?locale=zh_TW" TargetMode="External"/><Relationship Id="rId4111" Type="http://schemas.openxmlformats.org/officeDocument/2006/relationships/hyperlink" Target="https://lit.link/zh-tw/puopuo-cosplay" TargetMode="External"/><Relationship Id="rId1088" Type="http://schemas.openxmlformats.org/officeDocument/2006/relationships/hyperlink" Target="https://twitter.com/won_u_bae" TargetMode="External"/><Relationship Id="rId4114" Type="http://schemas.openxmlformats.org/officeDocument/2006/relationships/hyperlink" Target="https://www.facebook.com/redhotaru" TargetMode="External"/><Relationship Id="rId1089" Type="http://schemas.openxmlformats.org/officeDocument/2006/relationships/hyperlink" Target="https://www.instagram.com/won_u_bae?utm_source=ig_web_button_share_sheet&amp;igsh=ZDNlZDc0MzIxNw==" TargetMode="External"/><Relationship Id="rId4113" Type="http://schemas.openxmlformats.org/officeDocument/2006/relationships/hyperlink" Target="https://x.com/Coria_tu" TargetMode="External"/><Relationship Id="rId4116" Type="http://schemas.openxmlformats.org/officeDocument/2006/relationships/hyperlink" Target="https://www.pixiv.net/users/2199701" TargetMode="External"/><Relationship Id="rId4115" Type="http://schemas.openxmlformats.org/officeDocument/2006/relationships/hyperlink" Target="https://x.com/lovej30642" TargetMode="External"/><Relationship Id="rId4141" Type="http://schemas.openxmlformats.org/officeDocument/2006/relationships/hyperlink" Target="https://m.facebook.com/story.php?story_fbid=pfbid031yHzSrJsFzPQRsjxLK9KFrzsyyxyZP8o3kDYhBkKDBwNf5Fd1WgvBkjxTzuKnExil&amp;id=100063552917700" TargetMode="External"/><Relationship Id="rId4140" Type="http://schemas.openxmlformats.org/officeDocument/2006/relationships/hyperlink" Target="https://www.facebook.com/reisroom711/posts/pfbid0FQWFuk73omhXJxW8NC7ESMftE2VPtGKzwMEQg3bkXJLBLVB8x7tRyZYLMrDntfd6l" TargetMode="External"/><Relationship Id="rId4143" Type="http://schemas.openxmlformats.org/officeDocument/2006/relationships/hyperlink" Target="https://www.plurk.com/monchan_rev3" TargetMode="External"/><Relationship Id="rId4142" Type="http://schemas.openxmlformats.org/officeDocument/2006/relationships/hyperlink" Target="https://x.com/monchan_rev3" TargetMode="External"/><Relationship Id="rId4145" Type="http://schemas.openxmlformats.org/officeDocument/2006/relationships/hyperlink" Target="https://monchanrev3.fanbox.cc/" TargetMode="External"/><Relationship Id="rId4144" Type="http://schemas.openxmlformats.org/officeDocument/2006/relationships/hyperlink" Target="https://www.pixiv.net/users/6511975" TargetMode="External"/><Relationship Id="rId4147" Type="http://schemas.openxmlformats.org/officeDocument/2006/relationships/hyperlink" Target="https://www.plurk.com/p/3iqc5jm0hx" TargetMode="External"/><Relationship Id="rId4146" Type="http://schemas.openxmlformats.org/officeDocument/2006/relationships/hyperlink" Target="https://fantia.jp/fanclubs/18521" TargetMode="External"/><Relationship Id="rId4149" Type="http://schemas.openxmlformats.org/officeDocument/2006/relationships/hyperlink" Target="https://x.com/Rin0214tw" TargetMode="External"/><Relationship Id="rId4148" Type="http://schemas.openxmlformats.org/officeDocument/2006/relationships/hyperlink" Target="https://www.facebook.com/profile.php?id=61556136043456" TargetMode="External"/><Relationship Id="rId4139" Type="http://schemas.openxmlformats.org/officeDocument/2006/relationships/hyperlink" Target="https://www.facebook.com/reisroom711/?locale=zh_TW" TargetMode="External"/><Relationship Id="rId4130" Type="http://schemas.openxmlformats.org/officeDocument/2006/relationships/hyperlink" Target="https://www.pixiv.net/users/5478332" TargetMode="External"/><Relationship Id="rId4132" Type="http://schemas.openxmlformats.org/officeDocument/2006/relationships/hyperlink" Target="https://x.com/fairywind5487" TargetMode="External"/><Relationship Id="rId4131" Type="http://schemas.openxmlformats.org/officeDocument/2006/relationships/hyperlink" Target="https://www.facebook.com/WindCosDream" TargetMode="External"/><Relationship Id="rId4134" Type="http://schemas.openxmlformats.org/officeDocument/2006/relationships/hyperlink" Target="https://www.youtube.com/channel/UC65Ab8I9KU9nSJ8nEGqVIsA" TargetMode="External"/><Relationship Id="rId4133" Type="http://schemas.openxmlformats.org/officeDocument/2006/relationships/hyperlink" Target="https://www.plurk.com/fairywind5487" TargetMode="External"/><Relationship Id="rId4136" Type="http://schemas.openxmlformats.org/officeDocument/2006/relationships/hyperlink" Target="https://twitter.com/yzk_knmn" TargetMode="External"/><Relationship Id="rId4135" Type="http://schemas.openxmlformats.org/officeDocument/2006/relationships/hyperlink" Target="https://discord.com/invite/V9yFRMFDnD" TargetMode="External"/><Relationship Id="rId4138" Type="http://schemas.openxmlformats.org/officeDocument/2006/relationships/hyperlink" Target="https://www.instagram.com/yzk_knmn" TargetMode="External"/><Relationship Id="rId4137" Type="http://schemas.openxmlformats.org/officeDocument/2006/relationships/hyperlink" Target="https://www.pixiv.net/users/50193123" TargetMode="External"/><Relationship Id="rId1972" Type="http://schemas.openxmlformats.org/officeDocument/2006/relationships/hyperlink" Target="https://www.pixiv.net/users/51610526" TargetMode="External"/><Relationship Id="rId1973" Type="http://schemas.openxmlformats.org/officeDocument/2006/relationships/hyperlink" Target="https://discord.gg/8uGkqwr" TargetMode="External"/><Relationship Id="rId1974" Type="http://schemas.openxmlformats.org/officeDocument/2006/relationships/hyperlink" Target="https://www.facebook.com/otaku.eden2/posts/pfbid0TmaUXzR3oP44RzujugaQDFFqVPEyQo8b27Q6Nhd1QrHntmAVzo5GhdvGSDD87DA1l" TargetMode="External"/><Relationship Id="rId1975" Type="http://schemas.openxmlformats.org/officeDocument/2006/relationships/hyperlink" Target="https://www.facebook.com/YUChienwork/" TargetMode="External"/><Relationship Id="rId1976" Type="http://schemas.openxmlformats.org/officeDocument/2006/relationships/hyperlink" Target="https://twitter.com/yuchien_work" TargetMode="External"/><Relationship Id="rId1977" Type="http://schemas.openxmlformats.org/officeDocument/2006/relationships/hyperlink" Target="https://www.plurk.com/zxc4221cxz" TargetMode="External"/><Relationship Id="rId1978" Type="http://schemas.openxmlformats.org/officeDocument/2006/relationships/hyperlink" Target="https://fantia.jp/fanclubs/487086" TargetMode="External"/><Relationship Id="rId1979" Type="http://schemas.openxmlformats.org/officeDocument/2006/relationships/hyperlink" Target="https://www.instagram.com/yuchien4221/" TargetMode="External"/><Relationship Id="rId1970" Type="http://schemas.openxmlformats.org/officeDocument/2006/relationships/hyperlink" Target="https://twitter.com/otaku_eden2014" TargetMode="External"/><Relationship Id="rId1971" Type="http://schemas.openxmlformats.org/officeDocument/2006/relationships/hyperlink" Target="https://www.plurk.com/cadpeople" TargetMode="External"/><Relationship Id="rId1961" Type="http://schemas.openxmlformats.org/officeDocument/2006/relationships/hyperlink" Target="https://lit.link/en/dreamboat0704" TargetMode="External"/><Relationship Id="rId1962" Type="http://schemas.openxmlformats.org/officeDocument/2006/relationships/hyperlink" Target="https://www.facebook.com/3DUYI" TargetMode="External"/><Relationship Id="rId1963" Type="http://schemas.openxmlformats.org/officeDocument/2006/relationships/hyperlink" Target="https://www.facebook.com/3DUYI/posts/pfbid0y3oGdMfJfa21nsV5Nbo79DP1AZ71wd8wXsewRfBPLP4FwG5weGj7jny6nkgg7EYRl" TargetMode="External"/><Relationship Id="rId1964" Type="http://schemas.openxmlformats.org/officeDocument/2006/relationships/hyperlink" Target="https://x.com/nanami_ayao" TargetMode="External"/><Relationship Id="rId1965" Type="http://schemas.openxmlformats.org/officeDocument/2006/relationships/hyperlink" Target="https://www.youtube.com/@%E4%B8%83%E6%B5%B7%E5%BD%A9%E9%AD%9A" TargetMode="External"/><Relationship Id="rId1966" Type="http://schemas.openxmlformats.org/officeDocument/2006/relationships/hyperlink" Target="https://www.facebook.com/fan.thomas.16940/" TargetMode="External"/><Relationship Id="rId1967" Type="http://schemas.openxmlformats.org/officeDocument/2006/relationships/hyperlink" Target="https://x.com/FT_0516" TargetMode="External"/><Relationship Id="rId1968" Type="http://schemas.openxmlformats.org/officeDocument/2006/relationships/hyperlink" Target="https://www.facebook.com/fan.thomas.16940/posts/pfbid02B2nijfthJwTcHBqjQyon3SMZDAisav1Ce53efXuyaFrZjU9zqZ8Eyhgz8SDXxdAtl" TargetMode="External"/><Relationship Id="rId1969" Type="http://schemas.openxmlformats.org/officeDocument/2006/relationships/hyperlink" Target="https://www.facebook.com/otaku.eden2" TargetMode="External"/><Relationship Id="rId1960" Type="http://schemas.openxmlformats.org/officeDocument/2006/relationships/hyperlink" Target="https://discord.com/invite/APbMmAZRSp" TargetMode="External"/><Relationship Id="rId1994" Type="http://schemas.openxmlformats.org/officeDocument/2006/relationships/hyperlink" Target="https://www.facebook.com/100044539205061/posts/pfbid02CNzuvUx465B3KMLhGts8Yj23qJ8k4fTQv36dgGThd652M3mtEzjVqNcaKgmVQtqql/?" TargetMode="External"/><Relationship Id="rId1995" Type="http://schemas.openxmlformats.org/officeDocument/2006/relationships/hyperlink" Target="https://www.facebook.com/kemengliang/" TargetMode="External"/><Relationship Id="rId1996" Type="http://schemas.openxmlformats.org/officeDocument/2006/relationships/hyperlink" Target="https://bsky.app/profile/he01022446.bsky.social" TargetMode="External"/><Relationship Id="rId1997" Type="http://schemas.openxmlformats.org/officeDocument/2006/relationships/hyperlink" Target="https://x.com/he01022446" TargetMode="External"/><Relationship Id="rId1998" Type="http://schemas.openxmlformats.org/officeDocument/2006/relationships/hyperlink" Target="https://www.pixiv.net/users/12483753" TargetMode="External"/><Relationship Id="rId1999" Type="http://schemas.openxmlformats.org/officeDocument/2006/relationships/hyperlink" Target="https://www.plurk.com/p/3ixpcoeexk" TargetMode="External"/><Relationship Id="rId1990" Type="http://schemas.openxmlformats.org/officeDocument/2006/relationships/hyperlink" Target="https://x.com/manjuukosan/status/2063214323758170227?s=46" TargetMode="External"/><Relationship Id="rId1991" Type="http://schemas.openxmlformats.org/officeDocument/2006/relationships/hyperlink" Target="https://www.facebook.com/sophiaveralu2?__cft__%5B0%5D=AZX8tQapAIHn_HexNKJT5qwZedCdKqi-iioHmay4v2ErApqUiO0-2dQmstxa3blpcp6yu9IXDlsmptLp2vlJuqPNCL-BLQuAj2Ji11Ai_L9lngMWKTz8TLap-J5EKDYw8QApIBh7iCZTkBxeCIg_c2ZA59Fupxy7OC5uVjInxvIctMwdEIKsTDxkOndxp7ss2JuJlkn9BF67O-L-tnX3CLre&amp;__tn__=-UC%2CP-R" TargetMode="External"/><Relationship Id="rId1992" Type="http://schemas.openxmlformats.org/officeDocument/2006/relationships/hyperlink" Target="https://www.facebook.com/kkbeafwork/" TargetMode="External"/><Relationship Id="rId1993" Type="http://schemas.openxmlformats.org/officeDocument/2006/relationships/hyperlink" Target="https://www.kkcospalyshop.com" TargetMode="External"/><Relationship Id="rId1983" Type="http://schemas.openxmlformats.org/officeDocument/2006/relationships/hyperlink" Target="https://www.facebook.com/YUChienwork/posts/pfbid04mS2Wv7wzXpr9nCLK1AzJS4bqLkY9rtE5tApLhsLR9fRAQf8zMd8ybJqn5tXhHV5l" TargetMode="External"/><Relationship Id="rId1984" Type="http://schemas.openxmlformats.org/officeDocument/2006/relationships/hyperlink" Target="https://reurl.cc/vErpEA?fbclid=IwZXh0bgNhZW0CMTAAYnJpZBExOFd0Tm9iYlphSFd6ODZVTHNydGMGYXBwX2lkEDIyMjAzOTE3ODgyMDA4OTIAAR7Q3Mw_mYBozQHSasqEbfeZxQH6Gpr-cEGH0YcTmB4ByaCjtoA5yM_3FQjXVw_aem_-m8FNkusfr4_VEYYbd_T-w" TargetMode="External"/><Relationship Id="rId1985" Type="http://schemas.openxmlformats.org/officeDocument/2006/relationships/hyperlink" Target="https://www.facebook.com/profile.php?id=100070485473734&amp;mibextid=LQQJ4d" TargetMode="External"/><Relationship Id="rId1986" Type="http://schemas.openxmlformats.org/officeDocument/2006/relationships/hyperlink" Target="https://www.facebook.com/xiao.sha.kosuna/posts/pfbid02c6V3F4Eb5aNdLNFg68VRmGZpCtyzhVvETS5B7pYcvL5UGzjYGHjdEd59CLhjQaDl" TargetMode="External"/><Relationship Id="rId1987" Type="http://schemas.openxmlformats.org/officeDocument/2006/relationships/hyperlink" Target="https://www.myacg.com.tw/goods_detail.php?gid=7363139&amp;fbclid=IwZXh0bgNhZW0CMTAAYnJpZBExdVlGcXhFR1k4WW1xdThNOHNydGMGYXBwX2lkEDIyMjAzOTE3ODgyMDA4OTIAAR74gdsEKDrfz7dEG330C-cIMfdQO4kvhsZzotjOvbVlNr7jgVcZvbM21njbBg_aem_Hd-oCESlHEAzLXyvHiRNMQ" TargetMode="External"/><Relationship Id="rId1988" Type="http://schemas.openxmlformats.org/officeDocument/2006/relationships/hyperlink" Target="https://x.com/Manjuukosan" TargetMode="External"/><Relationship Id="rId1989" Type="http://schemas.openxmlformats.org/officeDocument/2006/relationships/hyperlink" Target="https://www.pixiv.net/users/45930959" TargetMode="External"/><Relationship Id="rId1980" Type="http://schemas.openxmlformats.org/officeDocument/2006/relationships/hyperlink" Target="https://www.twitch.tv/yuchien4221" TargetMode="External"/><Relationship Id="rId1981" Type="http://schemas.openxmlformats.org/officeDocument/2006/relationships/hyperlink" Target="https://discord.com/invite/aRks3S2nz6" TargetMode="External"/><Relationship Id="rId1982" Type="http://schemas.openxmlformats.org/officeDocument/2006/relationships/hyperlink" Target="https://lit.link/en/yuchienwork" TargetMode="External"/><Relationship Id="rId1930" Type="http://schemas.openxmlformats.org/officeDocument/2006/relationships/hyperlink" Target="https://x.com/masumi_0303" TargetMode="External"/><Relationship Id="rId1931" Type="http://schemas.openxmlformats.org/officeDocument/2006/relationships/hyperlink" Target="https://www.plurk.com/johny0303" TargetMode="External"/><Relationship Id="rId1932" Type="http://schemas.openxmlformats.org/officeDocument/2006/relationships/hyperlink" Target="https://www.pixiv.net/users/5574512/artworks" TargetMode="External"/><Relationship Id="rId1933" Type="http://schemas.openxmlformats.org/officeDocument/2006/relationships/hyperlink" Target="https://www.facebook.com/profile.php?id=100094213977263" TargetMode="External"/><Relationship Id="rId1934" Type="http://schemas.openxmlformats.org/officeDocument/2006/relationships/hyperlink" Target="https://x.com/Potato_illust" TargetMode="External"/><Relationship Id="rId1935" Type="http://schemas.openxmlformats.org/officeDocument/2006/relationships/hyperlink" Target="https://www.youtube.com/@potatoanimation9929" TargetMode="External"/><Relationship Id="rId1936" Type="http://schemas.openxmlformats.org/officeDocument/2006/relationships/hyperlink" Target="https://www.facebook.com/jie.chng.1/" TargetMode="External"/><Relationship Id="rId1937" Type="http://schemas.openxmlformats.org/officeDocument/2006/relationships/hyperlink" Target="https://x.com/ReonMosaics" TargetMode="External"/><Relationship Id="rId1938" Type="http://schemas.openxmlformats.org/officeDocument/2006/relationships/hyperlink" Target="https://x.com/MosaicsReon" TargetMode="External"/><Relationship Id="rId1939" Type="http://schemas.openxmlformats.org/officeDocument/2006/relationships/hyperlink" Target="https://www.pixiv.net/users/12969334" TargetMode="External"/><Relationship Id="rId1920" Type="http://schemas.openxmlformats.org/officeDocument/2006/relationships/hyperlink" Target="https://www.facebook.com/mini.bakuchiku/posts/pfbid02poJuw5hSUz2axC8Qvh16JD8jN9Nu1w155gNNshFyaySgTzgVeLz5QaPz1pV99ECNl" TargetMode="External"/><Relationship Id="rId1921" Type="http://schemas.openxmlformats.org/officeDocument/2006/relationships/hyperlink" Target="http://www.facebook.com/OniHitomi.fanpage" TargetMode="External"/><Relationship Id="rId1922" Type="http://schemas.openxmlformats.org/officeDocument/2006/relationships/hyperlink" Target="https://x.com/abc12692" TargetMode="External"/><Relationship Id="rId1923" Type="http://schemas.openxmlformats.org/officeDocument/2006/relationships/hyperlink" Target="https://www.instagram.com/abc12692/" TargetMode="External"/><Relationship Id="rId1924" Type="http://schemas.openxmlformats.org/officeDocument/2006/relationships/hyperlink" Target="https://www.youtube.com/oHitomi777" TargetMode="External"/><Relationship Id="rId1925" Type="http://schemas.openxmlformats.org/officeDocument/2006/relationships/hyperlink" Target="https://oni-hitomi.weebly.com/" TargetMode="External"/><Relationship Id="rId1926" Type="http://schemas.openxmlformats.org/officeDocument/2006/relationships/hyperlink" Target="https://www.facebook.com/OniHitomi.fanpage/posts/pfbid0RWpRe7YZhYjMnuFJHU8Suq12Yz1RPY3f4MhuVxye2iavs3NBLzeFzWVf5uNrDpeNl" TargetMode="External"/><Relationship Id="rId1927" Type="http://schemas.openxmlformats.org/officeDocument/2006/relationships/hyperlink" Target="https://docs.google.com/forms/d/e/1FAIpQLSeM31tSuyZneTEUDOGf2nkk_AZW68MKp8quVRXZ9VKh955IBQ/viewform" TargetMode="External"/><Relationship Id="rId1928" Type="http://schemas.openxmlformats.org/officeDocument/2006/relationships/hyperlink" Target="https://x.com/chichi_8181_" TargetMode="External"/><Relationship Id="rId1929" Type="http://schemas.openxmlformats.org/officeDocument/2006/relationships/hyperlink" Target="https://www.facebook.com/zh.chi.354948" TargetMode="External"/><Relationship Id="rId4190" Type="http://schemas.openxmlformats.org/officeDocument/2006/relationships/hyperlink" Target="https://www.threads.com/@runeiscute" TargetMode="External"/><Relationship Id="rId4192" Type="http://schemas.openxmlformats.org/officeDocument/2006/relationships/hyperlink" Target="https://www.facebook.com/Runeiscute/posts/pfbid027nkQzjJX7n5xRPx8pQ3CSELYStxUmcbsqHHfDKh1NhmyCpB93V1ezTHsmEmiDtWPl" TargetMode="External"/><Relationship Id="rId4191" Type="http://schemas.openxmlformats.org/officeDocument/2006/relationships/hyperlink" Target="https://www.facebook.com/share/1bxn3tdwMT/?mibextid=wwXIfr" TargetMode="External"/><Relationship Id="rId4194" Type="http://schemas.openxmlformats.org/officeDocument/2006/relationships/hyperlink" Target="https://twitter.com/ruruq_q" TargetMode="External"/><Relationship Id="rId4193" Type="http://schemas.openxmlformats.org/officeDocument/2006/relationships/hyperlink" Target="https://www.facebook.com/ruruqqhsu" TargetMode="External"/><Relationship Id="rId4196" Type="http://schemas.openxmlformats.org/officeDocument/2006/relationships/hyperlink" Target="https://portaly.cc/howdanoruru?fbclid=PAZXh0bgNhZW0CMTEAAaaOmVQ--UnRZ2HSSdryBJ-5MBK66WKtVYC9BRpPk5HasNr2YvYDbK1IS3g_aem_SLSE8J-d3vyk_dV0b0MBTQ" TargetMode="External"/><Relationship Id="rId4195" Type="http://schemas.openxmlformats.org/officeDocument/2006/relationships/hyperlink" Target="https://www.instagram.com/howdanoruru/" TargetMode="External"/><Relationship Id="rId4198" Type="http://schemas.openxmlformats.org/officeDocument/2006/relationships/hyperlink" Target="https://x.com/saeuhaha" TargetMode="External"/><Relationship Id="rId4197" Type="http://schemas.openxmlformats.org/officeDocument/2006/relationships/hyperlink" Target="https://www.facebook.com/ebimon00" TargetMode="External"/><Relationship Id="rId4199" Type="http://schemas.openxmlformats.org/officeDocument/2006/relationships/hyperlink" Target="https://www.pixiv.net/users/15467960" TargetMode="External"/><Relationship Id="rId1950" Type="http://schemas.openxmlformats.org/officeDocument/2006/relationships/hyperlink" Target="https://x.com/wa_nami?s=21" TargetMode="External"/><Relationship Id="rId1951" Type="http://schemas.openxmlformats.org/officeDocument/2006/relationships/hyperlink" Target="https://www.plurk.com/u/wa_nami" TargetMode="External"/><Relationship Id="rId1952" Type="http://schemas.openxmlformats.org/officeDocument/2006/relationships/hyperlink" Target="https://www.ramengumi.com/" TargetMode="External"/><Relationship Id="rId1953" Type="http://schemas.openxmlformats.org/officeDocument/2006/relationships/hyperlink" Target="https://www.plurk.com/p/3iqco4j32m" TargetMode="External"/><Relationship Id="rId1954" Type="http://schemas.openxmlformats.org/officeDocument/2006/relationships/hyperlink" Target="https://x.com/john981111" TargetMode="External"/><Relationship Id="rId1955" Type="http://schemas.openxmlformats.org/officeDocument/2006/relationships/hyperlink" Target="https://www.pixiv.net/users/79596486" TargetMode="External"/><Relationship Id="rId1956" Type="http://schemas.openxmlformats.org/officeDocument/2006/relationships/hyperlink" Target="http://www.plurk.com/summerbonekiara" TargetMode="External"/><Relationship Id="rId1957" Type="http://schemas.openxmlformats.org/officeDocument/2006/relationships/hyperlink" Target="https://www.instagram.com/superlily_mi/" TargetMode="External"/><Relationship Id="rId1958" Type="http://schemas.openxmlformats.org/officeDocument/2006/relationships/hyperlink" Target="https://x.com/DreamD323460" TargetMode="External"/><Relationship Id="rId1959" Type="http://schemas.openxmlformats.org/officeDocument/2006/relationships/hyperlink" Target="https://www.instagram.com/dreamboat.0704/" TargetMode="External"/><Relationship Id="rId1940" Type="http://schemas.openxmlformats.org/officeDocument/2006/relationships/hyperlink" Target="https://mosaicsreon.fanbox.cc/" TargetMode="External"/><Relationship Id="rId1941" Type="http://schemas.openxmlformats.org/officeDocument/2006/relationships/hyperlink" Target="https://www.facebook.com/BoneYong" TargetMode="External"/><Relationship Id="rId1942" Type="http://schemas.openxmlformats.org/officeDocument/2006/relationships/hyperlink" Target="https://www.facebook.com/profile.php?id=100001578208786" TargetMode="External"/><Relationship Id="rId1943" Type="http://schemas.openxmlformats.org/officeDocument/2006/relationships/hyperlink" Target="https://bsky.app/profile/boneboom.bsky.social" TargetMode="External"/><Relationship Id="rId1944" Type="http://schemas.openxmlformats.org/officeDocument/2006/relationships/hyperlink" Target="https://x.com/Bone__Boom" TargetMode="External"/><Relationship Id="rId1945" Type="http://schemas.openxmlformats.org/officeDocument/2006/relationships/hyperlink" Target="https://x.com/boneboom18" TargetMode="External"/><Relationship Id="rId1946" Type="http://schemas.openxmlformats.org/officeDocument/2006/relationships/hyperlink" Target="https://pixiv.net/users/6172287" TargetMode="External"/><Relationship Id="rId1947" Type="http://schemas.openxmlformats.org/officeDocument/2006/relationships/hyperlink" Target="http://boneboom.fanbox.cc/" TargetMode="External"/><Relationship Id="rId1948" Type="http://schemas.openxmlformats.org/officeDocument/2006/relationships/hyperlink" Target="https://bento.me/boneboom" TargetMode="External"/><Relationship Id="rId1949" Type="http://schemas.openxmlformats.org/officeDocument/2006/relationships/hyperlink" Target="https://www.facebook.com/share/1CAxiU8bHB/?mibextid=wwXIfr" TargetMode="External"/><Relationship Id="rId2423" Type="http://schemas.openxmlformats.org/officeDocument/2006/relationships/hyperlink" Target="https://www.pixiv.net/users/4703009" TargetMode="External"/><Relationship Id="rId3755" Type="http://schemas.openxmlformats.org/officeDocument/2006/relationships/hyperlink" Target="https://linktr.ee/itswasuutsu?fbclid=IwY2xjawTWTJdleHRuA2FlbQIxMABicmlkETE1STIydEMxeXluY2RzWmJnc3J0YwZhcHBfaWQQMjIyMDM5MTc4ODIwMDg5MgABHkzwMDy2sKd94ZgYKNQ5M6cu9YtwZ9-chbfJA7vUsfGvOvEBuxUeE0c0KXxk_aem_ZmFrZWR1bW15MTZieXRlcw" TargetMode="External"/><Relationship Id="rId2424" Type="http://schemas.openxmlformats.org/officeDocument/2006/relationships/hyperlink" Target="https://www.threads.com/@kitsune_ran/post/DbkPb2NHUO7" TargetMode="External"/><Relationship Id="rId3754" Type="http://schemas.openxmlformats.org/officeDocument/2006/relationships/hyperlink" Target="https://www.instagram.com/wang_ying724/" TargetMode="External"/><Relationship Id="rId2425" Type="http://schemas.openxmlformats.org/officeDocument/2006/relationships/hyperlink" Target="https://www.facebook.com/kcnny.microdiary/?viewas=100000686899395" TargetMode="External"/><Relationship Id="rId3757" Type="http://schemas.openxmlformats.org/officeDocument/2006/relationships/hyperlink" Target="https://www.instagram.com/kinakina_0818/" TargetMode="External"/><Relationship Id="rId2426" Type="http://schemas.openxmlformats.org/officeDocument/2006/relationships/hyperlink" Target="https://x.com/kcnny" TargetMode="External"/><Relationship Id="rId3756" Type="http://schemas.openxmlformats.org/officeDocument/2006/relationships/hyperlink" Target="https://www.facebook.com/photo/?fbid=1068741779058811&amp;set=a.102099632389702" TargetMode="External"/><Relationship Id="rId2427" Type="http://schemas.openxmlformats.org/officeDocument/2006/relationships/hyperlink" Target="https://www.plurk.com/kcnny" TargetMode="External"/><Relationship Id="rId3759" Type="http://schemas.openxmlformats.org/officeDocument/2006/relationships/hyperlink" Target="https://www.pixiv.net/users/533562" TargetMode="External"/><Relationship Id="rId2428" Type="http://schemas.openxmlformats.org/officeDocument/2006/relationships/hyperlink" Target="https://www.pixiv.net/users/4310025" TargetMode="External"/><Relationship Id="rId3758" Type="http://schemas.openxmlformats.org/officeDocument/2006/relationships/hyperlink" Target="https://x.com/Cyclonewars1" TargetMode="External"/><Relationship Id="rId2429" Type="http://schemas.openxmlformats.org/officeDocument/2006/relationships/hyperlink" Target="https://www.facebook.com/profile.php?id=61554698623570" TargetMode="External"/><Relationship Id="rId509" Type="http://schemas.openxmlformats.org/officeDocument/2006/relationships/hyperlink" Target="https://www.twitch.tv/mzk_0606" TargetMode="External"/><Relationship Id="rId508" Type="http://schemas.openxmlformats.org/officeDocument/2006/relationships/hyperlink" Target="https://www.instagram.com/aiga_mizuki" TargetMode="External"/><Relationship Id="rId503" Type="http://schemas.openxmlformats.org/officeDocument/2006/relationships/hyperlink" Target="https://www.facebook.com/lins.joinery.creation/" TargetMode="External"/><Relationship Id="rId502" Type="http://schemas.openxmlformats.org/officeDocument/2006/relationships/hyperlink" Target="https://www.pixiv.net/users/7889005?fbclid=IwY2xjawHB7StleHRuA2FlbQIxMAABHU-0YivEhJIdH4aEAHAPnFvCg0pH8kEXjyuUQV4zGezGhNU-K3DF9LIuxA_aem_CfbHcSINEPayIvOPlf8FTg" TargetMode="External"/><Relationship Id="rId501" Type="http://schemas.openxmlformats.org/officeDocument/2006/relationships/hyperlink" Target="https://www.plurk.com/phoebe_diau" TargetMode="External"/><Relationship Id="rId500" Type="http://schemas.openxmlformats.org/officeDocument/2006/relationships/hyperlink" Target="https://x.com/phoebe_diau?s=21" TargetMode="External"/><Relationship Id="rId507" Type="http://schemas.openxmlformats.org/officeDocument/2006/relationships/hyperlink" Target="https://x.com/aiga_mizuki" TargetMode="External"/><Relationship Id="rId506" Type="http://schemas.openxmlformats.org/officeDocument/2006/relationships/hyperlink" Target="https://www.facebook.com/permalink.php?story_fbid=pfbid0nL8syqnAfNoKrEUniJbsqtEny7zScRE5QdcrkezpXSNyJBWG7WkNjJV6yJph2p4Jl&amp;id=100064843065736" TargetMode="External"/><Relationship Id="rId505" Type="http://schemas.openxmlformats.org/officeDocument/2006/relationships/hyperlink" Target="https://www.plurk.com/memelover1932" TargetMode="External"/><Relationship Id="rId504" Type="http://schemas.openxmlformats.org/officeDocument/2006/relationships/hyperlink" Target="https://www.facebook.com/%E6%AF%9B%E6%AF%9B%E7%B2%BE%E9%9D%88%E8%88%87%E7%89%A0%E5%80%91%E7%9A%84%E5%96%B5%E5%96%B5%E8%BF%B7%E5%9B%A0-meowmemes-167231107224673" TargetMode="External"/><Relationship Id="rId3751" Type="http://schemas.openxmlformats.org/officeDocument/2006/relationships/hyperlink" Target="https://www.facebook.com/wang.ying.482207" TargetMode="External"/><Relationship Id="rId2420" Type="http://schemas.openxmlformats.org/officeDocument/2006/relationships/hyperlink" Target="https://www.instagram.com/takoneko_owo?fbclid=IwY2xjawSRt9NleHRuA2FlbQIxMABicmlkETFCREFoZ2w2VWJvUEVKRTRvc3J0YwZhcHBfaWQQMjIyMDM5MTc4ODIwMDg5MgABHgaXu0bagf3sy4gqQDLzwmkiic3WW4pFEGcatN6lOJNz2I376cihCnpeaifl_aem_FExi7aOODRwCiOmsFdo9RQ" TargetMode="External"/><Relationship Id="rId3750" Type="http://schemas.openxmlformats.org/officeDocument/2006/relationships/hyperlink" Target="https://www.facebook.com/Sculptor.KH/" TargetMode="External"/><Relationship Id="rId2421" Type="http://schemas.openxmlformats.org/officeDocument/2006/relationships/hyperlink" Target="https://myship.7-11.com.tw/general/detail/GM2505107778235?utm_source=ig&amp;utm_medium=social&amp;utm_content=link_in_bio&amp;fbclid=PAZXh0bgNhZW0CMTEAc3J0YwZhcHBfaWQPOTM2NjE5NzQzMzkyNDU5AAGnXZN7UoKQVUcAPG9o7hMKdg6VhaSZkRpT_npA4zG3lY0qDRN5_dQr8HDxRNw_aem_hLvusI7ANKJ-6MVPBo0mHQ" TargetMode="External"/><Relationship Id="rId3753" Type="http://schemas.openxmlformats.org/officeDocument/2006/relationships/hyperlink" Target="https://p.ecpay.com.tw/BF5B0" TargetMode="External"/><Relationship Id="rId2422" Type="http://schemas.openxmlformats.org/officeDocument/2006/relationships/hyperlink" Target="https://www.facebook.com/StarKitsuneRan/" TargetMode="External"/><Relationship Id="rId3752" Type="http://schemas.openxmlformats.org/officeDocument/2006/relationships/hyperlink" Target="https://twitter.com/itswasuutsu" TargetMode="External"/><Relationship Id="rId2412" Type="http://schemas.openxmlformats.org/officeDocument/2006/relationships/hyperlink" Target="https://lit.link/zh-tw/sixhuacat" TargetMode="External"/><Relationship Id="rId3744" Type="http://schemas.openxmlformats.org/officeDocument/2006/relationships/hyperlink" Target="https://liff.line.me/1645278921-kWRPP32q/?accountId=kayase&amp;_gl=1*5as3i5*_gcl_au*ODQ1Njc5MDExLjE3NDUyMzg0Nzk.*_ga*NzE2NzMwODcwLjE3MzczNDE5MjI.*_ga_0PV16Y9CZG*czE3NDkwNDA3MjQkbzMxJGcxJHQxNzQ5MDQyNDcyJGo1OSRsMCRoMA.." TargetMode="External"/><Relationship Id="rId2413" Type="http://schemas.openxmlformats.org/officeDocument/2006/relationships/hyperlink" Target="https://www.threads.com/@sixhuacat/post/Dbecv-1ExEl" TargetMode="External"/><Relationship Id="rId3743" Type="http://schemas.openxmlformats.org/officeDocument/2006/relationships/hyperlink" Target="https://www.youtube.com/@KAYASESTUDIO" TargetMode="External"/><Relationship Id="rId2414" Type="http://schemas.openxmlformats.org/officeDocument/2006/relationships/hyperlink" Target="https://www.facebook.com/profile.php?id=100065231732801" TargetMode="External"/><Relationship Id="rId3746" Type="http://schemas.openxmlformats.org/officeDocument/2006/relationships/hyperlink" Target="https://www.facebook.com/keikoclub1/?locale=zh_CN" TargetMode="External"/><Relationship Id="rId2415" Type="http://schemas.openxmlformats.org/officeDocument/2006/relationships/hyperlink" Target="https://x.com/saber800729?fbclid=IwY2xjawINWk9leHRuA2FlbQIxMAABHWEDXFDG7ZMCZKBdOhqkYPqY59o1RlgCxEbGh0SxW0rlXNTs3-WcVxPEig_aem_XNlhnYg2T83WqPd0F7Z4gA" TargetMode="External"/><Relationship Id="rId3745" Type="http://schemas.openxmlformats.org/officeDocument/2006/relationships/hyperlink" Target="https://lit.link/zh-tw/kayase" TargetMode="External"/><Relationship Id="rId2416" Type="http://schemas.openxmlformats.org/officeDocument/2006/relationships/hyperlink" Target="https://www.pixiv.net/users/10699066?fbclid=IwY2xjawINWm5leHRuA2FlbQIxMAABHYJsDf5dvzEXilQWZ6huUTccTX3irjzb4yp5MJjkgabIgwXNGSqccOVdzQ_aem_uxixF-bGtOFOTvV65S1TCQ" TargetMode="External"/><Relationship Id="rId3748" Type="http://schemas.openxmlformats.org/officeDocument/2006/relationships/hyperlink" Target="https://www.youtube.com/@keikoclub/videos" TargetMode="External"/><Relationship Id="rId2417" Type="http://schemas.openxmlformats.org/officeDocument/2006/relationships/hyperlink" Target="https://saber800729.fanbox.cc/" TargetMode="External"/><Relationship Id="rId3747" Type="http://schemas.openxmlformats.org/officeDocument/2006/relationships/hyperlink" Target="https://www.instagram.com/keiko_club/" TargetMode="External"/><Relationship Id="rId2418" Type="http://schemas.openxmlformats.org/officeDocument/2006/relationships/hyperlink" Target="https://lit.link/en/shiki0729" TargetMode="External"/><Relationship Id="rId2419" Type="http://schemas.openxmlformats.org/officeDocument/2006/relationships/hyperlink" Target="https://www.facebook.com/TakoNekoSama/?locale=zh_TW" TargetMode="External"/><Relationship Id="rId3749" Type="http://schemas.openxmlformats.org/officeDocument/2006/relationships/hyperlink" Target="https://www.keikoclub.com/" TargetMode="External"/><Relationship Id="rId3740" Type="http://schemas.openxmlformats.org/officeDocument/2006/relationships/hyperlink" Target="https://twitter.com/kayase_02" TargetMode="External"/><Relationship Id="rId2410" Type="http://schemas.openxmlformats.org/officeDocument/2006/relationships/hyperlink" Target="https://www.instagram.com/sixhuacat/" TargetMode="External"/><Relationship Id="rId3742" Type="http://schemas.openxmlformats.org/officeDocument/2006/relationships/hyperlink" Target="https://www.instagram.com/kayase_artist/" TargetMode="External"/><Relationship Id="rId2411" Type="http://schemas.openxmlformats.org/officeDocument/2006/relationships/hyperlink" Target="https://www.twitch.tv/sixhuacat" TargetMode="External"/><Relationship Id="rId3741" Type="http://schemas.openxmlformats.org/officeDocument/2006/relationships/hyperlink" Target="https://www.pixiv.net/users/7450670" TargetMode="External"/><Relationship Id="rId1114" Type="http://schemas.openxmlformats.org/officeDocument/2006/relationships/hyperlink" Target="https://x.com/cKurviYN3i8eI0y" TargetMode="External"/><Relationship Id="rId2445" Type="http://schemas.openxmlformats.org/officeDocument/2006/relationships/hyperlink" Target="https://twitter.com/irisuare" TargetMode="External"/><Relationship Id="rId3777" Type="http://schemas.openxmlformats.org/officeDocument/2006/relationships/hyperlink" Target="https://www.facebook.com/kumaxyanchi/?locale=zh_TW" TargetMode="External"/><Relationship Id="rId1115" Type="http://schemas.openxmlformats.org/officeDocument/2006/relationships/hyperlink" Target="https://www.instagram.com/daxuannnnnn/" TargetMode="External"/><Relationship Id="rId2446" Type="http://schemas.openxmlformats.org/officeDocument/2006/relationships/hyperlink" Target="https://www.facebook.com/lisachang2011" TargetMode="External"/><Relationship Id="rId3776" Type="http://schemas.openxmlformats.org/officeDocument/2006/relationships/hyperlink" Target="https://www.pixiv.net/users/649747" TargetMode="External"/><Relationship Id="rId1116" Type="http://schemas.openxmlformats.org/officeDocument/2006/relationships/hyperlink" Target="https://linkgoods.com/daxuan" TargetMode="External"/><Relationship Id="rId2447" Type="http://schemas.openxmlformats.org/officeDocument/2006/relationships/hyperlink" Target="https://x.com/luminol5221" TargetMode="External"/><Relationship Id="rId3779" Type="http://schemas.openxmlformats.org/officeDocument/2006/relationships/hyperlink" Target="https://www.instagram.com/kuma.photography/" TargetMode="External"/><Relationship Id="rId1117" Type="http://schemas.openxmlformats.org/officeDocument/2006/relationships/hyperlink" Target="https://www.facebook.com/people/%E3%81%82%E3%81%9A%E3%81%8D%E3%81%93/100001070750078/" TargetMode="External"/><Relationship Id="rId2448" Type="http://schemas.openxmlformats.org/officeDocument/2006/relationships/hyperlink" Target="https://www.plurk.com/lisachang201213" TargetMode="External"/><Relationship Id="rId3778" Type="http://schemas.openxmlformats.org/officeDocument/2006/relationships/hyperlink" Target="https://patreon.com/kuma_yanchi" TargetMode="External"/><Relationship Id="rId1118" Type="http://schemas.openxmlformats.org/officeDocument/2006/relationships/hyperlink" Target="https://twitter.com/HIROTSUKI5" TargetMode="External"/><Relationship Id="rId2449" Type="http://schemas.openxmlformats.org/officeDocument/2006/relationships/hyperlink" Target="https://lisachang201213.wixsite.com/website" TargetMode="External"/><Relationship Id="rId1119" Type="http://schemas.openxmlformats.org/officeDocument/2006/relationships/hyperlink" Target="https://www.plurk.com/BECK4" TargetMode="External"/><Relationship Id="rId525" Type="http://schemas.openxmlformats.org/officeDocument/2006/relationships/hyperlink" Target="https://www.instagram.com/raccoon_cat_handmade/" TargetMode="External"/><Relationship Id="rId524" Type="http://schemas.openxmlformats.org/officeDocument/2006/relationships/hyperlink" Target="https://x.com/AvZMKmG5z2rTAqm" TargetMode="External"/><Relationship Id="rId523" Type="http://schemas.openxmlformats.org/officeDocument/2006/relationships/hyperlink" Target="https://www.facebook.com/a2333300/?locale=zh_TW" TargetMode="External"/><Relationship Id="rId522" Type="http://schemas.openxmlformats.org/officeDocument/2006/relationships/hyperlink" Target="https://lit.link/en/milkybird" TargetMode="External"/><Relationship Id="rId529" Type="http://schemas.openxmlformats.org/officeDocument/2006/relationships/hyperlink" Target="https://twitter.com/wensin124" TargetMode="External"/><Relationship Id="rId528" Type="http://schemas.openxmlformats.org/officeDocument/2006/relationships/hyperlink" Target="https://www.facebook.com/waru.fu.1" TargetMode="External"/><Relationship Id="rId527" Type="http://schemas.openxmlformats.org/officeDocument/2006/relationships/hyperlink" Target="https://www.facebook.com/xiao.jen.3304" TargetMode="External"/><Relationship Id="rId526" Type="http://schemas.openxmlformats.org/officeDocument/2006/relationships/hyperlink" Target="https://www.facebook.com/profile.php?id=100000762099642" TargetMode="External"/><Relationship Id="rId3771" Type="http://schemas.openxmlformats.org/officeDocument/2006/relationships/hyperlink" Target="https://twitter.com/krenzcushart" TargetMode="External"/><Relationship Id="rId2440" Type="http://schemas.openxmlformats.org/officeDocument/2006/relationships/hyperlink" Target="https://www.plurk.com/erohon" TargetMode="External"/><Relationship Id="rId3770" Type="http://schemas.openxmlformats.org/officeDocument/2006/relationships/hyperlink" Target="https://www.facebook.com/KrenzArtwork/" TargetMode="External"/><Relationship Id="rId521" Type="http://schemas.openxmlformats.org/officeDocument/2006/relationships/hyperlink" Target="https://www.instagram.com/milkybird/" TargetMode="External"/><Relationship Id="rId1110" Type="http://schemas.openxmlformats.org/officeDocument/2006/relationships/hyperlink" Target="https://www.facebook.com/xz.on.985840?__cft__%5B0%5D=AZW_2-zjuyORL2i4ttQD5pxDED1XcNwVYMEb_H8SbDsGR9nO3cv-dKRdIxtpTaeRCnjwTQAd73wHlxSfPeWob9w7dGKQG477HzPLi7zX8MIadMyDcYSWXWr57A6856aHcgQWN1AyFA-51xZOshXWft6-yIA88wSSlFTeRVOzaYUvZTMcRufw205NT5ye3OS6KbOGW0pKdbnSx7TcjcFmLrN2YU_uGrszRe1S6H5eoESWew&amp;__tn__=-UC%2CP-y-R" TargetMode="External"/><Relationship Id="rId2441" Type="http://schemas.openxmlformats.org/officeDocument/2006/relationships/hyperlink" Target="https://www.facebook.com/erohonuriko/posts/pfbid0yDG7mpkdsTaJddLpxPHcmhhUBezvQmbRySjvnu6HPVXaYMdoscp19enJEHEVpLT6l" TargetMode="External"/><Relationship Id="rId3773" Type="http://schemas.openxmlformats.org/officeDocument/2006/relationships/hyperlink" Target="https://www.facebook.com/KrenzArtwork/posts/pfbid02YFPYVrb8KSJowrVGo7iGJasEJ1VwkKANQdyPbCQiC61d6LsRVxZhBxFELJqB9kHLl" TargetMode="External"/><Relationship Id="rId520" Type="http://schemas.openxmlformats.org/officeDocument/2006/relationships/hyperlink" Target="https://www.patreon.com/milkybird" TargetMode="External"/><Relationship Id="rId1111" Type="http://schemas.openxmlformats.org/officeDocument/2006/relationships/hyperlink" Target="https://www.facebook.com/xiao.yue.satsuki/" TargetMode="External"/><Relationship Id="rId2442" Type="http://schemas.openxmlformats.org/officeDocument/2006/relationships/hyperlink" Target="https://www.facebook.com/Dream.Chaser.BY.VA/" TargetMode="External"/><Relationship Id="rId3772" Type="http://schemas.openxmlformats.org/officeDocument/2006/relationships/hyperlink" Target="https://www.facebook.com/KrenzArtwork/posts/pfbid0wtrHnwoxNp1v9xZziADuHJxC4FjHrGaK6fUzUK7qNJjmo923Wf4MYtUVCjmpLcinl" TargetMode="External"/><Relationship Id="rId1112" Type="http://schemas.openxmlformats.org/officeDocument/2006/relationships/hyperlink" Target="https://www.instagram.com/_.satuski._/" TargetMode="External"/><Relationship Id="rId2443" Type="http://schemas.openxmlformats.org/officeDocument/2006/relationships/hyperlink" Target="https://www.plurk.com/flower1226" TargetMode="External"/><Relationship Id="rId3775" Type="http://schemas.openxmlformats.org/officeDocument/2006/relationships/hyperlink" Target="https://twitter.com/xephyrks" TargetMode="External"/><Relationship Id="rId1113" Type="http://schemas.openxmlformats.org/officeDocument/2006/relationships/hyperlink" Target="https://www.facebook.com/yu.yuan.feng.li.mu.er.fen.guo.cuo.bing" TargetMode="External"/><Relationship Id="rId2444" Type="http://schemas.openxmlformats.org/officeDocument/2006/relationships/hyperlink" Target="https://www.facebook.com/iriwuare/" TargetMode="External"/><Relationship Id="rId3774" Type="http://schemas.openxmlformats.org/officeDocument/2006/relationships/hyperlink" Target="https://www.facebook.com/KSworkss/" TargetMode="External"/><Relationship Id="rId1103" Type="http://schemas.openxmlformats.org/officeDocument/2006/relationships/hyperlink" Target="https://www.pixiv.net/users/2595184" TargetMode="External"/><Relationship Id="rId2434" Type="http://schemas.openxmlformats.org/officeDocument/2006/relationships/hyperlink" Target="https://line.me/ti/p/~@iid0847o" TargetMode="External"/><Relationship Id="rId3766" Type="http://schemas.openxmlformats.org/officeDocument/2006/relationships/hyperlink" Target="https://home.gamer.com.tw/homeindex.php" TargetMode="External"/><Relationship Id="rId1104" Type="http://schemas.openxmlformats.org/officeDocument/2006/relationships/hyperlink" Target="https://www.facebook.com/profile.php?id=100017406974409&amp;locale=zh_TW" TargetMode="External"/><Relationship Id="rId2435" Type="http://schemas.openxmlformats.org/officeDocument/2006/relationships/hyperlink" Target="https://discord.com/invite/sage_wu" TargetMode="External"/><Relationship Id="rId3765" Type="http://schemas.openxmlformats.org/officeDocument/2006/relationships/hyperlink" Target="https://clusters.tw/profile/0AF32CBC-A251-4752-8195-191A90D3CF77/works" TargetMode="External"/><Relationship Id="rId1105" Type="http://schemas.openxmlformats.org/officeDocument/2006/relationships/hyperlink" Target="https://bsky.app/profile/duchi0356.bsky.social" TargetMode="External"/><Relationship Id="rId2436" Type="http://schemas.openxmlformats.org/officeDocument/2006/relationships/hyperlink" Target="https://linktr.ee/GlimmerCreate?subscribe&amp;fbclid=IwZXh0bgNhZW0CMTAAAR2gtqi30MgF_AYoFErBnQLN25F87HT1vAtbjsLCCOKQL4VN6-6ay8vQWMo_aem_9FIeJwZgB1Qh3srvVDfYIA" TargetMode="External"/><Relationship Id="rId3768" Type="http://schemas.openxmlformats.org/officeDocument/2006/relationships/hyperlink" Target="https://www.facebook.com/Kouchikuart/posts/pfbid08ymZDrzk5fpuCMwAuzDcLG9KU6HZcyU8eN7YhrNCgzeiQbLiJTYG9S2nFs263GNil" TargetMode="External"/><Relationship Id="rId1106" Type="http://schemas.openxmlformats.org/officeDocument/2006/relationships/hyperlink" Target="https://twitter.com/Duchi0356" TargetMode="External"/><Relationship Id="rId2437" Type="http://schemas.openxmlformats.org/officeDocument/2006/relationships/hyperlink" Target="https://www.facebook.com/p/%E5%BE%AE%E5%A1%B5%E4%BA%8B%E5%8B%99%E6%89%80-Mijinko-Studio-61562854440790/" TargetMode="External"/><Relationship Id="rId3767" Type="http://schemas.openxmlformats.org/officeDocument/2006/relationships/hyperlink" Target="https://x.com/ArtKouchiku/status/2069735985479618857" TargetMode="External"/><Relationship Id="rId1107" Type="http://schemas.openxmlformats.org/officeDocument/2006/relationships/hyperlink" Target="https://www.instagram.com/duchi.maware?utm_source=ig_web_button_share_sheet&amp;igsh=ZDNlZDc0MzIxNw==" TargetMode="External"/><Relationship Id="rId2438" Type="http://schemas.openxmlformats.org/officeDocument/2006/relationships/hyperlink" Target="https://www.facebook.com/erohonuriko/" TargetMode="External"/><Relationship Id="rId1108" Type="http://schemas.openxmlformats.org/officeDocument/2006/relationships/hyperlink" Target="https://lit.link/en/duchi0356" TargetMode="External"/><Relationship Id="rId2439" Type="http://schemas.openxmlformats.org/officeDocument/2006/relationships/hyperlink" Target="https://x.com/pox4231" TargetMode="External"/><Relationship Id="rId3769" Type="http://schemas.openxmlformats.org/officeDocument/2006/relationships/hyperlink" Target="https://www.myacg.com.tw/goods_detail.php?gid=7343335" TargetMode="External"/><Relationship Id="rId1109" Type="http://schemas.openxmlformats.org/officeDocument/2006/relationships/hyperlink" Target="https://www.facebook.com/du.qi.255381/posts/pfbid02c837Y9v91d3vwK6i9jQDTZwcq3AVhXUZWfb3UMEJti17E9CTAHGNhxgeHQkamJP5l" TargetMode="External"/><Relationship Id="rId519" Type="http://schemas.openxmlformats.org/officeDocument/2006/relationships/hyperlink" Target="https://twitter.com/milkybird_niu" TargetMode="External"/><Relationship Id="rId514" Type="http://schemas.openxmlformats.org/officeDocument/2006/relationships/hyperlink" Target="https://www.instagram.com/gyozababy_0214/?g=5" TargetMode="External"/><Relationship Id="rId513" Type="http://schemas.openxmlformats.org/officeDocument/2006/relationships/hyperlink" Target="https://www.pixiv.net/users/50634464" TargetMode="External"/><Relationship Id="rId512" Type="http://schemas.openxmlformats.org/officeDocument/2006/relationships/hyperlink" Target="https://x.com/GyozaBaby_0214" TargetMode="External"/><Relationship Id="rId511" Type="http://schemas.openxmlformats.org/officeDocument/2006/relationships/hyperlink" Target="https://twitter.com/Love_Peace_0214" TargetMode="External"/><Relationship Id="rId518" Type="http://schemas.openxmlformats.org/officeDocument/2006/relationships/hyperlink" Target="https://www.facebook.com/milkybird/" TargetMode="External"/><Relationship Id="rId517" Type="http://schemas.openxmlformats.org/officeDocument/2006/relationships/hyperlink" Target="https://www.instagram.com/ka______f/" TargetMode="External"/><Relationship Id="rId516" Type="http://schemas.openxmlformats.org/officeDocument/2006/relationships/hyperlink" Target="https://x.com/kaka_pig_" TargetMode="External"/><Relationship Id="rId515" Type="http://schemas.openxmlformats.org/officeDocument/2006/relationships/hyperlink" Target="https://linktr.ee/smile1312?fbclid=PAZXh0bgNhZW0CMTEAAadjbu_TEqEK7D_PSe1Y36K3xsSsa5mb2SvnfzBgINUCc6qW9yeCBBV98ibZbA_aem_2osLJSUE3sP5hsTLX4UrHw" TargetMode="External"/><Relationship Id="rId3760" Type="http://schemas.openxmlformats.org/officeDocument/2006/relationships/hyperlink" Target="https://www.plurk.com/p/3j0gnp5nj5" TargetMode="External"/><Relationship Id="rId510" Type="http://schemas.openxmlformats.org/officeDocument/2006/relationships/hyperlink" Target="https://www.facebook.com/smilesmile1312/" TargetMode="External"/><Relationship Id="rId2430" Type="http://schemas.openxmlformats.org/officeDocument/2006/relationships/hyperlink" Target="https://x.com/shiokaraneko/status/1815356752847860105" TargetMode="External"/><Relationship Id="rId3762" Type="http://schemas.openxmlformats.org/officeDocument/2006/relationships/hyperlink" Target="https://twitter.com/ArtKouchiku?ref_src=twsrc%5Egoogle%7Ctwcamp%5Eserp%7Ctwgr%5Eauthor" TargetMode="External"/><Relationship Id="rId1100" Type="http://schemas.openxmlformats.org/officeDocument/2006/relationships/hyperlink" Target="https://lit.link/zh-tw/kasumihsiao" TargetMode="External"/><Relationship Id="rId2431" Type="http://schemas.openxmlformats.org/officeDocument/2006/relationships/hyperlink" Target="https://www.facebook.com/GlimmerCreate/?locale=zh_TW" TargetMode="External"/><Relationship Id="rId3761" Type="http://schemas.openxmlformats.org/officeDocument/2006/relationships/hyperlink" Target="https://www.facebook.com/profile.php?id=100001484193357" TargetMode="External"/><Relationship Id="rId1101" Type="http://schemas.openxmlformats.org/officeDocument/2006/relationships/hyperlink" Target="https://www.facebook.com/Dincattw" TargetMode="External"/><Relationship Id="rId2432" Type="http://schemas.openxmlformats.org/officeDocument/2006/relationships/hyperlink" Target="https://x.com/Glimmer_create" TargetMode="External"/><Relationship Id="rId3764" Type="http://schemas.openxmlformats.org/officeDocument/2006/relationships/hyperlink" Target="https://www.pixiv.net/users/4102038" TargetMode="External"/><Relationship Id="rId1102" Type="http://schemas.openxmlformats.org/officeDocument/2006/relationships/hyperlink" Target="https://x.com/DINCAT_Pixiv" TargetMode="External"/><Relationship Id="rId2433" Type="http://schemas.openxmlformats.org/officeDocument/2006/relationships/hyperlink" Target="https://instagram.com/Glimmer_create" TargetMode="External"/><Relationship Id="rId3763" Type="http://schemas.openxmlformats.org/officeDocument/2006/relationships/hyperlink" Target="https://www.plurk.com/kaka_0412" TargetMode="External"/><Relationship Id="rId3711" Type="http://schemas.openxmlformats.org/officeDocument/2006/relationships/hyperlink" Target="https://www.facebook.com/ye.jun.ting.716704/posts/pfbid08ndqhicEyziWCoXyjbyvFeW6DVhNuvwoCeaFddPmdDmSwbQ2897FwUt4V3q73wRDl" TargetMode="External"/><Relationship Id="rId3710" Type="http://schemas.openxmlformats.org/officeDocument/2006/relationships/hyperlink" Target="https://www.pixiv.net/users/13654932/illustrations" TargetMode="External"/><Relationship Id="rId3713" Type="http://schemas.openxmlformats.org/officeDocument/2006/relationships/hyperlink" Target="https://fantia.jp/kao_826823" TargetMode="External"/><Relationship Id="rId3712" Type="http://schemas.openxmlformats.org/officeDocument/2006/relationships/hyperlink" Target="https://x.com/kao_826826" TargetMode="External"/><Relationship Id="rId3715" Type="http://schemas.openxmlformats.org/officeDocument/2006/relationships/hyperlink" Target="https://www.instagram.com/KAOOOO_COS/" TargetMode="External"/><Relationship Id="rId3714" Type="http://schemas.openxmlformats.org/officeDocument/2006/relationships/hyperlink" Target="https://www.amazon.jp/hz/wishlist/ls/1B5VY80OOET1A?ref_=wl_share" TargetMode="External"/><Relationship Id="rId3717" Type="http://schemas.openxmlformats.org/officeDocument/2006/relationships/hyperlink" Target="https://www.facebook.com/KARASoshigata/" TargetMode="External"/><Relationship Id="rId3716" Type="http://schemas.openxmlformats.org/officeDocument/2006/relationships/hyperlink" Target="https://lit.link/en/kao826826" TargetMode="External"/><Relationship Id="rId3719" Type="http://schemas.openxmlformats.org/officeDocument/2006/relationships/hyperlink" Target="https://www.youtube.com/@KARASOSHIGATA" TargetMode="External"/><Relationship Id="rId3718" Type="http://schemas.openxmlformats.org/officeDocument/2006/relationships/hyperlink" Target="https://www.instagram.com/karas_oshigata/" TargetMode="External"/><Relationship Id="rId3700" Type="http://schemas.openxmlformats.org/officeDocument/2006/relationships/hyperlink" Target="https://www.plurk.com/s092077" TargetMode="External"/><Relationship Id="rId3702" Type="http://schemas.openxmlformats.org/officeDocument/2006/relationships/hyperlink" Target="https://twitter.com/kakelahane" TargetMode="External"/><Relationship Id="rId3701" Type="http://schemas.openxmlformats.org/officeDocument/2006/relationships/hyperlink" Target="https://www.facebook.com/crescentrpg" TargetMode="External"/><Relationship Id="rId3704" Type="http://schemas.openxmlformats.org/officeDocument/2006/relationships/hyperlink" Target="https://www.pixiv.net/users/130351" TargetMode="External"/><Relationship Id="rId3703" Type="http://schemas.openxmlformats.org/officeDocument/2006/relationships/hyperlink" Target="https://www.plurk.com/hane_anna" TargetMode="External"/><Relationship Id="rId3706" Type="http://schemas.openxmlformats.org/officeDocument/2006/relationships/hyperlink" Target="https://www.plurk.com/p/3iubl44qo8" TargetMode="External"/><Relationship Id="rId3705" Type="http://schemas.openxmlformats.org/officeDocument/2006/relationships/hyperlink" Target="https://www.doujin.com.tw/groups/info/301" TargetMode="External"/><Relationship Id="rId3708" Type="http://schemas.openxmlformats.org/officeDocument/2006/relationships/hyperlink" Target="https://www.facebook.com/ye.jun.ting.716704?" TargetMode="External"/><Relationship Id="rId3707" Type="http://schemas.openxmlformats.org/officeDocument/2006/relationships/hyperlink" Target="https://www.facebook.com/KakuremeBert2?__cft__%5B0%5D=AZXjg2_YS9_uVY_SiVk6q9QN6z9SyanvisXwIdUObmB_Tq2K5ofVspNP-XXgg193Ku3LyhCNtzqey9D5LgkI2Uex741DjZGKkJDDMVdjGjCdDvBYeZV-u3WushKWDGPbqjaps057xb40vMSS12QVTpnYZPVf57KSiJdX_h3pccgjKU5FcqQI60LNPeJ4nM9R6EIe6C8c8u9CFZoUMt3b3Oq5&amp;__tn__=-UC*F" TargetMode="External"/><Relationship Id="rId3709" Type="http://schemas.openxmlformats.org/officeDocument/2006/relationships/hyperlink" Target="https://twitter.com/kamiya19930330" TargetMode="External"/><Relationship Id="rId2401" Type="http://schemas.openxmlformats.org/officeDocument/2006/relationships/hyperlink" Target="https://www.patreon.com/HongBsWs" TargetMode="External"/><Relationship Id="rId3733" Type="http://schemas.openxmlformats.org/officeDocument/2006/relationships/hyperlink" Target="https://www.instagram.com/kaworu1030/" TargetMode="External"/><Relationship Id="rId2402" Type="http://schemas.openxmlformats.org/officeDocument/2006/relationships/hyperlink" Target="https://www.instagram.com/bsws.ig" TargetMode="External"/><Relationship Id="rId3732" Type="http://schemas.openxmlformats.org/officeDocument/2006/relationships/hyperlink" Target="https://www.patreon.com/Kaworu" TargetMode="External"/><Relationship Id="rId2403" Type="http://schemas.openxmlformats.org/officeDocument/2006/relationships/hyperlink" Target="https://home.gamer.com.tw/creation.php?owner=bswsreina" TargetMode="External"/><Relationship Id="rId3735" Type="http://schemas.openxmlformats.org/officeDocument/2006/relationships/hyperlink" Target="https://discord.gg/pczy9uBGHd" TargetMode="External"/><Relationship Id="rId2404" Type="http://schemas.openxmlformats.org/officeDocument/2006/relationships/hyperlink" Target="https://www.facebook.com/p/%E9%BB%91%E6%9A%97%E5%B0%8F%E5%80%89%E5%BA%AB-100064580536845/" TargetMode="External"/><Relationship Id="rId3734" Type="http://schemas.openxmlformats.org/officeDocument/2006/relationships/hyperlink" Target="https://www.twitch.tv/kaworu1030" TargetMode="External"/><Relationship Id="rId2405" Type="http://schemas.openxmlformats.org/officeDocument/2006/relationships/hyperlink" Target="https://www.facebook.com/sixhuacat20/" TargetMode="External"/><Relationship Id="rId3737" Type="http://schemas.openxmlformats.org/officeDocument/2006/relationships/hyperlink" Target="https://www.facebook.com/share/p/1DBd5tynyi/" TargetMode="External"/><Relationship Id="rId2406" Type="http://schemas.openxmlformats.org/officeDocument/2006/relationships/hyperlink" Target="https://x.com/maumaujiun?fbclid=IwY2xjawSaRCJleHRuA2FlbQIxMABicmlkETFyZlF1NklJamNKZkV0bnlUc3J0YwZhcHBfaWQQMjIyMDM5MTc4ODIwMDg5MgABHl-QbodeA4Y6xSiSLy7ZejVhkW4KUiVAxCIli0rnyvKEEe-A_jyeMD-tzFUF_aem_a6zHOEOke4jUFaygelpqng" TargetMode="External"/><Relationship Id="rId3736" Type="http://schemas.openxmlformats.org/officeDocument/2006/relationships/hyperlink" Target="https://lit.link/en/kaworu1030" TargetMode="External"/><Relationship Id="rId2407" Type="http://schemas.openxmlformats.org/officeDocument/2006/relationships/hyperlink" Target="https://x.com/sixhuacat?fbclid=IwY2xjawSaRCRleHRuA2FlbQIxMABicmlkETFyZlF1NklJamNKZkV0bnlUc3J0YwZhcHBfaWQQMjIyMDM5MTc4ODIwMDg5MgABHpp6TJE7pc0cHv9Fxqws3WJl9h2SyppWoU_Bmk2-pUqpFRoWNXktVze5ImGz_aem_SvJT9GW5g4C5iYnG3tplsA" TargetMode="External"/><Relationship Id="rId3739" Type="http://schemas.openxmlformats.org/officeDocument/2006/relationships/hyperlink" Target="https://www.facebook.com/KayaseArt/" TargetMode="External"/><Relationship Id="rId2408" Type="http://schemas.openxmlformats.org/officeDocument/2006/relationships/hyperlink" Target="https://www.plurk.com/sixhuacat2021" TargetMode="External"/><Relationship Id="rId3738" Type="http://schemas.openxmlformats.org/officeDocument/2006/relationships/hyperlink" Target="https://www.myacg.com.tw/goods_detail.php?gid=7222290" TargetMode="External"/><Relationship Id="rId2409" Type="http://schemas.openxmlformats.org/officeDocument/2006/relationships/hyperlink" Target="https://www.pixiv.net/users/1186921" TargetMode="External"/><Relationship Id="rId3731" Type="http://schemas.openxmlformats.org/officeDocument/2006/relationships/hyperlink" Target="https://www.pixiv.net/users/1671960" TargetMode="External"/><Relationship Id="rId2400" Type="http://schemas.openxmlformats.org/officeDocument/2006/relationships/hyperlink" Target="https://hongbsws.fanbox.cc/" TargetMode="External"/><Relationship Id="rId3730" Type="http://schemas.openxmlformats.org/officeDocument/2006/relationships/hyperlink" Target="https://www.plurk.com/kaworu1030" TargetMode="External"/><Relationship Id="rId3722" Type="http://schemas.openxmlformats.org/officeDocument/2006/relationships/hyperlink" Target="https://www.plurk.com/KARENshootingstar" TargetMode="External"/><Relationship Id="rId3721" Type="http://schemas.openxmlformats.org/officeDocument/2006/relationships/hyperlink" Target="https://twitter.com/chung791114" TargetMode="External"/><Relationship Id="rId3724" Type="http://schemas.openxmlformats.org/officeDocument/2006/relationships/hyperlink" Target="https://x.com/chung791114/status/2077303747341078697" TargetMode="External"/><Relationship Id="rId3723" Type="http://schemas.openxmlformats.org/officeDocument/2006/relationships/hyperlink" Target="https://www.pixiv.net/users/10454245" TargetMode="External"/><Relationship Id="rId3726" Type="http://schemas.openxmlformats.org/officeDocument/2006/relationships/hyperlink" Target="https://www.pixiv.net/users/18095070" TargetMode="External"/><Relationship Id="rId3725" Type="http://schemas.openxmlformats.org/officeDocument/2006/relationships/hyperlink" Target="https://twitter.com/karory" TargetMode="External"/><Relationship Id="rId3728" Type="http://schemas.openxmlformats.org/officeDocument/2006/relationships/hyperlink" Target="https://twitter.com/kaworu1030" TargetMode="External"/><Relationship Id="rId3727" Type="http://schemas.openxmlformats.org/officeDocument/2006/relationships/hyperlink" Target="https://www.facebook.com/Kaworu1030" TargetMode="External"/><Relationship Id="rId3729" Type="http://schemas.openxmlformats.org/officeDocument/2006/relationships/hyperlink" Target="https://twitter.com/kaworu_art" TargetMode="External"/><Relationship Id="rId3720" Type="http://schemas.openxmlformats.org/officeDocument/2006/relationships/hyperlink" Target="https://www.facebook.com/KARASoshigata/posts/pfbid0VzxUv6xpuxfhWRt6Qs2kVrW3iHQx9EYcf6orfDhf4xFSySt9upvk8kAods3PzvUCl" TargetMode="External"/><Relationship Id="rId4206" Type="http://schemas.openxmlformats.org/officeDocument/2006/relationships/hyperlink" Target="https://www.pixiv.net/users/523251" TargetMode="External"/><Relationship Id="rId4205" Type="http://schemas.openxmlformats.org/officeDocument/2006/relationships/hyperlink" Target="https://www.plurk.com/sakiland" TargetMode="External"/><Relationship Id="rId4208" Type="http://schemas.openxmlformats.org/officeDocument/2006/relationships/hyperlink" Target="https://discord.gg/naturefour" TargetMode="External"/><Relationship Id="rId4207" Type="http://schemas.openxmlformats.org/officeDocument/2006/relationships/hyperlink" Target="https://www.instagram.com/naturefour.hk/" TargetMode="External"/><Relationship Id="rId590" Type="http://schemas.openxmlformats.org/officeDocument/2006/relationships/hyperlink" Target="https://lit.link/en/gubiTW" TargetMode="External"/><Relationship Id="rId4209" Type="http://schemas.openxmlformats.org/officeDocument/2006/relationships/hyperlink" Target="https://home.gamer.com.tw/homeindex.php?owner=naturefour" TargetMode="External"/><Relationship Id="rId589" Type="http://schemas.openxmlformats.org/officeDocument/2006/relationships/hyperlink" Target="https://www.pixiv.net/users/13961146" TargetMode="External"/><Relationship Id="rId588" Type="http://schemas.openxmlformats.org/officeDocument/2006/relationships/hyperlink" Target="https://www.plurk.com/zxcv318061" TargetMode="External"/><Relationship Id="rId1170" Type="http://schemas.openxmlformats.org/officeDocument/2006/relationships/hyperlink" Target="https://www.pixiv.net/users/10886057" TargetMode="External"/><Relationship Id="rId1171" Type="http://schemas.openxmlformats.org/officeDocument/2006/relationships/hyperlink" Target="http://usagibosu.weebly.com/" TargetMode="External"/><Relationship Id="rId583" Type="http://schemas.openxmlformats.org/officeDocument/2006/relationships/hyperlink" Target="https://x.com/SeKZpeODgeODjg?fbclid=IwY2xjawSKXX5leHRuA2FlbQIxMABicmlkETFlcUpkZGU2bXpTV1J3QjM3c3J0YwZhcHBfaWQQMjIyMDM5MTc4ODIwMDg5MgABHnA8f7xZH5HXnNCyhK1z1eZm5qQDUjT2vXBeMLqbl2F_Hj2LKxgVpYgSDup4_aem_rqRrKVhpMolQ_lpgsgEP4A" TargetMode="External"/><Relationship Id="rId1172" Type="http://schemas.openxmlformats.org/officeDocument/2006/relationships/hyperlink" Target="https://www.facebook.com/bunny.king.5015983/" TargetMode="External"/><Relationship Id="rId582" Type="http://schemas.openxmlformats.org/officeDocument/2006/relationships/hyperlink" Target="https://www.facebook.com/profile.php?id=61586754237293" TargetMode="External"/><Relationship Id="rId1173" Type="http://schemas.openxmlformats.org/officeDocument/2006/relationships/hyperlink" Target="https://x.com/_Bunny_King_?fbclid=IwY2xjawS4eo9leHRuA2FlbQIxMABicmlkETFpM3J2R3FkVDJPQ05TRTlOc3J0YwZhcHBfaWQQMjIyMDM5MTc4ODIwMDg5MgABHva4A-6xCDHKPsuZX1I6fPPN-w2B57adDrIOISrurUbR1a-ewIrYBeyzM3ax_aem_KR36uPOCek9GcWlqq0U0JA" TargetMode="External"/><Relationship Id="rId581" Type="http://schemas.openxmlformats.org/officeDocument/2006/relationships/hyperlink" Target="https://www.instagram.com/p/DbgHT5dHwht/" TargetMode="External"/><Relationship Id="rId1174" Type="http://schemas.openxmlformats.org/officeDocument/2006/relationships/hyperlink" Target="https://www.pixiv.net/users/10103233" TargetMode="External"/><Relationship Id="rId4200" Type="http://schemas.openxmlformats.org/officeDocument/2006/relationships/hyperlink" Target="https://www.instagram.com/saeu.haha/" TargetMode="External"/><Relationship Id="rId580" Type="http://schemas.openxmlformats.org/officeDocument/2006/relationships/hyperlink" Target="https://www.twitch.tv/karupinowhere/home" TargetMode="External"/><Relationship Id="rId1175" Type="http://schemas.openxmlformats.org/officeDocument/2006/relationships/hyperlink" Target="https://www.instagram.com/k_the_bunny?fbclid=IwY2xjawS4eoJleHRuA2FlbQIxMABicmlkETFpM3J2R3FkVDJPQ05TRTlOc3J0YwZhcHBfaWQQMjIyMDM5MTc4ODIwMDg5MgABHjQKM3NVsSg-SmpbQyg92rnPN8Q2IkHGUVyqX14Z0Iyn5gE_rOt57EAQKM42_aem_hugeCTb52p-ewAsYqenTOw" TargetMode="External"/><Relationship Id="rId587" Type="http://schemas.openxmlformats.org/officeDocument/2006/relationships/hyperlink" Target="https://x.com/zxcv1234442" TargetMode="External"/><Relationship Id="rId1176" Type="http://schemas.openxmlformats.org/officeDocument/2006/relationships/hyperlink" Target="https://lit.link/en/BunnyK?utm_source=ig&amp;utm_medium=social&amp;utm_content=link_in_bio&amp;fbclid=PAZXh0bgNhZW0CMTEAc3J0YwZhcHBfaWQPOTM2NjE5NzQzMzkyNDU5AAGnjS-Q1x8IEPk24YKvIL6GC2q_MWf3ZVEWSmRp4vPE4DoavMSRxG8Zqd_12sQ_aem_QqgHw099f1E-IXvDkjyJ-Q" TargetMode="External"/><Relationship Id="rId4202" Type="http://schemas.openxmlformats.org/officeDocument/2006/relationships/hyperlink" Target="https://www.facebook.com/ebimon00/posts/pfbid02sFk1ApmtaSmpSJpGyXsvzpwwJBqBtpMY4YK4V5m28WoEHqejiwAf1wXr9nj3YqdDl" TargetMode="External"/><Relationship Id="rId586" Type="http://schemas.openxmlformats.org/officeDocument/2006/relationships/hyperlink" Target="https://www.facebook.com/profile.php?id=100000797014323&amp;locale=zh_TW" TargetMode="External"/><Relationship Id="rId1177" Type="http://schemas.openxmlformats.org/officeDocument/2006/relationships/hyperlink" Target="https://www.facebook.com/reel/1037157915386101/" TargetMode="External"/><Relationship Id="rId4201" Type="http://schemas.openxmlformats.org/officeDocument/2006/relationships/hyperlink" Target="https://www.threads.com/@saeu.haha" TargetMode="External"/><Relationship Id="rId585" Type="http://schemas.openxmlformats.org/officeDocument/2006/relationships/hyperlink" Target="https://www.facebook.com/permalink.php?story_fbid=pfbid02PHkGo3DWzijgrRhnk3xsho7hvGSFeG79jFQNizkiEqiB91wpBq7F5rkHvNE7yisjl&amp;id=61586754237293" TargetMode="External"/><Relationship Id="rId1178" Type="http://schemas.openxmlformats.org/officeDocument/2006/relationships/hyperlink" Target="https://www.facebook.com/photo?fbid=1978508496182898" TargetMode="External"/><Relationship Id="rId4204" Type="http://schemas.openxmlformats.org/officeDocument/2006/relationships/hyperlink" Target="https://x.com/naturefour" TargetMode="External"/><Relationship Id="rId584" Type="http://schemas.openxmlformats.org/officeDocument/2006/relationships/hyperlink" Target="https://www.pixiv.net/users/611766" TargetMode="External"/><Relationship Id="rId1179" Type="http://schemas.openxmlformats.org/officeDocument/2006/relationships/hyperlink" Target="https://www.facebook.com/profile.php?id=100095364674172&amp;paipv=0&amp;eav=AfYrHqS-eBjNj02FAM0JE0xcjZvYUXjfrEXCcXcEx7u5HBxrUviwEwNtV1RtGXso_6E" TargetMode="External"/><Relationship Id="rId4203" Type="http://schemas.openxmlformats.org/officeDocument/2006/relationships/hyperlink" Target="https://www.facebook.com/naturefour" TargetMode="External"/><Relationship Id="rId1169" Type="http://schemas.openxmlformats.org/officeDocument/2006/relationships/hyperlink" Target="https://www.plurk.com/henrybird9" TargetMode="External"/><Relationship Id="rId579" Type="http://schemas.openxmlformats.org/officeDocument/2006/relationships/hyperlink" Target="https://instagram.com/ka_ru_bb?igshid=NmNmNjAwNzg=" TargetMode="External"/><Relationship Id="rId578" Type="http://schemas.openxmlformats.org/officeDocument/2006/relationships/hyperlink" Target="https://x.com/karupinowhere" TargetMode="External"/><Relationship Id="rId577" Type="http://schemas.openxmlformats.org/officeDocument/2006/relationships/hyperlink" Target="https://www.plurk.com/p/3iqcqmoo77" TargetMode="External"/><Relationship Id="rId2490" Type="http://schemas.openxmlformats.org/officeDocument/2006/relationships/hyperlink" Target="https://bsky.app/profile/namecochen.bsky.social" TargetMode="External"/><Relationship Id="rId1160" Type="http://schemas.openxmlformats.org/officeDocument/2006/relationships/hyperlink" Target="https://www.facebook.com/gu.ru.188061" TargetMode="External"/><Relationship Id="rId2491" Type="http://schemas.openxmlformats.org/officeDocument/2006/relationships/hyperlink" Target="https://x.com/namecoChen" TargetMode="External"/><Relationship Id="rId572" Type="http://schemas.openxmlformats.org/officeDocument/2006/relationships/hyperlink" Target="https://twitter.com/henrybird99?fbclid=IwAR3Rh-7OQAdRjNwpGTnwQ0G4Npk9GTg81GvOEcbWjFFYw0wPxLDdShqJURc" TargetMode="External"/><Relationship Id="rId1161" Type="http://schemas.openxmlformats.org/officeDocument/2006/relationships/hyperlink" Target="https://x.com/spaded0314?fbclid=IwY2xjawSNKiJleHRuA2FlbQIxMABicmlkETFSTGNjT1NqMjFGdVV4U05sc3J0YwZhcHBfaWQQMjIyMDM5MTc4ODIwMDg5MgABHioOe1-_YHnXLMiz8rtj7W-lKkHeZ99g7eDKD0eTWQ7y0u0eNB3whX1RpJqL_aem_ZAbUC5y6_ZXZvxGHUXxoUA" TargetMode="External"/><Relationship Id="rId2492" Type="http://schemas.openxmlformats.org/officeDocument/2006/relationships/hyperlink" Target="https://www.pixiv.net/users/6190424" TargetMode="External"/><Relationship Id="rId571" Type="http://schemas.openxmlformats.org/officeDocument/2006/relationships/hyperlink" Target="https://www.facebook.com/hannri.chuang.5/" TargetMode="External"/><Relationship Id="rId1162" Type="http://schemas.openxmlformats.org/officeDocument/2006/relationships/hyperlink" Target="https://x.com/SharkBiteTail?fbclid=IwY2xjawSNKiFleHRuA2FlbQIxMABicmlkETFSTGNjT1NqMjFGdVV4U05sc3J0YwZhcHBfaWQQMjIyMDM5MTc4ODIwMDg5MgABHstQn_hmt7tXma4slIAayOZHdU9ULDA-SA33UOZg5XsLJZg-cobCmLNsUO7u_aem_Li-vUR0InxZitJ8w-UE1lA" TargetMode="External"/><Relationship Id="rId2493" Type="http://schemas.openxmlformats.org/officeDocument/2006/relationships/hyperlink" Target="https://clusters.tw/profile/E11696D9-2548-4D6D-BA5D-6B129CAD255A/works" TargetMode="External"/><Relationship Id="rId570" Type="http://schemas.openxmlformats.org/officeDocument/2006/relationships/hyperlink" Target="https://portaly.cc/Usamu1127?fbclid=IwY2xjawHB8DtleHRuA2FlbQIxMAABHYUP3KDn_P-3y6jeyqwNYwpU21gP7MQoTRh4igOHOFPWaicQA26g9Jy5Ig_aem_ZIEA0ZTtJWGk0OdzVY5MIw" TargetMode="External"/><Relationship Id="rId1163" Type="http://schemas.openxmlformats.org/officeDocument/2006/relationships/hyperlink" Target="https://www.pixiv.net/users/2120271" TargetMode="External"/><Relationship Id="rId2494" Type="http://schemas.openxmlformats.org/officeDocument/2006/relationships/hyperlink" Target="https://discord.gg/RNFzHvUJ" TargetMode="External"/><Relationship Id="rId1164" Type="http://schemas.openxmlformats.org/officeDocument/2006/relationships/hyperlink" Target="https://www.threads.com/@iruiru_00" TargetMode="External"/><Relationship Id="rId2495" Type="http://schemas.openxmlformats.org/officeDocument/2006/relationships/hyperlink" Target="https://linktr.ee/nameco.chen" TargetMode="External"/><Relationship Id="rId576" Type="http://schemas.openxmlformats.org/officeDocument/2006/relationships/hyperlink" Target="https://www.pixiv.net/users/1384328" TargetMode="External"/><Relationship Id="rId1165" Type="http://schemas.openxmlformats.org/officeDocument/2006/relationships/hyperlink" Target="https://www.threads.com/share/_qd-MKvx3/" TargetMode="External"/><Relationship Id="rId2496" Type="http://schemas.openxmlformats.org/officeDocument/2006/relationships/hyperlink" Target="https://www.facebook.com/origin.kurage" TargetMode="External"/><Relationship Id="rId575" Type="http://schemas.openxmlformats.org/officeDocument/2006/relationships/hyperlink" Target="https://www.plurk.com/kazkazma" TargetMode="External"/><Relationship Id="rId1166" Type="http://schemas.openxmlformats.org/officeDocument/2006/relationships/hyperlink" Target="https://www.facebook.com/usagibosu/" TargetMode="External"/><Relationship Id="rId2497" Type="http://schemas.openxmlformats.org/officeDocument/2006/relationships/hyperlink" Target="https://www.instagram.com/originkurage/" TargetMode="External"/><Relationship Id="rId574" Type="http://schemas.openxmlformats.org/officeDocument/2006/relationships/hyperlink" Target="https://www.facebook.com/kazboxkazma?__cft__%5B0%5D=AZUxSeshC0m4o2aX5xJLmz2xDJVWRiZ0NM-YMK4SFGymheJpYGVQE29UBxd7ORLu8Ypl9cCZ-cDYn0Ye77BvVAcn2JOxBqLxdEfq2zwFD_zJXtvIHQViAQlylmOgEP3PIabfDcjfm02rfDXy2Fe0ZS9cVFXU0gwEZBXmGbxkclySTg&amp;__tn__=-UC%2CP-R" TargetMode="External"/><Relationship Id="rId1167" Type="http://schemas.openxmlformats.org/officeDocument/2006/relationships/hyperlink" Target="https://twitter.com/usagibosu" TargetMode="External"/><Relationship Id="rId2498" Type="http://schemas.openxmlformats.org/officeDocument/2006/relationships/hyperlink" Target="https://www.facebook.com/origin.kurage/posts/pfbid07Php5n7ddEN3pUEW12b8KmRLZRmZffpVxD6gPnyVZ4AgAkMynHTrpGDm8c7gyBZLl" TargetMode="External"/><Relationship Id="rId573" Type="http://schemas.openxmlformats.org/officeDocument/2006/relationships/hyperlink" Target="https://www.plurk.com/henrybird9?fbclid=IwAR3cdzou6p5qkBXkUuiN7jb_HImvN9_XybCx0E-c06BPioTDSkcbYbjjog0" TargetMode="External"/><Relationship Id="rId1168" Type="http://schemas.openxmlformats.org/officeDocument/2006/relationships/hyperlink" Target="https://twitter.com/henrybird99" TargetMode="External"/><Relationship Id="rId2499" Type="http://schemas.openxmlformats.org/officeDocument/2006/relationships/hyperlink" Target="https://www.facebook.com/profile.php?id=100063778451711" TargetMode="External"/><Relationship Id="rId4228" Type="http://schemas.openxmlformats.org/officeDocument/2006/relationships/hyperlink" Target="https://www.facebook.com/permalink.php?story_fbid=pfbid02ARVrzWSmPJYPgnJTi3fgBNpjjuEyMEnFkizaPHHRvpf1J5KzVgu6rTXwDXdmNytGl&amp;id=61554166082529" TargetMode="External"/><Relationship Id="rId4227" Type="http://schemas.openxmlformats.org/officeDocument/2006/relationships/hyperlink" Target="https://twitter.com/ririge_?fbclid=IwAR0AzaHKXzLf-dMtva4Ee2hG7WUjEpoexID0AP3Ebv3WCDahZHvdt-TqxRU" TargetMode="External"/><Relationship Id="rId4229" Type="http://schemas.openxmlformats.org/officeDocument/2006/relationships/hyperlink" Target="https://www.facebook.com/SciFaSaurus/" TargetMode="External"/><Relationship Id="rId1190" Type="http://schemas.openxmlformats.org/officeDocument/2006/relationships/hyperlink" Target="https://www.myacg.com.tw/goods_detail.php?gid=7354803" TargetMode="External"/><Relationship Id="rId1191" Type="http://schemas.openxmlformats.org/officeDocument/2006/relationships/hyperlink" Target="https://www.myacg.com.tw/goods_detail.php?gid=7354803" TargetMode="External"/><Relationship Id="rId1192" Type="http://schemas.openxmlformats.org/officeDocument/2006/relationships/hyperlink" Target="https://www.facebook.com/61579812016103" TargetMode="External"/><Relationship Id="rId1193" Type="http://schemas.openxmlformats.org/officeDocument/2006/relationships/hyperlink" Target="https://twitter.com/tusi_0502" TargetMode="External"/><Relationship Id="rId1194" Type="http://schemas.openxmlformats.org/officeDocument/2006/relationships/hyperlink" Target="https://www.pixiv.net/users/83352137" TargetMode="External"/><Relationship Id="rId4220" Type="http://schemas.openxmlformats.org/officeDocument/2006/relationships/hyperlink" Target="https://www.facebook.com/kyaroruart/" TargetMode="External"/><Relationship Id="rId1195" Type="http://schemas.openxmlformats.org/officeDocument/2006/relationships/hyperlink" Target="https://x.com/tusi_0502/status/2086406222442622990" TargetMode="External"/><Relationship Id="rId1196" Type="http://schemas.openxmlformats.org/officeDocument/2006/relationships/hyperlink" Target="https://facebook.com/usagikanzume" TargetMode="External"/><Relationship Id="rId4222" Type="http://schemas.openxmlformats.org/officeDocument/2006/relationships/hyperlink" Target="https://www.pixiv.net/users/29108561" TargetMode="External"/><Relationship Id="rId1197" Type="http://schemas.openxmlformats.org/officeDocument/2006/relationships/hyperlink" Target="https://x.com/kan_illust_" TargetMode="External"/><Relationship Id="rId4221" Type="http://schemas.openxmlformats.org/officeDocument/2006/relationships/hyperlink" Target="https://x.com/kyaroru0203" TargetMode="External"/><Relationship Id="rId1198" Type="http://schemas.openxmlformats.org/officeDocument/2006/relationships/hyperlink" Target="https://www.pixiv.net/users/2323676" TargetMode="External"/><Relationship Id="rId4224" Type="http://schemas.openxmlformats.org/officeDocument/2006/relationships/hyperlink" Target="https://home.gamer.com.tw/homeindex.php?owner=kyaroru" TargetMode="External"/><Relationship Id="rId1199" Type="http://schemas.openxmlformats.org/officeDocument/2006/relationships/hyperlink" Target="https://www.instagram.com/kan_illust/" TargetMode="External"/><Relationship Id="rId4223" Type="http://schemas.openxmlformats.org/officeDocument/2006/relationships/hyperlink" Target="https://www.instagram.com/_kyaroru_/" TargetMode="External"/><Relationship Id="rId4226" Type="http://schemas.openxmlformats.org/officeDocument/2006/relationships/hyperlink" Target="https://www.facebook.com/profile.php?id=100070828673396" TargetMode="External"/><Relationship Id="rId4225" Type="http://schemas.openxmlformats.org/officeDocument/2006/relationships/hyperlink" Target="https://lit.link/en/kyaroru0203" TargetMode="External"/><Relationship Id="rId4217" Type="http://schemas.openxmlformats.org/officeDocument/2006/relationships/hyperlink" Target="https://discord.com/invite/3QRmFgZUwz" TargetMode="External"/><Relationship Id="rId4216" Type="http://schemas.openxmlformats.org/officeDocument/2006/relationships/hyperlink" Target="https://m.twitch.tv/samoago?desktop-redirect=true" TargetMode="External"/><Relationship Id="rId4219" Type="http://schemas.openxmlformats.org/officeDocument/2006/relationships/hyperlink" Target="https://www.facebook.com/kyaroru0203" TargetMode="External"/><Relationship Id="rId4218" Type="http://schemas.openxmlformats.org/officeDocument/2006/relationships/hyperlink" Target="https://lit.link/en/a45274dc-16dd-4c69-8316-e02f2c6a75dd" TargetMode="External"/><Relationship Id="rId599" Type="http://schemas.openxmlformats.org/officeDocument/2006/relationships/hyperlink" Target="https://www.facebook.com/profile.php?id=100014781182857" TargetMode="External"/><Relationship Id="rId1180" Type="http://schemas.openxmlformats.org/officeDocument/2006/relationships/hyperlink" Target="https://www.facebook.com/share/ESMxisuRynxfe4Wn/?mibextid=LQQJ4d" TargetMode="External"/><Relationship Id="rId1181" Type="http://schemas.openxmlformats.org/officeDocument/2006/relationships/hyperlink" Target="https://x.com/usagikohizeri" TargetMode="External"/><Relationship Id="rId1182" Type="http://schemas.openxmlformats.org/officeDocument/2006/relationships/hyperlink" Target="https://www.pixiv.net/users/24353490?fbclid=IwAR0zHLYi1-q42nKYFEXGTxRVxWbpmcgdLtWngCwpbVviavNsAJuX3rxAodY" TargetMode="External"/><Relationship Id="rId594" Type="http://schemas.openxmlformats.org/officeDocument/2006/relationships/hyperlink" Target="https://www.plurk.com/kotomomo" TargetMode="External"/><Relationship Id="rId1183" Type="http://schemas.openxmlformats.org/officeDocument/2006/relationships/hyperlink" Target="https://www.instagram.com/alice12120303/" TargetMode="External"/><Relationship Id="rId593" Type="http://schemas.openxmlformats.org/officeDocument/2006/relationships/hyperlink" Target="https://www.facebook.com/gutenmomo" TargetMode="External"/><Relationship Id="rId1184" Type="http://schemas.openxmlformats.org/officeDocument/2006/relationships/hyperlink" Target="https://www.youtube.com/channel/UCj_SAEhAsyVU936Ys_jRb5Q" TargetMode="External"/><Relationship Id="rId592" Type="http://schemas.openxmlformats.org/officeDocument/2006/relationships/hyperlink" Target="https://www.plurk.com/p/3j0luv7qqu" TargetMode="External"/><Relationship Id="rId1185" Type="http://schemas.openxmlformats.org/officeDocument/2006/relationships/hyperlink" Target="https://www.twitch.tv/alice12120303" TargetMode="External"/><Relationship Id="rId4211" Type="http://schemas.openxmlformats.org/officeDocument/2006/relationships/hyperlink" Target="https://naturefour.booth.pm/" TargetMode="External"/><Relationship Id="rId591" Type="http://schemas.openxmlformats.org/officeDocument/2006/relationships/hyperlink" Target="https://www.facebook.com/li.jia.yu.733626/posts/pfbid02K9NhojQTpQXhg57mvZmgFUM1zwhdLmXtZY5vLeWCCdSKDD6nzbAe4UDbmT2kXjnwl" TargetMode="External"/><Relationship Id="rId1186" Type="http://schemas.openxmlformats.org/officeDocument/2006/relationships/hyperlink" Target="https://discord.gg/fnNWEMxZ" TargetMode="External"/><Relationship Id="rId4210" Type="http://schemas.openxmlformats.org/officeDocument/2006/relationships/hyperlink" Target="https://naturefourstore.com/" TargetMode="External"/><Relationship Id="rId598" Type="http://schemas.openxmlformats.org/officeDocument/2006/relationships/hyperlink" Target="https://www.facebook.com/kun.salamander.3" TargetMode="External"/><Relationship Id="rId1187" Type="http://schemas.openxmlformats.org/officeDocument/2006/relationships/hyperlink" Target="https://wall.gamer.com.tw/redir.php?userId=alice1212030" TargetMode="External"/><Relationship Id="rId4213" Type="http://schemas.openxmlformats.org/officeDocument/2006/relationships/hyperlink" Target="https://twitter.com/Samo_Ago" TargetMode="External"/><Relationship Id="rId597" Type="http://schemas.openxmlformats.org/officeDocument/2006/relationships/hyperlink" Target="https://www.dragoonyuki.com/collections/%E8%82%89%E8%9B%8B%E5%B7%A5%E4%BD%9C%E5%AE%A4" TargetMode="External"/><Relationship Id="rId1188" Type="http://schemas.openxmlformats.org/officeDocument/2006/relationships/hyperlink" Target="https://sites.google.com/view/usagikohizeri?fbclid=IwZXh0bgNhZW0CMTAAAR389O7doktTKPhg7fwMoGuENmrzobXaqFS0M2KHvu8Pd5b1Xs9Ekyx4WD8_aem_sgSSRsA4jJbPNd_lPe2gEA" TargetMode="External"/><Relationship Id="rId4212" Type="http://schemas.openxmlformats.org/officeDocument/2006/relationships/hyperlink" Target="https://www.facebook.com/profile.php?id=61587067107042" TargetMode="External"/><Relationship Id="rId596" Type="http://schemas.openxmlformats.org/officeDocument/2006/relationships/hyperlink" Target="https://discord.com/invite/dragoonyuki" TargetMode="External"/><Relationship Id="rId1189" Type="http://schemas.openxmlformats.org/officeDocument/2006/relationships/hyperlink" Target="https://www.facebook.com/share/1ETmXxoqV9/?mibextid=wwXIfr" TargetMode="External"/><Relationship Id="rId4215" Type="http://schemas.openxmlformats.org/officeDocument/2006/relationships/hyperlink" Target="https://youtube.com/@samoagoch?si=cyrug2FmzJQLqCn5" TargetMode="External"/><Relationship Id="rId595" Type="http://schemas.openxmlformats.org/officeDocument/2006/relationships/hyperlink" Target="https://www.facebook.com/wolfyuki" TargetMode="External"/><Relationship Id="rId4214" Type="http://schemas.openxmlformats.org/officeDocument/2006/relationships/hyperlink" Target="https://www.instagram.com/samoago_/" TargetMode="External"/><Relationship Id="rId1136" Type="http://schemas.openxmlformats.org/officeDocument/2006/relationships/hyperlink" Target="https://www.facebook.com/alma.lan.37/posts/pfbid0GxwDDuRStegNmGfU8PyhGW2eY9QavY2uKe3ACzcjZCt9auGaefrPdQv58vDQyBXHl" TargetMode="External"/><Relationship Id="rId2467" Type="http://schemas.openxmlformats.org/officeDocument/2006/relationships/hyperlink" Target="https://twitter.com/shadowsinking" TargetMode="External"/><Relationship Id="rId3799" Type="http://schemas.openxmlformats.org/officeDocument/2006/relationships/hyperlink" Target="https://twitter.com/laaaw444" TargetMode="External"/><Relationship Id="rId1137" Type="http://schemas.openxmlformats.org/officeDocument/2006/relationships/hyperlink" Target="https://www.facebook.com/fataaahsu/" TargetMode="External"/><Relationship Id="rId2468" Type="http://schemas.openxmlformats.org/officeDocument/2006/relationships/hyperlink" Target="https://www.plurk.com/hukai" TargetMode="External"/><Relationship Id="rId3798" Type="http://schemas.openxmlformats.org/officeDocument/2006/relationships/hyperlink" Target="https://www.facebook.com/share/p/17pbgs1Gh2/" TargetMode="External"/><Relationship Id="rId1138" Type="http://schemas.openxmlformats.org/officeDocument/2006/relationships/hyperlink" Target="https://twitter.com/Fata_aaa" TargetMode="External"/><Relationship Id="rId2469" Type="http://schemas.openxmlformats.org/officeDocument/2006/relationships/hyperlink" Target="https://www.pixiv.net/users/777076" TargetMode="External"/><Relationship Id="rId1139" Type="http://schemas.openxmlformats.org/officeDocument/2006/relationships/hyperlink" Target="https://www.pixiv.net/users/29647900" TargetMode="External"/><Relationship Id="rId547" Type="http://schemas.openxmlformats.org/officeDocument/2006/relationships/hyperlink" Target="https://www.facebook.com/permalink.php?story_fbid=pfbid02KiV8FC9ua62LCtJ2CvJwxjhom59Q3nK96YPXLsixXuvTxkGmKAD9JaR5aQqWcAC6l&amp;id=100069824916813" TargetMode="External"/><Relationship Id="rId546" Type="http://schemas.openxmlformats.org/officeDocument/2006/relationships/hyperlink" Target="https://lit.link/en/fuyuha21?utm_source=ig&amp;utm_medium=social&amp;utm_content=link_in_bio" TargetMode="External"/><Relationship Id="rId545" Type="http://schemas.openxmlformats.org/officeDocument/2006/relationships/hyperlink" Target="https://www.instagram.com/fuyuha_21" TargetMode="External"/><Relationship Id="rId544" Type="http://schemas.openxmlformats.org/officeDocument/2006/relationships/hyperlink" Target="https://www.pixiv.net/users/64653918" TargetMode="External"/><Relationship Id="rId549" Type="http://schemas.openxmlformats.org/officeDocument/2006/relationships/hyperlink" Target="https://twitter.com/jia0kelvin" TargetMode="External"/><Relationship Id="rId548" Type="http://schemas.openxmlformats.org/officeDocument/2006/relationships/hyperlink" Target="https://www.facebook.com/jia0kelvin/?locale=zh_TW" TargetMode="External"/><Relationship Id="rId3791" Type="http://schemas.openxmlformats.org/officeDocument/2006/relationships/hyperlink" Target="https://lit.link/zh-tw/kyoto1421" TargetMode="External"/><Relationship Id="rId2460" Type="http://schemas.openxmlformats.org/officeDocument/2006/relationships/hyperlink" Target="https://portaly.cc/brainholesky?fbclid=PAZXh0bgNhZW0CMTEAAaYTExE1Cka1TRzs10vOMHsfs29vYV3DK6t_3AupYI29X1ruyC8dsVe1wzw_aem_BAa09ziQfB1P2r-fN4TDzw" TargetMode="External"/><Relationship Id="rId3790" Type="http://schemas.openxmlformats.org/officeDocument/2006/relationships/hyperlink" Target="https://www.pixiv.net/users/40273704" TargetMode="External"/><Relationship Id="rId1130" Type="http://schemas.openxmlformats.org/officeDocument/2006/relationships/hyperlink" Target="https://www.facebook.com/yami.no.plan/" TargetMode="External"/><Relationship Id="rId2461" Type="http://schemas.openxmlformats.org/officeDocument/2006/relationships/hyperlink" Target="https://www.facebook.com/p/%E5%B6%BA%E9%A2%A8%E5%8B%95%E7%95%AB-100064487124991/?locale=zh_TW" TargetMode="External"/><Relationship Id="rId3793" Type="http://schemas.openxmlformats.org/officeDocument/2006/relationships/hyperlink" Target="https://x.com/LA521069?fbclid=IwY2xjawSIgOJleHRuA2FlbQIxMABicmlkETFNdGlIY3hMSkVCeTZGSno0c3J0YwZhcHBfaWQQMjIyMDM5MTc4ODIwMDg5MgABHtIKP7tbSXo0TfV69kHuopPAS0MKW8JyZDq_K-Tbq-PNK0Bw3fzVFr0eQHpM_aem_ipEihelF-KlCj6Db8ieHNw" TargetMode="External"/><Relationship Id="rId1131" Type="http://schemas.openxmlformats.org/officeDocument/2006/relationships/hyperlink" Target="https://www.facebook.com/yami.no.plan/" TargetMode="External"/><Relationship Id="rId2462" Type="http://schemas.openxmlformats.org/officeDocument/2006/relationships/hyperlink" Target="https://www.facebook.com/shinbashihonya/" TargetMode="External"/><Relationship Id="rId3792" Type="http://schemas.openxmlformats.org/officeDocument/2006/relationships/hyperlink" Target="https://www.facebook.com/p/%E8%8F%88%E8%8F%88la69-61576985875334/" TargetMode="External"/><Relationship Id="rId543" Type="http://schemas.openxmlformats.org/officeDocument/2006/relationships/hyperlink" Target="https://www.facebook.com/profile.php?id=100069824916813" TargetMode="External"/><Relationship Id="rId1132" Type="http://schemas.openxmlformats.org/officeDocument/2006/relationships/hyperlink" Target="https://www.instagram.com/yaminopan/" TargetMode="External"/><Relationship Id="rId2463" Type="http://schemas.openxmlformats.org/officeDocument/2006/relationships/hyperlink" Target="https://www.facebook.com/oshinof/posts/pfbid0nzFWaaBWfSpAkrCUTw49xMr6T5REffitzXuztKmmYazVka62X9HN7SS77oMyRiaEl" TargetMode="External"/><Relationship Id="rId3795" Type="http://schemas.openxmlformats.org/officeDocument/2006/relationships/hyperlink" Target="https://www.twitch.tv/lala_6699?fbclid=IwY2xjawSIgOhleHRuA2FlbQIxMABicmlkETFNdGlIY3hMSkVCeTZGSno0c3J0YwZhcHBfaWQQMjIyMDM5MTc4ODIwMDg5MgABHhlHIVLZyyW867x9s6phD4mSsVQkqra6mHMJavK06JU8EzAPUoHkvaoZovlQ_aem_SQsq3q6eULdKJ6mc_gTjaQ" TargetMode="External"/><Relationship Id="rId542" Type="http://schemas.openxmlformats.org/officeDocument/2006/relationships/hyperlink" Target="https://docs.google.com/forms/d/e/1FAIpQLSdXu_qkqkKUp_Djf6Ei6ue00e0poaP-yjjb6O8NH0HryMlFqQ/viewform?" TargetMode="External"/><Relationship Id="rId1133" Type="http://schemas.openxmlformats.org/officeDocument/2006/relationships/hyperlink" Target="https://x.com/aka_tsuki_1220" TargetMode="External"/><Relationship Id="rId2464" Type="http://schemas.openxmlformats.org/officeDocument/2006/relationships/hyperlink" Target="https://www.facebook.com/MIKADOcoffeebar/" TargetMode="External"/><Relationship Id="rId3794" Type="http://schemas.openxmlformats.org/officeDocument/2006/relationships/hyperlink" Target="https://www.pixiv.net/users/6934141?fbclid=IwY2xjawSIgPBleHRuA2FlbQIxMABicmlkETFNdGlIY3hMSkVCeTZGSno0c3J0YwZhcHBfaWQQMjIyMDM5MTc4ODIwMDg5MgABHmSlwb0KW2bgeZyZrBuLhZgS8ooLx12LWaslCB3PH-mq7DAAqEbNsld3sZvN_aem_aIiekgKgALG6kWqDxSNfLg" TargetMode="External"/><Relationship Id="rId541" Type="http://schemas.openxmlformats.org/officeDocument/2006/relationships/hyperlink" Target="https://docs.google.com/forms/d/e/1FAIpQLSdXu_qkqkKUp_Djf6Ei6ue00e0poaP-yjjb6O8NH0HryMlFqQ/viewform?" TargetMode="External"/><Relationship Id="rId1134" Type="http://schemas.openxmlformats.org/officeDocument/2006/relationships/hyperlink" Target="https://www.facebook.com/alma.lan.37" TargetMode="External"/><Relationship Id="rId2465" Type="http://schemas.openxmlformats.org/officeDocument/2006/relationships/hyperlink" Target="https://x.com/roy45656/status/2084159492137333014" TargetMode="External"/><Relationship Id="rId3797" Type="http://schemas.openxmlformats.org/officeDocument/2006/relationships/hyperlink" Target="https://myship.7-11.com.tw/general/detail/GM2604258231814?fbclid=IwZXh0bgNhZW0CMTAAYnJpZBExZ0I1eGNJNXhpamxGeEZ2QXNydGMGYXBwX2lkEDIyMjAzOTE3ODgyMDA4OTIAAR48JS4J8ZwPXagMls7JRTatDwR4uzffjOuEaQM-gBCpTK1yXE0xpo2hx3NrIA_aem_pwIJtZSJtpgfSKv67a8ijw" TargetMode="External"/><Relationship Id="rId540" Type="http://schemas.openxmlformats.org/officeDocument/2006/relationships/hyperlink" Target="https://x.com/QBHeavyindustry" TargetMode="External"/><Relationship Id="rId1135" Type="http://schemas.openxmlformats.org/officeDocument/2006/relationships/hyperlink" Target="https://www.instagram.com/_rabbit_0723/?fbclid=IwAR063ir7gMoQgi8C_ajdiCxyCg4cxlOK42Y2JpRtXsH0Ch" TargetMode="External"/><Relationship Id="rId2466" Type="http://schemas.openxmlformats.org/officeDocument/2006/relationships/hyperlink" Target="https://www.facebook.com/RumieChen" TargetMode="External"/><Relationship Id="rId3796" Type="http://schemas.openxmlformats.org/officeDocument/2006/relationships/hyperlink" Target="https://www.facebook.com/permalink.php?story_fbid=pfbid034MsMcDWx1fQvWrZu1Qj47vXVHapHjK5WZGiKg6qgBPGE3meCCrd643fCpxEoQaSsl&amp;id=61576985875334&amp;__cft__%5B1%5D=AZZEsfd_6BORNTvF8i_hfWtV7SE0NKfHF2O_7jvil66fuww1y1T6WYrypSAztYEEK-H3MAzjdHJXo9BDdurl1MvNGVx0DSA-NqQVtHcpRAr-TbsQPEZj6YhSOQCJUUMXRmA5LbgGblXgjQdfsKujCMM_Qxah4BB5vOqJ0NliRo1j8g" TargetMode="External"/><Relationship Id="rId1125" Type="http://schemas.openxmlformats.org/officeDocument/2006/relationships/hyperlink" Target="https://twitch.tv/sumikichiwawa" TargetMode="External"/><Relationship Id="rId2456" Type="http://schemas.openxmlformats.org/officeDocument/2006/relationships/hyperlink" Target="http://kanden0.weebly.com/" TargetMode="External"/><Relationship Id="rId3788" Type="http://schemas.openxmlformats.org/officeDocument/2006/relationships/hyperlink" Target="https://www.facebook.com/kyo.to.905734" TargetMode="External"/><Relationship Id="rId1126" Type="http://schemas.openxmlformats.org/officeDocument/2006/relationships/hyperlink" Target="https://www.facebook.com/jiao.ji.327793/posts/pfbid07zm8qJfVK1eWNzzNgw2rmCEVWUSxTMFLfSE8iYkjH5fyGGR6he5pLoVAhwE28N5Pl" TargetMode="External"/><Relationship Id="rId2457" Type="http://schemas.openxmlformats.org/officeDocument/2006/relationships/hyperlink" Target="https://www.plurk.com/p/3is1nk5r3n" TargetMode="External"/><Relationship Id="rId3787" Type="http://schemas.openxmlformats.org/officeDocument/2006/relationships/hyperlink" Target="http://discord.gg/pW34GrgVdw" TargetMode="External"/><Relationship Id="rId1127" Type="http://schemas.openxmlformats.org/officeDocument/2006/relationships/hyperlink" Target="https://gigigi0423.fanbox.cc/posts/12163329?fbclid=IwZXh0bgNhZW0CMTAAYnJpZBExNlN0SlVmbFgzUXJUY2lYMnNydGMGYXBwX2lkEDIyMjAzOTE3ODgyMDA4OTIAAR6XvV0Tcw2PE-rsenxp_oPJO7HVgyaPdgAvIkWTg8MIELXojlcpIkBEg1uLGw_aem_jxfvX1DQVkYlxPPazkerlw" TargetMode="External"/><Relationship Id="rId2458" Type="http://schemas.openxmlformats.org/officeDocument/2006/relationships/hyperlink" Target="https://www.facebook.com/brainholesky" TargetMode="External"/><Relationship Id="rId1128" Type="http://schemas.openxmlformats.org/officeDocument/2006/relationships/hyperlink" Target="https://www.facebook.com/share/1BHMrB84nK/?mibextid=wwXIfr" TargetMode="External"/><Relationship Id="rId2459" Type="http://schemas.openxmlformats.org/officeDocument/2006/relationships/hyperlink" Target="https://www.instagram.com/brainholesky/" TargetMode="External"/><Relationship Id="rId3789" Type="http://schemas.openxmlformats.org/officeDocument/2006/relationships/hyperlink" Target="https://x.com/TKyo1421?fbclid=IwY2xjawMKvDtleHRuA2FlbQIxMABicmlkETFqd05wVnVGNUR6YUQwWDIyAR6LqWjdoAVsWV-lO3zgITVyCWiEEeECDSoozdzfy6Dug4NmS1d0DdLAnuR4YA_aem_YrGg2y2Wx4OfRXwcEgUkTA" TargetMode="External"/><Relationship Id="rId1129" Type="http://schemas.openxmlformats.org/officeDocument/2006/relationships/hyperlink" Target="https://www.instagram.com/_kaori_1005?igsh=MXc0YWxsc3FhbTg1OA==" TargetMode="External"/><Relationship Id="rId536" Type="http://schemas.openxmlformats.org/officeDocument/2006/relationships/hyperlink" Target="https://discord.gg/qREVmqQ68" TargetMode="External"/><Relationship Id="rId535" Type="http://schemas.openxmlformats.org/officeDocument/2006/relationships/hyperlink" Target="https://surreal.fanbox.cc/?fbclid=IwY2xjawEn2Y1leHRuA2FlbQIxMAABHRzWeltXE7VbM4qgUesyzG3JvjREz_uG4lEdhj6cSMEJDQggDF4tZNzxJw_aem_mIfZfkprTblZiXPzj2NGpw" TargetMode="External"/><Relationship Id="rId534" Type="http://schemas.openxmlformats.org/officeDocument/2006/relationships/hyperlink" Target="https://www.pixiv.net/users/9472244" TargetMode="External"/><Relationship Id="rId533" Type="http://schemas.openxmlformats.org/officeDocument/2006/relationships/hyperlink" Target="https://www.plurk.com/QUESTION_1080" TargetMode="External"/><Relationship Id="rId539" Type="http://schemas.openxmlformats.org/officeDocument/2006/relationships/hyperlink" Target="https://www.facebook.com/share/1Bki4rdRVr/" TargetMode="External"/><Relationship Id="rId538" Type="http://schemas.openxmlformats.org/officeDocument/2006/relationships/hyperlink" Target="https://www.plurk.com/p/3is7an20xg" TargetMode="External"/><Relationship Id="rId537" Type="http://schemas.openxmlformats.org/officeDocument/2006/relationships/hyperlink" Target="https://home.gamer.com.tw/homeindex.php?owner=sun1080" TargetMode="External"/><Relationship Id="rId3780" Type="http://schemas.openxmlformats.org/officeDocument/2006/relationships/hyperlink" Target="https://www.youtube.com/watch?fbclid=PAZXh0bgNhZW0CMTEAAafectZP2oFrPMz7r-WGgR_fC-9vqtliMAyo1H2PEky6VTqQiRi45exn8bgA4w_aem_T31D_GM23r0mtSA_d5YbGg&amp;v=Xq9OBBr1rFE&amp;feature=youtu.be" TargetMode="External"/><Relationship Id="rId2450" Type="http://schemas.openxmlformats.org/officeDocument/2006/relationships/hyperlink" Target="https://www.plurk.com/p/3iqc0xx9vw" TargetMode="External"/><Relationship Id="rId3782" Type="http://schemas.openxmlformats.org/officeDocument/2006/relationships/hyperlink" Target="https://x.com/kurokanin" TargetMode="External"/><Relationship Id="rId1120" Type="http://schemas.openxmlformats.org/officeDocument/2006/relationships/hyperlink" Target="https://www.pixiv.net/users/4098752" TargetMode="External"/><Relationship Id="rId2451" Type="http://schemas.openxmlformats.org/officeDocument/2006/relationships/hyperlink" Target="https://www.facebook.com/kanden0/" TargetMode="External"/><Relationship Id="rId3781" Type="http://schemas.openxmlformats.org/officeDocument/2006/relationships/hyperlink" Target="https://www.facebook.com/profile.php?id=61558823046194" TargetMode="External"/><Relationship Id="rId532" Type="http://schemas.openxmlformats.org/officeDocument/2006/relationships/hyperlink" Target="https://www.facebook.com/profile.php?id=100075642566256" TargetMode="External"/><Relationship Id="rId1121" Type="http://schemas.openxmlformats.org/officeDocument/2006/relationships/hyperlink" Target="https://www.facebook.com/photo/?fbid=27619633287655658&amp;set=a.176359202409770" TargetMode="External"/><Relationship Id="rId2452" Type="http://schemas.openxmlformats.org/officeDocument/2006/relationships/hyperlink" Target="https://twitter.com/kanden_shoujyo" TargetMode="External"/><Relationship Id="rId3784" Type="http://schemas.openxmlformats.org/officeDocument/2006/relationships/hyperlink" Target="https://x.com/kuwa_za" TargetMode="External"/><Relationship Id="rId531" Type="http://schemas.openxmlformats.org/officeDocument/2006/relationships/hyperlink" Target="https://www.facebook.com/surreal1080" TargetMode="External"/><Relationship Id="rId1122" Type="http://schemas.openxmlformats.org/officeDocument/2006/relationships/hyperlink" Target="https://www.facebook.com/profile.php?id=100019302211679&amp;mibextid=LQQJ4d" TargetMode="External"/><Relationship Id="rId2453" Type="http://schemas.openxmlformats.org/officeDocument/2006/relationships/hyperlink" Target="https://www.plurk.com/kanden" TargetMode="External"/><Relationship Id="rId3783" Type="http://schemas.openxmlformats.org/officeDocument/2006/relationships/hyperlink" Target="https://www.pixiv.net/users/42675" TargetMode="External"/><Relationship Id="rId530" Type="http://schemas.openxmlformats.org/officeDocument/2006/relationships/hyperlink" Target="https://www.pixiv.net/users/5074197" TargetMode="External"/><Relationship Id="rId1123" Type="http://schemas.openxmlformats.org/officeDocument/2006/relationships/hyperlink" Target="https://x.com/gigigi0423?s=21&amp;t=0z4u5W1RmO6yDMTAP0eeeg" TargetMode="External"/><Relationship Id="rId2454" Type="http://schemas.openxmlformats.org/officeDocument/2006/relationships/hyperlink" Target="https://www.pixiv.net/users/300537" TargetMode="External"/><Relationship Id="rId3786" Type="http://schemas.openxmlformats.org/officeDocument/2006/relationships/hyperlink" Target="https://www.pixiv.net/users/42621632" TargetMode="External"/><Relationship Id="rId1124" Type="http://schemas.openxmlformats.org/officeDocument/2006/relationships/hyperlink" Target="https://instagram.com/gigigi0423?igshid=OGQ5ZDc2ODk2ZA==" TargetMode="External"/><Relationship Id="rId2455" Type="http://schemas.openxmlformats.org/officeDocument/2006/relationships/hyperlink" Target="https://www.instagram.com/mafuyu07/" TargetMode="External"/><Relationship Id="rId3785" Type="http://schemas.openxmlformats.org/officeDocument/2006/relationships/hyperlink" Target="https://x.com/KUWAZA22" TargetMode="External"/><Relationship Id="rId1158" Type="http://schemas.openxmlformats.org/officeDocument/2006/relationships/hyperlink" Target="https://www.facebook.com/yamgy123" TargetMode="External"/><Relationship Id="rId2489" Type="http://schemas.openxmlformats.org/officeDocument/2006/relationships/hyperlink" Target="https://linktr.ee/coresa0415?fbclid=IwZXh0bgNhZW0CMTAAAR34CNqWwMnWOLaq1CV8bX5dCC-tIE6uSPhw9WEVtwBOblerYBsljnzjsAk_aem_ZKXK0L2tR8jxfHTrKeHHLA" TargetMode="External"/><Relationship Id="rId1159" Type="http://schemas.openxmlformats.org/officeDocument/2006/relationships/hyperlink" Target="https://www.pixiv.net/users/464649?fbclid=IwY2xjawNdyoFleHRuA2FlbQIxMABicmlkETFYalZlYkFBSEg4QWFsRDdpAR5TPOJFeADSn0HpYj36ChofKlxnAJVCy9gpx2F4-oN7kDe_ZKq50FXMW74dlA_aem_MlexdeDgiK8MOA6XG_S9RA" TargetMode="External"/><Relationship Id="rId569" Type="http://schemas.openxmlformats.org/officeDocument/2006/relationships/hyperlink" Target="https://usamugi.wixsite.com/usamu1127" TargetMode="External"/><Relationship Id="rId568" Type="http://schemas.openxmlformats.org/officeDocument/2006/relationships/hyperlink" Target="https://discord.com/invite/n2MKhvFTC6" TargetMode="External"/><Relationship Id="rId567" Type="http://schemas.openxmlformats.org/officeDocument/2006/relationships/hyperlink" Target="https://www.twitch.tv/usamu_1127" TargetMode="External"/><Relationship Id="rId566" Type="http://schemas.openxmlformats.org/officeDocument/2006/relationships/hyperlink" Target="https://www.youtube.com//@usamu_1127" TargetMode="External"/><Relationship Id="rId2480" Type="http://schemas.openxmlformats.org/officeDocument/2006/relationships/hyperlink" Target="https://www.facebook.com/p/%E7%85%A7%E7%87%92%E8%B2%93-teriyakicat-100068109977379/" TargetMode="External"/><Relationship Id="rId561" Type="http://schemas.openxmlformats.org/officeDocument/2006/relationships/hyperlink" Target="https://www.facebook.com/ntutacgm/?locale=zh_TW" TargetMode="External"/><Relationship Id="rId1150" Type="http://schemas.openxmlformats.org/officeDocument/2006/relationships/hyperlink" Target="https://www.pixiv.net/users/3059749" TargetMode="External"/><Relationship Id="rId2481" Type="http://schemas.openxmlformats.org/officeDocument/2006/relationships/hyperlink" Target="https://www.instagram.com/chajaycat?fbclid=IwY2xjawSRuC9leHRuA2FlbQIxMABicmlkETFCREFoZ2w2VWJvUEVKRTRvc3J0YwZhcHBfaWQQMjIyMDM5MTc4ODIwMDg5MgABHl99_iEbMY2tsK-BUaB0Qvb0AVex1FiGXIssycIfVN0_peQTfJB-aRr5HaZp_aem_bkCRrKs77QTgggiJXRdOqg" TargetMode="External"/><Relationship Id="rId560" Type="http://schemas.openxmlformats.org/officeDocument/2006/relationships/hyperlink" Target="https://manju.cz-net.net/" TargetMode="External"/><Relationship Id="rId1151" Type="http://schemas.openxmlformats.org/officeDocument/2006/relationships/hyperlink" Target="https://www.twitch.tv/mon540540" TargetMode="External"/><Relationship Id="rId2482" Type="http://schemas.openxmlformats.org/officeDocument/2006/relationships/hyperlink" Target="https://www.facebook.com/zuitaku/?locale=zh_TW" TargetMode="External"/><Relationship Id="rId1152" Type="http://schemas.openxmlformats.org/officeDocument/2006/relationships/hyperlink" Target="https://www.facebook.com/asa.cosplay/" TargetMode="External"/><Relationship Id="rId2483" Type="http://schemas.openxmlformats.org/officeDocument/2006/relationships/hyperlink" Target="https://twitter.com/ray83222" TargetMode="External"/><Relationship Id="rId1153" Type="http://schemas.openxmlformats.org/officeDocument/2006/relationships/hyperlink" Target="https://x.com/asa_cosplay?fbclid=IwY2xjawKtSmJleHRuA2FlbQIxMABicmlkETFPT09xcDRmTTdkRDNnbFRxAR6JwkYrpG5Dm7DI6dRnxE0TwskLSyUPV430HAk7gMNBryUTfbdP8g_B9MXBFw_aem_IPP0VW7iY0eMZ191vXvjfg" TargetMode="External"/><Relationship Id="rId2484" Type="http://schemas.openxmlformats.org/officeDocument/2006/relationships/hyperlink" Target="https://www.pixiv.net/users/860908" TargetMode="External"/><Relationship Id="rId565" Type="http://schemas.openxmlformats.org/officeDocument/2006/relationships/hyperlink" Target="https://www.instagram.com/usamu_1127/" TargetMode="External"/><Relationship Id="rId1154" Type="http://schemas.openxmlformats.org/officeDocument/2006/relationships/hyperlink" Target="https://www.instagram.com/asa.cosplay?fbclid=IwY2xjawKtSmFleHRuA2FlbQIxMABicmlkETFPT09xcDRmTTdkRDNnbFRxAR7m2aUJxRTYV6rWADVFojZaOUST3axo_I4bdk7FM9BsjJlRPR0UprKhCK679w_aem_y8-_sT2gvax120jNYUjmeg" TargetMode="External"/><Relationship Id="rId2485" Type="http://schemas.openxmlformats.org/officeDocument/2006/relationships/hyperlink" Target="https://www.plurk.com/p/3iu1bk8olt" TargetMode="External"/><Relationship Id="rId564" Type="http://schemas.openxmlformats.org/officeDocument/2006/relationships/hyperlink" Target="https://twitter.com/Umugi_1127" TargetMode="External"/><Relationship Id="rId1155" Type="http://schemas.openxmlformats.org/officeDocument/2006/relationships/hyperlink" Target="https://www.youtube.com/@-AsaChannel" TargetMode="External"/><Relationship Id="rId2486" Type="http://schemas.openxmlformats.org/officeDocument/2006/relationships/hyperlink" Target="https://www.facebook.com/coresa0415/" TargetMode="External"/><Relationship Id="rId563" Type="http://schemas.openxmlformats.org/officeDocument/2006/relationships/hyperlink" Target="https://www.facebook.com/Usamumu/" TargetMode="External"/><Relationship Id="rId1156" Type="http://schemas.openxmlformats.org/officeDocument/2006/relationships/hyperlink" Target="https://www.twitch.tv/asa0720?fbclid=IwY2xjawKtSmNleHRuA2FlbQIxMABicmlkETFPT09xcDRmTTdkRDNnbFRxAR7piLovWg89_xkErqL8aejyCu2zRQSQmTzJ7eEYi93zwqs8anMLLwXF9HWxag_aem_G04Xoa3-gBt0VL7HEZP_3g" TargetMode="External"/><Relationship Id="rId2487" Type="http://schemas.openxmlformats.org/officeDocument/2006/relationships/hyperlink" Target="https://twitter.com/coresa0415" TargetMode="External"/><Relationship Id="rId562" Type="http://schemas.openxmlformats.org/officeDocument/2006/relationships/hyperlink" Target="https://www.instagram.com/ntut_acgm/" TargetMode="External"/><Relationship Id="rId1157" Type="http://schemas.openxmlformats.org/officeDocument/2006/relationships/hyperlink" Target="https://lit.link/zh-tw/AsaCosplay" TargetMode="External"/><Relationship Id="rId2488" Type="http://schemas.openxmlformats.org/officeDocument/2006/relationships/hyperlink" Target="https://www.instagram.com/terytery5935/" TargetMode="External"/><Relationship Id="rId1147" Type="http://schemas.openxmlformats.org/officeDocument/2006/relationships/hyperlink" Target="https://www.facebook.com/go.ao.52" TargetMode="External"/><Relationship Id="rId2478" Type="http://schemas.openxmlformats.org/officeDocument/2006/relationships/hyperlink" Target="https://www.threads.com/@maplesugar.z/post/DY6_OCyAaqb" TargetMode="External"/><Relationship Id="rId1148" Type="http://schemas.openxmlformats.org/officeDocument/2006/relationships/hyperlink" Target="https://twitter.com/akira0053" TargetMode="External"/><Relationship Id="rId2479" Type="http://schemas.openxmlformats.org/officeDocument/2006/relationships/hyperlink" Target="https://www.facebook.com/dabieagle/posts/pfbid02Xr8Mxgq8aLEbP812Kv2t5XUCcsu4ZX1RXCFQ2KL5fCVjWysmE9u9aKmmjudYqYSYl" TargetMode="External"/><Relationship Id="rId1149" Type="http://schemas.openxmlformats.org/officeDocument/2006/relationships/hyperlink" Target="https://www.plurk.com/qx3774" TargetMode="External"/><Relationship Id="rId558" Type="http://schemas.openxmlformats.org/officeDocument/2006/relationships/hyperlink" Target="https://lit.link/zh-tw/nene927" TargetMode="External"/><Relationship Id="rId557" Type="http://schemas.openxmlformats.org/officeDocument/2006/relationships/hyperlink" Target="https://www.instagram.com/manjiu_/?fbclid=IwAR2pjkAy6af-UvyavitUqeYeWCkOm_xTT-4Ia0OTP7su0ozijVPHqbSZLMk" TargetMode="External"/><Relationship Id="rId556" Type="http://schemas.openxmlformats.org/officeDocument/2006/relationships/hyperlink" Target="https://www.instagram.com/nene__oo0/" TargetMode="External"/><Relationship Id="rId555" Type="http://schemas.openxmlformats.org/officeDocument/2006/relationships/hyperlink" Target="https://x.com/__zzz___oo0" TargetMode="External"/><Relationship Id="rId559" Type="http://schemas.openxmlformats.org/officeDocument/2006/relationships/hyperlink" Target="https://www.plurk.com/manju0619" TargetMode="External"/><Relationship Id="rId550" Type="http://schemas.openxmlformats.org/officeDocument/2006/relationships/hyperlink" Target="https://www.plurk.com/jia0kelvin" TargetMode="External"/><Relationship Id="rId2470" Type="http://schemas.openxmlformats.org/officeDocument/2006/relationships/hyperlink" Target="https://clusters.tw/profile/EC9FE8EB-FF07-4101-AE84-16BCD0E1AA14/works" TargetMode="External"/><Relationship Id="rId1140" Type="http://schemas.openxmlformats.org/officeDocument/2006/relationships/hyperlink" Target="https://www.facebook.com/akame1225/?locale=zh_TW" TargetMode="External"/><Relationship Id="rId2471" Type="http://schemas.openxmlformats.org/officeDocument/2006/relationships/hyperlink" Target="https://www.instagram.com/rumiechen/" TargetMode="External"/><Relationship Id="rId1141" Type="http://schemas.openxmlformats.org/officeDocument/2006/relationships/hyperlink" Target="https://www.facebook.com/jane.wang.3956690?__cft__%5B0%5D=AZUxo7ZgVT_krbF9V8YoV2eJtwhm8R8Mplp6PQTsW87Z-Q7uJXPSCObJVh5mvAxNddI9H8ZX-pEc1-SD3qrfgFW0JlQQe3NBq2rPzoR5DcVI7qZfze9hv7fwWWhbxAqJ0FvT72WpGxLIuOo6u-wtwIWK9TewT71myna30X44leL5V1krfQYftqX-ZZSAnmGExFe1J-Ttsa3b9kSnGm853d5MJpRjGkdj220Hk6FAHSdy1g&amp;__tn__=-UC%2CP-y-R" TargetMode="External"/><Relationship Id="rId2472" Type="http://schemas.openxmlformats.org/officeDocument/2006/relationships/hyperlink" Target="https://www.facebook.com/1838973063/posts/pfbid0TcQj32LHjPhgfNM1jUag6vUe6FoBgoC6GyaYb6qkDAgYc8mRxr3GZss1nnZ6MZb6l/?" TargetMode="External"/><Relationship Id="rId1142" Type="http://schemas.openxmlformats.org/officeDocument/2006/relationships/hyperlink" Target="https://x.com/Akame1225?fbclid=IwZXh0bgNhZW0CMTAAAR3v2DXDtqzASO3NDA_JK9L_LyIsd57tLQJJ2HTIwAPgdG6KtfCbkRTtV-o_aem_abVbY8u-T1fXdOXEQa1zzw" TargetMode="External"/><Relationship Id="rId2473" Type="http://schemas.openxmlformats.org/officeDocument/2006/relationships/hyperlink" Target="https://www.facebook.com/YMHSACGN/?locale=zh_TW" TargetMode="External"/><Relationship Id="rId554" Type="http://schemas.openxmlformats.org/officeDocument/2006/relationships/hyperlink" Target="https://x.com/ymnnkn_okura" TargetMode="External"/><Relationship Id="rId1143" Type="http://schemas.openxmlformats.org/officeDocument/2006/relationships/hyperlink" Target="https://www.instagram.com/akame1225?fbclid=IwZXh0bgNhZW0CMTAAAR3GxGxA_d6zbiajqfLGTCvwRDpp7J4Necbz5TMfoMlrOdqS3n1uFIX5oVM_aem_OUN1aZJ3cXzKM_h0jJ54qg" TargetMode="External"/><Relationship Id="rId2474" Type="http://schemas.openxmlformats.org/officeDocument/2006/relationships/hyperlink" Target="https://www.instagram.com/ymhsacgn_21st?fbclid=IwY2xjawSRuAJleHRuA2FlbQIxMABicmlkETFCREFoZ2w2VWJvUEVKRTRvc3J0YwZhcHBfaWQQMjIyMDM5MTc4ODIwMDg5MgABHsc8NWz2jLygMGBOcnOZckl0EDBlcPjVeuswYjAiL-pY7or5ISUFo5MLoyeU_aem_JLO8CalT_PFwQtFHrnL6lA" TargetMode="External"/><Relationship Id="rId553" Type="http://schemas.openxmlformats.org/officeDocument/2006/relationships/hyperlink" Target="https://portaly.cc/jia0kelvin?fbclid=IwY2xjawHB71lleHRuA2FlbQIxMAABHYB-Ljb5n_pq-9QHaQ4yrI-u_34kHpdo5rNks-bO-xAkwx4Lgp5COwWKuA_aem_bX7BH5gSF9EToG4X4pzI6A" TargetMode="External"/><Relationship Id="rId1144" Type="http://schemas.openxmlformats.org/officeDocument/2006/relationships/hyperlink" Target="https://lit.link/en/akame1225" TargetMode="External"/><Relationship Id="rId2475" Type="http://schemas.openxmlformats.org/officeDocument/2006/relationships/hyperlink" Target="https://twitter.com/TERZO_MS06S" TargetMode="External"/><Relationship Id="rId552" Type="http://schemas.openxmlformats.org/officeDocument/2006/relationships/hyperlink" Target="https://www.youtube.com/@jia0kelvin" TargetMode="External"/><Relationship Id="rId1145" Type="http://schemas.openxmlformats.org/officeDocument/2006/relationships/hyperlink" Target="https://www.facebook.com/akarizu223/posts/pfbid02j1kG39tNgZLhoWtp3uXDD7bz6Hsa3eMD7zACDvoaZCgoPc8nsCpXdA4xtJ92U8mUl" TargetMode="External"/><Relationship Id="rId2476" Type="http://schemas.openxmlformats.org/officeDocument/2006/relationships/hyperlink" Target="https://www.pixiv.net/users/247104" TargetMode="External"/><Relationship Id="rId551" Type="http://schemas.openxmlformats.org/officeDocument/2006/relationships/hyperlink" Target="https://www.instagram.com/jia0kelvin/" TargetMode="External"/><Relationship Id="rId1146" Type="http://schemas.openxmlformats.org/officeDocument/2006/relationships/hyperlink" Target="https://www.pixiv.net/users/38871826" TargetMode="External"/><Relationship Id="rId2477" Type="http://schemas.openxmlformats.org/officeDocument/2006/relationships/hyperlink" Target="https://www.facebook.com/dabieagle" TargetMode="External"/><Relationship Id="rId4280" Type="http://schemas.openxmlformats.org/officeDocument/2006/relationships/hyperlink" Target="https://www.facebook.com/Shouyou97" TargetMode="External"/><Relationship Id="rId4282" Type="http://schemas.openxmlformats.org/officeDocument/2006/relationships/hyperlink" Target="https://www.pixiv.net/users/64425228" TargetMode="External"/><Relationship Id="rId4281" Type="http://schemas.openxmlformats.org/officeDocument/2006/relationships/hyperlink" Target="https://x.com/Shouyou97" TargetMode="External"/><Relationship Id="rId4284" Type="http://schemas.openxmlformats.org/officeDocument/2006/relationships/hyperlink" Target="https://www.threads.com/@shou_you97" TargetMode="External"/><Relationship Id="rId4283" Type="http://schemas.openxmlformats.org/officeDocument/2006/relationships/hyperlink" Target="https://www.instagram.com/shou_you97/" TargetMode="External"/><Relationship Id="rId4286" Type="http://schemas.openxmlformats.org/officeDocument/2006/relationships/hyperlink" Target="https://x.com/sdrl_sidereal" TargetMode="External"/><Relationship Id="rId4285" Type="http://schemas.openxmlformats.org/officeDocument/2006/relationships/hyperlink" Target="https://m.facebook.com/story.php?story_fbid=pfbid02Kr8pGCfLdjM9d1FtWnFYQ6ZGtXZR58vi1MxxR5Pyh5m9QAxPsc2vATUSzn3nWU1vl&amp;id=100000993740844" TargetMode="External"/><Relationship Id="rId4288" Type="http://schemas.openxmlformats.org/officeDocument/2006/relationships/hyperlink" Target="https://x.com/siriuflong" TargetMode="External"/><Relationship Id="rId4287" Type="http://schemas.openxmlformats.org/officeDocument/2006/relationships/hyperlink" Target="http://sidereal.hp.infoseek.co.jp/" TargetMode="External"/><Relationship Id="rId4289" Type="http://schemas.openxmlformats.org/officeDocument/2006/relationships/hyperlink" Target="https://www.patreon.com/siriufthebunnyman" TargetMode="External"/><Relationship Id="rId4271" Type="http://schemas.openxmlformats.org/officeDocument/2006/relationships/hyperlink" Target="https://www.plurk.com/vashaps1" TargetMode="External"/><Relationship Id="rId4270" Type="http://schemas.openxmlformats.org/officeDocument/2006/relationships/hyperlink" Target="https://bsky.app/profile/junyurijp.bsky.social" TargetMode="External"/><Relationship Id="rId4273" Type="http://schemas.openxmlformats.org/officeDocument/2006/relationships/hyperlink" Target="https://junyurijp.fanbox.cc/" TargetMode="External"/><Relationship Id="rId4272" Type="http://schemas.openxmlformats.org/officeDocument/2006/relationships/hyperlink" Target="https://www.pixiv.net/users/266769" TargetMode="External"/><Relationship Id="rId4275" Type="http://schemas.openxmlformats.org/officeDocument/2006/relationships/hyperlink" Target="https://lit.link/zh-tw/junyurijp" TargetMode="External"/><Relationship Id="rId4274" Type="http://schemas.openxmlformats.org/officeDocument/2006/relationships/hyperlink" Target="https://www.instagram.com/junyurijp" TargetMode="External"/><Relationship Id="rId4277" Type="http://schemas.openxmlformats.org/officeDocument/2006/relationships/hyperlink" Target="https://www.plurk.com/shouki0721" TargetMode="External"/><Relationship Id="rId4276" Type="http://schemas.openxmlformats.org/officeDocument/2006/relationships/hyperlink" Target="https://junyurijp.booth.pm/" TargetMode="External"/><Relationship Id="rId4279" Type="http://schemas.openxmlformats.org/officeDocument/2006/relationships/hyperlink" Target="https://www.doujin.com.tw/groups/info/7419/books" TargetMode="External"/><Relationship Id="rId4278" Type="http://schemas.openxmlformats.org/officeDocument/2006/relationships/hyperlink" Target="https://www.pixiv.net/member.php?id=57642" TargetMode="External"/><Relationship Id="rId4291" Type="http://schemas.openxmlformats.org/officeDocument/2006/relationships/hyperlink" Target="https://bsky.app/profile/skyfreedom.bsky.social" TargetMode="External"/><Relationship Id="rId4290" Type="http://schemas.openxmlformats.org/officeDocument/2006/relationships/hyperlink" Target="https://www.facebook.com/SkyFreeDom.CandyClub" TargetMode="External"/><Relationship Id="rId4293" Type="http://schemas.openxmlformats.org/officeDocument/2006/relationships/hyperlink" Target="https://www.pixiv.net/users/1017056" TargetMode="External"/><Relationship Id="rId4292" Type="http://schemas.openxmlformats.org/officeDocument/2006/relationships/hyperlink" Target="https://x.com/skyfreedom212" TargetMode="External"/><Relationship Id="rId4295" Type="http://schemas.openxmlformats.org/officeDocument/2006/relationships/hyperlink" Target="https://fantia.jp/fanclubs/478213" TargetMode="External"/><Relationship Id="rId4294" Type="http://schemas.openxmlformats.org/officeDocument/2006/relationships/hyperlink" Target="https://skyfreedom.fanbox.cc/" TargetMode="External"/><Relationship Id="rId4297" Type="http://schemas.openxmlformats.org/officeDocument/2006/relationships/hyperlink" Target="https://www.instagram.com/skyfreedom212/" TargetMode="External"/><Relationship Id="rId4296" Type="http://schemas.openxmlformats.org/officeDocument/2006/relationships/hyperlink" Target="https://www.patreon.com/skyfreedom" TargetMode="External"/><Relationship Id="rId4299" Type="http://schemas.openxmlformats.org/officeDocument/2006/relationships/hyperlink" Target="https://misskey.io/@skyfreedom" TargetMode="External"/><Relationship Id="rId4298" Type="http://schemas.openxmlformats.org/officeDocument/2006/relationships/hyperlink" Target="https://lit.link/en/skyfreedom?fbclid=PAZXh0bgNhZW0CMTEAAaaLw0MU8nnwHNEXn9yfj3m8F30wh9R5HvPIgwxEEgePx6R_UCm9kg2H1Yk_aem_9YlqPlpvqXDti_gvecwc1w" TargetMode="External"/><Relationship Id="rId4249" Type="http://schemas.openxmlformats.org/officeDocument/2006/relationships/hyperlink" Target="https://www.twitch.tv/shawn20525" TargetMode="External"/><Relationship Id="rId4240" Type="http://schemas.openxmlformats.org/officeDocument/2006/relationships/hyperlink" Target="https://www.myacg.com.tw/goods_detail.php?gid=7374924" TargetMode="External"/><Relationship Id="rId4242" Type="http://schemas.openxmlformats.org/officeDocument/2006/relationships/hyperlink" Target="https://www.pixiv.net/users/91926387?utm_source=ig&amp;utm_medium=social&amp;utm_content=link_in_bio" TargetMode="External"/><Relationship Id="rId4241" Type="http://schemas.openxmlformats.org/officeDocument/2006/relationships/hyperlink" Target="https://x.com/Shawn_artTW" TargetMode="External"/><Relationship Id="rId4244" Type="http://schemas.openxmlformats.org/officeDocument/2006/relationships/hyperlink" Target="https://www.instagram.com/p/Dbk6Y5hCZQU/" TargetMode="External"/><Relationship Id="rId4243" Type="http://schemas.openxmlformats.org/officeDocument/2006/relationships/hyperlink" Target="https://www.instagram.com/tu920510/" TargetMode="External"/><Relationship Id="rId4246" Type="http://schemas.openxmlformats.org/officeDocument/2006/relationships/hyperlink" Target="https://x.com/Shawn_20525" TargetMode="External"/><Relationship Id="rId4245" Type="http://schemas.openxmlformats.org/officeDocument/2006/relationships/hyperlink" Target="https://bsky.app/profile/shawn-20525.bsky.social" TargetMode="External"/><Relationship Id="rId4248" Type="http://schemas.openxmlformats.org/officeDocument/2006/relationships/hyperlink" Target="https://www.youtube.com/@shawn_20525" TargetMode="External"/><Relationship Id="rId4247" Type="http://schemas.openxmlformats.org/officeDocument/2006/relationships/hyperlink" Target="https://www.instagram.com/shawn_20525/" TargetMode="External"/><Relationship Id="rId4239" Type="http://schemas.openxmlformats.org/officeDocument/2006/relationships/hyperlink" Target="https://www.myacg.com.tw/goods_detail.php?gid=7374924" TargetMode="External"/><Relationship Id="rId4238" Type="http://schemas.openxmlformats.org/officeDocument/2006/relationships/hyperlink" Target="https://www.pixiv.net/users/3423339" TargetMode="External"/><Relationship Id="rId495" Type="http://schemas.openxmlformats.org/officeDocument/2006/relationships/hyperlink" Target="https://twitter.com/proximasector" TargetMode="External"/><Relationship Id="rId4231" Type="http://schemas.openxmlformats.org/officeDocument/2006/relationships/hyperlink" Target="https://www.plurk.com/scifasaurus" TargetMode="External"/><Relationship Id="rId494" Type="http://schemas.openxmlformats.org/officeDocument/2006/relationships/hyperlink" Target="https://www.facebook.com/ProximaSector" TargetMode="External"/><Relationship Id="rId4230" Type="http://schemas.openxmlformats.org/officeDocument/2006/relationships/hyperlink" Target="https://x.com/scifasaurus" TargetMode="External"/><Relationship Id="rId493" Type="http://schemas.openxmlformats.org/officeDocument/2006/relationships/hyperlink" Target="https://www.pixiv.net/users/11816962" TargetMode="External"/><Relationship Id="rId4233" Type="http://schemas.openxmlformats.org/officeDocument/2006/relationships/hyperlink" Target="https://www.scifasaurus.com/" TargetMode="External"/><Relationship Id="rId492" Type="http://schemas.openxmlformats.org/officeDocument/2006/relationships/hyperlink" Target="https://www.plurk.com/JOHNJOHNW" TargetMode="External"/><Relationship Id="rId4232" Type="http://schemas.openxmlformats.org/officeDocument/2006/relationships/hyperlink" Target="https://www.instagram.com/scifasaurus" TargetMode="External"/><Relationship Id="rId499" Type="http://schemas.openxmlformats.org/officeDocument/2006/relationships/hyperlink" Target="https://m.facebook.com/@diau.bee/?wtsid=rdr_0cNhQQDSAAmPGRUjO&amp;hr=1" TargetMode="External"/><Relationship Id="rId4235" Type="http://schemas.openxmlformats.org/officeDocument/2006/relationships/hyperlink" Target="https://x.com/sentter2" TargetMode="External"/><Relationship Id="rId498" Type="http://schemas.openxmlformats.org/officeDocument/2006/relationships/hyperlink" Target="https://www.facebook.com/phoebediau" TargetMode="External"/><Relationship Id="rId4234" Type="http://schemas.openxmlformats.org/officeDocument/2006/relationships/hyperlink" Target="https://www.threads.com/@scifasaurus" TargetMode="External"/><Relationship Id="rId497" Type="http://schemas.openxmlformats.org/officeDocument/2006/relationships/hyperlink" Target="https://www.facebook.com/ProximaSector/posts/pfbid0VFWfSjHMisoyZ4oaHTs7puVVpKGKGHeJ2sBW7JbzR28C3VZjXcAHtjEpE8KUkjwel" TargetMode="External"/><Relationship Id="rId4237" Type="http://schemas.openxmlformats.org/officeDocument/2006/relationships/hyperlink" Target="https://x.com/the29657036" TargetMode="External"/><Relationship Id="rId496" Type="http://schemas.openxmlformats.org/officeDocument/2006/relationships/hyperlink" Target="https://www.plurk.com/ProximaSector" TargetMode="External"/><Relationship Id="rId4236" Type="http://schemas.openxmlformats.org/officeDocument/2006/relationships/hyperlink" Target="https://www.pixiv.net/users/42385610/artworks" TargetMode="External"/><Relationship Id="rId4260" Type="http://schemas.openxmlformats.org/officeDocument/2006/relationships/hyperlink" Target="https://www.instagram.com/shian_shining" TargetMode="External"/><Relationship Id="rId4262" Type="http://schemas.openxmlformats.org/officeDocument/2006/relationships/hyperlink" Target="https://linktr.ee/shian.shining" TargetMode="External"/><Relationship Id="rId4261" Type="http://schemas.openxmlformats.org/officeDocument/2006/relationships/hyperlink" Target="http://www.shinings.net/" TargetMode="External"/><Relationship Id="rId4264" Type="http://schemas.openxmlformats.org/officeDocument/2006/relationships/hyperlink" Target="https://www.plurk.com/p/3iqea4qq6k" TargetMode="External"/><Relationship Id="rId4263" Type="http://schemas.openxmlformats.org/officeDocument/2006/relationships/hyperlink" Target="https://shining.booth.pm/" TargetMode="External"/><Relationship Id="rId4266" Type="http://schemas.openxmlformats.org/officeDocument/2006/relationships/hyperlink" Target="https://www.facebook.com/shiraga66" TargetMode="External"/><Relationship Id="rId4265" Type="http://schemas.openxmlformats.org/officeDocument/2006/relationships/hyperlink" Target="https://www.facebook.com/shiorikohana/?locale=zh_TW" TargetMode="External"/><Relationship Id="rId4268" Type="http://schemas.openxmlformats.org/officeDocument/2006/relationships/hyperlink" Target="https://www.instagram.com/shiragayanko/" TargetMode="External"/><Relationship Id="rId4267" Type="http://schemas.openxmlformats.org/officeDocument/2006/relationships/hyperlink" Target="https://www.patreon.com/shiraga66" TargetMode="External"/><Relationship Id="rId4269" Type="http://schemas.openxmlformats.org/officeDocument/2006/relationships/hyperlink" Target="https://www.facebook.com/junyurijp/" TargetMode="External"/><Relationship Id="rId4251" Type="http://schemas.openxmlformats.org/officeDocument/2006/relationships/hyperlink" Target="https://x.com/shey_1006" TargetMode="External"/><Relationship Id="rId4250" Type="http://schemas.openxmlformats.org/officeDocument/2006/relationships/hyperlink" Target="https://www.facebook.com/Sheycosplayer" TargetMode="External"/><Relationship Id="rId4253" Type="http://schemas.openxmlformats.org/officeDocument/2006/relationships/hyperlink" Target="https://instabio.cc/shey1006?fbclid=PAZXh0bgNhZW0CMTEAAafCtAbZO5h-elIi-CUTvGC-XO0EVQX8kIAYhl3_zo1kn8l9aVhGUGi4eY9iTA_aem_Ss6Rs4hTVEc1s-UCaY4CGA" TargetMode="External"/><Relationship Id="rId4252" Type="http://schemas.openxmlformats.org/officeDocument/2006/relationships/hyperlink" Target="https://www.instagram.com/shey_1006" TargetMode="External"/><Relationship Id="rId4255" Type="http://schemas.openxmlformats.org/officeDocument/2006/relationships/hyperlink" Target="https://x.com/SHIAN_SHINING" TargetMode="External"/><Relationship Id="rId4254" Type="http://schemas.openxmlformats.org/officeDocument/2006/relationships/hyperlink" Target="https://www.facebook.com/shian.shining.3/" TargetMode="External"/><Relationship Id="rId4257" Type="http://schemas.openxmlformats.org/officeDocument/2006/relationships/hyperlink" Target="https://www.plurk.com/shian_shining" TargetMode="External"/><Relationship Id="rId4256" Type="http://schemas.openxmlformats.org/officeDocument/2006/relationships/hyperlink" Target="https://x.com/SHIAN_R18" TargetMode="External"/><Relationship Id="rId4259" Type="http://schemas.openxmlformats.org/officeDocument/2006/relationships/hyperlink" Target="https://shian.fanbox.cc/" TargetMode="External"/><Relationship Id="rId4258" Type="http://schemas.openxmlformats.org/officeDocument/2006/relationships/hyperlink" Target="https://www.pixiv.net/users/10220" TargetMode="External"/><Relationship Id="rId3810" Type="http://schemas.openxmlformats.org/officeDocument/2006/relationships/hyperlink" Target="https://linktr.ee/lawliet_liaw?fbclid=PAZXh0bgNhZW0CMTEAAaeYfV-QjWNmGrlbBBwWZN4fbHahVzwh2ZDovjPwG9b_sHIIdFW0fzcCryfCuA_aem_05FPD2g20NPK38zo-vz6qg" TargetMode="External"/><Relationship Id="rId3812" Type="http://schemas.openxmlformats.org/officeDocument/2006/relationships/hyperlink" Target="https://www.facebook.com/profile.php?id=61556534483800&amp;__cft__%5B0%5D=AZXdC6P-U_mjJxM_wlcwxySMqaLs2rXHpKZiMnwZm7pdiKx_bjQA_SAPXbWIb2W_frOMBa6o6OrbeMDTB4z9jhBqyQPbTecDn1os5xSHiCv_Pr7pbntgbuEIk5fJW6WHi70sN5VX2GD-uiXcUcaLn08rsuj-v1BPTa38po8GVeh1OtWSrw66LPGtfSBUP_YuSHMxCoM6WR8Nk_d-b17sSvw9z_p_6MYCWimiVZPbCJ1kYg&amp;__tn__=-UC%2CP-y-R" TargetMode="External"/><Relationship Id="rId3811" Type="http://schemas.openxmlformats.org/officeDocument/2006/relationships/hyperlink" Target="https://www.facebook.com/liaw.zhen.hong/posts/pfbid02EYVPU3w7aGNYULTUBqDVejy7PpXQcbKxxBntCnHsn9ikpEFdkszRxQso5maJPeFWl" TargetMode="External"/><Relationship Id="rId3814" Type="http://schemas.openxmlformats.org/officeDocument/2006/relationships/hyperlink" Target="https://www.pixiv.net/users/54945872" TargetMode="External"/><Relationship Id="rId3813" Type="http://schemas.openxmlformats.org/officeDocument/2006/relationships/hyperlink" Target="https://x.com/lemonqoq?fbclid=IwY2xjawEhEwNleHRuA2FlbQIxMAABHWBSyP3Kn-EpjtT-7rVdzKIJtOag_WN8CcllRqhAnxNIzWIXmnH9u0S3og_aem_zeTS-O9miE8BirUl17grOg" TargetMode="External"/><Relationship Id="rId3816" Type="http://schemas.openxmlformats.org/officeDocument/2006/relationships/hyperlink" Target="https://x.com/54268aaaaaa" TargetMode="External"/><Relationship Id="rId3815" Type="http://schemas.openxmlformats.org/officeDocument/2006/relationships/hyperlink" Target="https://www.facebook.com/permalink.php?story_fbid=pfbid02egeyZpAUnFHL7x4tkeEUVUPkRz6jryG1ABk232yh7E6AWcq6eRtU2PDyCEp2Bn8Al&amp;id=61556534483800" TargetMode="External"/><Relationship Id="rId3818" Type="http://schemas.openxmlformats.org/officeDocument/2006/relationships/hyperlink" Target="https://x.com/Samidare_Haduki" TargetMode="External"/><Relationship Id="rId3817" Type="http://schemas.openxmlformats.org/officeDocument/2006/relationships/hyperlink" Target="https://www.twitch.tv/leouo795" TargetMode="External"/><Relationship Id="rId3819" Type="http://schemas.openxmlformats.org/officeDocument/2006/relationships/hyperlink" Target="https://www.pixiv.net/users/14081128" TargetMode="External"/><Relationship Id="rId3801" Type="http://schemas.openxmlformats.org/officeDocument/2006/relationships/hyperlink" Target="https://www.pixiv.net/users/1640785" TargetMode="External"/><Relationship Id="rId3800" Type="http://schemas.openxmlformats.org/officeDocument/2006/relationships/hyperlink" Target="https://www.plurk.com/laaaw444" TargetMode="External"/><Relationship Id="rId3803" Type="http://schemas.openxmlformats.org/officeDocument/2006/relationships/hyperlink" Target="https://www.instagram.com/laaaw444/" TargetMode="External"/><Relationship Id="rId3802" Type="http://schemas.openxmlformats.org/officeDocument/2006/relationships/hyperlink" Target="https://clusters.tw/creator-posts/C70BB229-2E03-459D-B9B4-F96C4569A38B" TargetMode="External"/><Relationship Id="rId3805" Type="http://schemas.openxmlformats.org/officeDocument/2006/relationships/hyperlink" Target="https://www.facebook.com/profile.php?id=100000841447214" TargetMode="External"/><Relationship Id="rId3804" Type="http://schemas.openxmlformats.org/officeDocument/2006/relationships/hyperlink" Target="https://www.myacg.com.tw/seller_market.php?seller=584858" TargetMode="External"/><Relationship Id="rId3807" Type="http://schemas.openxmlformats.org/officeDocument/2006/relationships/hyperlink" Target="https://www.pixiv.net/en/users/28050278" TargetMode="External"/><Relationship Id="rId3806" Type="http://schemas.openxmlformats.org/officeDocument/2006/relationships/hyperlink" Target="https://twitter.com/lawliet_liaw" TargetMode="External"/><Relationship Id="rId3809" Type="http://schemas.openxmlformats.org/officeDocument/2006/relationships/hyperlink" Target="https://discord.gg/z2r8APEXVc" TargetMode="External"/><Relationship Id="rId3808" Type="http://schemas.openxmlformats.org/officeDocument/2006/relationships/hyperlink" Target="https://www.instagram.com/lawliet_liaw/" TargetMode="External"/><Relationship Id="rId1213" Type="http://schemas.openxmlformats.org/officeDocument/2006/relationships/hyperlink" Target="https://x.com/buttergugu100" TargetMode="External"/><Relationship Id="rId2544" Type="http://schemas.openxmlformats.org/officeDocument/2006/relationships/hyperlink" Target="https://www.myacg.com.tw/goods_detail.php?gid=7292459" TargetMode="External"/><Relationship Id="rId3876" Type="http://schemas.openxmlformats.org/officeDocument/2006/relationships/hyperlink" Target="https://x.com/summerice0609" TargetMode="External"/><Relationship Id="rId1214" Type="http://schemas.openxmlformats.org/officeDocument/2006/relationships/hyperlink" Target="https://www.instagram.com/buttergugu100/" TargetMode="External"/><Relationship Id="rId2545" Type="http://schemas.openxmlformats.org/officeDocument/2006/relationships/hyperlink" Target="https://www.facebook.com/profile.php?id=100083224699106" TargetMode="External"/><Relationship Id="rId3875" Type="http://schemas.openxmlformats.org/officeDocument/2006/relationships/hyperlink" Target="https://www.facebook.com/profile.php?id=100066567052952" TargetMode="External"/><Relationship Id="rId1215" Type="http://schemas.openxmlformats.org/officeDocument/2006/relationships/hyperlink" Target="https://www.twitch.tv/buttergugu100?lang=zh-tw" TargetMode="External"/><Relationship Id="rId2546" Type="http://schemas.openxmlformats.org/officeDocument/2006/relationships/hyperlink" Target="https://twitter.com/pencilboxisme" TargetMode="External"/><Relationship Id="rId3878" Type="http://schemas.openxmlformats.org/officeDocument/2006/relationships/hyperlink" Target="https://www.facebook.com/groups/528068505186588/permalink/1744850456841714/?" TargetMode="External"/><Relationship Id="rId1216" Type="http://schemas.openxmlformats.org/officeDocument/2006/relationships/hyperlink" Target="https://www.plurk.com/p/3j0l4ecutq" TargetMode="External"/><Relationship Id="rId2547" Type="http://schemas.openxmlformats.org/officeDocument/2006/relationships/hyperlink" Target="https://www.plurk.com/tonsoo22" TargetMode="External"/><Relationship Id="rId3877" Type="http://schemas.openxmlformats.org/officeDocument/2006/relationships/hyperlink" Target="https://www.pixiv.net/users/6880878/artworks" TargetMode="External"/><Relationship Id="rId1217" Type="http://schemas.openxmlformats.org/officeDocument/2006/relationships/hyperlink" Target="https://www.facebook.com/share/1YrQWCFWJH/?mibextid=wwXIfr" TargetMode="External"/><Relationship Id="rId2548" Type="http://schemas.openxmlformats.org/officeDocument/2006/relationships/hyperlink" Target="https://www.pixiv.net/users/1249385" TargetMode="External"/><Relationship Id="rId1218" Type="http://schemas.openxmlformats.org/officeDocument/2006/relationships/hyperlink" Target="https://www.plurk.com/ikaridon" TargetMode="External"/><Relationship Id="rId2549" Type="http://schemas.openxmlformats.org/officeDocument/2006/relationships/hyperlink" Target="https://www.facebook.com/100071676066205" TargetMode="External"/><Relationship Id="rId3879" Type="http://schemas.openxmlformats.org/officeDocument/2006/relationships/hyperlink" Target="https://forms.gle/B8TmsJcvm8w1agbF9" TargetMode="External"/><Relationship Id="rId1219" Type="http://schemas.openxmlformats.org/officeDocument/2006/relationships/hyperlink" Target="https://www.creative-comic.tw/zh/author/356249671599?page=1&amp;rows_per_page=8&amp;author=356249671599&amp;sort_by=updated_at" TargetMode="External"/><Relationship Id="rId3870" Type="http://schemas.openxmlformats.org/officeDocument/2006/relationships/hyperlink" Target="https://www.youtube.com/channel/UCTirD7NvOWxm7Shg7a9OI2Q" TargetMode="External"/><Relationship Id="rId2540" Type="http://schemas.openxmlformats.org/officeDocument/2006/relationships/hyperlink" Target="https://twitter.com/liz022191" TargetMode="External"/><Relationship Id="rId3872" Type="http://schemas.openxmlformats.org/officeDocument/2006/relationships/hyperlink" Target="https://twitter.com/haundo_b" TargetMode="External"/><Relationship Id="rId1210" Type="http://schemas.openxmlformats.org/officeDocument/2006/relationships/hyperlink" Target="https://linktr.ee/sakasakura_" TargetMode="External"/><Relationship Id="rId2541" Type="http://schemas.openxmlformats.org/officeDocument/2006/relationships/hyperlink" Target="https://www.pixiv.net/users/18090585?fbclid=IwY2xjawKOyJZleHRuA2FlbQIxMABicmlkETFHNlFFZUpudWJoSHJJQkRHAR7Jpu7goCgdT0CnJmKTIwJiz2okkcKfFITyWhLiNO462mre2guwY-Ko9O_Q1Q_aem_5CVGDkJnPjyzFs5vQ_MS-w" TargetMode="External"/><Relationship Id="rId3871" Type="http://schemas.openxmlformats.org/officeDocument/2006/relationships/hyperlink" Target="https://www.facebook.com/permalink.php?story_fbid=pfbid02eAkJLkPrdcWfBA6t7tVrDZsdGRdvWsdN2HKFKxMnTgNVk9rmtddmptWkAYraGoqJl&amp;id=61553618219617" TargetMode="External"/><Relationship Id="rId1211" Type="http://schemas.openxmlformats.org/officeDocument/2006/relationships/hyperlink" Target="https://twitter.com/tenmu_nagomi" TargetMode="External"/><Relationship Id="rId2542" Type="http://schemas.openxmlformats.org/officeDocument/2006/relationships/hyperlink" Target="https://www.twitch.tv/lizard0221?fbclid=IwY2xjawKOyKhleHRuA2FlbQIxMABicmlkETFHNlFFZUpudWJoSHJJQkRHAR6Q8XVIHHJKr5QC2SA2L_dQ12kHCSQQY_NPQOn7QG-nQY1Aa0vtA8DwjW_s9w_aem_J_nugY2eaQPd2k5QpQJMiA" TargetMode="External"/><Relationship Id="rId3874" Type="http://schemas.openxmlformats.org/officeDocument/2006/relationships/hyperlink" Target="https://www.facebook.com/permalink.php?story_fbid=pfbid033rGM34UDK4WzS6QwXk3QCExBTDhAcAub9h8QKdJApCEtbGPLDxY5uMe1HL1rYoZEl&amp;id=61585888752303" TargetMode="External"/><Relationship Id="rId1212" Type="http://schemas.openxmlformats.org/officeDocument/2006/relationships/hyperlink" Target="https://www.pixiv.net/users/1666572" TargetMode="External"/><Relationship Id="rId2543" Type="http://schemas.openxmlformats.org/officeDocument/2006/relationships/hyperlink" Target="https://www.facebook.com/permalink.php?story_fbid=pfbid027uQmurhfugamThkkewjdLum3dwJ4RYJDKd3irVDaVXFfGTKcVf1jxShhcp5Z3LWUl&amp;id=61590776175715" TargetMode="External"/><Relationship Id="rId3873" Type="http://schemas.openxmlformats.org/officeDocument/2006/relationships/hyperlink" Target="https://www.pixiv.net/users/18449024" TargetMode="External"/><Relationship Id="rId1202" Type="http://schemas.openxmlformats.org/officeDocument/2006/relationships/hyperlink" Target="https://www.instagram.com/rabbit0319_/?fbclid=IwAR37LB2cuTNJxStQlaHfoINUpQcXaslMzrPr-kB2jnR3chpgW2s5Y6hFqig" TargetMode="External"/><Relationship Id="rId2533" Type="http://schemas.openxmlformats.org/officeDocument/2006/relationships/hyperlink" Target="https://x.com/misu__0300/status/2060363869487534469" TargetMode="External"/><Relationship Id="rId3865" Type="http://schemas.openxmlformats.org/officeDocument/2006/relationships/hyperlink" Target="https://www.pixiv.net/users/1940450" TargetMode="External"/><Relationship Id="rId1203" Type="http://schemas.openxmlformats.org/officeDocument/2006/relationships/hyperlink" Target="https://www.facebook.com/profile.php?id=100082809964842&amp;__cft__%5B0%5D=AZVHyRlpnM0ABvGg5iqLqhyCUEsT6X8Oh3pkRZKBWjynd35bRhYYOv6CT19zsfQzAcBPPw4XhnWwR0Io3FzK_QkKoj1JoBUnOg2LhGO1WzA2r5yT8pThaB5eRs1ij9QRyr2jDnNKayS-38hKSLmbsZSZB9QXjdaiRj1_qbSyI6xyCENxS1ENWnL9rMxS1lrRRQ4&amp;__tn__=-UC%2CP-R" TargetMode="External"/><Relationship Id="rId2534" Type="http://schemas.openxmlformats.org/officeDocument/2006/relationships/hyperlink" Target="https://x.com/rojiura1515" TargetMode="External"/><Relationship Id="rId3864" Type="http://schemas.openxmlformats.org/officeDocument/2006/relationships/hyperlink" Target="https://www.plurk.com/ONITA" TargetMode="External"/><Relationship Id="rId1204" Type="http://schemas.openxmlformats.org/officeDocument/2006/relationships/hyperlink" Target="https://www.facebook.com/permalink.php?story_fbid=pfbid01KVbGhwYgXfuLuCet8YD118WKjbFxuG71RyefrEAKonJuYANzzkGrtG8FwpNU4kRl&amp;id=100082809964842" TargetMode="External"/><Relationship Id="rId2535" Type="http://schemas.openxmlformats.org/officeDocument/2006/relationships/hyperlink" Target="https://www.facebook.com/reisroom711/" TargetMode="External"/><Relationship Id="rId3867" Type="http://schemas.openxmlformats.org/officeDocument/2006/relationships/hyperlink" Target="https://lit.link/en/Onitan" TargetMode="External"/><Relationship Id="rId1205" Type="http://schemas.openxmlformats.org/officeDocument/2006/relationships/hyperlink" Target="https://www.facebook.com/denkakeke.0404/?locale=zh_TW" TargetMode="External"/><Relationship Id="rId2536" Type="http://schemas.openxmlformats.org/officeDocument/2006/relationships/hyperlink" Target="https://twitter.com/R_E_I_" TargetMode="External"/><Relationship Id="rId3866" Type="http://schemas.openxmlformats.org/officeDocument/2006/relationships/hyperlink" Target="https://home.gamer.com.tw/homeindex.php?owner=GN01672395" TargetMode="External"/><Relationship Id="rId1206" Type="http://schemas.openxmlformats.org/officeDocument/2006/relationships/hyperlink" Target="https://www.instagram.com/denkakeke2/" TargetMode="External"/><Relationship Id="rId2537" Type="http://schemas.openxmlformats.org/officeDocument/2006/relationships/hyperlink" Target="https://www.plurk.com/reisroom" TargetMode="External"/><Relationship Id="rId3869" Type="http://schemas.openxmlformats.org/officeDocument/2006/relationships/hyperlink" Target="https://x.com/mpien6?fbclid=IwZXh0bgNhZW0CMTAAAR3dUlsi5ygV53_ugLZv1WW3pe49cbhKzr7bgl6PegDajJHEt-1t_DqxOrU_aem_tJGdvnRp1Zonh-fma5W8-Q" TargetMode="External"/><Relationship Id="rId1207" Type="http://schemas.openxmlformats.org/officeDocument/2006/relationships/hyperlink" Target="https://www.facebook.com/share/18e7im82pB/?mibextid=wwXIfr" TargetMode="External"/><Relationship Id="rId2538" Type="http://schemas.openxmlformats.org/officeDocument/2006/relationships/hyperlink" Target="https://www.pixiv.net/users/26644" TargetMode="External"/><Relationship Id="rId3868" Type="http://schemas.openxmlformats.org/officeDocument/2006/relationships/hyperlink" Target="https://www.facebook.com/p/M-pien-M%E7%89%87-61553618219617/?paipv=0&amp;eav=AfYzHm3ZzsC56EDr1DpscEKTknjDqXKyn9kQ1q1cvOWAHNFLhLMV2IYCX_KiHC5ZCSU&amp;_rdr" TargetMode="External"/><Relationship Id="rId1208" Type="http://schemas.openxmlformats.org/officeDocument/2006/relationships/hyperlink" Target="https://x.com/sakasakura_?s=21" TargetMode="External"/><Relationship Id="rId2539" Type="http://schemas.openxmlformats.org/officeDocument/2006/relationships/hyperlink" Target="https://www.facebook.com/profile.php?id=100080692525356" TargetMode="External"/><Relationship Id="rId1209" Type="http://schemas.openxmlformats.org/officeDocument/2006/relationships/hyperlink" Target="https://www.instagram.com/sakasakura_?igsh=Mnd3aGllMXphMGZt" TargetMode="External"/><Relationship Id="rId3861" Type="http://schemas.openxmlformats.org/officeDocument/2006/relationships/hyperlink" Target="https://www.plurk.com/p/3iytwxz8bo" TargetMode="External"/><Relationship Id="rId2530" Type="http://schemas.openxmlformats.org/officeDocument/2006/relationships/hyperlink" Target="https://www.pixiv.net/users/31834881" TargetMode="External"/><Relationship Id="rId3860" Type="http://schemas.openxmlformats.org/officeDocument/2006/relationships/hyperlink" Target="https://lit.link/zh-tw/lyneva" TargetMode="External"/><Relationship Id="rId1200" Type="http://schemas.openxmlformats.org/officeDocument/2006/relationships/hyperlink" Target="https://lit.link/zh-tw/kanillust" TargetMode="External"/><Relationship Id="rId2531" Type="http://schemas.openxmlformats.org/officeDocument/2006/relationships/hyperlink" Target="https://www.instagram.com/mu_artwork/" TargetMode="External"/><Relationship Id="rId3863" Type="http://schemas.openxmlformats.org/officeDocument/2006/relationships/hyperlink" Target="https://twitter.com/OnirengerGo" TargetMode="External"/><Relationship Id="rId1201" Type="http://schemas.openxmlformats.org/officeDocument/2006/relationships/hyperlink" Target="https://www.facebook.com/p/%E5%85%94%E5%85%94%E8%9F%B2-Bunny-Bug-cosplay-100075914348998/?paipv=0&amp;eav=AfZlacHA5ULLre4nouQutgaMddJyveGdvYfPML0qRxyoMyYKL3oHo9OMmxm0878tKvk&amp;_rdr" TargetMode="External"/><Relationship Id="rId2532" Type="http://schemas.openxmlformats.org/officeDocument/2006/relationships/hyperlink" Target="https://lit.link/DrMU" TargetMode="External"/><Relationship Id="rId3862" Type="http://schemas.openxmlformats.org/officeDocument/2006/relationships/hyperlink" Target="https://www.facebook.com/MOKJABU" TargetMode="External"/><Relationship Id="rId1235" Type="http://schemas.openxmlformats.org/officeDocument/2006/relationships/hyperlink" Target="https://www.plurk.com/lanceroteroot" TargetMode="External"/><Relationship Id="rId2566" Type="http://schemas.openxmlformats.org/officeDocument/2006/relationships/hyperlink" Target="https://www.instagram.com/jojosensei360" TargetMode="External"/><Relationship Id="rId3898" Type="http://schemas.openxmlformats.org/officeDocument/2006/relationships/hyperlink" Target="https://home.gamer.com.tw/homeindex.php?owner=MNCrew" TargetMode="External"/><Relationship Id="rId1236" Type="http://schemas.openxmlformats.org/officeDocument/2006/relationships/hyperlink" Target="https://www.pixiv.net/users/2477233" TargetMode="External"/><Relationship Id="rId2567" Type="http://schemas.openxmlformats.org/officeDocument/2006/relationships/hyperlink" Target="https://portaly.cc/jojosensei360?fbclid=IwY2xjawK1DIZleHRuA2FlbQIxMABicmlkETFFbHYxbFlEWWNjdFlPYkx3AR4KIDmNC0lsEI3GWUtKmHayovXKSe75G4Qo2vNX4tNfiV2QZitkrjsREoAeJQ_aem_o-wKLWdPYMhVXCLKI0QGXQ" TargetMode="External"/><Relationship Id="rId3897" Type="http://schemas.openxmlformats.org/officeDocument/2006/relationships/hyperlink" Target="https://www.twitch.tv/mania8522191" TargetMode="External"/><Relationship Id="rId1237" Type="http://schemas.openxmlformats.org/officeDocument/2006/relationships/hyperlink" Target="https://www.plurk.com/p/3iu5qidc89" TargetMode="External"/><Relationship Id="rId2568" Type="http://schemas.openxmlformats.org/officeDocument/2006/relationships/hyperlink" Target="https://www.facebook.com/EelWhalegogogo/" TargetMode="External"/><Relationship Id="rId1238" Type="http://schemas.openxmlformats.org/officeDocument/2006/relationships/hyperlink" Target="https://www.plurk.com/p/3j0ngpo181" TargetMode="External"/><Relationship Id="rId2569" Type="http://schemas.openxmlformats.org/officeDocument/2006/relationships/hyperlink" Target="https://twitter.com/GaBaiLu" TargetMode="External"/><Relationship Id="rId3899" Type="http://schemas.openxmlformats.org/officeDocument/2006/relationships/hyperlink" Target="https://www.plurk.com/p/3izbw6ip4o" TargetMode="External"/><Relationship Id="rId1239" Type="http://schemas.openxmlformats.org/officeDocument/2006/relationships/hyperlink" Target="https://www.facebook.com/innxuan.jr" TargetMode="External"/><Relationship Id="rId409" Type="http://schemas.openxmlformats.org/officeDocument/2006/relationships/hyperlink" Target="https://www.plurk.com/Procambarusclarkii" TargetMode="External"/><Relationship Id="rId404" Type="http://schemas.openxmlformats.org/officeDocument/2006/relationships/hyperlink" Target="https://www.facebook.com/people/%E8%B5%A4%E7%BE%BD%E8%A6%81%E9%BB%9E%E6%8B%8D/100091586837756/" TargetMode="External"/><Relationship Id="rId403" Type="http://schemas.openxmlformats.org/officeDocument/2006/relationships/hyperlink" Target="https://rooftopstudio.weebly.com/about38364260442510520497.html" TargetMode="External"/><Relationship Id="rId402" Type="http://schemas.openxmlformats.org/officeDocument/2006/relationships/hyperlink" Target="https://www.instagram.com/rooftop_26/" TargetMode="External"/><Relationship Id="rId401" Type="http://schemas.openxmlformats.org/officeDocument/2006/relationships/hyperlink" Target="https://www.facebook.com/rooftop26/?locale=zh_TW" TargetMode="External"/><Relationship Id="rId408" Type="http://schemas.openxmlformats.org/officeDocument/2006/relationships/hyperlink" Target="https://www.facebook.com/SpaceFaucet/" TargetMode="External"/><Relationship Id="rId407" Type="http://schemas.openxmlformats.org/officeDocument/2006/relationships/hyperlink" Target="https://www.youtube.com/channel/UC65Ab8I9KU9nSJ8nEGqVIsA" TargetMode="External"/><Relationship Id="rId406" Type="http://schemas.openxmlformats.org/officeDocument/2006/relationships/hyperlink" Target="https://x.com/fairywind5487" TargetMode="External"/><Relationship Id="rId405" Type="http://schemas.openxmlformats.org/officeDocument/2006/relationships/hyperlink" Target="https://www.facebook.com/WindCosDream/?locale=zh_TW" TargetMode="External"/><Relationship Id="rId3890" Type="http://schemas.openxmlformats.org/officeDocument/2006/relationships/hyperlink" Target="https://x.com/Makrows_" TargetMode="External"/><Relationship Id="rId2560" Type="http://schemas.openxmlformats.org/officeDocument/2006/relationships/hyperlink" Target="https://www.myacg.com.tw/goods_detail.php?gid=7374893" TargetMode="External"/><Relationship Id="rId3892" Type="http://schemas.openxmlformats.org/officeDocument/2006/relationships/hyperlink" Target="https://www.facebook.com/ManiaArtwork/" TargetMode="External"/><Relationship Id="rId1230" Type="http://schemas.openxmlformats.org/officeDocument/2006/relationships/hyperlink" Target="https://www.instagram.com/p/DZGPgbFzAOW/" TargetMode="External"/><Relationship Id="rId2561" Type="http://schemas.openxmlformats.org/officeDocument/2006/relationships/hyperlink" Target="https://www.facebook.com/profile.php?id=61583873330635" TargetMode="External"/><Relationship Id="rId3891" Type="http://schemas.openxmlformats.org/officeDocument/2006/relationships/hyperlink" Target="https://www.instagram.com/makrows/" TargetMode="External"/><Relationship Id="rId400" Type="http://schemas.openxmlformats.org/officeDocument/2006/relationships/hyperlink" Target="https://www.instagram.com/aiva_xyz" TargetMode="External"/><Relationship Id="rId1231" Type="http://schemas.openxmlformats.org/officeDocument/2006/relationships/hyperlink" Target="https://www.facebook.com/yamyoukan/?locale=zh_TW" TargetMode="External"/><Relationship Id="rId2562" Type="http://schemas.openxmlformats.org/officeDocument/2006/relationships/hyperlink" Target="https://x.com/black78046" TargetMode="External"/><Relationship Id="rId3894" Type="http://schemas.openxmlformats.org/officeDocument/2006/relationships/hyperlink" Target="https://www.plurk.com/mncrew" TargetMode="External"/><Relationship Id="rId1232" Type="http://schemas.openxmlformats.org/officeDocument/2006/relationships/hyperlink" Target="https://www.plurk.com/pupump" TargetMode="External"/><Relationship Id="rId2563" Type="http://schemas.openxmlformats.org/officeDocument/2006/relationships/hyperlink" Target="https://www.facebook.com/jojosensei360" TargetMode="External"/><Relationship Id="rId3893" Type="http://schemas.openxmlformats.org/officeDocument/2006/relationships/hyperlink" Target="https://twitter.com/mania8522191" TargetMode="External"/><Relationship Id="rId1233" Type="http://schemas.openxmlformats.org/officeDocument/2006/relationships/hyperlink" Target="https://www.facebook.com/yetsubody" TargetMode="External"/><Relationship Id="rId2564" Type="http://schemas.openxmlformats.org/officeDocument/2006/relationships/hyperlink" Target="https://x.com/jojosensei360" TargetMode="External"/><Relationship Id="rId3896" Type="http://schemas.openxmlformats.org/officeDocument/2006/relationships/hyperlink" Target="https://www.instagram.com/mania8522191/" TargetMode="External"/><Relationship Id="rId1234" Type="http://schemas.openxmlformats.org/officeDocument/2006/relationships/hyperlink" Target="https://twitter.com/ryougi471" TargetMode="External"/><Relationship Id="rId2565" Type="http://schemas.openxmlformats.org/officeDocument/2006/relationships/hyperlink" Target="https://www.pixiv.net/users/1350252" TargetMode="External"/><Relationship Id="rId3895" Type="http://schemas.openxmlformats.org/officeDocument/2006/relationships/hyperlink" Target="https://www.pixiv.net/users/8522191" TargetMode="External"/><Relationship Id="rId1224" Type="http://schemas.openxmlformats.org/officeDocument/2006/relationships/hyperlink" Target="https://www.facebook.com/hanyangcomic" TargetMode="External"/><Relationship Id="rId2555" Type="http://schemas.openxmlformats.org/officeDocument/2006/relationships/hyperlink" Target="https://www.twitch.tv/rappucat4245" TargetMode="External"/><Relationship Id="rId3887" Type="http://schemas.openxmlformats.org/officeDocument/2006/relationships/hyperlink" Target="https://www.plurk.com/p/3iqc8730te" TargetMode="External"/><Relationship Id="rId1225" Type="http://schemas.openxmlformats.org/officeDocument/2006/relationships/hyperlink" Target="https://twitter.com/shepherd_0821" TargetMode="External"/><Relationship Id="rId2556" Type="http://schemas.openxmlformats.org/officeDocument/2006/relationships/hyperlink" Target="https://www.facebook.com/quarterlift/" TargetMode="External"/><Relationship Id="rId3886" Type="http://schemas.openxmlformats.org/officeDocument/2006/relationships/hyperlink" Target="https://www.pixiv.net/users/554800" TargetMode="External"/><Relationship Id="rId1226" Type="http://schemas.openxmlformats.org/officeDocument/2006/relationships/hyperlink" Target="https://www.plurk.com/oz730821" TargetMode="External"/><Relationship Id="rId2557" Type="http://schemas.openxmlformats.org/officeDocument/2006/relationships/hyperlink" Target="https://twitter.com/quarterlift" TargetMode="External"/><Relationship Id="rId3889" Type="http://schemas.openxmlformats.org/officeDocument/2006/relationships/hyperlink" Target="https://www.pixiv.net/users/20538501" TargetMode="External"/><Relationship Id="rId1227" Type="http://schemas.openxmlformats.org/officeDocument/2006/relationships/hyperlink" Target="https://www.pixiv.net/users/180196" TargetMode="External"/><Relationship Id="rId2558" Type="http://schemas.openxmlformats.org/officeDocument/2006/relationships/hyperlink" Target="https://www.pixiv.net/users/2578261" TargetMode="External"/><Relationship Id="rId3888" Type="http://schemas.openxmlformats.org/officeDocument/2006/relationships/hyperlink" Target="https://www.facebook.com/p/MAkoriii-100064519669334/?paipv=0&amp;eav=AfZemm0jmBincS0eaoCozMr5lEA30Ph0lfWU2VSZcwZhO8QZewMl1Hi15uFVpbkjiXw&amp;_rdr" TargetMode="External"/><Relationship Id="rId1228" Type="http://schemas.openxmlformats.org/officeDocument/2006/relationships/hyperlink" Target="https://home.gamer.com.tw/homeindex.php?owner=shepherd0821" TargetMode="External"/><Relationship Id="rId2559" Type="http://schemas.openxmlformats.org/officeDocument/2006/relationships/hyperlink" Target="https://www.facebook.com/lift.quarter/posts/pfbid02idMj8NXUXgEiKNJvHRhyBfMTv363rVjn9trg6RvuM23whhREg4e5SujKnHH5Xb2Xl" TargetMode="External"/><Relationship Id="rId1229" Type="http://schemas.openxmlformats.org/officeDocument/2006/relationships/hyperlink" Target="https://www.facebook.com/onigirijinja/?ref=PROFILE_EDIT_xav_ig_profile_page_web" TargetMode="External"/><Relationship Id="rId3881" Type="http://schemas.openxmlformats.org/officeDocument/2006/relationships/hyperlink" Target="https://twitter.com/OrignZeroJP" TargetMode="External"/><Relationship Id="rId2550" Type="http://schemas.openxmlformats.org/officeDocument/2006/relationships/hyperlink" Target="https://x.com/AH_BEY1024" TargetMode="External"/><Relationship Id="rId3880" Type="http://schemas.openxmlformats.org/officeDocument/2006/relationships/hyperlink" Target="https://www.facebook.com/OriginZeroClub/" TargetMode="External"/><Relationship Id="rId1220" Type="http://schemas.openxmlformats.org/officeDocument/2006/relationships/hyperlink" Target="https://www.facebook.com/ikaridon/posts/pfbid02FEZunFiu695x81Lv9TECwDxC44FwAj1XyWuBVnXpXKXgZD9UuQGEEpMyaNTqrruXl" TargetMode="External"/><Relationship Id="rId2551" Type="http://schemas.openxmlformats.org/officeDocument/2006/relationships/hyperlink" Target="https://www.pixiv.net/users/53496975" TargetMode="External"/><Relationship Id="rId3883" Type="http://schemas.openxmlformats.org/officeDocument/2006/relationships/hyperlink" Target="https://www.pixiv.net/users/258097" TargetMode="External"/><Relationship Id="rId1221" Type="http://schemas.openxmlformats.org/officeDocument/2006/relationships/hyperlink" Target="https://www.facebook.com/lovecoffeecosplay/" TargetMode="External"/><Relationship Id="rId2552" Type="http://schemas.openxmlformats.org/officeDocument/2006/relationships/hyperlink" Target="https://www.twitter.com/Rappumao1" TargetMode="External"/><Relationship Id="rId3882" Type="http://schemas.openxmlformats.org/officeDocument/2006/relationships/hyperlink" Target="https://www.plurk.com/OriginZero" TargetMode="External"/><Relationship Id="rId1222" Type="http://schemas.openxmlformats.org/officeDocument/2006/relationships/hyperlink" Target="https://twitter.com/e3253321?fbclid=IwAR2yAsg4eL1wd_a3QQxY8XYH_ckF7uFYgAq22cOTEtWVS0BW0ZQL5FpYT2U" TargetMode="External"/><Relationship Id="rId2553" Type="http://schemas.openxmlformats.org/officeDocument/2006/relationships/hyperlink" Target="https://www.instagram.com/lei_guangxuan/?hl=zh-tw" TargetMode="External"/><Relationship Id="rId3885" Type="http://schemas.openxmlformats.org/officeDocument/2006/relationships/hyperlink" Target="https://www.plurk.com/maidoll_fei" TargetMode="External"/><Relationship Id="rId1223" Type="http://schemas.openxmlformats.org/officeDocument/2006/relationships/hyperlink" Target="https://www.instagram.com/sppskk7788/?fbclid=IwAR37lR_asuZThiLkhu-zq5sk9yuPMTQD6_rX-jGiF9GVgO5zpfKuoujcVFU" TargetMode="External"/><Relationship Id="rId2554" Type="http://schemas.openxmlformats.org/officeDocument/2006/relationships/hyperlink" Target="https://www.youtube.com/@rappucat8774" TargetMode="External"/><Relationship Id="rId3884" Type="http://schemas.openxmlformats.org/officeDocument/2006/relationships/hyperlink" Target="https://twitter.com/maidoll" TargetMode="External"/><Relationship Id="rId2500" Type="http://schemas.openxmlformats.org/officeDocument/2006/relationships/hyperlink" Target="https://x.com/07ChiChiMaru" TargetMode="External"/><Relationship Id="rId3832" Type="http://schemas.openxmlformats.org/officeDocument/2006/relationships/hyperlink" Target="https://www.instagram.com/lotai_uwu/" TargetMode="External"/><Relationship Id="rId2501" Type="http://schemas.openxmlformats.org/officeDocument/2006/relationships/hyperlink" Target="https://www.plurk.com/ChiChiMaru" TargetMode="External"/><Relationship Id="rId3831" Type="http://schemas.openxmlformats.org/officeDocument/2006/relationships/hyperlink" Target="https://www.pixiv.net/users/37214219" TargetMode="External"/><Relationship Id="rId2502" Type="http://schemas.openxmlformats.org/officeDocument/2006/relationships/hyperlink" Target="https://www.pixiv.net/users/51262417" TargetMode="External"/><Relationship Id="rId3834" Type="http://schemas.openxmlformats.org/officeDocument/2006/relationships/hyperlink" Target="https://www.facebook.com/LSSTHYMO/" TargetMode="External"/><Relationship Id="rId2503" Type="http://schemas.openxmlformats.org/officeDocument/2006/relationships/hyperlink" Target="https://chichimaru.fanbox.cc/" TargetMode="External"/><Relationship Id="rId3833" Type="http://schemas.openxmlformats.org/officeDocument/2006/relationships/hyperlink" Target="https://www.threads.net/@lotai_uwu" TargetMode="External"/><Relationship Id="rId2504" Type="http://schemas.openxmlformats.org/officeDocument/2006/relationships/hyperlink" Target="https://fantia.jp/fanclubs/521039" TargetMode="External"/><Relationship Id="rId3836" Type="http://schemas.openxmlformats.org/officeDocument/2006/relationships/hyperlink" Target="https://www.plurk.com/LSSTHYMO" TargetMode="External"/><Relationship Id="rId2505" Type="http://schemas.openxmlformats.org/officeDocument/2006/relationships/hyperlink" Target="https://htoh.asia/chichimaru" TargetMode="External"/><Relationship Id="rId3835" Type="http://schemas.openxmlformats.org/officeDocument/2006/relationships/hyperlink" Target="https://twitter.com/lssthymo" TargetMode="External"/><Relationship Id="rId2506" Type="http://schemas.openxmlformats.org/officeDocument/2006/relationships/hyperlink" Target="https://home.gamer.com.tw/homeindex.php?owner=t070713" TargetMode="External"/><Relationship Id="rId3838" Type="http://schemas.openxmlformats.org/officeDocument/2006/relationships/hyperlink" Target="https://x.com/LuminoInc" TargetMode="External"/><Relationship Id="rId2507" Type="http://schemas.openxmlformats.org/officeDocument/2006/relationships/hyperlink" Target="https://www.plurk.com/p/3iu4tdesy1" TargetMode="External"/><Relationship Id="rId3837" Type="http://schemas.openxmlformats.org/officeDocument/2006/relationships/hyperlink" Target="https://www.pixiv.net/users/4407766" TargetMode="External"/><Relationship Id="rId2508" Type="http://schemas.openxmlformats.org/officeDocument/2006/relationships/hyperlink" Target="https://www.plurk.com/p/3iz7nxkcb3" TargetMode="External"/><Relationship Id="rId2509" Type="http://schemas.openxmlformats.org/officeDocument/2006/relationships/hyperlink" Target="https://www.facebook.com/siumong63/?ref=NONE_xav_ig_profile_page_web" TargetMode="External"/><Relationship Id="rId3839" Type="http://schemas.openxmlformats.org/officeDocument/2006/relationships/hyperlink" Target="https://www.eventeny.com/company/?c=7006" TargetMode="External"/><Relationship Id="rId3830" Type="http://schemas.openxmlformats.org/officeDocument/2006/relationships/hyperlink" Target="https://x.com/lotai_paint" TargetMode="External"/><Relationship Id="rId3821" Type="http://schemas.openxmlformats.org/officeDocument/2006/relationships/hyperlink" Target="https://x.com/Samidare_Haduki/status/2086448383796158586" TargetMode="External"/><Relationship Id="rId3820" Type="http://schemas.openxmlformats.org/officeDocument/2006/relationships/hyperlink" Target="https://lit.link/zh-tw/liliumcasablanca" TargetMode="External"/><Relationship Id="rId3823" Type="http://schemas.openxmlformats.org/officeDocument/2006/relationships/hyperlink" Target="https://www.facebook.com/LiNiCosplay/" TargetMode="External"/><Relationship Id="rId3822" Type="http://schemas.openxmlformats.org/officeDocument/2006/relationships/hyperlink" Target="https://innocencelily.booth.pm/" TargetMode="External"/><Relationship Id="rId3825" Type="http://schemas.openxmlformats.org/officeDocument/2006/relationships/hyperlink" Target="https://x.com/ilolikoiko" TargetMode="External"/><Relationship Id="rId3824" Type="http://schemas.openxmlformats.org/officeDocument/2006/relationships/hyperlink" Target="https://x.com/LMLive_TW" TargetMode="External"/><Relationship Id="rId3827" Type="http://schemas.openxmlformats.org/officeDocument/2006/relationships/hyperlink" Target="https://koikoiloli.com/" TargetMode="External"/><Relationship Id="rId3826" Type="http://schemas.openxmlformats.org/officeDocument/2006/relationships/hyperlink" Target="https://www.pixiv.net/users/171701" TargetMode="External"/><Relationship Id="rId3829" Type="http://schemas.openxmlformats.org/officeDocument/2006/relationships/hyperlink" Target="https://bsky.app/profile/lotai0301.bsky.social" TargetMode="External"/><Relationship Id="rId3828" Type="http://schemas.openxmlformats.org/officeDocument/2006/relationships/hyperlink" Target="https://www.facebook.com/profile.php?id=100059107663622" TargetMode="External"/><Relationship Id="rId2522" Type="http://schemas.openxmlformats.org/officeDocument/2006/relationships/hyperlink" Target="https://www.pixiv.net/users/22570447" TargetMode="External"/><Relationship Id="rId3854" Type="http://schemas.openxmlformats.org/officeDocument/2006/relationships/hyperlink" Target="https://www.facebook.com/profile.php?id=61576740734165&amp;notif_id=1754727143489823&amp;notif_t=fan_profile_v2&amp;ref=notif" TargetMode="External"/><Relationship Id="rId2523" Type="http://schemas.openxmlformats.org/officeDocument/2006/relationships/hyperlink" Target="https://drbeeeee.weebly.com/" TargetMode="External"/><Relationship Id="rId3853" Type="http://schemas.openxmlformats.org/officeDocument/2006/relationships/hyperlink" Target="https://lycorisgarden.weebly.com/" TargetMode="External"/><Relationship Id="rId2524" Type="http://schemas.openxmlformats.org/officeDocument/2006/relationships/hyperlink" Target="https://www.facebook.com/Dr.Beeeee/posts/pfbid0rtkb5frzGHFv4Vo4dTnnCpKCf439C7e8gqRNktH18j5W4dVbjtf71dZavA8bo1khl" TargetMode="External"/><Relationship Id="rId3856" Type="http://schemas.openxmlformats.org/officeDocument/2006/relationships/hyperlink" Target="https://www.plurk.com/LyNeva_art" TargetMode="External"/><Relationship Id="rId2525" Type="http://schemas.openxmlformats.org/officeDocument/2006/relationships/hyperlink" Target="https://www.plurk.com/p/3izibf681o" TargetMode="External"/><Relationship Id="rId3855" Type="http://schemas.openxmlformats.org/officeDocument/2006/relationships/hyperlink" Target="https://x.com/LyNeva_art" TargetMode="External"/><Relationship Id="rId2526" Type="http://schemas.openxmlformats.org/officeDocument/2006/relationships/hyperlink" Target="https://x.com/chilinn0620" TargetMode="External"/><Relationship Id="rId3858" Type="http://schemas.openxmlformats.org/officeDocument/2006/relationships/hyperlink" Target="https://www.instagram.com/lyneva_art/" TargetMode="External"/><Relationship Id="rId2527" Type="http://schemas.openxmlformats.org/officeDocument/2006/relationships/hyperlink" Target="https://x.com/chilinn0620/status/2060549311910522980" TargetMode="External"/><Relationship Id="rId3857" Type="http://schemas.openxmlformats.org/officeDocument/2006/relationships/hyperlink" Target="https://www.pixiv.net/users/99181500" TargetMode="External"/><Relationship Id="rId2528" Type="http://schemas.openxmlformats.org/officeDocument/2006/relationships/hyperlink" Target="https://www.facebook.com/Dr.MUU" TargetMode="External"/><Relationship Id="rId2529" Type="http://schemas.openxmlformats.org/officeDocument/2006/relationships/hyperlink" Target="https://x.com/misu__030" TargetMode="External"/><Relationship Id="rId3859" Type="http://schemas.openxmlformats.org/officeDocument/2006/relationships/hyperlink" Target="https://home.gamer.com.tw/home.php?owner=lyneva39" TargetMode="External"/><Relationship Id="rId3850" Type="http://schemas.openxmlformats.org/officeDocument/2006/relationships/hyperlink" Target="https://www.facebook.com/LycorisGarden/" TargetMode="External"/><Relationship Id="rId2520" Type="http://schemas.openxmlformats.org/officeDocument/2006/relationships/hyperlink" Target="https://twitter.com/DrBeeeee" TargetMode="External"/><Relationship Id="rId3852" Type="http://schemas.openxmlformats.org/officeDocument/2006/relationships/hyperlink" Target="https://www.pixiv.net/users/58378074" TargetMode="External"/><Relationship Id="rId2521" Type="http://schemas.openxmlformats.org/officeDocument/2006/relationships/hyperlink" Target="https://www.plurk.com/HoneyBee_3000" TargetMode="External"/><Relationship Id="rId3851" Type="http://schemas.openxmlformats.org/officeDocument/2006/relationships/hyperlink" Target="https://twitter.com/mimeowho" TargetMode="External"/><Relationship Id="rId2511" Type="http://schemas.openxmlformats.org/officeDocument/2006/relationships/hyperlink" Target="https://www.instagram.com/siumong63/" TargetMode="External"/><Relationship Id="rId3843" Type="http://schemas.openxmlformats.org/officeDocument/2006/relationships/hyperlink" Target="https://www.facebook.com/LuoyingCosplay/" TargetMode="External"/><Relationship Id="rId2512" Type="http://schemas.openxmlformats.org/officeDocument/2006/relationships/hyperlink" Target="https://www.facebook.com/arth58862186" TargetMode="External"/><Relationship Id="rId3842" Type="http://schemas.openxmlformats.org/officeDocument/2006/relationships/hyperlink" Target="https://lit.link/zh-tw/nannanananaunau" TargetMode="External"/><Relationship Id="rId2513" Type="http://schemas.openxmlformats.org/officeDocument/2006/relationships/hyperlink" Target="https://x.com/HungKasai" TargetMode="External"/><Relationship Id="rId3845" Type="http://schemas.openxmlformats.org/officeDocument/2006/relationships/hyperlink" Target="https://x.com/luoying0202" TargetMode="External"/><Relationship Id="rId2514" Type="http://schemas.openxmlformats.org/officeDocument/2006/relationships/hyperlink" Target="https://www.pixiv.net/users/834211" TargetMode="External"/><Relationship Id="rId3844" Type="http://schemas.openxmlformats.org/officeDocument/2006/relationships/hyperlink" Target="https://www.facebook.com/profile.php?id=100090895444259" TargetMode="External"/><Relationship Id="rId2515" Type="http://schemas.openxmlformats.org/officeDocument/2006/relationships/hyperlink" Target="https://www.plurk.com/p/3iu0rcwbs0" TargetMode="External"/><Relationship Id="rId3847" Type="http://schemas.openxmlformats.org/officeDocument/2006/relationships/hyperlink" Target="https://www.youtube.com/@forbiddenknowledge123/about" TargetMode="External"/><Relationship Id="rId2516" Type="http://schemas.openxmlformats.org/officeDocument/2006/relationships/hyperlink" Target="https://www.myacg.com.tw/goods_detail.php?gid=7374898" TargetMode="External"/><Relationship Id="rId3846" Type="http://schemas.openxmlformats.org/officeDocument/2006/relationships/hyperlink" Target="https://www.instagram.com/luoying_cosplay/" TargetMode="External"/><Relationship Id="rId2517" Type="http://schemas.openxmlformats.org/officeDocument/2006/relationships/hyperlink" Target="https://www.myacg.com.tw/goods_detail.php?gid=7374898" TargetMode="External"/><Relationship Id="rId3849" Type="http://schemas.openxmlformats.org/officeDocument/2006/relationships/hyperlink" Target="https://lit.link/en/luoyingcosplay" TargetMode="External"/><Relationship Id="rId2518" Type="http://schemas.openxmlformats.org/officeDocument/2006/relationships/hyperlink" Target="https://arth58862186.pixnet.net/blog/posts/917922743876385181" TargetMode="External"/><Relationship Id="rId3848" Type="http://schemas.openxmlformats.org/officeDocument/2006/relationships/hyperlink" Target="https://discord.gg/qqu5S4fKgg" TargetMode="External"/><Relationship Id="rId2519" Type="http://schemas.openxmlformats.org/officeDocument/2006/relationships/hyperlink" Target="https://www.facebook.com/Dr.Beeeee" TargetMode="External"/><Relationship Id="rId3841" Type="http://schemas.openxmlformats.org/officeDocument/2006/relationships/hyperlink" Target="https://nanananaaannaa.fanbox.cc/" TargetMode="External"/><Relationship Id="rId2510" Type="http://schemas.openxmlformats.org/officeDocument/2006/relationships/hyperlink" Target="https://www.patreon.com/siumong63?fbclid=IwY2xjawSRuZNleHRuA2FlbQIxMABicmlkETFCREFoZ2w2VWJvUEVKRTRvc3J0YwZhcHBfaWQQMjIyMDM5MTc4ODIwMDg5MgABHrMwRPjvpwRuYf-MSSCP-MgOLP2Cg8SVTj9CrhEUPPhZJCgSj1Hrq_LpFr1z_aem_4Z48on9Jo7nvJNoJsfbZ_w" TargetMode="External"/><Relationship Id="rId3840" Type="http://schemas.openxmlformats.org/officeDocument/2006/relationships/hyperlink" Target="https://x.com/nanananaaannaa" TargetMode="External"/><Relationship Id="rId4327" Type="http://schemas.openxmlformats.org/officeDocument/2006/relationships/hyperlink" Target="https://www.facebook.com/ekis2018" TargetMode="External"/><Relationship Id="rId4326" Type="http://schemas.openxmlformats.org/officeDocument/2006/relationships/hyperlink" Target="https://discord.com/invite/5xrVARy" TargetMode="External"/><Relationship Id="rId4329" Type="http://schemas.openxmlformats.org/officeDocument/2006/relationships/hyperlink" Target="https://x.com/KW7MD8FEWT7lMXx" TargetMode="External"/><Relationship Id="rId4328" Type="http://schemas.openxmlformats.org/officeDocument/2006/relationships/hyperlink" Target="https://www.facebook.com/profile.php?id=100076362457212&amp;ref=page_internal" TargetMode="External"/><Relationship Id="rId469" Type="http://schemas.openxmlformats.org/officeDocument/2006/relationships/hyperlink" Target="https://www.plurk.com/kyawsan2005" TargetMode="External"/><Relationship Id="rId468" Type="http://schemas.openxmlformats.org/officeDocument/2006/relationships/hyperlink" Target="https://twitter.com/lewis95lewis95" TargetMode="External"/><Relationship Id="rId467" Type="http://schemas.openxmlformats.org/officeDocument/2006/relationships/hyperlink" Target="https://www.facebook.com/moon0905" TargetMode="External"/><Relationship Id="rId1290" Type="http://schemas.openxmlformats.org/officeDocument/2006/relationships/hyperlink" Target="https://x.com/0913sakura_cafe/status/2081055521742958711?s=61&amp;t=J9-H8xDVimG-T97w1or4FA" TargetMode="External"/><Relationship Id="rId1291" Type="http://schemas.openxmlformats.org/officeDocument/2006/relationships/hyperlink" Target="https://x.com/yilan_un" TargetMode="External"/><Relationship Id="rId1292" Type="http://schemas.openxmlformats.org/officeDocument/2006/relationships/hyperlink" Target="https://www.plurk.com/YilanUN" TargetMode="External"/><Relationship Id="rId462" Type="http://schemas.openxmlformats.org/officeDocument/2006/relationships/hyperlink" Target="https://www.facebook.com/permalink.php?story_fbid=pfbid02EwqVb1z9PjV61yvsxQrT6vXcW1Gb8B99nWPMTXvZe3o3CyqamMDiyxe3G5HXJ3QFl&amp;id=61573280459091" TargetMode="External"/><Relationship Id="rId1293" Type="http://schemas.openxmlformats.org/officeDocument/2006/relationships/hyperlink" Target="https://www.pixiv.net/users/5824774" TargetMode="External"/><Relationship Id="rId461" Type="http://schemas.openxmlformats.org/officeDocument/2006/relationships/hyperlink" Target="https://home.gamer.com.tw/profile/index.php?owner=fain550123" TargetMode="External"/><Relationship Id="rId1294" Type="http://schemas.openxmlformats.org/officeDocument/2006/relationships/hyperlink" Target="https://x.com/yilan_un/status/2082748461636825586" TargetMode="External"/><Relationship Id="rId460" Type="http://schemas.openxmlformats.org/officeDocument/2006/relationships/hyperlink" Target="https://www.pixiv.net/users/34597732" TargetMode="External"/><Relationship Id="rId1295" Type="http://schemas.openxmlformats.org/officeDocument/2006/relationships/hyperlink" Target="https://www.facebook.com/p/%E6%9D%B1%E6%96%B9project-%E6%96%87%E6%96%87%E6%96%B0%E8%81%9E%E8%B3%87%E8%A8%8A%E9%83%A8-61554006466732/?locale=zh_TW" TargetMode="External"/><Relationship Id="rId4321" Type="http://schemas.openxmlformats.org/officeDocument/2006/relationships/hyperlink" Target="https://www.facebook.com/wool86/" TargetMode="External"/><Relationship Id="rId1296" Type="http://schemas.openxmlformats.org/officeDocument/2006/relationships/hyperlink" Target="https://x.com/active_neets" TargetMode="External"/><Relationship Id="rId4320" Type="http://schemas.openxmlformats.org/officeDocument/2006/relationships/hyperlink" Target="https://x.com/EjShino/status/2084930829407662106" TargetMode="External"/><Relationship Id="rId466" Type="http://schemas.openxmlformats.org/officeDocument/2006/relationships/hyperlink" Target="https://www.facebook.com/eman.nep.5" TargetMode="External"/><Relationship Id="rId1297" Type="http://schemas.openxmlformats.org/officeDocument/2006/relationships/hyperlink" Target="https://www.youtube.com/c/ActiveNEETs" TargetMode="External"/><Relationship Id="rId4323" Type="http://schemas.openxmlformats.org/officeDocument/2006/relationships/hyperlink" Target="https://twitter.com/stityo?lang=zh-Hant" TargetMode="External"/><Relationship Id="rId465" Type="http://schemas.openxmlformats.org/officeDocument/2006/relationships/hyperlink" Target="https://www.facebook.com/tsukihikarinya/posts/pfbid022Tgv1XoLE7A8QhWCACkAV9U5dWu1dd6GDVRXGdRMMWw8m5j5XXEfjnA4bx2vGP5al" TargetMode="External"/><Relationship Id="rId1298" Type="http://schemas.openxmlformats.org/officeDocument/2006/relationships/hyperlink" Target="https://neets.tokyo/index.html" TargetMode="External"/><Relationship Id="rId4322" Type="http://schemas.openxmlformats.org/officeDocument/2006/relationships/hyperlink" Target="https://www.facebook.com/TWcoserStityo/" TargetMode="External"/><Relationship Id="rId464" Type="http://schemas.openxmlformats.org/officeDocument/2006/relationships/hyperlink" Target="https://www.facebook.com/tsukihikarinya" TargetMode="External"/><Relationship Id="rId1299" Type="http://schemas.openxmlformats.org/officeDocument/2006/relationships/hyperlink" Target="http://www.nicovideo.jp/mylist/47613803" TargetMode="External"/><Relationship Id="rId4325" Type="http://schemas.openxmlformats.org/officeDocument/2006/relationships/hyperlink" Target="https://www.twitch.tv/stityo" TargetMode="External"/><Relationship Id="rId463" Type="http://schemas.openxmlformats.org/officeDocument/2006/relationships/hyperlink" Target="https://www.facebook.com/LARPPotion" TargetMode="External"/><Relationship Id="rId4324" Type="http://schemas.openxmlformats.org/officeDocument/2006/relationships/hyperlink" Target="https://www.youtube.com/@stityo_potato0314" TargetMode="External"/><Relationship Id="rId4316" Type="http://schemas.openxmlformats.org/officeDocument/2006/relationships/hyperlink" Target="https://www.facebook.com/oroninshino" TargetMode="External"/><Relationship Id="rId4315" Type="http://schemas.openxmlformats.org/officeDocument/2006/relationships/hyperlink" Target="https://www.pixiv.net/users/2922438" TargetMode="External"/><Relationship Id="rId4318" Type="http://schemas.openxmlformats.org/officeDocument/2006/relationships/hyperlink" Target="https://www.pixiv.net/users/1280720" TargetMode="External"/><Relationship Id="rId4317" Type="http://schemas.openxmlformats.org/officeDocument/2006/relationships/hyperlink" Target="https://x.com/EjShino" TargetMode="External"/><Relationship Id="rId4319" Type="http://schemas.openxmlformats.org/officeDocument/2006/relationships/hyperlink" Target="https://x.com/EjShino/status/2082075697519251911" TargetMode="External"/><Relationship Id="rId459" Type="http://schemas.openxmlformats.org/officeDocument/2006/relationships/hyperlink" Target="https://www.facebook.com/p/%E9%99%8C%E5%8D%83-61573280459091/" TargetMode="External"/><Relationship Id="rId458" Type="http://schemas.openxmlformats.org/officeDocument/2006/relationships/hyperlink" Target="https://www.pixiv.net/users/109120010/illustrations" TargetMode="External"/><Relationship Id="rId457" Type="http://schemas.openxmlformats.org/officeDocument/2006/relationships/hyperlink" Target="https://x.com/kagura_022?fbclid=IwY2xjawSKW4lleHRuA2FlbQIxMABicmlkETFlcUpkZGU2bXpTV1J3QjM3c3J0YwZhcHBfaWQQMjIyMDM5MTc4ODIwMDg5MgABHqz5aEXo9iZb_dhNaWHZ7EZYJaLy4JszYm1Z6Es_GvqEteWxZo4r8HwhbgIp_aem_nS3djgz-48-V3P8i1pEEWQ" TargetMode="External"/><Relationship Id="rId456" Type="http://schemas.openxmlformats.org/officeDocument/2006/relationships/hyperlink" Target="https://www.facebook.com/allen.xie.337023/" TargetMode="External"/><Relationship Id="rId1280" Type="http://schemas.openxmlformats.org/officeDocument/2006/relationships/hyperlink" Target="https://www.facebook.com/share/1BVzSpMw2k/?mibextid=wwXIfr" TargetMode="External"/><Relationship Id="rId1281" Type="http://schemas.openxmlformats.org/officeDocument/2006/relationships/hyperlink" Target="https://www.pixiv.net/users/24316785" TargetMode="External"/><Relationship Id="rId451" Type="http://schemas.openxmlformats.org/officeDocument/2006/relationships/hyperlink" Target="https://x.com/arkstudio_tw" TargetMode="External"/><Relationship Id="rId1282" Type="http://schemas.openxmlformats.org/officeDocument/2006/relationships/hyperlink" Target="http://linktr.ee/barley_tea_o.o?fbclid=IwRlRTSASLZnNleHRuA2FlbQIxMABzcnRjBmFwcF9pZAo2NjI4NTY4Mzc5AAEeRW9ToEpn6nsSC5IlGB9-dLzuMFCMxGONwJ0oMExlvAgzkFh-f9MexFkSSCQ_aem_8qNN_aAAIlSFaLFo6M7kmA" TargetMode="External"/><Relationship Id="rId450" Type="http://schemas.openxmlformats.org/officeDocument/2006/relationships/hyperlink" Target="https://docs.google.com/forms/d/e/1FAIpQLScIX8NEFpSTJfO1zc84m_BkyX_LsR22buzal_8ueXMnlhQydA/viewform" TargetMode="External"/><Relationship Id="rId1283" Type="http://schemas.openxmlformats.org/officeDocument/2006/relationships/hyperlink" Target="https://m.facebook.com/story.php?story_fbid=pfbid0UvRKU5dRsskcez1XPybCBo6V6ymKrBeaqysrVwoL93VBwi2assKustPkKNTkn9uel&amp;id=100023888870805" TargetMode="External"/><Relationship Id="rId1284" Type="http://schemas.openxmlformats.org/officeDocument/2006/relationships/hyperlink" Target="https://www.facebook.com/AXiangstudio/" TargetMode="External"/><Relationship Id="rId4310" Type="http://schemas.openxmlformats.org/officeDocument/2006/relationships/hyperlink" Target="https://www.plurk.com/kisara9865" TargetMode="External"/><Relationship Id="rId1285" Type="http://schemas.openxmlformats.org/officeDocument/2006/relationships/hyperlink" Target="https://www.instagram.com/monsterbox_1024" TargetMode="External"/><Relationship Id="rId455" Type="http://schemas.openxmlformats.org/officeDocument/2006/relationships/hyperlink" Target="https://x.com/arkmetropolis77/status/2061290173019939219?s=46" TargetMode="External"/><Relationship Id="rId1286" Type="http://schemas.openxmlformats.org/officeDocument/2006/relationships/hyperlink" Target="https://www.facebook.com/CharactercreationDrawing" TargetMode="External"/><Relationship Id="rId4312" Type="http://schemas.openxmlformats.org/officeDocument/2006/relationships/hyperlink" Target="https://www.twitch.tv/sophiek9865" TargetMode="External"/><Relationship Id="rId454" Type="http://schemas.openxmlformats.org/officeDocument/2006/relationships/hyperlink" Target="https://www.instagram.com/arkmetropolis77/" TargetMode="External"/><Relationship Id="rId1287" Type="http://schemas.openxmlformats.org/officeDocument/2006/relationships/hyperlink" Target="https://www.facebook.com/share/192EhjEP8i/?mibextid=wwXIfr" TargetMode="External"/><Relationship Id="rId4311" Type="http://schemas.openxmlformats.org/officeDocument/2006/relationships/hyperlink" Target="https://www.instagram.com/sophiek9865" TargetMode="External"/><Relationship Id="rId453" Type="http://schemas.openxmlformats.org/officeDocument/2006/relationships/hyperlink" Target="https://x.com/ArkMetropolis77?fbclid=PAZXh0bgNhZW0CMTEAc3J0YwZhcHBfaWQPOTM2NjE5NzQzMzkyNDU5AAGnjt7CeAPFUz0ujxs4iCwSKyGFbiO_0METYU9GRxIp1GTWgCdpufGFj4i8mpg_aem_UALz0WHr1x2yOh8MAjXmIA" TargetMode="External"/><Relationship Id="rId1288" Type="http://schemas.openxmlformats.org/officeDocument/2006/relationships/hyperlink" Target="https://x.com/0913sakura_cafe?s=11&amp;t=J9-H8xDVimG-T97w1or4FA" TargetMode="External"/><Relationship Id="rId4314" Type="http://schemas.openxmlformats.org/officeDocument/2006/relationships/hyperlink" Target="https://www.facebook.com/share/15vdUgZoC6/?mibextid=LQQJ4d" TargetMode="External"/><Relationship Id="rId452" Type="http://schemas.openxmlformats.org/officeDocument/2006/relationships/hyperlink" Target="https://x.com/arkstudio_tw/status/2083391601511129583" TargetMode="External"/><Relationship Id="rId1289" Type="http://schemas.openxmlformats.org/officeDocument/2006/relationships/hyperlink" Target="https://www.instagram.com/after_sakura_cafe?igsh=MTBkNnZqZjZ2YXk0ZQ==" TargetMode="External"/><Relationship Id="rId4313" Type="http://schemas.openxmlformats.org/officeDocument/2006/relationships/hyperlink" Target="https://zxs20000.wixsite.com/kfgdesign" TargetMode="External"/><Relationship Id="rId3018" Type="http://schemas.openxmlformats.org/officeDocument/2006/relationships/hyperlink" Target="https://www.pixiv.net/users/5233382" TargetMode="External"/><Relationship Id="rId4349" Type="http://schemas.openxmlformats.org/officeDocument/2006/relationships/hyperlink" Target="https://www.instagram.com/takoaquarium" TargetMode="External"/><Relationship Id="rId3017" Type="http://schemas.openxmlformats.org/officeDocument/2006/relationships/hyperlink" Target="https://twitter.com/confidentbana" TargetMode="External"/><Relationship Id="rId4348" Type="http://schemas.openxmlformats.org/officeDocument/2006/relationships/hyperlink" Target="https://x.com/Spartanii121" TargetMode="External"/><Relationship Id="rId3019" Type="http://schemas.openxmlformats.org/officeDocument/2006/relationships/hyperlink" Target="https://www.facebook.com/permalink.php?story_fbid=pfbid02iNghEpBWj8j8ZBaQaSA4QUpghggLMUADNjc5NzWDPoBvpJks72bbTwNyupTNSWpkl&amp;id=61550052955941" TargetMode="External"/><Relationship Id="rId491" Type="http://schemas.openxmlformats.org/officeDocument/2006/relationships/hyperlink" Target="https://twitter.com/JOHNJOHNW23" TargetMode="External"/><Relationship Id="rId490" Type="http://schemas.openxmlformats.org/officeDocument/2006/relationships/hyperlink" Target="https://www.facebook.com/johnjohnw23/" TargetMode="External"/><Relationship Id="rId489" Type="http://schemas.openxmlformats.org/officeDocument/2006/relationships/hyperlink" Target="https://x.com/LioMaguri5" TargetMode="External"/><Relationship Id="rId484" Type="http://schemas.openxmlformats.org/officeDocument/2006/relationships/hyperlink" Target="https://www.facebook.com/nokomakawa/posts/pfbid034EdfdKVBL7hdWupvWyiRcUQvfpSW1BpZ75NGuXAfpKgNvk8daL5EtoG2NvrJMn6Hl" TargetMode="External"/><Relationship Id="rId3010" Type="http://schemas.openxmlformats.org/officeDocument/2006/relationships/hyperlink" Target="https://p.ecpay.com.tw/F9DA4DE" TargetMode="External"/><Relationship Id="rId4341" Type="http://schemas.openxmlformats.org/officeDocument/2006/relationships/hyperlink" Target="https://www.pixiv.net/users/3019895" TargetMode="External"/><Relationship Id="rId483" Type="http://schemas.openxmlformats.org/officeDocument/2006/relationships/hyperlink" Target="https://www.instagram.com/nokomakawa/" TargetMode="External"/><Relationship Id="rId4340" Type="http://schemas.openxmlformats.org/officeDocument/2006/relationships/hyperlink" Target="https://www.plurk.com/gjes90251" TargetMode="External"/><Relationship Id="rId482" Type="http://schemas.openxmlformats.org/officeDocument/2006/relationships/hyperlink" Target="https://www.pixiv.net/users/1278083" TargetMode="External"/><Relationship Id="rId3012" Type="http://schemas.openxmlformats.org/officeDocument/2006/relationships/hyperlink" Target="https://www.youtube.com/channel/UCpOgcFX03oV43HOPhhBzr4A?sub_confirmation=1" TargetMode="External"/><Relationship Id="rId4343" Type="http://schemas.openxmlformats.org/officeDocument/2006/relationships/hyperlink" Target="https://lit.link/en/zeridayo" TargetMode="External"/><Relationship Id="rId481" Type="http://schemas.openxmlformats.org/officeDocument/2006/relationships/hyperlink" Target="https://www.plurk.com/nokomakawa" TargetMode="External"/><Relationship Id="rId3011" Type="http://schemas.openxmlformats.org/officeDocument/2006/relationships/hyperlink" Target="https://www.instagram.com/yueluoying_/" TargetMode="External"/><Relationship Id="rId4342" Type="http://schemas.openxmlformats.org/officeDocument/2006/relationships/hyperlink" Target="https://home.gamer.com.tw/profile/index.php?owner=gjes90251" TargetMode="External"/><Relationship Id="rId488" Type="http://schemas.openxmlformats.org/officeDocument/2006/relationships/hyperlink" Target="https://www.instagram.com/muziyuri?fbclid=IwY2xjawHB7J9leHRuA2FlbQIxMAABHWm6ljRBHujckVsvHo7lK-dT8WASgCJ-YXwayEHVHJeZ0fEpeixJn-o_rA_aem_oy0omU-s4vXcUEX1Xy4joQ" TargetMode="External"/><Relationship Id="rId3014" Type="http://schemas.openxmlformats.org/officeDocument/2006/relationships/hyperlink" Target="https://discord.com/invite/JqhnMaCCe8" TargetMode="External"/><Relationship Id="rId4345" Type="http://schemas.openxmlformats.org/officeDocument/2006/relationships/hyperlink" Target="https://x.com/gukunine666/status/2078812094573494751?s=61&amp;t=J9-H8xDVimG-T97w1or4FA" TargetMode="External"/><Relationship Id="rId487" Type="http://schemas.openxmlformats.org/officeDocument/2006/relationships/hyperlink" Target="https://x.com/MuziYuri?fbclid=IwY2xjawHB7KlleHRuA2FlbQIxMAABHUOWITcqNp62vYZQPcUfVoUAUhXdHgMxpTz6G9BluVqNDm5zBl35x0hx0g_aem_0KIwcKtckmKpQ7ILrJxnEQ" TargetMode="External"/><Relationship Id="rId3013" Type="http://schemas.openxmlformats.org/officeDocument/2006/relationships/hyperlink" Target="https://www.twitch.tv/yueluoying_" TargetMode="External"/><Relationship Id="rId4344" Type="http://schemas.openxmlformats.org/officeDocument/2006/relationships/hyperlink" Target="https://syuanishen.mystrikingly.com/" TargetMode="External"/><Relationship Id="rId486" Type="http://schemas.openxmlformats.org/officeDocument/2006/relationships/hyperlink" Target="https://www.facebook.com/MuziYuri/" TargetMode="External"/><Relationship Id="rId3016" Type="http://schemas.openxmlformats.org/officeDocument/2006/relationships/hyperlink" Target="https://www.facebook.com/profile.php?id=61550052955941" TargetMode="External"/><Relationship Id="rId4347" Type="http://schemas.openxmlformats.org/officeDocument/2006/relationships/hyperlink" Target="https://www.facebook.com/p/Tako%E6%B0%B4%E6%97%8F%E9%A4%A8-61553864348427/" TargetMode="External"/><Relationship Id="rId485" Type="http://schemas.openxmlformats.org/officeDocument/2006/relationships/hyperlink" Target="https://www.facebook.com/photo/?fbid=1455542889941819&amp;set=a.408676477961804" TargetMode="External"/><Relationship Id="rId3015" Type="http://schemas.openxmlformats.org/officeDocument/2006/relationships/hyperlink" Target="https://lit.link/en/yueluoying" TargetMode="External"/><Relationship Id="rId4346" Type="http://schemas.openxmlformats.org/officeDocument/2006/relationships/hyperlink" Target="https://www.doujin.com.tw/books/info/70200" TargetMode="External"/><Relationship Id="rId3007" Type="http://schemas.openxmlformats.org/officeDocument/2006/relationships/hyperlink" Target="https://www.facebook.com/akiragiorgio/posts/pfbid02rGBU329x45mdYx8vGjSMpVCsVbiJrnsXojKNaz7eKbQPfPh5YTnPhqrkT23WT8Wpl" TargetMode="External"/><Relationship Id="rId4338" Type="http://schemas.openxmlformats.org/officeDocument/2006/relationships/hyperlink" Target="https://x.com/Gamedaisukira" TargetMode="External"/><Relationship Id="rId3006" Type="http://schemas.openxmlformats.org/officeDocument/2006/relationships/hyperlink" Target="https://instagram.com/giorgio_groovy?igshid=MzNlNGNkZWQ4Mg%3D%3D" TargetMode="External"/><Relationship Id="rId4337" Type="http://schemas.openxmlformats.org/officeDocument/2006/relationships/hyperlink" Target="https://bsky.app/profile/yihengyouai.bsky.social" TargetMode="External"/><Relationship Id="rId3009" Type="http://schemas.openxmlformats.org/officeDocument/2006/relationships/hyperlink" Target="https://x.com/yueluoying_" TargetMode="External"/><Relationship Id="rId3008" Type="http://schemas.openxmlformats.org/officeDocument/2006/relationships/hyperlink" Target="https://www.facebook.com/akiragiorgio/posts/pfbid0dxX2gDKfSnEkgy6FFiMjaeyjaFmjiUKvhANMmAgLVkP19STjJ4qytjR45imXEMeEl" TargetMode="External"/><Relationship Id="rId4339" Type="http://schemas.openxmlformats.org/officeDocument/2006/relationships/hyperlink" Target="https://x.com/gukunine666" TargetMode="External"/><Relationship Id="rId480" Type="http://schemas.openxmlformats.org/officeDocument/2006/relationships/hyperlink" Target="https://twitter.com/nokomakawa" TargetMode="External"/><Relationship Id="rId479" Type="http://schemas.openxmlformats.org/officeDocument/2006/relationships/hyperlink" Target="https://www.facebook.com/nokomakawa" TargetMode="External"/><Relationship Id="rId478" Type="http://schemas.openxmlformats.org/officeDocument/2006/relationships/hyperlink" Target="https://twitter.com/tsukimiyasakura" TargetMode="External"/><Relationship Id="rId473" Type="http://schemas.openxmlformats.org/officeDocument/2006/relationships/hyperlink" Target="https://www.instagram.com/kyawsan2005/" TargetMode="External"/><Relationship Id="rId4330" Type="http://schemas.openxmlformats.org/officeDocument/2006/relationships/hyperlink" Target="https://www.pixiv.net/users/75980618" TargetMode="External"/><Relationship Id="rId472" Type="http://schemas.openxmlformats.org/officeDocument/2006/relationships/hyperlink" Target="https://clusters.tw/profile/4AFBFA29-D20C-4EE9-A4AF-0AC3F08E1FEB/works?fbclid=IwY2xjawKICltleHRuA2FlbQIxMABicmlkETFFbGVOaHdoblFtemFZS1M4AR7dtkMo1BC_FD_0p4qOJ5VJidaQYNExIecCbvsGDc83VUoeGhx3YHhnOCCTUg_aem_4f-87X-JEfMT4GNZpfrzEw&amp;utm_medium=post&amp;utm_source=plurk" TargetMode="External"/><Relationship Id="rId471" Type="http://schemas.openxmlformats.org/officeDocument/2006/relationships/hyperlink" Target="https://ljgcndmq.fanbox.cc/" TargetMode="External"/><Relationship Id="rId3001" Type="http://schemas.openxmlformats.org/officeDocument/2006/relationships/hyperlink" Target="https://www.instagram.com/sakura_snow_studio/" TargetMode="External"/><Relationship Id="rId4332" Type="http://schemas.openxmlformats.org/officeDocument/2006/relationships/hyperlink" Target="https://www.youtube.com/channel/UCoTPqHRmleube2CTt9xyodg/featured" TargetMode="External"/><Relationship Id="rId470" Type="http://schemas.openxmlformats.org/officeDocument/2006/relationships/hyperlink" Target="https://www.pixiv.net/users/6533472" TargetMode="External"/><Relationship Id="rId3000" Type="http://schemas.openxmlformats.org/officeDocument/2006/relationships/hyperlink" Target="https://www.pixiv.net/users/44960329?fbclid=PAZXh0bgNhZW0CMTEAAabS_kFfF7JXh1PgJrI1SwmFdGDjuYCUQQp1FSYQKOvaC0FEepP2AsXt7K4_aem_CaNXjZYtxfzKGai3LDos9Q" TargetMode="External"/><Relationship Id="rId4331" Type="http://schemas.openxmlformats.org/officeDocument/2006/relationships/hyperlink" Target="https://www.instagram.com/super_appleman/" TargetMode="External"/><Relationship Id="rId477" Type="http://schemas.openxmlformats.org/officeDocument/2006/relationships/hyperlink" Target="https://www.facebook.com/tsukimiyasakura92/" TargetMode="External"/><Relationship Id="rId3003" Type="http://schemas.openxmlformats.org/officeDocument/2006/relationships/hyperlink" Target="https://x.com/yo_sumire_sola1" TargetMode="External"/><Relationship Id="rId4334" Type="http://schemas.openxmlformats.org/officeDocument/2006/relationships/hyperlink" Target="https://x.com/ninamorieri" TargetMode="External"/><Relationship Id="rId476" Type="http://schemas.openxmlformats.org/officeDocument/2006/relationships/hyperlink" Target="https://www.facebook.com/klm.lee.14/posts/pfbid0xGNKgkcMysQfC1V5XfjAQSo16s9yx3HZZdYGXoeEWXSeMq2W3udzubVkoCK4XcWel" TargetMode="External"/><Relationship Id="rId3002" Type="http://schemas.openxmlformats.org/officeDocument/2006/relationships/hyperlink" Target="https://www.facebook.com/akiragiorgio/" TargetMode="External"/><Relationship Id="rId4333" Type="http://schemas.openxmlformats.org/officeDocument/2006/relationships/hyperlink" Target="https://x.com/KW7MD8FEWT7lMXx/status/2083478555263164476" TargetMode="External"/><Relationship Id="rId475" Type="http://schemas.openxmlformats.org/officeDocument/2006/relationships/hyperlink" Target="https://www.plurk.com/p/3ixtmjdaql" TargetMode="External"/><Relationship Id="rId3005" Type="http://schemas.openxmlformats.org/officeDocument/2006/relationships/hyperlink" Target="https://www.pixiv.net/users/335810" TargetMode="External"/><Relationship Id="rId4336" Type="http://schemas.openxmlformats.org/officeDocument/2006/relationships/hyperlink" Target="https://www.facebook.com/SyuanIshen/" TargetMode="External"/><Relationship Id="rId474" Type="http://schemas.openxmlformats.org/officeDocument/2006/relationships/hyperlink" Target="https://oekakiskey.com/@kyawsan2005" TargetMode="External"/><Relationship Id="rId3004" Type="http://schemas.openxmlformats.org/officeDocument/2006/relationships/hyperlink" Target="https://www.plurk.com/yo_sumire_sola" TargetMode="External"/><Relationship Id="rId4335" Type="http://schemas.openxmlformats.org/officeDocument/2006/relationships/hyperlink" Target="https://www.pixiv.net/users/284096" TargetMode="External"/><Relationship Id="rId1257" Type="http://schemas.openxmlformats.org/officeDocument/2006/relationships/hyperlink" Target="https://twitter.com/GliArtwork" TargetMode="External"/><Relationship Id="rId2588" Type="http://schemas.openxmlformats.org/officeDocument/2006/relationships/hyperlink" Target="https://www.pixiv.net/users/1522108" TargetMode="External"/><Relationship Id="rId1258" Type="http://schemas.openxmlformats.org/officeDocument/2006/relationships/hyperlink" Target="https://www.pixiv.net/users/2287867" TargetMode="External"/><Relationship Id="rId2589" Type="http://schemas.openxmlformats.org/officeDocument/2006/relationships/hyperlink" Target="https://line.me/ti/g2/PyKDGirX8ixCr3t0-jX-Zw" TargetMode="External"/><Relationship Id="rId1259" Type="http://schemas.openxmlformats.org/officeDocument/2006/relationships/hyperlink" Target="https://home.gamer.com.tw/creation.php?owner=poppingling" TargetMode="External"/><Relationship Id="rId426" Type="http://schemas.openxmlformats.org/officeDocument/2006/relationships/hyperlink" Target="https://x.com/gensoubremen" TargetMode="External"/><Relationship Id="rId425" Type="http://schemas.openxmlformats.org/officeDocument/2006/relationships/hyperlink" Target="https://www.plurk.com/p/3iu0s4tzqd" TargetMode="External"/><Relationship Id="rId424" Type="http://schemas.openxmlformats.org/officeDocument/2006/relationships/hyperlink" Target="https://www.pixiv.net/users/11807239" TargetMode="External"/><Relationship Id="rId423" Type="http://schemas.openxmlformats.org/officeDocument/2006/relationships/hyperlink" Target="https://twitter.com/RarityUSSR" TargetMode="External"/><Relationship Id="rId429" Type="http://schemas.openxmlformats.org/officeDocument/2006/relationships/hyperlink" Target="http://gensoubremen.blog.fc2.com/" TargetMode="External"/><Relationship Id="rId428" Type="http://schemas.openxmlformats.org/officeDocument/2006/relationships/hyperlink" Target="http://gensoubremen.blog.fc2.com/blog-entry-283.html" TargetMode="External"/><Relationship Id="rId427" Type="http://schemas.openxmlformats.org/officeDocument/2006/relationships/hyperlink" Target="https://www.plurk.com/loxenred" TargetMode="External"/><Relationship Id="rId2580" Type="http://schemas.openxmlformats.org/officeDocument/2006/relationships/hyperlink" Target="https://www.youtube.com/channel/UC8BJYWumtMFmlYz1qzAChNQ" TargetMode="External"/><Relationship Id="rId1250" Type="http://schemas.openxmlformats.org/officeDocument/2006/relationships/hyperlink" Target="https://wall.gamer.com.tw/user.php?userId=asdfg12356" TargetMode="External"/><Relationship Id="rId2581" Type="http://schemas.openxmlformats.org/officeDocument/2006/relationships/hyperlink" Target="https://www.dreamlight.site/" TargetMode="External"/><Relationship Id="rId1251" Type="http://schemas.openxmlformats.org/officeDocument/2006/relationships/hyperlink" Target="https://www.plurk.com/p/3iqc24ab1s" TargetMode="External"/><Relationship Id="rId2582" Type="http://schemas.openxmlformats.org/officeDocument/2006/relationships/hyperlink" Target="https://www.facebook.com/jittaika.tech" TargetMode="External"/><Relationship Id="rId1252" Type="http://schemas.openxmlformats.org/officeDocument/2006/relationships/hyperlink" Target="https://twitter.com/Fonchi0419" TargetMode="External"/><Relationship Id="rId2583" Type="http://schemas.openxmlformats.org/officeDocument/2006/relationships/hyperlink" Target="https://x.com/tech_otaku_acg" TargetMode="External"/><Relationship Id="rId422" Type="http://schemas.openxmlformats.org/officeDocument/2006/relationships/hyperlink" Target="https://www.facebook.com/auroraACP/?locale=zh_TW" TargetMode="External"/><Relationship Id="rId1253" Type="http://schemas.openxmlformats.org/officeDocument/2006/relationships/hyperlink" Target="https://www.youtube.com/@Fonchi0419" TargetMode="External"/><Relationship Id="rId2584" Type="http://schemas.openxmlformats.org/officeDocument/2006/relationships/hyperlink" Target="https://www.facebook.com/jittaika.tech/posts/pfbid02BYb4aXuYXoRxyxkNtZFJchYA1MuKHz5AYJ2fPQpEuPvn124N3of57DzkLJQSEarUl" TargetMode="External"/><Relationship Id="rId421" Type="http://schemas.openxmlformats.org/officeDocument/2006/relationships/hyperlink" Target="https://www.plurk.com/p/3iu0s4tzqd" TargetMode="External"/><Relationship Id="rId1254" Type="http://schemas.openxmlformats.org/officeDocument/2006/relationships/hyperlink" Target="https://discord.gg/52ecKFnYre" TargetMode="External"/><Relationship Id="rId2585" Type="http://schemas.openxmlformats.org/officeDocument/2006/relationships/hyperlink" Target="https://www.facebook.com/RanyuArt" TargetMode="External"/><Relationship Id="rId420" Type="http://schemas.openxmlformats.org/officeDocument/2006/relationships/hyperlink" Target="https://linktr.ee/astorcn" TargetMode="External"/><Relationship Id="rId1255" Type="http://schemas.openxmlformats.org/officeDocument/2006/relationships/hyperlink" Target="https://lit.link/zh-tw/Fonchi0419" TargetMode="External"/><Relationship Id="rId2586" Type="http://schemas.openxmlformats.org/officeDocument/2006/relationships/hyperlink" Target="https://www.facebook.com/kaicheng.liu1" TargetMode="External"/><Relationship Id="rId1256" Type="http://schemas.openxmlformats.org/officeDocument/2006/relationships/hyperlink" Target="https://www.facebook.com/GLiArtwork/?locale=zh_TW" TargetMode="External"/><Relationship Id="rId2587" Type="http://schemas.openxmlformats.org/officeDocument/2006/relationships/hyperlink" Target="https://twitter.com/Obsidian_" TargetMode="External"/><Relationship Id="rId1246" Type="http://schemas.openxmlformats.org/officeDocument/2006/relationships/hyperlink" Target="https://www.plurk.com/asdfg1233a" TargetMode="External"/><Relationship Id="rId2577" Type="http://schemas.openxmlformats.org/officeDocument/2006/relationships/hyperlink" Target="https://x.com/GaBaiLu/status/2083161078557811119" TargetMode="External"/><Relationship Id="rId1247" Type="http://schemas.openxmlformats.org/officeDocument/2006/relationships/hyperlink" Target="https://www.pixiv.net/users/2428169" TargetMode="External"/><Relationship Id="rId2578" Type="http://schemas.openxmlformats.org/officeDocument/2006/relationships/hyperlink" Target="https://www.facebook.com/EelWhalegogogo/posts/pfbid02T7o2xzmsYte37ejbHLuUXaFaJ8ZjSiYQ5T5wBa7eGhvFp1eo5fcFwxUFABmLGbiCl" TargetMode="External"/><Relationship Id="rId1248" Type="http://schemas.openxmlformats.org/officeDocument/2006/relationships/hyperlink" Target="https://www.instagram.com/wink983003045/" TargetMode="External"/><Relationship Id="rId2579" Type="http://schemas.openxmlformats.org/officeDocument/2006/relationships/hyperlink" Target="https://x.com/DreamLight2024" TargetMode="External"/><Relationship Id="rId1249" Type="http://schemas.openxmlformats.org/officeDocument/2006/relationships/hyperlink" Target="https://www.youtube.com/channel/UCMjmvOgyJ-6RgMqCYhV0j0w" TargetMode="External"/><Relationship Id="rId415" Type="http://schemas.openxmlformats.org/officeDocument/2006/relationships/hyperlink" Target="https://ckl2.fanbox.cc/" TargetMode="External"/><Relationship Id="rId414" Type="http://schemas.openxmlformats.org/officeDocument/2006/relationships/hyperlink" Target="https://www.pixiv.net/users/18947913" TargetMode="External"/><Relationship Id="rId413" Type="http://schemas.openxmlformats.org/officeDocument/2006/relationships/hyperlink" Target="https://x.com/Ckl2illustrator?fbclid=IwY2xjawHB611leHRuA2FlbQIxMAABHZmCAhbPRjaGJvMUi4Kb06I7YOzcGkLRuNyEOoZHC-o7PBkd298I-wiwPA_aem_G0cbSXwDNCoab6aWkYJvoA" TargetMode="External"/><Relationship Id="rId412" Type="http://schemas.openxmlformats.org/officeDocument/2006/relationships/hyperlink" Target="https://www.facebook.com/profile.php?id=100063610215077" TargetMode="External"/><Relationship Id="rId419" Type="http://schemas.openxmlformats.org/officeDocument/2006/relationships/hyperlink" Target="https://www.pixiv.net/users/5202179" TargetMode="External"/><Relationship Id="rId418" Type="http://schemas.openxmlformats.org/officeDocument/2006/relationships/hyperlink" Target="https://x.com/CN40989116" TargetMode="External"/><Relationship Id="rId417" Type="http://schemas.openxmlformats.org/officeDocument/2006/relationships/hyperlink" Target="https://bsky.app/profile/cnastor.bsky.social" TargetMode="External"/><Relationship Id="rId416" Type="http://schemas.openxmlformats.org/officeDocument/2006/relationships/hyperlink" Target="https://www.facebook.com/astor.cn/" TargetMode="External"/><Relationship Id="rId2570" Type="http://schemas.openxmlformats.org/officeDocument/2006/relationships/hyperlink" Target="https://www.plurk.com/GaBaiLu" TargetMode="External"/><Relationship Id="rId1240" Type="http://schemas.openxmlformats.org/officeDocument/2006/relationships/hyperlink" Target="https://www.plurk.com/innxuan0322" TargetMode="External"/><Relationship Id="rId2571" Type="http://schemas.openxmlformats.org/officeDocument/2006/relationships/hyperlink" Target="https://www.pixiv.net/users/17684897" TargetMode="External"/><Relationship Id="rId1241" Type="http://schemas.openxmlformats.org/officeDocument/2006/relationships/hyperlink" Target="https://www.pixiv.net/users/1073303/novels" TargetMode="External"/><Relationship Id="rId2572" Type="http://schemas.openxmlformats.org/officeDocument/2006/relationships/hyperlink" Target="https://www.instagram.com/gabailu/" TargetMode="External"/><Relationship Id="rId411" Type="http://schemas.openxmlformats.org/officeDocument/2006/relationships/hyperlink" Target="https://www.artstation.com/wuwu543" TargetMode="External"/><Relationship Id="rId1242" Type="http://schemas.openxmlformats.org/officeDocument/2006/relationships/hyperlink" Target="https://www.plurk.com/p/3iu14p1yvi" TargetMode="External"/><Relationship Id="rId2573" Type="http://schemas.openxmlformats.org/officeDocument/2006/relationships/hyperlink" Target="https://discord.gg/YCtAryVnAf" TargetMode="External"/><Relationship Id="rId410" Type="http://schemas.openxmlformats.org/officeDocument/2006/relationships/hyperlink" Target="https://x.com/jade543wu?t=Oq6PfprDn0xdjewApqRe6w&amp;s=09" TargetMode="External"/><Relationship Id="rId1243" Type="http://schemas.openxmlformats.org/officeDocument/2006/relationships/hyperlink" Target="https://www.facebook.com/100090010608959/posts/pfbid02VnDeZGtVnGVvP6iUUuiSL6hRmkWvCDvTuzDRLqypCTUs3yxFfB2qvmFmZa9T3pGyl/?" TargetMode="External"/><Relationship Id="rId2574" Type="http://schemas.openxmlformats.org/officeDocument/2006/relationships/hyperlink" Target="https://home.gamer.com.tw/profile/index_creation.php?owner=andy567892&amp;folder=509068&amp;view_type=2&amp;page=1" TargetMode="External"/><Relationship Id="rId1244" Type="http://schemas.openxmlformats.org/officeDocument/2006/relationships/hyperlink" Target="https://www.facebook.com/anenin123" TargetMode="External"/><Relationship Id="rId2575" Type="http://schemas.openxmlformats.org/officeDocument/2006/relationships/hyperlink" Target="https://lit.link/en/GaBaiLu" TargetMode="External"/><Relationship Id="rId1245" Type="http://schemas.openxmlformats.org/officeDocument/2006/relationships/hyperlink" Target="https://twitter.com/wink983003045" TargetMode="External"/><Relationship Id="rId2576" Type="http://schemas.openxmlformats.org/officeDocument/2006/relationships/hyperlink" Target="https://steamcommunity.com/id/GaBaiLu/" TargetMode="External"/><Relationship Id="rId1279" Type="http://schemas.openxmlformats.org/officeDocument/2006/relationships/hyperlink" Target="https://x.com/DelayGG0508/status/2086407150574948696" TargetMode="External"/><Relationship Id="rId4305" Type="http://schemas.openxmlformats.org/officeDocument/2006/relationships/hyperlink" Target="https://www.instagram.com/socotaku/" TargetMode="External"/><Relationship Id="rId4304" Type="http://schemas.openxmlformats.org/officeDocument/2006/relationships/hyperlink" Target="https://www.plurk.com/socotaku" TargetMode="External"/><Relationship Id="rId4307" Type="http://schemas.openxmlformats.org/officeDocument/2006/relationships/hyperlink" Target="https://www.google.com/url?q=https://lit.link/en/socotaku&amp;sa=D&amp;source=editors&amp;ust=1786421422888635&amp;usg=AOvVaw21Yy2B3Ov1hpa8ByfO3u_T" TargetMode="External"/><Relationship Id="rId4306" Type="http://schemas.openxmlformats.org/officeDocument/2006/relationships/hyperlink" Target="https://www.socotaku.org/" TargetMode="External"/><Relationship Id="rId4309" Type="http://schemas.openxmlformats.org/officeDocument/2006/relationships/hyperlink" Target="https://x.com/sophiek9865" TargetMode="External"/><Relationship Id="rId4308" Type="http://schemas.openxmlformats.org/officeDocument/2006/relationships/hyperlink" Target="https://www.facebook.com/sophie9865/" TargetMode="External"/><Relationship Id="rId448" Type="http://schemas.openxmlformats.org/officeDocument/2006/relationships/hyperlink" Target="https://www.instagram.com/wenxifriend/" TargetMode="External"/><Relationship Id="rId447" Type="http://schemas.openxmlformats.org/officeDocument/2006/relationships/hyperlink" Target="https://x.com/wenxifriend?fbclid=PAZXh0bgNhZW0CMTEAc3J0YwZhcHBfaWQPOTM2NjE5NzQzMzkyNDU5AAGnkB2jV6TylRPPWH-Wc7PiOYQCkW1JMMiIpd2sxy9mgM-K8JzqVkT0cAqHhbc_aem_rvU0swS04xifB2kCseIoSA" TargetMode="External"/><Relationship Id="rId446" Type="http://schemas.openxmlformats.org/officeDocument/2006/relationships/hyperlink" Target="https://www.facebook.com/HappinessHandmade.Angelfamily/?locale=zh_TW" TargetMode="External"/><Relationship Id="rId445" Type="http://schemas.openxmlformats.org/officeDocument/2006/relationships/hyperlink" Target="https://www.plurk.com/enteridec" TargetMode="External"/><Relationship Id="rId449" Type="http://schemas.openxmlformats.org/officeDocument/2006/relationships/hyperlink" Target="https://x.com/Marinbaby0417/status/2083488595218989552" TargetMode="External"/><Relationship Id="rId1270" Type="http://schemas.openxmlformats.org/officeDocument/2006/relationships/hyperlink" Target="https://portaly.cc/pachi?fbclid=IwY2xjawJRq_JleHRuA2FlbQIxMAABHTagUCdnAFdismGsHkviz9qmteAkTsMLJvdfGiSUYXi65OitnjacAqUlIA_aem_1XWzCrrmm6b-9dL_m4b0pw" TargetMode="External"/><Relationship Id="rId440" Type="http://schemas.openxmlformats.org/officeDocument/2006/relationships/hyperlink" Target="https://www.facebook.com/DokiDokiOtori/" TargetMode="External"/><Relationship Id="rId1271" Type="http://schemas.openxmlformats.org/officeDocument/2006/relationships/hyperlink" Target="https://www.threads.com/share/_2YhaRgTS/" TargetMode="External"/><Relationship Id="rId1272" Type="http://schemas.openxmlformats.org/officeDocument/2006/relationships/hyperlink" Target="https://www.facebook.com/DelayGG0508" TargetMode="External"/><Relationship Id="rId1273" Type="http://schemas.openxmlformats.org/officeDocument/2006/relationships/hyperlink" Target="https://www.facebook.com/BGD.TanTan" TargetMode="External"/><Relationship Id="rId1274" Type="http://schemas.openxmlformats.org/officeDocument/2006/relationships/hyperlink" Target="https://twitter.com/delaygg0508" TargetMode="External"/><Relationship Id="rId444" Type="http://schemas.openxmlformats.org/officeDocument/2006/relationships/hyperlink" Target="https://twitter.com/gggglaze" TargetMode="External"/><Relationship Id="rId1275" Type="http://schemas.openxmlformats.org/officeDocument/2006/relationships/hyperlink" Target="https://portaly.cc/delayGG/support" TargetMode="External"/><Relationship Id="rId4301" Type="http://schemas.openxmlformats.org/officeDocument/2006/relationships/hyperlink" Target="https://x.com/SLOTH6666666" TargetMode="External"/><Relationship Id="rId443" Type="http://schemas.openxmlformats.org/officeDocument/2006/relationships/hyperlink" Target="https://www.facebook.com/profile.php?id=61561221459878" TargetMode="External"/><Relationship Id="rId1276" Type="http://schemas.openxmlformats.org/officeDocument/2006/relationships/hyperlink" Target="https://www.instagram.com/delaygg0508" TargetMode="External"/><Relationship Id="rId4300" Type="http://schemas.openxmlformats.org/officeDocument/2006/relationships/hyperlink" Target="https://www.facebook.com/sloth.xu.9" TargetMode="External"/><Relationship Id="rId442" Type="http://schemas.openxmlformats.org/officeDocument/2006/relationships/hyperlink" Target="https://x.com/jsspass85" TargetMode="External"/><Relationship Id="rId1277" Type="http://schemas.openxmlformats.org/officeDocument/2006/relationships/hyperlink" Target="https://www.youtube.com/@delaygg0508" TargetMode="External"/><Relationship Id="rId4303" Type="http://schemas.openxmlformats.org/officeDocument/2006/relationships/hyperlink" Target="https://www.facebook.com/socotaku" TargetMode="External"/><Relationship Id="rId441" Type="http://schemas.openxmlformats.org/officeDocument/2006/relationships/hyperlink" Target="https://x.com/kuroo_sd" TargetMode="External"/><Relationship Id="rId1278" Type="http://schemas.openxmlformats.org/officeDocument/2006/relationships/hyperlink" Target="https://portaly.cc/delayGG" TargetMode="External"/><Relationship Id="rId4302" Type="http://schemas.openxmlformats.org/officeDocument/2006/relationships/hyperlink" Target="https://www.pixiv.net/users/4871291" TargetMode="External"/><Relationship Id="rId1268" Type="http://schemas.openxmlformats.org/officeDocument/2006/relationships/hyperlink" Target="https://www.twitch.tv/pachi_art" TargetMode="External"/><Relationship Id="rId2599" Type="http://schemas.openxmlformats.org/officeDocument/2006/relationships/hyperlink" Target="https://www.facebook.com/tanpsyLu" TargetMode="External"/><Relationship Id="rId1269" Type="http://schemas.openxmlformats.org/officeDocument/2006/relationships/hyperlink" Target="https://discord.gg/Qr4m8p5rp7" TargetMode="External"/><Relationship Id="rId437" Type="http://schemas.openxmlformats.org/officeDocument/2006/relationships/hyperlink" Target="https://www.twitch.tv/mionkokomo" TargetMode="External"/><Relationship Id="rId436" Type="http://schemas.openxmlformats.org/officeDocument/2006/relationships/hyperlink" Target="https://www.youtube.com/@mionkokomo" TargetMode="External"/><Relationship Id="rId435" Type="http://schemas.openxmlformats.org/officeDocument/2006/relationships/hyperlink" Target="https://www.instagram.com/mionkokomo/" TargetMode="External"/><Relationship Id="rId434" Type="http://schemas.openxmlformats.org/officeDocument/2006/relationships/hyperlink" Target="https://x.com/MionKokomo" TargetMode="External"/><Relationship Id="rId439" Type="http://schemas.openxmlformats.org/officeDocument/2006/relationships/hyperlink" Target="https://lit.link/en/mionkokomo" TargetMode="External"/><Relationship Id="rId438" Type="http://schemas.openxmlformats.org/officeDocument/2006/relationships/hyperlink" Target="https://discord.com/invite/mionkokomo" TargetMode="External"/><Relationship Id="rId2590" Type="http://schemas.openxmlformats.org/officeDocument/2006/relationships/hyperlink" Target="https://home.gamer.com.tw/profile/index.php?owner=sosteam" TargetMode="External"/><Relationship Id="rId1260" Type="http://schemas.openxmlformats.org/officeDocument/2006/relationships/hyperlink" Target="https://lit.link/en/GliArtwork" TargetMode="External"/><Relationship Id="rId2591" Type="http://schemas.openxmlformats.org/officeDocument/2006/relationships/hyperlink" Target="https://lit.link/en/ranyu222" TargetMode="External"/><Relationship Id="rId1261" Type="http://schemas.openxmlformats.org/officeDocument/2006/relationships/hyperlink" Target="https://www.facebook.com/kishimaharuno/?locale=ja_JP" TargetMode="External"/><Relationship Id="rId2592" Type="http://schemas.openxmlformats.org/officeDocument/2006/relationships/hyperlink" Target="https://www.myacg.com.tw/seller_market.php?keyword=FF46&amp;seller=281185" TargetMode="External"/><Relationship Id="rId1262" Type="http://schemas.openxmlformats.org/officeDocument/2006/relationships/hyperlink" Target="https://bsky.app/profile/kishimaharuno.bsky.social?fbclid=IwZXh0bgNhZW0CMTAAAR2eEtdtnf3bWqwAV6MnL1y0W2sOj9A88fBnUM7qq_-CGWFQFEiib6eJZDg_aem_AdrM71mYSnahG_hb-oK5JA" TargetMode="External"/><Relationship Id="rId2593" Type="http://schemas.openxmlformats.org/officeDocument/2006/relationships/hyperlink" Target="https://www.facebook.com/profile.php?id=61569658034788" TargetMode="External"/><Relationship Id="rId1263" Type="http://schemas.openxmlformats.org/officeDocument/2006/relationships/hyperlink" Target="https://home.gamer.com.tw/homeindex.php?owner=sd61008&amp;fbclid=IwZXh0bgNhZW0CMTAAAR2VQymTNFIWVSUq-wuSSdkH8Enu_j9fBuI9CH1gnloqwmF1U0CwGSNhYvE_aem_tA7Kk8h2fXElMv9LnQBC-A" TargetMode="External"/><Relationship Id="rId2594" Type="http://schemas.openxmlformats.org/officeDocument/2006/relationships/hyperlink" Target="https://x.com/1n910?" TargetMode="External"/><Relationship Id="rId433" Type="http://schemas.openxmlformats.org/officeDocument/2006/relationships/hyperlink" Target="https://www.facebook.com/profile.php?id=100089590207923" TargetMode="External"/><Relationship Id="rId1264" Type="http://schemas.openxmlformats.org/officeDocument/2006/relationships/hyperlink" Target="https://www.facebook.com/pachiart31" TargetMode="External"/><Relationship Id="rId2595" Type="http://schemas.openxmlformats.org/officeDocument/2006/relationships/hyperlink" Target="https://www.pixiv.net/users/1815657?" TargetMode="External"/><Relationship Id="rId432" Type="http://schemas.openxmlformats.org/officeDocument/2006/relationships/hyperlink" Target="https://www.pixiv.net/users/2545057" TargetMode="External"/><Relationship Id="rId1265" Type="http://schemas.openxmlformats.org/officeDocument/2006/relationships/hyperlink" Target="https://twitter.com/pachi_art_" TargetMode="External"/><Relationship Id="rId2596" Type="http://schemas.openxmlformats.org/officeDocument/2006/relationships/hyperlink" Target="https://www.instagram.com/m_art_0910?igsh=enl6Z2UxdjRxdTF5" TargetMode="External"/><Relationship Id="rId431" Type="http://schemas.openxmlformats.org/officeDocument/2006/relationships/hyperlink" Target="https://www.plurk.com/Spades_GX" TargetMode="External"/><Relationship Id="rId1266" Type="http://schemas.openxmlformats.org/officeDocument/2006/relationships/hyperlink" Target="https://p.ecpay.com.tw/7C6CC2A" TargetMode="External"/><Relationship Id="rId2597" Type="http://schemas.openxmlformats.org/officeDocument/2006/relationships/hyperlink" Target="https://www.facebook.com/permalink.php?story_fbid=pfbid0kuUnrtUQ7MeLzCXq826NjcHroPAJATy6fwh1AUVTaHDK8vLf1K4ZgbYPSqZtxmfyl&amp;id=100085390073719" TargetMode="External"/><Relationship Id="rId430" Type="http://schemas.openxmlformats.org/officeDocument/2006/relationships/hyperlink" Target="https://www.facebook.com/profile.php?id=100063989410989" TargetMode="External"/><Relationship Id="rId1267" Type="http://schemas.openxmlformats.org/officeDocument/2006/relationships/hyperlink" Target="https://www.instagram.com/pachi_art/" TargetMode="External"/><Relationship Id="rId2598" Type="http://schemas.openxmlformats.org/officeDocument/2006/relationships/hyperlink" Target="https://m.facebook.com/story.php?story_fbid=pfbid02x4FF2jrX24PaUzd3s5HHoDofoWKMcxzMAa3riZrQ3EDq2ZGm532xrzZxNnwJjuM4l&amp;id=61569658034788" TargetMode="External"/><Relationship Id="rId3070" Type="http://schemas.openxmlformats.org/officeDocument/2006/relationships/hyperlink" Target="https://www.youtube.com/channel/UCrIrRpXL1F7B03ozb_VECiQ" TargetMode="External"/><Relationship Id="rId3072" Type="http://schemas.openxmlformats.org/officeDocument/2006/relationships/hyperlink" Target="https://www.plurk.com/Rodge" TargetMode="External"/><Relationship Id="rId3071" Type="http://schemas.openxmlformats.org/officeDocument/2006/relationships/hyperlink" Target="https://www.facebook.com/acgsecretclub/" TargetMode="External"/><Relationship Id="rId3074" Type="http://schemas.openxmlformats.org/officeDocument/2006/relationships/hyperlink" Target="https://x.com/ACGNCRPA?fbclid=IwY2xjawSHYCtleHRuA2FlbQIxMABicmlkETE5Z29QNEM3a3lQQXNEU1Nlc3J0YwZhcHBfaWQQMjIyMDM5MTc4ODIwMDg5MgABHpkDWlNGAA0-tF4EpK5BAKW_yjGh176rV9vfM1SCb7ZMxQOrvhJtOT6pPAVz_aem_yCTydzQA6-HJ8Ny_tT1J0w" TargetMode="External"/><Relationship Id="rId3073" Type="http://schemas.openxmlformats.org/officeDocument/2006/relationships/hyperlink" Target="https://www.facebook.com/ACGNCRPA/" TargetMode="External"/><Relationship Id="rId3076" Type="http://schemas.openxmlformats.org/officeDocument/2006/relationships/hyperlink" Target="https://drive.google.com/file/d/1uusNonFL_JGqkbuUbnvxe8WGP7zJG36e/view?usp=drive_link" TargetMode="External"/><Relationship Id="rId3075" Type="http://schemas.openxmlformats.org/officeDocument/2006/relationships/hyperlink" Target="https://www.facebook.com/61556769354394/posts/pfbid02b6r5oFQhCFh96F63KytQo9dYvSCVv4PSDDDWD25QA7Ci2x8MM7KSQDYoTzhYDMmAl/?" TargetMode="External"/><Relationship Id="rId3078" Type="http://schemas.openxmlformats.org/officeDocument/2006/relationships/hyperlink" Target="https://www.facebook.com/adpong0714/?locale=zh_TW" TargetMode="External"/><Relationship Id="rId3077" Type="http://schemas.openxmlformats.org/officeDocument/2006/relationships/hyperlink" Target="https://myship.7-11.com.tw/general/detail/GM2608023903119%5C" TargetMode="External"/><Relationship Id="rId3079" Type="http://schemas.openxmlformats.org/officeDocument/2006/relationships/hyperlink" Target="https://x.com/ad_pong" TargetMode="External"/><Relationship Id="rId4390" Type="http://schemas.openxmlformats.org/officeDocument/2006/relationships/hyperlink" Target="https://www.instagram.com/tohoorinpcs/" TargetMode="External"/><Relationship Id="rId3061" Type="http://schemas.openxmlformats.org/officeDocument/2006/relationships/hyperlink" Target="https://www.youtube.com/@ia_inori327" TargetMode="External"/><Relationship Id="rId4392" Type="http://schemas.openxmlformats.org/officeDocument/2006/relationships/hyperlink" Target="https://tohoorin.weebly.com/" TargetMode="External"/><Relationship Id="rId3060" Type="http://schemas.openxmlformats.org/officeDocument/2006/relationships/hyperlink" Target="https://www.instagram.com/ia_inori?igshid=MzRlODBiNWFlZA%3D%3D" TargetMode="External"/><Relationship Id="rId4391" Type="http://schemas.openxmlformats.org/officeDocument/2006/relationships/hyperlink" Target="https://www.youtube.com/@tohoorin" TargetMode="External"/><Relationship Id="rId3063" Type="http://schemas.openxmlformats.org/officeDocument/2006/relationships/hyperlink" Target="https://linktr.ee/iainori" TargetMode="External"/><Relationship Id="rId4394" Type="http://schemas.openxmlformats.org/officeDocument/2006/relationships/hyperlink" Target="https://www.facebook.com/TOHOorin/posts/pfbid02QRWU5gnyJKi96vmaGwCgzgWmdkpxkW4tDgYgggrps6gDsbpf5wB9BsExQts39i1Yl" TargetMode="External"/><Relationship Id="rId3062" Type="http://schemas.openxmlformats.org/officeDocument/2006/relationships/hyperlink" Target="https://www.twitch.tv/iainori" TargetMode="External"/><Relationship Id="rId4393" Type="http://schemas.openxmlformats.org/officeDocument/2006/relationships/hyperlink" Target="https://linktr.ee/TOHOORIN" TargetMode="External"/><Relationship Id="rId3065" Type="http://schemas.openxmlformats.org/officeDocument/2006/relationships/hyperlink" Target="https://www.instagram.com/a_brei_atelier/" TargetMode="External"/><Relationship Id="rId4396" Type="http://schemas.openxmlformats.org/officeDocument/2006/relationships/hyperlink" Target="https://www.facebook.com/tomodachiTShirt/" TargetMode="External"/><Relationship Id="rId3064" Type="http://schemas.openxmlformats.org/officeDocument/2006/relationships/hyperlink" Target="https://www.facebook.com/ABreiAtelier/" TargetMode="External"/><Relationship Id="rId4395" Type="http://schemas.openxmlformats.org/officeDocument/2006/relationships/hyperlink" Target="https://www.myacg.com.tw/seller_market.php?seller=65333" TargetMode="External"/><Relationship Id="rId3067" Type="http://schemas.openxmlformats.org/officeDocument/2006/relationships/hyperlink" Target="https://x.com/Aicu_ryunosu" TargetMode="External"/><Relationship Id="rId4398" Type="http://schemas.openxmlformats.org/officeDocument/2006/relationships/hyperlink" Target="https://x.com/nonky38214345" TargetMode="External"/><Relationship Id="rId3066" Type="http://schemas.openxmlformats.org/officeDocument/2006/relationships/hyperlink" Target="https://www.facebook.com/profile.php?id=100091688690320&amp;__cft__%5B0%5D=AZUZixj3xmq7GvKs6TPbIy1WOcGkyME5wP5ySSnpj7PTSfV8uvVNEwR7_sdJNBJ-Iw0AaUG02xsxB6lPtzuC-H3fJH7N9TsIgsuYJqZI05hJkSuGuww2WtBicPGGf19_BjUs5mzp8DjzllmQuVHX1PENoU3gFOjKYEdxEDyFRAVv2F_JVtvNZPAdO9VUrKwvUis&amp;__tn__=-UC*F" TargetMode="External"/><Relationship Id="rId4397" Type="http://schemas.openxmlformats.org/officeDocument/2006/relationships/hyperlink" Target="https://twitter.com/TomodachiTShirt" TargetMode="External"/><Relationship Id="rId3069" Type="http://schemas.openxmlformats.org/officeDocument/2006/relationships/hyperlink" Target="https://twitter.com/a_one_jp" TargetMode="External"/><Relationship Id="rId3068" Type="http://schemas.openxmlformats.org/officeDocument/2006/relationships/hyperlink" Target="https://www.melonbooks.co.jp/circle/index.php?circle_id=116978&amp;srsltid=AfmBOoq2auIp4O14G_zRT1uBtROL7JLNZ7RHOQF5wxZp1wpKCJK2UQ7W" TargetMode="External"/><Relationship Id="rId4399" Type="http://schemas.openxmlformats.org/officeDocument/2006/relationships/hyperlink" Target="https://www.pixiv.net/users/30448887" TargetMode="External"/><Relationship Id="rId3090" Type="http://schemas.openxmlformats.org/officeDocument/2006/relationships/hyperlink" Target="https://www.facebook.com/dragonbone0000" TargetMode="External"/><Relationship Id="rId3092" Type="http://schemas.openxmlformats.org/officeDocument/2006/relationships/hyperlink" Target="https://www.facebook.com/id7594805/" TargetMode="External"/><Relationship Id="rId3091" Type="http://schemas.openxmlformats.org/officeDocument/2006/relationships/hyperlink" Target="https://www.pixiv.net/users/25335780" TargetMode="External"/><Relationship Id="rId3094" Type="http://schemas.openxmlformats.org/officeDocument/2006/relationships/hyperlink" Target="https://www.plurk.com/a9010917a" TargetMode="External"/><Relationship Id="rId3093" Type="http://schemas.openxmlformats.org/officeDocument/2006/relationships/hyperlink" Target="https://x.com/yma104asa?fbclid=IwY2xjawG7--1leHRuA2FlbQIxMAABHcOS4vRLR1M-mYaeMCXfll5AHoRyOf8jtFdMv6M8m_Bwueab31vI-4xkeQ_aem_4DTAZr40oYajiz7Wx4Jaeg" TargetMode="External"/><Relationship Id="rId3096" Type="http://schemas.openxmlformats.org/officeDocument/2006/relationships/hyperlink" Target="https://home.gamer.com.tw/homeindex.php?owner=a9010917" TargetMode="External"/><Relationship Id="rId3095" Type="http://schemas.openxmlformats.org/officeDocument/2006/relationships/hyperlink" Target="https://www.pixiv.net/users/7594805" TargetMode="External"/><Relationship Id="rId3098" Type="http://schemas.openxmlformats.org/officeDocument/2006/relationships/hyperlink" Target="https://www.facebook.com/akaneee615" TargetMode="External"/><Relationship Id="rId3097" Type="http://schemas.openxmlformats.org/officeDocument/2006/relationships/hyperlink" Target="https://www.facebook.com/doubleagen" TargetMode="External"/><Relationship Id="rId3099" Type="http://schemas.openxmlformats.org/officeDocument/2006/relationships/hyperlink" Target="https://x.com/akaneee615" TargetMode="External"/><Relationship Id="rId3081" Type="http://schemas.openxmlformats.org/officeDocument/2006/relationships/hyperlink" Target="https://www.instagram.com/ad_pong96" TargetMode="External"/><Relationship Id="rId3080" Type="http://schemas.openxmlformats.org/officeDocument/2006/relationships/hyperlink" Target="https://www.pixiv.net/users/25483906" TargetMode="External"/><Relationship Id="rId3083" Type="http://schemas.openxmlformats.org/officeDocument/2006/relationships/hyperlink" Target="https://www.facebook.com/ameart22?" TargetMode="External"/><Relationship Id="rId3082" Type="http://schemas.openxmlformats.org/officeDocument/2006/relationships/hyperlink" Target="https://www.facebook.com/adpong0714/posts/pfbid029JQiGxGBv5i4NEVBFbGRjHi36akeM62yuKnFTWrDHS1BgF3K83FKshAV4LmCryWJl" TargetMode="External"/><Relationship Id="rId3085" Type="http://schemas.openxmlformats.org/officeDocument/2006/relationships/hyperlink" Target="https://www.pixiv.net/users/41444763?" TargetMode="External"/><Relationship Id="rId3084" Type="http://schemas.openxmlformats.org/officeDocument/2006/relationships/hyperlink" Target="https://x.com/ameart22?" TargetMode="External"/><Relationship Id="rId3087" Type="http://schemas.openxmlformats.org/officeDocument/2006/relationships/hyperlink" Target="https://www.facebook.com/aironia.artist" TargetMode="External"/><Relationship Id="rId3086" Type="http://schemas.openxmlformats.org/officeDocument/2006/relationships/hyperlink" Target="https://linktr.ee/adpong" TargetMode="External"/><Relationship Id="rId3089" Type="http://schemas.openxmlformats.org/officeDocument/2006/relationships/hyperlink" Target="https://www.pixiv.net/users/2440574" TargetMode="External"/><Relationship Id="rId3088" Type="http://schemas.openxmlformats.org/officeDocument/2006/relationships/hyperlink" Target="https://x.com/aironia0621" TargetMode="External"/><Relationship Id="rId3039" Type="http://schemas.openxmlformats.org/officeDocument/2006/relationships/hyperlink" Target="https://www.facebook.com/RoBosquat" TargetMode="External"/><Relationship Id="rId1" Type="http://schemas.openxmlformats.org/officeDocument/2006/relationships/hyperlink" Target="https://x.com/sakimiya_Hsu?t=jSZ9U8yrx9KsiNHAgOo6Iw&amp;s=09" TargetMode="External"/><Relationship Id="rId2" Type="http://schemas.openxmlformats.org/officeDocument/2006/relationships/hyperlink" Target="https://www.plurk.com/sakimiya" TargetMode="External"/><Relationship Id="rId3" Type="http://schemas.openxmlformats.org/officeDocument/2006/relationships/hyperlink" Target="https://www.pixiv.net/users/3029076" TargetMode="External"/><Relationship Id="rId4" Type="http://schemas.openxmlformats.org/officeDocument/2006/relationships/hyperlink" Target="https://home.gamer.com.tw/profile/index.php?owner=p30000909120" TargetMode="External"/><Relationship Id="rId3030" Type="http://schemas.openxmlformats.org/officeDocument/2006/relationships/hyperlink" Target="https://twitter.com/maple830723" TargetMode="External"/><Relationship Id="rId4361" Type="http://schemas.openxmlformats.org/officeDocument/2006/relationships/hyperlink" Target="https://www.youtube.com/user/violinpiano2?app=desktop" TargetMode="External"/><Relationship Id="rId4360" Type="http://schemas.openxmlformats.org/officeDocument/2006/relationships/hyperlink" Target="https://x.com/TAMUSIC" TargetMode="External"/><Relationship Id="rId9" Type="http://schemas.openxmlformats.org/officeDocument/2006/relationships/hyperlink" Target="https://www.facebook.com/Zen-Teng-214385615977145/" TargetMode="External"/><Relationship Id="rId3032" Type="http://schemas.openxmlformats.org/officeDocument/2006/relationships/hyperlink" Target="https://www.pixiv.net/users/6280305" TargetMode="External"/><Relationship Id="rId4363" Type="http://schemas.openxmlformats.org/officeDocument/2006/relationships/hyperlink" Target="https://www.facebook.com/p/Tee%E5%AD%90-61556803694801/" TargetMode="External"/><Relationship Id="rId3031" Type="http://schemas.openxmlformats.org/officeDocument/2006/relationships/hyperlink" Target="https://www.plurk.com/lo0831lo" TargetMode="External"/><Relationship Id="rId4362" Type="http://schemas.openxmlformats.org/officeDocument/2006/relationships/hyperlink" Target="http://tamusic.jp/" TargetMode="External"/><Relationship Id="rId3034" Type="http://schemas.openxmlformats.org/officeDocument/2006/relationships/hyperlink" Target="https://www.pixiv.net/users/34831706" TargetMode="External"/><Relationship Id="rId4365" Type="http://schemas.openxmlformats.org/officeDocument/2006/relationships/hyperlink" Target="https://fanme.link/@teeee_7777" TargetMode="External"/><Relationship Id="rId3033" Type="http://schemas.openxmlformats.org/officeDocument/2006/relationships/hyperlink" Target="https://www.facebook.com/Luma0130/?utm_source=ig&amp;utm_medium=social&amp;utm_content=link_in_bio" TargetMode="External"/><Relationship Id="rId4364" Type="http://schemas.openxmlformats.org/officeDocument/2006/relationships/hyperlink" Target="https://www.instagram.com/teeee_7777/" TargetMode="External"/><Relationship Id="rId5" Type="http://schemas.openxmlformats.org/officeDocument/2006/relationships/hyperlink" Target="https://lit.link/zh-tw/sakimiyaHsu" TargetMode="External"/><Relationship Id="rId3036" Type="http://schemas.openxmlformats.org/officeDocument/2006/relationships/hyperlink" Target="https://www.youtube.com/@lumadraw" TargetMode="External"/><Relationship Id="rId4367" Type="http://schemas.openxmlformats.org/officeDocument/2006/relationships/hyperlink" Target="https://x.com/10pest_ten" TargetMode="External"/><Relationship Id="rId6" Type="http://schemas.openxmlformats.org/officeDocument/2006/relationships/hyperlink" Target="https://skeb.jp/@sakimiya_Hsu" TargetMode="External"/><Relationship Id="rId3035" Type="http://schemas.openxmlformats.org/officeDocument/2006/relationships/hyperlink" Target="https://www.instagram.com/luma_draw0130/" TargetMode="External"/><Relationship Id="rId4366" Type="http://schemas.openxmlformats.org/officeDocument/2006/relationships/hyperlink" Target="https://www.facebook.com/profile.php?id=61553739931045" TargetMode="External"/><Relationship Id="rId7" Type="http://schemas.openxmlformats.org/officeDocument/2006/relationships/hyperlink" Target="https://x.com/chocolateshop_i" TargetMode="External"/><Relationship Id="rId3038" Type="http://schemas.openxmlformats.org/officeDocument/2006/relationships/hyperlink" Target="https://www.facebook.com/100012263404876/posts/pfbid02VL7n4qWMuCqp5kwRiuTa3r59CLEW2S9trgTgNbzCmjtNRmHh5oZ4r52PauW28j5Vl/?" TargetMode="External"/><Relationship Id="rId4369" Type="http://schemas.openxmlformats.org/officeDocument/2006/relationships/hyperlink" Target="https://tempestylo.com/" TargetMode="External"/><Relationship Id="rId8" Type="http://schemas.openxmlformats.org/officeDocument/2006/relationships/hyperlink" Target="https://www.pixiv.net/users/4768145" TargetMode="External"/><Relationship Id="rId3037" Type="http://schemas.openxmlformats.org/officeDocument/2006/relationships/hyperlink" Target="https://www.facebook.com/luo.ma.roma.2025/posts/pfbid0212FUNWz1kssvfvA2a994ssX1LrJ39xXUqky3MtrNwzZ2gufvGcEq5TJhbs55Y8EDl" TargetMode="External"/><Relationship Id="rId4368" Type="http://schemas.openxmlformats.org/officeDocument/2006/relationships/hyperlink" Target="https://www.plurk.com/Tempestylo" TargetMode="External"/><Relationship Id="rId3029" Type="http://schemas.openxmlformats.org/officeDocument/2006/relationships/hyperlink" Target="https://www.facebook.com/profile.php?id=100005171807689&amp;__tn__=-UC*F" TargetMode="External"/><Relationship Id="rId3028" Type="http://schemas.openxmlformats.org/officeDocument/2006/relationships/hyperlink" Target="https://www.facebook.com/lolimaplesyrupowo/" TargetMode="External"/><Relationship Id="rId4359" Type="http://schemas.openxmlformats.org/officeDocument/2006/relationships/hyperlink" Target="https://blog.naver.com/kkskkskim" TargetMode="External"/><Relationship Id="rId4350" Type="http://schemas.openxmlformats.org/officeDocument/2006/relationships/hyperlink" Target="https://www.facebook.com/share/18cciXaExL/?mibextid=wwXIfr" TargetMode="External"/><Relationship Id="rId3021" Type="http://schemas.openxmlformats.org/officeDocument/2006/relationships/hyperlink" Target="http://twitter.com/WittmannUMU/status/1691793107644481957" TargetMode="External"/><Relationship Id="rId4352" Type="http://schemas.openxmlformats.org/officeDocument/2006/relationships/hyperlink" Target="https://x.com/colin_5683" TargetMode="External"/><Relationship Id="rId3020" Type="http://schemas.openxmlformats.org/officeDocument/2006/relationships/hyperlink" Target="https://www.facebook.com/WittmannUMU" TargetMode="External"/><Relationship Id="rId4351" Type="http://schemas.openxmlformats.org/officeDocument/2006/relationships/hyperlink" Target="https://www.facebook.com/TKCArtwork/" TargetMode="External"/><Relationship Id="rId3023" Type="http://schemas.openxmlformats.org/officeDocument/2006/relationships/hyperlink" Target="https://www.facebook.com/p/%E8%98%BF%E8%8E%89%E7%94%9C%E9%BB%9E%E5%B7%A5%E5%9D%8A-61575813196261/" TargetMode="External"/><Relationship Id="rId4354" Type="http://schemas.openxmlformats.org/officeDocument/2006/relationships/hyperlink" Target="https://www.facebook.com/share/18ETp5fnxP/?mibextid=wwXIfr" TargetMode="External"/><Relationship Id="rId3022" Type="http://schemas.openxmlformats.org/officeDocument/2006/relationships/hyperlink" Target="http://pixiv.net/users/26766704" TargetMode="External"/><Relationship Id="rId4353" Type="http://schemas.openxmlformats.org/officeDocument/2006/relationships/hyperlink" Target="https://www.pixiv.net/users/2302941" TargetMode="External"/><Relationship Id="rId3025" Type="http://schemas.openxmlformats.org/officeDocument/2006/relationships/hyperlink" Target="https://www.pixiv.net/users/23680106?fbclid=IwY2xjawSRuxZleHRuA2FlbQIxMABicmlkETFCREFoZ2w2VWJvUEVKRTRvc3J0YwZhcHBfaWQQMjIyMDM5MTc4ODIwMDg5MgABHg7iY6x96fE92BjmjaUNM1f3Cb4wK6itXd5sTAy62l9l4Y3ZBaGzAtKBkaCM_aem_CvaslmxAL33BhrMSnRDLLg" TargetMode="External"/><Relationship Id="rId4356" Type="http://schemas.openxmlformats.org/officeDocument/2006/relationships/hyperlink" Target="https://x.com/Takiki2828" TargetMode="External"/><Relationship Id="rId3024" Type="http://schemas.openxmlformats.org/officeDocument/2006/relationships/hyperlink" Target="https://twitter.com/Keven_ver5" TargetMode="External"/><Relationship Id="rId4355" Type="http://schemas.openxmlformats.org/officeDocument/2006/relationships/hyperlink" Target="https://x.com/zjo_oly" TargetMode="External"/><Relationship Id="rId3027" Type="http://schemas.openxmlformats.org/officeDocument/2006/relationships/hyperlink" Target="https://m.facebook.com/story.php?story_fbid=pfbid02uwvxHkYwFFGWSXZ5RkSgGf93dk7XEg5r2s4vRbCbtc3fhJUJFPEAJN9q5Z8DqWm8l&amp;id=61575813196261" TargetMode="External"/><Relationship Id="rId4358" Type="http://schemas.openxmlformats.org/officeDocument/2006/relationships/hyperlink" Target="https://www.pixiv.net/users/60386498" TargetMode="External"/><Relationship Id="rId3026" Type="http://schemas.openxmlformats.org/officeDocument/2006/relationships/hyperlink" Target="https://www.facebook.com/share/p/1CrpQLLfpo/?mibextid=wwXIfr" TargetMode="External"/><Relationship Id="rId4357" Type="http://schemas.openxmlformats.org/officeDocument/2006/relationships/hyperlink" Target="https://x.com/Takiki2828kr" TargetMode="External"/><Relationship Id="rId3050" Type="http://schemas.openxmlformats.org/officeDocument/2006/relationships/hyperlink" Target="https://www.plurk.com/p/3j0nebrt7t" TargetMode="External"/><Relationship Id="rId4381" Type="http://schemas.openxmlformats.org/officeDocument/2006/relationships/hyperlink" Target="https://www.instagram.com/tobey4131/" TargetMode="External"/><Relationship Id="rId4380" Type="http://schemas.openxmlformats.org/officeDocument/2006/relationships/hyperlink" Target="https://ko-fi.com/tobey" TargetMode="External"/><Relationship Id="rId3052" Type="http://schemas.openxmlformats.org/officeDocument/2006/relationships/hyperlink" Target="https://www.plurk.com/loveCR" TargetMode="External"/><Relationship Id="rId4383" Type="http://schemas.openxmlformats.org/officeDocument/2006/relationships/hyperlink" Target="https://potofu.me/tobey" TargetMode="External"/><Relationship Id="rId3051" Type="http://schemas.openxmlformats.org/officeDocument/2006/relationships/hyperlink" Target="https://www.facebook.com/profile.php?id=100093254274049" TargetMode="External"/><Relationship Id="rId4382" Type="http://schemas.openxmlformats.org/officeDocument/2006/relationships/hyperlink" Target="https://m.gamer.com.tw/home/home.php?owner=tobey7777" TargetMode="External"/><Relationship Id="rId3054" Type="http://schemas.openxmlformats.org/officeDocument/2006/relationships/hyperlink" Target="https://www.facebook.com/LAI0529" TargetMode="External"/><Relationship Id="rId4385" Type="http://schemas.openxmlformats.org/officeDocument/2006/relationships/hyperlink" Target="https://www.facebook.com/TOHOorin/" TargetMode="External"/><Relationship Id="rId3053" Type="http://schemas.openxmlformats.org/officeDocument/2006/relationships/hyperlink" Target="https://clusters.tw/profile/053942E6-5C0E-40D0-94DF-C99ACA781A72/works" TargetMode="External"/><Relationship Id="rId4384" Type="http://schemas.openxmlformats.org/officeDocument/2006/relationships/hyperlink" Target="https://clibo.tw/users/pJeG46" TargetMode="External"/><Relationship Id="rId3056" Type="http://schemas.openxmlformats.org/officeDocument/2006/relationships/hyperlink" Target="https://www.myacg.com.tw/seller_market.php?seller=357351&amp;fbclid=IwY2xjawTC8ONleHRuA2FlbQIxMABicmlkETFnV3FJb2pQRWRkM2wwT0Jqc3J0YwZhcHBfaWQQMjIyMDM5MTc4ODIwMDg5MgABHk6PxkMJjBKgPmoopx7xBLYe3Txae6whynDtQAoM5E9rEBhOs8U9rlEtVyPa_aem_UjbeXlToBt8baKNVrhdPpA" TargetMode="External"/><Relationship Id="rId4387" Type="http://schemas.openxmlformats.org/officeDocument/2006/relationships/hyperlink" Target="https://x.com/tohoorin_" TargetMode="External"/><Relationship Id="rId3055" Type="http://schemas.openxmlformats.org/officeDocument/2006/relationships/hyperlink" Target="https://www.facebook.com/LAI0529/posts/pfbid0261Rez8LCtiqutFThmxbKdfAq3RCvjGnQgT1Tj8DRxe5rC9DxQLdxFjtRURNvvaihl" TargetMode="External"/><Relationship Id="rId4386" Type="http://schemas.openxmlformats.org/officeDocument/2006/relationships/hyperlink" Target="https://bsky.app/profile/tohoorin.bsky.social" TargetMode="External"/><Relationship Id="rId3058" Type="http://schemas.openxmlformats.org/officeDocument/2006/relationships/hyperlink" Target="https://x.com/ia_inori" TargetMode="External"/><Relationship Id="rId4389" Type="http://schemas.openxmlformats.org/officeDocument/2006/relationships/hyperlink" Target="https://www.pixiv.net/users/2568527" TargetMode="External"/><Relationship Id="rId3057" Type="http://schemas.openxmlformats.org/officeDocument/2006/relationships/hyperlink" Target="https://www.facebook.com/profile.php?id=61550947753298&amp;mibextid=nW3QTL" TargetMode="External"/><Relationship Id="rId4388" Type="http://schemas.openxmlformats.org/officeDocument/2006/relationships/hyperlink" Target="https://www.plurk.com/TOHOORIN" TargetMode="External"/><Relationship Id="rId3059" Type="http://schemas.openxmlformats.org/officeDocument/2006/relationships/hyperlink" Target="https://www.furuke.com/ia_inori" TargetMode="External"/><Relationship Id="rId4370" Type="http://schemas.openxmlformats.org/officeDocument/2006/relationships/hyperlink" Target="https://www.plurk.com/p/3iqc5ejune" TargetMode="External"/><Relationship Id="rId3041" Type="http://schemas.openxmlformats.org/officeDocument/2006/relationships/hyperlink" Target="https://robosquat.fanbox.cc/" TargetMode="External"/><Relationship Id="rId4372" Type="http://schemas.openxmlformats.org/officeDocument/2006/relationships/hyperlink" Target="https://www.instagram.com/t.tiffany.y/" TargetMode="External"/><Relationship Id="rId3040" Type="http://schemas.openxmlformats.org/officeDocument/2006/relationships/hyperlink" Target="https://twitter.com/RoBosquat" TargetMode="External"/><Relationship Id="rId4371" Type="http://schemas.openxmlformats.org/officeDocument/2006/relationships/hyperlink" Target="https://www.instagram.com/tibona_owo?igsh=MW5hNmcycHkzZ3RkcA==" TargetMode="External"/><Relationship Id="rId3043" Type="http://schemas.openxmlformats.org/officeDocument/2006/relationships/hyperlink" Target="https://www.facebook.com/PaintCanC/" TargetMode="External"/><Relationship Id="rId4374" Type="http://schemas.openxmlformats.org/officeDocument/2006/relationships/hyperlink" Target="https://x.com/keiko_tiratira?fbclid=IwY2xjawSImWZleHRuA2FlbQIxMABicmlkETFnQk50Z0NyNUxZVUxXOW8yc3J0YwZhcHBfaWQQMjIyMDM5MTc4ODIwMDg5MgABHmtSEeUWU0rCrqIcLnulHSMgBjG9IXthJqFFB_k5NhokB42kt1QsvJboC2lF_aem_VJOlt4TJ-D4bjXjcApPWFg" TargetMode="External"/><Relationship Id="rId3042" Type="http://schemas.openxmlformats.org/officeDocument/2006/relationships/hyperlink" Target="https://www.robosquat.com/" TargetMode="External"/><Relationship Id="rId4373" Type="http://schemas.openxmlformats.org/officeDocument/2006/relationships/hyperlink" Target="https://www.facebook.com/profile.php?id=100064346305313" TargetMode="External"/><Relationship Id="rId3045" Type="http://schemas.openxmlformats.org/officeDocument/2006/relationships/hyperlink" Target="https://www.plurk.com/HSNUCAN" TargetMode="External"/><Relationship Id="rId4376" Type="http://schemas.openxmlformats.org/officeDocument/2006/relationships/hyperlink" Target="https://www.facebook.com/tobey7777/" TargetMode="External"/><Relationship Id="rId3044" Type="http://schemas.openxmlformats.org/officeDocument/2006/relationships/hyperlink" Target="https://twitter.com/orz_can" TargetMode="External"/><Relationship Id="rId4375" Type="http://schemas.openxmlformats.org/officeDocument/2006/relationships/hyperlink" Target="https://www.facebook.com/permalink.php?story_fbid=pfbid02PBrCgrpb2R5NLewEyQXcBwLeZEcTxRqcGSApDtM9rmwr9RFUFXKLbbJayRGeyC2xl&amp;id=100064346305313" TargetMode="External"/><Relationship Id="rId3047" Type="http://schemas.openxmlformats.org/officeDocument/2006/relationships/hyperlink" Target="https://discord.gg/hRMdN3Du" TargetMode="External"/><Relationship Id="rId4378" Type="http://schemas.openxmlformats.org/officeDocument/2006/relationships/hyperlink" Target="https://x.com/Tobey____" TargetMode="External"/><Relationship Id="rId3046" Type="http://schemas.openxmlformats.org/officeDocument/2006/relationships/hyperlink" Target="https://www.pixiv.net/users/8307536" TargetMode="External"/><Relationship Id="rId4377" Type="http://schemas.openxmlformats.org/officeDocument/2006/relationships/hyperlink" Target="https://bsky.app/profile/tobey7777.bsky.social" TargetMode="External"/><Relationship Id="rId3049" Type="http://schemas.openxmlformats.org/officeDocument/2006/relationships/hyperlink" Target="https://www.paintcanfarm.com/" TargetMode="External"/><Relationship Id="rId3048" Type="http://schemas.openxmlformats.org/officeDocument/2006/relationships/hyperlink" Target="https://home.gamer.com.tw/profile/index.php?&amp;owner=can70322" TargetMode="External"/><Relationship Id="rId4379" Type="http://schemas.openxmlformats.org/officeDocument/2006/relationships/hyperlink" Target="https://www.plurk.com/tobey1214" TargetMode="External"/><Relationship Id="rId3911" Type="http://schemas.openxmlformats.org/officeDocument/2006/relationships/hyperlink" Target="https://www.facebook.com/meikoHuang0722/?locale=ja_JP" TargetMode="External"/><Relationship Id="rId3910" Type="http://schemas.openxmlformats.org/officeDocument/2006/relationships/hyperlink" Target="https://mech-doll.weebly.com/" TargetMode="External"/><Relationship Id="rId3913" Type="http://schemas.openxmlformats.org/officeDocument/2006/relationships/hyperlink" Target="https://www.facebook.com/Miaosugoi?mibextid=ZbWKwL&amp;utm_source=ig&amp;utm_medium=social&amp;utm_content=link_in_bio" TargetMode="External"/><Relationship Id="rId3912" Type="http://schemas.openxmlformats.org/officeDocument/2006/relationships/hyperlink" Target="https://www.instagram.com/_meow.maruw0._/" TargetMode="External"/><Relationship Id="rId3915" Type="http://schemas.openxmlformats.org/officeDocument/2006/relationships/hyperlink" Target="https://www.facebook.com/MirRorrrrrrr/" TargetMode="External"/><Relationship Id="rId3914" Type="http://schemas.openxmlformats.org/officeDocument/2006/relationships/hyperlink" Target="https://www.instagram.com/miaosugoi/" TargetMode="External"/><Relationship Id="rId3917" Type="http://schemas.openxmlformats.org/officeDocument/2006/relationships/hyperlink" Target="https://x.com/Mikiisotaku" TargetMode="External"/><Relationship Id="rId3916" Type="http://schemas.openxmlformats.org/officeDocument/2006/relationships/hyperlink" Target="https://x.com/phrysm/status/2061644814643589536?s=46" TargetMode="External"/><Relationship Id="rId3919" Type="http://schemas.openxmlformats.org/officeDocument/2006/relationships/hyperlink" Target="https://www.facebook.com/millet.illust" TargetMode="External"/><Relationship Id="rId3918" Type="http://schemas.openxmlformats.org/officeDocument/2006/relationships/hyperlink" Target="https://www.instagram.com/mikiisotaku" TargetMode="External"/><Relationship Id="rId3900" Type="http://schemas.openxmlformats.org/officeDocument/2006/relationships/hyperlink" Target="https://x.com/ikataruto" TargetMode="External"/><Relationship Id="rId3902" Type="http://schemas.openxmlformats.org/officeDocument/2006/relationships/hyperlink" Target="https://www.facebook.com/OriginZeroClub/" TargetMode="External"/><Relationship Id="rId3901" Type="http://schemas.openxmlformats.org/officeDocument/2006/relationships/hyperlink" Target="https://www.pixiv.net/users/4284365" TargetMode="External"/><Relationship Id="rId3904" Type="http://schemas.openxmlformats.org/officeDocument/2006/relationships/hyperlink" Target="https://www.plurk.com/OriginZero" TargetMode="External"/><Relationship Id="rId3903" Type="http://schemas.openxmlformats.org/officeDocument/2006/relationships/hyperlink" Target="https://twitter.com/OrignZeroJP" TargetMode="External"/><Relationship Id="rId3906" Type="http://schemas.openxmlformats.org/officeDocument/2006/relationships/hyperlink" Target="https://www.facebook.com/Maycosplayer0131/" TargetMode="External"/><Relationship Id="rId3905" Type="http://schemas.openxmlformats.org/officeDocument/2006/relationships/hyperlink" Target="https://www.pixiv.net/users/258097" TargetMode="External"/><Relationship Id="rId3908" Type="http://schemas.openxmlformats.org/officeDocument/2006/relationships/hyperlink" Target="https://www.instagram.com/maychen0131/" TargetMode="External"/><Relationship Id="rId3907" Type="http://schemas.openxmlformats.org/officeDocument/2006/relationships/hyperlink" Target="https://twitter.com/Xiao_May1811?fbclid=IwAR235Z2v9-WOuqLNd5VRDuAtSqKi51LNkH9osU9HJabDhGpsyuW_tPUbv6Y" TargetMode="External"/><Relationship Id="rId3909" Type="http://schemas.openxmlformats.org/officeDocument/2006/relationships/hyperlink" Target="https://www.youtube.com/channel/UCViBaNA6wLB1yYO0mTDBS3A" TargetMode="External"/><Relationship Id="rId3931" Type="http://schemas.openxmlformats.org/officeDocument/2006/relationships/hyperlink" Target="https://solo.to/minuetworks" TargetMode="External"/><Relationship Id="rId2600" Type="http://schemas.openxmlformats.org/officeDocument/2006/relationships/hyperlink" Target="https://www.facebook.com/bear.boss.348298/?" TargetMode="External"/><Relationship Id="rId3930" Type="http://schemas.openxmlformats.org/officeDocument/2006/relationships/hyperlink" Target="https://home.gamer.com.tw/profile/index.php?owner=rockmanz1203" TargetMode="External"/><Relationship Id="rId2601" Type="http://schemas.openxmlformats.org/officeDocument/2006/relationships/hyperlink" Target="https://m.facebook.com/story.php?story_fbid=pfbid08YDn3SGC7kAQXJpgYanezMj5aSGg2qx1A1amzZ112ETUwXaG1iJ85bK3zi4fsCbEl&amp;id=100042029169537" TargetMode="External"/><Relationship Id="rId3933" Type="http://schemas.openxmlformats.org/officeDocument/2006/relationships/hyperlink" Target="https://www.facebook.com/mirutulove.love/" TargetMode="External"/><Relationship Id="rId2602" Type="http://schemas.openxmlformats.org/officeDocument/2006/relationships/hyperlink" Target="https://www.facebook.com/MasuyaLive2D/?locale=zh_TW" TargetMode="External"/><Relationship Id="rId3932" Type="http://schemas.openxmlformats.org/officeDocument/2006/relationships/hyperlink" Target="https://www.facebook.com/mirakehk" TargetMode="External"/><Relationship Id="rId2603" Type="http://schemas.openxmlformats.org/officeDocument/2006/relationships/hyperlink" Target="https://www.facebook.com/MasuNoFanPage" TargetMode="External"/><Relationship Id="rId3935" Type="http://schemas.openxmlformats.org/officeDocument/2006/relationships/hyperlink" Target="https://www.facebook.com/onlymiya/" TargetMode="External"/><Relationship Id="rId2604" Type="http://schemas.openxmlformats.org/officeDocument/2006/relationships/hyperlink" Target="https://x.com/hookeyangtw" TargetMode="External"/><Relationship Id="rId3934" Type="http://schemas.openxmlformats.org/officeDocument/2006/relationships/hyperlink" Target="https://www.twitch.tv/mirutulove" TargetMode="External"/><Relationship Id="rId2605" Type="http://schemas.openxmlformats.org/officeDocument/2006/relationships/hyperlink" Target="https://www.pixiv.net/users/7240307" TargetMode="External"/><Relationship Id="rId3937" Type="http://schemas.openxmlformats.org/officeDocument/2006/relationships/hyperlink" Target="https://www.instagram.com/sherry40723yw/" TargetMode="External"/><Relationship Id="rId2606" Type="http://schemas.openxmlformats.org/officeDocument/2006/relationships/hyperlink" Target="https://www.youtube.com/@masuya307" TargetMode="External"/><Relationship Id="rId3936" Type="http://schemas.openxmlformats.org/officeDocument/2006/relationships/hyperlink" Target="https://twitter.com/sherry40723tw?lang=zh-Hant" TargetMode="External"/><Relationship Id="rId808" Type="http://schemas.openxmlformats.org/officeDocument/2006/relationships/hyperlink" Target="https://twitter.com/kk19940324" TargetMode="External"/><Relationship Id="rId2607" Type="http://schemas.openxmlformats.org/officeDocument/2006/relationships/hyperlink" Target="https://x.com/hookeyangtw/status/2069750142308335854" TargetMode="External"/><Relationship Id="rId3939" Type="http://schemas.openxmlformats.org/officeDocument/2006/relationships/hyperlink" Target="https://twitter.com/tpss93054" TargetMode="External"/><Relationship Id="rId807" Type="http://schemas.openxmlformats.org/officeDocument/2006/relationships/hyperlink" Target="https://www.facebook.com/UltimateQB?__cft__%5B0%5D=AZWQ_CS1lXu-cx0YJ2qLeiMxSBfJDcpoaUlGI8ymepp-UZbaOVfXuyXzAhnfKdYNvqHaCNWd693AJ3ScHV4oi3VbiuVGPoTTD2dHqf3wwW5kjpiPHMz8cjRs4vHtQ_qPn7i2Z8rvu1Hj4eomwoG3e-yCm2SeL9ecRbBB0uIrjc2FytsND9BzaE3ZkAY7rRjhHOw&amp;__tn__=-UC%2CP-R" TargetMode="External"/><Relationship Id="rId2608" Type="http://schemas.openxmlformats.org/officeDocument/2006/relationships/hyperlink" Target="https://www.facebook.com/marumaruDIY/?locale=zh_TW" TargetMode="External"/><Relationship Id="rId3938" Type="http://schemas.openxmlformats.org/officeDocument/2006/relationships/hyperlink" Target="https://www.facebook.com/BLUE1OR2/?locale=zh_TW" TargetMode="External"/><Relationship Id="rId806" Type="http://schemas.openxmlformats.org/officeDocument/2006/relationships/hyperlink" Target="https://www.facebook.com/QBdrawingsomething2015/?locale=zh_TW" TargetMode="External"/><Relationship Id="rId2609" Type="http://schemas.openxmlformats.org/officeDocument/2006/relationships/hyperlink" Target="https://www.instagram.com/marulia.crafter/" TargetMode="External"/><Relationship Id="rId805" Type="http://schemas.openxmlformats.org/officeDocument/2006/relationships/hyperlink" Target="https://www.instagram.com/amuuuuu_3721/" TargetMode="External"/><Relationship Id="rId809" Type="http://schemas.openxmlformats.org/officeDocument/2006/relationships/hyperlink" Target="https://www.pixiv.net/users/1989155" TargetMode="External"/><Relationship Id="rId800" Type="http://schemas.openxmlformats.org/officeDocument/2006/relationships/hyperlink" Target="https://www.pixiv.net/users/5032006" TargetMode="External"/><Relationship Id="rId804" Type="http://schemas.openxmlformats.org/officeDocument/2006/relationships/hyperlink" Target="https://www.facebook.com/wu.xi.ya.458042/posts/pfbid033behkim3XsEF32JPqxkJpXfXLEm19uUGuEs8j3UVnqcdo7p9r1R5bBU1vsfJ6Nbkl" TargetMode="External"/><Relationship Id="rId803" Type="http://schemas.openxmlformats.org/officeDocument/2006/relationships/hyperlink" Target="https://www.facebook.com/wujimeow/posts/pfbid0UquGSRv74FbZoiKjXRSpHyYdjHcuCFJDSzZUmP6jvTiDS5CYhvzySNsRGbQz9AbKl" TargetMode="External"/><Relationship Id="rId802" Type="http://schemas.openxmlformats.org/officeDocument/2006/relationships/hyperlink" Target="https://home.gamer.com.tw/homeindex.php" TargetMode="External"/><Relationship Id="rId801" Type="http://schemas.openxmlformats.org/officeDocument/2006/relationships/hyperlink" Target="https://discord.gg/Jv5zT3t4" TargetMode="External"/><Relationship Id="rId3920" Type="http://schemas.openxmlformats.org/officeDocument/2006/relationships/hyperlink" Target="https://twitter.com/millet030" TargetMode="External"/><Relationship Id="rId3922" Type="http://schemas.openxmlformats.org/officeDocument/2006/relationships/hyperlink" Target="https://x.com/millet030/status/2070515848880799921" TargetMode="External"/><Relationship Id="rId3921" Type="http://schemas.openxmlformats.org/officeDocument/2006/relationships/hyperlink" Target="https://www.pixiv.net/users/7304906" TargetMode="External"/><Relationship Id="rId3924" Type="http://schemas.openxmlformats.org/officeDocument/2006/relationships/hyperlink" Target="https://twitter.com/travis_minuet" TargetMode="External"/><Relationship Id="rId3923" Type="http://schemas.openxmlformats.org/officeDocument/2006/relationships/hyperlink" Target="https://www.facebook.com/MinuetWorks/" TargetMode="External"/><Relationship Id="rId3926" Type="http://schemas.openxmlformats.org/officeDocument/2006/relationships/hyperlink" Target="https://www.pixiv.net/users/4157601" TargetMode="External"/><Relationship Id="rId3925" Type="http://schemas.openxmlformats.org/officeDocument/2006/relationships/hyperlink" Target="https://www.plurk.com/travis1203" TargetMode="External"/><Relationship Id="rId3928" Type="http://schemas.openxmlformats.org/officeDocument/2006/relationships/hyperlink" Target="https://www.youtube.com/channel/UCZ-eKlQF__bbbXJJdK0BPhA?sub_confirmation=1" TargetMode="External"/><Relationship Id="rId3927" Type="http://schemas.openxmlformats.org/officeDocument/2006/relationships/hyperlink" Target="https://www.instagram.com/travis_minuet/" TargetMode="External"/><Relationship Id="rId3929" Type="http://schemas.openxmlformats.org/officeDocument/2006/relationships/hyperlink" Target="https://discord.gg/j2xUmsZzdp" TargetMode="External"/><Relationship Id="rId1334" Type="http://schemas.openxmlformats.org/officeDocument/2006/relationships/hyperlink" Target="https://www.instagram.com/niniru621/?hl=af" TargetMode="External"/><Relationship Id="rId2665" Type="http://schemas.openxmlformats.org/officeDocument/2006/relationships/hyperlink" Target="https://lit.link/en/tooruruuu" TargetMode="External"/><Relationship Id="rId3997" Type="http://schemas.openxmlformats.org/officeDocument/2006/relationships/hyperlink" Target="https://x.com/mofuuneko" TargetMode="External"/><Relationship Id="rId1335" Type="http://schemas.openxmlformats.org/officeDocument/2006/relationships/hyperlink" Target="https://www.youtube.com/channel/UCTOA5N3AbUAVSWrSjlK5A2g" TargetMode="External"/><Relationship Id="rId2666" Type="http://schemas.openxmlformats.org/officeDocument/2006/relationships/hyperlink" Target="https://www.facebook.com/ciel.chou.2025/posts/pfbid02BrD7oZdRQ9tVDestqSTEzUnDSSiNC8eHMLe4TuTkTVfr1bLVQcBSJqJsJjX7SLEul" TargetMode="External"/><Relationship Id="rId3996" Type="http://schemas.openxmlformats.org/officeDocument/2006/relationships/hyperlink" Target="https://www.facebook.com/mofuuneko" TargetMode="External"/><Relationship Id="rId1336" Type="http://schemas.openxmlformats.org/officeDocument/2006/relationships/hyperlink" Target="https://linkby.tw/new-page-uK1PxkIn?fbclid=PAZXh0bgNhZW0CMTEAAaepU7sktLEQxp1bF6hJcCkkG5HAqrNCYl9mJ3YetSno2FMt37divAGzcdz1oQ_aem_2Q5pW0i5U6ZnUW6_WXfukQ" TargetMode="External"/><Relationship Id="rId2667" Type="http://schemas.openxmlformats.org/officeDocument/2006/relationships/hyperlink" Target="https://www.facebook.com/ZHAOFB/" TargetMode="External"/><Relationship Id="rId3999" Type="http://schemas.openxmlformats.org/officeDocument/2006/relationships/hyperlink" Target="https://www.instagram.com/nemunyan._/" TargetMode="External"/><Relationship Id="rId1337" Type="http://schemas.openxmlformats.org/officeDocument/2006/relationships/hyperlink" Target="https://www.facebook.com/profile.php?id=100000438094759&amp;__cft__%5B0%5D=AZW7BROvPMfTmnHEGyE9FuDttJexRpl68zG5auV8EZy-lfLOHeVAsGWXygXiXh7yzaLME6BSt4NnsgN4eUi4BsJjq0jSn-4b0fTcg7B2j1PuBaiLMkvDcLYBKJrk7Jw-mr0&amp;__tn__=-UC%2CP-R" TargetMode="External"/><Relationship Id="rId2668" Type="http://schemas.openxmlformats.org/officeDocument/2006/relationships/hyperlink" Target="https://www.facebook.com/SilverMartenstudio/posts/pfbid02dYLqaZn3brDgKJpzqBxpLZbGr1UzoJnxPziqWCC8nvLrt2w5Cyk68BvUNfXyZH2Kl" TargetMode="External"/><Relationship Id="rId3998" Type="http://schemas.openxmlformats.org/officeDocument/2006/relationships/hyperlink" Target="https://www.pixiv.net/users/78673041?utm_source=ig&amp;utm_medium=social&amp;utm_content=link_in_bio&amp;fbclid=PAZXh0bgNhZW0CMTEAc3J0YwZhcHBfaWQPOTM2NjE5NzQzMzkyNDU5AAGnWtwesrzyfZQg_Bi3d2MCSxxzYTLBxwP0ZX5EzCTiPN6UJZRB1gHaxyP4vec_aem_5ZT-n-o4uiKTfKWV47fU-Q" TargetMode="External"/><Relationship Id="rId1338" Type="http://schemas.openxmlformats.org/officeDocument/2006/relationships/hyperlink" Target="https://twitter.com/krosa1028" TargetMode="External"/><Relationship Id="rId2669" Type="http://schemas.openxmlformats.org/officeDocument/2006/relationships/hyperlink" Target="https://forms.gle/R4B8hx7ZeCguXGh96" TargetMode="External"/><Relationship Id="rId1339" Type="http://schemas.openxmlformats.org/officeDocument/2006/relationships/hyperlink" Target="https://www.pixiv.net/users/2262943/artworks" TargetMode="External"/><Relationship Id="rId745" Type="http://schemas.openxmlformats.org/officeDocument/2006/relationships/hyperlink" Target="https://twitter.com/Beam253369" TargetMode="External"/><Relationship Id="rId744" Type="http://schemas.openxmlformats.org/officeDocument/2006/relationships/hyperlink" Target="https://www.facebook.com/beam.com.tw/" TargetMode="External"/><Relationship Id="rId743" Type="http://schemas.openxmlformats.org/officeDocument/2006/relationships/hyperlink" Target="https://www.plurk.com/LOIZA0319" TargetMode="External"/><Relationship Id="rId742" Type="http://schemas.openxmlformats.org/officeDocument/2006/relationships/hyperlink" Target="https://www.facebook.com/loiza0319/?locale=zh_TW" TargetMode="External"/><Relationship Id="rId749" Type="http://schemas.openxmlformats.org/officeDocument/2006/relationships/hyperlink" Target="https://home.gamer.com.tw/homeindex.php?owner=yhes70903" TargetMode="External"/><Relationship Id="rId748" Type="http://schemas.openxmlformats.org/officeDocument/2006/relationships/hyperlink" Target="https://www.instagram.com/beam_artstudio/?utm_source=qr&amp;igshid=MzNlNGNkZWQ4Mg%3D%3D" TargetMode="External"/><Relationship Id="rId747" Type="http://schemas.openxmlformats.org/officeDocument/2006/relationships/hyperlink" Target="https://www.pixiv.net/users/3306928" TargetMode="External"/><Relationship Id="rId746" Type="http://schemas.openxmlformats.org/officeDocument/2006/relationships/hyperlink" Target="https://www.plurk.com/yhes70903" TargetMode="External"/><Relationship Id="rId3991" Type="http://schemas.openxmlformats.org/officeDocument/2006/relationships/hyperlink" Target="https://www.facebook.com/OniHitomi.fanpage/?locale=zh_TW" TargetMode="External"/><Relationship Id="rId2660" Type="http://schemas.openxmlformats.org/officeDocument/2006/relationships/hyperlink" Target="https://x.com/biggie_white812" TargetMode="External"/><Relationship Id="rId3990" Type="http://schemas.openxmlformats.org/officeDocument/2006/relationships/hyperlink" Target="https://www.facebook.com/nekomimiya/?locale=zh_TW" TargetMode="External"/><Relationship Id="rId741" Type="http://schemas.openxmlformats.org/officeDocument/2006/relationships/hyperlink" Target="https://www.pixiv.net/users/23572385" TargetMode="External"/><Relationship Id="rId1330" Type="http://schemas.openxmlformats.org/officeDocument/2006/relationships/hyperlink" Target="https://www.myacg.com.tw/seller_market.php?seller=599825" TargetMode="External"/><Relationship Id="rId2661" Type="http://schemas.openxmlformats.org/officeDocument/2006/relationships/hyperlink" Target="https://x.com/ShimaNamiDesu" TargetMode="External"/><Relationship Id="rId3993" Type="http://schemas.openxmlformats.org/officeDocument/2006/relationships/hyperlink" Target="https://www.instagram.com/abc12692/" TargetMode="External"/><Relationship Id="rId740" Type="http://schemas.openxmlformats.org/officeDocument/2006/relationships/hyperlink" Target="https://twitter.com/Rain76418135?fbclid=IwAR1obb8eWe8IQEIi9qHUteZLX0TA7paq0MhKuk7D6QRYCQgOCEkQtjVxXq8" TargetMode="External"/><Relationship Id="rId1331" Type="http://schemas.openxmlformats.org/officeDocument/2006/relationships/hyperlink" Target="https://x.com/haopanyo" TargetMode="External"/><Relationship Id="rId2662" Type="http://schemas.openxmlformats.org/officeDocument/2006/relationships/hyperlink" Target="https://www.facebook.com/tooruruuu" TargetMode="External"/><Relationship Id="rId3992" Type="http://schemas.openxmlformats.org/officeDocument/2006/relationships/hyperlink" Target="https://x.com/abc12692" TargetMode="External"/><Relationship Id="rId1332" Type="http://schemas.openxmlformats.org/officeDocument/2006/relationships/hyperlink" Target="https://www.instagram.com/haopanyo_pixel?utm_medium=copy_link" TargetMode="External"/><Relationship Id="rId2663" Type="http://schemas.openxmlformats.org/officeDocument/2006/relationships/hyperlink" Target="https://x.com/tooruruuu?fbclid=IwZXh0bgNhZW0CMTAAAR2jPJbzgKzxKHidoUBBN9PXxhVs7jgIRRxTz7dWwnwCiRTUeYe6UubpGf8_aem_Ukc2z0LWjW6Z_SVTI7yt4A" TargetMode="External"/><Relationship Id="rId3995" Type="http://schemas.openxmlformats.org/officeDocument/2006/relationships/hyperlink" Target="https://lit.link/zh-tw/onihitomi" TargetMode="External"/><Relationship Id="rId1333" Type="http://schemas.openxmlformats.org/officeDocument/2006/relationships/hyperlink" Target="https://www.facebook.com/niniru621" TargetMode="External"/><Relationship Id="rId2664" Type="http://schemas.openxmlformats.org/officeDocument/2006/relationships/hyperlink" Target="https://www.youtube.com/watch?v=dEOtEBpUv-U&amp;list=PLBQX2bsCW16OakRg3RwuHsFVy5a-5mspY" TargetMode="External"/><Relationship Id="rId3994" Type="http://schemas.openxmlformats.org/officeDocument/2006/relationships/hyperlink" Target="https://www.youtube.com/oHitomi777" TargetMode="External"/><Relationship Id="rId1323" Type="http://schemas.openxmlformats.org/officeDocument/2006/relationships/hyperlink" Target="https://bsky.app/profile/boyima.bsky.social" TargetMode="External"/><Relationship Id="rId2654" Type="http://schemas.openxmlformats.org/officeDocument/2006/relationships/hyperlink" Target="https://www.pixiv.net/users/57290194" TargetMode="External"/><Relationship Id="rId3986" Type="http://schemas.openxmlformats.org/officeDocument/2006/relationships/hyperlink" Target="https://www.facebook.com/ivan.wang.9699" TargetMode="External"/><Relationship Id="rId1324" Type="http://schemas.openxmlformats.org/officeDocument/2006/relationships/hyperlink" Target="https://twitter.com/BoBoYiMa" TargetMode="External"/><Relationship Id="rId2655" Type="http://schemas.openxmlformats.org/officeDocument/2006/relationships/hyperlink" Target="https://x.com/mowjing" TargetMode="External"/><Relationship Id="rId3985" Type="http://schemas.openxmlformats.org/officeDocument/2006/relationships/hyperlink" Target="https://misskey.io/@onibi_cat6016" TargetMode="External"/><Relationship Id="rId1325" Type="http://schemas.openxmlformats.org/officeDocument/2006/relationships/hyperlink" Target="https://www.pixiv.net/users/3843058" TargetMode="External"/><Relationship Id="rId2656" Type="http://schemas.openxmlformats.org/officeDocument/2006/relationships/hyperlink" Target="https://www.pixiv.net/users/34007063" TargetMode="External"/><Relationship Id="rId3988" Type="http://schemas.openxmlformats.org/officeDocument/2006/relationships/hyperlink" Target="https://www.pixiv.net/users/10121582" TargetMode="External"/><Relationship Id="rId1326" Type="http://schemas.openxmlformats.org/officeDocument/2006/relationships/hyperlink" Target="https://www.instagram.com/boyima_mayael/" TargetMode="External"/><Relationship Id="rId2657" Type="http://schemas.openxmlformats.org/officeDocument/2006/relationships/hyperlink" Target="https://www.twitch.tv/mmo0217" TargetMode="External"/><Relationship Id="rId3987" Type="http://schemas.openxmlformats.org/officeDocument/2006/relationships/hyperlink" Target="https://x.com/Ivanwang624?fbclid=IwY2xjawKrwjlleHRuA2FlbQIxMABicmlkETFtSENBTVF5QTNhNHpQeWlMAR4Gk1JruZ8l9LhVELhOOm6tLsm0eEH92o2EHSsrjQnf_CtTCUjrXEoG6EBbSA_aem_g98VulF74j5rk-OwWZMI0Q" TargetMode="External"/><Relationship Id="rId1327" Type="http://schemas.openxmlformats.org/officeDocument/2006/relationships/hyperlink" Target="https://lit.link/zh-tw/boyima?fbclid=IwRlRTSASLbGtleHRuA2FlbQIxMABzcnRjBmFwcF9pZAo2NjI4NTY4Mzc5AAEeXB3QCayW9Jt70LyJQ7AdAcDkjvpDJfGnVIfwwuxab5CtkULO3mX2UOJzrDM_aem_z_SkNE51KAQHUWcSrJPC7w" TargetMode="External"/><Relationship Id="rId2658" Type="http://schemas.openxmlformats.org/officeDocument/2006/relationships/hyperlink" Target="https://lit.link/mmo0217" TargetMode="External"/><Relationship Id="rId1328" Type="http://schemas.openxmlformats.org/officeDocument/2006/relationships/hyperlink" Target="https://www.threads.com/@chaotimtim?hl=zh-tw" TargetMode="External"/><Relationship Id="rId2659" Type="http://schemas.openxmlformats.org/officeDocument/2006/relationships/hyperlink" Target="https://www.facebook.com/profile.php?id=61562392253217" TargetMode="External"/><Relationship Id="rId3989" Type="http://schemas.openxmlformats.org/officeDocument/2006/relationships/hyperlink" Target="https://www.tumblr.com/explore/trending" TargetMode="External"/><Relationship Id="rId1329" Type="http://schemas.openxmlformats.org/officeDocument/2006/relationships/hyperlink" Target="https://www.facebook.com/permalink.php?story_fbid=pfbid033XVdgVV6fAepxguy1KWqLCetwDcvCFcP7MstU5ZNgiEBZ2SZP5JVB6GdTewc4XREl&amp;id=61550339617268" TargetMode="External"/><Relationship Id="rId739" Type="http://schemas.openxmlformats.org/officeDocument/2006/relationships/hyperlink" Target="https://www.facebook.com/profile.php?id=100070178769269" TargetMode="External"/><Relationship Id="rId734" Type="http://schemas.openxmlformats.org/officeDocument/2006/relationships/hyperlink" Target="https://discord.gg/nX5sqrjeEz" TargetMode="External"/><Relationship Id="rId733" Type="http://schemas.openxmlformats.org/officeDocument/2006/relationships/hyperlink" Target="https://x.com/WhiteRooom3?s=09" TargetMode="External"/><Relationship Id="rId732" Type="http://schemas.openxmlformats.org/officeDocument/2006/relationships/hyperlink" Target="https://facebook.com/WhiteRoom2" TargetMode="External"/><Relationship Id="rId731" Type="http://schemas.openxmlformats.org/officeDocument/2006/relationships/hyperlink" Target="https://x.com/shirayurido/status/2060877981007089902" TargetMode="External"/><Relationship Id="rId738" Type="http://schemas.openxmlformats.org/officeDocument/2006/relationships/hyperlink" Target="https://www.myacg.com.tw/seller_market.php?seller=321263" TargetMode="External"/><Relationship Id="rId737" Type="http://schemas.openxmlformats.org/officeDocument/2006/relationships/hyperlink" Target="https://x.com/WhiteRooom3/status/2082443047200342335" TargetMode="External"/><Relationship Id="rId736" Type="http://schemas.openxmlformats.org/officeDocument/2006/relationships/hyperlink" Target="https://x.com/whiterooom3/status/2061061308645269617?s=46" TargetMode="External"/><Relationship Id="rId735" Type="http://schemas.openxmlformats.org/officeDocument/2006/relationships/hyperlink" Target="https://linktr.ee/WhiteRoom3" TargetMode="External"/><Relationship Id="rId3980" Type="http://schemas.openxmlformats.org/officeDocument/2006/relationships/hyperlink" Target="https://www.facebook.com/nyarumaa" TargetMode="External"/><Relationship Id="rId730" Type="http://schemas.openxmlformats.org/officeDocument/2006/relationships/hyperlink" Target="https://x.com/shirayurido" TargetMode="External"/><Relationship Id="rId2650" Type="http://schemas.openxmlformats.org/officeDocument/2006/relationships/hyperlink" Target="https://www.instagram.com/aokihoshi000/" TargetMode="External"/><Relationship Id="rId3982" Type="http://schemas.openxmlformats.org/officeDocument/2006/relationships/hyperlink" Target="https://www.instagram.com/nyarumaa.cosplay/" TargetMode="External"/><Relationship Id="rId1320" Type="http://schemas.openxmlformats.org/officeDocument/2006/relationships/hyperlink" Target="https://www.facebook.com/share/1EtDryBz7W/?mibextid=wwXIfr" TargetMode="External"/><Relationship Id="rId2651" Type="http://schemas.openxmlformats.org/officeDocument/2006/relationships/hyperlink" Target="https://www.facebook.com/profile.php?id=61558777612267" TargetMode="External"/><Relationship Id="rId3981" Type="http://schemas.openxmlformats.org/officeDocument/2006/relationships/hyperlink" Target="https://twitter.com/himononeko" TargetMode="External"/><Relationship Id="rId1321" Type="http://schemas.openxmlformats.org/officeDocument/2006/relationships/hyperlink" Target="https://www.facebook.com/share/1Efu25mEai/?mibextid=wwXIfr" TargetMode="External"/><Relationship Id="rId2652" Type="http://schemas.openxmlformats.org/officeDocument/2006/relationships/hyperlink" Target="https://www.facebook.com/profile.php?id=61550750169425" TargetMode="External"/><Relationship Id="rId3984" Type="http://schemas.openxmlformats.org/officeDocument/2006/relationships/hyperlink" Target="https://www.pixiv.net/users/74228753" TargetMode="External"/><Relationship Id="rId1322" Type="http://schemas.openxmlformats.org/officeDocument/2006/relationships/hyperlink" Target="https://www.facebook.com/profile.php?id=61550339617268" TargetMode="External"/><Relationship Id="rId2653" Type="http://schemas.openxmlformats.org/officeDocument/2006/relationships/hyperlink" Target="https://x.com/Haoqqpig" TargetMode="External"/><Relationship Id="rId3983" Type="http://schemas.openxmlformats.org/officeDocument/2006/relationships/hyperlink" Target="https://x.com/onibi_cat6016" TargetMode="External"/><Relationship Id="rId1356" Type="http://schemas.openxmlformats.org/officeDocument/2006/relationships/hyperlink" Target="https://www.facebook.com/omarutail" TargetMode="External"/><Relationship Id="rId2687" Type="http://schemas.openxmlformats.org/officeDocument/2006/relationships/hyperlink" Target="https://www.plurk.com/248651000" TargetMode="External"/><Relationship Id="rId1357" Type="http://schemas.openxmlformats.org/officeDocument/2006/relationships/hyperlink" Target="https://x.com/wuchun07504138" TargetMode="External"/><Relationship Id="rId2688" Type="http://schemas.openxmlformats.org/officeDocument/2006/relationships/hyperlink" Target="https://www.pixiv.net/users/670656" TargetMode="External"/><Relationship Id="rId1358" Type="http://schemas.openxmlformats.org/officeDocument/2006/relationships/hyperlink" Target="https://x.com/foxdaya0620?s=21" TargetMode="External"/><Relationship Id="rId2689" Type="http://schemas.openxmlformats.org/officeDocument/2006/relationships/hyperlink" Target="https://www.facebook.com/ne.wi.58" TargetMode="External"/><Relationship Id="rId1359" Type="http://schemas.openxmlformats.org/officeDocument/2006/relationships/hyperlink" Target="https://youtube.com/@foxdaya?si=G8e7oAUQJIKnWRRq" TargetMode="External"/><Relationship Id="rId767" Type="http://schemas.openxmlformats.org/officeDocument/2006/relationships/hyperlink" Target="https://www.facebook.com/profile.php?id=61550916160677" TargetMode="External"/><Relationship Id="rId766" Type="http://schemas.openxmlformats.org/officeDocument/2006/relationships/hyperlink" Target="https://www.facebook.com/wu.qi.800318/posts/pfbid0XeWsSCiXPxYqyfnh2PmNBJyB68AMcrx23ta5hoY3XtiW42R9fKnMi1K48NHyzFAdl" TargetMode="External"/><Relationship Id="rId765" Type="http://schemas.openxmlformats.org/officeDocument/2006/relationships/hyperlink" Target="https://www.facebook.com/wupenguin/?locale=en_GB" TargetMode="External"/><Relationship Id="rId764" Type="http://schemas.openxmlformats.org/officeDocument/2006/relationships/hyperlink" Target="https://www.facebook.com/wupenguin/?locale=en_GB" TargetMode="External"/><Relationship Id="rId769" Type="http://schemas.openxmlformats.org/officeDocument/2006/relationships/hyperlink" Target="https://www.pixiv.net/users/25316134" TargetMode="External"/><Relationship Id="rId768" Type="http://schemas.openxmlformats.org/officeDocument/2006/relationships/hyperlink" Target="https://twitter.com/kilowinwin" TargetMode="External"/><Relationship Id="rId2680" Type="http://schemas.openxmlformats.org/officeDocument/2006/relationships/hyperlink" Target="https://www.pixiv.net/users/3342599" TargetMode="External"/><Relationship Id="rId1350" Type="http://schemas.openxmlformats.org/officeDocument/2006/relationships/hyperlink" Target="https://linkbio.co/7010415feV1dr" TargetMode="External"/><Relationship Id="rId2681" Type="http://schemas.openxmlformats.org/officeDocument/2006/relationships/hyperlink" Target="https://clusters.tw/profile/834C3CF5-9930-4B6E-BB07-2D4E37014AD6/works" TargetMode="External"/><Relationship Id="rId1351" Type="http://schemas.openxmlformats.org/officeDocument/2006/relationships/hyperlink" Target="https://www.facebook.com/share/1DKMLoUzdY/?mibextid=qi2Omg" TargetMode="External"/><Relationship Id="rId2682" Type="http://schemas.openxmlformats.org/officeDocument/2006/relationships/hyperlink" Target="https://discord.gg/qn34rrvz" TargetMode="External"/><Relationship Id="rId763" Type="http://schemas.openxmlformats.org/officeDocument/2006/relationships/hyperlink" Target="https://www.instagram.com/draw_mission/" TargetMode="External"/><Relationship Id="rId1352" Type="http://schemas.openxmlformats.org/officeDocument/2006/relationships/hyperlink" Target="https://www.facebook.com/eden.lee.3954" TargetMode="External"/><Relationship Id="rId2683" Type="http://schemas.openxmlformats.org/officeDocument/2006/relationships/hyperlink" Target="https://lit.link/en/00FISH" TargetMode="External"/><Relationship Id="rId762" Type="http://schemas.openxmlformats.org/officeDocument/2006/relationships/hyperlink" Target="https://www.pixiv.net/users/7972699" TargetMode="External"/><Relationship Id="rId1353" Type="http://schemas.openxmlformats.org/officeDocument/2006/relationships/hyperlink" Target="https://www.instagram.com/itsedenfox?fbclid=IwY2xjawSsezlleHRuA2FlbQIxMABicmlkETFuY2lGZnBleVJ5aGRvQ05vc3J0YwZhcHBfaWQQMjIyMDM5MTc4ODIwMDg5MgABHpGxLRODUqQOiwc7AM9byFO7d6jW7Fs34W0U7uK9ZYS_kk1OF6KeLjUak7T3_aem_nptTRKWvtAptEkFeicBsEQ" TargetMode="External"/><Relationship Id="rId2684" Type="http://schemas.openxmlformats.org/officeDocument/2006/relationships/hyperlink" Target="https://drive.google.com/file/d/149ZvOTSWXtaL7Arx7bb9HdY7fRtoC9Vz/view?usp=sharing" TargetMode="External"/><Relationship Id="rId761" Type="http://schemas.openxmlformats.org/officeDocument/2006/relationships/hyperlink" Target="https://x.com/sefiloms" TargetMode="External"/><Relationship Id="rId1354" Type="http://schemas.openxmlformats.org/officeDocument/2006/relationships/hyperlink" Target="https://www.facebook.com/eden.lee.3954/posts/pfbid0CWX6Gkcqg8UKSGBD4d6s8EngNupgspLjc7g6dMs58fm1sFZinTLMYqzjauf55Ujfl" TargetMode="External"/><Relationship Id="rId2685" Type="http://schemas.openxmlformats.org/officeDocument/2006/relationships/hyperlink" Target="https://www.facebook.com/pixiv670656/" TargetMode="External"/><Relationship Id="rId760" Type="http://schemas.openxmlformats.org/officeDocument/2006/relationships/hyperlink" Target="https://www.facebook.com/DrawMission" TargetMode="External"/><Relationship Id="rId1355" Type="http://schemas.openxmlformats.org/officeDocument/2006/relationships/hyperlink" Target="https://www.facebook.com/eden.lee.3954/posts/pfbid0nXXupZ7zTE2nJ68MW6xgjWERo3dfML4ZzMSUMMm4M91vaCZqYQiAc9rEYKDgbc7Ul" TargetMode="External"/><Relationship Id="rId2686" Type="http://schemas.openxmlformats.org/officeDocument/2006/relationships/hyperlink" Target="https://x.com/MaluBall" TargetMode="External"/><Relationship Id="rId1345" Type="http://schemas.openxmlformats.org/officeDocument/2006/relationships/hyperlink" Target="https://instagram.com/ning_kitsune?r=nametag" TargetMode="External"/><Relationship Id="rId2676" Type="http://schemas.openxmlformats.org/officeDocument/2006/relationships/hyperlink" Target="https://www.facebook.com/lydia60130304/" TargetMode="External"/><Relationship Id="rId1346" Type="http://schemas.openxmlformats.org/officeDocument/2006/relationships/hyperlink" Target="https://linktr.ee/ningkitsune?utm_source=linktree_profile_share&amp;ltsid=f7284cb3-b440-4d58-9121-bc2d3b20e102&amp;fbclid=IwY2xjawKw3qBleHRuA2FlbQIxMABicmlkETF0bm5NdDNhZXpmVGV5WDBYAR41Z0M0nqws2jYGt_vBrUzgcsG6LPZlHkqRGlJC6HaL6gY6jcspoaCI3Vy97Q_aem_R68bVAd-gOs55siucAhpjQ" TargetMode="External"/><Relationship Id="rId2677" Type="http://schemas.openxmlformats.org/officeDocument/2006/relationships/hyperlink" Target="https://twitter.com/lydia601303041" TargetMode="External"/><Relationship Id="rId1347" Type="http://schemas.openxmlformats.org/officeDocument/2006/relationships/hyperlink" Target="https://www.facebook.com/share/1AxT5KfPuW/?mibextid=wwXIfr" TargetMode="External"/><Relationship Id="rId2678" Type="http://schemas.openxmlformats.org/officeDocument/2006/relationships/hyperlink" Target="https://www.facebook.com/lydia60130304" TargetMode="External"/><Relationship Id="rId1348" Type="http://schemas.openxmlformats.org/officeDocument/2006/relationships/hyperlink" Target="https://twitter.com/baiyun_0905" TargetMode="External"/><Relationship Id="rId2679" Type="http://schemas.openxmlformats.org/officeDocument/2006/relationships/hyperlink" Target="https://www.plurk.com/gril1209" TargetMode="External"/><Relationship Id="rId1349" Type="http://schemas.openxmlformats.org/officeDocument/2006/relationships/hyperlink" Target="https://www.instagram.com/baiyun._.0905" TargetMode="External"/><Relationship Id="rId756" Type="http://schemas.openxmlformats.org/officeDocument/2006/relationships/hyperlink" Target="https://nycu.moe/?fbclid=IwRlRTSASLaQ9leHRuA2FlbQIxMABzcnRjBmFwcF9pZAo2NjI4NTY4Mzc5AAEeGIUp0a05osSTnOAVjlleqRhqDYmC5AhjYJMpnyWh6k46ubZ2KiiAVeXO6G4_aem_ZwJGCaWAHeDAlkwsxnQYJQ" TargetMode="External"/><Relationship Id="rId755" Type="http://schemas.openxmlformats.org/officeDocument/2006/relationships/hyperlink" Target="https://discord.gg/GPBJPshrBU" TargetMode="External"/><Relationship Id="rId754" Type="http://schemas.openxmlformats.org/officeDocument/2006/relationships/hyperlink" Target="https://www.youtube.com/@nycu.vtuber" TargetMode="External"/><Relationship Id="rId753" Type="http://schemas.openxmlformats.org/officeDocument/2006/relationships/hyperlink" Target="https://x.com/nycu_vtuber" TargetMode="External"/><Relationship Id="rId759" Type="http://schemas.openxmlformats.org/officeDocument/2006/relationships/hyperlink" Target="https://www.instagram.com/nycu_comic_club?igsh=MWkxanM2ZTMyaTh2dQ==" TargetMode="External"/><Relationship Id="rId758" Type="http://schemas.openxmlformats.org/officeDocument/2006/relationships/hyperlink" Target="https://www.facebook.com/share/1CFvxwDEf6/?mibextid=wwXIfr" TargetMode="External"/><Relationship Id="rId757" Type="http://schemas.openxmlformats.org/officeDocument/2006/relationships/hyperlink" Target="https://www.facebook.com/nctuanime/?locale=zh_TW" TargetMode="External"/><Relationship Id="rId2670" Type="http://schemas.openxmlformats.org/officeDocument/2006/relationships/hyperlink" Target="https://www.facebook.com/profile.php?id=61552249589321" TargetMode="External"/><Relationship Id="rId1340" Type="http://schemas.openxmlformats.org/officeDocument/2006/relationships/hyperlink" Target="https://krosa1028.fanbox.cc/" TargetMode="External"/><Relationship Id="rId2671" Type="http://schemas.openxmlformats.org/officeDocument/2006/relationships/hyperlink" Target="https://twitter.com/BBirdTerrace" TargetMode="External"/><Relationship Id="rId752" Type="http://schemas.openxmlformats.org/officeDocument/2006/relationships/hyperlink" Target="https://www.facebook.com/share/1D58eisKJz/?mibextid=wwXIfr" TargetMode="External"/><Relationship Id="rId1341" Type="http://schemas.openxmlformats.org/officeDocument/2006/relationships/hyperlink" Target="https://fantia.jp/profiles/tus_9ujc4soqndyd" TargetMode="External"/><Relationship Id="rId2672" Type="http://schemas.openxmlformats.org/officeDocument/2006/relationships/hyperlink" Target="https://www.facebook.com/photo?fbid=122277354044074986&amp;set=pcb.122277354062074986" TargetMode="External"/><Relationship Id="rId751" Type="http://schemas.openxmlformats.org/officeDocument/2006/relationships/hyperlink" Target="https://www.pixiv.net/users/112713516" TargetMode="External"/><Relationship Id="rId1342" Type="http://schemas.openxmlformats.org/officeDocument/2006/relationships/hyperlink" Target="https://x.com/saiyuki0804/status/2060307015390601427" TargetMode="External"/><Relationship Id="rId2673" Type="http://schemas.openxmlformats.org/officeDocument/2006/relationships/hyperlink" Target="https://www.google.com/url?q=https://www.facebook.com/profile.php?id%3D61554449012714&amp;sa=D&amp;source=editors&amp;ust=1782310178927067&amp;usg=AOvVaw2QBxl3DBWIkE7TrFw8RCnP" TargetMode="External"/><Relationship Id="rId750" Type="http://schemas.openxmlformats.org/officeDocument/2006/relationships/hyperlink" Target="https://x.com/shirorokitsune/highlights" TargetMode="External"/><Relationship Id="rId1343" Type="http://schemas.openxmlformats.org/officeDocument/2006/relationships/hyperlink" Target="https://www.facebook.com/Kitsunekawa.cosplay/?locale=zh_TW" TargetMode="External"/><Relationship Id="rId2674" Type="http://schemas.openxmlformats.org/officeDocument/2006/relationships/hyperlink" Target="https://x.com/rioreia_1211" TargetMode="External"/><Relationship Id="rId1344" Type="http://schemas.openxmlformats.org/officeDocument/2006/relationships/hyperlink" Target="https://twitter.com/ning_kitsune" TargetMode="External"/><Relationship Id="rId2675" Type="http://schemas.openxmlformats.org/officeDocument/2006/relationships/hyperlink" Target="https://www.facebook.com/profile.php?id=61556668056415" TargetMode="External"/><Relationship Id="rId2621" Type="http://schemas.openxmlformats.org/officeDocument/2006/relationships/hyperlink" Target="https://www.plurk.com/chiyoko241" TargetMode="External"/><Relationship Id="rId3953" Type="http://schemas.openxmlformats.org/officeDocument/2006/relationships/hyperlink" Target="https://x.com/miwakokuMWKK" TargetMode="External"/><Relationship Id="rId2622" Type="http://schemas.openxmlformats.org/officeDocument/2006/relationships/hyperlink" Target="https://www.pixiv.net/users/302306" TargetMode="External"/><Relationship Id="rId3952" Type="http://schemas.openxmlformats.org/officeDocument/2006/relationships/hyperlink" Target="https://www.facebook.com/people/MWKK/61559200452650/" TargetMode="External"/><Relationship Id="rId2623" Type="http://schemas.openxmlformats.org/officeDocument/2006/relationships/hyperlink" Target="https://www.plurk.com/p/3iqjheco70" TargetMode="External"/><Relationship Id="rId3955" Type="http://schemas.openxmlformats.org/officeDocument/2006/relationships/hyperlink" Target="https://www.instagram.com/miwa_koku/" TargetMode="External"/><Relationship Id="rId2624" Type="http://schemas.openxmlformats.org/officeDocument/2006/relationships/hyperlink" Target="https://twitter.com/k1380426" TargetMode="External"/><Relationship Id="rId3954" Type="http://schemas.openxmlformats.org/officeDocument/2006/relationships/hyperlink" Target="https://www.pixiv.net/users/19832005" TargetMode="External"/><Relationship Id="rId2625" Type="http://schemas.openxmlformats.org/officeDocument/2006/relationships/hyperlink" Target="https://www.plurk.com/kurenaizzzz" TargetMode="External"/><Relationship Id="rId3957" Type="http://schemas.openxmlformats.org/officeDocument/2006/relationships/hyperlink" Target="https://www.facebook.com/MyGardenMyLife/" TargetMode="External"/><Relationship Id="rId2626" Type="http://schemas.openxmlformats.org/officeDocument/2006/relationships/hyperlink" Target="https://www.pixiv.net/users/1380426" TargetMode="External"/><Relationship Id="rId3956" Type="http://schemas.openxmlformats.org/officeDocument/2006/relationships/hyperlink" Target="https://miwakoku.carrd.co/?fbclid=IwY2xjawKt831leHRuA2FlbQIxMABicmlkETFoUGczZElnSVJ1c3ozZ1gwAR5GkY5htumlb0-DaWt8aZi6VPzSsWTSPhpkZxir1GLDLeuyP1HWYzE4oGuKnw_aem_rUw77JB1vyQe9w3l76qUHQ" TargetMode="External"/><Relationship Id="rId2627" Type="http://schemas.openxmlformats.org/officeDocument/2006/relationships/hyperlink" Target="https://twitter.com/miko_master" TargetMode="External"/><Relationship Id="rId3959" Type="http://schemas.openxmlformats.org/officeDocument/2006/relationships/hyperlink" Target="https://x.com/DS_NDSL" TargetMode="External"/><Relationship Id="rId2628" Type="http://schemas.openxmlformats.org/officeDocument/2006/relationships/hyperlink" Target="https://www.pixiv.net/users/24209987" TargetMode="External"/><Relationship Id="rId3958" Type="http://schemas.openxmlformats.org/officeDocument/2006/relationships/hyperlink" Target="https://twitter.com/puddingdog520" TargetMode="External"/><Relationship Id="rId709" Type="http://schemas.openxmlformats.org/officeDocument/2006/relationships/hyperlink" Target="https://www.pixiv.net/users/15485840?fbclid=IwY2xjawGpZz5leHRuA2FlbQIxMAABHWWNAkYgwgFVlV4fmmAZK-lMba3QSFJfDXxiDX0kGDJGNKRk854jWujY7A_aem_nnemP72fozgIM1vvayatmA" TargetMode="External"/><Relationship Id="rId2629" Type="http://schemas.openxmlformats.org/officeDocument/2006/relationships/hyperlink" Target="https://www.facebook.com/tueicosplay/" TargetMode="External"/><Relationship Id="rId708" Type="http://schemas.openxmlformats.org/officeDocument/2006/relationships/hyperlink" Target="https://x.com/WMiceTea00?fbclid=IwY2xjawGpZzRleHRuA2FlbQIxMAABHXeAxcn2S4j4CuCFECTUqgrahTZ7nqhIGHJGJ00BYanaX9jhBbZ5IJCVSg_aem_39QhQO9ct7Y6D2xEeaVzHA" TargetMode="External"/><Relationship Id="rId707" Type="http://schemas.openxmlformats.org/officeDocument/2006/relationships/hyperlink" Target="https://www.facebook.com/profile.php?id=100024937449620" TargetMode="External"/><Relationship Id="rId706" Type="http://schemas.openxmlformats.org/officeDocument/2006/relationships/hyperlink" Target="https://www.threads.com/@_dray1209/post/DY65IWuEis5" TargetMode="External"/><Relationship Id="rId701" Type="http://schemas.openxmlformats.org/officeDocument/2006/relationships/hyperlink" Target="https://www.facebook.com/genkosama" TargetMode="External"/><Relationship Id="rId700" Type="http://schemas.openxmlformats.org/officeDocument/2006/relationships/hyperlink" Target="https://x.com/DE_anime_" TargetMode="External"/><Relationship Id="rId705" Type="http://schemas.openxmlformats.org/officeDocument/2006/relationships/hyperlink" Target="https://www.instagram.com/_dray1209/" TargetMode="External"/><Relationship Id="rId704" Type="http://schemas.openxmlformats.org/officeDocument/2006/relationships/hyperlink" Target="https://x.com/kkiyun277627?t=1kPOmxlpVg5p0igfxvPQWQ&amp;s=09" TargetMode="External"/><Relationship Id="rId703" Type="http://schemas.openxmlformats.org/officeDocument/2006/relationships/hyperlink" Target="https://forms.gle/rEBSo4o3MymhiBDN6?fbclid=IwZXh0bgNhZW0CMTAAYnJpZBExeGt3RlZYaWs4R2Zqc24xanNydGMGYXBwX2lkEDIyMjAzOTE3ODgyMDA4OTIAAR56uIAz40N5bD2EPnn7MGKP5O0Jrbs2HGWvzQkYMlhClloWKd9_NpJxArz5sA_aem_MGZG8kLSIrM3IIF-3Lfkig" TargetMode="External"/><Relationship Id="rId702" Type="http://schemas.openxmlformats.org/officeDocument/2006/relationships/hyperlink" Target="https://www.facebook.com/genkosama/posts/pfbid0QWyHZWi4pzyLgKjgDAnj6urXjsk3GMF5zRWGFLZJGYQznWSDKcQ1gb1QpPdLjx7El" TargetMode="External"/><Relationship Id="rId3951" Type="http://schemas.openxmlformats.org/officeDocument/2006/relationships/hyperlink" Target="https://twitter.com/MR_11191" TargetMode="External"/><Relationship Id="rId2620" Type="http://schemas.openxmlformats.org/officeDocument/2006/relationships/hyperlink" Target="https://twitter.com/chiyoko241" TargetMode="External"/><Relationship Id="rId3950" Type="http://schemas.openxmlformats.org/officeDocument/2006/relationships/hyperlink" Target="https://www.facebook.com/profile.php?id=100064806698099&amp;paipv=0&amp;eav=AfbV6c7hJlDqb4iMlQRuMJUh2hxd9h_rthN2CQKHts59EM8egOroUDkuavoD_xsrvPA&amp;_rdr" TargetMode="External"/><Relationship Id="rId2610" Type="http://schemas.openxmlformats.org/officeDocument/2006/relationships/hyperlink" Target="https://x.com/Blessingfrog" TargetMode="External"/><Relationship Id="rId3942" Type="http://schemas.openxmlformats.org/officeDocument/2006/relationships/hyperlink" Target="https://x.com/kino_king_1996" TargetMode="External"/><Relationship Id="rId2611" Type="http://schemas.openxmlformats.org/officeDocument/2006/relationships/hyperlink" Target="https://www.instagram.com/blessingfrog20240629" TargetMode="External"/><Relationship Id="rId3941" Type="http://schemas.openxmlformats.org/officeDocument/2006/relationships/hyperlink" Target="https://www.facebook.com/BLUE1OR2/posts/pfbid02MvG5Fqv25qntMWTUCVFvC58TjRBwmxrtGZ4tPHQsRTmnAFJx7SaoUjG5fbGqPCLAl" TargetMode="External"/><Relationship Id="rId2612" Type="http://schemas.openxmlformats.org/officeDocument/2006/relationships/hyperlink" Target="https://www.youtube.com/@blessingfrog" TargetMode="External"/><Relationship Id="rId3944" Type="http://schemas.openxmlformats.org/officeDocument/2006/relationships/hyperlink" Target="https://www.facebook.com/moling0/" TargetMode="External"/><Relationship Id="rId2613" Type="http://schemas.openxmlformats.org/officeDocument/2006/relationships/hyperlink" Target="https://linktr.ee/blessingfrog20240629" TargetMode="External"/><Relationship Id="rId3943" Type="http://schemas.openxmlformats.org/officeDocument/2006/relationships/hyperlink" Target="https://www.pixiv.net/users/3145569" TargetMode="External"/><Relationship Id="rId2614" Type="http://schemas.openxmlformats.org/officeDocument/2006/relationships/hyperlink" Target="https://www.facebook.com/permalink.php?story_fbid=pfbid0xQSV1LkNNQ3bDgVesawdSVHoLNBDMqDH9CXj7LuzmYMP44sGLTQePmHQbX5saHpQl&amp;id=61577216619499" TargetMode="External"/><Relationship Id="rId3946" Type="http://schemas.openxmlformats.org/officeDocument/2006/relationships/hyperlink" Target="https://www.instagram.com/mo_ling_01?fbclid=IwY2xjawKt8lZleHRuA2FlbQIxMABicmlkETFoUGczZElnSVJ1c3ozZ1gwAR5WtfEWabqt0CPEczAmpIvaGUqmrt0l_Vr6_uueYF2jEkEOFMvj5a9zC3axdw_aem_NSx2mAiyMtA3gnsmzl2ylA" TargetMode="External"/><Relationship Id="rId2615" Type="http://schemas.openxmlformats.org/officeDocument/2006/relationships/hyperlink" Target="https://www.facebook.com/ww2vsww2/" TargetMode="External"/><Relationship Id="rId3945" Type="http://schemas.openxmlformats.org/officeDocument/2006/relationships/hyperlink" Target="https://x.com/moling_01_01?fbclid=IwY2xjawKt8mVleHRuA2FlbQIxMABicmlkETFoUGczZElnSVJ1c3ozZ1gwAR6ibwllfl83HmFL49GE8iTZYizyqVZ2J7AnNj2tz2frUvR5uRoI1JAtlyaNGw_aem_H-DMVzN6B83riwpc14V2Aw" TargetMode="External"/><Relationship Id="rId2616" Type="http://schemas.openxmlformats.org/officeDocument/2006/relationships/hyperlink" Target="https://twitter.com/lqr74sxr73mfxq6" TargetMode="External"/><Relationship Id="rId3948" Type="http://schemas.openxmlformats.org/officeDocument/2006/relationships/hyperlink" Target="https://www.facebook.com/MrDomIllustration/?locale=zh_TW" TargetMode="External"/><Relationship Id="rId2617" Type="http://schemas.openxmlformats.org/officeDocument/2006/relationships/hyperlink" Target="https://www.plurk.com/Bf109k4" TargetMode="External"/><Relationship Id="rId3947" Type="http://schemas.openxmlformats.org/officeDocument/2006/relationships/hyperlink" Target="https://www.twitch.tv/moling_01?fbclid=IwY2xjawKt8nFleHRuA2FlbQIxMABicmlkETFoUGczZElnSVJ1c3ozZ1gwAR4RdpsH5Aeg-YLWcFZKvpp6yAlcU0BssirgSgaFoGAc725Jxmiy2eY-65fVrA_aem_-aO_o7v4_wjxLL8t0KcHbw" TargetMode="External"/><Relationship Id="rId2618" Type="http://schemas.openxmlformats.org/officeDocument/2006/relationships/hyperlink" Target="https://www.pixiv.net/users/11591901" TargetMode="External"/><Relationship Id="rId2619" Type="http://schemas.openxmlformats.org/officeDocument/2006/relationships/hyperlink" Target="https://www.facebook.com/profile.php?id=100063999572043" TargetMode="External"/><Relationship Id="rId3949" Type="http://schemas.openxmlformats.org/officeDocument/2006/relationships/hyperlink" Target="https://x.com/d3av12" TargetMode="External"/><Relationship Id="rId3940" Type="http://schemas.openxmlformats.org/officeDocument/2006/relationships/hyperlink" Target="https://www.pixiv.net/users/5628753?fbclid=IwY2xjawSIg_1leHRuA2FlbQIxMABicmlkETFvN0txb0hmakFoQUd4VmdEc3J0YwZhcHBfaWQQMjIyMDM5MTc4ODIwMDg5MgABHh8wGIMxGoLSikXWFTFBiccbINAVbdtPrTbrZDj1FvecsWve1xpC6MqbgxEx_aem_QYvGxVtJ504d9ZY_KjjcYA" TargetMode="External"/><Relationship Id="rId1312" Type="http://schemas.openxmlformats.org/officeDocument/2006/relationships/hyperlink" Target="https://www.facebook.com/Ringorin.art/" TargetMode="External"/><Relationship Id="rId2643" Type="http://schemas.openxmlformats.org/officeDocument/2006/relationships/hyperlink" Target="https://www.facebook.com/hai.ye.tako" TargetMode="External"/><Relationship Id="rId3975" Type="http://schemas.openxmlformats.org/officeDocument/2006/relationships/hyperlink" Target="https://www.facebook.com/profile.php%3Fid%3D100088389972378" TargetMode="External"/><Relationship Id="rId1313" Type="http://schemas.openxmlformats.org/officeDocument/2006/relationships/hyperlink" Target="https://www.instagram.com/ringorin.art/" TargetMode="External"/><Relationship Id="rId2644" Type="http://schemas.openxmlformats.org/officeDocument/2006/relationships/hyperlink" Target="https://www.instagram.com/maimaigodpunch/" TargetMode="External"/><Relationship Id="rId3974" Type="http://schemas.openxmlformats.org/officeDocument/2006/relationships/hyperlink" Target="https://x.com/nao_mitsu23/status/2060302102430454124" TargetMode="External"/><Relationship Id="rId1314" Type="http://schemas.openxmlformats.org/officeDocument/2006/relationships/hyperlink" Target="https://www.facebook.com/AppleEffect/" TargetMode="External"/><Relationship Id="rId2645" Type="http://schemas.openxmlformats.org/officeDocument/2006/relationships/hyperlink" Target="https://www.instagram.com/p/Dbhy1JeBMCb/" TargetMode="External"/><Relationship Id="rId3977" Type="http://schemas.openxmlformats.org/officeDocument/2006/relationships/hyperlink" Target="https://www.pixiv.net/users/3372346" TargetMode="External"/><Relationship Id="rId1315" Type="http://schemas.openxmlformats.org/officeDocument/2006/relationships/hyperlink" Target="https://twitter.com/apple_effect" TargetMode="External"/><Relationship Id="rId2646" Type="http://schemas.openxmlformats.org/officeDocument/2006/relationships/hyperlink" Target="https://www.facebook.com/aokihoshi/" TargetMode="External"/><Relationship Id="rId3976" Type="http://schemas.openxmlformats.org/officeDocument/2006/relationships/hyperlink" Target="https://twitter.com/NC731_R18" TargetMode="External"/><Relationship Id="rId1316" Type="http://schemas.openxmlformats.org/officeDocument/2006/relationships/hyperlink" Target="https://www.plurk.com/MurasakiO" TargetMode="External"/><Relationship Id="rId2647" Type="http://schemas.openxmlformats.org/officeDocument/2006/relationships/hyperlink" Target="https://twitter.com/Aokihoshi" TargetMode="External"/><Relationship Id="rId3979" Type="http://schemas.openxmlformats.org/officeDocument/2006/relationships/hyperlink" Target="https://home.gamer.com.tw/homeindex.php?owner=a8407310731" TargetMode="External"/><Relationship Id="rId1317" Type="http://schemas.openxmlformats.org/officeDocument/2006/relationships/hyperlink" Target="https://www.pixiv.net/users/589135" TargetMode="External"/><Relationship Id="rId2648" Type="http://schemas.openxmlformats.org/officeDocument/2006/relationships/hyperlink" Target="https://www.plurk.com/Aokihoshi" TargetMode="External"/><Relationship Id="rId3978" Type="http://schemas.openxmlformats.org/officeDocument/2006/relationships/hyperlink" Target="https://discord.gg/dXrSpKCt29" TargetMode="External"/><Relationship Id="rId1318" Type="http://schemas.openxmlformats.org/officeDocument/2006/relationships/hyperlink" Target="https://www.facebook.com/profile.php?id=61571925013933" TargetMode="External"/><Relationship Id="rId2649" Type="http://schemas.openxmlformats.org/officeDocument/2006/relationships/hyperlink" Target="https://www.pixiv.net/users/11067101" TargetMode="External"/><Relationship Id="rId1319" Type="http://schemas.openxmlformats.org/officeDocument/2006/relationships/hyperlink" Target="https://x.com/hungz36680396?s=11&amp;fbclid=IwY2xjawIMIVZleHRuA2FlbQIxMAABHQWEHr8O5DpefhYepJ3qLaQuxa1eKB-Z549hn63jkjHQ2QNmtFYKznu78Q_aem_Z7O3Q329glD9u_2JFLGpEA" TargetMode="External"/><Relationship Id="rId729" Type="http://schemas.openxmlformats.org/officeDocument/2006/relationships/hyperlink" Target="https://www.facebook.com/Archwizard.Megumin.Vol.3/posts/pfbid02ACkv4FntoorS7ZF46TNBrdNq2h8Ceyu45XBPMGnRQiGKQEwhTX4g8WqY1Q6Vei2dl" TargetMode="External"/><Relationship Id="rId728" Type="http://schemas.openxmlformats.org/officeDocument/2006/relationships/hyperlink" Target="https://twitter.com/MegufanYEEEEEET?ref_src=twsrc%5Egoogle%7Ctwcamp%5Eserp%7Ctwgr%5Eauthor" TargetMode="External"/><Relationship Id="rId723" Type="http://schemas.openxmlformats.org/officeDocument/2006/relationships/hyperlink" Target="https://youtube.com/@summerYuriCh?si=V8WZVXmzemr6YUE5" TargetMode="External"/><Relationship Id="rId722" Type="http://schemas.openxmlformats.org/officeDocument/2006/relationships/hyperlink" Target="https://reurl.cc/g20v9V" TargetMode="External"/><Relationship Id="rId721" Type="http://schemas.openxmlformats.org/officeDocument/2006/relationships/hyperlink" Target="https://x.com/kahaneyuri" TargetMode="External"/><Relationship Id="rId720" Type="http://schemas.openxmlformats.org/officeDocument/2006/relationships/hyperlink" Target="https://m.facebook.com/kahaneyuri?mibextid=LQQJ4d" TargetMode="External"/><Relationship Id="rId727" Type="http://schemas.openxmlformats.org/officeDocument/2006/relationships/hyperlink" Target="https://www.facebook.com/MegufanYEEEEEET" TargetMode="External"/><Relationship Id="rId726" Type="http://schemas.openxmlformats.org/officeDocument/2006/relationships/hyperlink" Target="https://lit.link/en/kahaneyuri" TargetMode="External"/><Relationship Id="rId725" Type="http://schemas.openxmlformats.org/officeDocument/2006/relationships/hyperlink" Target="http://reurl.cc/Go17RD" TargetMode="External"/><Relationship Id="rId724" Type="http://schemas.openxmlformats.org/officeDocument/2006/relationships/hyperlink" Target="https://m.twitch.tv/summeryuri" TargetMode="External"/><Relationship Id="rId3971" Type="http://schemas.openxmlformats.org/officeDocument/2006/relationships/hyperlink" Target="https://www.facebook.com/hui.zhang.334083/posts/pfbid02P3zAZW7v2HY3JeMxqeoMFBgwqR6dt5WqMu8fw6NCdvNKkqyNK44UeFdReNfY7jnal" TargetMode="External"/><Relationship Id="rId2640" Type="http://schemas.openxmlformats.org/officeDocument/2006/relationships/hyperlink" Target="https://www.instagram.com/ntu_vta/" TargetMode="External"/><Relationship Id="rId3970" Type="http://schemas.openxmlformats.org/officeDocument/2006/relationships/hyperlink" Target="https://linkr.bio/NANAKEN" TargetMode="External"/><Relationship Id="rId1310" Type="http://schemas.openxmlformats.org/officeDocument/2006/relationships/hyperlink" Target="https://www.youtube.com/@ringo_2218" TargetMode="External"/><Relationship Id="rId2641" Type="http://schemas.openxmlformats.org/officeDocument/2006/relationships/hyperlink" Target="https://discord.gg/RwsU9JhEzZ" TargetMode="External"/><Relationship Id="rId3973" Type="http://schemas.openxmlformats.org/officeDocument/2006/relationships/hyperlink" Target="https://www.facebook.com/nnsctw/" TargetMode="External"/><Relationship Id="rId1311" Type="http://schemas.openxmlformats.org/officeDocument/2006/relationships/hyperlink" Target="https://www.twitch.tv/ringo2218" TargetMode="External"/><Relationship Id="rId2642" Type="http://schemas.openxmlformats.org/officeDocument/2006/relationships/hyperlink" Target="https://lit.link/zh-tw/ntuVTA?utm_source=ig&amp;utm_medium=social&amp;utm_content=link_in_bio&amp;fbclid=PAZXh0bgNhZW0CMTEAc3J0YwZhcHBfaWQPOTM2NjE5NzQzMzkyNDU5AAGnm8R21k29eWkhbtWuowCVstduMRWgwNQS9wX19LI6QmnYFHcNhtKTwTzk2Vg_aem_dWavXV7UDXmGOD-tOzDrzg" TargetMode="External"/><Relationship Id="rId3972" Type="http://schemas.openxmlformats.org/officeDocument/2006/relationships/hyperlink" Target="https://www.facebook.com/hui.zhang.334083/posts/pfbid02cmH6WVvPRazGt96pFMwxBg9vh38ZMYEnPcWGAjrDjDEruGYpnmvv46fUMFPQVTyal" TargetMode="External"/><Relationship Id="rId1301" Type="http://schemas.openxmlformats.org/officeDocument/2006/relationships/hyperlink" Target="https://twitter.com/Fata_aaa" TargetMode="External"/><Relationship Id="rId2632" Type="http://schemas.openxmlformats.org/officeDocument/2006/relationships/hyperlink" Target="http://facebook.com/ntnuvlsi" TargetMode="External"/><Relationship Id="rId3964" Type="http://schemas.openxmlformats.org/officeDocument/2006/relationships/hyperlink" Target="https://x.com/nAKolusu_" TargetMode="External"/><Relationship Id="rId1302" Type="http://schemas.openxmlformats.org/officeDocument/2006/relationships/hyperlink" Target="https://www.pixiv.net/users/29647900" TargetMode="External"/><Relationship Id="rId2633" Type="http://schemas.openxmlformats.org/officeDocument/2006/relationships/hyperlink" Target="https://x.com/ntnuvlsi" TargetMode="External"/><Relationship Id="rId3963" Type="http://schemas.openxmlformats.org/officeDocument/2006/relationships/hyperlink" Target="https://x.com/NakatokungV2/status/2069773828507697302" TargetMode="External"/><Relationship Id="rId1303" Type="http://schemas.openxmlformats.org/officeDocument/2006/relationships/hyperlink" Target="https://www.facebook.com/fataaahsu/posts/pfbid0G3rmkAyss4fvZiAdD9yira9RKtcAqppMhgTMgHXr54H1RDciY1cv1DZYFfomugnJl" TargetMode="External"/><Relationship Id="rId2634" Type="http://schemas.openxmlformats.org/officeDocument/2006/relationships/hyperlink" Target="http://instagram.com/vlsi_ntnu/" TargetMode="External"/><Relationship Id="rId3966" Type="http://schemas.openxmlformats.org/officeDocument/2006/relationships/hyperlink" Target="https://www.doujin.com.tw/authors/info/nakolusu" TargetMode="External"/><Relationship Id="rId1304" Type="http://schemas.openxmlformats.org/officeDocument/2006/relationships/hyperlink" Target="https://www.facebook.com/profile.php?id=100073175811887&amp;locale=zh_TW" TargetMode="External"/><Relationship Id="rId2635" Type="http://schemas.openxmlformats.org/officeDocument/2006/relationships/hyperlink" Target="https://youtube.com/@ntnuvlsi" TargetMode="External"/><Relationship Id="rId3965" Type="http://schemas.openxmlformats.org/officeDocument/2006/relationships/hyperlink" Target="https://www.pixiv.net/users/738255" TargetMode="External"/><Relationship Id="rId1305" Type="http://schemas.openxmlformats.org/officeDocument/2006/relationships/hyperlink" Target="https://x.com/Sanky337" TargetMode="External"/><Relationship Id="rId2636" Type="http://schemas.openxmlformats.org/officeDocument/2006/relationships/hyperlink" Target="https://l.instagram.com/?u=https%3A%2F%2Fdiscord.com%2Finvite%2FcP4m5bejn4%3Ffbclid%3DPAZXh0bgNhZW0CMTEAAadC3z43bomx57-SZJMJ8Z4S5JxWHVIYYz_vsIKMC8addpxdsVhznX8hKUybCw_aem_IFeJSJXWs50CtOTWqXgoSg&amp;e=AT2B2p7BhgO-Pqd_6Ej5nPXd52sPE4jQWgGCai3QdF_ypvw2XZFqrypAB7fsafDKKxjE3z7hYcrEWBjjNWhqpIz1qqcp-vSW_UubJS0" TargetMode="External"/><Relationship Id="rId3968" Type="http://schemas.openxmlformats.org/officeDocument/2006/relationships/hyperlink" Target="https://x.com/qijian23092715/with_replies" TargetMode="External"/><Relationship Id="rId1306" Type="http://schemas.openxmlformats.org/officeDocument/2006/relationships/hyperlink" Target="https://www.pixiv.net/users/14784783" TargetMode="External"/><Relationship Id="rId2637" Type="http://schemas.openxmlformats.org/officeDocument/2006/relationships/hyperlink" Target="https://www.threads.com/@vlsi_ntnu?igshid=NTc4MTIwNjQ2YQ==" TargetMode="External"/><Relationship Id="rId3967" Type="http://schemas.openxmlformats.org/officeDocument/2006/relationships/hyperlink" Target="https://www.facebook.com/profile.php?id=100066846383780&amp;__tn__=-UC*F" TargetMode="External"/><Relationship Id="rId1307" Type="http://schemas.openxmlformats.org/officeDocument/2006/relationships/hyperlink" Target="https://instagram.com/sankyy377" TargetMode="External"/><Relationship Id="rId2638" Type="http://schemas.openxmlformats.org/officeDocument/2006/relationships/hyperlink" Target="https://www.facebook.com/100083372109516/posts/pfbid0355VQ5Fd14xa4UVVeEQ3Tk84fFLbtuqmgX94JSyVoyr5j21xzLDd9u8KjTDTUKjZBl/?" TargetMode="External"/><Relationship Id="rId1308" Type="http://schemas.openxmlformats.org/officeDocument/2006/relationships/hyperlink" Target="https://linktr.ee/Sankyy377?fbclid=IwY2xjawLgPAtleHRuA2FlbQIxMABicmlkETE5R3RDME9peEZ6cTFaWTh0AR5dkMbENMNlb0O6f-JVJCBqiNRMohyqCEuv8YAu61oPiPv_lilJU3wEJFgbiA_aem_afBEFgFvWlwT2KAVGmeEFw" TargetMode="External"/><Relationship Id="rId2639" Type="http://schemas.openxmlformats.org/officeDocument/2006/relationships/hyperlink" Target="https://twitter.com/virtual81187" TargetMode="External"/><Relationship Id="rId3969" Type="http://schemas.openxmlformats.org/officeDocument/2006/relationships/hyperlink" Target="https://www.pixiv.net/users/32470264" TargetMode="External"/><Relationship Id="rId1309" Type="http://schemas.openxmlformats.org/officeDocument/2006/relationships/hyperlink" Target="https://www.instagram.com/ringo.tw/" TargetMode="External"/><Relationship Id="rId719" Type="http://schemas.openxmlformats.org/officeDocument/2006/relationships/hyperlink" Target="https://www.plurk.com/gameboy931024" TargetMode="External"/><Relationship Id="rId718" Type="http://schemas.openxmlformats.org/officeDocument/2006/relationships/hyperlink" Target="https://www.facebook.com/SatoriMelon/" TargetMode="External"/><Relationship Id="rId717" Type="http://schemas.openxmlformats.org/officeDocument/2006/relationships/hyperlink" Target="https://www.instagram.com/almn_sk" TargetMode="External"/><Relationship Id="rId712" Type="http://schemas.openxmlformats.org/officeDocument/2006/relationships/hyperlink" Target="https://www.instagram.com/p_i_n_g___/" TargetMode="External"/><Relationship Id="rId711" Type="http://schemas.openxmlformats.org/officeDocument/2006/relationships/hyperlink" Target="https://x.com/Pingcosplay0710" TargetMode="External"/><Relationship Id="rId710" Type="http://schemas.openxmlformats.org/officeDocument/2006/relationships/hyperlink" Target="https://www.facebook.com/pingcosplay/?locale=zh_TW" TargetMode="External"/><Relationship Id="rId716" Type="http://schemas.openxmlformats.org/officeDocument/2006/relationships/hyperlink" Target="https://www.plurk.com/stalkerseki" TargetMode="External"/><Relationship Id="rId715" Type="http://schemas.openxmlformats.org/officeDocument/2006/relationships/hyperlink" Target="https://x.com/almn_sk" TargetMode="External"/><Relationship Id="rId714" Type="http://schemas.openxmlformats.org/officeDocument/2006/relationships/hyperlink" Target="https://www.facebook.com/almn.sk.page/" TargetMode="External"/><Relationship Id="rId713" Type="http://schemas.openxmlformats.org/officeDocument/2006/relationships/hyperlink" Target="https://linktr.ee/pingcosplay" TargetMode="External"/><Relationship Id="rId3960" Type="http://schemas.openxmlformats.org/officeDocument/2006/relationships/hyperlink" Target="https://www.plurk.com/NABI0studio" TargetMode="External"/><Relationship Id="rId2630" Type="http://schemas.openxmlformats.org/officeDocument/2006/relationships/hyperlink" Target="https://twitter.com/tueicosplay?fbclid=IwAR0wEAuBLcBr44XMLIhdRM0eid0M-zZnV4RQ919-B_RUOZci2WRxRYQwzHU" TargetMode="External"/><Relationship Id="rId3962" Type="http://schemas.openxmlformats.org/officeDocument/2006/relationships/hyperlink" Target="https://nak.fanbox.cc/" TargetMode="External"/><Relationship Id="rId1300" Type="http://schemas.openxmlformats.org/officeDocument/2006/relationships/hyperlink" Target="https://www.facebook.com/fataaahsu/" TargetMode="External"/><Relationship Id="rId2631" Type="http://schemas.openxmlformats.org/officeDocument/2006/relationships/hyperlink" Target="https://www.instagram.com/tuei_cosplay/" TargetMode="External"/><Relationship Id="rId3961" Type="http://schemas.openxmlformats.org/officeDocument/2006/relationships/hyperlink" Target="https://x.com/NakatokungV2" TargetMode="External"/><Relationship Id="rId3117" Type="http://schemas.openxmlformats.org/officeDocument/2006/relationships/hyperlink" Target="https://www.facebook.com/angelseries2017/?locale=zh_TW" TargetMode="External"/><Relationship Id="rId4448" Type="http://schemas.openxmlformats.org/officeDocument/2006/relationships/hyperlink" Target="https://www.twitch.tv/u00vtuber" TargetMode="External"/><Relationship Id="rId3116" Type="http://schemas.openxmlformats.org/officeDocument/2006/relationships/hyperlink" Target="https://www.plurk.com/p/3izsyumt4u" TargetMode="External"/><Relationship Id="rId4447" Type="http://schemas.openxmlformats.org/officeDocument/2006/relationships/hyperlink" Target="https://www.youtube.com/@u00_Vtuber" TargetMode="External"/><Relationship Id="rId3119" Type="http://schemas.openxmlformats.org/officeDocument/2006/relationships/hyperlink" Target="https://www.pixiv.net/users/847863?fbclid=IwZXh0bgNhZW0CMTAAAR0NNo9x6RntdMKDFx3CoBYnCl9CMsNUmJ__EqndM4PYDwPtTwJMFPaGZf0_aem_68AAh9_trh6fDLc7b18vCA" TargetMode="External"/><Relationship Id="rId3118" Type="http://schemas.openxmlformats.org/officeDocument/2006/relationships/hyperlink" Target="https://x.com/movw2000?fbclid=IwZXh0bgNhZW0CMTAAAR3ZH29Q9hD7wR3aWq59estqgwFpY3ZQ1kIS8yOizjisg8FNz35zPO-PY7A_aem_uNfS-V0Xn7c1sRWmnwpAgQ" TargetMode="External"/><Relationship Id="rId4449" Type="http://schemas.openxmlformats.org/officeDocument/2006/relationships/hyperlink" Target="https://u00vtuber.wixsite.com/vtuber" TargetMode="External"/><Relationship Id="rId4440" Type="http://schemas.openxmlformats.org/officeDocument/2006/relationships/hyperlink" Target="https://x.com/angy_otter" TargetMode="External"/><Relationship Id="rId3111" Type="http://schemas.openxmlformats.org/officeDocument/2006/relationships/hyperlink" Target="https://x.com/ameart22?" TargetMode="External"/><Relationship Id="rId4442" Type="http://schemas.openxmlformats.org/officeDocument/2006/relationships/hyperlink" Target="https://www.instagram.com/yoobu_angy/?hl=hu" TargetMode="External"/><Relationship Id="rId3110" Type="http://schemas.openxmlformats.org/officeDocument/2006/relationships/hyperlink" Target="https://www.facebook.com/ameart22?" TargetMode="External"/><Relationship Id="rId4441" Type="http://schemas.openxmlformats.org/officeDocument/2006/relationships/hyperlink" Target="https://x.com/YoobuR18warning" TargetMode="External"/><Relationship Id="rId3113" Type="http://schemas.openxmlformats.org/officeDocument/2006/relationships/hyperlink" Target="https://www.facebook.com/ameart22/posts/pfbid093VGL3cVQAWUXvjFvZjfcjsqPn4ycQKaHAYqzKhJEtc4herfLi41c3UWvi8r8u1dl" TargetMode="External"/><Relationship Id="rId4444" Type="http://schemas.openxmlformats.org/officeDocument/2006/relationships/hyperlink" Target="https://www.facebook.com/profile.php?id=61581848154045" TargetMode="External"/><Relationship Id="rId3112" Type="http://schemas.openxmlformats.org/officeDocument/2006/relationships/hyperlink" Target="https://www.pixiv.net/users/41444763?" TargetMode="External"/><Relationship Id="rId4443" Type="http://schemas.openxmlformats.org/officeDocument/2006/relationships/hyperlink" Target="https://suzuri.jp/angy_otter" TargetMode="External"/><Relationship Id="rId3115" Type="http://schemas.openxmlformats.org/officeDocument/2006/relationships/hyperlink" Target="https://www.plurk.com/p/3izy0ujy6w" TargetMode="External"/><Relationship Id="rId4446" Type="http://schemas.openxmlformats.org/officeDocument/2006/relationships/hyperlink" Target="https://www.instagram.com/u00.vtuber/" TargetMode="External"/><Relationship Id="rId3114" Type="http://schemas.openxmlformats.org/officeDocument/2006/relationships/hyperlink" Target="https://www.facebook.com/Aminww.amin" TargetMode="External"/><Relationship Id="rId4445" Type="http://schemas.openxmlformats.org/officeDocument/2006/relationships/hyperlink" Target="https://x.com/U00Vtuber" TargetMode="External"/><Relationship Id="rId3106" Type="http://schemas.openxmlformats.org/officeDocument/2006/relationships/hyperlink" Target="https://www.pixiv.net/users/95416" TargetMode="External"/><Relationship Id="rId4437" Type="http://schemas.openxmlformats.org/officeDocument/2006/relationships/hyperlink" Target="https://ty26.webnode.tw/" TargetMode="External"/><Relationship Id="rId3105" Type="http://schemas.openxmlformats.org/officeDocument/2006/relationships/hyperlink" Target="https://www.plurk.com/akanya" TargetMode="External"/><Relationship Id="rId4436" Type="http://schemas.openxmlformats.org/officeDocument/2006/relationships/hyperlink" Target="https://home.gamer.com.tw/profile/index_creation.php?owner=a4636230a" TargetMode="External"/><Relationship Id="rId3108" Type="http://schemas.openxmlformats.org/officeDocument/2006/relationships/hyperlink" Target="https://www.akaonikoubook.com/?fbclid=PAZXh0bgNhZW0CMTEAAaaY9z8w0EzhLa24KQ-I2K_96zVeUoZ6BUjHbENxumKkd34U-3KOWVqWNfM_aem_rRSfrQpzw111oZb5jPOKPA" TargetMode="External"/><Relationship Id="rId4439" Type="http://schemas.openxmlformats.org/officeDocument/2006/relationships/hyperlink" Target="https://www.facebook.com/TyPhoon0309/posts/pfbid0MMnuE4V4dDvNrEuWKXoqbK2PRu2HUF1wHYr2EtGMg8q6KoKZnWYATzF3q1Ea87tYl" TargetMode="External"/><Relationship Id="rId3107" Type="http://schemas.openxmlformats.org/officeDocument/2006/relationships/hyperlink" Target="https://www.instagram.com/akaonikou/?hl=zh-tw" TargetMode="External"/><Relationship Id="rId4438" Type="http://schemas.openxmlformats.org/officeDocument/2006/relationships/hyperlink" Target="https://lit.link/typhoon" TargetMode="External"/><Relationship Id="rId3109" Type="http://schemas.openxmlformats.org/officeDocument/2006/relationships/hyperlink" Target="https://www.facebook.com/AliceHobbey.Art" TargetMode="External"/><Relationship Id="rId3100" Type="http://schemas.openxmlformats.org/officeDocument/2006/relationships/hyperlink" Target="https://instagram.com/akaneee615" TargetMode="External"/><Relationship Id="rId4431" Type="http://schemas.openxmlformats.org/officeDocument/2006/relationships/hyperlink" Target="https://www.facebook.com/TY%E6%A5%93-2242807515798258/" TargetMode="External"/><Relationship Id="rId4430" Type="http://schemas.openxmlformats.org/officeDocument/2006/relationships/hyperlink" Target="https://www.facebook.com/twinbox.tw/posts/pfbid02FFd3tMLgeiYs21nw3YoCP6oiwJ7ToS3YUS8s3MLg2TKRPHWisoZzQbEhWE63z4Hil" TargetMode="External"/><Relationship Id="rId3102" Type="http://schemas.openxmlformats.org/officeDocument/2006/relationships/hyperlink" Target="https://linktr.ee/akaneee615?fbclid=PAZXh0bgNhZW0CMTEAAaeoh9tD7_GkZVCjHb9dEXZanGMxLB9jFrsRIdudSVbrIkw28zuFyJ2ylK7R0Q_aem_xOfymEwTxJCsPa9L8zkEog" TargetMode="External"/><Relationship Id="rId4433" Type="http://schemas.openxmlformats.org/officeDocument/2006/relationships/hyperlink" Target="https://twitter.com/TyPhoon01010106" TargetMode="External"/><Relationship Id="rId3101" Type="http://schemas.openxmlformats.org/officeDocument/2006/relationships/hyperlink" Target="https://www.youtube.com/channel/UCRiW97i4BQxgFsfDkhHPBrQ" TargetMode="External"/><Relationship Id="rId4432" Type="http://schemas.openxmlformats.org/officeDocument/2006/relationships/hyperlink" Target="https://bsky.app/profile/typhoon01010106.bsky.social" TargetMode="External"/><Relationship Id="rId3104" Type="http://schemas.openxmlformats.org/officeDocument/2006/relationships/hyperlink" Target="https://twitter.com/akanyanya" TargetMode="External"/><Relationship Id="rId4435" Type="http://schemas.openxmlformats.org/officeDocument/2006/relationships/hyperlink" Target="https://www.instagram.com/fatteroil/" TargetMode="External"/><Relationship Id="rId3103" Type="http://schemas.openxmlformats.org/officeDocument/2006/relationships/hyperlink" Target="https://www.facebook.com/akanyanya/" TargetMode="External"/><Relationship Id="rId4434" Type="http://schemas.openxmlformats.org/officeDocument/2006/relationships/hyperlink" Target="https://www.pixiv.net/users/18965045" TargetMode="External"/><Relationship Id="rId3139" Type="http://schemas.openxmlformats.org/officeDocument/2006/relationships/hyperlink" Target="https://www.youtube.com/channel/UCJSBNjYCB1pu_t0FajsY17g/featured?sub_confirmation=1" TargetMode="External"/><Relationship Id="rId3138" Type="http://schemas.openxmlformats.org/officeDocument/2006/relationships/hyperlink" Target="https://twitter.com/AoiHinamori" TargetMode="External"/><Relationship Id="rId4469" Type="http://schemas.openxmlformats.org/officeDocument/2006/relationships/hyperlink" Target="https://www.pixiv.net/users/7270024" TargetMode="External"/><Relationship Id="rId4460" Type="http://schemas.openxmlformats.org/officeDocument/2006/relationships/hyperlink" Target="https://www.doujin.com.tw/groups/info/2584" TargetMode="External"/><Relationship Id="rId3131" Type="http://schemas.openxmlformats.org/officeDocument/2006/relationships/hyperlink" Target="https://x.com/AnrsProject" TargetMode="External"/><Relationship Id="rId4462" Type="http://schemas.openxmlformats.org/officeDocument/2006/relationships/hyperlink" Target="https://x.com/mzenura/status/2083505679298703748/photo/1" TargetMode="External"/><Relationship Id="rId3130" Type="http://schemas.openxmlformats.org/officeDocument/2006/relationships/hyperlink" Target="https://www.facebook.com/ANRSproject?locale=zh_TW" TargetMode="External"/><Relationship Id="rId4461" Type="http://schemas.openxmlformats.org/officeDocument/2006/relationships/hyperlink" Target="https://potofu.me/garaura" TargetMode="External"/><Relationship Id="rId3133" Type="http://schemas.openxmlformats.org/officeDocument/2006/relationships/hyperlink" Target="https://discord.gg/RZW9SruRJJ" TargetMode="External"/><Relationship Id="rId4464" Type="http://schemas.openxmlformats.org/officeDocument/2006/relationships/hyperlink" Target="https://www.plurk.com/URAN1017" TargetMode="External"/><Relationship Id="rId3132" Type="http://schemas.openxmlformats.org/officeDocument/2006/relationships/hyperlink" Target="https://www.plurk.com/in61006" TargetMode="External"/><Relationship Id="rId4463" Type="http://schemas.openxmlformats.org/officeDocument/2006/relationships/hyperlink" Target="https://x.com/uran1017" TargetMode="External"/><Relationship Id="rId3135" Type="http://schemas.openxmlformats.org/officeDocument/2006/relationships/hyperlink" Target="https://www.facebook.com/profile.php?id=61562119383652&amp;ref=_ig_profile_ac" TargetMode="External"/><Relationship Id="rId4466" Type="http://schemas.openxmlformats.org/officeDocument/2006/relationships/hyperlink" Target="https://skeb.jp/@URAN1017" TargetMode="External"/><Relationship Id="rId3134" Type="http://schemas.openxmlformats.org/officeDocument/2006/relationships/hyperlink" Target="https://konkretiga.wixsite.com/anrs" TargetMode="External"/><Relationship Id="rId4465" Type="http://schemas.openxmlformats.org/officeDocument/2006/relationships/hyperlink" Target="https://www.pixiv.net/users/26377" TargetMode="External"/><Relationship Id="rId3137" Type="http://schemas.openxmlformats.org/officeDocument/2006/relationships/hyperlink" Target="https://www.facebook.com/AoiHinamori1024" TargetMode="External"/><Relationship Id="rId4468" Type="http://schemas.openxmlformats.org/officeDocument/2006/relationships/hyperlink" Target="https://x.com/varlyn_art" TargetMode="External"/><Relationship Id="rId3136" Type="http://schemas.openxmlformats.org/officeDocument/2006/relationships/hyperlink" Target="https://www.instagram.com/aoi._.9z/reels/" TargetMode="External"/><Relationship Id="rId4467" Type="http://schemas.openxmlformats.org/officeDocument/2006/relationships/hyperlink" Target="https://www.facebook.com/chen.varlyn/" TargetMode="External"/><Relationship Id="rId3128" Type="http://schemas.openxmlformats.org/officeDocument/2006/relationships/hyperlink" Target="https://discord.com/invite/bangdream114514" TargetMode="External"/><Relationship Id="rId4459" Type="http://schemas.openxmlformats.org/officeDocument/2006/relationships/hyperlink" Target="https://www.plurk.com/m/garaura" TargetMode="External"/><Relationship Id="rId3127" Type="http://schemas.openxmlformats.org/officeDocument/2006/relationships/hyperlink" Target="https://www.instagram.com/oggysecond/" TargetMode="External"/><Relationship Id="rId4458" Type="http://schemas.openxmlformats.org/officeDocument/2006/relationships/hyperlink" Target="https://x.com/ura_garaura" TargetMode="External"/><Relationship Id="rId3129" Type="http://schemas.openxmlformats.org/officeDocument/2006/relationships/hyperlink" Target="https://lit.link/zh-tw/bangdream114514" TargetMode="External"/><Relationship Id="rId3120" Type="http://schemas.openxmlformats.org/officeDocument/2006/relationships/hyperlink" Target="https://www.instagram.com/movw3488?fbclid=IwZXh0bgNhZW0CMTAAAR0BBNuweUOeeWcqVZt5nl8LeraOJnH5eRMMtW81LQ7wIo_WoKIF2aX_L64_aem_KCxreuLjLcs_vTds3rr8gg" TargetMode="External"/><Relationship Id="rId4451" Type="http://schemas.openxmlformats.org/officeDocument/2006/relationships/hyperlink" Target="https://www.pixiv.net/users/217707" TargetMode="External"/><Relationship Id="rId4450" Type="http://schemas.openxmlformats.org/officeDocument/2006/relationships/hyperlink" Target="https://x.com/miomio1568315" TargetMode="External"/><Relationship Id="rId3122" Type="http://schemas.openxmlformats.org/officeDocument/2006/relationships/hyperlink" Target="https://www.facebook.com/Dr.BossLee/" TargetMode="External"/><Relationship Id="rId4453" Type="http://schemas.openxmlformats.org/officeDocument/2006/relationships/hyperlink" Target="https://space.bilibili.com/14424458" TargetMode="External"/><Relationship Id="rId3121" Type="http://schemas.openxmlformats.org/officeDocument/2006/relationships/hyperlink" Target="https://movw2000.gumroad.com/?fbclid=IwZXh0bgNhZW0CMTAAAR0BBNuweUOeeWcqVZt5nl8LeraOJnH5eRMMtW81LQ7wIo_WoKIF2aX_L64_aem_KCxreuLjLcs_vTds3rr8gg&amp;sort=page_layout" TargetMode="External"/><Relationship Id="rId4452" Type="http://schemas.openxmlformats.org/officeDocument/2006/relationships/hyperlink" Target="https://lit.link/zh-tw/miomiao" TargetMode="External"/><Relationship Id="rId3124" Type="http://schemas.openxmlformats.org/officeDocument/2006/relationships/hyperlink" Target="https://www.plurk.com/drboss" TargetMode="External"/><Relationship Id="rId4455" Type="http://schemas.openxmlformats.org/officeDocument/2006/relationships/hyperlink" Target="https://www.pixiv.net/users/147943" TargetMode="External"/><Relationship Id="rId3123" Type="http://schemas.openxmlformats.org/officeDocument/2006/relationships/hyperlink" Target="https://twitter.com/DrBossLee" TargetMode="External"/><Relationship Id="rId4454" Type="http://schemas.openxmlformats.org/officeDocument/2006/relationships/hyperlink" Target="https://www.plurk.com/ccuav" TargetMode="External"/><Relationship Id="rId3126" Type="http://schemas.openxmlformats.org/officeDocument/2006/relationships/hyperlink" Target="https://www.facebook.com/BANDBAND1027/" TargetMode="External"/><Relationship Id="rId4457" Type="http://schemas.openxmlformats.org/officeDocument/2006/relationships/hyperlink" Target="https://x.com/mzenura" TargetMode="External"/><Relationship Id="rId3125" Type="http://schemas.openxmlformats.org/officeDocument/2006/relationships/hyperlink" Target="https://www.instagram.com/anniecos0323/" TargetMode="External"/><Relationship Id="rId4456" Type="http://schemas.openxmlformats.org/officeDocument/2006/relationships/hyperlink" Target="https://magana.pixnet.net/blog/post/122059316-%5b%e5%b7%a5%e5%95%86%5d%5bff41%5d%e5%90%8c%e4%ba%ba%e7%a4%be%e5%9c%98uav%e5%af%a6%e9%a9%97%e5%ae%a4%e5%8f%83%e5%8a%a0%e6%83%85%e5%a0%b1%28%e5%83%85%e9%80%b1%e5%85%ad" TargetMode="External"/><Relationship Id="rId1378" Type="http://schemas.openxmlformats.org/officeDocument/2006/relationships/hyperlink" Target="https://www.plurk.com/the_drme?fbclid=IwAR1wZ4UcNM5O8d-mLepqUPd_RleIjOcZpWNtv2FqlZzCrIR3TC4DyRiapGM" TargetMode="External"/><Relationship Id="rId4404" Type="http://schemas.openxmlformats.org/officeDocument/2006/relationships/hyperlink" Target="https://www.pixiv.net/users/7262570" TargetMode="External"/><Relationship Id="rId1379" Type="http://schemas.openxmlformats.org/officeDocument/2006/relationships/hyperlink" Target="https://www.pixiv.net/users/1968690" TargetMode="External"/><Relationship Id="rId4403" Type="http://schemas.openxmlformats.org/officeDocument/2006/relationships/hyperlink" Target="https://www.plurk.com/jakelian?offset=1613915152" TargetMode="External"/><Relationship Id="rId4406" Type="http://schemas.openxmlformats.org/officeDocument/2006/relationships/hyperlink" Target="https://t.me/torinosu" TargetMode="External"/><Relationship Id="rId4405" Type="http://schemas.openxmlformats.org/officeDocument/2006/relationships/hyperlink" Target="https://torinosu.weebly.com/" TargetMode="External"/><Relationship Id="rId4408" Type="http://schemas.openxmlformats.org/officeDocument/2006/relationships/hyperlink" Target="https://www.pixiv.net/users/4493551" TargetMode="External"/><Relationship Id="rId4407" Type="http://schemas.openxmlformats.org/officeDocument/2006/relationships/hyperlink" Target="https://x.com/itsuwa0815" TargetMode="External"/><Relationship Id="rId4409" Type="http://schemas.openxmlformats.org/officeDocument/2006/relationships/hyperlink" Target="https://www.facebook.com/trylsc" TargetMode="External"/><Relationship Id="rId789" Type="http://schemas.openxmlformats.org/officeDocument/2006/relationships/hyperlink" Target="https://twitter.com/jiangongyouji1?fbclid=IwAR3pDPJdZv_CR-KCd4yvnhd0iBTTKTlLxY3PuioEuDFYVyCbxnApP_HZdic" TargetMode="External"/><Relationship Id="rId788" Type="http://schemas.openxmlformats.org/officeDocument/2006/relationships/hyperlink" Target="https://www.facebook.com/CopolymerWizard/" TargetMode="External"/><Relationship Id="rId787" Type="http://schemas.openxmlformats.org/officeDocument/2006/relationships/hyperlink" Target="https://x.com/tobunchudoku" TargetMode="External"/><Relationship Id="rId786" Type="http://schemas.openxmlformats.org/officeDocument/2006/relationships/hyperlink" Target="https://www.facebook.com/ke.li.si.439192" TargetMode="External"/><Relationship Id="rId781" Type="http://schemas.openxmlformats.org/officeDocument/2006/relationships/hyperlink" Target="https://x.com/MaimaiUxU_?fbclid=IwY2xjawSLq99leHRuA2FlbQIxMABicmlkETFrUFJVRGQ5NFFPa3hFNFo0c3J0YwZhcHBfaWQQMjIyMDM5MTc4ODIwMDg5MgABHjXYHdqQ8IVlx8QGXFIIEqqMFkExrq5duPJJkk9nguFI-lPlNkBU5q3Fjfop_aem_vXyLyxAClSOAXB3Wt_oj3Q" TargetMode="External"/><Relationship Id="rId1370" Type="http://schemas.openxmlformats.org/officeDocument/2006/relationships/hyperlink" Target="https://discord.com/invite/caFnhAszXF" TargetMode="External"/><Relationship Id="rId780" Type="http://schemas.openxmlformats.org/officeDocument/2006/relationships/hyperlink" Target="https://www.facebook.com/saen5340/" TargetMode="External"/><Relationship Id="rId1371" Type="http://schemas.openxmlformats.org/officeDocument/2006/relationships/hyperlink" Target="https://home.gamer.com.tw/creation.php?owner=school913102" TargetMode="External"/><Relationship Id="rId1372" Type="http://schemas.openxmlformats.org/officeDocument/2006/relationships/hyperlink" Target="https://lit.link/en/zimin183" TargetMode="External"/><Relationship Id="rId1373" Type="http://schemas.openxmlformats.org/officeDocument/2006/relationships/hyperlink" Target="https://x.com/zimin183610/status/2069782927244963903" TargetMode="External"/><Relationship Id="rId785" Type="http://schemas.openxmlformats.org/officeDocument/2006/relationships/hyperlink" Target="https://linktr.ee/MaimaiUxU_" TargetMode="External"/><Relationship Id="rId1374" Type="http://schemas.openxmlformats.org/officeDocument/2006/relationships/hyperlink" Target="https://www.facebook.com/zimin.zheng.5/posts/pfbid0AovjQ9Z6DC6mJEXq9VRCEVbCddy5wVACTKca8LGGwT1UpdHaqeVAtQ8tYNHUhe3xl" TargetMode="External"/><Relationship Id="rId4400" Type="http://schemas.openxmlformats.org/officeDocument/2006/relationships/hyperlink" Target="https://www.instagram.com/tomotanx" TargetMode="External"/><Relationship Id="rId784" Type="http://schemas.openxmlformats.org/officeDocument/2006/relationships/hyperlink" Target="https://www.instagram.com/maimaiuxu_" TargetMode="External"/><Relationship Id="rId1375" Type="http://schemas.openxmlformats.org/officeDocument/2006/relationships/hyperlink" Target="https://www.facebook.com/maoyuue" TargetMode="External"/><Relationship Id="rId783" Type="http://schemas.openxmlformats.org/officeDocument/2006/relationships/hyperlink" Target="https://www.pixiv.net/users/37767420" TargetMode="External"/><Relationship Id="rId1376" Type="http://schemas.openxmlformats.org/officeDocument/2006/relationships/hyperlink" Target="https://www.facebook.com/laiyuuko" TargetMode="External"/><Relationship Id="rId4402" Type="http://schemas.openxmlformats.org/officeDocument/2006/relationships/hyperlink" Target="https://x.com/kazanefuune" TargetMode="External"/><Relationship Id="rId782" Type="http://schemas.openxmlformats.org/officeDocument/2006/relationships/hyperlink" Target="https://www.plurk.com/saen5340" TargetMode="External"/><Relationship Id="rId1377" Type="http://schemas.openxmlformats.org/officeDocument/2006/relationships/hyperlink" Target="https://twitter.com/yuutsubasa?fbclid=IwAR2VClzUDdFTrkxQB8cNXN1K8OsAAuNljTo1Xz1avPSeldb8hdEt5lZ8OMw" TargetMode="External"/><Relationship Id="rId4401" Type="http://schemas.openxmlformats.org/officeDocument/2006/relationships/hyperlink" Target="https://www.facebook.com/TRNS2015/" TargetMode="External"/><Relationship Id="rId1367" Type="http://schemas.openxmlformats.org/officeDocument/2006/relationships/hyperlink" Target="https://zimin.fanbox.cc/" TargetMode="External"/><Relationship Id="rId2698" Type="http://schemas.openxmlformats.org/officeDocument/2006/relationships/hyperlink" Target="https://www.facebook.com/digitrack.tw/?locale=zh_TW" TargetMode="External"/><Relationship Id="rId1368" Type="http://schemas.openxmlformats.org/officeDocument/2006/relationships/hyperlink" Target="https://www.patreon.com/zimin183" TargetMode="External"/><Relationship Id="rId2699" Type="http://schemas.openxmlformats.org/officeDocument/2006/relationships/hyperlink" Target="https://www.facebook.com/LokYinHouse/?locale=zh_TW" TargetMode="External"/><Relationship Id="rId1369" Type="http://schemas.openxmlformats.org/officeDocument/2006/relationships/hyperlink" Target="https://www.twitch.tv/zmzimin" TargetMode="External"/><Relationship Id="rId778" Type="http://schemas.openxmlformats.org/officeDocument/2006/relationships/hyperlink" Target="https://www.facebook.com/p/%E5%85%89%E5%BD%B1%E4%B9%8B%E4%B8%8B-100063716054247/?locale=zh_TW" TargetMode="External"/><Relationship Id="rId777" Type="http://schemas.openxmlformats.org/officeDocument/2006/relationships/hyperlink" Target="https://www.pixiv.net/users/6012599" TargetMode="External"/><Relationship Id="rId776" Type="http://schemas.openxmlformats.org/officeDocument/2006/relationships/hyperlink" Target="https://x.com/vinale37564" TargetMode="External"/><Relationship Id="rId775" Type="http://schemas.openxmlformats.org/officeDocument/2006/relationships/hyperlink" Target="https://bsky.app/profile/vinale.bsky" TargetMode="External"/><Relationship Id="rId779" Type="http://schemas.openxmlformats.org/officeDocument/2006/relationships/hyperlink" Target="https://www.instagram.com/light202006/" TargetMode="External"/><Relationship Id="rId770" Type="http://schemas.openxmlformats.org/officeDocument/2006/relationships/hyperlink" Target="https://kilopainting.fanbox.cc/" TargetMode="External"/><Relationship Id="rId2690" Type="http://schemas.openxmlformats.org/officeDocument/2006/relationships/hyperlink" Target="https://x.com/winexc_?fbclid=IwY2xjawSHurJleHRuA2FlbQIxMABicmlkETFBSFl6dlNmb0N3cDBPd1hvc3J0YwZhcHBfaWQQMjIyMDM5MTc4ODIwMDg5MgABHurWzLAwfln-zKTzvmVnfgKO_KXj5X-a5vcngLknyIOJAldy6r2y3SP-ooHq_aem_SmJzRDB29UBuAxTu4sroDg" TargetMode="External"/><Relationship Id="rId1360" Type="http://schemas.openxmlformats.org/officeDocument/2006/relationships/hyperlink" Target="https://lit.link/zh-tw/foxdaya" TargetMode="External"/><Relationship Id="rId2691" Type="http://schemas.openxmlformats.org/officeDocument/2006/relationships/hyperlink" Target="https://www.pixiv.net/users/107669364" TargetMode="External"/><Relationship Id="rId1361" Type="http://schemas.openxmlformats.org/officeDocument/2006/relationships/hyperlink" Target="https://www.facebook.com/zimin.183/" TargetMode="External"/><Relationship Id="rId2692" Type="http://schemas.openxmlformats.org/officeDocument/2006/relationships/hyperlink" Target="https://www.google.com/url?q=https://discord.gg/gHFE2MABbe&amp;sa=D&amp;source=editors&amp;ust=1786378981301628&amp;usg=AOvVaw1BtD7M239idokZ_Sdi01eK" TargetMode="External"/><Relationship Id="rId1362" Type="http://schemas.openxmlformats.org/officeDocument/2006/relationships/hyperlink" Target="https://www.facebook.com/zimin.zheng.5/" TargetMode="External"/><Relationship Id="rId2693" Type="http://schemas.openxmlformats.org/officeDocument/2006/relationships/hyperlink" Target="https://www.facebook.com/DEYISHONYU/" TargetMode="External"/><Relationship Id="rId774" Type="http://schemas.openxmlformats.org/officeDocument/2006/relationships/hyperlink" Target="https://www.facebook.com/vinale37564/" TargetMode="External"/><Relationship Id="rId1363" Type="http://schemas.openxmlformats.org/officeDocument/2006/relationships/hyperlink" Target="https://bsky.app/profile/zimin183.bsky.social" TargetMode="External"/><Relationship Id="rId2694" Type="http://schemas.openxmlformats.org/officeDocument/2006/relationships/hyperlink" Target="https://www.facebook.com/profile.php?id=100067660625193" TargetMode="External"/><Relationship Id="rId773" Type="http://schemas.openxmlformats.org/officeDocument/2006/relationships/hyperlink" Target="https://portaly.cc/kilopainting?fbclid=IwZXh0bgNhZW0CMTAAAR35YShkd0cWxZSdAOeqOEfq-nY11vvvP9nvKoML4exvvWZhaHApHzOB7O0_aem_OG_QIzioITrj4d5raOd0vw" TargetMode="External"/><Relationship Id="rId1364" Type="http://schemas.openxmlformats.org/officeDocument/2006/relationships/hyperlink" Target="https://x.com/zimin183610" TargetMode="External"/><Relationship Id="rId2695" Type="http://schemas.openxmlformats.org/officeDocument/2006/relationships/hyperlink" Target="https://bsky.app/profile/tencomori.bsky.social" TargetMode="External"/><Relationship Id="rId772" Type="http://schemas.openxmlformats.org/officeDocument/2006/relationships/hyperlink" Target="https://www.youtube.com/@kilopainting2645" TargetMode="External"/><Relationship Id="rId1365" Type="http://schemas.openxmlformats.org/officeDocument/2006/relationships/hyperlink" Target="https://x.com/ziminmika183" TargetMode="External"/><Relationship Id="rId2696" Type="http://schemas.openxmlformats.org/officeDocument/2006/relationships/hyperlink" Target="https://x.com/DOS_704277?fbclid=IwZXh0bgNhZW0CMTAAAR2TFg30N6LzPOUKL17wQzP3T9F5lalRpJwMfiKxE_GCx8ulDuTXFux-27Q_aem_phtYh_OiSoLMWKSe3165Tw" TargetMode="External"/><Relationship Id="rId771" Type="http://schemas.openxmlformats.org/officeDocument/2006/relationships/hyperlink" Target="https://www.instagram.com/kilowinwin" TargetMode="External"/><Relationship Id="rId1366" Type="http://schemas.openxmlformats.org/officeDocument/2006/relationships/hyperlink" Target="https://www.pixiv.net/users/8078030" TargetMode="External"/><Relationship Id="rId2697" Type="http://schemas.openxmlformats.org/officeDocument/2006/relationships/hyperlink" Target="https://skeb.jp/@DOS_704277" TargetMode="External"/><Relationship Id="rId4426" Type="http://schemas.openxmlformats.org/officeDocument/2006/relationships/hyperlink" Target="https://www.facebook.com/share/14exBpN2Dv1/?mibextid=wwXIfr" TargetMode="External"/><Relationship Id="rId4425" Type="http://schemas.openxmlformats.org/officeDocument/2006/relationships/hyperlink" Target="https://linktr.ee/Tsuru__" TargetMode="External"/><Relationship Id="rId4428" Type="http://schemas.openxmlformats.org/officeDocument/2006/relationships/hyperlink" Target="https://www.facebook.com/twinbox.tw/?locale=zh_TW" TargetMode="External"/><Relationship Id="rId4427" Type="http://schemas.openxmlformats.org/officeDocument/2006/relationships/hyperlink" Target="https://www.facebook.com/TwelveGeeks/?locale=zh_TW" TargetMode="External"/><Relationship Id="rId4429" Type="http://schemas.openxmlformats.org/officeDocument/2006/relationships/hyperlink" Target="http://twinbox.weebly.com/?fbclid=IwZXh0bgNhZW0CMTAAAR2hVynoYGtoBSgSK7cfa6UFUKQTkE7M0GAir8kIFnllJDP9Q1_ZguPKdyc_aem_cJHiEUS8uMVfw1Evo-fSRg" TargetMode="External"/><Relationship Id="rId1390" Type="http://schemas.openxmlformats.org/officeDocument/2006/relationships/hyperlink" Target="https://linktr.ee/CookCA?fbclid=IwZXh0bgNhZW0CMTAAAR2hb-6G24GYFhcDSHHvcEK_1CJ9MowGaZD9cF_q3PfDi7Owux-v6aT4xTM_aem_klEiNWFQCAGO_B9tmYA0UQ" TargetMode="External"/><Relationship Id="rId1391" Type="http://schemas.openxmlformats.org/officeDocument/2006/relationships/hyperlink" Target="https://www.facebook.com/fosusd.lina.graffiti.art/" TargetMode="External"/><Relationship Id="rId1392" Type="http://schemas.openxmlformats.org/officeDocument/2006/relationships/hyperlink" Target="https://www.facebook.com/fosusd.lina.graffiti.art/" TargetMode="External"/><Relationship Id="rId1393" Type="http://schemas.openxmlformats.org/officeDocument/2006/relationships/hyperlink" Target="https://www.plurk.com/fosusd_lin" TargetMode="External"/><Relationship Id="rId1394" Type="http://schemas.openxmlformats.org/officeDocument/2006/relationships/hyperlink" Target="https://www.comicworld.com.tw/Buy/Club/7494" TargetMode="External"/><Relationship Id="rId4420" Type="http://schemas.openxmlformats.org/officeDocument/2006/relationships/hyperlink" Target="https://www.facebook.com/Tsurucos/" TargetMode="External"/><Relationship Id="rId1395" Type="http://schemas.openxmlformats.org/officeDocument/2006/relationships/hyperlink" Target="https://www.facebook.com/FuMii.Bug/" TargetMode="External"/><Relationship Id="rId1396" Type="http://schemas.openxmlformats.org/officeDocument/2006/relationships/hyperlink" Target="https://www.instagram.com/fumii_0103/" TargetMode="External"/><Relationship Id="rId4422" Type="http://schemas.openxmlformats.org/officeDocument/2006/relationships/hyperlink" Target="https://www.youtube.com/channel/UCLRtoeLBg6zNGfRQ7GeExlQ" TargetMode="External"/><Relationship Id="rId1397" Type="http://schemas.openxmlformats.org/officeDocument/2006/relationships/hyperlink" Target="https://www.facebook.com/gomatori/?locale=zh_TW" TargetMode="External"/><Relationship Id="rId4421" Type="http://schemas.openxmlformats.org/officeDocument/2006/relationships/hyperlink" Target="https://www.patreon.com/TsuruAoi" TargetMode="External"/><Relationship Id="rId1398" Type="http://schemas.openxmlformats.org/officeDocument/2006/relationships/hyperlink" Target="https://www.facebook.com/profile.php?id=100064657069940" TargetMode="External"/><Relationship Id="rId4424" Type="http://schemas.openxmlformats.org/officeDocument/2006/relationships/hyperlink" Target="https://discord.com/invite/rMsbpUSsZD" TargetMode="External"/><Relationship Id="rId1399" Type="http://schemas.openxmlformats.org/officeDocument/2006/relationships/hyperlink" Target="https://www.facebook.com/@hanariv3v/?locale=zh_TW" TargetMode="External"/><Relationship Id="rId4423" Type="http://schemas.openxmlformats.org/officeDocument/2006/relationships/hyperlink" Target="https://www.twitch.tv/tsuru" TargetMode="External"/><Relationship Id="rId1389" Type="http://schemas.openxmlformats.org/officeDocument/2006/relationships/hyperlink" Target="https://www.pixiv.net/users/7671181" TargetMode="External"/><Relationship Id="rId4415" Type="http://schemas.openxmlformats.org/officeDocument/2006/relationships/hyperlink" Target="https://www.instagram.com/trylsc2023/" TargetMode="External"/><Relationship Id="rId4414" Type="http://schemas.openxmlformats.org/officeDocument/2006/relationships/hyperlink" Target="https://www.patreon.com/TRYLSC" TargetMode="External"/><Relationship Id="rId4417" Type="http://schemas.openxmlformats.org/officeDocument/2006/relationships/hyperlink" Target="https://home.gamer.com.tw/homeindex.php?owner=czdaeqzcadqe" TargetMode="External"/><Relationship Id="rId4416" Type="http://schemas.openxmlformats.org/officeDocument/2006/relationships/hyperlink" Target="https://www.youtube.com/@try9129" TargetMode="External"/><Relationship Id="rId4419" Type="http://schemas.openxmlformats.org/officeDocument/2006/relationships/hyperlink" Target="https://www.tsastudio.com/" TargetMode="External"/><Relationship Id="rId4418" Type="http://schemas.openxmlformats.org/officeDocument/2006/relationships/hyperlink" Target="https://lit.link/zh-tw/TRYLSC" TargetMode="External"/><Relationship Id="rId799" Type="http://schemas.openxmlformats.org/officeDocument/2006/relationships/hyperlink" Target="https://twitter.com/home" TargetMode="External"/><Relationship Id="rId798" Type="http://schemas.openxmlformats.org/officeDocument/2006/relationships/hyperlink" Target="https://www.facebook.com/wujimeow" TargetMode="External"/><Relationship Id="rId797" Type="http://schemas.openxmlformats.org/officeDocument/2006/relationships/hyperlink" Target="https://www.facebook.com/share/1Gp2K3esWD/?mibextid=wwXIfr" TargetMode="External"/><Relationship Id="rId1380" Type="http://schemas.openxmlformats.org/officeDocument/2006/relationships/hyperlink" Target="https://www.instagram.com/laiyouzi/?fbclid=IwAR1rUlTR_M-s1gDUk19uhe3BnN8VMcTLzpNxFnlmcOCdVCXu4cMYlZ45XQg" TargetMode="External"/><Relationship Id="rId792" Type="http://schemas.openxmlformats.org/officeDocument/2006/relationships/hyperlink" Target="https://twitter.com/eat_some_cookie" TargetMode="External"/><Relationship Id="rId1381" Type="http://schemas.openxmlformats.org/officeDocument/2006/relationships/hyperlink" Target="https://www.facebook.com/laiyuuko/posts/pfbid02BqmTchJ1mfXeZgB3AsgYiA7bWkHMHL2ETa4b84kQBNWzkN4MW32qpzucSWw73RzZl" TargetMode="External"/><Relationship Id="rId791" Type="http://schemas.openxmlformats.org/officeDocument/2006/relationships/hyperlink" Target="https://www.facebook.com/profile.php?id=100014224158695" TargetMode="External"/><Relationship Id="rId1382" Type="http://schemas.openxmlformats.org/officeDocument/2006/relationships/hyperlink" Target="https://www.facebook.com/laiyuuko/posts/pfbid0HdvHy975m8F6HZMPb1SsoGbuoHtnFL9KzEAZZG3KE88xox9yv6hgQsyb428mQpjPl" TargetMode="External"/><Relationship Id="rId790" Type="http://schemas.openxmlformats.org/officeDocument/2006/relationships/hyperlink" Target="https://x.com/a29573359" TargetMode="External"/><Relationship Id="rId1383" Type="http://schemas.openxmlformats.org/officeDocument/2006/relationships/hyperlink" Target="https://www.facebook.com/laiyuuko/posts/pfbid02BqmTchJ1mfXeZgB3AsgYiA7bWkHMHL2ETa4b84kQBNWzkN4MW32qpzucSWw73RzZl" TargetMode="External"/><Relationship Id="rId1384" Type="http://schemas.openxmlformats.org/officeDocument/2006/relationships/hyperlink" Target="https://www.facebook.com/jj110ohn" TargetMode="External"/><Relationship Id="rId796" Type="http://schemas.openxmlformats.org/officeDocument/2006/relationships/hyperlink" Target="https://www.threads.net/@eat_some_cookie?xmt=AQGzavSc3ZCsgl5SD9hOwOBBFOImK8oWfJoVxF7G0xFpppM" TargetMode="External"/><Relationship Id="rId1385" Type="http://schemas.openxmlformats.org/officeDocument/2006/relationships/hyperlink" Target="https://x.com/Meowdoes" TargetMode="External"/><Relationship Id="rId4411" Type="http://schemas.openxmlformats.org/officeDocument/2006/relationships/hyperlink" Target="https://www.plurk.com/czdaeqzcadqe" TargetMode="External"/><Relationship Id="rId795" Type="http://schemas.openxmlformats.org/officeDocument/2006/relationships/hyperlink" Target="https://lit.link/en/eatsomecookie" TargetMode="External"/><Relationship Id="rId1386" Type="http://schemas.openxmlformats.org/officeDocument/2006/relationships/hyperlink" Target="https://www.facebook.com/Reverie.Studio.RS" TargetMode="External"/><Relationship Id="rId4410" Type="http://schemas.openxmlformats.org/officeDocument/2006/relationships/hyperlink" Target="https://x.com/TryTrylsc" TargetMode="External"/><Relationship Id="rId794" Type="http://schemas.openxmlformats.org/officeDocument/2006/relationships/hyperlink" Target="https://www.instagram.com/eat_some_cookie?utm_source=ig_web_button_share_sheet&amp;igsh=ZDNlZDc0MzIxNw==" TargetMode="External"/><Relationship Id="rId1387" Type="http://schemas.openxmlformats.org/officeDocument/2006/relationships/hyperlink" Target="https://www.facebook.com/cookcock221B/" TargetMode="External"/><Relationship Id="rId4413" Type="http://schemas.openxmlformats.org/officeDocument/2006/relationships/hyperlink" Target="https://trylsc.fanbox.cc/" TargetMode="External"/><Relationship Id="rId793" Type="http://schemas.openxmlformats.org/officeDocument/2006/relationships/hyperlink" Target="https://www.pixiv.net/users/29630131" TargetMode="External"/><Relationship Id="rId1388" Type="http://schemas.openxmlformats.org/officeDocument/2006/relationships/hyperlink" Target="https://x.com/_CookCA" TargetMode="External"/><Relationship Id="rId4412" Type="http://schemas.openxmlformats.org/officeDocument/2006/relationships/hyperlink" Target="https://www.pixiv.net/users/1340203" TargetMode="External"/><Relationship Id="rId3191" Type="http://schemas.openxmlformats.org/officeDocument/2006/relationships/hyperlink" Target="https://x.com/_bangsom" TargetMode="External"/><Relationship Id="rId3190" Type="http://schemas.openxmlformats.org/officeDocument/2006/relationships/hyperlink" Target="https://www.facebook.com/BcnyArt/posts/pfbid0JKL9En6W3DJvMPLVxwGViQ7ezPxPE14cGctAJeWvkmUaqRakVXGtV7SNfFzxgWvDlhttps://www.plurk.com/p/3izx74zlu3" TargetMode="External"/><Relationship Id="rId3193" Type="http://schemas.openxmlformats.org/officeDocument/2006/relationships/hyperlink" Target="https://www.instagram.com/_bangsom" TargetMode="External"/><Relationship Id="rId3192" Type="http://schemas.openxmlformats.org/officeDocument/2006/relationships/hyperlink" Target="https://www.pixiv.net/users/7985884" TargetMode="External"/><Relationship Id="rId3195" Type="http://schemas.openxmlformats.org/officeDocument/2006/relationships/hyperlink" Target="https://twitter.com/bbibinbingART" TargetMode="External"/><Relationship Id="rId3194" Type="http://schemas.openxmlformats.org/officeDocument/2006/relationships/hyperlink" Target="https://instabio.cc/bangsom" TargetMode="External"/><Relationship Id="rId3197" Type="http://schemas.openxmlformats.org/officeDocument/2006/relationships/hyperlink" Target="https://www.pixiv.net/users/647294" TargetMode="External"/><Relationship Id="rId3196" Type="http://schemas.openxmlformats.org/officeDocument/2006/relationships/hyperlink" Target="https://www.plurk.com/bbibinbing" TargetMode="External"/><Relationship Id="rId3199" Type="http://schemas.openxmlformats.org/officeDocument/2006/relationships/hyperlink" Target="https://www.facebook.com/AxHxASMR" TargetMode="External"/><Relationship Id="rId3198" Type="http://schemas.openxmlformats.org/officeDocument/2006/relationships/hyperlink" Target="https://www.plurk.com/p/3iwimdz2fh" TargetMode="External"/><Relationship Id="rId3180" Type="http://schemas.openxmlformats.org/officeDocument/2006/relationships/hyperlink" Target="https://x.com/azudra" TargetMode="External"/><Relationship Id="rId3182" Type="http://schemas.openxmlformats.org/officeDocument/2006/relationships/hyperlink" Target="https://www.facebook.com/BcnyArt/" TargetMode="External"/><Relationship Id="rId3181" Type="http://schemas.openxmlformats.org/officeDocument/2006/relationships/hyperlink" Target="https://fantia.jp/azudra" TargetMode="External"/><Relationship Id="rId3184" Type="http://schemas.openxmlformats.org/officeDocument/2006/relationships/hyperlink" Target="https://www.plurk.com/bcny" TargetMode="External"/><Relationship Id="rId3183" Type="http://schemas.openxmlformats.org/officeDocument/2006/relationships/hyperlink" Target="https://x.com/BcNyART" TargetMode="External"/><Relationship Id="rId3186" Type="http://schemas.openxmlformats.org/officeDocument/2006/relationships/hyperlink" Target="https://www.instagram.com/bcnyart/" TargetMode="External"/><Relationship Id="rId3185" Type="http://schemas.openxmlformats.org/officeDocument/2006/relationships/hyperlink" Target="https://www.pixiv.net/users/286678" TargetMode="External"/><Relationship Id="rId3188" Type="http://schemas.openxmlformats.org/officeDocument/2006/relationships/hyperlink" Target="https://home.gamer.com.tw/creation.php?owner=bcny" TargetMode="External"/><Relationship Id="rId3187" Type="http://schemas.openxmlformats.org/officeDocument/2006/relationships/hyperlink" Target="https://www.youtube.com/@bcnyart/" TargetMode="External"/><Relationship Id="rId3189" Type="http://schemas.openxmlformats.org/officeDocument/2006/relationships/hyperlink" Target="https://www.threads.net/@bcnyart" TargetMode="External"/><Relationship Id="rId4480" Type="http://schemas.openxmlformats.org/officeDocument/2006/relationships/hyperlink" Target="https://x.com/VerseLinkStudio" TargetMode="External"/><Relationship Id="rId3151" Type="http://schemas.openxmlformats.org/officeDocument/2006/relationships/hyperlink" Target="https://www.instagram.com/lookcatwo/" TargetMode="External"/><Relationship Id="rId4482" Type="http://schemas.openxmlformats.org/officeDocument/2006/relationships/hyperlink" Target="https://verselink.studio/contact" TargetMode="External"/><Relationship Id="rId3150" Type="http://schemas.openxmlformats.org/officeDocument/2006/relationships/hyperlink" Target="https://www.facebook.com/p/%E4%BA%9E%E7%BE%85%E8%90%AC%E8%B1%A1-Arrow-Workshop-61582790835698/" TargetMode="External"/><Relationship Id="rId4481" Type="http://schemas.openxmlformats.org/officeDocument/2006/relationships/hyperlink" Target="https://www.instagram.com/verselinkstudio/" TargetMode="External"/><Relationship Id="rId3153" Type="http://schemas.openxmlformats.org/officeDocument/2006/relationships/hyperlink" Target="https://www.myacg.com.tw/seller_market.php?seller=458444&amp;=&amp;pageID=1" TargetMode="External"/><Relationship Id="rId4484" Type="http://schemas.openxmlformats.org/officeDocument/2006/relationships/hyperlink" Target="https://www.youtube.com/@vivi0z1" TargetMode="External"/><Relationship Id="rId3152" Type="http://schemas.openxmlformats.org/officeDocument/2006/relationships/hyperlink" Target="https://www.facebook.com/permalink.php?story_fbid=pfbid0kCdoh6CguBka7DE7amiHA8UgCULLzwyygHyNkyyNqhBWPSdmqWKMQtrXqNuZTF3jl&amp;id=61582790835698" TargetMode="External"/><Relationship Id="rId4483" Type="http://schemas.openxmlformats.org/officeDocument/2006/relationships/hyperlink" Target="https://www.instagram.com/vivi0z1/?hl=zh-tw" TargetMode="External"/><Relationship Id="rId3155" Type="http://schemas.openxmlformats.org/officeDocument/2006/relationships/hyperlink" Target="https://x.com/asa_cosplay?fbclid=IwY2xjawKtSmJleHRuA2FlbQIxMABicmlkETFPT09xcDRmTTdkRDNnbFRxAR6JwkYrpG5Dm7DI6dRnxE0TwskLSyUPV430HAk7gMNBryUTfbdP8g_B9MXBFw_aem_IPP0VW7iY0eMZ191vXvjfg" TargetMode="External"/><Relationship Id="rId4486" Type="http://schemas.openxmlformats.org/officeDocument/2006/relationships/hyperlink" Target="https://bsky.app/profile/vococo.bsky.social" TargetMode="External"/><Relationship Id="rId3154" Type="http://schemas.openxmlformats.org/officeDocument/2006/relationships/hyperlink" Target="https://www.facebook.com/asa.cosplay/" TargetMode="External"/><Relationship Id="rId4485" Type="http://schemas.openxmlformats.org/officeDocument/2006/relationships/hyperlink" Target="https://www.twitch.tv/vivi0z1?utm_source=ig&amp;utm_medium=social&amp;utm_content=link_in_bio" TargetMode="External"/><Relationship Id="rId3157" Type="http://schemas.openxmlformats.org/officeDocument/2006/relationships/hyperlink" Target="https://www.youtube.com/@-AsaChannel" TargetMode="External"/><Relationship Id="rId4488" Type="http://schemas.openxmlformats.org/officeDocument/2006/relationships/hyperlink" Target="https://www.pixiv.net/users/2034503" TargetMode="External"/><Relationship Id="rId3156" Type="http://schemas.openxmlformats.org/officeDocument/2006/relationships/hyperlink" Target="https://www.instagram.com/asa.cosplay?fbclid=IwY2xjawKtSmFleHRuA2FlbQIxMABicmlkETFPT09xcDRmTTdkRDNnbFRxAR7m2aUJxRTYV6rWADVFojZaOUST3axo_I4bdk7FM9BsjJlRPR0UprKhCK679w_aem_y8-_sT2gvax120jNYUjmeg" TargetMode="External"/><Relationship Id="rId4487" Type="http://schemas.openxmlformats.org/officeDocument/2006/relationships/hyperlink" Target="https://x.com/vococo1124" TargetMode="External"/><Relationship Id="rId3159" Type="http://schemas.openxmlformats.org/officeDocument/2006/relationships/hyperlink" Target="https://lit.link/zh-tw/AsaCosplay" TargetMode="External"/><Relationship Id="rId3158" Type="http://schemas.openxmlformats.org/officeDocument/2006/relationships/hyperlink" Target="https://www.twitch.tv/asa0720?fbclid=IwY2xjawKtSmNleHRuA2FlbQIxMABicmlkETFPT09xcDRmTTdkRDNnbFRxAR7piLovWg89_xkErqL8aejyCu2zRQSQmTzJ7eEYi93zwqs8anMLLwXF9HWxag_aem_G04Xoa3-gBt0VL7HEZP_3g" TargetMode="External"/><Relationship Id="rId4489" Type="http://schemas.openxmlformats.org/officeDocument/2006/relationships/hyperlink" Target="https://www.facebook.com/VSPOT.tw/" TargetMode="External"/><Relationship Id="rId3149" Type="http://schemas.openxmlformats.org/officeDocument/2006/relationships/hyperlink" Target="https://space.bilibili.com/3991940" TargetMode="External"/><Relationship Id="rId3140" Type="http://schemas.openxmlformats.org/officeDocument/2006/relationships/hyperlink" Target="https://discord.gg/aoihinamori" TargetMode="External"/><Relationship Id="rId4471" Type="http://schemas.openxmlformats.org/officeDocument/2006/relationships/hyperlink" Target="https://linktr.ee/Varlyn.art" TargetMode="External"/><Relationship Id="rId4470" Type="http://schemas.openxmlformats.org/officeDocument/2006/relationships/hyperlink" Target="https://varlyn.fanbox.cc/" TargetMode="External"/><Relationship Id="rId3142" Type="http://schemas.openxmlformats.org/officeDocument/2006/relationships/hyperlink" Target="https://x.com/AoiHinamori/status/2069749165144551446" TargetMode="External"/><Relationship Id="rId4473" Type="http://schemas.openxmlformats.org/officeDocument/2006/relationships/hyperlink" Target="https://www.facebook.com/p/VCCC-100069550271408/" TargetMode="External"/><Relationship Id="rId3141" Type="http://schemas.openxmlformats.org/officeDocument/2006/relationships/hyperlink" Target="https://lit.link/en/aoihinamori" TargetMode="External"/><Relationship Id="rId4472" Type="http://schemas.openxmlformats.org/officeDocument/2006/relationships/hyperlink" Target="https://www.facebook.com/photo/?fbid=1544921154094599&amp;set=a.260944105825650" TargetMode="External"/><Relationship Id="rId3144" Type="http://schemas.openxmlformats.org/officeDocument/2006/relationships/hyperlink" Target="https://twitter.com/apriori_circle" TargetMode="External"/><Relationship Id="rId4475" Type="http://schemas.openxmlformats.org/officeDocument/2006/relationships/hyperlink" Target="https://www.pixiv.net/users/18406746" TargetMode="External"/><Relationship Id="rId3143" Type="http://schemas.openxmlformats.org/officeDocument/2006/relationships/hyperlink" Target="https://www.facebook.com/apriori.circle" TargetMode="External"/><Relationship Id="rId4474" Type="http://schemas.openxmlformats.org/officeDocument/2006/relationships/hyperlink" Target="https://x.com/shengkai167" TargetMode="External"/><Relationship Id="rId3146" Type="http://schemas.openxmlformats.org/officeDocument/2006/relationships/hyperlink" Target="https://lit.link/zh-tw/menyakuranari" TargetMode="External"/><Relationship Id="rId4477" Type="http://schemas.openxmlformats.org/officeDocument/2006/relationships/hyperlink" Target="https://www.twitch.tv/vccc_1" TargetMode="External"/><Relationship Id="rId3145" Type="http://schemas.openxmlformats.org/officeDocument/2006/relationships/hyperlink" Target="https://www.instagram.com/apriori_circle" TargetMode="External"/><Relationship Id="rId4476" Type="http://schemas.openxmlformats.org/officeDocument/2006/relationships/hyperlink" Target="https://www.instagram.com/vincents_ks" TargetMode="External"/><Relationship Id="rId3148" Type="http://schemas.openxmlformats.org/officeDocument/2006/relationships/hyperlink" Target="https://x.com/LZRT24?t=ty_5wWXiXo7RNywEh2q3vQ&amp;s=09" TargetMode="External"/><Relationship Id="rId4479" Type="http://schemas.openxmlformats.org/officeDocument/2006/relationships/hyperlink" Target="https://www.facebook.com/verselinkstudio/" TargetMode="External"/><Relationship Id="rId3147" Type="http://schemas.openxmlformats.org/officeDocument/2006/relationships/hyperlink" Target="https://www.facebook.com/share/1L9AoyjrjW/?mibextid=wwXIfr" TargetMode="External"/><Relationship Id="rId4478" Type="http://schemas.openxmlformats.org/officeDocument/2006/relationships/hyperlink" Target="https://pawoo.net/@shengkai167" TargetMode="External"/><Relationship Id="rId3171" Type="http://schemas.openxmlformats.org/officeDocument/2006/relationships/hyperlink" Target="https://www.instagram.com/atha3367474" TargetMode="External"/><Relationship Id="rId3170" Type="http://schemas.openxmlformats.org/officeDocument/2006/relationships/hyperlink" Target="https://www.pixiv.net/users/3367474" TargetMode="External"/><Relationship Id="rId3173" Type="http://schemas.openxmlformats.org/officeDocument/2006/relationships/hyperlink" Target="https://twitter.com/HanedaSora_AB" TargetMode="External"/><Relationship Id="rId3172" Type="http://schemas.openxmlformats.org/officeDocument/2006/relationships/hyperlink" Target="http://www.axiabridge.com/" TargetMode="External"/><Relationship Id="rId3175" Type="http://schemas.openxmlformats.org/officeDocument/2006/relationships/hyperlink" Target="https://www.facebook.com/Aya.artist/" TargetMode="External"/><Relationship Id="rId3174" Type="http://schemas.openxmlformats.org/officeDocument/2006/relationships/hyperlink" Target="https://x.com/S_HanedaOnBoard" TargetMode="External"/><Relationship Id="rId3177" Type="http://schemas.openxmlformats.org/officeDocument/2006/relationships/hyperlink" Target="https://www.pixiv.net/users/3728486" TargetMode="External"/><Relationship Id="rId3176" Type="http://schemas.openxmlformats.org/officeDocument/2006/relationships/hyperlink" Target="https://x.com/lezon_re" TargetMode="External"/><Relationship Id="rId3179" Type="http://schemas.openxmlformats.org/officeDocument/2006/relationships/hyperlink" Target="https://www.patreon.com/Aya_Lezon" TargetMode="External"/><Relationship Id="rId3178" Type="http://schemas.openxmlformats.org/officeDocument/2006/relationships/hyperlink" Target="https://aya-lezon.fanbox.cc/" TargetMode="External"/><Relationship Id="rId3160" Type="http://schemas.openxmlformats.org/officeDocument/2006/relationships/hyperlink" Target="https://www.facebook.com/Atelier.Kingyo.moe/" TargetMode="External"/><Relationship Id="rId4491" Type="http://schemas.openxmlformats.org/officeDocument/2006/relationships/hyperlink" Target="https://www.plurk.com/vspot" TargetMode="External"/><Relationship Id="rId4490" Type="http://schemas.openxmlformats.org/officeDocument/2006/relationships/hyperlink" Target="https://x.com/vspot_2015" TargetMode="External"/><Relationship Id="rId3162" Type="http://schemas.openxmlformats.org/officeDocument/2006/relationships/hyperlink" Target="https://www.plurk.com/KingyoBachi" TargetMode="External"/><Relationship Id="rId4493" Type="http://schemas.openxmlformats.org/officeDocument/2006/relationships/hyperlink" Target="https://bsky.app/profile/wagaillustration.bsky.social" TargetMode="External"/><Relationship Id="rId3161" Type="http://schemas.openxmlformats.org/officeDocument/2006/relationships/hyperlink" Target="https://twitter.com/atelier_kingyo" TargetMode="External"/><Relationship Id="rId4492" Type="http://schemas.openxmlformats.org/officeDocument/2006/relationships/hyperlink" Target="https://www.facebook.com/wagaillustration/" TargetMode="External"/><Relationship Id="rId3164" Type="http://schemas.openxmlformats.org/officeDocument/2006/relationships/hyperlink" Target="https://www.instagram.com/atelier_kingyo/" TargetMode="External"/><Relationship Id="rId4495" Type="http://schemas.openxmlformats.org/officeDocument/2006/relationships/hyperlink" Target="https://www.plurk.com/am_rebirth" TargetMode="External"/><Relationship Id="rId3163" Type="http://schemas.openxmlformats.org/officeDocument/2006/relationships/hyperlink" Target="https://www.pixiv.net/users/337794" TargetMode="External"/><Relationship Id="rId4494" Type="http://schemas.openxmlformats.org/officeDocument/2006/relationships/hyperlink" Target="https://x.com/wagaillustrator" TargetMode="External"/><Relationship Id="rId3166" Type="http://schemas.openxmlformats.org/officeDocument/2006/relationships/hyperlink" Target="https://www.plurk.com/p/3izihwdsks" TargetMode="External"/><Relationship Id="rId4497" Type="http://schemas.openxmlformats.org/officeDocument/2006/relationships/hyperlink" Target="https://www.youtube.com/channel/UCs5TMNQ0fWvYypKL3PG-vSg" TargetMode="External"/><Relationship Id="rId3165" Type="http://schemas.openxmlformats.org/officeDocument/2006/relationships/hyperlink" Target="https://www.youtube.com/channel/UCdtYdCWYhIpz8Wgnv1UqJcg" TargetMode="External"/><Relationship Id="rId4496" Type="http://schemas.openxmlformats.org/officeDocument/2006/relationships/hyperlink" Target="https://www.instagram.com/waga.1115/" TargetMode="External"/><Relationship Id="rId3168" Type="http://schemas.openxmlformats.org/officeDocument/2006/relationships/hyperlink" Target="https://www.facebook.com/athaatelier/" TargetMode="External"/><Relationship Id="rId4499" Type="http://schemas.openxmlformats.org/officeDocument/2006/relationships/hyperlink" Target="https://www.waga-illustration.com/" TargetMode="External"/><Relationship Id="rId3167" Type="http://schemas.openxmlformats.org/officeDocument/2006/relationships/hyperlink" Target="https://www.myacg.com.tw/seller_market.php?seller=278227" TargetMode="External"/><Relationship Id="rId4498" Type="http://schemas.openxmlformats.org/officeDocument/2006/relationships/hyperlink" Target="https://www.twitch.tv/waga1115" TargetMode="External"/><Relationship Id="rId3169" Type="http://schemas.openxmlformats.org/officeDocument/2006/relationships/hyperlink" Target="https://twitter.com/Atha_re" TargetMode="External"/><Relationship Id="rId2700" Type="http://schemas.openxmlformats.org/officeDocument/2006/relationships/hyperlink" Target="https://www.instagram.com/lokyinhouse/?fbclid=IwY2xjawK15wxleHRuA2FlbQIxMABicmlkETFGV1NUcjJCd0o1UjF3MFZwAR6Dgf5qUhiBhSASR8Vruh__4fF97V7GbYPqsfQXOY_iVsQYztmLy89mHBdQqA_aem_g2DB1SJQbv6E0GEnRMcLsg" TargetMode="External"/><Relationship Id="rId2701" Type="http://schemas.openxmlformats.org/officeDocument/2006/relationships/hyperlink" Target="https://www.facebook.com/LokYinHouse/posts/pfbid0DLZGUhK9mnwTcBthAiW9weK667g5wHnjqyGM89F3rSd8d3MrrKJn2gfxhMHYacB9l" TargetMode="External"/><Relationship Id="rId2702" Type="http://schemas.openxmlformats.org/officeDocument/2006/relationships/hyperlink" Target="https://www.facebook.com/lammatung/" TargetMode="External"/><Relationship Id="rId2703" Type="http://schemas.openxmlformats.org/officeDocument/2006/relationships/hyperlink" Target="https://www.facebook.com/ya78955/" TargetMode="External"/><Relationship Id="rId2704" Type="http://schemas.openxmlformats.org/officeDocument/2006/relationships/hyperlink" Target="https://www.facebook.com/BGD.TanTan/" TargetMode="External"/><Relationship Id="rId2705" Type="http://schemas.openxmlformats.org/officeDocument/2006/relationships/hyperlink" Target="https://twitter.com/mg8ckcf04e4x" TargetMode="External"/><Relationship Id="rId2706" Type="http://schemas.openxmlformats.org/officeDocument/2006/relationships/hyperlink" Target="https://www.plurk.com/kashiru" TargetMode="External"/><Relationship Id="rId2707" Type="http://schemas.openxmlformats.org/officeDocument/2006/relationships/hyperlink" Target="http://www.pixiv.net/member.php?id=1172311" TargetMode="External"/><Relationship Id="rId2708" Type="http://schemas.openxmlformats.org/officeDocument/2006/relationships/hyperlink" Target="https://home.gamer.com.tw/homeindex.php?owner=mg8ckcf04e4x" TargetMode="External"/><Relationship Id="rId2709" Type="http://schemas.openxmlformats.org/officeDocument/2006/relationships/hyperlink" Target="https://www.facebook.com/hknwsymphony/" TargetMode="External"/><Relationship Id="rId2720" Type="http://schemas.openxmlformats.org/officeDocument/2006/relationships/hyperlink" Target="https://x.com/tsutadori/status/2080854110463721490?s=61&amp;t=J9-H8xDVimG-T97w1or4FA" TargetMode="External"/><Relationship Id="rId2721" Type="http://schemas.openxmlformats.org/officeDocument/2006/relationships/hyperlink" Target="https://www.myacg.com.tw/goods_detail.php?gid=7334416" TargetMode="External"/><Relationship Id="rId2722" Type="http://schemas.openxmlformats.org/officeDocument/2006/relationships/hyperlink" Target="https://www.facebook.com/profile.php?id=61572457507996" TargetMode="External"/><Relationship Id="rId2723" Type="http://schemas.openxmlformats.org/officeDocument/2006/relationships/hyperlink" Target="https://x.com/adanobeni7720" TargetMode="External"/><Relationship Id="rId2724" Type="http://schemas.openxmlformats.org/officeDocument/2006/relationships/hyperlink" Target="https://www.plurk.com/altheavin" TargetMode="External"/><Relationship Id="rId2725" Type="http://schemas.openxmlformats.org/officeDocument/2006/relationships/hyperlink" Target="https://www.pixiv.net/users/2278791" TargetMode="External"/><Relationship Id="rId2726" Type="http://schemas.openxmlformats.org/officeDocument/2006/relationships/hyperlink" Target="https://www.plurk.com/p/3iqcqpm0n3" TargetMode="External"/><Relationship Id="rId2727" Type="http://schemas.openxmlformats.org/officeDocument/2006/relationships/hyperlink" Target="https://www.facebook.com/PorkSteak.photography/?locale=zh_TW" TargetMode="External"/><Relationship Id="rId2728" Type="http://schemas.openxmlformats.org/officeDocument/2006/relationships/hyperlink" Target="https://www.facebook.com/genri0112/posts/pfbid0XX6S49mzXX5xmZZQ5qzxX5EkzBuMQSGWkxXdjZtQd4pEFigKAu5vt1pMn2w3atdl" TargetMode="External"/><Relationship Id="rId2729" Type="http://schemas.openxmlformats.org/officeDocument/2006/relationships/hyperlink" Target="https://www.facebook.com/genri0112/posts/pfbid0XX6S49mzXX5xmZZQ5qzxX5EkzBuMQSGWkxXdjZtQd4pEFigKAu5vt1pMn2w3atdl" TargetMode="External"/><Relationship Id="rId2710" Type="http://schemas.openxmlformats.org/officeDocument/2006/relationships/hyperlink" Target="https://www.instagram.com/hknwsymphony/" TargetMode="External"/><Relationship Id="rId2711" Type="http://schemas.openxmlformats.org/officeDocument/2006/relationships/hyperlink" Target="https://www.facebook.com/p/%E7%9B%86%E6%A0%BD%E5%B7%A5%E4%BD%9C%E5%AE%A4-100076739076365/?_rdr" TargetMode="External"/><Relationship Id="rId2712" Type="http://schemas.openxmlformats.org/officeDocument/2006/relationships/hyperlink" Target="https://x.com/Potted_Live?ref_src=twsrc%5Egoogle%7Ctwcamp%5Eserp%7Ctwgr%5Eauthor" TargetMode="External"/><Relationship Id="rId2713" Type="http://schemas.openxmlformats.org/officeDocument/2006/relationships/hyperlink" Target="https://www.instagram.com/aeiou468910/" TargetMode="External"/><Relationship Id="rId2714" Type="http://schemas.openxmlformats.org/officeDocument/2006/relationships/hyperlink" Target="https://discord.com/invite/HA5XGZfQyY" TargetMode="External"/><Relationship Id="rId2715" Type="http://schemas.openxmlformats.org/officeDocument/2006/relationships/hyperlink" Target="https://x.com/ShoweyVtuberTW/status/2084604201670459722" TargetMode="External"/><Relationship Id="rId2716" Type="http://schemas.openxmlformats.org/officeDocument/2006/relationships/hyperlink" Target="https://www.facebook.com/chestcat" TargetMode="External"/><Relationship Id="rId2717" Type="http://schemas.openxmlformats.org/officeDocument/2006/relationships/hyperlink" Target="https://twitter.com/hank5862" TargetMode="External"/><Relationship Id="rId2718" Type="http://schemas.openxmlformats.org/officeDocument/2006/relationships/hyperlink" Target="https://home.gamer.com.tw/homeindex.php?owner=ashy5862" TargetMode="External"/><Relationship Id="rId2719" Type="http://schemas.openxmlformats.org/officeDocument/2006/relationships/hyperlink" Target="https://x.com/tsutadori?s=11&amp;t=J9-H8xDVimG-T97w1or4FA" TargetMode="External"/><Relationship Id="rId1455" Type="http://schemas.openxmlformats.org/officeDocument/2006/relationships/hyperlink" Target="https://www.youtube.com/@yumeow0510" TargetMode="External"/><Relationship Id="rId2786" Type="http://schemas.openxmlformats.org/officeDocument/2006/relationships/hyperlink" Target="https://www.facebook.com/qiao.ben.seigi/posts/pfbid02PLq1stAr1JzKGLDZaPJw9yvvNXiBA2yKB7KZJz7WeNaAc3PKc2F8LsjzsbySF6b3l" TargetMode="External"/><Relationship Id="rId1456" Type="http://schemas.openxmlformats.org/officeDocument/2006/relationships/hyperlink" Target="https://lit.link/zh-tw/yumeow" TargetMode="External"/><Relationship Id="rId2787" Type="http://schemas.openxmlformats.org/officeDocument/2006/relationships/hyperlink" Target="https://www.instagram.com/shika.daily/?hl=zh-tw" TargetMode="External"/><Relationship Id="rId1457" Type="http://schemas.openxmlformats.org/officeDocument/2006/relationships/hyperlink" Target="https://www.facebook.com/%E9%9D%92%E9%9B%A8%E5%86%B0-1975348892696407/" TargetMode="External"/><Relationship Id="rId2788" Type="http://schemas.openxmlformats.org/officeDocument/2006/relationships/hyperlink" Target="https://x.com/Uninekovtuber?ref_src=twsrc%5Egoogle%7Ctwcamp%5Eserp%7Ctwgr%5Eauthor" TargetMode="External"/><Relationship Id="rId1458" Type="http://schemas.openxmlformats.org/officeDocument/2006/relationships/hyperlink" Target="https://twitter.com/chj_joanna" TargetMode="External"/><Relationship Id="rId2789" Type="http://schemas.openxmlformats.org/officeDocument/2006/relationships/hyperlink" Target="https://www.instagram.com/uninekovtuber/" TargetMode="External"/><Relationship Id="rId1459" Type="http://schemas.openxmlformats.org/officeDocument/2006/relationships/hyperlink" Target="https://www.pixiv.net/users/14035114" TargetMode="External"/><Relationship Id="rId629" Type="http://schemas.openxmlformats.org/officeDocument/2006/relationships/hyperlink" Target="https://www.plurk.com/p/3iqc1hfq5a" TargetMode="External"/><Relationship Id="rId624" Type="http://schemas.openxmlformats.org/officeDocument/2006/relationships/hyperlink" Target="https://www.plurk.com/MilkshakeWork" TargetMode="External"/><Relationship Id="rId623" Type="http://schemas.openxmlformats.org/officeDocument/2006/relationships/hyperlink" Target="https://twitter.com/MilkshakeWork" TargetMode="External"/><Relationship Id="rId622" Type="http://schemas.openxmlformats.org/officeDocument/2006/relationships/hyperlink" Target="https://www.facebook.com/MilkshakeWork2/" TargetMode="External"/><Relationship Id="rId621" Type="http://schemas.openxmlformats.org/officeDocument/2006/relationships/hyperlink" Target="https://www.plurk.com/p/3iqc7u5zmi" TargetMode="External"/><Relationship Id="rId628" Type="http://schemas.openxmlformats.org/officeDocument/2006/relationships/hyperlink" Target="https://lit.link/en/MilkshakeWork" TargetMode="External"/><Relationship Id="rId627" Type="http://schemas.openxmlformats.org/officeDocument/2006/relationships/hyperlink" Target="http://milkshakeworktw.weebly.com/news/ff41" TargetMode="External"/><Relationship Id="rId626" Type="http://schemas.openxmlformats.org/officeDocument/2006/relationships/hyperlink" Target="https://home.gamer.com.tw/creation.php?owner=redblue0220" TargetMode="External"/><Relationship Id="rId625" Type="http://schemas.openxmlformats.org/officeDocument/2006/relationships/hyperlink" Target="https://www.pixiv.net/users/569672" TargetMode="External"/><Relationship Id="rId2780" Type="http://schemas.openxmlformats.org/officeDocument/2006/relationships/hyperlink" Target="https://www.facebook.com/runtwcosplay/" TargetMode="External"/><Relationship Id="rId1450" Type="http://schemas.openxmlformats.org/officeDocument/2006/relationships/hyperlink" Target="https://www.facebook.com/haneamecos?__cft__%5B0%5D=AZXmeDMT-BCi8XWHmy_ezSljDIxaJlV2yi28pdjGglU4OTrBeM24_kDOQFJqTeLQ4xqNgZNrJzwjgFKI3ijKr5c_THM7_TPfkMfYLmEMiosJKoxeiwuBoI7diUE4Hl67CYWuu6cfwIH5SxnHbiI2yxAAFaR1K9Sqdtf6eaSLs2evUA&amp;__tn__=-UC%2CP-R" TargetMode="External"/><Relationship Id="rId2781" Type="http://schemas.openxmlformats.org/officeDocument/2006/relationships/hyperlink" Target="https://www.twitch.tv/doooorun" TargetMode="External"/><Relationship Id="rId620" Type="http://schemas.openxmlformats.org/officeDocument/2006/relationships/hyperlink" Target="https://www.doujin.com.tw/groups/info/8613" TargetMode="External"/><Relationship Id="rId1451" Type="http://schemas.openxmlformats.org/officeDocument/2006/relationships/hyperlink" Target="https://www.facebook.com/haneamecos" TargetMode="External"/><Relationship Id="rId2782" Type="http://schemas.openxmlformats.org/officeDocument/2006/relationships/hyperlink" Target="https://www.facebook.com/profile.php?id=100057252188128" TargetMode="External"/><Relationship Id="rId1452" Type="http://schemas.openxmlformats.org/officeDocument/2006/relationships/hyperlink" Target="https://www.facebook.com/xia.yu.mao.2025" TargetMode="External"/><Relationship Id="rId2783" Type="http://schemas.openxmlformats.org/officeDocument/2006/relationships/hyperlink" Target="https://twitter.com/hashimoto386" TargetMode="External"/><Relationship Id="rId1453" Type="http://schemas.openxmlformats.org/officeDocument/2006/relationships/hyperlink" Target="https://x.com/yumeow0510" TargetMode="External"/><Relationship Id="rId2784" Type="http://schemas.openxmlformats.org/officeDocument/2006/relationships/hyperlink" Target="https://www.plurk.com/saber201" TargetMode="External"/><Relationship Id="rId1454" Type="http://schemas.openxmlformats.org/officeDocument/2006/relationships/hyperlink" Target="https://www.instagram.com/yumeow_0510?" TargetMode="External"/><Relationship Id="rId2785" Type="http://schemas.openxmlformats.org/officeDocument/2006/relationships/hyperlink" Target="https://www.pixiv.net/users/13442393" TargetMode="External"/><Relationship Id="rId1444" Type="http://schemas.openxmlformats.org/officeDocument/2006/relationships/hyperlink" Target="https://www.facebook.com/rainwhite0914/" TargetMode="External"/><Relationship Id="rId2775" Type="http://schemas.openxmlformats.org/officeDocument/2006/relationships/hyperlink" Target="https://linktr.ee/kumori_01" TargetMode="External"/><Relationship Id="rId1445" Type="http://schemas.openxmlformats.org/officeDocument/2006/relationships/hyperlink" Target="https://twitter.com/rainwhite0914" TargetMode="External"/><Relationship Id="rId2776" Type="http://schemas.openxmlformats.org/officeDocument/2006/relationships/hyperlink" Target="https://www.facebook.com/TREEFROG2020/" TargetMode="External"/><Relationship Id="rId1446" Type="http://schemas.openxmlformats.org/officeDocument/2006/relationships/hyperlink" Target="https://twitter.com/monhannoero" TargetMode="External"/><Relationship Id="rId2777" Type="http://schemas.openxmlformats.org/officeDocument/2006/relationships/hyperlink" Target="https://twitter.com/chulouilo2?fbclid=IwAR3J6BL-uruWXPbOVVIlOuQ4Ow6REH1roicwSXHd2y_tKNg4fXkKwR6WHj4" TargetMode="External"/><Relationship Id="rId1447" Type="http://schemas.openxmlformats.org/officeDocument/2006/relationships/hyperlink" Target="https://www.instagram.com/non_nonsummerjack/" TargetMode="External"/><Relationship Id="rId2778" Type="http://schemas.openxmlformats.org/officeDocument/2006/relationships/hyperlink" Target="https://www.plurk.com/chulouilo" TargetMode="External"/><Relationship Id="rId1448" Type="http://schemas.openxmlformats.org/officeDocument/2006/relationships/hyperlink" Target="https://www.instagram.com/white0914/" TargetMode="External"/><Relationship Id="rId2779" Type="http://schemas.openxmlformats.org/officeDocument/2006/relationships/hyperlink" Target="https://www.facebook.com/TREEFROG2020/posts/pfbid0Aq679WNFLzQcBPnnnqyfDRS11WUNCHWeJnh3VpSjKoviS2ZXF4xD4DVk51geM395l" TargetMode="External"/><Relationship Id="rId1449" Type="http://schemas.openxmlformats.org/officeDocument/2006/relationships/hyperlink" Target="https://www.facebook.com/rainwhite0914/posts/pfbid033bdqXVNX9YMUnk2vaLgsbrFyg2FXChf8pFcFRW4LcoN4pNGeQg2YACiybSFojcPel" TargetMode="External"/><Relationship Id="rId619" Type="http://schemas.openxmlformats.org/officeDocument/2006/relationships/hyperlink" Target="https://www.instagram.com/li_tola_16g/?fbclid=IwY2xjawIKgPdleHRuA2FlbQIxMAABHREURvTq0uPAVYpjVGHi38PQsbP545h10cCmvi77TIBkVle5AFK9C9QZOQ_aem_4IaJSdA4DKileOJ0AQURSg" TargetMode="External"/><Relationship Id="rId618" Type="http://schemas.openxmlformats.org/officeDocument/2006/relationships/hyperlink" Target="https://www.pixiv.net/users/6159628" TargetMode="External"/><Relationship Id="rId613" Type="http://schemas.openxmlformats.org/officeDocument/2006/relationships/hyperlink" Target="https://fantia.jp/catbox230123" TargetMode="External"/><Relationship Id="rId612" Type="http://schemas.openxmlformats.org/officeDocument/2006/relationships/hyperlink" Target="https://www.pixiv.net/users/318609" TargetMode="External"/><Relationship Id="rId611" Type="http://schemas.openxmlformats.org/officeDocument/2006/relationships/hyperlink" Target="https://twitter.com/catbox230123" TargetMode="External"/><Relationship Id="rId610" Type="http://schemas.openxmlformats.org/officeDocument/2006/relationships/hyperlink" Target="https://www.instagram.com/momihi__444" TargetMode="External"/><Relationship Id="rId617" Type="http://schemas.openxmlformats.org/officeDocument/2006/relationships/hyperlink" Target="https://www.plurk.com/psy_soda" TargetMode="External"/><Relationship Id="rId616" Type="http://schemas.openxmlformats.org/officeDocument/2006/relationships/hyperlink" Target="https://twitter.com/psy_soda" TargetMode="External"/><Relationship Id="rId615" Type="http://schemas.openxmlformats.org/officeDocument/2006/relationships/hyperlink" Target="https://bsky.app/profile/psysoda.bsky.social" TargetMode="External"/><Relationship Id="rId614" Type="http://schemas.openxmlformats.org/officeDocument/2006/relationships/hyperlink" Target="https://www.facebook.com/profile.php?id=61559967600600" TargetMode="External"/><Relationship Id="rId2770" Type="http://schemas.openxmlformats.org/officeDocument/2006/relationships/hyperlink" Target="https://www.facebook.com/share/p/1D3ihVNpce/" TargetMode="External"/><Relationship Id="rId1440" Type="http://schemas.openxmlformats.org/officeDocument/2006/relationships/hyperlink" Target="https://www.facebook.com/rrrrxiong?__cft__%5B0%5D=AZU2W6uUmmqQRv6JLD_O_GiJfxoqM1ht02YwnJLDmhVPLKRqZ3ze_mS--58_KAdskMEJEcYvuaaA1J0vkZPUpxiOHtQVviDjMiSPtXIA4Ewz9b4GPJK3fbqS39PSvyhHwR2A_gFarAg5IpVoH1jcMTj1MJEcosEAOsrfU5KHdnyDpPgfG-5XrxJ3kKg8CC-Cf-E&amp;__tn__=-UC%2CP-R" TargetMode="External"/><Relationship Id="rId2771" Type="http://schemas.openxmlformats.org/officeDocument/2006/relationships/hyperlink" Target="https://x.com/kumori_01" TargetMode="External"/><Relationship Id="rId1441" Type="http://schemas.openxmlformats.org/officeDocument/2006/relationships/hyperlink" Target="https://www.instagram.com/yan_xiong0722?fbclid=IwY2xjawIBJ01leHRuA2FlbQIxMAABHb2zZNNF5kBSt5_PCHyppUpjwI5eJrMbgFnZTKkmexukL4YuSzVK7hQVUg_aem_BM7JJJ6f7tXZ_4N6p0R7Nw" TargetMode="External"/><Relationship Id="rId2772" Type="http://schemas.openxmlformats.org/officeDocument/2006/relationships/hyperlink" Target="https://www.instagram.com/kumori_01" TargetMode="External"/><Relationship Id="rId1442" Type="http://schemas.openxmlformats.org/officeDocument/2006/relationships/hyperlink" Target="https://www.facebook.com/AXUANcosplayer?mibextid=wwXIfr&amp;mibextid=wwXIfr" TargetMode="External"/><Relationship Id="rId2773" Type="http://schemas.openxmlformats.org/officeDocument/2006/relationships/hyperlink" Target="https://www.twitch.tv/kumori_01" TargetMode="External"/><Relationship Id="rId1443" Type="http://schemas.openxmlformats.org/officeDocument/2006/relationships/hyperlink" Target="https://www.instagram.com/a_xuan715?igsh=Y25vdXQ3eXg0cG9v" TargetMode="External"/><Relationship Id="rId2774" Type="http://schemas.openxmlformats.org/officeDocument/2006/relationships/hyperlink" Target="https://discord.com/invite/kumori01" TargetMode="External"/><Relationship Id="rId1477" Type="http://schemas.openxmlformats.org/officeDocument/2006/relationships/hyperlink" Target="https://www.facebook.com/profile.php?id=61551746811240" TargetMode="External"/><Relationship Id="rId4503" Type="http://schemas.openxmlformats.org/officeDocument/2006/relationships/hyperlink" Target="https://x.com/waifubait" TargetMode="External"/><Relationship Id="rId1478" Type="http://schemas.openxmlformats.org/officeDocument/2006/relationships/hyperlink" Target="https://x.com/pumpkiiiiin_man" TargetMode="External"/><Relationship Id="rId4502" Type="http://schemas.openxmlformats.org/officeDocument/2006/relationships/hyperlink" Target="https://www.facebook.com/profile.php?id=100083613786128" TargetMode="External"/><Relationship Id="rId1479" Type="http://schemas.openxmlformats.org/officeDocument/2006/relationships/hyperlink" Target="https://www.youtube.com/@pumpkinman2512" TargetMode="External"/><Relationship Id="rId4505" Type="http://schemas.openxmlformats.org/officeDocument/2006/relationships/hyperlink" Target="https://www.youtube.com/c/WaifuBaitCh/featured" TargetMode="External"/><Relationship Id="rId4504" Type="http://schemas.openxmlformats.org/officeDocument/2006/relationships/hyperlink" Target="https://www.instagram.com/waifubait_tw/" TargetMode="External"/><Relationship Id="rId4507" Type="http://schemas.openxmlformats.org/officeDocument/2006/relationships/hyperlink" Target="https://www.facebook.com/dong.x.yao?comment_id=Y29tbWVudDoxNTEwODQxMzg2NzQ0MDc5Xzc5MTY1OTI5NjU5MjE0Mg%3D%3D&amp;__cft__%5B0%5D=AZV0eTjVMP54WALrJYDDw_HhcOacoXqKy-NquEZwypIGCw1iq9A9Fjg7cjkMG5HY4lKEc_8GboR62l5UihN9X12nKJVjxQUd3OajGftlsc4bunBo3TlE6ug1AW4v4EVpb1sznwUrKRqU2ytLhjTWPdHKdGDpZOWp75xs8kyPQyr-Dw&amp;__tn__=R%5D-R" TargetMode="External"/><Relationship Id="rId4506" Type="http://schemas.openxmlformats.org/officeDocument/2006/relationships/hyperlink" Target="https://waifubait.moe/" TargetMode="External"/><Relationship Id="rId4509" Type="http://schemas.openxmlformats.org/officeDocument/2006/relationships/hyperlink" Target="https://www.pixiv.net/users/2410146" TargetMode="External"/><Relationship Id="rId4508" Type="http://schemas.openxmlformats.org/officeDocument/2006/relationships/hyperlink" Target="https://bsky.app/profile/wasami.bsky.social" TargetMode="External"/><Relationship Id="rId646" Type="http://schemas.openxmlformats.org/officeDocument/2006/relationships/hyperlink" Target="https://www.pixiv.net/users/11365349" TargetMode="External"/><Relationship Id="rId645" Type="http://schemas.openxmlformats.org/officeDocument/2006/relationships/hyperlink" Target="https://twitter.com/liquineeeeeeeko" TargetMode="External"/><Relationship Id="rId644" Type="http://schemas.openxmlformats.org/officeDocument/2006/relationships/hyperlink" Target="https://www.facebook.com/DaZaWe/" TargetMode="External"/><Relationship Id="rId643" Type="http://schemas.openxmlformats.org/officeDocument/2006/relationships/hyperlink" Target="https://linktr.ee/mirukuti2333?utm_source=linktree_admin_share" TargetMode="External"/><Relationship Id="rId649" Type="http://schemas.openxmlformats.org/officeDocument/2006/relationships/hyperlink" Target="https://www.facebook.com/people/%E5%B0%BC%E8%89%BE/100024782169279/?paipv=0&amp;eav=AfaxlEXRUSmUnBLkP6o9sz47EFv2YoW6tm6v7hDhnO1tdAamzUTrO1-ArbRH4c3NaxM&amp;_rdr" TargetMode="External"/><Relationship Id="rId648" Type="http://schemas.openxmlformats.org/officeDocument/2006/relationships/hyperlink" Target="https://www.facebook.com/niiepaint/" TargetMode="External"/><Relationship Id="rId647" Type="http://schemas.openxmlformats.org/officeDocument/2006/relationships/hyperlink" Target="https://www.facebook.com/liquineeeeeeeko/posts/pfbid0A3G3qFsGWNuJqr21PhjnTnp33x86AnM9VM1q9o8KnYLAMpGuQ6kKtP2uSyXpFxHCl" TargetMode="External"/><Relationship Id="rId1470" Type="http://schemas.openxmlformats.org/officeDocument/2006/relationships/hyperlink" Target="https://x.com/bhwhitedragon" TargetMode="External"/><Relationship Id="rId1471" Type="http://schemas.openxmlformats.org/officeDocument/2006/relationships/hyperlink" Target="https://www.facebook.com/profile.php?id=100012822046550" TargetMode="External"/><Relationship Id="rId1472" Type="http://schemas.openxmlformats.org/officeDocument/2006/relationships/hyperlink" Target="https://x.com/jue_no_mess" TargetMode="External"/><Relationship Id="rId642" Type="http://schemas.openxmlformats.org/officeDocument/2006/relationships/hyperlink" Target="https://www.instagram.com/mir.ukuti111?utm_source=qr" TargetMode="External"/><Relationship Id="rId1473" Type="http://schemas.openxmlformats.org/officeDocument/2006/relationships/hyperlink" Target="https://www.instagram.com/jue_no_mess/" TargetMode="External"/><Relationship Id="rId641" Type="http://schemas.openxmlformats.org/officeDocument/2006/relationships/hyperlink" Target="https://x.com/mirukuti98?s=21" TargetMode="External"/><Relationship Id="rId1474" Type="http://schemas.openxmlformats.org/officeDocument/2006/relationships/hyperlink" Target="https://www.threads.com/@jue_no_mess/post/DbdREyrGUN8" TargetMode="External"/><Relationship Id="rId640" Type="http://schemas.openxmlformats.org/officeDocument/2006/relationships/hyperlink" Target="https://www.facebook.com/miruku.ti.205342/" TargetMode="External"/><Relationship Id="rId1475" Type="http://schemas.openxmlformats.org/officeDocument/2006/relationships/hyperlink" Target="https://myship.7-11.com.tw/general/detail/GM2504095991005" TargetMode="External"/><Relationship Id="rId4501" Type="http://schemas.openxmlformats.org/officeDocument/2006/relationships/hyperlink" Target="https://www.facebook.com/wagaillustration/posts/pfbid02zvXri4YiAkdYLd7QPAB88RiqaBdiebvsKFw9Nbgyiu64GewKwC71Cu877FMzxmr5l" TargetMode="External"/><Relationship Id="rId1476" Type="http://schemas.openxmlformats.org/officeDocument/2006/relationships/hyperlink" Target="https://www.doujin.com.tw/groups/info/77/books" TargetMode="External"/><Relationship Id="rId4500" Type="http://schemas.openxmlformats.org/officeDocument/2006/relationships/hyperlink" Target="https://linktr.ee/WAGAIllustration" TargetMode="External"/><Relationship Id="rId1466" Type="http://schemas.openxmlformats.org/officeDocument/2006/relationships/hyperlink" Target="https://www.facebook.com/hiko.pi.39" TargetMode="External"/><Relationship Id="rId2797" Type="http://schemas.openxmlformats.org/officeDocument/2006/relationships/hyperlink" Target="https://www.facebook.com/CatKinglun" TargetMode="External"/><Relationship Id="rId1467" Type="http://schemas.openxmlformats.org/officeDocument/2006/relationships/hyperlink" Target="https://x.com/hikopi0423?fbclid=IwY2xjawSsfxBleHRuA2FlbQIxMABicmlkETFuY2lGZnBleVJ5aGRvQ05vc3J0YwZhcHBfaWQQMjIyMDM5MTc4ODIwMDg5MgABHqZS3Rb4yu_xdkd1e_rtxOSDZ4srKUHI9e08letAu_fdEq61pFsvcYcDgVub_aem_tuxTO-5wmOdnHJL8IBwTUw" TargetMode="External"/><Relationship Id="rId2798" Type="http://schemas.openxmlformats.org/officeDocument/2006/relationships/hyperlink" Target="https://twitter.com/lunluncat2186" TargetMode="External"/><Relationship Id="rId1468" Type="http://schemas.openxmlformats.org/officeDocument/2006/relationships/hyperlink" Target="https://www.pixiv.net/users/42250882" TargetMode="External"/><Relationship Id="rId2799" Type="http://schemas.openxmlformats.org/officeDocument/2006/relationships/hyperlink" Target="https://www.plurk.com/helln2186" TargetMode="External"/><Relationship Id="rId1469" Type="http://schemas.openxmlformats.org/officeDocument/2006/relationships/hyperlink" Target="https://www.facebook.com/hiko.pi.39/posts/pfbid02vzjdqmCTp2PnEsNdDYCM9pvPqj3CBoVBngA2xodpdb276XSirwtTgvFty3JNPYbbl" TargetMode="External"/><Relationship Id="rId635" Type="http://schemas.openxmlformats.org/officeDocument/2006/relationships/hyperlink" Target="https://www.facebook.com/ChrisuChizza/" TargetMode="External"/><Relationship Id="rId634" Type="http://schemas.openxmlformats.org/officeDocument/2006/relationships/hyperlink" Target="https://www.plurk.com/u/myth13" TargetMode="External"/><Relationship Id="rId633" Type="http://schemas.openxmlformats.org/officeDocument/2006/relationships/hyperlink" Target="https://www.facebook.com/groups/1088963054933733/?multi_permalinks=2402242336939125&amp;hoisted_section_header_type=recently_seen" TargetMode="External"/><Relationship Id="rId632" Type="http://schemas.openxmlformats.org/officeDocument/2006/relationships/hyperlink" Target="https://www.facebook.com/people/%E7%83%A4%E9%A4%85%E4%B9%BE%E7%9A%84%E5%A5%B6%E6%B2%B9%E7%8E%89%E7%B1%B3%E5%91%86%E6%AF%9B%E3%84%A0%E3%84%A0%E3%84%A0/61566506537543/?_rdr" TargetMode="External"/><Relationship Id="rId639" Type="http://schemas.openxmlformats.org/officeDocument/2006/relationships/hyperlink" Target="https://www.facebook.com/butterspoonn/posts/pfbid022ae13dcYZeFdS1t46Kn2YXLjJ4hbjPYE2pSxa66MjZ6Gb18N8dPvpRiH6K4hTLUvl" TargetMode="External"/><Relationship Id="rId638" Type="http://schemas.openxmlformats.org/officeDocument/2006/relationships/hyperlink" Target="https://www.instagram.com/butterspoonofficial?fbclid=IwY2xjawHB8jdleHRuA2FlbQIxMAABHeZxxVh_8LsuEpi1mIzPFl_CBYwAM6MPELPdTLs8WJhsHaeCcW94g-VqYQ_aem_UzWK7I-5_ig-6aaJIqGSYg" TargetMode="External"/><Relationship Id="rId637" Type="http://schemas.openxmlformats.org/officeDocument/2006/relationships/hyperlink" Target="https://x.com/spoon_butter?fbclid=PAZXh0bgNhZW0CMTEAAaavOUUAaV_ZfrrkLyep1FBq3bFkeNRaiEoJIGvGdJZ5YmRFc_cpQCseap0_aem_-6oquhEAJFTgahMTHO2hzQ" TargetMode="External"/><Relationship Id="rId636" Type="http://schemas.openxmlformats.org/officeDocument/2006/relationships/hyperlink" Target="https://www.facebook.com/butterspoonn" TargetMode="External"/><Relationship Id="rId2790" Type="http://schemas.openxmlformats.org/officeDocument/2006/relationships/hyperlink" Target="https://www.youtube.com/@uninekoch_3337" TargetMode="External"/><Relationship Id="rId1460" Type="http://schemas.openxmlformats.org/officeDocument/2006/relationships/hyperlink" Target="https://www.instagram.com/chj_fox/" TargetMode="External"/><Relationship Id="rId2791" Type="http://schemas.openxmlformats.org/officeDocument/2006/relationships/hyperlink" Target="https://discord.com/invite/MFC5r76bNz" TargetMode="External"/><Relationship Id="rId1461" Type="http://schemas.openxmlformats.org/officeDocument/2006/relationships/hyperlink" Target="https://www.youtube.com/@foxcingyubing/about" TargetMode="External"/><Relationship Id="rId2792" Type="http://schemas.openxmlformats.org/officeDocument/2006/relationships/hyperlink" Target="https://lit.link/zh-tw/unineko" TargetMode="External"/><Relationship Id="rId631" Type="http://schemas.openxmlformats.org/officeDocument/2006/relationships/hyperlink" Target="https://www.myacg.com.tw/goods_detail.php?gid=7308789" TargetMode="External"/><Relationship Id="rId1462" Type="http://schemas.openxmlformats.org/officeDocument/2006/relationships/hyperlink" Target="https://www.facebook.com/permalink.php?story_fbid=pfbid0BoUg6JpcauPMewrLocKR5zD8nmqgicUz5SM9Dhg6AWHN72vPq6Qrx5pGpLuhb2sSl&amp;id=100064627513744" TargetMode="External"/><Relationship Id="rId2793" Type="http://schemas.openxmlformats.org/officeDocument/2006/relationships/hyperlink" Target="https://m.weibo.cn/u/7468544059?luicode=10000011&amp;lfid=1005052975665330&amp;featurecode=20000181" TargetMode="External"/><Relationship Id="rId630" Type="http://schemas.openxmlformats.org/officeDocument/2006/relationships/hyperlink" Target="https://www.plurk.com/p/3ixeqdbl5c" TargetMode="External"/><Relationship Id="rId1463" Type="http://schemas.openxmlformats.org/officeDocument/2006/relationships/hyperlink" Target="https://www.plurk.com/Cal7fa" TargetMode="External"/><Relationship Id="rId2794" Type="http://schemas.openxmlformats.org/officeDocument/2006/relationships/hyperlink" Target="https://x.com/KuroBeira" TargetMode="External"/><Relationship Id="rId1464" Type="http://schemas.openxmlformats.org/officeDocument/2006/relationships/hyperlink" Target="https://www.pixiv.net/users/70474424" TargetMode="External"/><Relationship Id="rId2795" Type="http://schemas.openxmlformats.org/officeDocument/2006/relationships/hyperlink" Target="https://www.pixiv.net/users/3395549" TargetMode="External"/><Relationship Id="rId1465" Type="http://schemas.openxmlformats.org/officeDocument/2006/relationships/hyperlink" Target="https://www.instagram.com/cian_tattoo" TargetMode="External"/><Relationship Id="rId2796" Type="http://schemas.openxmlformats.org/officeDocument/2006/relationships/hyperlink" Target="https://www.doujin.com.tw/authors/info/wawa123?srsltid=AfmBOorzPw_a-u551maWn_XOqt41vdQuAZDa8Ec0GZL7cyGanzlRdFI_" TargetMode="External"/><Relationship Id="rId1411" Type="http://schemas.openxmlformats.org/officeDocument/2006/relationships/hyperlink" Target="https://www.twitch.tv/hiruyoru1016" TargetMode="External"/><Relationship Id="rId2742" Type="http://schemas.openxmlformats.org/officeDocument/2006/relationships/hyperlink" Target="https://twitter.com/yomiya0918" TargetMode="External"/><Relationship Id="rId1412" Type="http://schemas.openxmlformats.org/officeDocument/2006/relationships/hyperlink" Target="https://discord.gg/QtBhWZ93CX" TargetMode="External"/><Relationship Id="rId2743" Type="http://schemas.openxmlformats.org/officeDocument/2006/relationships/hyperlink" Target="https://www.instagram.com/yomiya_cosplay/" TargetMode="External"/><Relationship Id="rId1413" Type="http://schemas.openxmlformats.org/officeDocument/2006/relationships/hyperlink" Target="https://lit.link/zh-tw/hiruyoruouo" TargetMode="External"/><Relationship Id="rId2744" Type="http://schemas.openxmlformats.org/officeDocument/2006/relationships/hyperlink" Target="https://www.facebook.com/smilecutty/?locale=zh_TW" TargetMode="External"/><Relationship Id="rId1414" Type="http://schemas.openxmlformats.org/officeDocument/2006/relationships/hyperlink" Target="https://x.com/Hiruyoru1016/status/2086042911788163294/photo/1" TargetMode="External"/><Relationship Id="rId2745" Type="http://schemas.openxmlformats.org/officeDocument/2006/relationships/hyperlink" Target="https://x.com/smilecutty?fbclid=IwY2xjawK2bgNleHRuA2FlbQIxMABicmlkETFRQlRtVG1Hc0xMT3JBajJJAR6plK0T-sakHjKQVFeDdDiVxMHQAwZit7Rj6M1RoEMwJt0K7hBrWVsSQW4D9w_aem_TjSW4oTkDSFUnEY_LEGlJg" TargetMode="External"/><Relationship Id="rId1415" Type="http://schemas.openxmlformats.org/officeDocument/2006/relationships/hyperlink" Target="https://www.facebook.com/rolan666/?locale=zh_TW" TargetMode="External"/><Relationship Id="rId2746" Type="http://schemas.openxmlformats.org/officeDocument/2006/relationships/hyperlink" Target="https://www.patreon.com/smilecutty" TargetMode="External"/><Relationship Id="rId1416" Type="http://schemas.openxmlformats.org/officeDocument/2006/relationships/hyperlink" Target="https://twitter.com/rolan_ajo" TargetMode="External"/><Relationship Id="rId2747" Type="http://schemas.openxmlformats.org/officeDocument/2006/relationships/hyperlink" Target="https://www.instagram.com/miu.cosplayer/" TargetMode="External"/><Relationship Id="rId1417" Type="http://schemas.openxmlformats.org/officeDocument/2006/relationships/hyperlink" Target="https://www.instagram.com/rolan666" TargetMode="External"/><Relationship Id="rId2748" Type="http://schemas.openxmlformats.org/officeDocument/2006/relationships/hyperlink" Target="https://www.twitch.tv/smilecutty?fbclid=IwY2xjawK2bgxleHRuA2FlbQIxMABicmlkETFRQlRtVG1Hc0xMT3JBajJJAR5pm3vLm-9AL50ioyzIEdTqGXscUOvGbTHn3rk-C6C1U1qRbhMayfg49Guoqw_aem_jwE6sDnrg1jNcZ2OJOB25g" TargetMode="External"/><Relationship Id="rId1418" Type="http://schemas.openxmlformats.org/officeDocument/2006/relationships/hyperlink" Target="https://www.facebook.com/share/1CtyAP8QuP/?mibextid=wwXIfr" TargetMode="External"/><Relationship Id="rId2749" Type="http://schemas.openxmlformats.org/officeDocument/2006/relationships/hyperlink" Target="https://www.facebook.com/profile.php?id=61578242420529&amp;__cft__%5B0%5D=AZVMdM8PEFspU693PYDVDP001kFoUU9xGZUIKIXJBOyUEtp2ZoPiqwBh_EH9VUKV0NbIOgME0UPZnbW-BG0i2pUPTLwrBchWBMOrvO7s_wFMQWpLtDcgsalQD8wXuQgGfquWy_a1F3YNGjUMO5Fng_MpaA1tCrHS5GhY-oCwCOI5bzX-qlBpi6tNmdmsx4C6rAzRv01gJZ7GAIWR_l32ep0Y&amp;__tn__=-UC%2CP-R" TargetMode="External"/><Relationship Id="rId1419" Type="http://schemas.openxmlformats.org/officeDocument/2006/relationships/hyperlink" Target="https://x.com/SusFubukiarashi?fbclid=IwRlRTSASLZhRleHRuA2FlbQIxMABzcnRjBmFwcF9pZAo2NjI4NTY4Mzc5AAEermc4o6h4SLmqaNqWB6uLzcXCCiA3vexqwq1zYEKynCXbD2kV8Gwrw_twjC4_aem_ca_1gD8JW7qq880FCbO-Ow" TargetMode="External"/><Relationship Id="rId2740" Type="http://schemas.openxmlformats.org/officeDocument/2006/relationships/hyperlink" Target="https://lit.link/en/sunohamster" TargetMode="External"/><Relationship Id="rId1410" Type="http://schemas.openxmlformats.org/officeDocument/2006/relationships/hyperlink" Target="https://www.youtube.com/@Hiruyoru1016" TargetMode="External"/><Relationship Id="rId2741" Type="http://schemas.openxmlformats.org/officeDocument/2006/relationships/hyperlink" Target="https://www.facebook.com/yomiya.cos/" TargetMode="External"/><Relationship Id="rId1400" Type="http://schemas.openxmlformats.org/officeDocument/2006/relationships/hyperlink" Target="https://x.com/takanashihanari?fbclid=IwZXh0bgNhZW0CMTAAAR3rblMnaVUVZpDpuNy0wQCx2afTzCvkBASO5i8hzE1OdShGDsv6G4bXTkk_aem_HNyD35RqILrpcA30J5Y4OA" TargetMode="External"/><Relationship Id="rId2731" Type="http://schemas.openxmlformats.org/officeDocument/2006/relationships/hyperlink" Target="https://www.instagram.com/explore/locations/101039268053212/studio/" TargetMode="External"/><Relationship Id="rId1401" Type="http://schemas.openxmlformats.org/officeDocument/2006/relationships/hyperlink" Target="https://www.patreon.com/hanariv3v" TargetMode="External"/><Relationship Id="rId2732" Type="http://schemas.openxmlformats.org/officeDocument/2006/relationships/hyperlink" Target="https://www.facebook.com/HanagiRiriOfficial/posts/pfbid024cHrGFMfuLtgNpMCtq5NnWAGjtVU7mS2X3saN3u7d6VLaQhqMeBJB5uDmFfwFEDDl" TargetMode="External"/><Relationship Id="rId1402" Type="http://schemas.openxmlformats.org/officeDocument/2006/relationships/hyperlink" Target="https://bsky.app/profile/aori-kae.bsky.social" TargetMode="External"/><Relationship Id="rId2733" Type="http://schemas.openxmlformats.org/officeDocument/2006/relationships/hyperlink" Target="https://docs.google.com/forms/d/e/1FAIpQLSciENayz96hanDUcArdNco3hZqMGhZmhWRebjspdfqQ5Z3LEg/viewform?pli=1" TargetMode="External"/><Relationship Id="rId1403" Type="http://schemas.openxmlformats.org/officeDocument/2006/relationships/hyperlink" Target="https://twitter.com/Aori_kae" TargetMode="External"/><Relationship Id="rId2734" Type="http://schemas.openxmlformats.org/officeDocument/2006/relationships/hyperlink" Target="https://docs.google.com/forms/d/e/1FAIpQLSciENayz96hanDUcArdNco3hZqMGhZmhWRebjspdfqQ5Z3LEg/viewform?pli=1" TargetMode="External"/><Relationship Id="rId1404" Type="http://schemas.openxmlformats.org/officeDocument/2006/relationships/hyperlink" Target="https://www.pixiv.net/users/107600212" TargetMode="External"/><Relationship Id="rId2735" Type="http://schemas.openxmlformats.org/officeDocument/2006/relationships/hyperlink" Target="https://x.com/SunoHamster" TargetMode="External"/><Relationship Id="rId1405" Type="http://schemas.openxmlformats.org/officeDocument/2006/relationships/hyperlink" Target="https://www.youtube.com/@AORI_KaE" TargetMode="External"/><Relationship Id="rId2736" Type="http://schemas.openxmlformats.org/officeDocument/2006/relationships/hyperlink" Target="https://www.instagram.com/sunohamstervt/" TargetMode="External"/><Relationship Id="rId1406" Type="http://schemas.openxmlformats.org/officeDocument/2006/relationships/hyperlink" Target="https://discord.gg/HrvZBUXwwP" TargetMode="External"/><Relationship Id="rId2737" Type="http://schemas.openxmlformats.org/officeDocument/2006/relationships/hyperlink" Target="https://www.youtube.com/@sunohamster/featured" TargetMode="External"/><Relationship Id="rId1407" Type="http://schemas.openxmlformats.org/officeDocument/2006/relationships/hyperlink" Target="https://lit.link/en/aorikae" TargetMode="External"/><Relationship Id="rId2738" Type="http://schemas.openxmlformats.org/officeDocument/2006/relationships/hyperlink" Target="https://www.twitch.tv/sunohamster" TargetMode="External"/><Relationship Id="rId1408" Type="http://schemas.openxmlformats.org/officeDocument/2006/relationships/hyperlink" Target="https://aorikae.booth.pm/" TargetMode="External"/><Relationship Id="rId2739" Type="http://schemas.openxmlformats.org/officeDocument/2006/relationships/hyperlink" Target="https://discord.com/invite/cFj3eWV5vk" TargetMode="External"/><Relationship Id="rId1409" Type="http://schemas.openxmlformats.org/officeDocument/2006/relationships/hyperlink" Target="https://x.com/Hiruyoru1016" TargetMode="External"/><Relationship Id="rId2730" Type="http://schemas.openxmlformats.org/officeDocument/2006/relationships/hyperlink" Target="https://www.facebook.com/PorkChops.Studio/?locale=zh_TW" TargetMode="External"/><Relationship Id="rId1433" Type="http://schemas.openxmlformats.org/officeDocument/2006/relationships/hyperlink" Target="https://twitter.com/kumahitoart" TargetMode="External"/><Relationship Id="rId2764" Type="http://schemas.openxmlformats.org/officeDocument/2006/relationships/hyperlink" Target="https://twitter.com/sumieokazu" TargetMode="External"/><Relationship Id="rId1434" Type="http://schemas.openxmlformats.org/officeDocument/2006/relationships/hyperlink" Target="https://twitter.com/jh80213" TargetMode="External"/><Relationship Id="rId2765" Type="http://schemas.openxmlformats.org/officeDocument/2006/relationships/hyperlink" Target="https://www.facebook.com/ArtistRuZhai" TargetMode="External"/><Relationship Id="rId1435" Type="http://schemas.openxmlformats.org/officeDocument/2006/relationships/hyperlink" Target="https://www.plurk.com/jh80213" TargetMode="External"/><Relationship Id="rId2766" Type="http://schemas.openxmlformats.org/officeDocument/2006/relationships/hyperlink" Target="https://twitter.com/Ruzhai0609" TargetMode="External"/><Relationship Id="rId1436" Type="http://schemas.openxmlformats.org/officeDocument/2006/relationships/hyperlink" Target="https://www.instagram.com/kumahito.artwork/" TargetMode="External"/><Relationship Id="rId2767" Type="http://schemas.openxmlformats.org/officeDocument/2006/relationships/hyperlink" Target="https://www.plurk.com/Ruzhai" TargetMode="External"/><Relationship Id="rId1437" Type="http://schemas.openxmlformats.org/officeDocument/2006/relationships/hyperlink" Target="http://www.youtube.com/@KUMAGUNPLA" TargetMode="External"/><Relationship Id="rId2768" Type="http://schemas.openxmlformats.org/officeDocument/2006/relationships/hyperlink" Target="https://www.pixiv.net/users/12539859" TargetMode="External"/><Relationship Id="rId1438" Type="http://schemas.openxmlformats.org/officeDocument/2006/relationships/hyperlink" Target="https://lit.link/en/jh80213" TargetMode="External"/><Relationship Id="rId2769" Type="http://schemas.openxmlformats.org/officeDocument/2006/relationships/hyperlink" Target="https://home.gamer.com.tw/profile/index.php?&amp;owner=mariohahahah" TargetMode="External"/><Relationship Id="rId1439" Type="http://schemas.openxmlformats.org/officeDocument/2006/relationships/hyperlink" Target="https://www.facebook.com/xiong.ren.3/posts/pfbid033KEGsT4VCUK6Mi5FipPaxx9aUeiqz4618XuyWChb18J1aEfvFUpKcgBccJhvUZ7ol" TargetMode="External"/><Relationship Id="rId609" Type="http://schemas.openxmlformats.org/officeDocument/2006/relationships/hyperlink" Target="https://x.com/momihi__44?s=21&amp;t=qwNmPKFHucQSSFpnLPmrfA&amp;fbclid=PAZXh0bgNhZW0CMTEAc3J0YwZhcHBfaWQPOTM2NjE5NzQzMzkyNDU5AAGnKSOW-MeSvphfr5K3-ceuwUg_Hx7iXhV4ztG3VS8HZHPhUVsskSKaTUGUxf8_aem_UsyvjaeWQIceZZayo6kYwg" TargetMode="External"/><Relationship Id="rId608" Type="http://schemas.openxmlformats.org/officeDocument/2006/relationships/hyperlink" Target="https://www.facebook.com/p/%E5%9B%9B%E5%B7%AB%E6%97%A5Momihi-cos-61555612422046/?locale=zh_TW" TargetMode="External"/><Relationship Id="rId607" Type="http://schemas.openxmlformats.org/officeDocument/2006/relationships/hyperlink" Target="https://www.instagram.com/0603usagi" TargetMode="External"/><Relationship Id="rId602" Type="http://schemas.openxmlformats.org/officeDocument/2006/relationships/hyperlink" Target="https://home.gamer.com.tw/homeindex.php?owner=spkyle2&amp;fbclid=IwAR1VowRBm7LZN7MCyFONzHR0zbosrTqcVuFBGG3kezq20zB0QgAkCgqxKF4" TargetMode="External"/><Relationship Id="rId601" Type="http://schemas.openxmlformats.org/officeDocument/2006/relationships/hyperlink" Target="https://www.pixiv.net/users/15633186" TargetMode="External"/><Relationship Id="rId600" Type="http://schemas.openxmlformats.org/officeDocument/2006/relationships/hyperlink" Target="https://twitter.com/musihara" TargetMode="External"/><Relationship Id="rId606" Type="http://schemas.openxmlformats.org/officeDocument/2006/relationships/hyperlink" Target="https://www.facebook.com/0603usagi/" TargetMode="External"/><Relationship Id="rId605" Type="http://schemas.openxmlformats.org/officeDocument/2006/relationships/hyperlink" Target="https://www.plurk.com/ntuamanyan?fbclid=IwY2xjawKtFtdleHRuA2FlbQIxMABicmlkETEwbzFDN3B4cmlLS3RUVmNNAR6-Fu_rn09CgnqQ4ovHvfWkal5pGY_JQZ12UKKupCveTxbHWLeo-hv91sI83A_aem_lYsq9KAggPwjNUphiggBpg" TargetMode="External"/><Relationship Id="rId604" Type="http://schemas.openxmlformats.org/officeDocument/2006/relationships/hyperlink" Target="https://www.facebook.com/NTUAblastmongastudyclub" TargetMode="External"/><Relationship Id="rId603" Type="http://schemas.openxmlformats.org/officeDocument/2006/relationships/hyperlink" Target="https://www.facebook.com/groups/118ART/" TargetMode="External"/><Relationship Id="rId2760" Type="http://schemas.openxmlformats.org/officeDocument/2006/relationships/hyperlink" Target="https://www.instagram.com/blackomicat/" TargetMode="External"/><Relationship Id="rId1430" Type="http://schemas.openxmlformats.org/officeDocument/2006/relationships/hyperlink" Target="https://portaly.cc/anon_114c?fbclid=PAZXh0bgNhZW0CMTEAAaeZ5-dFHY3AH45CUbkGB02dC8tshc80W1H8XKnUQTFmo6LJ4NFVh6tYvKl2eA_aem_j24lnqyA-HYKLBhRDRnNHg" TargetMode="External"/><Relationship Id="rId2761" Type="http://schemas.openxmlformats.org/officeDocument/2006/relationships/hyperlink" Target="https://portaly.cc/blackomicat" TargetMode="External"/><Relationship Id="rId1431" Type="http://schemas.openxmlformats.org/officeDocument/2006/relationships/hyperlink" Target="https://www.facebook.com/KUMANOHITO/" TargetMode="External"/><Relationship Id="rId2762" Type="http://schemas.openxmlformats.org/officeDocument/2006/relationships/hyperlink" Target="https://www.facebook.com/reel/1772210043952564/" TargetMode="External"/><Relationship Id="rId1432" Type="http://schemas.openxmlformats.org/officeDocument/2006/relationships/hyperlink" Target="https://bsky.app/profile/kumahito.bsky.social" TargetMode="External"/><Relationship Id="rId2763" Type="http://schemas.openxmlformats.org/officeDocument/2006/relationships/hyperlink" Target="https://www.facebook.com/okazu.global/" TargetMode="External"/><Relationship Id="rId1422" Type="http://schemas.openxmlformats.org/officeDocument/2006/relationships/hyperlink" Target="https://www.facebook.com/Mzcca?mibextid=wwXIfr&amp;mibextid=wwXIfr" TargetMode="External"/><Relationship Id="rId2753" Type="http://schemas.openxmlformats.org/officeDocument/2006/relationships/hyperlink" Target="https://www.facebook.com/100003471027742/posts/pfbid02bN8NgvH8NkXmz1cq883fdRNEtGCH1CmGwkZHKeT5oh5V32CJgYX61KrYNAKEThRcl/?" TargetMode="External"/><Relationship Id="rId1423" Type="http://schemas.openxmlformats.org/officeDocument/2006/relationships/hyperlink" Target="https://www.instagram.com/arte.mzcca?igsh=d2swczQ5ZzU5Y3Ex" TargetMode="External"/><Relationship Id="rId2754" Type="http://schemas.openxmlformats.org/officeDocument/2006/relationships/hyperlink" Target="https://www.facebook.com/kevin.lin.54922/posts/pfbid023xQEXDRHWhvCadV6sncPMcNXkLatRv69rENscNL4W68neGDbuVashU2Fgiv8fjivl" TargetMode="External"/><Relationship Id="rId1424" Type="http://schemas.openxmlformats.org/officeDocument/2006/relationships/hyperlink" Target="https://discord.gg/EfkmUHh" TargetMode="External"/><Relationship Id="rId2755" Type="http://schemas.openxmlformats.org/officeDocument/2006/relationships/hyperlink" Target="https://www.facebook.com/kevin.lin.54922/posts/pfbid06yMQtm1PoFvVkcJ1wdTojd5YEoGEMKkHVtrKtKG8TjMXf9TDFD1p1F8MYrq49jdtl" TargetMode="External"/><Relationship Id="rId1425" Type="http://schemas.openxmlformats.org/officeDocument/2006/relationships/hyperlink" Target="https://x.com/Mzcca016/status/2070387427534164187" TargetMode="External"/><Relationship Id="rId2756" Type="http://schemas.openxmlformats.org/officeDocument/2006/relationships/hyperlink" Target="https://www.facebook.com/blackomicat" TargetMode="External"/><Relationship Id="rId1426" Type="http://schemas.openxmlformats.org/officeDocument/2006/relationships/hyperlink" Target="https://twitter.com/anon_114c" TargetMode="External"/><Relationship Id="rId2757" Type="http://schemas.openxmlformats.org/officeDocument/2006/relationships/hyperlink" Target="https://twitter.com/blackomicat" TargetMode="External"/><Relationship Id="rId1427" Type="http://schemas.openxmlformats.org/officeDocument/2006/relationships/hyperlink" Target="https://www.pixiv.net/users/8155067" TargetMode="External"/><Relationship Id="rId2758" Type="http://schemas.openxmlformats.org/officeDocument/2006/relationships/hyperlink" Target="https://www.plurk.com/blackomi" TargetMode="External"/><Relationship Id="rId1428" Type="http://schemas.openxmlformats.org/officeDocument/2006/relationships/hyperlink" Target="https://www.instagram.com/anon_114c/" TargetMode="External"/><Relationship Id="rId2759" Type="http://schemas.openxmlformats.org/officeDocument/2006/relationships/hyperlink" Target="https://www.pixiv.net/users/3779383" TargetMode="External"/><Relationship Id="rId1429" Type="http://schemas.openxmlformats.org/officeDocument/2006/relationships/hyperlink" Target="https://www.twitch.tv/anon_114c" TargetMode="External"/><Relationship Id="rId2750" Type="http://schemas.openxmlformats.org/officeDocument/2006/relationships/hyperlink" Target="https://twitter.com/JarvisLin1210?t=OQeoUy8Paucvnn0Ir4WOgQ&amp;s=09" TargetMode="External"/><Relationship Id="rId1420" Type="http://schemas.openxmlformats.org/officeDocument/2006/relationships/hyperlink" Target="https://www.facebook.com/permalink.php?story_fbid=pfbid02SyoH6GVnbrNK4iEsY6LbXfGVVr9gt6EwAzByTJL2bvuHw4jeQy8p5kZa5MDa7yQdl&amp;id=61579645931365" TargetMode="External"/><Relationship Id="rId2751" Type="http://schemas.openxmlformats.org/officeDocument/2006/relationships/hyperlink" Target="https://www.pixiv.net/users/18853760" TargetMode="External"/><Relationship Id="rId1421" Type="http://schemas.openxmlformats.org/officeDocument/2006/relationships/hyperlink" Target="https://www.facebook.com/groups/1088963054933733/?multi_permalinks=2427590517737640&amp;hoisted_section_header_type=recently_seen" TargetMode="External"/><Relationship Id="rId2752" Type="http://schemas.openxmlformats.org/officeDocument/2006/relationships/hyperlink" Target="https://instagram.com/kevinlin1210?utm_source=qr&amp;igshid=MzNlNGNkZWQ4Mg%3D%3D" TargetMode="External"/><Relationship Id="rId3238" Type="http://schemas.openxmlformats.org/officeDocument/2006/relationships/hyperlink" Target="https://lit.link/en/hongbsws" TargetMode="External"/><Relationship Id="rId4569" Type="http://schemas.openxmlformats.org/officeDocument/2006/relationships/hyperlink" Target="https://www.facebook.com/YUDANSCOSPLAY" TargetMode="External"/><Relationship Id="rId3237" Type="http://schemas.openxmlformats.org/officeDocument/2006/relationships/hyperlink" Target="https://www.instagram.com/bsws.ig" TargetMode="External"/><Relationship Id="rId4568" Type="http://schemas.openxmlformats.org/officeDocument/2006/relationships/hyperlink" Target="https://www.facebook.com/YonderVoice/posts/pfbid0GeoYCP244mG9hKftwqgaW62rzKDnRLhcwJwk518n6wgUeou9E2WceFJDKNvvCdJWl" TargetMode="External"/><Relationship Id="rId3239" Type="http://schemas.openxmlformats.org/officeDocument/2006/relationships/hyperlink" Target="https://www.myacg.com.tw/seller_market.php?seller=396686" TargetMode="External"/><Relationship Id="rId3230" Type="http://schemas.openxmlformats.org/officeDocument/2006/relationships/hyperlink" Target="https://twitter.com/aoimanabu" TargetMode="External"/><Relationship Id="rId4561" Type="http://schemas.openxmlformats.org/officeDocument/2006/relationships/hyperlink" Target="https://www.plurk.com/nekomeow216" TargetMode="External"/><Relationship Id="rId4560" Type="http://schemas.openxmlformats.org/officeDocument/2006/relationships/hyperlink" Target="https://www.facebook.com/yanekomeow/" TargetMode="External"/><Relationship Id="rId3232" Type="http://schemas.openxmlformats.org/officeDocument/2006/relationships/hyperlink" Target="https://bsky.app/profile/hongbsws.bsky.social" TargetMode="External"/><Relationship Id="rId4563" Type="http://schemas.openxmlformats.org/officeDocument/2006/relationships/hyperlink" Target="https://www.facebook.com/YeeeeChiu/posts/pfbid025ESiKga5bHRAjHdVWBB2XWWWwMpPgqfGXZGWXfBjbCHhEd4UQs4jqYe3tAzsgMATl" TargetMode="External"/><Relationship Id="rId3231" Type="http://schemas.openxmlformats.org/officeDocument/2006/relationships/hyperlink" Target="https://www.facebook.com/Reina.BsWs/?locale=zh_TW" TargetMode="External"/><Relationship Id="rId4562" Type="http://schemas.openxmlformats.org/officeDocument/2006/relationships/hyperlink" Target="https://www.pixiv.net/users/9290587" TargetMode="External"/><Relationship Id="rId3234" Type="http://schemas.openxmlformats.org/officeDocument/2006/relationships/hyperlink" Target="https://www.pixiv.net/users/306422" TargetMode="External"/><Relationship Id="rId4565" Type="http://schemas.openxmlformats.org/officeDocument/2006/relationships/hyperlink" Target="http://x.com/yondervoice" TargetMode="External"/><Relationship Id="rId3233" Type="http://schemas.openxmlformats.org/officeDocument/2006/relationships/hyperlink" Target="https://x.com/HongBsWs?fbclid=IwY2xjawSHZ1NleHRuA2FlbQIxMABicmlkETE5Z29QNEM3a3lQQXNEU1Nlc3J0YwZhcHBfaWQQMjIyMDM5MTc4ODIwMDg5MgABHq1BclKT0J4Ye3CDdJ4SlpzEwoiikpTWh3OvckZg7iwjebyDSmldjLaHKAwA_aem__DKcISHehZPPm9vb8c3WzQ" TargetMode="External"/><Relationship Id="rId4564" Type="http://schemas.openxmlformats.org/officeDocument/2006/relationships/hyperlink" Target="https://www.facebook.com/YonderVoice/" TargetMode="External"/><Relationship Id="rId3236" Type="http://schemas.openxmlformats.org/officeDocument/2006/relationships/hyperlink" Target="https://www.patreon.com/HongBsWs" TargetMode="External"/><Relationship Id="rId4567" Type="http://schemas.openxmlformats.org/officeDocument/2006/relationships/hyperlink" Target="https://soundcloud.com/yondervoice" TargetMode="External"/><Relationship Id="rId3235" Type="http://schemas.openxmlformats.org/officeDocument/2006/relationships/hyperlink" Target="https://hongbsws.fanbox.cc/" TargetMode="External"/><Relationship Id="rId4566" Type="http://schemas.openxmlformats.org/officeDocument/2006/relationships/hyperlink" Target="http://yondervoice.net/" TargetMode="External"/><Relationship Id="rId3227" Type="http://schemas.openxmlformats.org/officeDocument/2006/relationships/hyperlink" Target="https://portaly.cc/blazewu?fbclid=IwY2xjawG8pWJleHRuA2FlbQIxMAABHYJVIQ2HACkUjo3ymZPW4VSFf-2pf53KCMsMHGyxlFxKlsUcGln4sQnhaA_aem_8VFozWuHyUwRrvvtHKk4KQ" TargetMode="External"/><Relationship Id="rId4558" Type="http://schemas.openxmlformats.org/officeDocument/2006/relationships/hyperlink" Target="https://x.com/XTERcomic/status/2074024462253703258" TargetMode="External"/><Relationship Id="rId3226" Type="http://schemas.openxmlformats.org/officeDocument/2006/relationships/hyperlink" Target="https://www.facebook.com/blazewu/?locale=zh_TW" TargetMode="External"/><Relationship Id="rId4557" Type="http://schemas.openxmlformats.org/officeDocument/2006/relationships/hyperlink" Target="https://x.com/XTERcomic/status/2069757697348825533" TargetMode="External"/><Relationship Id="rId3229" Type="http://schemas.openxmlformats.org/officeDocument/2006/relationships/hyperlink" Target="https://www.youtube.com/@ayul.illustrator" TargetMode="External"/><Relationship Id="rId3228" Type="http://schemas.openxmlformats.org/officeDocument/2006/relationships/hyperlink" Target="https://x.com/Ayul_oekaki" TargetMode="External"/><Relationship Id="rId4559" Type="http://schemas.openxmlformats.org/officeDocument/2006/relationships/hyperlink" Target="https://www.facebook.com/Yakimi27/posts/pfbid036PAqkHpDPmfocL2skHnUmK7ujy9XtP5STfTjhxUZ3KH7p34peUQAy9RrD4YFdJPKl" TargetMode="External"/><Relationship Id="rId699" Type="http://schemas.openxmlformats.org/officeDocument/2006/relationships/hyperlink" Target="https://www.facebook.com/nokomakawa/posts/pfbid034EdfdKVBL7hdWupvWyiRcUQvfpSW1BpZ75NGuXAfpKgNvk8daL5EtoG2NvrJMn6Hl" TargetMode="External"/><Relationship Id="rId698" Type="http://schemas.openxmlformats.org/officeDocument/2006/relationships/hyperlink" Target="https://seikei-doujin.com" TargetMode="External"/><Relationship Id="rId693" Type="http://schemas.openxmlformats.org/officeDocument/2006/relationships/hyperlink" Target="https://www.instagram.com/hguuy123" TargetMode="External"/><Relationship Id="rId4550" Type="http://schemas.openxmlformats.org/officeDocument/2006/relationships/hyperlink" Target="https://www.instagram.com/xiustudio_0323/" TargetMode="External"/><Relationship Id="rId692" Type="http://schemas.openxmlformats.org/officeDocument/2006/relationships/hyperlink" Target="https://www.facebook.com/hguuy/?locale=zh_TW" TargetMode="External"/><Relationship Id="rId691" Type="http://schemas.openxmlformats.org/officeDocument/2006/relationships/hyperlink" Target="https://www.facebook.com/YuutsuNeko" TargetMode="External"/><Relationship Id="rId3221" Type="http://schemas.openxmlformats.org/officeDocument/2006/relationships/hyperlink" Target="https://x.com/biya1024" TargetMode="External"/><Relationship Id="rId4552" Type="http://schemas.openxmlformats.org/officeDocument/2006/relationships/hyperlink" Target="https://www.threads.com/@luoluo9685/post/DbChxc8H5Pb" TargetMode="External"/><Relationship Id="rId690" Type="http://schemas.openxmlformats.org/officeDocument/2006/relationships/hyperlink" Target="https://www.myacg.com.tw/goods_detail.php?gid=7348377" TargetMode="External"/><Relationship Id="rId3220" Type="http://schemas.openxmlformats.org/officeDocument/2006/relationships/hyperlink" Target="https://www.instagram.com/birdink.koriyangart/?fbclid=IwY2xjawKry35leHRuA2FlbQIxMABicmlkETF1bXlOTEdScGZZNzFLc2dxAR4YD9OtkNHWhbTFegeKVjXzXKaHl5ETFaz0-yrjA7mog5a1QdRNMBwWjBBb_g_aem_Nv4rVQTgt8CSE93qr5-sww" TargetMode="External"/><Relationship Id="rId4551" Type="http://schemas.openxmlformats.org/officeDocument/2006/relationships/hyperlink" Target="https://www.twitch.tv/xiustudio_0323?fbclid=PAZXh0bgNhZW0CMTEAAaYpAlMaEVn4JM_gnQmPJd6MnuC9mUA82mR-scCCKrqgX_lcAkHwItmEr5M_aem_USoHx69-jQ9Oemgg7k0NuQ" TargetMode="External"/><Relationship Id="rId697" Type="http://schemas.openxmlformats.org/officeDocument/2006/relationships/hyperlink" Target="https://www.facebook.com/seikeidoujin/" TargetMode="External"/><Relationship Id="rId3223" Type="http://schemas.openxmlformats.org/officeDocument/2006/relationships/hyperlink" Target="https://biya1024.fanbox.cc/" TargetMode="External"/><Relationship Id="rId4554" Type="http://schemas.openxmlformats.org/officeDocument/2006/relationships/hyperlink" Target="https://x.com/xtercomic?lang=zh-Hant" TargetMode="External"/><Relationship Id="rId696" Type="http://schemas.openxmlformats.org/officeDocument/2006/relationships/hyperlink" Target="https://portaly.cc/kipen?utm_id=97758_v0_s00_e233_tv0" TargetMode="External"/><Relationship Id="rId3222" Type="http://schemas.openxmlformats.org/officeDocument/2006/relationships/hyperlink" Target="https://www.pixiv.net/users/59275588?_gl=1*1dzma2y*_ga*MjEwMzkxNjM0NC4xNzM3MjExMjY1*_ga_D9TLP3EFER*czE3NDg5NTQ0OTMkbzEwJGcwJHQxNzQ4OTU0NDkzJGo2MCRsMCRoMA.." TargetMode="External"/><Relationship Id="rId4553" Type="http://schemas.openxmlformats.org/officeDocument/2006/relationships/hyperlink" Target="https://www.facebook.com/p/XTER-comics-61567949756929/" TargetMode="External"/><Relationship Id="rId695" Type="http://schemas.openxmlformats.org/officeDocument/2006/relationships/hyperlink" Target="https://sites.google.com/view/kipenebook" TargetMode="External"/><Relationship Id="rId3225" Type="http://schemas.openxmlformats.org/officeDocument/2006/relationships/hyperlink" Target="https://www.youtube.com/@biyagura1024?fbclid=PAZXh0bgNhZW0CMTEAAadcWj0eJPyuGtWN3nT1MMZl66cMyloE_IOPYmjNcWqn_ZPo-lBiA1bhThs75Q_aem_ibI-cjBKYmhtnHOKizsqpQ" TargetMode="External"/><Relationship Id="rId4556" Type="http://schemas.openxmlformats.org/officeDocument/2006/relationships/hyperlink" Target="https://linktr.ee/XTERcomics?utm_source=linktree_profile_share&amp;ltsid=77fc5b22-8e04-4afe-b99c-dbc08036328c" TargetMode="External"/><Relationship Id="rId694" Type="http://schemas.openxmlformats.org/officeDocument/2006/relationships/hyperlink" Target="https://www.youtube.com/@kipen5707" TargetMode="External"/><Relationship Id="rId3224" Type="http://schemas.openxmlformats.org/officeDocument/2006/relationships/hyperlink" Target="https://www.instagram.com/biya1024/" TargetMode="External"/><Relationship Id="rId4555" Type="http://schemas.openxmlformats.org/officeDocument/2006/relationships/hyperlink" Target="https://subscribestar.adult/xter" TargetMode="External"/><Relationship Id="rId3259" Type="http://schemas.openxmlformats.org/officeDocument/2006/relationships/hyperlink" Target="https://www.plurk.com/p/3j0i3n68cg" TargetMode="External"/><Relationship Id="rId3250" Type="http://schemas.openxmlformats.org/officeDocument/2006/relationships/hyperlink" Target="https://www.plurk.com/chenyangyang100" TargetMode="External"/><Relationship Id="rId4581" Type="http://schemas.openxmlformats.org/officeDocument/2006/relationships/hyperlink" Target="https://linktr.ee/yuzukiyzk030" TargetMode="External"/><Relationship Id="rId4580" Type="http://schemas.openxmlformats.org/officeDocument/2006/relationships/hyperlink" Target="https://www.instagram.com/yuzuki_yzk030/" TargetMode="External"/><Relationship Id="rId3252" Type="http://schemas.openxmlformats.org/officeDocument/2006/relationships/hyperlink" Target="https://www.instagram.com/bygin_artwork/?hl=zh-tw" TargetMode="External"/><Relationship Id="rId4583" Type="http://schemas.openxmlformats.org/officeDocument/2006/relationships/hyperlink" Target="https://www.facebook.com/profile.php?id=100086677718365" TargetMode="External"/><Relationship Id="rId3251" Type="http://schemas.openxmlformats.org/officeDocument/2006/relationships/hyperlink" Target="https://www.pixiv.net/users/13795156" TargetMode="External"/><Relationship Id="rId4582" Type="http://schemas.openxmlformats.org/officeDocument/2006/relationships/hyperlink" Target="https://x.com/yuzuki11037/status/2063957248196681948?s=46" TargetMode="External"/><Relationship Id="rId3254" Type="http://schemas.openxmlformats.org/officeDocument/2006/relationships/hyperlink" Target="https://lit.link/en/bygin" TargetMode="External"/><Relationship Id="rId4585" Type="http://schemas.openxmlformats.org/officeDocument/2006/relationships/hyperlink" Target="https://linktr.ee/ZAPworkshop" TargetMode="External"/><Relationship Id="rId3253" Type="http://schemas.openxmlformats.org/officeDocument/2006/relationships/hyperlink" Target="https://home.gamer.com.tw/creation.php?owner=chenyang100" TargetMode="External"/><Relationship Id="rId4584" Type="http://schemas.openxmlformats.org/officeDocument/2006/relationships/hyperlink" Target="https://www.plurk.com/Zapworkshop" TargetMode="External"/><Relationship Id="rId3256" Type="http://schemas.openxmlformats.org/officeDocument/2006/relationships/hyperlink" Target="https://www.plurk.com/p/3iwemh6mwv" TargetMode="External"/><Relationship Id="rId4587" Type="http://schemas.openxmlformats.org/officeDocument/2006/relationships/hyperlink" Target="https://x.com/sonic01sonic01" TargetMode="External"/><Relationship Id="rId3255" Type="http://schemas.openxmlformats.org/officeDocument/2006/relationships/hyperlink" Target="https://www.plurk.com/p/3ir1rguiyd" TargetMode="External"/><Relationship Id="rId4586" Type="http://schemas.openxmlformats.org/officeDocument/2006/relationships/hyperlink" Target="https://www.facebook.com/zelitto/?locale=zh_TW" TargetMode="External"/><Relationship Id="rId3258" Type="http://schemas.openxmlformats.org/officeDocument/2006/relationships/hyperlink" Target="https://www.plurk.com/p/3iqcxlk21x" TargetMode="External"/><Relationship Id="rId4589" Type="http://schemas.openxmlformats.org/officeDocument/2006/relationships/hyperlink" Target="https://www.pixiv.net/users/931043" TargetMode="External"/><Relationship Id="rId3257" Type="http://schemas.openxmlformats.org/officeDocument/2006/relationships/hyperlink" Target="https://www.plurk.com/inashikuwa" TargetMode="External"/><Relationship Id="rId4588" Type="http://schemas.openxmlformats.org/officeDocument/2006/relationships/hyperlink" Target="https://www.plurk.com/sonic1001" TargetMode="External"/><Relationship Id="rId3249" Type="http://schemas.openxmlformats.org/officeDocument/2006/relationships/hyperlink" Target="https://twitter.com/ByginArtist" TargetMode="External"/><Relationship Id="rId3248" Type="http://schemas.openxmlformats.org/officeDocument/2006/relationships/hyperlink" Target="https://www.facebook.com/byginartwork/" TargetMode="External"/><Relationship Id="rId4579" Type="http://schemas.openxmlformats.org/officeDocument/2006/relationships/hyperlink" Target="https://www.patreon.com/yuzukicos" TargetMode="External"/><Relationship Id="rId4570" Type="http://schemas.openxmlformats.org/officeDocument/2006/relationships/hyperlink" Target="https://x.com/YuDan1217" TargetMode="External"/><Relationship Id="rId3241" Type="http://schemas.openxmlformats.org/officeDocument/2006/relationships/hyperlink" Target="https://linktr.ee/Bubble_Wave?fbclid=IwY2xjawMQDlNleHRuA2FlbQIxMABicmlkETExbW9jVDA2NDJUTnBlUkRSAR59CutXfaCNWFqDUqWbrUUNf4VTGYCeRLd6OOfEEyl_h7l6s341zx8HIgdgyg_aem_jJhsbKYTM3u5Ir7rSCrxGQ" TargetMode="External"/><Relationship Id="rId4572" Type="http://schemas.openxmlformats.org/officeDocument/2006/relationships/hyperlink" Target="https://www.instagram.com/yudan1217/" TargetMode="External"/><Relationship Id="rId3240" Type="http://schemas.openxmlformats.org/officeDocument/2006/relationships/hyperlink" Target="https://www.facebook.com/bw.bubblewave?__cft__%5B0%5D=AZWIZeq0nhbYWEDl7SY56_NIRk8OCVbdKvgwFhuzML_RVCc_rkBoupqr4d1I79Shfyu_ujASpyseL1DbyZTCZ_Dr9dC8KEXsJlwzLs_xXXo3CUwhlDiJJ_eO00R7gAajqVi3I2CBvKLbAqnPPNZN7Ywt_hEKDRfNXLZ5wpfx01JFeWgi-BJjlO6y_QK30S8v_UI&amp;__tn__=-UC%2CP-R" TargetMode="External"/><Relationship Id="rId4571" Type="http://schemas.openxmlformats.org/officeDocument/2006/relationships/hyperlink" Target="https://www.patreon.com/yudan1217" TargetMode="External"/><Relationship Id="rId3243" Type="http://schemas.openxmlformats.org/officeDocument/2006/relationships/hyperlink" Target="https://x.com/byoruuuu?fbclid=IwY2xjawG8pmpleHRuA2FlbQIxMAABHRiNRAAm5HhYxTJCz1bCc4BIs9UNM-XQEVJHgZ8XxN24zACrwNIra7LCuA_aem_vIfvqNWrHDi3nB7C-SWKTQ" TargetMode="External"/><Relationship Id="rId4574" Type="http://schemas.openxmlformats.org/officeDocument/2006/relationships/hyperlink" Target="https://www.instagram.com/yui05027yui" TargetMode="External"/><Relationship Id="rId3242" Type="http://schemas.openxmlformats.org/officeDocument/2006/relationships/hyperlink" Target="https://www.facebook.com/Byoruu/?locale=zh_TW" TargetMode="External"/><Relationship Id="rId4573" Type="http://schemas.openxmlformats.org/officeDocument/2006/relationships/hyperlink" Target="https://www.facebook.com/Yui0527Yui/?locale=zh_TW" TargetMode="External"/><Relationship Id="rId3245" Type="http://schemas.openxmlformats.org/officeDocument/2006/relationships/hyperlink" Target="https://www.patreon.com/byoru/" TargetMode="External"/><Relationship Id="rId4576" Type="http://schemas.openxmlformats.org/officeDocument/2006/relationships/hyperlink" Target="https://www.facebook.com/sonotayume/?locale=zh_TW" TargetMode="External"/><Relationship Id="rId3244" Type="http://schemas.openxmlformats.org/officeDocument/2006/relationships/hyperlink" Target="https://fantia.jp/byoru" TargetMode="External"/><Relationship Id="rId4575" Type="http://schemas.openxmlformats.org/officeDocument/2006/relationships/hyperlink" Target="https://www.plurk.com/yuki_azuma" TargetMode="External"/><Relationship Id="rId3247" Type="http://schemas.openxmlformats.org/officeDocument/2006/relationships/hyperlink" Target="https://linktr.ee/byoru?fbclid=IwY2xjawG8pnFleHRuA2FlbQIxMAABHb3Y8hRy0VipNv01bG9cfbVnmm9wOCNSOVVQp5sSCyKYC0ifiioN1-uSeg_aem_uWQXDiH60AX-IbFi9UKWJw" TargetMode="External"/><Relationship Id="rId4578" Type="http://schemas.openxmlformats.org/officeDocument/2006/relationships/hyperlink" Target="https://x.com/yuzuki11037" TargetMode="External"/><Relationship Id="rId3246" Type="http://schemas.openxmlformats.org/officeDocument/2006/relationships/hyperlink" Target="https://instagram.com/by0ru" TargetMode="External"/><Relationship Id="rId4577" Type="http://schemas.openxmlformats.org/officeDocument/2006/relationships/hyperlink" Target="https://www.facebook.com/profile.php?id=100006375671797" TargetMode="External"/><Relationship Id="rId1499" Type="http://schemas.openxmlformats.org/officeDocument/2006/relationships/hyperlink" Target="https://jessie6533.weebly.com/" TargetMode="External"/><Relationship Id="rId4525" Type="http://schemas.openxmlformats.org/officeDocument/2006/relationships/hyperlink" Target="https://bsky.app/profile/mito-nagishiro.bsky.social" TargetMode="External"/><Relationship Id="rId4524" Type="http://schemas.openxmlformats.org/officeDocument/2006/relationships/hyperlink" Target="https://linktr.ee/wendydydydy?fbclid=PAZXh0bgNhZW0CMTEAAaZOefxWZdHyVt_Tab_-jf_XVyEr8s641fx0fzj9wsUyk2sFpN5K0LBYeZE_aem_HFH6-7xnlhw0aHiCUJV-3g" TargetMode="External"/><Relationship Id="rId4527" Type="http://schemas.openxmlformats.org/officeDocument/2006/relationships/hyperlink" Target="https://www.pixiv.net/users/8189060" TargetMode="External"/><Relationship Id="rId4526" Type="http://schemas.openxmlformats.org/officeDocument/2006/relationships/hyperlink" Target="https://x.com/lemon_mito" TargetMode="External"/><Relationship Id="rId4529" Type="http://schemas.openxmlformats.org/officeDocument/2006/relationships/hyperlink" Target="https://www.youtube.com/@mito_nagishiro" TargetMode="External"/><Relationship Id="rId4528" Type="http://schemas.openxmlformats.org/officeDocument/2006/relationships/hyperlink" Target="https://www.instagram.com/mito_nagishiro" TargetMode="External"/><Relationship Id="rId668" Type="http://schemas.openxmlformats.org/officeDocument/2006/relationships/hyperlink" Target="https://www.pixiv.net/users/1874881" TargetMode="External"/><Relationship Id="rId667" Type="http://schemas.openxmlformats.org/officeDocument/2006/relationships/hyperlink" Target="https://www.plurk.com/Aya_Ayase" TargetMode="External"/><Relationship Id="rId666" Type="http://schemas.openxmlformats.org/officeDocument/2006/relationships/hyperlink" Target="https://twitter.com/lushipha" TargetMode="External"/><Relationship Id="rId665" Type="http://schemas.openxmlformats.org/officeDocument/2006/relationships/hyperlink" Target="https://www.facebook.com/HandmaidGarden/" TargetMode="External"/><Relationship Id="rId669" Type="http://schemas.openxmlformats.org/officeDocument/2006/relationships/hyperlink" Target="https://home.gamer.com.tw/profile/index.php?owner=lushipha" TargetMode="External"/><Relationship Id="rId1490" Type="http://schemas.openxmlformats.org/officeDocument/2006/relationships/hyperlink" Target="https://www.twitch.tv/kbmie" TargetMode="External"/><Relationship Id="rId660" Type="http://schemas.openxmlformats.org/officeDocument/2006/relationships/hyperlink" Target="https://twitter.com/hidarimigiko_tw" TargetMode="External"/><Relationship Id="rId1491" Type="http://schemas.openxmlformats.org/officeDocument/2006/relationships/hyperlink" Target="https://discord.com/invite/Rc9mugu7UG" TargetMode="External"/><Relationship Id="rId1492" Type="http://schemas.openxmlformats.org/officeDocument/2006/relationships/hyperlink" Target="https://www.facebook.com/KBMIE624/posts/pfbid02ScQte8MVRRCdbaKYuoG8YYDLrqCf8NhvHr72xF3FHHynDV7FP7kUDyynGrTWoMFel" TargetMode="External"/><Relationship Id="rId1493" Type="http://schemas.openxmlformats.org/officeDocument/2006/relationships/hyperlink" Target="https://www.facebook.com/Mio6533" TargetMode="External"/><Relationship Id="rId1494" Type="http://schemas.openxmlformats.org/officeDocument/2006/relationships/hyperlink" Target="https://twitter.com/MiO58529941" TargetMode="External"/><Relationship Id="rId664" Type="http://schemas.openxmlformats.org/officeDocument/2006/relationships/hyperlink" Target="https://www.facebook.com/migiko.hidari.9/posts/pfbid02qGwVDbHXCcsG18x2kkBaFM2tu2f7Umvzzjc2kLfmhavgJFTSJ5LaoV4nmjw5h6Gtl" TargetMode="External"/><Relationship Id="rId1495" Type="http://schemas.openxmlformats.org/officeDocument/2006/relationships/hyperlink" Target="https://www.plurk.com/jessie6533" TargetMode="External"/><Relationship Id="rId4521" Type="http://schemas.openxmlformats.org/officeDocument/2006/relationships/hyperlink" Target="https://www.facebook.com/WENDYDYDYDY" TargetMode="External"/><Relationship Id="rId663" Type="http://schemas.openxmlformats.org/officeDocument/2006/relationships/hyperlink" Target="https://linktr.ee/hidarimigiko" TargetMode="External"/><Relationship Id="rId1496" Type="http://schemas.openxmlformats.org/officeDocument/2006/relationships/hyperlink" Target="https://www.pixiv.net/users/1294526" TargetMode="External"/><Relationship Id="rId4520" Type="http://schemas.openxmlformats.org/officeDocument/2006/relationships/hyperlink" Target="https://waterring.tw/productions?fbclid=IwY2xjawHB7dZleHRuA2FlbQIxMAABHQ04IK5PIiKp6GFAnohVhHJpCeV9eRkd50RgLLSq7dFTaN7LMAM8gSWV-g_aem_6hYp5_OIZ9MXZZhAEUGPGw" TargetMode="External"/><Relationship Id="rId662" Type="http://schemas.openxmlformats.org/officeDocument/2006/relationships/hyperlink" Target="https://clusters.tw/profile/5AE28006-9730-45DE-8AA7-18E09069761E/works" TargetMode="External"/><Relationship Id="rId1497" Type="http://schemas.openxmlformats.org/officeDocument/2006/relationships/hyperlink" Target="https://www.instagram.com/mio_19930819/" TargetMode="External"/><Relationship Id="rId4523" Type="http://schemas.openxmlformats.org/officeDocument/2006/relationships/hyperlink" Target="https://www.instagram.com/_wendydydydy/" TargetMode="External"/><Relationship Id="rId661" Type="http://schemas.openxmlformats.org/officeDocument/2006/relationships/hyperlink" Target="https://www.plurk.com/HIDARI_MIGI" TargetMode="External"/><Relationship Id="rId1498" Type="http://schemas.openxmlformats.org/officeDocument/2006/relationships/hyperlink" Target="https://home.gamer.com.tw/homeindex.php?owner=qaws6533" TargetMode="External"/><Relationship Id="rId4522" Type="http://schemas.openxmlformats.org/officeDocument/2006/relationships/hyperlink" Target="https://twitter.com/_wendydydydy" TargetMode="External"/><Relationship Id="rId1488" Type="http://schemas.openxmlformats.org/officeDocument/2006/relationships/hyperlink" Target="https://www.plurk.com/kbmie" TargetMode="External"/><Relationship Id="rId4514" Type="http://schemas.openxmlformats.org/officeDocument/2006/relationships/hyperlink" Target="https://www.facebook.com/ooartclub?locale=zh_TW" TargetMode="External"/><Relationship Id="rId1489" Type="http://schemas.openxmlformats.org/officeDocument/2006/relationships/hyperlink" Target="https://www.youtube.com/@kbmie" TargetMode="External"/><Relationship Id="rId4513" Type="http://schemas.openxmlformats.org/officeDocument/2006/relationships/hyperlink" Target="https://lit.link/en/wasami?fbclid=IwY2xjawMP__1leHRuA2FlbQIxMABicmlkETExbW9jVDA2NDJUTnBlUkRSAR5Ha4AuCnKzEA2nlrvwx89eOX8kEGEDT0mOVoGbZ82I-3AI3-DQJLnbe7NTig_aem_MuKUKK9R8f1KzuH8Y11nPw" TargetMode="External"/><Relationship Id="rId4516" Type="http://schemas.openxmlformats.org/officeDocument/2006/relationships/hyperlink" Target="https://www.pixiv.net/users/2174931" TargetMode="External"/><Relationship Id="rId4515" Type="http://schemas.openxmlformats.org/officeDocument/2006/relationships/hyperlink" Target="https://x.com/WaterRing2" TargetMode="External"/><Relationship Id="rId4518" Type="http://schemas.openxmlformats.org/officeDocument/2006/relationships/hyperlink" Target="https://waterring.tw/Patreon" TargetMode="External"/><Relationship Id="rId4517" Type="http://schemas.openxmlformats.org/officeDocument/2006/relationships/hyperlink" Target="https://waterring.tw/Fanbox" TargetMode="External"/><Relationship Id="rId4519" Type="http://schemas.openxmlformats.org/officeDocument/2006/relationships/hyperlink" Target="https://www.instagram.com/waterring1004/?hl=zh-tw" TargetMode="External"/><Relationship Id="rId657" Type="http://schemas.openxmlformats.org/officeDocument/2006/relationships/hyperlink" Target="https://www.facebook.com/migiko.hidari.9/" TargetMode="External"/><Relationship Id="rId656" Type="http://schemas.openxmlformats.org/officeDocument/2006/relationships/hyperlink" Target="https://www.facebook.com/HidariMigiko" TargetMode="External"/><Relationship Id="rId655" Type="http://schemas.openxmlformats.org/officeDocument/2006/relationships/hyperlink" Target="https://www.pixiv.net/users/19467930" TargetMode="External"/><Relationship Id="rId654" Type="http://schemas.openxmlformats.org/officeDocument/2006/relationships/hyperlink" Target="https://x.com/Liuzhi_II" TargetMode="External"/><Relationship Id="rId659" Type="http://schemas.openxmlformats.org/officeDocument/2006/relationships/hyperlink" Target="https://twitter.com/HIDARI_MIGIKO" TargetMode="External"/><Relationship Id="rId658" Type="http://schemas.openxmlformats.org/officeDocument/2006/relationships/hyperlink" Target="https://bsky.app/profile/hidarimigiko.bsky.social" TargetMode="External"/><Relationship Id="rId1480" Type="http://schemas.openxmlformats.org/officeDocument/2006/relationships/hyperlink" Target="https://www.twitch.tv/maybe_a_pumpkin_man" TargetMode="External"/><Relationship Id="rId1481" Type="http://schemas.openxmlformats.org/officeDocument/2006/relationships/hyperlink" Target="https://lit.link/pumpkiiiiinman" TargetMode="External"/><Relationship Id="rId1482" Type="http://schemas.openxmlformats.org/officeDocument/2006/relationships/hyperlink" Target="https://forms.gle/YkHwiYoHYWuXocME6?fbclid=IwZXh0bgNhZW0CMTAAYnJpZBExWUczRTNqakRPM1VEeW5zeHNydGMGYXBwX2lkEDIyMjAzOTE3ODgyMDA4OTIAAR7ZMVq24CERCRMj_N8FJb4uNSb0EaG40y2SKdm5fV0EfZzY9AxS3c3xTQJJmQ_aem_iU8ZlnKGZC1BYnInudqbVQ" TargetMode="External"/><Relationship Id="rId1483" Type="http://schemas.openxmlformats.org/officeDocument/2006/relationships/hyperlink" Target="https://www.facebook.com/permalink.php?story_fbid=pfbid023Kp4NCpsxEaqaoepviDTeieWJzDx2b3ReYQzu3UqLfxCT3sRR3so2auvqsx2LAepl&amp;id=61551746811240" TargetMode="External"/><Relationship Id="rId653" Type="http://schemas.openxmlformats.org/officeDocument/2006/relationships/hyperlink" Target="https://www.facebook.com/liu.zhi.783962" TargetMode="External"/><Relationship Id="rId1484" Type="http://schemas.openxmlformats.org/officeDocument/2006/relationships/hyperlink" Target="https://x.com/holo_circle_?s=21" TargetMode="External"/><Relationship Id="rId4510" Type="http://schemas.openxmlformats.org/officeDocument/2006/relationships/hyperlink" Target="https://wasami.fanbox.cc/" TargetMode="External"/><Relationship Id="rId652" Type="http://schemas.openxmlformats.org/officeDocument/2006/relationships/hyperlink" Target="https://www.instagram.com/niie_cosplay?fbclid=IwZXh0bgNhZW0CMTAAAR3tOAY5Ji9zNHXGVEWNU4dFSu4lIHZz0OD0Le3W3vzuIav5i9YH9odNgsg_aem_Pn62un8nyPEQp4woefydAw" TargetMode="External"/><Relationship Id="rId1485" Type="http://schemas.openxmlformats.org/officeDocument/2006/relationships/hyperlink" Target="https://nanban4sheep.wordpress.com/" TargetMode="External"/><Relationship Id="rId651" Type="http://schemas.openxmlformats.org/officeDocument/2006/relationships/hyperlink" Target="https://www.pixiv.net/" TargetMode="External"/><Relationship Id="rId1486" Type="http://schemas.openxmlformats.org/officeDocument/2006/relationships/hyperlink" Target="https://x.com/holo_circle_/status/2084384846647107933/photo/2" TargetMode="External"/><Relationship Id="rId4512" Type="http://schemas.openxmlformats.org/officeDocument/2006/relationships/hyperlink" Target="https://home.gamer.com.tw/homeindex.php" TargetMode="External"/><Relationship Id="rId650" Type="http://schemas.openxmlformats.org/officeDocument/2006/relationships/hyperlink" Target="https://x.com/NiiEru?fbclid=IwZXh0bgNhZW0CMTAAAR1PzZFQza7PgfGoqv5WvRAIdzyqKJcjgy3xcSO3ZqltY6bdki7a0P9Fhl4_aem_XIFeyFOZk4SV5RNVnRUeyA" TargetMode="External"/><Relationship Id="rId1487" Type="http://schemas.openxmlformats.org/officeDocument/2006/relationships/hyperlink" Target="https://www.facebook.com/KBMIE624" TargetMode="External"/><Relationship Id="rId4511" Type="http://schemas.openxmlformats.org/officeDocument/2006/relationships/hyperlink" Target="https://www.instagram.com/wasami_mimi/" TargetMode="External"/><Relationship Id="rId3216" Type="http://schemas.openxmlformats.org/officeDocument/2006/relationships/hyperlink" Target="https://www.instagram.com/bibirooom/" TargetMode="External"/><Relationship Id="rId4547" Type="http://schemas.openxmlformats.org/officeDocument/2006/relationships/hyperlink" Target="https://x.com/xi_xeong" TargetMode="External"/><Relationship Id="rId3215" Type="http://schemas.openxmlformats.org/officeDocument/2006/relationships/hyperlink" Target="https://www.pixiv.net/users/962399" TargetMode="External"/><Relationship Id="rId4546" Type="http://schemas.openxmlformats.org/officeDocument/2006/relationships/hyperlink" Target="https://www.threads.com/@ninishou0.0?xmt=AQF08vTsvZfjMdcYnHmGdmkDs0VNi20C0wxhTp_4wvFcxoQ" TargetMode="External"/><Relationship Id="rId3218" Type="http://schemas.openxmlformats.org/officeDocument/2006/relationships/hyperlink" Target="https://myship.7-11.com.tw/general/detail/GM2103104487579?utm_source=ig&amp;utm_medium=social&amp;utm_content=link_in_bio" TargetMode="External"/><Relationship Id="rId4549" Type="http://schemas.openxmlformats.org/officeDocument/2006/relationships/hyperlink" Target="https://x.com/Xiustudio0323" TargetMode="External"/><Relationship Id="rId3217" Type="http://schemas.openxmlformats.org/officeDocument/2006/relationships/hyperlink" Target="https://potofu.me/bibirooom" TargetMode="External"/><Relationship Id="rId4548" Type="http://schemas.openxmlformats.org/officeDocument/2006/relationships/hyperlink" Target="https://www.pixiv.net/users/42490384" TargetMode="External"/><Relationship Id="rId3219" Type="http://schemas.openxmlformats.org/officeDocument/2006/relationships/hyperlink" Target="https://www.facebook.com/koriyangart/?locale=zh_TW" TargetMode="External"/><Relationship Id="rId689" Type="http://schemas.openxmlformats.org/officeDocument/2006/relationships/hyperlink" Target="https://www.facebook.com/minehonn/posts/pfbid0388jPQRKcNyjbgGkJasezf6G1BmgmTtvnanUnmZ6j6ts8H3nX589nNQDtDTpeXpZQl" TargetMode="External"/><Relationship Id="rId688" Type="http://schemas.openxmlformats.org/officeDocument/2006/relationships/hyperlink" Target="https://www.facebook.com/minehonn/posts/pfbid02Lf4ByF4xupYeSV79nMfTPgv5Bn26gWBHYoeC5odS4JUWHbGYtXzShYNLn7ceFDBKl" TargetMode="External"/><Relationship Id="rId687" Type="http://schemas.openxmlformats.org/officeDocument/2006/relationships/hyperlink" Target="https://www.instagram.com/minahonn?fbclid=IwAR1WJxww4MMnpHMoPNPaCAho4Jxi6SnSZ5_0ix2Ddy3uciSvrnUIRlybTuE" TargetMode="External"/><Relationship Id="rId682" Type="http://schemas.openxmlformats.org/officeDocument/2006/relationships/hyperlink" Target="https://twitter.com/doujinshilab" TargetMode="External"/><Relationship Id="rId681" Type="http://schemas.openxmlformats.org/officeDocument/2006/relationships/hyperlink" Target="https://www.facebook.com/doujinshi.laboratory/" TargetMode="External"/><Relationship Id="rId680" Type="http://schemas.openxmlformats.org/officeDocument/2006/relationships/hyperlink" Target="https://www.facebook.com/pcw1030311/" TargetMode="External"/><Relationship Id="rId3210" Type="http://schemas.openxmlformats.org/officeDocument/2006/relationships/hyperlink" Target="https://www.facebook.com/beebee.1120/posts/pfbid037WuwtbFEkXwHeDFdXYLByV1Jq7zNuwhGi1bhNTV9kkye9yLVonBXPMLg7CgAghXXl" TargetMode="External"/><Relationship Id="rId4541" Type="http://schemas.openxmlformats.org/officeDocument/2006/relationships/hyperlink" Target="https://www.pixiv.net/users/974047" TargetMode="External"/><Relationship Id="rId4540" Type="http://schemas.openxmlformats.org/officeDocument/2006/relationships/hyperlink" Target="https://www.plurk.com/vanixkuraudo" TargetMode="External"/><Relationship Id="rId686" Type="http://schemas.openxmlformats.org/officeDocument/2006/relationships/hyperlink" Target="https://twitter.com/wsx5301?fbclid=IwAR0mv_q7TrSRaqRC9s4ivNWnDjZIuCoi8SQglci6LQEWUB-xRd8jEZBUTKg" TargetMode="External"/><Relationship Id="rId3212" Type="http://schemas.openxmlformats.org/officeDocument/2006/relationships/hyperlink" Target="https://bsky.app/profile/bibirooom.bsky.social" TargetMode="External"/><Relationship Id="rId4543" Type="http://schemas.openxmlformats.org/officeDocument/2006/relationships/hyperlink" Target="https://www.doujin.com.tw/groups/info/8936?srsltid=AfmBOopDQzfX6_0p4ugKobmV0gk5ia2O_dffrdFpRPF2FeWlArNZsyUu" TargetMode="External"/><Relationship Id="rId685" Type="http://schemas.openxmlformats.org/officeDocument/2006/relationships/hyperlink" Target="https://www.facebook.com/motokomahei" TargetMode="External"/><Relationship Id="rId3211" Type="http://schemas.openxmlformats.org/officeDocument/2006/relationships/hyperlink" Target="https://www.facebook.com/bibirooom" TargetMode="External"/><Relationship Id="rId4542" Type="http://schemas.openxmlformats.org/officeDocument/2006/relationships/hyperlink" Target="https://www.facebook.com/sorath.kuraudo/posts/pfbid0LDihCDEK87QPNCd9kRo8jx3apdubxgneRUTf7NMFKAzRwbP2TQccCSShrsYwiNrxl" TargetMode="External"/><Relationship Id="rId684" Type="http://schemas.openxmlformats.org/officeDocument/2006/relationships/hyperlink" Target="https://www.myacg.com.tw/goods_detail.php?gid=7294346" TargetMode="External"/><Relationship Id="rId3214" Type="http://schemas.openxmlformats.org/officeDocument/2006/relationships/hyperlink" Target="https://www.plurk.com/bi2rom" TargetMode="External"/><Relationship Id="rId4545" Type="http://schemas.openxmlformats.org/officeDocument/2006/relationships/hyperlink" Target="https://www.instagram.com/ninishou0.0/" TargetMode="External"/><Relationship Id="rId683" Type="http://schemas.openxmlformats.org/officeDocument/2006/relationships/hyperlink" Target="https://www.plurk.com/doujinshi_laboratory" TargetMode="External"/><Relationship Id="rId3213" Type="http://schemas.openxmlformats.org/officeDocument/2006/relationships/hyperlink" Target="https://x.com/bibirooom" TargetMode="External"/><Relationship Id="rId4544" Type="http://schemas.openxmlformats.org/officeDocument/2006/relationships/hyperlink" Target="https://www.facebook.com/ninishou.workshop/?locale=zh_TW" TargetMode="External"/><Relationship Id="rId3205" Type="http://schemas.openxmlformats.org/officeDocument/2006/relationships/hyperlink" Target="http://www.facebook.com/beebee.1120" TargetMode="External"/><Relationship Id="rId4536" Type="http://schemas.openxmlformats.org/officeDocument/2006/relationships/hyperlink" Target="https://www.youtube.com/c/%E6%AB%BB%E9%87%8E%E9%9C%B2/about" TargetMode="External"/><Relationship Id="rId3204" Type="http://schemas.openxmlformats.org/officeDocument/2006/relationships/hyperlink" Target="https://bedtimestoryasmr.com/" TargetMode="External"/><Relationship Id="rId4535" Type="http://schemas.openxmlformats.org/officeDocument/2006/relationships/hyperlink" Target="https://www.pixiv.net/users/207057" TargetMode="External"/><Relationship Id="rId3207" Type="http://schemas.openxmlformats.org/officeDocument/2006/relationships/hyperlink" Target="https://www.instagram.com/beebee.1120" TargetMode="External"/><Relationship Id="rId4538" Type="http://schemas.openxmlformats.org/officeDocument/2006/relationships/hyperlink" Target="https://www.facebook.com/sorath.kuraudo" TargetMode="External"/><Relationship Id="rId3206" Type="http://schemas.openxmlformats.org/officeDocument/2006/relationships/hyperlink" Target="https://x.com/beear1120" TargetMode="External"/><Relationship Id="rId4537" Type="http://schemas.openxmlformats.org/officeDocument/2006/relationships/hyperlink" Target="http://www.wishstudio.com.tw/" TargetMode="External"/><Relationship Id="rId3209" Type="http://schemas.openxmlformats.org/officeDocument/2006/relationships/hyperlink" Target="https://www.facebook.com/beebee.1120/posts/pfbid02xP1GCivpAW5yMA4qdGDGzkib2XMycRwnyRFQVzbFFWpwTzvogKbbpFaLpLKuat8Cl" TargetMode="External"/><Relationship Id="rId3208" Type="http://schemas.openxmlformats.org/officeDocument/2006/relationships/hyperlink" Target="https://linktr.ee/beebee.1120" TargetMode="External"/><Relationship Id="rId4539" Type="http://schemas.openxmlformats.org/officeDocument/2006/relationships/hyperlink" Target="https://twitter.com/SorathVoid1112" TargetMode="External"/><Relationship Id="rId679" Type="http://schemas.openxmlformats.org/officeDocument/2006/relationships/hyperlink" Target="https://www.pixiv.net/users/490091" TargetMode="External"/><Relationship Id="rId678" Type="http://schemas.openxmlformats.org/officeDocument/2006/relationships/hyperlink" Target="https://www.plurk.com/KINN_0639" TargetMode="External"/><Relationship Id="rId677" Type="http://schemas.openxmlformats.org/officeDocument/2006/relationships/hyperlink" Target="https://x.com/KINNABAR" TargetMode="External"/><Relationship Id="rId676" Type="http://schemas.openxmlformats.org/officeDocument/2006/relationships/hyperlink" Target="https://twitter.com/morris890071" TargetMode="External"/><Relationship Id="rId671" Type="http://schemas.openxmlformats.org/officeDocument/2006/relationships/hyperlink" Target="https://www.facebook.com/ponponnnnn" TargetMode="External"/><Relationship Id="rId670" Type="http://schemas.openxmlformats.org/officeDocument/2006/relationships/hyperlink" Target="https://www.facebook.com/share/18zTTLeqRM/" TargetMode="External"/><Relationship Id="rId4530" Type="http://schemas.openxmlformats.org/officeDocument/2006/relationships/hyperlink" Target="https://www.twitch.tv/mito_nagishiro" TargetMode="External"/><Relationship Id="rId675" Type="http://schemas.openxmlformats.org/officeDocument/2006/relationships/hyperlink" Target="https://www.facebook.com/Rhapsodical.Plane/" TargetMode="External"/><Relationship Id="rId3201" Type="http://schemas.openxmlformats.org/officeDocument/2006/relationships/hyperlink" Target="https://twitter.com/BedtimeStory923" TargetMode="External"/><Relationship Id="rId4532" Type="http://schemas.openxmlformats.org/officeDocument/2006/relationships/hyperlink" Target="https://www.facebook.com/Wishswing" TargetMode="External"/><Relationship Id="rId674" Type="http://schemas.openxmlformats.org/officeDocument/2006/relationships/hyperlink" Target="https://x.com/bremen_today" TargetMode="External"/><Relationship Id="rId3200" Type="http://schemas.openxmlformats.org/officeDocument/2006/relationships/hyperlink" Target="https://www.facebook.com/AxHxASMR" TargetMode="External"/><Relationship Id="rId4531" Type="http://schemas.openxmlformats.org/officeDocument/2006/relationships/hyperlink" Target="https://mito-nagishiro.tumblr.com/" TargetMode="External"/><Relationship Id="rId673" Type="http://schemas.openxmlformats.org/officeDocument/2006/relationships/hyperlink" Target="https://twitter.com/tw_ponpon" TargetMode="External"/><Relationship Id="rId3203" Type="http://schemas.openxmlformats.org/officeDocument/2006/relationships/hyperlink" Target="https://discord.gg/5pZRyrQSsg" TargetMode="External"/><Relationship Id="rId4534" Type="http://schemas.openxmlformats.org/officeDocument/2006/relationships/hyperlink" Target="https://www.plurk.com/MY_LOKI" TargetMode="External"/><Relationship Id="rId672" Type="http://schemas.openxmlformats.org/officeDocument/2006/relationships/hyperlink" Target="https://bsky.app/profile/ponpontw.bsky.social" TargetMode="External"/><Relationship Id="rId3202" Type="http://schemas.openxmlformats.org/officeDocument/2006/relationships/hyperlink" Target="https://www.youtube.com/channel/UC8nEndJxgRqA_0KiCYmZQpQ" TargetMode="External"/><Relationship Id="rId4533" Type="http://schemas.openxmlformats.org/officeDocument/2006/relationships/hyperlink" Target="https://x.com/sakuranoruu" TargetMode="External"/><Relationship Id="rId190" Type="http://schemas.openxmlformats.org/officeDocument/2006/relationships/hyperlink" Target="https://twitter.com/wugedou579" TargetMode="External"/><Relationship Id="rId194" Type="http://schemas.openxmlformats.org/officeDocument/2006/relationships/hyperlink" Target="https://x.com/hagarener" TargetMode="External"/><Relationship Id="rId193" Type="http://schemas.openxmlformats.org/officeDocument/2006/relationships/hyperlink" Target="https://www.facebook.com/profile.php?id=100063490909635" TargetMode="External"/><Relationship Id="rId192" Type="http://schemas.openxmlformats.org/officeDocument/2006/relationships/hyperlink" Target="https://www.facebook.com/wugdouGG/posts/pfbid0S913bFB7zYiEmHL3koqFCuqCsVpKwNDX9gPfh3w3yUv1PaUUV2qH3PPr1rRpuwrDl" TargetMode="External"/><Relationship Id="rId191" Type="http://schemas.openxmlformats.org/officeDocument/2006/relationships/hyperlink" Target="https://www.plurk.com/wugedou" TargetMode="External"/><Relationship Id="rId187" Type="http://schemas.openxmlformats.org/officeDocument/2006/relationships/hyperlink" Target="https://www.youtube.com/@anzu_maruco" TargetMode="External"/><Relationship Id="rId186" Type="http://schemas.openxmlformats.org/officeDocument/2006/relationships/hyperlink" Target="https://www.instagram.com/anzu_maruco/" TargetMode="External"/><Relationship Id="rId185" Type="http://schemas.openxmlformats.org/officeDocument/2006/relationships/hyperlink" Target="https://x.com/marrrr_co" TargetMode="External"/><Relationship Id="rId184" Type="http://schemas.openxmlformats.org/officeDocument/2006/relationships/hyperlink" Target="https://x.com/anzu0130" TargetMode="External"/><Relationship Id="rId189" Type="http://schemas.openxmlformats.org/officeDocument/2006/relationships/hyperlink" Target="https://www.facebook.com/wugdouGG/?locale=zh_TW" TargetMode="External"/><Relationship Id="rId188" Type="http://schemas.openxmlformats.org/officeDocument/2006/relationships/hyperlink" Target="https://piku.page/@maruco" TargetMode="External"/><Relationship Id="rId183" Type="http://schemas.openxmlformats.org/officeDocument/2006/relationships/hyperlink" Target="https://x.com/whale30504" TargetMode="External"/><Relationship Id="rId182" Type="http://schemas.openxmlformats.org/officeDocument/2006/relationships/hyperlink" Target="https://x.com/Master_ya1122" TargetMode="External"/><Relationship Id="rId181" Type="http://schemas.openxmlformats.org/officeDocument/2006/relationships/hyperlink" Target="https://portaly.cc/TUITDC" TargetMode="External"/><Relationship Id="rId180" Type="http://schemas.openxmlformats.org/officeDocument/2006/relationships/hyperlink" Target="https://home.gamer.com.tw/profile/index.php?owner=shaconsir" TargetMode="External"/><Relationship Id="rId176" Type="http://schemas.openxmlformats.org/officeDocument/2006/relationships/hyperlink" Target="https://www.pixiv.net/users/577076" TargetMode="External"/><Relationship Id="rId175" Type="http://schemas.openxmlformats.org/officeDocument/2006/relationships/hyperlink" Target="https://www.plurk.com/nicknikg" TargetMode="External"/><Relationship Id="rId174" Type="http://schemas.openxmlformats.org/officeDocument/2006/relationships/hyperlink" Target="https://twitter.com/nicknikg86" TargetMode="External"/><Relationship Id="rId173" Type="http://schemas.openxmlformats.org/officeDocument/2006/relationships/hyperlink" Target="https://www.facebook.com/nicknikg863/" TargetMode="External"/><Relationship Id="rId179" Type="http://schemas.openxmlformats.org/officeDocument/2006/relationships/hyperlink" Target="https://www.instagram.com/tuitdc1112/" TargetMode="External"/><Relationship Id="rId178" Type="http://schemas.openxmlformats.org/officeDocument/2006/relationships/hyperlink" Target="https://www.facebook.com/TUITDC" TargetMode="External"/><Relationship Id="rId177" Type="http://schemas.openxmlformats.org/officeDocument/2006/relationships/hyperlink" Target="https://www.myacg.com.tw/seller_market.php?seller=590573" TargetMode="External"/><Relationship Id="rId198" Type="http://schemas.openxmlformats.org/officeDocument/2006/relationships/hyperlink" Target="https://www.facebook.com/profile.php?id=100072024726705" TargetMode="External"/><Relationship Id="rId197" Type="http://schemas.openxmlformats.org/officeDocument/2006/relationships/hyperlink" Target="https://www.instagram.com/p/Dbp-qFBCV3Z/" TargetMode="External"/><Relationship Id="rId196" Type="http://schemas.openxmlformats.org/officeDocument/2006/relationships/hyperlink" Target="https://www.pixiv.net/users/36214643" TargetMode="External"/><Relationship Id="rId195" Type="http://schemas.openxmlformats.org/officeDocument/2006/relationships/hyperlink" Target="https://www.plurk.com/blackstrange" TargetMode="External"/><Relationship Id="rId199" Type="http://schemas.openxmlformats.org/officeDocument/2006/relationships/hyperlink" Target="https://x.com/uanuan_93" TargetMode="External"/><Relationship Id="rId150" Type="http://schemas.openxmlformats.org/officeDocument/2006/relationships/hyperlink" Target="https://www.facebook.com/profile.php?id=100072289940546&amp;mibextid=ZbWKwL" TargetMode="External"/><Relationship Id="rId149" Type="http://schemas.openxmlformats.org/officeDocument/2006/relationships/hyperlink" Target="https://www.facebook.com/BJDhappy.candy/" TargetMode="External"/><Relationship Id="rId148" Type="http://schemas.openxmlformats.org/officeDocument/2006/relationships/hyperlink" Target="https://www.facebook.com/Princess33TW" TargetMode="External"/><Relationship Id="rId3270" Type="http://schemas.openxmlformats.org/officeDocument/2006/relationships/hyperlink" Target="https://fantia.jp/fanclubs/478213" TargetMode="External"/><Relationship Id="rId3272" Type="http://schemas.openxmlformats.org/officeDocument/2006/relationships/hyperlink" Target="https://lit.link/candyclub" TargetMode="External"/><Relationship Id="rId3271" Type="http://schemas.openxmlformats.org/officeDocument/2006/relationships/hyperlink" Target="https://lit.link/en/candyclub" TargetMode="External"/><Relationship Id="rId143" Type="http://schemas.openxmlformats.org/officeDocument/2006/relationships/hyperlink" Target="https://x.com/manmaderain?s=21" TargetMode="External"/><Relationship Id="rId3274" Type="http://schemas.openxmlformats.org/officeDocument/2006/relationships/hyperlink" Target="https://www.myacg.com.tw/seller_market.php?seller=555355&amp;&amp;keyword=Candy+Club" TargetMode="External"/><Relationship Id="rId142" Type="http://schemas.openxmlformats.org/officeDocument/2006/relationships/hyperlink" Target="https://space.bilibili.com/86865890" TargetMode="External"/><Relationship Id="rId3273" Type="http://schemas.openxmlformats.org/officeDocument/2006/relationships/hyperlink" Target="https://www.plurk.com/p/3iqc3gvgx0" TargetMode="External"/><Relationship Id="rId141" Type="http://schemas.openxmlformats.org/officeDocument/2006/relationships/hyperlink" Target="https://x.com/youziKK" TargetMode="External"/><Relationship Id="rId3276" Type="http://schemas.openxmlformats.org/officeDocument/2006/relationships/hyperlink" Target="https://twitter.com/CosplayerCaity" TargetMode="External"/><Relationship Id="rId140" Type="http://schemas.openxmlformats.org/officeDocument/2006/relationships/hyperlink" Target="https://www.threads.com/@muffet_nyanko/post/DbqRK5rmjwS" TargetMode="External"/><Relationship Id="rId3275" Type="http://schemas.openxmlformats.org/officeDocument/2006/relationships/hyperlink" Target="https://www.facebook.com/cosplayer.caity2.0/" TargetMode="External"/><Relationship Id="rId147" Type="http://schemas.openxmlformats.org/officeDocument/2006/relationships/hyperlink" Target="https://x.com/HitomiOhlala" TargetMode="External"/><Relationship Id="rId3278" Type="http://schemas.openxmlformats.org/officeDocument/2006/relationships/hyperlink" Target="https://www.youtube.com/channel/UCY50ibikolJUOA8Wfs6sHzw" TargetMode="External"/><Relationship Id="rId146" Type="http://schemas.openxmlformats.org/officeDocument/2006/relationships/hyperlink" Target="https://www.facebook.com/permalink.php?story_fbid=pfbid02ZofUsKmozEYQJNYYFnfhd1diUYrN5Jj3CscHocihqUULNDmq7HKtdtNFGDGwgfMl&amp;id=61587605733163" TargetMode="External"/><Relationship Id="rId3277" Type="http://schemas.openxmlformats.org/officeDocument/2006/relationships/hyperlink" Target="https://www.instagram.com/cosplayer_caity/" TargetMode="External"/><Relationship Id="rId145" Type="http://schemas.openxmlformats.org/officeDocument/2006/relationships/hyperlink" Target="https://manmaderain.fanbox.cc/" TargetMode="External"/><Relationship Id="rId144" Type="http://schemas.openxmlformats.org/officeDocument/2006/relationships/hyperlink" Target="https://www.pixiv.net/users/3172150?_gl=1*1bb9yfm*_ga*MTg0OTgzODg1MC4xNzgwMjM0NjE0*_ga_D9TLP3EFER*czE3ODAyMzQ2MTQkbzEkZzAkdDE3ODAyMzQ2MTQkajYwJGwwJGgw" TargetMode="External"/><Relationship Id="rId3279" Type="http://schemas.openxmlformats.org/officeDocument/2006/relationships/hyperlink" Target="https://linktr.ee/cosplayer_caity" TargetMode="External"/><Relationship Id="rId139" Type="http://schemas.openxmlformats.org/officeDocument/2006/relationships/hyperlink" Target="https://linktr.ee/kyukon" TargetMode="External"/><Relationship Id="rId138" Type="http://schemas.openxmlformats.org/officeDocument/2006/relationships/hyperlink" Target="https://www.pixiv.net/users/19583491" TargetMode="External"/><Relationship Id="rId137" Type="http://schemas.openxmlformats.org/officeDocument/2006/relationships/hyperlink" Target="https://x.com/NtcMuffet" TargetMode="External"/><Relationship Id="rId4590" Type="http://schemas.openxmlformats.org/officeDocument/2006/relationships/hyperlink" Target="https://www.instagram.com/zld_zelitto/" TargetMode="External"/><Relationship Id="rId3261" Type="http://schemas.openxmlformats.org/officeDocument/2006/relationships/hyperlink" Target="https://x.com/cabbage_ex?fbclid=IwY2xjawSHZ8FleHRuA2FlbQIxMABicmlkETE5Z29QNEM3a3lQQXNEU1Nlc3J0YwZhcHBfaWQQMjIyMDM5MTc4ODIwMDg5MgABHojA7lAHgof_XHR4_-bWcxokgrGvlWQcHsJEW4B5ZwTVye2Hc83BMz3G2O60_aem_PUcXAPUuPfaAibSZMkyZQA" TargetMode="External"/><Relationship Id="rId4592" Type="http://schemas.openxmlformats.org/officeDocument/2006/relationships/hyperlink" Target="https://www.twitch.tv/ZELITTO" TargetMode="External"/><Relationship Id="rId3260" Type="http://schemas.openxmlformats.org/officeDocument/2006/relationships/hyperlink" Target="https://www.facebook.com/p/Cabbage-%E7%99%BD%E8%8F%9C%E6%BB%B7-61564547952000/" TargetMode="External"/><Relationship Id="rId4591" Type="http://schemas.openxmlformats.org/officeDocument/2006/relationships/hyperlink" Target="https://www.youtube.com/channel/UCNmvfwIQRc6udQBDt5CsS-Q" TargetMode="External"/><Relationship Id="rId132" Type="http://schemas.openxmlformats.org/officeDocument/2006/relationships/hyperlink" Target="https://www.facebook.com/Uncle7Fansite/" TargetMode="External"/><Relationship Id="rId3263" Type="http://schemas.openxmlformats.org/officeDocument/2006/relationships/hyperlink" Target="https://www.instagram.com/braisedcabbagex" TargetMode="External"/><Relationship Id="rId4594" Type="http://schemas.openxmlformats.org/officeDocument/2006/relationships/hyperlink" Target="https://www.facebook.com/ZEN.artworks" TargetMode="External"/><Relationship Id="rId131" Type="http://schemas.openxmlformats.org/officeDocument/2006/relationships/hyperlink" Target="https://x.com/nayomi0204/status/2081299581749575938?s=61&amp;t=J9-H8xDVimG-T97w1or4FA" TargetMode="External"/><Relationship Id="rId3262" Type="http://schemas.openxmlformats.org/officeDocument/2006/relationships/hyperlink" Target="https://www.pixiv.net/users/10267593" TargetMode="External"/><Relationship Id="rId4593" Type="http://schemas.openxmlformats.org/officeDocument/2006/relationships/hyperlink" Target="https://home.gamer.com.tw/homeindex.php?owner=sonic1001" TargetMode="External"/><Relationship Id="rId130" Type="http://schemas.openxmlformats.org/officeDocument/2006/relationships/hyperlink" Target="https://www.twitch.tv/nayomi0204" TargetMode="External"/><Relationship Id="rId3265" Type="http://schemas.openxmlformats.org/officeDocument/2006/relationships/hyperlink" Target="https://www.facebook.com/CandyClub.SKY/" TargetMode="External"/><Relationship Id="rId4596" Type="http://schemas.openxmlformats.org/officeDocument/2006/relationships/hyperlink" Target="https://twitter.com/zen_juraku" TargetMode="External"/><Relationship Id="rId3264" Type="http://schemas.openxmlformats.org/officeDocument/2006/relationships/hyperlink" Target="https://www.facebook.com/SkyFreeDom.CandyClub" TargetMode="External"/><Relationship Id="rId4595" Type="http://schemas.openxmlformats.org/officeDocument/2006/relationships/hyperlink" Target="https://bsky.app/profile/zenjuraku.bsky.social" TargetMode="External"/><Relationship Id="rId136" Type="http://schemas.openxmlformats.org/officeDocument/2006/relationships/hyperlink" Target="https://www.facebook.com/kyukonneko/" TargetMode="External"/><Relationship Id="rId3267" Type="http://schemas.openxmlformats.org/officeDocument/2006/relationships/hyperlink" Target="https://x.com/skyfreedom212" TargetMode="External"/><Relationship Id="rId4598" Type="http://schemas.openxmlformats.org/officeDocument/2006/relationships/hyperlink" Target="https://www.pixiv.net/users/6071311" TargetMode="External"/><Relationship Id="rId135" Type="http://schemas.openxmlformats.org/officeDocument/2006/relationships/hyperlink" Target="https://www.facebook.com/share/1Gs2pSrC11/?mibextid=wwXIfr" TargetMode="External"/><Relationship Id="rId3266" Type="http://schemas.openxmlformats.org/officeDocument/2006/relationships/hyperlink" Target="https://twitter.com/skyfreedom_212" TargetMode="External"/><Relationship Id="rId4597" Type="http://schemas.openxmlformats.org/officeDocument/2006/relationships/hyperlink" Target="https://www.plurk.com/Fantastic074" TargetMode="External"/><Relationship Id="rId134" Type="http://schemas.openxmlformats.org/officeDocument/2006/relationships/hyperlink" Target="https://youtube.com/@nanaoji?si=zBfHFe1mH-wZFQHa" TargetMode="External"/><Relationship Id="rId3269" Type="http://schemas.openxmlformats.org/officeDocument/2006/relationships/hyperlink" Target="https://www.pixiv.net/users/1017056" TargetMode="External"/><Relationship Id="rId133" Type="http://schemas.openxmlformats.org/officeDocument/2006/relationships/hyperlink" Target="https://x.com/nanaojisan" TargetMode="External"/><Relationship Id="rId3268" Type="http://schemas.openxmlformats.org/officeDocument/2006/relationships/hyperlink" Target="https://www.plurk.com/candyclubtw" TargetMode="External"/><Relationship Id="rId4599" Type="http://schemas.openxmlformats.org/officeDocument/2006/relationships/hyperlink" Target="https://zenartworks.fanbox.cc/" TargetMode="External"/><Relationship Id="rId172" Type="http://schemas.openxmlformats.org/officeDocument/2006/relationships/hyperlink" Target="https://www.facebook.com/k2illust/posts/pfbid0zQRyzDdSSymUVhmkwuf4CmF9nBREC5FwDosCkwq4PXHKzjt3u4a2CTeAvXHV6ZDal" TargetMode="External"/><Relationship Id="rId171" Type="http://schemas.openxmlformats.org/officeDocument/2006/relationships/hyperlink" Target="https://jack0418.fanbox.cc/" TargetMode="External"/><Relationship Id="rId170" Type="http://schemas.openxmlformats.org/officeDocument/2006/relationships/hyperlink" Target="https://www.pixiv.net/users/35352009" TargetMode="External"/><Relationship Id="rId3290" Type="http://schemas.openxmlformats.org/officeDocument/2006/relationships/hyperlink" Target="https://www.google.com/url?q=https://www.fanbox.cc/&amp;sa=D&amp;source=editors&amp;ust=1780844625503006&amp;usg=AOvVaw2piynpk3uzUY6D08OqOuOX" TargetMode="External"/><Relationship Id="rId3292" Type="http://schemas.openxmlformats.org/officeDocument/2006/relationships/hyperlink" Target="https://www.facebook.com/pandora0407/posts/pfbid0toJjrMBs6fhKfP6N9DsHy7WHshe3s9uDsEfBAuXQnMyFuNpAaHh9kG493cvP8QFNl" TargetMode="External"/><Relationship Id="rId3291" Type="http://schemas.openxmlformats.org/officeDocument/2006/relationships/hyperlink" Target="https://www.furuke.com/pandora0407" TargetMode="External"/><Relationship Id="rId3294" Type="http://schemas.openxmlformats.org/officeDocument/2006/relationships/hyperlink" Target="https://x.com/ChipRoger_" TargetMode="External"/><Relationship Id="rId3293" Type="http://schemas.openxmlformats.org/officeDocument/2006/relationships/hyperlink" Target="https://www.myacg.com.tw/goods_detail.php?gid=7341947" TargetMode="External"/><Relationship Id="rId165" Type="http://schemas.openxmlformats.org/officeDocument/2006/relationships/hyperlink" Target="https://x.com/3kiumaster" TargetMode="External"/><Relationship Id="rId3296" Type="http://schemas.openxmlformats.org/officeDocument/2006/relationships/hyperlink" Target="https://www.facebook.com/qchocolatetw" TargetMode="External"/><Relationship Id="rId164" Type="http://schemas.openxmlformats.org/officeDocument/2006/relationships/hyperlink" Target="https://potofu.me/miwanorag" TargetMode="External"/><Relationship Id="rId3295" Type="http://schemas.openxmlformats.org/officeDocument/2006/relationships/hyperlink" Target="https://x.com/ChipRoger_/status/2069769140903289196" TargetMode="External"/><Relationship Id="rId163" Type="http://schemas.openxmlformats.org/officeDocument/2006/relationships/hyperlink" Target="https://www.instagram.com/miwano_rag/" TargetMode="External"/><Relationship Id="rId3298" Type="http://schemas.openxmlformats.org/officeDocument/2006/relationships/hyperlink" Target="http://www.plurk.com/qchocolate" TargetMode="External"/><Relationship Id="rId162" Type="http://schemas.openxmlformats.org/officeDocument/2006/relationships/hyperlink" Target="https://www.pixiv.net/users/7324626" TargetMode="External"/><Relationship Id="rId3297" Type="http://schemas.openxmlformats.org/officeDocument/2006/relationships/hyperlink" Target="https://twitter.com/qchocolate" TargetMode="External"/><Relationship Id="rId169" Type="http://schemas.openxmlformats.org/officeDocument/2006/relationships/hyperlink" Target="https://x.com/k2_illust" TargetMode="External"/><Relationship Id="rId168" Type="http://schemas.openxmlformats.org/officeDocument/2006/relationships/hyperlink" Target="https://www.facebook.com/k2illust/" TargetMode="External"/><Relationship Id="rId3299" Type="http://schemas.openxmlformats.org/officeDocument/2006/relationships/hyperlink" Target="https://www.pixiv.net/users/58003" TargetMode="External"/><Relationship Id="rId167" Type="http://schemas.openxmlformats.org/officeDocument/2006/relationships/hyperlink" Target="https://lit.link/zh-tw/madein3kiu?utm_source=ig&amp;utm_medium=social&amp;utm_content=link_in_bio" TargetMode="External"/><Relationship Id="rId166" Type="http://schemas.openxmlformats.org/officeDocument/2006/relationships/hyperlink" Target="https://www.instagram.com/made.in.3kiu/" TargetMode="External"/><Relationship Id="rId161" Type="http://schemas.openxmlformats.org/officeDocument/2006/relationships/hyperlink" Target="https://x.com/rag_ragko" TargetMode="External"/><Relationship Id="rId160" Type="http://schemas.openxmlformats.org/officeDocument/2006/relationships/hyperlink" Target="https://www.plurk.com/p/3iu0nazaam" TargetMode="External"/><Relationship Id="rId159" Type="http://schemas.openxmlformats.org/officeDocument/2006/relationships/hyperlink" Target="https://www.patreon.com/paizero" TargetMode="External"/><Relationship Id="rId3281" Type="http://schemas.openxmlformats.org/officeDocument/2006/relationships/hyperlink" Target="https://x.com/catpotart" TargetMode="External"/><Relationship Id="rId3280" Type="http://schemas.openxmlformats.org/officeDocument/2006/relationships/hyperlink" Target="https://www.facebook.com/catpotart" TargetMode="External"/><Relationship Id="rId3283" Type="http://schemas.openxmlformats.org/officeDocument/2006/relationships/hyperlink" Target="https://www.instagram.com/catpotart" TargetMode="External"/><Relationship Id="rId3282" Type="http://schemas.openxmlformats.org/officeDocument/2006/relationships/hyperlink" Target="https://www.plurk.com/catpotart" TargetMode="External"/><Relationship Id="rId154" Type="http://schemas.openxmlformats.org/officeDocument/2006/relationships/hyperlink" Target="https://www.google.com/maps/place/Happy+candy+%E4%B8%89%E5%88%86%E7%B3%96%E6%89%8B%E4%BD%9C%E9%A3%9F%E7%8E%A9%E5%B0%8F%E7%89%A9+(%E9%9D%9E%E5%BA%97%E9%9D%A2+%E6%8E%A1%E9%9B%BB%E8%A9%B1%E9%A0%90%E7%B4%84%E5%88%B6)/@25.1905713,121.4378092,15z/data=!4m6!3m5!1s0x3468038ec152b963:0xd4f6f822f6d2d969!8m2!3d25.1905713!4d121.4378092!16s%2Fg%2F11h06_73lr?sa=X&amp;ved=1t:2428&amp;ictx=111&amp;coh=210790&amp;entry=tts" TargetMode="External"/><Relationship Id="rId3285" Type="http://schemas.openxmlformats.org/officeDocument/2006/relationships/hyperlink" Target="https://x.com/ardnades" TargetMode="External"/><Relationship Id="rId153" Type="http://schemas.openxmlformats.org/officeDocument/2006/relationships/hyperlink" Target="https://blog.erenehsu.com/archives/3017" TargetMode="External"/><Relationship Id="rId3284" Type="http://schemas.openxmlformats.org/officeDocument/2006/relationships/hyperlink" Target="https://www.myacg.com.tw/seller_market.php?seller=358403" TargetMode="External"/><Relationship Id="rId152" Type="http://schemas.openxmlformats.org/officeDocument/2006/relationships/hyperlink" Target="https://www.youtube.com/@Erenehsu" TargetMode="External"/><Relationship Id="rId3287" Type="http://schemas.openxmlformats.org/officeDocument/2006/relationships/hyperlink" Target="https://www.instagram.com/chian_twitch/" TargetMode="External"/><Relationship Id="rId151" Type="http://schemas.openxmlformats.org/officeDocument/2006/relationships/hyperlink" Target="https://www.instagram.com/dollworld1204/" TargetMode="External"/><Relationship Id="rId3286" Type="http://schemas.openxmlformats.org/officeDocument/2006/relationships/hyperlink" Target="https://www.plurk.com/ardnades" TargetMode="External"/><Relationship Id="rId158" Type="http://schemas.openxmlformats.org/officeDocument/2006/relationships/hyperlink" Target="https://www.pixiv.net/users/882490" TargetMode="External"/><Relationship Id="rId3289" Type="http://schemas.openxmlformats.org/officeDocument/2006/relationships/hyperlink" Target="https://www.google.com/url?q=https://x.com/chian_bb&amp;sa=D&amp;source=editors&amp;ust=1780844600177527&amp;usg=AOvVaw17p3p5Vu0JSQ_N2gg6pzVY" TargetMode="External"/><Relationship Id="rId157" Type="http://schemas.openxmlformats.org/officeDocument/2006/relationships/hyperlink" Target="https://www.plurk.com/PAIZERO" TargetMode="External"/><Relationship Id="rId3288" Type="http://schemas.openxmlformats.org/officeDocument/2006/relationships/hyperlink" Target="https://www.google.com/url?q=https://x.com/pandora_0407&amp;sa=D&amp;source=editors&amp;ust=1780844570664590&amp;usg=AOvVaw1CZV4h3Tq3_-FJ-EwNCgq7" TargetMode="External"/><Relationship Id="rId156" Type="http://schemas.openxmlformats.org/officeDocument/2006/relationships/hyperlink" Target="https://x.com/PaiHaku" TargetMode="External"/><Relationship Id="rId155" Type="http://schemas.openxmlformats.org/officeDocument/2006/relationships/hyperlink" Target="https://www.facebook.com/san.se.fang/" TargetMode="External"/><Relationship Id="rId2820" Type="http://schemas.openxmlformats.org/officeDocument/2006/relationships/hyperlink" Target="https://twitter.com/wind7626" TargetMode="External"/><Relationship Id="rId2821" Type="http://schemas.openxmlformats.org/officeDocument/2006/relationships/hyperlink" Target="https://www.pixiv.net/users/1391233" TargetMode="External"/><Relationship Id="rId2822" Type="http://schemas.openxmlformats.org/officeDocument/2006/relationships/hyperlink" Target="https://www.twitch.tv/fred04142" TargetMode="External"/><Relationship Id="rId2823" Type="http://schemas.openxmlformats.org/officeDocument/2006/relationships/hyperlink" Target="https://home.gamer.com.tw/creation.php?owner=fred04142" TargetMode="External"/><Relationship Id="rId2824" Type="http://schemas.openxmlformats.org/officeDocument/2006/relationships/hyperlink" Target="https://www.facebook.com/NEONVOICEStudio/" TargetMode="External"/><Relationship Id="rId2825" Type="http://schemas.openxmlformats.org/officeDocument/2006/relationships/hyperlink" Target="https://www.youtube.com/@neonvoice4531" TargetMode="External"/><Relationship Id="rId2826" Type="http://schemas.openxmlformats.org/officeDocument/2006/relationships/hyperlink" Target="https://x.com/neon_voice/status/2082374412528206290" TargetMode="External"/><Relationship Id="rId2827" Type="http://schemas.openxmlformats.org/officeDocument/2006/relationships/hyperlink" Target="https://www.facebook.com/MrFBA2" TargetMode="External"/><Relationship Id="rId2828" Type="http://schemas.openxmlformats.org/officeDocument/2006/relationships/hyperlink" Target="https://x.com/MrFBA2" TargetMode="External"/><Relationship Id="rId2829" Type="http://schemas.openxmlformats.org/officeDocument/2006/relationships/hyperlink" Target="https://www.plurk.com/sw5231715" TargetMode="External"/><Relationship Id="rId2810" Type="http://schemas.openxmlformats.org/officeDocument/2006/relationships/hyperlink" Target="https://x.com/AoiHinamori/status/2069749165144551446" TargetMode="External"/><Relationship Id="rId2811" Type="http://schemas.openxmlformats.org/officeDocument/2006/relationships/hyperlink" Target="https://x.com/nekomatsuri_25/status/2084948701861265571" TargetMode="External"/><Relationship Id="rId2812" Type="http://schemas.openxmlformats.org/officeDocument/2006/relationships/hyperlink" Target="https://www.facebook.com/profile.php?id=100003316908954&amp;__cft__%5B0%5D=AZVzm1lTAoR_wZyKhXnhlDKdwL3dDaJ57yS4XufpR4xphGyB9SI6f79tVMHY3MMNM7wMrEiXTtHZsi8YZ4UwKiAWnf9alScDhXxVYf8eamxwFy8TEkPbsal89-6p0F5NB3YKovQ52pRIiSs27SrJe2DsCjl2CP0xogNyuTmRJi3uMvYXtWIQuhI4wIbRaAu2bFk&amp;__tn__=-UC*F" TargetMode="External"/><Relationship Id="rId2813" Type="http://schemas.openxmlformats.org/officeDocument/2006/relationships/hyperlink" Target="https://x.com/woodhxx123" TargetMode="External"/><Relationship Id="rId2814" Type="http://schemas.openxmlformats.org/officeDocument/2006/relationships/hyperlink" Target="https://www.pixiv.net/users/7479841" TargetMode="External"/><Relationship Id="rId2815" Type="http://schemas.openxmlformats.org/officeDocument/2006/relationships/hyperlink" Target="https://www.facebook.com/milkbox888/" TargetMode="External"/><Relationship Id="rId2816" Type="http://schemas.openxmlformats.org/officeDocument/2006/relationships/hyperlink" Target="https://x.com/milkbox888?fbclid=IwY2xjawLfD7ZleHRuA2FlbQIxMABicmlkETFkbEdxTmZRaFhKNkF6Zk9jAR5dblgVMTy0OOH819RB-EyFa_UX0qAEmf9s8tVmZSAwP8QTfUFvO-ETCopDMA_aem_MDGcLaoZ9O9HqhJ4rTfpLw" TargetMode="External"/><Relationship Id="rId2817" Type="http://schemas.openxmlformats.org/officeDocument/2006/relationships/hyperlink" Target="https://www.pixiv.net/users/17223466?fbclid=IwY2xjawLfD71leHRuA2FlbQIxMABicmlkETFkbEdxTmZRaFhKNkF6Zk9jAR7k4YiW72Uhbg7t90e9vz_BJiud3KjeajAg1c19iyg0EPeNQtrOm1PR_dzu8A_aem_AeFAefoF5oLVbF-Ir2zgaA" TargetMode="External"/><Relationship Id="rId2818" Type="http://schemas.openxmlformats.org/officeDocument/2006/relationships/hyperlink" Target="https://www.instagram.com/jindeng_cosplay/" TargetMode="External"/><Relationship Id="rId2819" Type="http://schemas.openxmlformats.org/officeDocument/2006/relationships/hyperlink" Target="https://www.facebook.com/fred04142" TargetMode="External"/><Relationship Id="rId1510" Type="http://schemas.openxmlformats.org/officeDocument/2006/relationships/hyperlink" Target="https://linktr.ee/hane_0225" TargetMode="External"/><Relationship Id="rId2841" Type="http://schemas.openxmlformats.org/officeDocument/2006/relationships/hyperlink" Target="https://www.facebook.com/IKworkshop" TargetMode="External"/><Relationship Id="rId1511" Type="http://schemas.openxmlformats.org/officeDocument/2006/relationships/hyperlink" Target="https://www.facebook.com/share/p/18oiPBariF/" TargetMode="External"/><Relationship Id="rId2842" Type="http://schemas.openxmlformats.org/officeDocument/2006/relationships/hyperlink" Target="https://www.facebook.com/tama48849/?locale=zh_TW" TargetMode="External"/><Relationship Id="rId1512" Type="http://schemas.openxmlformats.org/officeDocument/2006/relationships/hyperlink" Target="https://docs.google.com/forms/d/e/1FAIpQLSfqQNgIvfhIKUE_6rBIsgGQbmxTXrM-CmscWyxXMYCwHMcggQ/viewform" TargetMode="External"/><Relationship Id="rId2843" Type="http://schemas.openxmlformats.org/officeDocument/2006/relationships/hyperlink" Target="https://www.plurk.com/p/3iv3xl04xd" TargetMode="External"/><Relationship Id="rId1513" Type="http://schemas.openxmlformats.org/officeDocument/2006/relationships/hyperlink" Target="https://www.facebook.com/harucyannnn" TargetMode="External"/><Relationship Id="rId2844" Type="http://schemas.openxmlformats.org/officeDocument/2006/relationships/hyperlink" Target="https://www.facebook.com/NaHeiStudio/" TargetMode="External"/><Relationship Id="rId1514" Type="http://schemas.openxmlformats.org/officeDocument/2006/relationships/hyperlink" Target="https://twitter.com/harucyannnn" TargetMode="External"/><Relationship Id="rId2845" Type="http://schemas.openxmlformats.org/officeDocument/2006/relationships/hyperlink" Target="https://twitter.com/nanoha99001" TargetMode="External"/><Relationship Id="rId1515" Type="http://schemas.openxmlformats.org/officeDocument/2006/relationships/hyperlink" Target="https://www.instagram.com/harucyannnn/" TargetMode="External"/><Relationship Id="rId2846" Type="http://schemas.openxmlformats.org/officeDocument/2006/relationships/hyperlink" Target="https://www.plurk.com/yamoon" TargetMode="External"/><Relationship Id="rId1516" Type="http://schemas.openxmlformats.org/officeDocument/2006/relationships/hyperlink" Target="https://linktr.ee/harucyannnn?fbclid=IwY2xjawLGN4dleHRuA2FlbQIxMABicmlkETFFanhsNWF0QlBXcFgwclNZAR6ikuaceSmUiVeDgl-iaa__F1oTk67ImjEoF9PaKYw49mmsSdGIIjooQxIb-A_aem_BQXz1iPdfKG1V8RLv7v63A" TargetMode="External"/><Relationship Id="rId2847" Type="http://schemas.openxmlformats.org/officeDocument/2006/relationships/hyperlink" Target="https://www.pixiv.net/users/11122255" TargetMode="External"/><Relationship Id="rId1517" Type="http://schemas.openxmlformats.org/officeDocument/2006/relationships/hyperlink" Target="https://www.facebook.com/harucyannnn/posts/pfbid02cxADKtuVBfhETEPBKLYs3NawEVntMTvgkX1a5CZBW23X7wU7uRpHXApeEhMo8Y4cl" TargetMode="External"/><Relationship Id="rId2848" Type="http://schemas.openxmlformats.org/officeDocument/2006/relationships/hyperlink" Target="https://www.pixiv.net/users/7859107" TargetMode="External"/><Relationship Id="rId1518" Type="http://schemas.openxmlformats.org/officeDocument/2006/relationships/hyperlink" Target="https://www.facebook.com/@yiokaki.owo/" TargetMode="External"/><Relationship Id="rId2849" Type="http://schemas.openxmlformats.org/officeDocument/2006/relationships/hyperlink" Target="https://twitter.com/RaimuMinto_0119" TargetMode="External"/><Relationship Id="rId1519" Type="http://schemas.openxmlformats.org/officeDocument/2006/relationships/hyperlink" Target="https://x.com/yuki__yu_owo?fbclid=IwY2xjawH8Fg1leHRuA2FlbQIxMAABHadKyY_lt5HbRU_9rvxs8N2PbAt9DVO-fyncX3TvhmcYsfaXTzIH6-cU7A_aem_g1LboBVI3TdKSjlV8nNzWA" TargetMode="External"/><Relationship Id="rId2840" Type="http://schemas.openxmlformats.org/officeDocument/2006/relationships/hyperlink" Target="https://www.instagram.com/yu_yukiyuki/?locale=dehttps%3A%2F555ten.com%2F%3Flocale%3Ddehttps%3A%2F%2F555ten.com%2F" TargetMode="External"/><Relationship Id="rId2830" Type="http://schemas.openxmlformats.org/officeDocument/2006/relationships/hyperlink" Target="https://www.pixiv.net/users/38136786" TargetMode="External"/><Relationship Id="rId1500" Type="http://schemas.openxmlformats.org/officeDocument/2006/relationships/hyperlink" Target="https://www.facebook.com/share/1DNhwZBWUk/?mibextid=wwXIfr" TargetMode="External"/><Relationship Id="rId2831" Type="http://schemas.openxmlformats.org/officeDocument/2006/relationships/hyperlink" Target="https://www.facebook.com/profile.php?id=100037840994289" TargetMode="External"/><Relationship Id="rId1501" Type="http://schemas.openxmlformats.org/officeDocument/2006/relationships/hyperlink" Target="https://www.instagram.com/mimi_mimi_mi1023?igsh=bDN0bmFsdnpxOXpt" TargetMode="External"/><Relationship Id="rId2832" Type="http://schemas.openxmlformats.org/officeDocument/2006/relationships/hyperlink" Target="https://twitter.com/Drasdr7513/media" TargetMode="External"/><Relationship Id="rId1502" Type="http://schemas.openxmlformats.org/officeDocument/2006/relationships/hyperlink" Target="https://portaly.cc/mimi_mimi?utm_source=ig&amp;utm_medium=social&amp;utm_content=link_in_bio&amp;utm_id=97760_v0_s00_e0_tv3_a1denngve4p581" TargetMode="External"/><Relationship Id="rId2833" Type="http://schemas.openxmlformats.org/officeDocument/2006/relationships/hyperlink" Target="https://www.pixiv.net/users/22563791" TargetMode="External"/><Relationship Id="rId1503" Type="http://schemas.openxmlformats.org/officeDocument/2006/relationships/hyperlink" Target="https://www.facebook.com/2.0Miio/" TargetMode="External"/><Relationship Id="rId2834" Type="http://schemas.openxmlformats.org/officeDocument/2006/relationships/hyperlink" Target="https://x.com/bluenight1022" TargetMode="External"/><Relationship Id="rId1504" Type="http://schemas.openxmlformats.org/officeDocument/2006/relationships/hyperlink" Target="https://x.com/Miio__312?fbclid=IwY2xjawSPjPtleHRuA2FlbQIxMABicmlkETFoOU1nWk9ZUnFrNzJ1a0lXc3J0YwZhcHBfaWQQMjIyMDM5MTc4ODIwMDg5MgABHvSaiq_XSmkA0m3E3_zHIFAe8xSX9lsmuXQXWl7TzoNxNGWAT99KFdNKLFSH_aem_epQOzpakva0oe4p-ZTqScw" TargetMode="External"/><Relationship Id="rId2835" Type="http://schemas.openxmlformats.org/officeDocument/2006/relationships/hyperlink" Target="https://www.instagram.com/bluenight1022?igsh=bzEya2J0Z2R6bGo%3D" TargetMode="External"/><Relationship Id="rId1505" Type="http://schemas.openxmlformats.org/officeDocument/2006/relationships/hyperlink" Target="https://www.pixiv.net/users/14220984" TargetMode="External"/><Relationship Id="rId2836" Type="http://schemas.openxmlformats.org/officeDocument/2006/relationships/hyperlink" Target="https://www.youtube.com/@bluenight1022" TargetMode="External"/><Relationship Id="rId1506" Type="http://schemas.openxmlformats.org/officeDocument/2006/relationships/hyperlink" Target="https://www.instagram.com/miio_312" TargetMode="External"/><Relationship Id="rId2837" Type="http://schemas.openxmlformats.org/officeDocument/2006/relationships/hyperlink" Target="https://www.twitch.tv/bluenight1022" TargetMode="External"/><Relationship Id="rId1507" Type="http://schemas.openxmlformats.org/officeDocument/2006/relationships/hyperlink" Target="https://www.facebook.com/hanecosplay/?locale=zh_TW" TargetMode="External"/><Relationship Id="rId2838" Type="http://schemas.openxmlformats.org/officeDocument/2006/relationships/hyperlink" Target="https://x.com/bluenight1022/status/2084023994341359617" TargetMode="External"/><Relationship Id="rId1508" Type="http://schemas.openxmlformats.org/officeDocument/2006/relationships/hyperlink" Target="https://x.com/hane_mickey" TargetMode="External"/><Relationship Id="rId2839" Type="http://schemas.openxmlformats.org/officeDocument/2006/relationships/hyperlink" Target="https://www.facebook.com/yukimeowcosplay" TargetMode="External"/><Relationship Id="rId1509" Type="http://schemas.openxmlformats.org/officeDocument/2006/relationships/hyperlink" Target="https://www.instagram.com/hane_0225" TargetMode="External"/><Relationship Id="rId2800" Type="http://schemas.openxmlformats.org/officeDocument/2006/relationships/hyperlink" Target="https://www.pixiv.net/users/1053739" TargetMode="External"/><Relationship Id="rId2801" Type="http://schemas.openxmlformats.org/officeDocument/2006/relationships/hyperlink" Target="https://clusters.tw/profile/44A11D24-51F1-4EB3-997A-67378CF2FB91/works" TargetMode="External"/><Relationship Id="rId2802" Type="http://schemas.openxmlformats.org/officeDocument/2006/relationships/hyperlink" Target="https://www.plurk.com/p/3irbs4w24i" TargetMode="External"/><Relationship Id="rId2803" Type="http://schemas.openxmlformats.org/officeDocument/2006/relationships/hyperlink" Target="https://www.facebook.com/profile.php?id=100063824298824" TargetMode="External"/><Relationship Id="rId2804" Type="http://schemas.openxmlformats.org/officeDocument/2006/relationships/hyperlink" Target="https://www.tiktok.com/@maotsao_dama" TargetMode="External"/><Relationship Id="rId2805" Type="http://schemas.openxmlformats.org/officeDocument/2006/relationships/hyperlink" Target="https://www.facebook.com/mikan888" TargetMode="External"/><Relationship Id="rId2806" Type="http://schemas.openxmlformats.org/officeDocument/2006/relationships/hyperlink" Target="https://x.com/vvohana" TargetMode="External"/><Relationship Id="rId2807" Type="http://schemas.openxmlformats.org/officeDocument/2006/relationships/hyperlink" Target="https://www.pixiv.net/users/37461" TargetMode="External"/><Relationship Id="rId2808" Type="http://schemas.openxmlformats.org/officeDocument/2006/relationships/hyperlink" Target="https://www.plurk.com/p/3ircs0kqxq" TargetMode="External"/><Relationship Id="rId2809" Type="http://schemas.openxmlformats.org/officeDocument/2006/relationships/hyperlink" Target="https://nekolive.net/" TargetMode="External"/><Relationship Id="rId1576" Type="http://schemas.openxmlformats.org/officeDocument/2006/relationships/hyperlink" Target="https://www.facebook.com/NyaHaruru?__cft__%5B0%5D=AZVdky5K98tRPfjDA-UXf6weIX7VhdJpGvW-1zlsSB_uTAHpqhNh4GkKPlL1zNbBIeqxq8jX21b4gUt3G8h-88uOGBuAcGNl0J0oILeYxfsIGtk4glP8-S5Kv7TODhpqqSySh1RW4MfnEsxxr5p96wi21VuFSJLsbJuCYF-wSihoug&amp;__tn__=-UC%2CP-R" TargetMode="External"/><Relationship Id="rId4602" Type="http://schemas.openxmlformats.org/officeDocument/2006/relationships/hyperlink" Target="https://x.com/zerotabi1210" TargetMode="External"/><Relationship Id="rId1577" Type="http://schemas.openxmlformats.org/officeDocument/2006/relationships/hyperlink" Target="https://x.com/Nya_Haruru" TargetMode="External"/><Relationship Id="rId4601" Type="http://schemas.openxmlformats.org/officeDocument/2006/relationships/hyperlink" Target="https://www.facebook.com/zenartworks2/posts/pfbid0M33aEfKazPCoyiu3nHZHNmPcCqaqPmKUamBZ7igRsCxq3SH7jW5nGXtwiCU2mG5Al" TargetMode="External"/><Relationship Id="rId1578" Type="http://schemas.openxmlformats.org/officeDocument/2006/relationships/hyperlink" Target="https://www.pixiv.net/users/7030656" TargetMode="External"/><Relationship Id="rId4604" Type="http://schemas.openxmlformats.org/officeDocument/2006/relationships/hyperlink" Target="https://www.facebook.com/zimin.zheng.5/" TargetMode="External"/><Relationship Id="rId1579" Type="http://schemas.openxmlformats.org/officeDocument/2006/relationships/hyperlink" Target="https://www.facebook.com/harubaruya" TargetMode="External"/><Relationship Id="rId4603" Type="http://schemas.openxmlformats.org/officeDocument/2006/relationships/hyperlink" Target="https://www.facebook.com/zimin.183/" TargetMode="External"/><Relationship Id="rId4606" Type="http://schemas.openxmlformats.org/officeDocument/2006/relationships/hyperlink" Target="https://x.com/zimin183610" TargetMode="External"/><Relationship Id="rId4605" Type="http://schemas.openxmlformats.org/officeDocument/2006/relationships/hyperlink" Target="https://bsky.app/profile/zimin183.bsky.social" TargetMode="External"/><Relationship Id="rId4608" Type="http://schemas.openxmlformats.org/officeDocument/2006/relationships/hyperlink" Target="https://www.pixiv.net/users/8078030" TargetMode="External"/><Relationship Id="rId4607" Type="http://schemas.openxmlformats.org/officeDocument/2006/relationships/hyperlink" Target="https://x.com/ziminmika183" TargetMode="External"/><Relationship Id="rId4609" Type="http://schemas.openxmlformats.org/officeDocument/2006/relationships/hyperlink" Target="https://zimin.fanbox.cc/" TargetMode="External"/><Relationship Id="rId987" Type="http://schemas.openxmlformats.org/officeDocument/2006/relationships/hyperlink" Target="https://www.plurk.com/kazos" TargetMode="External"/><Relationship Id="rId986" Type="http://schemas.openxmlformats.org/officeDocument/2006/relationships/hyperlink" Target="https://m.youtube.com/c/%E5%8F%A9%E8%88%8Dcosir?ra=m&amp;fbclid=IwRlRTSASMqaNleHRuA2FlbQIxMABzcnRjBmFwcF9pZAo2NjI4NTY4Mzc5AAEe7bktJ5ITYawkFVVxggOj-lYBnr_kvE04wVeu24beGPe3cG8Mx6Rvgk-fYS0_aem_ro0ItXrB8yz-VhCCG6c91Q" TargetMode="External"/><Relationship Id="rId985" Type="http://schemas.openxmlformats.org/officeDocument/2006/relationships/hyperlink" Target="https://www.facebook.com/share/1H2WPzdLkV/?mibextid=wwXIfr" TargetMode="External"/><Relationship Id="rId984" Type="http://schemas.openxmlformats.org/officeDocument/2006/relationships/hyperlink" Target="https://www.facebook.com/permalink.php?story_fbid=pfbid0MqnZCw4vegG46W6E6LX8toi1cmkFHQ9NPuHmmKrN3dJhM5sjnuFPDryHLnsDyad9l&amp;id=100082497682398" TargetMode="External"/><Relationship Id="rId989" Type="http://schemas.openxmlformats.org/officeDocument/2006/relationships/hyperlink" Target="https://www.doujin.com.tw/groups/info/339" TargetMode="External"/><Relationship Id="rId988" Type="http://schemas.openxmlformats.org/officeDocument/2006/relationships/hyperlink" Target="https://www.pixiv.net/users/1055157" TargetMode="External"/><Relationship Id="rId1570" Type="http://schemas.openxmlformats.org/officeDocument/2006/relationships/hyperlink" Target="https://www.pixiv.net/users/4033649" TargetMode="External"/><Relationship Id="rId1571" Type="http://schemas.openxmlformats.org/officeDocument/2006/relationships/hyperlink" Target="https://x.com/catbox230123" TargetMode="External"/><Relationship Id="rId983" Type="http://schemas.openxmlformats.org/officeDocument/2006/relationships/hyperlink" Target="https://www.instagram.com/linnnng_cos?fbclid=IwY2xjawKtPRNleHRuA2FlbQIxMABicmlkETFoUUJmZ2VRaDUwQWtiSmpKAR6665xP41Z2xCuwEwrQoj8BGNE45bt-knx_dxtY5jisUNvDPSu5Du-st0RBxw_aem_ByEyF8omiw9B6r5VJXFtGg" TargetMode="External"/><Relationship Id="rId1572" Type="http://schemas.openxmlformats.org/officeDocument/2006/relationships/hyperlink" Target="https://x.com/cat98742" TargetMode="External"/><Relationship Id="rId982" Type="http://schemas.openxmlformats.org/officeDocument/2006/relationships/hyperlink" Target="https://www.facebook.com/p/Linnnng-cosplay-100082497682398/?locale=zh_TW" TargetMode="External"/><Relationship Id="rId1573" Type="http://schemas.openxmlformats.org/officeDocument/2006/relationships/hyperlink" Target="https://www.plurk.com/u/catbox230123" TargetMode="External"/><Relationship Id="rId981" Type="http://schemas.openxmlformats.org/officeDocument/2006/relationships/hyperlink" Target="https://portaly.cc/senkitsune" TargetMode="External"/><Relationship Id="rId1574" Type="http://schemas.openxmlformats.org/officeDocument/2006/relationships/hyperlink" Target="https://www.pixiv.net/users/945404" TargetMode="External"/><Relationship Id="rId4600" Type="http://schemas.openxmlformats.org/officeDocument/2006/relationships/hyperlink" Target="https://lit.link/zh-tw/zenjuraku" TargetMode="External"/><Relationship Id="rId980" Type="http://schemas.openxmlformats.org/officeDocument/2006/relationships/hyperlink" Target="https://www.instagram.com/sen_kitsune" TargetMode="External"/><Relationship Id="rId1575" Type="http://schemas.openxmlformats.org/officeDocument/2006/relationships/hyperlink" Target="https://www.plurk.com/p/3iqc6dppmz" TargetMode="External"/><Relationship Id="rId1565" Type="http://schemas.openxmlformats.org/officeDocument/2006/relationships/hyperlink" Target="https://www.plurk.com/staryume" TargetMode="External"/><Relationship Id="rId2896" Type="http://schemas.openxmlformats.org/officeDocument/2006/relationships/hyperlink" Target="https://www.plurk.com/takahisaT" TargetMode="External"/><Relationship Id="rId1566" Type="http://schemas.openxmlformats.org/officeDocument/2006/relationships/hyperlink" Target="https://www.pixiv.net/users/36396" TargetMode="External"/><Relationship Id="rId2897" Type="http://schemas.openxmlformats.org/officeDocument/2006/relationships/hyperlink" Target="https://www.pixiv.net/users/1339827" TargetMode="External"/><Relationship Id="rId1567" Type="http://schemas.openxmlformats.org/officeDocument/2006/relationships/hyperlink" Target="https://instagram.com/staryume" TargetMode="External"/><Relationship Id="rId2898" Type="http://schemas.openxmlformats.org/officeDocument/2006/relationships/hyperlink" Target="https://www.plurk.com/retaku" TargetMode="External"/><Relationship Id="rId1568" Type="http://schemas.openxmlformats.org/officeDocument/2006/relationships/hyperlink" Target="https://discord.com/invite/vFgpJuZbWJ" TargetMode="External"/><Relationship Id="rId2899" Type="http://schemas.openxmlformats.org/officeDocument/2006/relationships/hyperlink" Target="https://www.pixiv.net/users/404335/artworks" TargetMode="External"/><Relationship Id="rId1569" Type="http://schemas.openxmlformats.org/officeDocument/2006/relationships/hyperlink" Target="https://x.com/Lyytoaoitori" TargetMode="External"/><Relationship Id="rId976" Type="http://schemas.openxmlformats.org/officeDocument/2006/relationships/hyperlink" Target="https://www.instagram.com/irisching1229/" TargetMode="External"/><Relationship Id="rId975" Type="http://schemas.openxmlformats.org/officeDocument/2006/relationships/hyperlink" Target="https://www.facebook.com/lovebaby.iris/" TargetMode="External"/><Relationship Id="rId974" Type="http://schemas.openxmlformats.org/officeDocument/2006/relationships/hyperlink" Target="https://www.facebook.com/p/%E8%89%BE%E5%AE%85%E6%89%8B%E4%BD%9C%E9%A4%A8-100064501458071/" TargetMode="External"/><Relationship Id="rId973" Type="http://schemas.openxmlformats.org/officeDocument/2006/relationships/hyperlink" Target="https://www.pixiv.net/users/12540373" TargetMode="External"/><Relationship Id="rId979" Type="http://schemas.openxmlformats.org/officeDocument/2006/relationships/hyperlink" Target="https://www.patreon.com/kitsune0219" TargetMode="External"/><Relationship Id="rId978" Type="http://schemas.openxmlformats.org/officeDocument/2006/relationships/hyperlink" Target="https://x.com/senkitsune_huni" TargetMode="External"/><Relationship Id="rId977" Type="http://schemas.openxmlformats.org/officeDocument/2006/relationships/hyperlink" Target="https://www.facebook.com/Senkitsune0219" TargetMode="External"/><Relationship Id="rId2890" Type="http://schemas.openxmlformats.org/officeDocument/2006/relationships/hyperlink" Target="https://www.facebook.com/hunman360/posts/pfbid0QkHjcBUGB7To18rswRovEW1MojY8v6YPCFHcu5CbAn6PSuCBFCbaWKcNoBhyQxWGl" TargetMode="External"/><Relationship Id="rId1560" Type="http://schemas.openxmlformats.org/officeDocument/2006/relationships/hyperlink" Target="https://www.instagram.com/aasta_neko0820/" TargetMode="External"/><Relationship Id="rId2891" Type="http://schemas.openxmlformats.org/officeDocument/2006/relationships/hyperlink" Target="https://www.instagram.com/guiyu.013/" TargetMode="External"/><Relationship Id="rId972" Type="http://schemas.openxmlformats.org/officeDocument/2006/relationships/hyperlink" Target="https://www.facebook.com/profile.php?id=61553600106870" TargetMode="External"/><Relationship Id="rId1561" Type="http://schemas.openxmlformats.org/officeDocument/2006/relationships/hyperlink" Target="https://portaly.cc/Aastaneko" TargetMode="External"/><Relationship Id="rId2892" Type="http://schemas.openxmlformats.org/officeDocument/2006/relationships/hyperlink" Target="https://www.facebook.com/rukaleeruka" TargetMode="External"/><Relationship Id="rId971" Type="http://schemas.openxmlformats.org/officeDocument/2006/relationships/hyperlink" Target="https://www.plurk.com/p/3j0l5gnimb" TargetMode="External"/><Relationship Id="rId1562" Type="http://schemas.openxmlformats.org/officeDocument/2006/relationships/hyperlink" Target="https://www.threads.com/@innerchen/post/DZ-SML4mm0S" TargetMode="External"/><Relationship Id="rId2893" Type="http://schemas.openxmlformats.org/officeDocument/2006/relationships/hyperlink" Target="http://twitter.com/rukalee" TargetMode="External"/><Relationship Id="rId970" Type="http://schemas.openxmlformats.org/officeDocument/2006/relationships/hyperlink" Target="https://www.facebook.com/permalink.php?story_fbid=pfbid021STV4pF7yLFiuuJjuHr1AKi14vLzQP6WWCByYN8E4wcsKst7BsiL7TPfCHhoxx2Ll&amp;id=61584978810093" TargetMode="External"/><Relationship Id="rId1563" Type="http://schemas.openxmlformats.org/officeDocument/2006/relationships/hyperlink" Target="https://www.facebook.com/staryume/" TargetMode="External"/><Relationship Id="rId2894" Type="http://schemas.openxmlformats.org/officeDocument/2006/relationships/hyperlink" Target="https://www.twitch.tv/rukalee" TargetMode="External"/><Relationship Id="rId1564" Type="http://schemas.openxmlformats.org/officeDocument/2006/relationships/hyperlink" Target="https://twitter.com/staryume" TargetMode="External"/><Relationship Id="rId2895" Type="http://schemas.openxmlformats.org/officeDocument/2006/relationships/hyperlink" Target="https://twitter.com/TakaKuan" TargetMode="External"/><Relationship Id="rId1598" Type="http://schemas.openxmlformats.org/officeDocument/2006/relationships/hyperlink" Target="https://x.com/Sugarday0712?s=09&amp;fbclid=PAZXh0bgNhZW0CMTEAc3J0YwZhcHBfaWQPOTM2NjE5NzQzMzkyNDU5AAGnrHQCHLtuqQ2RMP5qwAfhTYcinsix2ZEi2yhZkqwUQaewHGGkaXsmJD2EwZw_aem_2Jk2zb3JAhLz7Y4ZThT6pQ" TargetMode="External"/><Relationship Id="rId4624" Type="http://schemas.openxmlformats.org/officeDocument/2006/relationships/hyperlink" Target="https://www.twitch.tv/tetsu__ttr" TargetMode="External"/><Relationship Id="rId1599" Type="http://schemas.openxmlformats.org/officeDocument/2006/relationships/hyperlink" Target="https://www.pixiv.net/users/66864680?utm_source=ig&amp;utm_medium=social&amp;utm_content=link_in_bio" TargetMode="External"/><Relationship Id="rId4623" Type="http://schemas.openxmlformats.org/officeDocument/2006/relationships/hyperlink" Target="https://www.youtube.com/channel/UCKWse1dIGE5TftxUhok0Tiw?sub_confirmation=1" TargetMode="External"/><Relationship Id="rId4626" Type="http://schemas.openxmlformats.org/officeDocument/2006/relationships/hyperlink" Target="https://x.com/amichan_0907" TargetMode="External"/><Relationship Id="rId4625" Type="http://schemas.openxmlformats.org/officeDocument/2006/relationships/hyperlink" Target="https://lit.link/en/majimaTTR" TargetMode="External"/><Relationship Id="rId4628" Type="http://schemas.openxmlformats.org/officeDocument/2006/relationships/hyperlink" Target="https://www.stunningarts.co.jp/minamiami" TargetMode="External"/><Relationship Id="rId4627" Type="http://schemas.openxmlformats.org/officeDocument/2006/relationships/hyperlink" Target="https://www.instagram.com/amichan0907/" TargetMode="External"/><Relationship Id="rId4629" Type="http://schemas.openxmlformats.org/officeDocument/2006/relationships/hyperlink" Target="https://x.com/allie_cos" TargetMode="External"/><Relationship Id="rId1590" Type="http://schemas.openxmlformats.org/officeDocument/2006/relationships/hyperlink" Target="https://x.com/jinjinsun217/status/2083145662263402514" TargetMode="External"/><Relationship Id="rId1591" Type="http://schemas.openxmlformats.org/officeDocument/2006/relationships/hyperlink" Target="https://x.com/jinjinsun217/status/2086346743906758694" TargetMode="External"/><Relationship Id="rId1592" Type="http://schemas.openxmlformats.org/officeDocument/2006/relationships/hyperlink" Target="https://x.com/LocoLost65" TargetMode="External"/><Relationship Id="rId1593" Type="http://schemas.openxmlformats.org/officeDocument/2006/relationships/hyperlink" Target="https://x.com/LocoLost65" TargetMode="External"/><Relationship Id="rId1594" Type="http://schemas.openxmlformats.org/officeDocument/2006/relationships/hyperlink" Target="https://www.youtube.com/@Locolost65/featured" TargetMode="External"/><Relationship Id="rId4620" Type="http://schemas.openxmlformats.org/officeDocument/2006/relationships/hyperlink" Target="https://x.com/tetsu__ttr" TargetMode="External"/><Relationship Id="rId1595" Type="http://schemas.openxmlformats.org/officeDocument/2006/relationships/hyperlink" Target="https://www.twitch.tv/locolost65" TargetMode="External"/><Relationship Id="rId1596" Type="http://schemas.openxmlformats.org/officeDocument/2006/relationships/hyperlink" Target="https://lit.link/zh-tw/locolost65" TargetMode="External"/><Relationship Id="rId4622" Type="http://schemas.openxmlformats.org/officeDocument/2006/relationships/hyperlink" Target="https://tetsu.fanbox.cc/" TargetMode="External"/><Relationship Id="rId1597" Type="http://schemas.openxmlformats.org/officeDocument/2006/relationships/hyperlink" Target="https://x.com/AoiHinamori/status/2069749165144551446" TargetMode="External"/><Relationship Id="rId4621" Type="http://schemas.openxmlformats.org/officeDocument/2006/relationships/hyperlink" Target="https://www.pixiv.net/users/16798951" TargetMode="External"/><Relationship Id="rId1587" Type="http://schemas.openxmlformats.org/officeDocument/2006/relationships/hyperlink" Target="https://x.com/pipe_field" TargetMode="External"/><Relationship Id="rId4613" Type="http://schemas.openxmlformats.org/officeDocument/2006/relationships/hyperlink" Target="https://home.gamer.com.tw/creation.php?owner=school913102" TargetMode="External"/><Relationship Id="rId1588" Type="http://schemas.openxmlformats.org/officeDocument/2006/relationships/hyperlink" Target="https://skeb.jp/@pipe_field" TargetMode="External"/><Relationship Id="rId4612" Type="http://schemas.openxmlformats.org/officeDocument/2006/relationships/hyperlink" Target="https://discord.com/invite/caFnhAszXF" TargetMode="External"/><Relationship Id="rId1589" Type="http://schemas.openxmlformats.org/officeDocument/2006/relationships/hyperlink" Target="https://x.com/jinjinsun217" TargetMode="External"/><Relationship Id="rId4615" Type="http://schemas.openxmlformats.org/officeDocument/2006/relationships/hyperlink" Target="https://x.com/zimin183610/status/2083357047236784238" TargetMode="External"/><Relationship Id="rId4614" Type="http://schemas.openxmlformats.org/officeDocument/2006/relationships/hyperlink" Target="https://lit.link/en/zimin183" TargetMode="External"/><Relationship Id="rId4617" Type="http://schemas.openxmlformats.org/officeDocument/2006/relationships/hyperlink" Target="https://www.facebook.com/zudarts/?locale=zh_TW" TargetMode="External"/><Relationship Id="rId4616" Type="http://schemas.openxmlformats.org/officeDocument/2006/relationships/hyperlink" Target="https://www.facebook.com/zimin.183/posts/pfbid02maARGaa6LWTNPGBREqMwbhueBtQwuC3XccNKsUa1QLZMJJ1VjKas9zrWQj1twBKJl" TargetMode="External"/><Relationship Id="rId4619" Type="http://schemas.openxmlformats.org/officeDocument/2006/relationships/hyperlink" Target="https://www.instagram.com/zzzstudio_sleep/" TargetMode="External"/><Relationship Id="rId4618" Type="http://schemas.openxmlformats.org/officeDocument/2006/relationships/hyperlink" Target="https://www.facebook.com/zzzstudio.sleep/" TargetMode="External"/><Relationship Id="rId998" Type="http://schemas.openxmlformats.org/officeDocument/2006/relationships/hyperlink" Target="https://www.facebook.com/kin.QDQ?__cft__%5B0%5D=AZVVNp_reO6YNC4pzQDcLp07aGzbA7Ud3SiEWRJXqDYfdmG5JKByEf2-c2jrNTv2zuZfS7-ptuO8l8HmKmsmkPLU4bnjmteK938WWiYGhHNt2sPj69FfNt5B_c32uXUY6ImREbmKwYFHCVdnUEqmhoTHJFUSSVgGLvnlVlG-R2n0p_uqCjPjKl2u1Y5ZYJTjILo&amp;__tn__=-UC%2CP-R-R" TargetMode="External"/><Relationship Id="rId997" Type="http://schemas.openxmlformats.org/officeDocument/2006/relationships/hyperlink" Target="https://x.com/Irene309_/status/2060329466468122718" TargetMode="External"/><Relationship Id="rId996" Type="http://schemas.openxmlformats.org/officeDocument/2006/relationships/hyperlink" Target="https://portaly.cc/Irene309" TargetMode="External"/><Relationship Id="rId995" Type="http://schemas.openxmlformats.org/officeDocument/2006/relationships/hyperlink" Target="https://discord.gg/Fp68GKfFYa" TargetMode="External"/><Relationship Id="rId999" Type="http://schemas.openxmlformats.org/officeDocument/2006/relationships/hyperlink" Target="https://www.instagram.com/kinkinkincos/" TargetMode="External"/><Relationship Id="rId990" Type="http://schemas.openxmlformats.org/officeDocument/2006/relationships/hyperlink" Target="https://www.facebook.com/Irene309w" TargetMode="External"/><Relationship Id="rId1580" Type="http://schemas.openxmlformats.org/officeDocument/2006/relationships/hyperlink" Target="https://twitter.com/kurokami0516" TargetMode="External"/><Relationship Id="rId1581" Type="http://schemas.openxmlformats.org/officeDocument/2006/relationships/hyperlink" Target="https://www.pixiv.net/users/8269861" TargetMode="External"/><Relationship Id="rId1582" Type="http://schemas.openxmlformats.org/officeDocument/2006/relationships/hyperlink" Target="https://www.facebook.com/BossTsengKuso" TargetMode="External"/><Relationship Id="rId994" Type="http://schemas.openxmlformats.org/officeDocument/2006/relationships/hyperlink" Target="https://shirakawa309.fanbox.cc/" TargetMode="External"/><Relationship Id="rId1583" Type="http://schemas.openxmlformats.org/officeDocument/2006/relationships/hyperlink" Target="https://twitter.com/boss_tseng?fbclid=IwAR2HLPnvKKhOb11hm4EZxVf5Q87pfvFTptWOSwwV4qtvFigGO1VhnNXIXik" TargetMode="External"/><Relationship Id="rId993" Type="http://schemas.openxmlformats.org/officeDocument/2006/relationships/hyperlink" Target="https://www.pixiv.net/users/63974202" TargetMode="External"/><Relationship Id="rId1584" Type="http://schemas.openxmlformats.org/officeDocument/2006/relationships/hyperlink" Target="https://www.pixiv.net/users/18812949?_gl=1*1l5hhsu*_ga*NzAwODg4NDIwLjE2ODYzMTY4Njc.*_ga_D9TLP3EFER*MTY5MjE2NzM5Ny4xNi4wLjE2OTIxNjczOTcuNjAuMC4w" TargetMode="External"/><Relationship Id="rId992" Type="http://schemas.openxmlformats.org/officeDocument/2006/relationships/hyperlink" Target="https://twitter.com/shiroikawa_" TargetMode="External"/><Relationship Id="rId1585" Type="http://schemas.openxmlformats.org/officeDocument/2006/relationships/hyperlink" Target="https://www.instagram.com/bosstseng77?fbclid=IwAR12HIlrc77FQZK_sOeeIbqWehCHdeatpBDwUJZ5evRGnkh6AEouB_if-SY" TargetMode="External"/><Relationship Id="rId4611" Type="http://schemas.openxmlformats.org/officeDocument/2006/relationships/hyperlink" Target="https://www.twitch.tv/zmzimin" TargetMode="External"/><Relationship Id="rId991" Type="http://schemas.openxmlformats.org/officeDocument/2006/relationships/hyperlink" Target="https://twitter.com/shiroikawa_" TargetMode="External"/><Relationship Id="rId1586" Type="http://schemas.openxmlformats.org/officeDocument/2006/relationships/hyperlink" Target="https://www.facebook.com/reel/1987273245228809/" TargetMode="External"/><Relationship Id="rId4610" Type="http://schemas.openxmlformats.org/officeDocument/2006/relationships/hyperlink" Target="https://www.patreon.com/zimin183" TargetMode="External"/><Relationship Id="rId1532" Type="http://schemas.openxmlformats.org/officeDocument/2006/relationships/hyperlink" Target="https://www.myacg.com.tw/seller_market.php?seller=611635" TargetMode="External"/><Relationship Id="rId2863" Type="http://schemas.openxmlformats.org/officeDocument/2006/relationships/hyperlink" Target="https://www.pixiv.net/artworks/144595709" TargetMode="External"/><Relationship Id="rId1533" Type="http://schemas.openxmlformats.org/officeDocument/2006/relationships/hyperlink" Target="https://www.facebook.com/StarmoonCosplay/" TargetMode="External"/><Relationship Id="rId2864" Type="http://schemas.openxmlformats.org/officeDocument/2006/relationships/hyperlink" Target="https://www.google.com/url?q=https://forum.gamer.com.tw/C.php?bsn%3D28198%26snA%3D1663%26tnum%3D4&amp;sa=D&amp;source=editors&amp;ust=1782351338572737&amp;usg=AOvVaw2lc_YpIUAxADiQZlDexXRF" TargetMode="External"/><Relationship Id="rId1534" Type="http://schemas.openxmlformats.org/officeDocument/2006/relationships/hyperlink" Target="https://www.facebook.com/profile.php?id=100088118235390" TargetMode="External"/><Relationship Id="rId2865" Type="http://schemas.openxmlformats.org/officeDocument/2006/relationships/hyperlink" Target="https://www.plurk.com/lasperi_10th" TargetMode="External"/><Relationship Id="rId1535" Type="http://schemas.openxmlformats.org/officeDocument/2006/relationships/hyperlink" Target="https://twitter.com/chatora118" TargetMode="External"/><Relationship Id="rId2866" Type="http://schemas.openxmlformats.org/officeDocument/2006/relationships/hyperlink" Target="https://www.plurk.com/p/3iqcj2zodb" TargetMode="External"/><Relationship Id="rId1536" Type="http://schemas.openxmlformats.org/officeDocument/2006/relationships/hyperlink" Target="https://www.instagram.com/chatora118?igshid=MjEwN2IyYWYwYw%3D%3D" TargetMode="External"/><Relationship Id="rId2867" Type="http://schemas.openxmlformats.org/officeDocument/2006/relationships/hyperlink" Target="https://www.plurk.com/p/3iu19tehyp" TargetMode="External"/><Relationship Id="rId1537" Type="http://schemas.openxmlformats.org/officeDocument/2006/relationships/hyperlink" Target="https://www.facebook.com/permalink.php?story_fbid=pfbid02kHYnSzGPFMnF9E4KTo9U6w967muxy7FkNJFPXtjDhnGeB94oK4HWY63z8p2kVKzrl&amp;id=100088118235390" TargetMode="External"/><Relationship Id="rId2868" Type="http://schemas.openxmlformats.org/officeDocument/2006/relationships/hyperlink" Target="https://www.google.com/url?q=https://myship.7-11.com.tw/general/detail/GM2507282262029&amp;sa=D&amp;source=editors&amp;ust=1782351338572384&amp;usg=AOvVaw0Ko3INj3JUFvDQllF83LqE" TargetMode="External"/><Relationship Id="rId1538" Type="http://schemas.openxmlformats.org/officeDocument/2006/relationships/hyperlink" Target="https://www.facebook.com/profile.php?id=100073489946979" TargetMode="External"/><Relationship Id="rId2869" Type="http://schemas.openxmlformats.org/officeDocument/2006/relationships/hyperlink" Target="https://www.facebook.com/chiyau777" TargetMode="External"/><Relationship Id="rId1539" Type="http://schemas.openxmlformats.org/officeDocument/2006/relationships/hyperlink" Target="https://twitter.com/StarTrail_tv" TargetMode="External"/><Relationship Id="rId949" Type="http://schemas.openxmlformats.org/officeDocument/2006/relationships/hyperlink" Target="https://www.instagram.com/meat_ball_without_ball?fbclid=IwY2xjawKtO2tleHRuA2FlbQIxMABicmlkETFBbjM2Y3BzREpVcXU0OWRFAR7htlpzd9GR0ontirlSHs0C6RwH5ezkIfKN4YyYHEOmr1oUFRH6L4LVGD-AnQ_aem_sn1N-PNoyDsbIVCsiem0hA" TargetMode="External"/><Relationship Id="rId948" Type="http://schemas.openxmlformats.org/officeDocument/2006/relationships/hyperlink" Target="https://www.facebook.com/meatball.ry/?locale=zh_TW" TargetMode="External"/><Relationship Id="rId943" Type="http://schemas.openxmlformats.org/officeDocument/2006/relationships/hyperlink" Target="https://www.facebook.com/li.j5269/posts/pfbid0zcJ7FSQWZSAvv2A8GUrv6UVoRjnBGWHj2im525csayC4TfLvwVBToR9u7L9ne89sl" TargetMode="External"/><Relationship Id="rId942" Type="http://schemas.openxmlformats.org/officeDocument/2006/relationships/hyperlink" Target="https://www.instagram.com/li_j5269?fbclid=IwY2xjawSIj2BleHRuA2FlbQIxMABicmlkETFabE05OFB0OExFNXRJNTZYc3J0YwZhcHBfaWQQMjIyMDM5MTc4ODIwMDg5MgABHotHaL4VjdN-BEQJK7hz08Uq6hxfKD_qpwuu4DiZ1Tn9TZ-5zRT_66ND-0Am_aem_lpWoJJ5AvYtxopNxlXRqpw" TargetMode="External"/><Relationship Id="rId941" Type="http://schemas.openxmlformats.org/officeDocument/2006/relationships/hyperlink" Target="https://www.facebook.com/li.j5269" TargetMode="External"/><Relationship Id="rId940" Type="http://schemas.openxmlformats.org/officeDocument/2006/relationships/hyperlink" Target="https://www.facebook.com/people/%E8%80%81%E9%9B%81%E5%B0%8F%E5%9D%8A/100064287512194/?paipv=0&amp;eav=AfbehYmTLKK9sK_2nmMsOxEppRuheFvwyGUKsh7x6t_79GexcNcCV0BNgsn-FqBJ4kQ&amp;_rdr" TargetMode="External"/><Relationship Id="rId947" Type="http://schemas.openxmlformats.org/officeDocument/2006/relationships/hyperlink" Target="https://weibo.com/u/3963054457" TargetMode="External"/><Relationship Id="rId946" Type="http://schemas.openxmlformats.org/officeDocument/2006/relationships/hyperlink" Target="https://www.facebook.com/p/NikuNikuCosplay-community-100066930193582/" TargetMode="External"/><Relationship Id="rId945" Type="http://schemas.openxmlformats.org/officeDocument/2006/relationships/hyperlink" Target="https://www.plurk.com/p/3iqc4xhmkp" TargetMode="External"/><Relationship Id="rId944" Type="http://schemas.openxmlformats.org/officeDocument/2006/relationships/hyperlink" Target="https://www.plurk.com/yugi7345" TargetMode="External"/><Relationship Id="rId2860" Type="http://schemas.openxmlformats.org/officeDocument/2006/relationships/hyperlink" Target="https://x.com/shadowdesign112/status/2080906913060212977?s=61&amp;t=J9-H8xDVimG-T97w1or4FA" TargetMode="External"/><Relationship Id="rId1530" Type="http://schemas.openxmlformats.org/officeDocument/2006/relationships/hyperlink" Target="https://x.com/ronazure/status/2076601690623820014" TargetMode="External"/><Relationship Id="rId2861" Type="http://schemas.openxmlformats.org/officeDocument/2006/relationships/hyperlink" Target="https://x.com/yayun_mur/status/2049708509999374610?s=20" TargetMode="External"/><Relationship Id="rId1531" Type="http://schemas.openxmlformats.org/officeDocument/2006/relationships/hyperlink" Target="https://www.myacg.com.tw/goods_detail.php?gid=7340650" TargetMode="External"/><Relationship Id="rId2862" Type="http://schemas.openxmlformats.org/officeDocument/2006/relationships/hyperlink" Target="https://www.plurk.com/u/payao" TargetMode="External"/><Relationship Id="rId1521" Type="http://schemas.openxmlformats.org/officeDocument/2006/relationships/hyperlink" Target="https://www.instagram.com/yuki_yu_owo?fbclid=IwY2xjawH8FgRleHRuA2FlbQIxMAABHSBm2F23cbgRlDW0Hmy8D-4ig21nMp2boWEvDR4BZYWZlDeVrp-nGI9IOg_aem_GWMXfrSAu7scm4Vo5ojllQ" TargetMode="External"/><Relationship Id="rId2852" Type="http://schemas.openxmlformats.org/officeDocument/2006/relationships/hyperlink" Target="https://www.twitch.tv/raimumintovtuber/videos?filter=archives&amp;lang=zh-cn&amp;sort=time" TargetMode="External"/><Relationship Id="rId1522" Type="http://schemas.openxmlformats.org/officeDocument/2006/relationships/hyperlink" Target="https://www.facebook.com/profile.php?id=61554084372762" TargetMode="External"/><Relationship Id="rId2853" Type="http://schemas.openxmlformats.org/officeDocument/2006/relationships/hyperlink" Target="https://x.com/RaimuMinto_0119/status/2084303004023537701" TargetMode="External"/><Relationship Id="rId1523" Type="http://schemas.openxmlformats.org/officeDocument/2006/relationships/hyperlink" Target="https://www.facebook.com/p/%E6%98%9F%E4%B9%8B%E8%89%B2-100094048361959/?paipv=0&amp;eav=AfZi-CvYQX5fwmDyWwx3IkcmLyHaymAWoWce8tBwfYeC2BYvumv8Rl16sxm1RwVtP8k&amp;_rdr" TargetMode="External"/><Relationship Id="rId2854" Type="http://schemas.openxmlformats.org/officeDocument/2006/relationships/hyperlink" Target="https://www.facebook.com/beancat53/" TargetMode="External"/><Relationship Id="rId1524" Type="http://schemas.openxmlformats.org/officeDocument/2006/relationships/hyperlink" Target="https://twitter.com/aqua_creator_tw?fbclid=IwAR3YoJZxGJYqzBRFo4SYBtmz925h3zT7sNj_d0gXi560Dr1D1C5-MNtC9s4" TargetMode="External"/><Relationship Id="rId2855" Type="http://schemas.openxmlformats.org/officeDocument/2006/relationships/hyperlink" Target="https://www.instagram.com/beancat53/" TargetMode="External"/><Relationship Id="rId1525" Type="http://schemas.openxmlformats.org/officeDocument/2006/relationships/hyperlink" Target="https://www.facebook.com/shin.meyin" TargetMode="External"/><Relationship Id="rId2856" Type="http://schemas.openxmlformats.org/officeDocument/2006/relationships/hyperlink" Target="https://twitter.com/ShadowDesign112" TargetMode="External"/><Relationship Id="rId1526" Type="http://schemas.openxmlformats.org/officeDocument/2006/relationships/hyperlink" Target="https://twitter.com/ronazure" TargetMode="External"/><Relationship Id="rId2857" Type="http://schemas.openxmlformats.org/officeDocument/2006/relationships/hyperlink" Target="https://www.instagram.com/shadowdesign1102/" TargetMode="External"/><Relationship Id="rId1527" Type="http://schemas.openxmlformats.org/officeDocument/2006/relationships/hyperlink" Target="https://www.pixiv.net/users/42311209" TargetMode="External"/><Relationship Id="rId2858" Type="http://schemas.openxmlformats.org/officeDocument/2006/relationships/hyperlink" Target="https://www.youtube.com/@ShadowDesign1102" TargetMode="External"/><Relationship Id="rId1528" Type="http://schemas.openxmlformats.org/officeDocument/2006/relationships/hyperlink" Target="https://www.instagram.com/azure.507" TargetMode="External"/><Relationship Id="rId2859" Type="http://schemas.openxmlformats.org/officeDocument/2006/relationships/hyperlink" Target="https://www.threads.com/@shadowdesign1102/post/DZj3nF1kVPT" TargetMode="External"/><Relationship Id="rId1529" Type="http://schemas.openxmlformats.org/officeDocument/2006/relationships/hyperlink" Target="https://www.twitch.tv/azureron" TargetMode="External"/><Relationship Id="rId939" Type="http://schemas.openxmlformats.org/officeDocument/2006/relationships/hyperlink" Target="http://linktr.ee/lamp159568?fbclid=IwRlRTSASLah9leHRuA2FlbQIxMABzcnRjBmFwcF9pZAo2NjI4NTY4Mzc5AAEe1kCSR_7G1SjjlJUA4F6047hTvd-XK-skCbbT5YlTeddbPQvFGbPOIiCdM4A_aem_BEx28jxWFIknTiRL5wm7-w" TargetMode="External"/><Relationship Id="rId938" Type="http://schemas.openxmlformats.org/officeDocument/2006/relationships/hyperlink" Target="https://www.instagram.com/lampart1595" TargetMode="External"/><Relationship Id="rId937" Type="http://schemas.openxmlformats.org/officeDocument/2006/relationships/hyperlink" Target="https://www.patreon.com/c/user?u=10930363" TargetMode="External"/><Relationship Id="rId932" Type="http://schemas.openxmlformats.org/officeDocument/2006/relationships/hyperlink" Target="https://m.facebook.com/p/%E7%BE%BD%E6%98%9F%E5%90%83%E6%98%9F%E6%98%9F-%CF%89%CB%8B-100063735879249/" TargetMode="External"/><Relationship Id="rId931" Type="http://schemas.openxmlformats.org/officeDocument/2006/relationships/hyperlink" Target="https://www.threads.net/@lamb_yagi" TargetMode="External"/><Relationship Id="rId930" Type="http://schemas.openxmlformats.org/officeDocument/2006/relationships/hyperlink" Target="https://www.instagram.com/lamb_yagi" TargetMode="External"/><Relationship Id="rId936" Type="http://schemas.openxmlformats.org/officeDocument/2006/relationships/hyperlink" Target="https://lamp159568.fanbox.cc/" TargetMode="External"/><Relationship Id="rId935" Type="http://schemas.openxmlformats.org/officeDocument/2006/relationships/hyperlink" Target="https://www.pixiv.net/users/30743885" TargetMode="External"/><Relationship Id="rId934" Type="http://schemas.openxmlformats.org/officeDocument/2006/relationships/hyperlink" Target="https://x.com/denglu64496867" TargetMode="External"/><Relationship Id="rId933" Type="http://schemas.openxmlformats.org/officeDocument/2006/relationships/hyperlink" Target="https://www.facebook.com/share/1Fm3U73uMG/?mibextid=wwXIfr" TargetMode="External"/><Relationship Id="rId2850" Type="http://schemas.openxmlformats.org/officeDocument/2006/relationships/hyperlink" Target="https://reurl.cc/K02j4m" TargetMode="External"/><Relationship Id="rId1520" Type="http://schemas.openxmlformats.org/officeDocument/2006/relationships/hyperlink" Target="https://www.pixiv.net/users/35767309?fbclid=IwY2xjawH8FhVleHRuA2FlbQIxMAABHSO4tQ8MeLBxcZ4GN_iBMK468fSWpCsBqJ25DluAqNk4I7k7emE8wrj1lw_aem_unXT7rxF7ZmFeKhvNaySQw" TargetMode="External"/><Relationship Id="rId2851" Type="http://schemas.openxmlformats.org/officeDocument/2006/relationships/hyperlink" Target="https://www.youtube.com/channel/UCwAUQdBH_rg9SYjrydUj-dQ" TargetMode="External"/><Relationship Id="rId1554" Type="http://schemas.openxmlformats.org/officeDocument/2006/relationships/hyperlink" Target="https://www.pixiv.net/users/39758340" TargetMode="External"/><Relationship Id="rId2885" Type="http://schemas.openxmlformats.org/officeDocument/2006/relationships/hyperlink" Target="https://twitter.com/man_hun_" TargetMode="External"/><Relationship Id="rId1555" Type="http://schemas.openxmlformats.org/officeDocument/2006/relationships/hyperlink" Target="https://www.instagram.com/karisutina2006" TargetMode="External"/><Relationship Id="rId2886" Type="http://schemas.openxmlformats.org/officeDocument/2006/relationships/hyperlink" Target="https://www.pixiv.net/users/2216707" TargetMode="External"/><Relationship Id="rId1556" Type="http://schemas.openxmlformats.org/officeDocument/2006/relationships/hyperlink" Target="https://www.facebook.com/aastaneko0820/" TargetMode="External"/><Relationship Id="rId2887" Type="http://schemas.openxmlformats.org/officeDocument/2006/relationships/hyperlink" Target="https://www.youtube.com/channel/UCjwkQOw63HAwOjafYvEkQgw?sub_confirmation=1" TargetMode="External"/><Relationship Id="rId1557" Type="http://schemas.openxmlformats.org/officeDocument/2006/relationships/hyperlink" Target="https://bsky.app/profile/aastaneko0820.bsky.social" TargetMode="External"/><Relationship Id="rId2888" Type="http://schemas.openxmlformats.org/officeDocument/2006/relationships/hyperlink" Target="https://lit.link/en/hunman360" TargetMode="External"/><Relationship Id="rId1558" Type="http://schemas.openxmlformats.org/officeDocument/2006/relationships/hyperlink" Target="https://twitter.com/Aasta_Neko0820" TargetMode="External"/><Relationship Id="rId2889" Type="http://schemas.openxmlformats.org/officeDocument/2006/relationships/hyperlink" Target="https://www.doujin.com.tw/groups/info/5036/books" TargetMode="External"/><Relationship Id="rId1559" Type="http://schemas.openxmlformats.org/officeDocument/2006/relationships/hyperlink" Target="https://www.patreon.com/AastaNeko" TargetMode="External"/><Relationship Id="rId965" Type="http://schemas.openxmlformats.org/officeDocument/2006/relationships/hyperlink" Target="https://www.instagram.com/mistory4753/" TargetMode="External"/><Relationship Id="rId964" Type="http://schemas.openxmlformats.org/officeDocument/2006/relationships/hyperlink" Target="https://www.plurk.com/mistory8" TargetMode="External"/><Relationship Id="rId963" Type="http://schemas.openxmlformats.org/officeDocument/2006/relationships/hyperlink" Target="https://twitter.com/hinanawistenshi" TargetMode="External"/><Relationship Id="rId962" Type="http://schemas.openxmlformats.org/officeDocument/2006/relationships/hyperlink" Target="https://www.facebook.com/profile.php?id=100089284553237" TargetMode="External"/><Relationship Id="rId969" Type="http://schemas.openxmlformats.org/officeDocument/2006/relationships/hyperlink" Target="https://www.threads.net/@mistory4753?xmt=AQGzjHylQsSQobIDz4VbeqMpI3SgQZdRtEPt5ViqTRHjp7s" TargetMode="External"/><Relationship Id="rId968" Type="http://schemas.openxmlformats.org/officeDocument/2006/relationships/hyperlink" Target="https://linktr.ee/mistory8" TargetMode="External"/><Relationship Id="rId967" Type="http://schemas.openxmlformats.org/officeDocument/2006/relationships/hyperlink" Target="https://home.gamer.com.tw/creation.php?owner=a4122919" TargetMode="External"/><Relationship Id="rId966" Type="http://schemas.openxmlformats.org/officeDocument/2006/relationships/hyperlink" Target="https://discord.gg/9RhnTqygSr" TargetMode="External"/><Relationship Id="rId2880" Type="http://schemas.openxmlformats.org/officeDocument/2006/relationships/hyperlink" Target="https://www.plurk.com/p/3j0nexqu8u" TargetMode="External"/><Relationship Id="rId961" Type="http://schemas.openxmlformats.org/officeDocument/2006/relationships/hyperlink" Target="https://www.instagram.com/chisakitera/" TargetMode="External"/><Relationship Id="rId1550" Type="http://schemas.openxmlformats.org/officeDocument/2006/relationships/hyperlink" Target="https://discord.gg/be4DBHRmQb" TargetMode="External"/><Relationship Id="rId2881" Type="http://schemas.openxmlformats.org/officeDocument/2006/relationships/hyperlink" Target="https://www.facebook.com/LostarChen" TargetMode="External"/><Relationship Id="rId960" Type="http://schemas.openxmlformats.org/officeDocument/2006/relationships/hyperlink" Target="https://x.com/yamo8cos?s=21" TargetMode="External"/><Relationship Id="rId1551" Type="http://schemas.openxmlformats.org/officeDocument/2006/relationships/hyperlink" Target="https://lit.link/en/wwemndy" TargetMode="External"/><Relationship Id="rId2882" Type="http://schemas.openxmlformats.org/officeDocument/2006/relationships/hyperlink" Target="https://x.com/Lostarchen/media" TargetMode="External"/><Relationship Id="rId1552" Type="http://schemas.openxmlformats.org/officeDocument/2006/relationships/hyperlink" Target="https://www.facebook.com/share/p/18gS9cDbLt/?mibextid=wwXIfr" TargetMode="External"/><Relationship Id="rId2883" Type="http://schemas.openxmlformats.org/officeDocument/2006/relationships/hyperlink" Target="https://www.pixiv.net/users/26849110" TargetMode="External"/><Relationship Id="rId1553" Type="http://schemas.openxmlformats.org/officeDocument/2006/relationships/hyperlink" Target="https://x.com/yi_xin95298" TargetMode="External"/><Relationship Id="rId2884" Type="http://schemas.openxmlformats.org/officeDocument/2006/relationships/hyperlink" Target="https://www.instagram.com/lostar_chen/" TargetMode="External"/><Relationship Id="rId1543" Type="http://schemas.openxmlformats.org/officeDocument/2006/relationships/hyperlink" Target="https://www.facebook.com/iceefish.fish/" TargetMode="External"/><Relationship Id="rId2874" Type="http://schemas.openxmlformats.org/officeDocument/2006/relationships/hyperlink" Target="https://www.facebook.com/e.kanochi" TargetMode="External"/><Relationship Id="rId1544" Type="http://schemas.openxmlformats.org/officeDocument/2006/relationships/hyperlink" Target="https://bsky.app/profile/wwemndy.bsky.social" TargetMode="External"/><Relationship Id="rId2875" Type="http://schemas.openxmlformats.org/officeDocument/2006/relationships/hyperlink" Target="https://x.com/e_kanochi" TargetMode="External"/><Relationship Id="rId1545" Type="http://schemas.openxmlformats.org/officeDocument/2006/relationships/hyperlink" Target="https://x.com/wwemndy" TargetMode="External"/><Relationship Id="rId2876" Type="http://schemas.openxmlformats.org/officeDocument/2006/relationships/hyperlink" Target="https://www.pixiv.net/users/15433523" TargetMode="External"/><Relationship Id="rId1546" Type="http://schemas.openxmlformats.org/officeDocument/2006/relationships/hyperlink" Target="https://www.plurk.com/wwemndy" TargetMode="External"/><Relationship Id="rId2877" Type="http://schemas.openxmlformats.org/officeDocument/2006/relationships/hyperlink" Target="https://www.facebook.com/darkmaya12/" TargetMode="External"/><Relationship Id="rId1547" Type="http://schemas.openxmlformats.org/officeDocument/2006/relationships/hyperlink" Target="https://www.pixiv.net/users/12360284" TargetMode="External"/><Relationship Id="rId2878" Type="http://schemas.openxmlformats.org/officeDocument/2006/relationships/hyperlink" Target="https://twitter.com/darkmaya6210" TargetMode="External"/><Relationship Id="rId1548" Type="http://schemas.openxmlformats.org/officeDocument/2006/relationships/hyperlink" Target="https://www.instagram.com/wwemndy/" TargetMode="External"/><Relationship Id="rId2879" Type="http://schemas.openxmlformats.org/officeDocument/2006/relationships/hyperlink" Target="https://www.pixiv.net/users/474346" TargetMode="External"/><Relationship Id="rId1549" Type="http://schemas.openxmlformats.org/officeDocument/2006/relationships/hyperlink" Target="https://www.twitch.tv/wwemndy" TargetMode="External"/><Relationship Id="rId959" Type="http://schemas.openxmlformats.org/officeDocument/2006/relationships/hyperlink" Target="https://x.com/chisakitera22?s=21" TargetMode="External"/><Relationship Id="rId954" Type="http://schemas.openxmlformats.org/officeDocument/2006/relationships/hyperlink" Target="https://www.pixiv.net/users/5477773" TargetMode="External"/><Relationship Id="rId953" Type="http://schemas.openxmlformats.org/officeDocument/2006/relationships/hyperlink" Target="https://twitter.com/rockasceny" TargetMode="External"/><Relationship Id="rId952" Type="http://schemas.openxmlformats.org/officeDocument/2006/relationships/hyperlink" Target="https://twitter.com/narurock8925" TargetMode="External"/><Relationship Id="rId951" Type="http://schemas.openxmlformats.org/officeDocument/2006/relationships/hyperlink" Target="https://www.facebook.com/profile.php?id=100093903764915&amp;locale=zh_TW" TargetMode="External"/><Relationship Id="rId958" Type="http://schemas.openxmlformats.org/officeDocument/2006/relationships/hyperlink" Target="https://m.facebook.com/story.php?story_fbid=pfbid0e468526NUKdMsNiRxNuNzmUKcDCJyomFA5JZMwjHrnPrpbmvg1a1oN5PGdE3sgY8l&amp;id=100093903764915" TargetMode="External"/><Relationship Id="rId957" Type="http://schemas.openxmlformats.org/officeDocument/2006/relationships/hyperlink" Target="https://lit.link/en/narurock8925" TargetMode="External"/><Relationship Id="rId956" Type="http://schemas.openxmlformats.org/officeDocument/2006/relationships/hyperlink" Target="https://discord.com/invite/e-rou-tui-ben-pu-e-1124719225248940094" TargetMode="External"/><Relationship Id="rId955" Type="http://schemas.openxmlformats.org/officeDocument/2006/relationships/hyperlink" Target="https://www.instagram.com/naruhonpo/" TargetMode="External"/><Relationship Id="rId950" Type="http://schemas.openxmlformats.org/officeDocument/2006/relationships/hyperlink" Target="https://www.facebook.com/narurock8925?locale=zh_TW" TargetMode="External"/><Relationship Id="rId2870" Type="http://schemas.openxmlformats.org/officeDocument/2006/relationships/hyperlink" Target="https://twitter.com/chiyau777" TargetMode="External"/><Relationship Id="rId1540" Type="http://schemas.openxmlformats.org/officeDocument/2006/relationships/hyperlink" Target="https://www.instagram.com/star.trail_studio/" TargetMode="External"/><Relationship Id="rId2871" Type="http://schemas.openxmlformats.org/officeDocument/2006/relationships/hyperlink" Target="https://www.plurk.com/chiyau0829" TargetMode="External"/><Relationship Id="rId1541" Type="http://schemas.openxmlformats.org/officeDocument/2006/relationships/hyperlink" Target="https://www.youtube.com/@startraillive5021/channels" TargetMode="External"/><Relationship Id="rId2872" Type="http://schemas.openxmlformats.org/officeDocument/2006/relationships/hyperlink" Target="https://www.pixiv.net/users/16386581" TargetMode="External"/><Relationship Id="rId1542" Type="http://schemas.openxmlformats.org/officeDocument/2006/relationships/hyperlink" Target="https://www.facebook.com/wwemndyartwork" TargetMode="External"/><Relationship Id="rId2873" Type="http://schemas.openxmlformats.org/officeDocument/2006/relationships/hyperlink" Target="https://www.facebook.com/chiyau777/posts/pfbid02JJ2nnwgxp7QrWhdnVTysyi3J4M24xz1r9ws2sQ5zHpaY3xyGR86E6MQWuuRHjmqHl" TargetMode="External"/><Relationship Id="rId2027" Type="http://schemas.openxmlformats.org/officeDocument/2006/relationships/hyperlink" Target="https://twitter.com/asaba_6771" TargetMode="External"/><Relationship Id="rId3359" Type="http://schemas.openxmlformats.org/officeDocument/2006/relationships/hyperlink" Target="https://twitter.com/Fularika_" TargetMode="External"/><Relationship Id="rId2028" Type="http://schemas.openxmlformats.org/officeDocument/2006/relationships/hyperlink" Target="https://www.pixiv.net/users/25510757" TargetMode="External"/><Relationship Id="rId3358" Type="http://schemas.openxmlformats.org/officeDocument/2006/relationships/hyperlink" Target="https://www.facebook.com/fularika" TargetMode="External"/><Relationship Id="rId4689" Type="http://schemas.openxmlformats.org/officeDocument/2006/relationships/hyperlink" Target="https://www.pixiv.net/users/834194" TargetMode="External"/><Relationship Id="rId2029" Type="http://schemas.openxmlformats.org/officeDocument/2006/relationships/hyperlink" Target="https://home.gamer.com.tw/homeindex.php?owner=bill77180212&amp;fbclid=IwAR1Zk8csuUmBX73H1PLUv9MlN9VYYl4vqGyEUIPmtqD2wKScMZ1rHtUtFtg" TargetMode="External"/><Relationship Id="rId107" Type="http://schemas.openxmlformats.org/officeDocument/2006/relationships/hyperlink" Target="https://www.facebook.com/p/%E5%B0%8F%E8%B7%AF%E4%BA%BA%E7%9A%84%E8%85%A6%E6%B4%9E%E5%A1%97%E9%B4%89%E7%89%86-100077894957363/" TargetMode="External"/><Relationship Id="rId106" Type="http://schemas.openxmlformats.org/officeDocument/2006/relationships/hyperlink" Target="https://portaly.cc/yihu_15?utm_source=ig&amp;utm_medium=social&amp;utm_content=link_in_bio&amp;fbclid=PAZXh0bgNhZW0CMTEAc3J0YwZhcHBfaWQPOTM2NjE5NzQzMzkyNDU5AAGnG7bfuIo7zfH0Y5o0j7ENjzeAkuDEqEXrOn1K4z25oTbXqMJVy8iq4-__SbQ_aem_3Dvr6XFLaV_4N_6KASU7MQ&amp;utm_id=97760_v0_s00_e0_tv3" TargetMode="External"/><Relationship Id="rId105" Type="http://schemas.openxmlformats.org/officeDocument/2006/relationships/hyperlink" Target="https://www.twitch.tv/yihu15" TargetMode="External"/><Relationship Id="rId104" Type="http://schemas.openxmlformats.org/officeDocument/2006/relationships/hyperlink" Target="https://www.instagram.com/yihu_15/" TargetMode="External"/><Relationship Id="rId109" Type="http://schemas.openxmlformats.org/officeDocument/2006/relationships/hyperlink" Target="https://www.plurk.com/s/u/susan1980735?offset=" TargetMode="External"/><Relationship Id="rId4680" Type="http://schemas.openxmlformats.org/officeDocument/2006/relationships/hyperlink" Target="https://www.youtube.com/@kikka_nikki" TargetMode="External"/><Relationship Id="rId108" Type="http://schemas.openxmlformats.org/officeDocument/2006/relationships/hyperlink" Target="https://x.com/Miga_Chen" TargetMode="External"/><Relationship Id="rId3351" Type="http://schemas.openxmlformats.org/officeDocument/2006/relationships/hyperlink" Target="https://www.plurk.com/p/3izoeo7rx8" TargetMode="External"/><Relationship Id="rId4682" Type="http://schemas.openxmlformats.org/officeDocument/2006/relationships/hyperlink" Target="https://fanme.link/@kikka_cos" TargetMode="External"/><Relationship Id="rId2020" Type="http://schemas.openxmlformats.org/officeDocument/2006/relationships/hyperlink" Target="https://www.facebook.com/profile.php?id=100094883753085" TargetMode="External"/><Relationship Id="rId3350" Type="http://schemas.openxmlformats.org/officeDocument/2006/relationships/hyperlink" Target="https://daidai-yoake.carrd.co/" TargetMode="External"/><Relationship Id="rId4681" Type="http://schemas.openxmlformats.org/officeDocument/2006/relationships/hyperlink" Target="https://kikkanikki.com/" TargetMode="External"/><Relationship Id="rId2021" Type="http://schemas.openxmlformats.org/officeDocument/2006/relationships/hyperlink" Target="https://twitter.com/shinkaitoro" TargetMode="External"/><Relationship Id="rId3353" Type="http://schemas.openxmlformats.org/officeDocument/2006/relationships/hyperlink" Target="https://www.facebook.com/Damier.Cookie" TargetMode="External"/><Relationship Id="rId4684" Type="http://schemas.openxmlformats.org/officeDocument/2006/relationships/hyperlink" Target="https://www.youtube.com/channel/UCDyevZadz0CuFpjIau7Qxsw" TargetMode="External"/><Relationship Id="rId2022" Type="http://schemas.openxmlformats.org/officeDocument/2006/relationships/hyperlink" Target="https://twitter.com/shinkaitoroN" TargetMode="External"/><Relationship Id="rId3352" Type="http://schemas.openxmlformats.org/officeDocument/2006/relationships/hyperlink" Target="https://www.facebook.com/hanarabbitdango/" TargetMode="External"/><Relationship Id="rId4683" Type="http://schemas.openxmlformats.org/officeDocument/2006/relationships/hyperlink" Target="https://x.com/tom106zany" TargetMode="External"/><Relationship Id="rId103" Type="http://schemas.openxmlformats.org/officeDocument/2006/relationships/hyperlink" Target="https://x.com/yihu_15" TargetMode="External"/><Relationship Id="rId2023" Type="http://schemas.openxmlformats.org/officeDocument/2006/relationships/hyperlink" Target="https://www.plurk.com/torozai0702" TargetMode="External"/><Relationship Id="rId3355" Type="http://schemas.openxmlformats.org/officeDocument/2006/relationships/hyperlink" Target="https://x.com/Damier_Cookie" TargetMode="External"/><Relationship Id="rId4686" Type="http://schemas.openxmlformats.org/officeDocument/2006/relationships/hyperlink" Target="https://kinema106.com/link/" TargetMode="External"/><Relationship Id="rId102" Type="http://schemas.openxmlformats.org/officeDocument/2006/relationships/hyperlink" Target="https://www.facebook.com/yihu15/" TargetMode="External"/><Relationship Id="rId2024" Type="http://schemas.openxmlformats.org/officeDocument/2006/relationships/hyperlink" Target="https://www.pixiv.net/users/7296180" TargetMode="External"/><Relationship Id="rId3354" Type="http://schemas.openxmlformats.org/officeDocument/2006/relationships/hyperlink" Target="https://bsky.app/profile/damiercookie.bsky.social" TargetMode="External"/><Relationship Id="rId4685" Type="http://schemas.openxmlformats.org/officeDocument/2006/relationships/hyperlink" Target="https://kinema106.com/" TargetMode="External"/><Relationship Id="rId101" Type="http://schemas.openxmlformats.org/officeDocument/2006/relationships/hyperlink" Target="https://linktr.ee/yukineko0975" TargetMode="External"/><Relationship Id="rId2025" Type="http://schemas.openxmlformats.org/officeDocument/2006/relationships/hyperlink" Target="https://www.plurk.com/p/3izyu9ix54" TargetMode="External"/><Relationship Id="rId3357" Type="http://schemas.openxmlformats.org/officeDocument/2006/relationships/hyperlink" Target="https://home.gamer.com.tw/homeindex.php?owner=DamierCookie" TargetMode="External"/><Relationship Id="rId4688" Type="http://schemas.openxmlformats.org/officeDocument/2006/relationships/hyperlink" Target="https://www.plurk.com/Maca105" TargetMode="External"/><Relationship Id="rId100" Type="http://schemas.openxmlformats.org/officeDocument/2006/relationships/hyperlink" Target="https://m.gamer.com.tw/home/home.php?owner=yukineko1018" TargetMode="External"/><Relationship Id="rId2026" Type="http://schemas.openxmlformats.org/officeDocument/2006/relationships/hyperlink" Target="https://www.facebook.com/asaba0212" TargetMode="External"/><Relationship Id="rId3356" Type="http://schemas.openxmlformats.org/officeDocument/2006/relationships/hyperlink" Target="https://www.pixiv.net/users/62701406" TargetMode="External"/><Relationship Id="rId4687" Type="http://schemas.openxmlformats.org/officeDocument/2006/relationships/hyperlink" Target="https://x.com/a83d8" TargetMode="External"/><Relationship Id="rId2016" Type="http://schemas.openxmlformats.org/officeDocument/2006/relationships/hyperlink" Target="https://www.facebook.com/people/%E6%88%91%E6%98%AF%E7%99%BD%E6%A2%85/100063940950752/" TargetMode="External"/><Relationship Id="rId3348" Type="http://schemas.openxmlformats.org/officeDocument/2006/relationships/hyperlink" Target="http://youtube.com/@daidaiyoake" TargetMode="External"/><Relationship Id="rId4679" Type="http://schemas.openxmlformats.org/officeDocument/2006/relationships/hyperlink" Target="https://www.instagram.com/kikka_cos/" TargetMode="External"/><Relationship Id="rId2017" Type="http://schemas.openxmlformats.org/officeDocument/2006/relationships/hyperlink" Target="https://www.plurk.com/u/skywalker1994g" TargetMode="External"/><Relationship Id="rId3347" Type="http://schemas.openxmlformats.org/officeDocument/2006/relationships/hyperlink" Target="https://www.instagram.com/daidai_yoake" TargetMode="External"/><Relationship Id="rId4678" Type="http://schemas.openxmlformats.org/officeDocument/2006/relationships/hyperlink" Target="https://fantia.jp/kikka_cos" TargetMode="External"/><Relationship Id="rId2018" Type="http://schemas.openxmlformats.org/officeDocument/2006/relationships/hyperlink" Target="https://www.pixiv.net/users/4449468" TargetMode="External"/><Relationship Id="rId2019" Type="http://schemas.openxmlformats.org/officeDocument/2006/relationships/hyperlink" Target="https://www.plurk.com/p/3iyibjqcj0" TargetMode="External"/><Relationship Id="rId3349" Type="http://schemas.openxmlformats.org/officeDocument/2006/relationships/hyperlink" Target="https://www.twitch.tv/daidai_yoake" TargetMode="External"/><Relationship Id="rId3340" Type="http://schemas.openxmlformats.org/officeDocument/2006/relationships/hyperlink" Target="https://www.instagram.com/cy._.future" TargetMode="External"/><Relationship Id="rId4671" Type="http://schemas.openxmlformats.org/officeDocument/2006/relationships/hyperlink" Target="https://enst9.fanbox.cc/" TargetMode="External"/><Relationship Id="rId4670" Type="http://schemas.openxmlformats.org/officeDocument/2006/relationships/hyperlink" Target="https://www.pixiv.net/users/29150622" TargetMode="External"/><Relationship Id="rId2010" Type="http://schemas.openxmlformats.org/officeDocument/2006/relationships/hyperlink" Target="https://twitter.com/59_orange_soda" TargetMode="External"/><Relationship Id="rId3342" Type="http://schemas.openxmlformats.org/officeDocument/2006/relationships/hyperlink" Target="https://portaly.cc/cyfuture-vtuber" TargetMode="External"/><Relationship Id="rId4673" Type="http://schemas.openxmlformats.org/officeDocument/2006/relationships/hyperlink" Target="https://www.pixiv.net/users/29150622" TargetMode="External"/><Relationship Id="rId2011" Type="http://schemas.openxmlformats.org/officeDocument/2006/relationships/hyperlink" Target="https://twitter.com/NaiMi_CY" TargetMode="External"/><Relationship Id="rId3341" Type="http://schemas.openxmlformats.org/officeDocument/2006/relationships/hyperlink" Target="https://cyfuture.ccnl.cloud/" TargetMode="External"/><Relationship Id="rId4672" Type="http://schemas.openxmlformats.org/officeDocument/2006/relationships/hyperlink" Target="https://x.com/enst9" TargetMode="External"/><Relationship Id="rId2012" Type="http://schemas.openxmlformats.org/officeDocument/2006/relationships/hyperlink" Target="https://www.instagram.com/59_naimi/" TargetMode="External"/><Relationship Id="rId3344" Type="http://schemas.openxmlformats.org/officeDocument/2006/relationships/hyperlink" Target="https://twitter.com/DAiACGDESIGN" TargetMode="External"/><Relationship Id="rId4675" Type="http://schemas.openxmlformats.org/officeDocument/2006/relationships/hyperlink" Target="https://www.facebook.com/p/Kikka-Cosplay-100092580521528/" TargetMode="External"/><Relationship Id="rId2013" Type="http://schemas.openxmlformats.org/officeDocument/2006/relationships/hyperlink" Target="https://www.facebook.com/tkurailwayclub/?locale=zh_TW" TargetMode="External"/><Relationship Id="rId3343" Type="http://schemas.openxmlformats.org/officeDocument/2006/relationships/hyperlink" Target="https://www.facebook.com/DAiACGDESIGN" TargetMode="External"/><Relationship Id="rId4674" Type="http://schemas.openxmlformats.org/officeDocument/2006/relationships/hyperlink" Target="https://enst9.fanbox.cc/" TargetMode="External"/><Relationship Id="rId2014" Type="http://schemas.openxmlformats.org/officeDocument/2006/relationships/hyperlink" Target="https://www.instagram.com/tkurwc?utm_medium=copy_link&amp;fbclid=IwY2xjawKzLxdleHRuA2FlbQIxMABicmlkETFpWHZjUkZPdjZXcDY0RXpOAR4aIuo9UcLEXKkFjl3fXoWz2Yq9FooeHWdfqpg28uYsda_Ry5YUypF9AZghBg_aem_6KQFJUWIbUNnElYmHSysBA" TargetMode="External"/><Relationship Id="rId3346" Type="http://schemas.openxmlformats.org/officeDocument/2006/relationships/hyperlink" Target="https://x.com/Daidai_Yoake" TargetMode="External"/><Relationship Id="rId4677" Type="http://schemas.openxmlformats.org/officeDocument/2006/relationships/hyperlink" Target="https://x.com/kikka_staff" TargetMode="External"/><Relationship Id="rId2015" Type="http://schemas.openxmlformats.org/officeDocument/2006/relationships/hyperlink" Target="https://sites.google.com/view/tkuclubsfresh/%E6%88%91%E8%A6%81%E6%89%BE%E7%A4%BE%E5%9C%98/%E5%AD%B8%E8%97%9D%E6%80%A7%E7%A4%BE%E5%9C%98/%E9%90%B5%E9%81%93%E7%A4%BE" TargetMode="External"/><Relationship Id="rId3345" Type="http://schemas.openxmlformats.org/officeDocument/2006/relationships/hyperlink" Target="https://www.pixiv.net/users/16011668?fbclid=IwAR2On4NWJeyxhBTPAeReJMTWfRXu5D8HNEBc_1BKBxH3XwFIX3J7cAJoXBg" TargetMode="External"/><Relationship Id="rId4676" Type="http://schemas.openxmlformats.org/officeDocument/2006/relationships/hyperlink" Target="https://x.com/kikka_cos" TargetMode="External"/><Relationship Id="rId2049" Type="http://schemas.openxmlformats.org/officeDocument/2006/relationships/hyperlink" Target="https://www.youtube.com/@MusicStreamVirtual" TargetMode="External"/><Relationship Id="rId129" Type="http://schemas.openxmlformats.org/officeDocument/2006/relationships/hyperlink" Target="https://x.com/Nayomi0204?ref_src=twsrc%5Egoogle%7Ctwcamp%5Eserp%7Ctwgr%5Eauthor" TargetMode="External"/><Relationship Id="rId128" Type="http://schemas.openxmlformats.org/officeDocument/2006/relationships/hyperlink" Target="https://linktr.ee/sevencosplay" TargetMode="External"/><Relationship Id="rId127" Type="http://schemas.openxmlformats.org/officeDocument/2006/relationships/hyperlink" Target="https://www.youtube.com/@seven5277" TargetMode="External"/><Relationship Id="rId126" Type="http://schemas.openxmlformats.org/officeDocument/2006/relationships/hyperlink" Target="https://www.instagram.com/miss.seven.77/" TargetMode="External"/><Relationship Id="rId3371" Type="http://schemas.openxmlformats.org/officeDocument/2006/relationships/hyperlink" Target="https://line.me/R/ti/p/@762fgqjp" TargetMode="External"/><Relationship Id="rId2040" Type="http://schemas.openxmlformats.org/officeDocument/2006/relationships/hyperlink" Target="https://myship.7-11.com.tw/general/detail/GM2408231963556" TargetMode="External"/><Relationship Id="rId3370" Type="http://schemas.openxmlformats.org/officeDocument/2006/relationships/hyperlink" Target="https://www.instagram.com/deity_mark/" TargetMode="External"/><Relationship Id="rId121" Type="http://schemas.openxmlformats.org/officeDocument/2006/relationships/hyperlink" Target="https://x.com/shiyasakana/status/2060325475663405131" TargetMode="External"/><Relationship Id="rId2041" Type="http://schemas.openxmlformats.org/officeDocument/2006/relationships/hyperlink" Target="https://www.facebook.com/share/p/1H5JQEYeb9/" TargetMode="External"/><Relationship Id="rId3373" Type="http://schemas.openxmlformats.org/officeDocument/2006/relationships/hyperlink" Target="https://www.instagram.com/deity_mark/p/DbqZyWtDzC7/" TargetMode="External"/><Relationship Id="rId120" Type="http://schemas.openxmlformats.org/officeDocument/2006/relationships/hyperlink" Target="https://www.plurk.com/shiyasakana" TargetMode="External"/><Relationship Id="rId2042" Type="http://schemas.openxmlformats.org/officeDocument/2006/relationships/hyperlink" Target="https://www.facebook.com/liu.tong.xue.241219/" TargetMode="External"/><Relationship Id="rId3372" Type="http://schemas.openxmlformats.org/officeDocument/2006/relationships/hyperlink" Target="https://lit.link/en/deitymark" TargetMode="External"/><Relationship Id="rId2043" Type="http://schemas.openxmlformats.org/officeDocument/2006/relationships/hyperlink" Target="https://x.com/amaimiart" TargetMode="External"/><Relationship Id="rId3375" Type="http://schemas.openxmlformats.org/officeDocument/2006/relationships/hyperlink" Target="https://www.plurk.com/delayder" TargetMode="External"/><Relationship Id="rId2044" Type="http://schemas.openxmlformats.org/officeDocument/2006/relationships/hyperlink" Target="https://www.facebook.com/people/%E7%95%B0%E7%A7%81%E7%89%B9/100063892189068/?paipv=0&amp;eav=AfbxktUHIJM5OQTH7fUz6W6inmvK6xi65xsmS-URooRK-A8qLisZ1O-Kstfn5UK1WRU&amp;_rdr" TargetMode="External"/><Relationship Id="rId3374" Type="http://schemas.openxmlformats.org/officeDocument/2006/relationships/hyperlink" Target="https://drive.google.com/drive/folders/1BQRVNoyRn0VjJpZpXRMiONimcVVReV28?usp=drive_link" TargetMode="External"/><Relationship Id="rId125" Type="http://schemas.openxmlformats.org/officeDocument/2006/relationships/hyperlink" Target="https://x.com/coser_seven_tw" TargetMode="External"/><Relationship Id="rId2045" Type="http://schemas.openxmlformats.org/officeDocument/2006/relationships/hyperlink" Target="https://www.facebook.com/p/%E7%9B%9B%E6%AB%BB%E4%B9%8B%E6%B1%80-100072079989043/?paipv=0&amp;eav=AfYmYvkHBlEdBzvVfABg9dzx8ukt3zNnH18dkiy48I84V55xQOPmpxslKWCZRstUaoY&amp;_rdr" TargetMode="External"/><Relationship Id="rId3377" Type="http://schemas.openxmlformats.org/officeDocument/2006/relationships/hyperlink" Target="https://www.facebook.com/Dema.hmw0" TargetMode="External"/><Relationship Id="rId124" Type="http://schemas.openxmlformats.org/officeDocument/2006/relationships/hyperlink" Target="https://www.facebook.com/Miss.double.seven/?locale=zh_TW" TargetMode="External"/><Relationship Id="rId2046" Type="http://schemas.openxmlformats.org/officeDocument/2006/relationships/hyperlink" Target="https://x.com/k1yii_610" TargetMode="External"/><Relationship Id="rId3376" Type="http://schemas.openxmlformats.org/officeDocument/2006/relationships/hyperlink" Target="https://www.pixiv.net/users/5192" TargetMode="External"/><Relationship Id="rId123" Type="http://schemas.openxmlformats.org/officeDocument/2006/relationships/hyperlink" Target="https://x.com/dingding_0106?fbclid=IwY2xjawSIzWRleHRuA2FlbQIxMABicmlkETFSS0NySzhvbnpSVWZQM0NRc3J0YwZhcHBfaWQQMjIyMDM5MTc4ODIwMDg5MgABHsE_h2zMx7jQCsr_SWDoCRiJHZI3DWVu9wLwaHb200PfdGDolf_g0koMHH3N_aem_D0LY30W7_lJBJStuHJ_qyA" TargetMode="External"/><Relationship Id="rId2047" Type="http://schemas.openxmlformats.org/officeDocument/2006/relationships/hyperlink" Target="https://www.facebook.com/people/%E7%9C%BE%E6%B0%B4%E4%B9%8B%E9%9F%B3-Music-Stream-VT/61581686894244/" TargetMode="External"/><Relationship Id="rId3379" Type="http://schemas.openxmlformats.org/officeDocument/2006/relationships/hyperlink" Target="https://www.pixiv.net/users/7054584" TargetMode="External"/><Relationship Id="rId122" Type="http://schemas.openxmlformats.org/officeDocument/2006/relationships/hyperlink" Target="https://www.facebook.com/p/%E4%B8%81%E4%B8%81DingDing-100084623769863/" TargetMode="External"/><Relationship Id="rId2048" Type="http://schemas.openxmlformats.org/officeDocument/2006/relationships/hyperlink" Target="https://x.com/musicstreamvt" TargetMode="External"/><Relationship Id="rId3378" Type="http://schemas.openxmlformats.org/officeDocument/2006/relationships/hyperlink" Target="https://x.com/demahmw" TargetMode="External"/><Relationship Id="rId2038" Type="http://schemas.openxmlformats.org/officeDocument/2006/relationships/hyperlink" Target="https://www.youtube.com/channel/UC6RP9C9QywTi-9WFk0H8PFg" TargetMode="External"/><Relationship Id="rId2039" Type="http://schemas.openxmlformats.org/officeDocument/2006/relationships/hyperlink" Target="https://www.facebook.com/permalink.php?story_fbid=pfbid0915gzUFYRKspUtHeMj3bw5PSaJ8YGrHxLgZEgGsMjcd2suhAjBiRWxnf5cF2t6kgl&amp;id=100057120894904" TargetMode="External"/><Relationship Id="rId3369" Type="http://schemas.openxmlformats.org/officeDocument/2006/relationships/hyperlink" Target="https://twitter.com/Heartcat7" TargetMode="External"/><Relationship Id="rId118" Type="http://schemas.openxmlformats.org/officeDocument/2006/relationships/hyperlink" Target="https://www.facebook.com/shiyasakana/" TargetMode="External"/><Relationship Id="rId117" Type="http://schemas.openxmlformats.org/officeDocument/2006/relationships/hyperlink" Target="https://www.plurk.com/p/3iy4ufnwxi" TargetMode="External"/><Relationship Id="rId116" Type="http://schemas.openxmlformats.org/officeDocument/2006/relationships/hyperlink" Target="https://www.plurk.com/p/3izjsj05sc" TargetMode="External"/><Relationship Id="rId115" Type="http://schemas.openxmlformats.org/officeDocument/2006/relationships/hyperlink" Target="https://www.instagram.com/potato80501in309/" TargetMode="External"/><Relationship Id="rId3360" Type="http://schemas.openxmlformats.org/officeDocument/2006/relationships/hyperlink" Target="https://www.instagram.com/dark_yard.studio/" TargetMode="External"/><Relationship Id="rId4691" Type="http://schemas.openxmlformats.org/officeDocument/2006/relationships/hyperlink" Target="https://skeb.jp/@a83d8" TargetMode="External"/><Relationship Id="rId119" Type="http://schemas.openxmlformats.org/officeDocument/2006/relationships/hyperlink" Target="https://twitter.com/shiyasakana" TargetMode="External"/><Relationship Id="rId4690" Type="http://schemas.openxmlformats.org/officeDocument/2006/relationships/hyperlink" Target="https://macaca12.fanbox.cc/" TargetMode="External"/><Relationship Id="rId110" Type="http://schemas.openxmlformats.org/officeDocument/2006/relationships/hyperlink" Target="https://www.threads.com/@ry_rouyu" TargetMode="External"/><Relationship Id="rId2030" Type="http://schemas.openxmlformats.org/officeDocument/2006/relationships/hyperlink" Target="https://asaba6771.wixsite.com/my-site?fbclid=IwAR007ipfokj55pKY2L7bljgb66ANYwl0U-weVfCE4bZkkEGXMj94kpBSDgM" TargetMode="External"/><Relationship Id="rId3362" Type="http://schemas.openxmlformats.org/officeDocument/2006/relationships/hyperlink" Target="https://www.pixiv.net/users/14338645" TargetMode="External"/><Relationship Id="rId4693" Type="http://schemas.openxmlformats.org/officeDocument/2006/relationships/hyperlink" Target="https://x.com/k_purarine" TargetMode="External"/><Relationship Id="rId2031" Type="http://schemas.openxmlformats.org/officeDocument/2006/relationships/hyperlink" Target="https://www.facebook.com/asaba0212/posts/pfbid034b6Tg67Q1or8NAt5ufYnfhP7r1hHBjYXJaMhE2SCqZY47RC98PtyuvgpuLdBH5BWl" TargetMode="External"/><Relationship Id="rId3361" Type="http://schemas.openxmlformats.org/officeDocument/2006/relationships/hyperlink" Target="https://x.com/DDD" TargetMode="External"/><Relationship Id="rId4692" Type="http://schemas.openxmlformats.org/officeDocument/2006/relationships/hyperlink" Target="https://www.facebook.com/p/Kurumi-Cosplayer-100044163291353/?locale=ja_JP" TargetMode="External"/><Relationship Id="rId2032" Type="http://schemas.openxmlformats.org/officeDocument/2006/relationships/hyperlink" Target="https://www.facebook.com/aenol2011/" TargetMode="External"/><Relationship Id="rId3364" Type="http://schemas.openxmlformats.org/officeDocument/2006/relationships/hyperlink" Target="https://www.instagram.com/deerchann/?hl=zh-tw" TargetMode="External"/><Relationship Id="rId4695" Type="http://schemas.openxmlformats.org/officeDocument/2006/relationships/hyperlink" Target="https://www.patreon.com/kurumi_cos" TargetMode="External"/><Relationship Id="rId2033" Type="http://schemas.openxmlformats.org/officeDocument/2006/relationships/hyperlink" Target="https://www.plurk.com/aenol2002" TargetMode="External"/><Relationship Id="rId3363" Type="http://schemas.openxmlformats.org/officeDocument/2006/relationships/hyperlink" Target="https://pawoo.net/@2573968053" TargetMode="External"/><Relationship Id="rId4694" Type="http://schemas.openxmlformats.org/officeDocument/2006/relationships/hyperlink" Target="https://fantia.jp/fanclubs/22914" TargetMode="External"/><Relationship Id="rId114" Type="http://schemas.openxmlformats.org/officeDocument/2006/relationships/hyperlink" Target="https://www.plurk.com/potato80501" TargetMode="External"/><Relationship Id="rId2034" Type="http://schemas.openxmlformats.org/officeDocument/2006/relationships/hyperlink" Target="https://www.doujin.com.tw/goods/search?keyword=%E7%83%AF%E9%86%87enol&amp;kt=2" TargetMode="External"/><Relationship Id="rId3366" Type="http://schemas.openxmlformats.org/officeDocument/2006/relationships/hyperlink" Target="https://www.twitch.tv/deerbb?fbclid=PAZXh0bgNhZW0CMTEAAaZ7ICastg7A45O3vr6AMboBllPU_dIQeMLDKj9QIFk8yVM5NGqNxIWVgQc_aem_hF8YIvIJty9f6Ah_Ck8hLg" TargetMode="External"/><Relationship Id="rId4697" Type="http://schemas.openxmlformats.org/officeDocument/2006/relationships/hyperlink" Target="https://line.me/R/ti/p/@113rxped?oat_content=url&amp;ts=10311409" TargetMode="External"/><Relationship Id="rId113" Type="http://schemas.openxmlformats.org/officeDocument/2006/relationships/hyperlink" Target="https://bsky.app/profile/potato80501.bsky.social" TargetMode="External"/><Relationship Id="rId2035" Type="http://schemas.openxmlformats.org/officeDocument/2006/relationships/hyperlink" Target="https://www.facebook.com/profile.php?id=100057120894904" TargetMode="External"/><Relationship Id="rId3365" Type="http://schemas.openxmlformats.org/officeDocument/2006/relationships/hyperlink" Target="https://www.youtube.com/@62deer?si=lFJ4qPheAxOrOX9Z&amp;fbclid=PAZXh0bgNhZW0CMTEAAab6vmScyZns13hS_3yaXaHPm-CJoIM89n42wzobrMllnCJlwEORznYUWpM_aem_MSzTfO9sKNNgLvq1bX9rCA" TargetMode="External"/><Relationship Id="rId4696" Type="http://schemas.openxmlformats.org/officeDocument/2006/relationships/hyperlink" Target="https://www.instagram.com/KurumiPurarine" TargetMode="External"/><Relationship Id="rId112" Type="http://schemas.openxmlformats.org/officeDocument/2006/relationships/hyperlink" Target="https://www.facebook.com/lin.heng.166900/" TargetMode="External"/><Relationship Id="rId2036" Type="http://schemas.openxmlformats.org/officeDocument/2006/relationships/hyperlink" Target="https://twitter.com/FuStvfu/" TargetMode="External"/><Relationship Id="rId3368" Type="http://schemas.openxmlformats.org/officeDocument/2006/relationships/hyperlink" Target="https://twitter.com/deity_mark" TargetMode="External"/><Relationship Id="rId4699" Type="http://schemas.openxmlformats.org/officeDocument/2006/relationships/hyperlink" Target="https://fanme.link/@kurumipurarine" TargetMode="External"/><Relationship Id="rId111" Type="http://schemas.openxmlformats.org/officeDocument/2006/relationships/hyperlink" Target="https://www.threads.com/@ry_rouyu/post/DbkhvDoidRn" TargetMode="External"/><Relationship Id="rId2037" Type="http://schemas.openxmlformats.org/officeDocument/2006/relationships/hyperlink" Target="https://www.plurk.com/stvfu" TargetMode="External"/><Relationship Id="rId3367" Type="http://schemas.openxmlformats.org/officeDocument/2006/relationships/hyperlink" Target="https://www.facebook.com/profile.php?id=100088812120995" TargetMode="External"/><Relationship Id="rId4698" Type="http://schemas.openxmlformats.org/officeDocument/2006/relationships/hyperlink" Target="https://kurumi-cosplay.stores.jp/" TargetMode="External"/><Relationship Id="rId3315" Type="http://schemas.openxmlformats.org/officeDocument/2006/relationships/hyperlink" Target="https://x.com/Cisza14" TargetMode="External"/><Relationship Id="rId4646" Type="http://schemas.openxmlformats.org/officeDocument/2006/relationships/hyperlink" Target="https://x.com/IVYbyENST9" TargetMode="External"/><Relationship Id="rId3314" Type="http://schemas.openxmlformats.org/officeDocument/2006/relationships/hyperlink" Target="https://bsky.app/profile/ciza14.bsky.social" TargetMode="External"/><Relationship Id="rId4645" Type="http://schemas.openxmlformats.org/officeDocument/2006/relationships/hyperlink" Target="https://x.com/enst9" TargetMode="External"/><Relationship Id="rId3317" Type="http://schemas.openxmlformats.org/officeDocument/2006/relationships/hyperlink" Target="https://linktr.ee/ciza_illust" TargetMode="External"/><Relationship Id="rId4648" Type="http://schemas.openxmlformats.org/officeDocument/2006/relationships/hyperlink" Target="https://enst9.fanbox.cc/" TargetMode="External"/><Relationship Id="rId3316" Type="http://schemas.openxmlformats.org/officeDocument/2006/relationships/hyperlink" Target="https://www.pixiv.net/users/41583659" TargetMode="External"/><Relationship Id="rId4647" Type="http://schemas.openxmlformats.org/officeDocument/2006/relationships/hyperlink" Target="https://www.pixiv.net/users/29150622" TargetMode="External"/><Relationship Id="rId3319" Type="http://schemas.openxmlformats.org/officeDocument/2006/relationships/hyperlink" Target="https://www.facebook.com/circleworks0707" TargetMode="External"/><Relationship Id="rId3318" Type="http://schemas.openxmlformats.org/officeDocument/2006/relationships/hyperlink" Target="https://www.facebook.com/permalink.php?story_fbid=pfbid02J2XV3aMa2A8VGpx1E5qHJoi2pWkVtGMnKnYebDonwRrAZkFnSyLUcKQSBc3aga8zl&amp;id=100094436799360" TargetMode="External"/><Relationship Id="rId4649" Type="http://schemas.openxmlformats.org/officeDocument/2006/relationships/hyperlink" Target="https://x.com/Uyuchanofficial" TargetMode="External"/><Relationship Id="rId4640" Type="http://schemas.openxmlformats.org/officeDocument/2006/relationships/hyperlink" Target="https://www.plurk.com/natsumeeri" TargetMode="External"/><Relationship Id="rId3311" Type="http://schemas.openxmlformats.org/officeDocument/2006/relationships/hyperlink" Target="https://www.plurk.com/p/3iqiauzpqq" TargetMode="External"/><Relationship Id="rId4642" Type="http://schemas.openxmlformats.org/officeDocument/2006/relationships/hyperlink" Target="https://natsumeeri.fanbox.cc/" TargetMode="External"/><Relationship Id="rId3310" Type="http://schemas.openxmlformats.org/officeDocument/2006/relationships/hyperlink" Target="https://www.pixiv.net/users/481486" TargetMode="External"/><Relationship Id="rId4641" Type="http://schemas.openxmlformats.org/officeDocument/2006/relationships/hyperlink" Target="https://www.pixiv.net/users/276310" TargetMode="External"/><Relationship Id="rId3313" Type="http://schemas.openxmlformats.org/officeDocument/2006/relationships/hyperlink" Target="https://www.facebook.com/pei.ju.ying/" TargetMode="External"/><Relationship Id="rId4644" Type="http://schemas.openxmlformats.org/officeDocument/2006/relationships/hyperlink" Target="https://twpf.jp/erisize" TargetMode="External"/><Relationship Id="rId3312" Type="http://schemas.openxmlformats.org/officeDocument/2006/relationships/hyperlink" Target="https://www.facebook.com/profile.php?id=100094436799360" TargetMode="External"/><Relationship Id="rId4643" Type="http://schemas.openxmlformats.org/officeDocument/2006/relationships/hyperlink" Target="https://www.youtube.com/channel/UCwUNuXd6rN08SQFzlIH4Ozg" TargetMode="External"/><Relationship Id="rId3304" Type="http://schemas.openxmlformats.org/officeDocument/2006/relationships/hyperlink" Target="https://www.facebook.com/H.Cian.Yo/" TargetMode="External"/><Relationship Id="rId4635" Type="http://schemas.openxmlformats.org/officeDocument/2006/relationships/hyperlink" Target="https://www.instagram.com/moe_five/" TargetMode="External"/><Relationship Id="rId3303" Type="http://schemas.openxmlformats.org/officeDocument/2006/relationships/hyperlink" Target="https://qchocolate.info/cho" TargetMode="External"/><Relationship Id="rId4634" Type="http://schemas.openxmlformats.org/officeDocument/2006/relationships/hyperlink" Target="https://fanicon.net/web/shops/3958" TargetMode="External"/><Relationship Id="rId3306" Type="http://schemas.openxmlformats.org/officeDocument/2006/relationships/hyperlink" Target="https://www.pixiv.net/users/4196200" TargetMode="External"/><Relationship Id="rId4637" Type="http://schemas.openxmlformats.org/officeDocument/2006/relationships/hyperlink" Target="https://www.twitch.tv/moe_iori" TargetMode="External"/><Relationship Id="rId3305" Type="http://schemas.openxmlformats.org/officeDocument/2006/relationships/hyperlink" Target="https://twitter.com/cian_yo" TargetMode="External"/><Relationship Id="rId4636" Type="http://schemas.openxmlformats.org/officeDocument/2006/relationships/hyperlink" Target="https://www.youtube.com/c/iorimoe" TargetMode="External"/><Relationship Id="rId3308" Type="http://schemas.openxmlformats.org/officeDocument/2006/relationships/hyperlink" Target="https://x.com/Cigar_cat_art" TargetMode="External"/><Relationship Id="rId4639" Type="http://schemas.openxmlformats.org/officeDocument/2006/relationships/hyperlink" Target="https://x.com/erisize" TargetMode="External"/><Relationship Id="rId3307" Type="http://schemas.openxmlformats.org/officeDocument/2006/relationships/hyperlink" Target="https://www.myacg.com.tw/goods_detail.php?gid=7278200" TargetMode="External"/><Relationship Id="rId4638" Type="http://schemas.openxmlformats.org/officeDocument/2006/relationships/hyperlink" Target="https://x.com/s961578/status/2060362832617807953" TargetMode="External"/><Relationship Id="rId3309" Type="http://schemas.openxmlformats.org/officeDocument/2006/relationships/hyperlink" Target="https://www.plurk.com/Cigar_cat" TargetMode="External"/><Relationship Id="rId3300" Type="http://schemas.openxmlformats.org/officeDocument/2006/relationships/hyperlink" Target="http://instagram.com/qchocolatetw%20" TargetMode="External"/><Relationship Id="rId4631" Type="http://schemas.openxmlformats.org/officeDocument/2006/relationships/hyperlink" Target="https://lit.link/zh-tw/allie_cos" TargetMode="External"/><Relationship Id="rId4630" Type="http://schemas.openxmlformats.org/officeDocument/2006/relationships/hyperlink" Target="https://www.instagram.com/amane_allie?utm_source=qr%2F" TargetMode="External"/><Relationship Id="rId3302" Type="http://schemas.openxmlformats.org/officeDocument/2006/relationships/hyperlink" Target="https://www.twitch.tv/qchocolate" TargetMode="External"/><Relationship Id="rId4633" Type="http://schemas.openxmlformats.org/officeDocument/2006/relationships/hyperlink" Target="https://x.com/iorimoe_five" TargetMode="External"/><Relationship Id="rId3301" Type="http://schemas.openxmlformats.org/officeDocument/2006/relationships/hyperlink" Target="https://www.youtube.com/@mahouchoco" TargetMode="External"/><Relationship Id="rId4632" Type="http://schemas.openxmlformats.org/officeDocument/2006/relationships/hyperlink" Target="https://www.facebook.com/rinriniorin" TargetMode="External"/><Relationship Id="rId2005" Type="http://schemas.openxmlformats.org/officeDocument/2006/relationships/hyperlink" Target="https://twitter.com/hayasi90224" TargetMode="External"/><Relationship Id="rId3337" Type="http://schemas.openxmlformats.org/officeDocument/2006/relationships/hyperlink" Target="https://x.com/Cxiela1/media" TargetMode="External"/><Relationship Id="rId4668" Type="http://schemas.openxmlformats.org/officeDocument/2006/relationships/hyperlink" Target="https://kakaorantan.wixsite.com/website" TargetMode="External"/><Relationship Id="rId2006" Type="http://schemas.openxmlformats.org/officeDocument/2006/relationships/hyperlink" Target="https://www.plurk.com/hayashi_kenji" TargetMode="External"/><Relationship Id="rId3336" Type="http://schemas.openxmlformats.org/officeDocument/2006/relationships/hyperlink" Target="https://www.pixiv.net/users/258494" TargetMode="External"/><Relationship Id="rId4667" Type="http://schemas.openxmlformats.org/officeDocument/2006/relationships/hyperlink" Target="https://kakaorantan.fanbox.cc/" TargetMode="External"/><Relationship Id="rId2007" Type="http://schemas.openxmlformats.org/officeDocument/2006/relationships/hyperlink" Target="https://www.pixiv.net/users/2282551" TargetMode="External"/><Relationship Id="rId3339" Type="http://schemas.openxmlformats.org/officeDocument/2006/relationships/hyperlink" Target="https://x.com/CYFuture2024" TargetMode="External"/><Relationship Id="rId2008" Type="http://schemas.openxmlformats.org/officeDocument/2006/relationships/hyperlink" Target="https://www.facebook.com/junliang.zhu.71" TargetMode="External"/><Relationship Id="rId3338" Type="http://schemas.openxmlformats.org/officeDocument/2006/relationships/hyperlink" Target="https://www.facebook.com/profile.php?id=61556090013189" TargetMode="External"/><Relationship Id="rId4669" Type="http://schemas.openxmlformats.org/officeDocument/2006/relationships/hyperlink" Target="https://x.com/ENST9" TargetMode="External"/><Relationship Id="rId2009" Type="http://schemas.openxmlformats.org/officeDocument/2006/relationships/hyperlink" Target="http://facebook.com/NaiMi0719/" TargetMode="External"/><Relationship Id="rId4660" Type="http://schemas.openxmlformats.org/officeDocument/2006/relationships/hyperlink" Target="https://www.pixiv.net/users/384250" TargetMode="External"/><Relationship Id="rId3331" Type="http://schemas.openxmlformats.org/officeDocument/2006/relationships/hyperlink" Target="https://www.instagram.com/conscious8th/" TargetMode="External"/><Relationship Id="rId4662" Type="http://schemas.openxmlformats.org/officeDocument/2006/relationships/hyperlink" Target="https://fantia.jp/fanclubs/12" TargetMode="External"/><Relationship Id="rId2000" Type="http://schemas.openxmlformats.org/officeDocument/2006/relationships/hyperlink" Target="https://www.instagram.com/ziton_0822/" TargetMode="External"/><Relationship Id="rId3330" Type="http://schemas.openxmlformats.org/officeDocument/2006/relationships/hyperlink" Target="https://x.com/conscious8th" TargetMode="External"/><Relationship Id="rId4661" Type="http://schemas.openxmlformats.org/officeDocument/2006/relationships/hyperlink" Target="https://geko-ohoshisama.fanbox.cc/" TargetMode="External"/><Relationship Id="rId2001" Type="http://schemas.openxmlformats.org/officeDocument/2006/relationships/hyperlink" Target="https://www.facebook.com/jantan169888/" TargetMode="External"/><Relationship Id="rId3333" Type="http://schemas.openxmlformats.org/officeDocument/2006/relationships/hyperlink" Target="https://x.com/cunomon" TargetMode="External"/><Relationship Id="rId4664" Type="http://schemas.openxmlformats.org/officeDocument/2006/relationships/hyperlink" Target="https://www.pixiv.net/users/104322214" TargetMode="External"/><Relationship Id="rId2002" Type="http://schemas.openxmlformats.org/officeDocument/2006/relationships/hyperlink" Target="https://twitter.com/jantan169888" TargetMode="External"/><Relationship Id="rId3332" Type="http://schemas.openxmlformats.org/officeDocument/2006/relationships/hyperlink" Target="https://www.facebook.com/CurrynoodleArt" TargetMode="External"/><Relationship Id="rId4663" Type="http://schemas.openxmlformats.org/officeDocument/2006/relationships/hyperlink" Target="https://x.com/onkyu99" TargetMode="External"/><Relationship Id="rId2003" Type="http://schemas.openxmlformats.org/officeDocument/2006/relationships/hyperlink" Target="https://www.youtube.com/channel/UC_JVKVGuvb2xX8_GMppX0hw?sub_confirmation=1" TargetMode="External"/><Relationship Id="rId3335" Type="http://schemas.openxmlformats.org/officeDocument/2006/relationships/hyperlink" Target="https://x.com/curry_and_rice4" TargetMode="External"/><Relationship Id="rId4666" Type="http://schemas.openxmlformats.org/officeDocument/2006/relationships/hyperlink" Target="https://www.pixiv.net/users/8513896" TargetMode="External"/><Relationship Id="rId2004" Type="http://schemas.openxmlformats.org/officeDocument/2006/relationships/hyperlink" Target="https://lit.link/en/jantan?fbclid=IwY2xjawHGhn9leHRuA2FlbQIxMAABHXecOq4nFytPERkpZx2FAa_XVnaL28rC1XLjDM0yvEp7nicbls66uXNVZg_aem_VV40iWkXdqZPNOlBW8E2iQ" TargetMode="External"/><Relationship Id="rId3334" Type="http://schemas.openxmlformats.org/officeDocument/2006/relationships/hyperlink" Target="https://www.youtube.com/@Cunomon/streams" TargetMode="External"/><Relationship Id="rId4665" Type="http://schemas.openxmlformats.org/officeDocument/2006/relationships/hyperlink" Target="https://x.com/kakao_rantan" TargetMode="External"/><Relationship Id="rId3326" Type="http://schemas.openxmlformats.org/officeDocument/2006/relationships/hyperlink" Target="https://www.plurk.com/YConeco" TargetMode="External"/><Relationship Id="rId4657" Type="http://schemas.openxmlformats.org/officeDocument/2006/relationships/hyperlink" Target="https://www.instagram.com/skr017ebi" TargetMode="External"/><Relationship Id="rId3325" Type="http://schemas.openxmlformats.org/officeDocument/2006/relationships/hyperlink" Target="https://www.facebook.com/groups/257386581111808/" TargetMode="External"/><Relationship Id="rId4656" Type="http://schemas.openxmlformats.org/officeDocument/2006/relationships/hyperlink" Target="https://www.pixiv.net/users/9039230" TargetMode="External"/><Relationship Id="rId3328" Type="http://schemas.openxmlformats.org/officeDocument/2006/relationships/hyperlink" Target="https://famistore.famiport.com.tw/users/68316/custom-class/0" TargetMode="External"/><Relationship Id="rId4659" Type="http://schemas.openxmlformats.org/officeDocument/2006/relationships/hyperlink" Target="https://www.plurk.com/geko_ohoshisama" TargetMode="External"/><Relationship Id="rId3327" Type="http://schemas.openxmlformats.org/officeDocument/2006/relationships/hyperlink" Target="https://discord.com/invite/twUT3X3XDR" TargetMode="External"/><Relationship Id="rId4658" Type="http://schemas.openxmlformats.org/officeDocument/2006/relationships/hyperlink" Target="https://x.com/geko_ohoshisama" TargetMode="External"/><Relationship Id="rId3329" Type="http://schemas.openxmlformats.org/officeDocument/2006/relationships/hyperlink" Target="https://www.facebook.com/profile.php?id=61561813621433" TargetMode="External"/><Relationship Id="rId3320" Type="http://schemas.openxmlformats.org/officeDocument/2006/relationships/hyperlink" Target="https://www.facebook.com/profile.php?id=61556671013215" TargetMode="External"/><Relationship Id="rId4651" Type="http://schemas.openxmlformats.org/officeDocument/2006/relationships/hyperlink" Target="https://www.youtube.com/channel/UCJEnmPUoVVMX0_n6YrIeRvg" TargetMode="External"/><Relationship Id="rId4650" Type="http://schemas.openxmlformats.org/officeDocument/2006/relationships/hyperlink" Target="https://www.instagram.com/uyuchanofficial?utm_source=qr" TargetMode="External"/><Relationship Id="rId3322" Type="http://schemas.openxmlformats.org/officeDocument/2006/relationships/hyperlink" Target="https://twitter.com/cloba377" TargetMode="External"/><Relationship Id="rId4653" Type="http://schemas.openxmlformats.org/officeDocument/2006/relationships/hyperlink" Target="https://www.instagram.com/00shiga00" TargetMode="External"/><Relationship Id="rId3321" Type="http://schemas.openxmlformats.org/officeDocument/2006/relationships/hyperlink" Target="https://linktr.ee/circleworks" TargetMode="External"/><Relationship Id="rId4652" Type="http://schemas.openxmlformats.org/officeDocument/2006/relationships/hyperlink" Target="https://x.com/kaorokuri" TargetMode="External"/><Relationship Id="rId3324" Type="http://schemas.openxmlformats.org/officeDocument/2006/relationships/hyperlink" Target="https://www.facebook.com/100034546953117/posts/pfbid02Uhde5CzXCCnX8yyR5EEUA3JY2MgvnEVkS5UFyixwZiKBNXHt4xYC9GR8hrEZA1bol/?" TargetMode="External"/><Relationship Id="rId4655" Type="http://schemas.openxmlformats.org/officeDocument/2006/relationships/hyperlink" Target="https://x.com/skr017" TargetMode="External"/><Relationship Id="rId3323" Type="http://schemas.openxmlformats.org/officeDocument/2006/relationships/hyperlink" Target="https://www.pixiv.net/users/3504226" TargetMode="External"/><Relationship Id="rId4654" Type="http://schemas.openxmlformats.org/officeDocument/2006/relationships/hyperlink" Target="https://www.youtube.com/@Eili_channel/about" TargetMode="External"/><Relationship Id="rId2090" Type="http://schemas.openxmlformats.org/officeDocument/2006/relationships/hyperlink" Target="https://www.instagram.com/oh_den3.14/" TargetMode="External"/><Relationship Id="rId2091" Type="http://schemas.openxmlformats.org/officeDocument/2006/relationships/hyperlink" Target="https://www.facebook.com/mei.emerald.96?utm_source=ig&amp;utm_medium=social&amp;utm_content=link_in_bio" TargetMode="External"/><Relationship Id="rId2092" Type="http://schemas.openxmlformats.org/officeDocument/2006/relationships/hyperlink" Target="https://www.instagram.com/pcc_1020/" TargetMode="External"/><Relationship Id="rId2093" Type="http://schemas.openxmlformats.org/officeDocument/2006/relationships/hyperlink" Target="https://www.facebook.com/ekis2018/" TargetMode="External"/><Relationship Id="rId2094" Type="http://schemas.openxmlformats.org/officeDocument/2006/relationships/hyperlink" Target="https://www.instagram.com/studioekis/" TargetMode="External"/><Relationship Id="rId2095" Type="http://schemas.openxmlformats.org/officeDocument/2006/relationships/hyperlink" Target="https://www.facebook.com/viqusonwww/" TargetMode="External"/><Relationship Id="rId2096" Type="http://schemas.openxmlformats.org/officeDocument/2006/relationships/hyperlink" Target="https://bsky.app/profile/viqusnow.bsky.social" TargetMode="External"/><Relationship Id="rId2097" Type="http://schemas.openxmlformats.org/officeDocument/2006/relationships/hyperlink" Target="https://twitter.com/viqusnow" TargetMode="External"/><Relationship Id="rId2098" Type="http://schemas.openxmlformats.org/officeDocument/2006/relationships/hyperlink" Target="https://www.plurk.com/viqusnow" TargetMode="External"/><Relationship Id="rId2099" Type="http://schemas.openxmlformats.org/officeDocument/2006/relationships/hyperlink" Target="https://www.pixiv.net/users/2383160" TargetMode="External"/><Relationship Id="rId3391" Type="http://schemas.openxmlformats.org/officeDocument/2006/relationships/hyperlink" Target="https://www.pixiv.net/users/468133" TargetMode="External"/><Relationship Id="rId2060" Type="http://schemas.openxmlformats.org/officeDocument/2006/relationships/hyperlink" Target="https://www.facebook.com/saya.cat.9047" TargetMode="External"/><Relationship Id="rId3390" Type="http://schemas.openxmlformats.org/officeDocument/2006/relationships/hyperlink" Target="https://www.plurk.com/fgimt123321" TargetMode="External"/><Relationship Id="rId2061" Type="http://schemas.openxmlformats.org/officeDocument/2006/relationships/hyperlink" Target="https://www.facebook.com/VTuberIchigosen" TargetMode="External"/><Relationship Id="rId3393" Type="http://schemas.openxmlformats.org/officeDocument/2006/relationships/hyperlink" Target="https://twitter.com/james30226" TargetMode="External"/><Relationship Id="rId2062" Type="http://schemas.openxmlformats.org/officeDocument/2006/relationships/hyperlink" Target="https://x.com/ichigo_TOKIKOI" TargetMode="External"/><Relationship Id="rId3392" Type="http://schemas.openxmlformats.org/officeDocument/2006/relationships/hyperlink" Target="https://x.com/juicy_ichi" TargetMode="External"/><Relationship Id="rId2063" Type="http://schemas.openxmlformats.org/officeDocument/2006/relationships/hyperlink" Target="https://www.youtube.com/channel/UCJVe_TIWA-EE1Tz9HJbB3zA" TargetMode="External"/><Relationship Id="rId3395" Type="http://schemas.openxmlformats.org/officeDocument/2006/relationships/hyperlink" Target="https://home.gamer.com.tw/homeindex.php?owner=james30226" TargetMode="External"/><Relationship Id="rId2064" Type="http://schemas.openxmlformats.org/officeDocument/2006/relationships/hyperlink" Target="https://www.twitch.tv/ichigosentokikoi?lang=zh-tw" TargetMode="External"/><Relationship Id="rId3394" Type="http://schemas.openxmlformats.org/officeDocument/2006/relationships/hyperlink" Target="https://www.pixiv.net/users/215846" TargetMode="External"/><Relationship Id="rId2065" Type="http://schemas.openxmlformats.org/officeDocument/2006/relationships/hyperlink" Target="https://x.com/ichigo_tokikoi/status/2084794831239594229" TargetMode="External"/><Relationship Id="rId3397" Type="http://schemas.openxmlformats.org/officeDocument/2006/relationships/hyperlink" Target="https://x.com/eatos_ye" TargetMode="External"/><Relationship Id="rId2066" Type="http://schemas.openxmlformats.org/officeDocument/2006/relationships/hyperlink" Target="https://www.facebook.com/mio.mio.647739" TargetMode="External"/><Relationship Id="rId3396" Type="http://schemas.openxmlformats.org/officeDocument/2006/relationships/hyperlink" Target="https://www.facebook.com/ISGOGOIS/" TargetMode="External"/><Relationship Id="rId2067" Type="http://schemas.openxmlformats.org/officeDocument/2006/relationships/hyperlink" Target="https://www.facebook.com/mio.mio.647739/posts/pfbid0CRJMxVHzcGjZvXyxoTc9Rd7XNwSxzgMy3AWhaXhwfs6sQEi9LobUXtcZuSg3FuCTl" TargetMode="External"/><Relationship Id="rId3399" Type="http://schemas.openxmlformats.org/officeDocument/2006/relationships/hyperlink" Target="https://x.com/ebimochi0306" TargetMode="External"/><Relationship Id="rId2068" Type="http://schemas.openxmlformats.org/officeDocument/2006/relationships/hyperlink" Target="https://www.facebook.com/UpClassGuaga" TargetMode="External"/><Relationship Id="rId3398" Type="http://schemas.openxmlformats.org/officeDocument/2006/relationships/hyperlink" Target="https://www.facebook.com/ebimochi0306/" TargetMode="External"/><Relationship Id="rId2069" Type="http://schemas.openxmlformats.org/officeDocument/2006/relationships/hyperlink" Target="https://x.com/fatsheep6021" TargetMode="External"/><Relationship Id="rId3380" Type="http://schemas.openxmlformats.org/officeDocument/2006/relationships/hyperlink" Target="https://www.instagram.com/dema_hmw" TargetMode="External"/><Relationship Id="rId2050" Type="http://schemas.openxmlformats.org/officeDocument/2006/relationships/hyperlink" Target="https://x.com/taotaotaotie/status/2086301444425019775" TargetMode="External"/><Relationship Id="rId3382" Type="http://schemas.openxmlformats.org/officeDocument/2006/relationships/hyperlink" Target="https://www.plurk.com/p/3iqc7xr0ih" TargetMode="External"/><Relationship Id="rId2051" Type="http://schemas.openxmlformats.org/officeDocument/2006/relationships/hyperlink" Target="https://www.facebook.com/TWJRT" TargetMode="External"/><Relationship Id="rId3381" Type="http://schemas.openxmlformats.org/officeDocument/2006/relationships/hyperlink" Target="https://lit.link/zh-tw/demahmwmoon" TargetMode="External"/><Relationship Id="rId2052" Type="http://schemas.openxmlformats.org/officeDocument/2006/relationships/hyperlink" Target="https://www.instagram.com/tetsu_tw_jrt/" TargetMode="External"/><Relationship Id="rId3384" Type="http://schemas.openxmlformats.org/officeDocument/2006/relationships/hyperlink" Target="https://www.myacg.com.tw/seller_market.php?seller=532020" TargetMode="External"/><Relationship Id="rId2053" Type="http://schemas.openxmlformats.org/officeDocument/2006/relationships/hyperlink" Target="https://www.facebook.com/lie.char.3?" TargetMode="External"/><Relationship Id="rId3383" Type="http://schemas.openxmlformats.org/officeDocument/2006/relationships/hyperlink" Target="https://www.facebook.com/permalink.php?story_fbid=pfbid02umYKG2pipsMgHZE85N1RQKfWcKEViZUHmUDAe5ZVQHZv7UCVv7Q9xQbbLwjGucU8l&amp;id=100002692831584" TargetMode="External"/><Relationship Id="rId2054" Type="http://schemas.openxmlformats.org/officeDocument/2006/relationships/hyperlink" Target="https://www.facebook.com/profile.php?id=100068021243803" TargetMode="External"/><Relationship Id="rId3386" Type="http://schemas.openxmlformats.org/officeDocument/2006/relationships/hyperlink" Target="https://x.com/devid515333" TargetMode="External"/><Relationship Id="rId2055" Type="http://schemas.openxmlformats.org/officeDocument/2006/relationships/hyperlink" Target="https://x.com/slapdashtw?s=21" TargetMode="External"/><Relationship Id="rId3385" Type="http://schemas.openxmlformats.org/officeDocument/2006/relationships/hyperlink" Target="https://www.facebook.com/devid.515333/" TargetMode="External"/><Relationship Id="rId2056" Type="http://schemas.openxmlformats.org/officeDocument/2006/relationships/hyperlink" Target="https://www.pixiv.net/users/5561441" TargetMode="External"/><Relationship Id="rId3388" Type="http://schemas.openxmlformats.org/officeDocument/2006/relationships/hyperlink" Target="https://www.facebook.com/CasinoEP" TargetMode="External"/><Relationship Id="rId2057" Type="http://schemas.openxmlformats.org/officeDocument/2006/relationships/hyperlink" Target="https://www.facebook.com/profile.php?id=100090106869902" TargetMode="External"/><Relationship Id="rId3387" Type="http://schemas.openxmlformats.org/officeDocument/2006/relationships/hyperlink" Target="https://instagram.com/devid.515333" TargetMode="External"/><Relationship Id="rId2058" Type="http://schemas.openxmlformats.org/officeDocument/2006/relationships/hyperlink" Target="https://www.facebook.com/permalink.php?story_fbid=pfbid035egk6WfUu6sepCFbv6CKGhsgH9SnW3dz6MsgEZ5z1Qg3NH9B6tbJvZU9TbwMatB2l&amp;id=100090106869902" TargetMode="External"/><Relationship Id="rId2059" Type="http://schemas.openxmlformats.org/officeDocument/2006/relationships/hyperlink" Target="https://www.facebook.com/tu.felicia.2025?__cft__%5B0%5D=AZWhJ9nAbR4EoBpPcIA1Vm0lKpMRG8c60z_QdW0gmb8YhbSVprKAy7G8QssiqR0xf5R5bxX6heolpMkIqPbF56Cg3xcAON3xZhseCDFmouTegRiXq1JwNk1dtiq9syu43gcFfwXkd6ESIndZnJCF5XHigcY_dekxkVVDktHVD6s-Vok-2urgiMHcNROFCOF9Cio&amp;__tn__=-UC%2CP-R" TargetMode="External"/><Relationship Id="rId3389" Type="http://schemas.openxmlformats.org/officeDocument/2006/relationships/hyperlink" Target="https://twitter.com/CasinoEP" TargetMode="External"/><Relationship Id="rId2080" Type="http://schemas.openxmlformats.org/officeDocument/2006/relationships/hyperlink" Target="https://www.plurk.com/iwks" TargetMode="External"/><Relationship Id="rId2081" Type="http://schemas.openxmlformats.org/officeDocument/2006/relationships/hyperlink" Target="https://www.pixiv.net/users/39651" TargetMode="External"/><Relationship Id="rId2082" Type="http://schemas.openxmlformats.org/officeDocument/2006/relationships/hyperlink" Target="https://clusters.tw/profile/3D37A6AC-2283-4615-B112-C33FAACCAD33/works" TargetMode="External"/><Relationship Id="rId2083" Type="http://schemas.openxmlformats.org/officeDocument/2006/relationships/hyperlink" Target="https://www.facebook.com/yala1688888/?locale=zh_TW" TargetMode="External"/><Relationship Id="rId2084" Type="http://schemas.openxmlformats.org/officeDocument/2006/relationships/hyperlink" Target="https://x.com/yala168" TargetMode="External"/><Relationship Id="rId2085" Type="http://schemas.openxmlformats.org/officeDocument/2006/relationships/hyperlink" Target="https://www.instagram.com/yala1688888/" TargetMode="External"/><Relationship Id="rId2086" Type="http://schemas.openxmlformats.org/officeDocument/2006/relationships/hyperlink" Target="https://x.com/yala168/status/2080492479900729692?s=61&amp;t=J9-H8xDVimG-T97w1or4FA" TargetMode="External"/><Relationship Id="rId2087" Type="http://schemas.openxmlformats.org/officeDocument/2006/relationships/hyperlink" Target="https://www.facebook.com/Usako.cosplayer/" TargetMode="External"/><Relationship Id="rId2088" Type="http://schemas.openxmlformats.org/officeDocument/2006/relationships/hyperlink" Target="https://www.facebook.com/profile.php?id=61583036337568" TargetMode="External"/><Relationship Id="rId2089" Type="http://schemas.openxmlformats.org/officeDocument/2006/relationships/hyperlink" Target="https://www.facebook.com/su.yong.lun.407559" TargetMode="External"/><Relationship Id="rId2070" Type="http://schemas.openxmlformats.org/officeDocument/2006/relationships/hyperlink" Target="https://youtube.com/@fatsheep0621" TargetMode="External"/><Relationship Id="rId2071" Type="http://schemas.openxmlformats.org/officeDocument/2006/relationships/hyperlink" Target="https://www.twitch.tv/fatsheep0621" TargetMode="External"/><Relationship Id="rId2072" Type="http://schemas.openxmlformats.org/officeDocument/2006/relationships/hyperlink" Target="https://lit.link/en/fatsheep0621" TargetMode="External"/><Relationship Id="rId2073" Type="http://schemas.openxmlformats.org/officeDocument/2006/relationships/hyperlink" Target="https://www.ruten.com.tw/store/gf13_001nhii/?srsltid=AfmBOor4FzgR7n9rBOOxU4SNoRy_uQwLT6GyXWN2ajuRU7sKq15Wu-uz" TargetMode="External"/><Relationship Id="rId2074" Type="http://schemas.openxmlformats.org/officeDocument/2006/relationships/hyperlink" Target="https://www.facebook.com/ke.su.7524" TargetMode="External"/><Relationship Id="rId2075" Type="http://schemas.openxmlformats.org/officeDocument/2006/relationships/hyperlink" Target="https://www.plurk.com/pudding28033757" TargetMode="External"/><Relationship Id="rId2076" Type="http://schemas.openxmlformats.org/officeDocument/2006/relationships/hyperlink" Target="https://www.doujin.com.tw/groups/info/7613/goods" TargetMode="External"/><Relationship Id="rId2077" Type="http://schemas.openxmlformats.org/officeDocument/2006/relationships/hyperlink" Target="https://www.facebook.com/ke.su.7524/posts/pfbid0WxafK1rZymp3LCuJp4di6dmkZ6bniZ9z6SyCsR6vkDSCfASSbhouXrrkmoYdH3Mwl" TargetMode="External"/><Relationship Id="rId2078" Type="http://schemas.openxmlformats.org/officeDocument/2006/relationships/hyperlink" Target="https://www.facebook.com/sayikasp?__cft__%5B0%5D=AZX-FmEw6zw8DCCKlXe3AUjCADNhLJw8DsOtYZYtiAzb9XJE9hT18J0AaaPSTH45FYZECxwGcL89hbwOlM8ohwg-mNgsHNBRDp5D96622FwQPdJPNig5WzqOkIdE8CngQFnHed_3NFzyWkp6vRli9VY4iOxpcHp_pHjc2QS6XHARg03TAc2UHKzNbn4DE9z9QnY&amp;__tn__=-UC%2CP-R" TargetMode="External"/><Relationship Id="rId2079" Type="http://schemas.openxmlformats.org/officeDocument/2006/relationships/hyperlink" Target="https://twitter.com/Sayika_SP" TargetMode="External"/><Relationship Id="rId2940" Type="http://schemas.openxmlformats.org/officeDocument/2006/relationships/hyperlink" Target="https://x.com/sayuki_9696" TargetMode="External"/><Relationship Id="rId1610" Type="http://schemas.openxmlformats.org/officeDocument/2006/relationships/hyperlink" Target="https://x.com/chillya1020" TargetMode="External"/><Relationship Id="rId2941" Type="http://schemas.openxmlformats.org/officeDocument/2006/relationships/hyperlink" Target="https://www.youtube.com/@%E9%B2%A8%E9%B1%BC%E7%8B%97%E9%B2%A8%E9%B2%A8" TargetMode="External"/><Relationship Id="rId1611" Type="http://schemas.openxmlformats.org/officeDocument/2006/relationships/hyperlink" Target="https://p.ecpay.com.tw/597EE96" TargetMode="External"/><Relationship Id="rId2942" Type="http://schemas.openxmlformats.org/officeDocument/2006/relationships/hyperlink" Target="https://lit.link/zh-tw/sayuki_9696" TargetMode="External"/><Relationship Id="rId1612" Type="http://schemas.openxmlformats.org/officeDocument/2006/relationships/hyperlink" Target="https://instagram.com/chillya1020" TargetMode="External"/><Relationship Id="rId2943" Type="http://schemas.openxmlformats.org/officeDocument/2006/relationships/hyperlink" Target="https://www.facebook.com/share/1A3kWSytP6/?mibextid=LQQJ4d" TargetMode="External"/><Relationship Id="rId1613" Type="http://schemas.openxmlformats.org/officeDocument/2006/relationships/hyperlink" Target="https://youtube.com/@chillya1020?sub_confirmation=1" TargetMode="External"/><Relationship Id="rId2944" Type="http://schemas.openxmlformats.org/officeDocument/2006/relationships/hyperlink" Target="https://www.pixiv.net/users/19274221" TargetMode="External"/><Relationship Id="rId1614" Type="http://schemas.openxmlformats.org/officeDocument/2006/relationships/hyperlink" Target="https://www.twitch.tv/chillya1020" TargetMode="External"/><Relationship Id="rId2945" Type="http://schemas.openxmlformats.org/officeDocument/2006/relationships/hyperlink" Target="https://www.instagram.com/shika_cka/?fbclid=IwAR0kXk-5saYd8W4s6pppo0xwhuLpW3HY2IGUaU9y_HdVJKRRZETm625ClMc" TargetMode="External"/><Relationship Id="rId1615" Type="http://schemas.openxmlformats.org/officeDocument/2006/relationships/hyperlink" Target="https://discord.gg/JmTZnqaj" TargetMode="External"/><Relationship Id="rId2946" Type="http://schemas.openxmlformats.org/officeDocument/2006/relationships/hyperlink" Target="https://www.twitch.tv/shika002?fbclid=IwAR0l6mgxH3XzDe2n3SXTfiSJoTG4EvgqjSeUNvbTv7UW5YX9KF1mQO_Z468" TargetMode="External"/><Relationship Id="rId1616" Type="http://schemas.openxmlformats.org/officeDocument/2006/relationships/hyperlink" Target="https://linktr.ee/chillya1020?utm_source=linktree_admin_share" TargetMode="External"/><Relationship Id="rId2947" Type="http://schemas.openxmlformats.org/officeDocument/2006/relationships/hyperlink" Target="https://myacgshika.wixsite.com/cka1?fbclid=IwY2xjawIMJwtleHRuA2FlbQIxMAABHW59Z0ElumANpDaR9Ur9UaWkvGJ49mf8jra7X6QZDecKjKXOdsljNKsLTg_aem_Tw5bZjYwB1biUf7wAk3kKg" TargetMode="External"/><Relationship Id="rId907" Type="http://schemas.openxmlformats.org/officeDocument/2006/relationships/hyperlink" Target="https://www.facebook.com/share/14dCKi4brfA/?mibextid=wwXIfr" TargetMode="External"/><Relationship Id="rId1617" Type="http://schemas.openxmlformats.org/officeDocument/2006/relationships/hyperlink" Target="http://www.facebook.com/ChudyShoujo" TargetMode="External"/><Relationship Id="rId2948" Type="http://schemas.openxmlformats.org/officeDocument/2006/relationships/hyperlink" Target="https://www.facebook.com/MARK4why/" TargetMode="External"/><Relationship Id="rId906" Type="http://schemas.openxmlformats.org/officeDocument/2006/relationships/hyperlink" Target="https://www.instagram.com/mienn_pp" TargetMode="External"/><Relationship Id="rId1618" Type="http://schemas.openxmlformats.org/officeDocument/2006/relationships/hyperlink" Target="https://twitter.com/AkiogiShoujo" TargetMode="External"/><Relationship Id="rId2949" Type="http://schemas.openxmlformats.org/officeDocument/2006/relationships/hyperlink" Target="https://twitter.com/ChickeIII" TargetMode="External"/><Relationship Id="rId905" Type="http://schemas.openxmlformats.org/officeDocument/2006/relationships/hyperlink" Target="https://www.pixiv.net/users/24639982" TargetMode="External"/><Relationship Id="rId1619" Type="http://schemas.openxmlformats.org/officeDocument/2006/relationships/hyperlink" Target="https://www.plurk.com/chudyshoujo" TargetMode="External"/><Relationship Id="rId904" Type="http://schemas.openxmlformats.org/officeDocument/2006/relationships/hyperlink" Target="https://x.com/mieen22" TargetMode="External"/><Relationship Id="rId909" Type="http://schemas.openxmlformats.org/officeDocument/2006/relationships/hyperlink" Target="https://www.instagram.com/a618mifu?igsh=Mms5dnV0amZxNGVm" TargetMode="External"/><Relationship Id="rId908" Type="http://schemas.openxmlformats.org/officeDocument/2006/relationships/hyperlink" Target="https://www.plurk.com/u/a618_rainmusic" TargetMode="External"/><Relationship Id="rId903" Type="http://schemas.openxmlformats.org/officeDocument/2006/relationships/hyperlink" Target="https://www.facebook.com/en.mi.7771/" TargetMode="External"/><Relationship Id="rId902" Type="http://schemas.openxmlformats.org/officeDocument/2006/relationships/hyperlink" Target="https://www.pixiv.net/users/14655223" TargetMode="External"/><Relationship Id="rId901" Type="http://schemas.openxmlformats.org/officeDocument/2006/relationships/hyperlink" Target="https://www.plurk.com/Siawasenosekai" TargetMode="External"/><Relationship Id="rId900" Type="http://schemas.openxmlformats.org/officeDocument/2006/relationships/hyperlink" Target="https://twitter.com/setoharukano_12?fbclid=IwAR1HQF8M2DXctPL16LGe0DpaiF_9nInlCNQR1Fvo6Ysev2M7IPZhkNH6DNY" TargetMode="External"/><Relationship Id="rId2930" Type="http://schemas.openxmlformats.org/officeDocument/2006/relationships/hyperlink" Target="https://www.plurk.com/SalmonFormosa" TargetMode="External"/><Relationship Id="rId1600" Type="http://schemas.openxmlformats.org/officeDocument/2006/relationships/hyperlink" Target="https://www.instagram.com/sugarday_712/" TargetMode="External"/><Relationship Id="rId2931" Type="http://schemas.openxmlformats.org/officeDocument/2006/relationships/hyperlink" Target="https://www.pixiv.net/users/43178721" TargetMode="External"/><Relationship Id="rId1601" Type="http://schemas.openxmlformats.org/officeDocument/2006/relationships/hyperlink" Target="https://www.youtube.com/@sugarday_712" TargetMode="External"/><Relationship Id="rId2932" Type="http://schemas.openxmlformats.org/officeDocument/2006/relationships/hyperlink" Target="https://www.instagram.com/salmonformosa/" TargetMode="External"/><Relationship Id="rId1602" Type="http://schemas.openxmlformats.org/officeDocument/2006/relationships/hyperlink" Target="https://docs.google.com/forms/d/e/1FAIpQLSfrQl4ACTZJj8rOPWGL-gmzlATFGgN6WWHo8Z0wOq35nnNhKw/viewform" TargetMode="External"/><Relationship Id="rId2933" Type="http://schemas.openxmlformats.org/officeDocument/2006/relationships/hyperlink" Target="https://www.youtube.com/@salmonformosa" TargetMode="External"/><Relationship Id="rId1603" Type="http://schemas.openxmlformats.org/officeDocument/2006/relationships/hyperlink" Target="https://docs.google.com/forms/d/e/1FAIpQLSfrQl4ACTZJj8rOPWGL-gmzlATFGgN6WWHo8Z0wOq35nnNhKw/viewform" TargetMode="External"/><Relationship Id="rId2934" Type="http://schemas.openxmlformats.org/officeDocument/2006/relationships/hyperlink" Target="https://bento.me/salmonformosa" TargetMode="External"/><Relationship Id="rId1604" Type="http://schemas.openxmlformats.org/officeDocument/2006/relationships/hyperlink" Target="https://www.facebook.com/p/Aki-Yama-100023401803009/?locale=fi_FI" TargetMode="External"/><Relationship Id="rId2935" Type="http://schemas.openxmlformats.org/officeDocument/2006/relationships/hyperlink" Target="https://www.plurk.com/p/3iyxce9zvv" TargetMode="External"/><Relationship Id="rId1605" Type="http://schemas.openxmlformats.org/officeDocument/2006/relationships/hyperlink" Target="https://twitter.com/Aki_Yama73" TargetMode="External"/><Relationship Id="rId2936" Type="http://schemas.openxmlformats.org/officeDocument/2006/relationships/hyperlink" Target="https://www.facebook.com/roguru.luo.gu" TargetMode="External"/><Relationship Id="rId1606" Type="http://schemas.openxmlformats.org/officeDocument/2006/relationships/hyperlink" Target="https://www.pixiv.net/users/8057905" TargetMode="External"/><Relationship Id="rId2937" Type="http://schemas.openxmlformats.org/officeDocument/2006/relationships/hyperlink" Target="https://twitter.com/roggle16" TargetMode="External"/><Relationship Id="rId1607" Type="http://schemas.openxmlformats.org/officeDocument/2006/relationships/hyperlink" Target="https://www.facebook.com/aki.yama.73228/posts/pfbid02NCyXUuhr3LHfAJpJ8cBL4LYCs73d5YcgD5BApMURJEn9xzoBBRJwshw4sHeDge7al" TargetMode="External"/><Relationship Id="rId2938" Type="http://schemas.openxmlformats.org/officeDocument/2006/relationships/hyperlink" Target="https://www.pixiv.net/users/25515746" TargetMode="External"/><Relationship Id="rId1608" Type="http://schemas.openxmlformats.org/officeDocument/2006/relationships/hyperlink" Target="https://x.com/akina_mochi_" TargetMode="External"/><Relationship Id="rId2939" Type="http://schemas.openxmlformats.org/officeDocument/2006/relationships/hyperlink" Target="https://www.facebook.com/sng.m.song?locale=zh_TW" TargetMode="External"/><Relationship Id="rId1609" Type="http://schemas.openxmlformats.org/officeDocument/2006/relationships/hyperlink" Target="https://www.facebook.com/chillya1020" TargetMode="External"/><Relationship Id="rId1631" Type="http://schemas.openxmlformats.org/officeDocument/2006/relationships/hyperlink" Target="https://x.com/ji_nai55541" TargetMode="External"/><Relationship Id="rId2962" Type="http://schemas.openxmlformats.org/officeDocument/2006/relationships/hyperlink" Target="https://www.plurk.com/hshshs20160503" TargetMode="External"/><Relationship Id="rId1632" Type="http://schemas.openxmlformats.org/officeDocument/2006/relationships/hyperlink" Target="https://www.facebook.com/akarizu223" TargetMode="External"/><Relationship Id="rId2963" Type="http://schemas.openxmlformats.org/officeDocument/2006/relationships/hyperlink" Target="https://www.facebook.com/cunge721/" TargetMode="External"/><Relationship Id="rId1633" Type="http://schemas.openxmlformats.org/officeDocument/2006/relationships/hyperlink" Target="https://x.com/Akarizu223?fbclid=IwY2xjawLwW25leHRuA2FlbQIxMABicmlkETFPTUNwYWlFNXZDcDBpYzc2AR6KRKs4WIJTzckbZiKNwFId82JipPTBd7hGxWfeoqIzROPKIGYe0etvC_cd_A_aem_OlIs-AX_fUXpNDGlCNdIag" TargetMode="External"/><Relationship Id="rId2964" Type="http://schemas.openxmlformats.org/officeDocument/2006/relationships/hyperlink" Target="https://www.plurk.com/cunge214" TargetMode="External"/><Relationship Id="rId1634" Type="http://schemas.openxmlformats.org/officeDocument/2006/relationships/hyperlink" Target="https://www.instagram.com/akarizu223?fbclid=IwY2xjawLwW21leHRuA2FlbQIxMABicmlkETFPTUNwYWlFNXZDcDBpYzc2AR59GJzq4RZW76zYw9GHZ_Wv5bdt36AJ2N6OZnOzVCtNu_v_CNFHUuOlatP0XA_aem_NLIXDXKGGe3xYBl2mh4Opw" TargetMode="External"/><Relationship Id="rId2965" Type="http://schemas.openxmlformats.org/officeDocument/2006/relationships/hyperlink" Target="https://www.pixiv.net/users/1241550" TargetMode="External"/><Relationship Id="rId1635" Type="http://schemas.openxmlformats.org/officeDocument/2006/relationships/hyperlink" Target="https://www.facebook.com/akanyanya/" TargetMode="External"/><Relationship Id="rId2966" Type="http://schemas.openxmlformats.org/officeDocument/2006/relationships/hyperlink" Target="https://www.instagram.com/gecun831" TargetMode="External"/><Relationship Id="rId1636" Type="http://schemas.openxmlformats.org/officeDocument/2006/relationships/hyperlink" Target="https://twitter.com/akanyanya" TargetMode="External"/><Relationship Id="rId2967" Type="http://schemas.openxmlformats.org/officeDocument/2006/relationships/hyperlink" Target="https://rottrnking.weebly.com/31038222963164929702201543325820171.html" TargetMode="External"/><Relationship Id="rId1637" Type="http://schemas.openxmlformats.org/officeDocument/2006/relationships/hyperlink" Target="https://www.plurk.com/akanya" TargetMode="External"/><Relationship Id="rId2968" Type="http://schemas.openxmlformats.org/officeDocument/2006/relationships/hyperlink" Target="https://www.plurk.com/p/3iuan20w0g" TargetMode="External"/><Relationship Id="rId1638" Type="http://schemas.openxmlformats.org/officeDocument/2006/relationships/hyperlink" Target="https://pixiv.me/akanecolors" TargetMode="External"/><Relationship Id="rId2969" Type="http://schemas.openxmlformats.org/officeDocument/2006/relationships/hyperlink" Target="https://docs.google.com/forms/d/e/1FAIpQLSfx5V46w-CnTIvkoKwZezuQz3VjsYt7oc38SvzKaJBZpim9Cw/viewform" TargetMode="External"/><Relationship Id="rId929" Type="http://schemas.openxmlformats.org/officeDocument/2006/relationships/hyperlink" Target="https://www.pixiv.net/users/3272372" TargetMode="External"/><Relationship Id="rId1639" Type="http://schemas.openxmlformats.org/officeDocument/2006/relationships/hyperlink" Target="http://www.akaneiro.biz/home/event.php?lan=c" TargetMode="External"/><Relationship Id="rId928" Type="http://schemas.openxmlformats.org/officeDocument/2006/relationships/hyperlink" Target="https://x.com/lambovis0308" TargetMode="External"/><Relationship Id="rId927" Type="http://schemas.openxmlformats.org/officeDocument/2006/relationships/hyperlink" Target="https://www.facebook.com/Lamb3272372" TargetMode="External"/><Relationship Id="rId926" Type="http://schemas.openxmlformats.org/officeDocument/2006/relationships/hyperlink" Target="https://www.facebook.com/lamb.ovis/" TargetMode="External"/><Relationship Id="rId921" Type="http://schemas.openxmlformats.org/officeDocument/2006/relationships/hyperlink" Target="https://www.facebook.com/Akiedasfuton/" TargetMode="External"/><Relationship Id="rId920" Type="http://schemas.openxmlformats.org/officeDocument/2006/relationships/hyperlink" Target="https://www.facebook.com/mi.xu.56064/posts/pfbid02ShYeW876jV3p49tdhhSrHF5JUQv5g1bNkoTy7nqeeZW1sHDiNR14cKQoaq6puL4Ql" TargetMode="External"/><Relationship Id="rId925" Type="http://schemas.openxmlformats.org/officeDocument/2006/relationships/hyperlink" Target="https://www.facebook.com/yumemida/posts/pfbid0JygS1KbRUcxzmQNxgkoK4UzapwYSgZ4BZFJpNV6irz6JJxZQzM1ZF9sWFJ3xVUBGl" TargetMode="External"/><Relationship Id="rId924" Type="http://schemas.openxmlformats.org/officeDocument/2006/relationships/hyperlink" Target="https://www.pixiv.net/users/4215933" TargetMode="External"/><Relationship Id="rId923" Type="http://schemas.openxmlformats.org/officeDocument/2006/relationships/hyperlink" Target="https://www.plurk.com/akiedaze" TargetMode="External"/><Relationship Id="rId922" Type="http://schemas.openxmlformats.org/officeDocument/2006/relationships/hyperlink" Target="https://twitter.com/Ara_Kieda" TargetMode="External"/><Relationship Id="rId2960" Type="http://schemas.openxmlformats.org/officeDocument/2006/relationships/hyperlink" Target="https://www.instagram.com/tian_luo_bo?fbclid=IwY2xjawSsev5leHRuA2FlbQIxMABicmlkETE4V3ROb2JiWmFIV3o4NlVMc3J0YwZhcHBfaWQQMjIyMDM5MTc4ODIwMDg5MgABHuqdPw97YQ1KZ7P5BtaTESt1GEf4JJfZ7XY7i2HdhwQw6_P_E-WhqnLLOsB6_aem_mW-xxD5fzV_jE4HQN6fT5g" TargetMode="External"/><Relationship Id="rId1630" Type="http://schemas.openxmlformats.org/officeDocument/2006/relationships/hyperlink" Target="https://lit.link/en/TsukinaArt" TargetMode="External"/><Relationship Id="rId2961" Type="http://schemas.openxmlformats.org/officeDocument/2006/relationships/hyperlink" Target="https://www.facebook.com/permalink.php?story_fbid=pfbid0oE2V3Lfe2T7VVAa7KPobafZnHZZbTqtMteb1R4hjdihZqQVc6iHyqkCv1MuHL2gWl&amp;id=61584005884273" TargetMode="External"/><Relationship Id="rId1620" Type="http://schemas.openxmlformats.org/officeDocument/2006/relationships/hyperlink" Target="https://www.pixiv.net/users/6350540" TargetMode="External"/><Relationship Id="rId2951" Type="http://schemas.openxmlformats.org/officeDocument/2006/relationships/hyperlink" Target="https://www.pixiv.net/users/9752301" TargetMode="External"/><Relationship Id="rId1621" Type="http://schemas.openxmlformats.org/officeDocument/2006/relationships/hyperlink" Target="http://chudyshoujo.fanbox.cc/" TargetMode="External"/><Relationship Id="rId2952" Type="http://schemas.openxmlformats.org/officeDocument/2006/relationships/hyperlink" Target="https://www.facebook.com/profile.php?id=100000211452578" TargetMode="External"/><Relationship Id="rId1622" Type="http://schemas.openxmlformats.org/officeDocument/2006/relationships/hyperlink" Target="https://www.facebook.com/groups/3711616099089946" TargetMode="External"/><Relationship Id="rId2953" Type="http://schemas.openxmlformats.org/officeDocument/2006/relationships/hyperlink" Target="https://www.facebook.com/p/%E7%8D%B8%E7%8D%B8%E7%9A%84%E7%8E%A9%E5%85%B7-furshop-100090486218038/" TargetMode="External"/><Relationship Id="rId1623" Type="http://schemas.openxmlformats.org/officeDocument/2006/relationships/hyperlink" Target="https://drive.google.com/drive/folders/1pchUhb6sFx86rRJkmVXQDRxBRjILFlX3?usp=drive_link" TargetMode="External"/><Relationship Id="rId2954" Type="http://schemas.openxmlformats.org/officeDocument/2006/relationships/hyperlink" Target="https://www.facebook.com/p/RicKe-Kao-100063766683561/?__cft__%5B0%5D=AZWKH7JgS80fBXX511Tj4AF09qXZKjAODSIycI3SczuLetnYmCSaBu43NVZ8Hpn_Jk4rlvP0CDcvVkAgjd9uRMUh9pf_xUJUVLfD3fWxLN2wy6TX8RYxVXrnZJT4QSUkFcRZ4gJu4chHF6cDxUonZ7A8Evh4DRoZ4VrTcNldrnFi7gSlVr_qSVyDLA6nIbI743A&amp;__tn__=-UC%2CP-R" TargetMode="External"/><Relationship Id="rId1624" Type="http://schemas.openxmlformats.org/officeDocument/2006/relationships/hyperlink" Target="https://www.facebook.com/babyonina" TargetMode="External"/><Relationship Id="rId2955" Type="http://schemas.openxmlformats.org/officeDocument/2006/relationships/hyperlink" Target="https://x.com/Ricke_1102" TargetMode="External"/><Relationship Id="rId1625" Type="http://schemas.openxmlformats.org/officeDocument/2006/relationships/hyperlink" Target="https://www.facebook.com/profile.php?id=61553659323524" TargetMode="External"/><Relationship Id="rId2956" Type="http://schemas.openxmlformats.org/officeDocument/2006/relationships/hyperlink" Target="https://www.pixiv.net/users/75603323" TargetMode="External"/><Relationship Id="rId1626" Type="http://schemas.openxmlformats.org/officeDocument/2006/relationships/hyperlink" Target="https://x.com/TsukinaArt" TargetMode="External"/><Relationship Id="rId2957" Type="http://schemas.openxmlformats.org/officeDocument/2006/relationships/hyperlink" Target="https://www.instagram.com/ricke._.2002/" TargetMode="External"/><Relationship Id="rId1627" Type="http://schemas.openxmlformats.org/officeDocument/2006/relationships/hyperlink" Target="https://www.plurk.com/Oninaart" TargetMode="External"/><Relationship Id="rId2958" Type="http://schemas.openxmlformats.org/officeDocument/2006/relationships/hyperlink" Target="https://www.facebook.com/100063766683561/posts/pfbid0bKjZ19jALFGG72oWqkmtU5gQ5gqWUnNXDH2WXnPKsh9ymLDoqRKDiVQXKiA8TsqSl/?" TargetMode="External"/><Relationship Id="rId918" Type="http://schemas.openxmlformats.org/officeDocument/2006/relationships/hyperlink" Target="https://www.facebook.com/mi.xu.56064" TargetMode="External"/><Relationship Id="rId1628" Type="http://schemas.openxmlformats.org/officeDocument/2006/relationships/hyperlink" Target="https://www.instagram.com/_tsukina.art_/" TargetMode="External"/><Relationship Id="rId2959" Type="http://schemas.openxmlformats.org/officeDocument/2006/relationships/hyperlink" Target="https://www.facebook.com/profile.php?id=61584005884273" TargetMode="External"/><Relationship Id="rId917" Type="http://schemas.openxmlformats.org/officeDocument/2006/relationships/hyperlink" Target="https://www.instagram.com/hami_1201/" TargetMode="External"/><Relationship Id="rId1629" Type="http://schemas.openxmlformats.org/officeDocument/2006/relationships/hyperlink" Target="https://home.gamer.com.tw/profile/index_creation.php?owner=onina70" TargetMode="External"/><Relationship Id="rId916" Type="http://schemas.openxmlformats.org/officeDocument/2006/relationships/hyperlink" Target="https://x.com/yorumi2025/status/2086392492166148587" TargetMode="External"/><Relationship Id="rId915" Type="http://schemas.openxmlformats.org/officeDocument/2006/relationships/hyperlink" Target="https://www.pixiv.net/users/1730300" TargetMode="External"/><Relationship Id="rId919" Type="http://schemas.openxmlformats.org/officeDocument/2006/relationships/hyperlink" Target="https://www.pixiv.net/users/27297552?fbclid=IwY2xjawTcGcBleHRuA2FlbQIxMABicmlkETF3MGFSNFFlUjNWNHVQdjFlc3J0YwZhcHBfaWQQMjIyMDM5MTc4ODIwMDg5MgABHkZbPPngdIkO2apIlAbd_dmtQCzWD1OUwy1DC8FQDgHRY1cDDqYZp1rJz0EP_aem_10GpmFkNjUHbPgK4j96vzw" TargetMode="External"/><Relationship Id="rId910" Type="http://schemas.openxmlformats.org/officeDocument/2006/relationships/hyperlink" Target="https://www.facebook.com/100063467480166/posts/pfbid037xuDDEqVU7vgQobKshwwpy1vxXJx8GRzxA3iuoS5c4B5CZ4VTNMs4Zhwd9jJiKQHl/?" TargetMode="External"/><Relationship Id="rId914" Type="http://schemas.openxmlformats.org/officeDocument/2006/relationships/hyperlink" Target="https://www.plurk.com/phoenix0" TargetMode="External"/><Relationship Id="rId913" Type="http://schemas.openxmlformats.org/officeDocument/2006/relationships/hyperlink" Target="https://twitter.com/Phoenix1237" TargetMode="External"/><Relationship Id="rId912" Type="http://schemas.openxmlformats.org/officeDocument/2006/relationships/hyperlink" Target="https://www.facebook.com/mizumizu2014/" TargetMode="External"/><Relationship Id="rId911" Type="http://schemas.openxmlformats.org/officeDocument/2006/relationships/hyperlink" Target="https://forms.gle/s1cCjvP8YZJPq9P39?fbclid=IwZnRzaATSUXBwZG9mAWZkaWQWULQASH5xSu27qhCe8g11rGeBcFCn8WV4dG4DYWVtAjExAHNydGMGYXBwX2lkDzE3Mzg0NzY0MjY3MDM3MAABHp5MHm45K-wBJu9hJtv97ejsFepJDb4NhyrtXTk9zVvjdJB9EPiie_sX1tzE_aem_U5OXasPD3cacLSnaMTR-vQ" TargetMode="External"/><Relationship Id="rId2950" Type="http://schemas.openxmlformats.org/officeDocument/2006/relationships/hyperlink" Target="https://www.plurk.com/fg3517" TargetMode="External"/><Relationship Id="rId2900" Type="http://schemas.openxmlformats.org/officeDocument/2006/relationships/hyperlink" Target="https://www.facebook.com/jinlicos.yangyi" TargetMode="External"/><Relationship Id="rId2901" Type="http://schemas.openxmlformats.org/officeDocument/2006/relationships/hyperlink" Target="https://x.com/jinlicos" TargetMode="External"/><Relationship Id="rId2902" Type="http://schemas.openxmlformats.org/officeDocument/2006/relationships/hyperlink" Target="https://www.instagram.com/jinlicos/" TargetMode="External"/><Relationship Id="rId2903" Type="http://schemas.openxmlformats.org/officeDocument/2006/relationships/hyperlink" Target="https://lit.link/en/yangyi" TargetMode="External"/><Relationship Id="rId2904" Type="http://schemas.openxmlformats.org/officeDocument/2006/relationships/hyperlink" Target="https://www.facebook.com/people/%E7%BF%BB%E8%BB%8A%E8%B2%93-MoNya-MoNya/100063562817340/" TargetMode="External"/><Relationship Id="rId2905" Type="http://schemas.openxmlformats.org/officeDocument/2006/relationships/hyperlink" Target="https://twitter.com/enjoymonyamonya" TargetMode="External"/><Relationship Id="rId2906" Type="http://schemas.openxmlformats.org/officeDocument/2006/relationships/hyperlink" Target="https://www.facebook.com/permalink.php?story_fbid=pfbid033Tg7L3Yh3U5fqpxakz2UAaHBkMy4az2GGTArCk23mNsY9AQ8u5Ah6YZtga3VAX9sl&amp;id=100063562817340" TargetMode="External"/><Relationship Id="rId2907" Type="http://schemas.openxmlformats.org/officeDocument/2006/relationships/hyperlink" Target="https://www.facebook.com/YuyukoCosplayer/" TargetMode="External"/><Relationship Id="rId2908" Type="http://schemas.openxmlformats.org/officeDocument/2006/relationships/hyperlink" Target="https://x.com/yuyuko_cosplay" TargetMode="External"/><Relationship Id="rId2909" Type="http://schemas.openxmlformats.org/officeDocument/2006/relationships/hyperlink" Target="https://www.instagram.com/nam_yau3" TargetMode="External"/><Relationship Id="rId2920" Type="http://schemas.openxmlformats.org/officeDocument/2006/relationships/hyperlink" Target="https://www.pixiv.net/users/14462674" TargetMode="External"/><Relationship Id="rId2921" Type="http://schemas.openxmlformats.org/officeDocument/2006/relationships/hyperlink" Target="https://www.instagram.com/yyl.yoyo/" TargetMode="External"/><Relationship Id="rId2922" Type="http://schemas.openxmlformats.org/officeDocument/2006/relationships/hyperlink" Target="https://www.doujin.com.tw/groups/info/6044/goods" TargetMode="External"/><Relationship Id="rId2923" Type="http://schemas.openxmlformats.org/officeDocument/2006/relationships/hyperlink" Target="https://bsky.app/profile/zassoumaruko.bsky.social" TargetMode="External"/><Relationship Id="rId2924" Type="http://schemas.openxmlformats.org/officeDocument/2006/relationships/hyperlink" Target="https://twitter.com/QSiQBt63VwZkfGV" TargetMode="External"/><Relationship Id="rId2925" Type="http://schemas.openxmlformats.org/officeDocument/2006/relationships/hyperlink" Target="https://twitter.com/template1234" TargetMode="External"/><Relationship Id="rId2926" Type="http://schemas.openxmlformats.org/officeDocument/2006/relationships/hyperlink" Target="https://www.plurk.com/template1234" TargetMode="External"/><Relationship Id="rId2927" Type="http://schemas.openxmlformats.org/officeDocument/2006/relationships/hyperlink" Target="https://www.facebook.com/SalmonFormosa" TargetMode="External"/><Relationship Id="rId2928" Type="http://schemas.openxmlformats.org/officeDocument/2006/relationships/hyperlink" Target="https://bsky.app/profile/salmonformosa.bsky.social" TargetMode="External"/><Relationship Id="rId2929" Type="http://schemas.openxmlformats.org/officeDocument/2006/relationships/hyperlink" Target="https://x.com/SalmonFormosa" TargetMode="External"/><Relationship Id="rId2910" Type="http://schemas.openxmlformats.org/officeDocument/2006/relationships/hyperlink" Target="https://lit.link/zh-tw/lanlan077" TargetMode="External"/><Relationship Id="rId2911" Type="http://schemas.openxmlformats.org/officeDocument/2006/relationships/hyperlink" Target="https://lit.link/zh-tw/lanlan077" TargetMode="External"/><Relationship Id="rId2912" Type="http://schemas.openxmlformats.org/officeDocument/2006/relationships/hyperlink" Target="https://www.facebook.com/twinbox.tw/?locale=zh_TW" TargetMode="External"/><Relationship Id="rId2913" Type="http://schemas.openxmlformats.org/officeDocument/2006/relationships/hyperlink" Target="http://twinbox.weebly.com/?fbclid=IwZXh0bgNhZW0CMTAAAR2hVynoYGtoBSgSK7cfa6UFUKQTkE7M0GAir8kIFnllJDP9Q1_ZguPKdyc_aem_cJHiEUS8uMVfw1Evo-fSRg" TargetMode="External"/><Relationship Id="rId2914" Type="http://schemas.openxmlformats.org/officeDocument/2006/relationships/hyperlink" Target="https://www.facebook.com/twinbox.tw/posts/pfbid02FFd3tMLgeiYs21nw3YoCP6oiwJ7ToS3YUS8s3MLg2TKRPHWisoZzQbEhWE63z4Hil" TargetMode="External"/><Relationship Id="rId2915" Type="http://schemas.openxmlformats.org/officeDocument/2006/relationships/hyperlink" Target="https://www.facebook.com/PatonaNatsu/" TargetMode="External"/><Relationship Id="rId2916" Type="http://schemas.openxmlformats.org/officeDocument/2006/relationships/hyperlink" Target="https://www.facebook.com/profile.php?id=61573054561350" TargetMode="External"/><Relationship Id="rId2917" Type="http://schemas.openxmlformats.org/officeDocument/2006/relationships/hyperlink" Target="https://www.facebook.com/permalink.php?story_fbid=pfbid025iQ99Pat4DftCoMcoPtyXy5rHBQ9zGtaqKoF321dbsRnp7y69jxiXJgFbqZ55rdjl&amp;id=61568179090944" TargetMode="External"/><Relationship Id="rId2918" Type="http://schemas.openxmlformats.org/officeDocument/2006/relationships/hyperlink" Target="https://www.facebook.com/yoyolamy" TargetMode="External"/><Relationship Id="rId2919" Type="http://schemas.openxmlformats.org/officeDocument/2006/relationships/hyperlink" Target="https://x.com/lamyoyo1022" TargetMode="External"/><Relationship Id="rId1697" Type="http://schemas.openxmlformats.org/officeDocument/2006/relationships/hyperlink" Target="https://www.threads.com/@adixi_i/post/Dbs8ZmUDyrf/media" TargetMode="External"/><Relationship Id="rId4723" Type="http://schemas.openxmlformats.org/officeDocument/2006/relationships/hyperlink" Target="https://www.pixiv.net/users/415059" TargetMode="External"/><Relationship Id="rId1698" Type="http://schemas.openxmlformats.org/officeDocument/2006/relationships/hyperlink" Target="https://www.facebook.com/maomaoe/" TargetMode="External"/><Relationship Id="rId4722" Type="http://schemas.openxmlformats.org/officeDocument/2006/relationships/hyperlink" Target="https://x.com/shigunyan" TargetMode="External"/><Relationship Id="rId1699" Type="http://schemas.openxmlformats.org/officeDocument/2006/relationships/hyperlink" Target="https://twitter.com/nekonekohan" TargetMode="External"/><Relationship Id="rId4725" Type="http://schemas.openxmlformats.org/officeDocument/2006/relationships/hyperlink" Target="https://x.com/Sithle011?lang=ja" TargetMode="External"/><Relationship Id="rId4724" Type="http://schemas.openxmlformats.org/officeDocument/2006/relationships/hyperlink" Target="https://shigunyan.fanbox.cc/" TargetMode="External"/><Relationship Id="rId4727" Type="http://schemas.openxmlformats.org/officeDocument/2006/relationships/hyperlink" Target="https://www.youtube.com/@Sithle011" TargetMode="External"/><Relationship Id="rId4726" Type="http://schemas.openxmlformats.org/officeDocument/2006/relationships/hyperlink" Target="https://www.instagram.com/sithle011" TargetMode="External"/><Relationship Id="rId4729" Type="http://schemas.openxmlformats.org/officeDocument/2006/relationships/hyperlink" Target="https://x.com/syunichill_" TargetMode="External"/><Relationship Id="rId4728" Type="http://schemas.openxmlformats.org/officeDocument/2006/relationships/hyperlink" Target="https://www.twitch.tv/sithle011" TargetMode="External"/><Relationship Id="rId866" Type="http://schemas.openxmlformats.org/officeDocument/2006/relationships/hyperlink" Target="https://www.myacg.com.tw/goods_detail.php?gid=7374916" TargetMode="External"/><Relationship Id="rId865" Type="http://schemas.openxmlformats.org/officeDocument/2006/relationships/hyperlink" Target="https://www.plurk.com/p/3iqc2ufww6" TargetMode="External"/><Relationship Id="rId864" Type="http://schemas.openxmlformats.org/officeDocument/2006/relationships/hyperlink" Target="http://pixiv.me/mimit" TargetMode="External"/><Relationship Id="rId863" Type="http://schemas.openxmlformats.org/officeDocument/2006/relationships/hyperlink" Target="https://www.plurk.com/ANTANS8092" TargetMode="External"/><Relationship Id="rId869" Type="http://schemas.openxmlformats.org/officeDocument/2006/relationships/hyperlink" Target="https://www.facebook.com/profile.php?id=100080884324277" TargetMode="External"/><Relationship Id="rId868" Type="http://schemas.openxmlformats.org/officeDocument/2006/relationships/hyperlink" Target="https://www.facebook.com/Toriiipic/" TargetMode="External"/><Relationship Id="rId867" Type="http://schemas.openxmlformats.org/officeDocument/2006/relationships/hyperlink" Target="https://www.doujin.com.tw/books/info/70498" TargetMode="External"/><Relationship Id="rId1690" Type="http://schemas.openxmlformats.org/officeDocument/2006/relationships/hyperlink" Target="https://twitter.com/naturefour" TargetMode="External"/><Relationship Id="rId1691" Type="http://schemas.openxmlformats.org/officeDocument/2006/relationships/hyperlink" Target="https://www.plurk.com/sakiland" TargetMode="External"/><Relationship Id="rId1692" Type="http://schemas.openxmlformats.org/officeDocument/2006/relationships/hyperlink" Target="https://www.pixiv.net/users/523251" TargetMode="External"/><Relationship Id="rId862" Type="http://schemas.openxmlformats.org/officeDocument/2006/relationships/hyperlink" Target="https://twitter.com/MIMIT48648860" TargetMode="External"/><Relationship Id="rId1693" Type="http://schemas.openxmlformats.org/officeDocument/2006/relationships/hyperlink" Target="https://www.instagram.com/naturefour.hk/" TargetMode="External"/><Relationship Id="rId861" Type="http://schemas.openxmlformats.org/officeDocument/2006/relationships/hyperlink" Target="https://www.facebook.com/ToadstoolFactory" TargetMode="External"/><Relationship Id="rId1694" Type="http://schemas.openxmlformats.org/officeDocument/2006/relationships/hyperlink" Target="https://discord.gg/naturefour" TargetMode="External"/><Relationship Id="rId860" Type="http://schemas.openxmlformats.org/officeDocument/2006/relationships/hyperlink" Target="https://www.youtube.com/channel/UC3ptDDsdCqI9o0hBpvxPaVA" TargetMode="External"/><Relationship Id="rId1695" Type="http://schemas.openxmlformats.org/officeDocument/2006/relationships/hyperlink" Target="https://www.facebook.com/tennki.club/" TargetMode="External"/><Relationship Id="rId4721" Type="http://schemas.openxmlformats.org/officeDocument/2006/relationships/hyperlink" Target="https://www.plurk.com/p/3iqg05279m" TargetMode="External"/><Relationship Id="rId1696" Type="http://schemas.openxmlformats.org/officeDocument/2006/relationships/hyperlink" Target="https://x.com/Maplebell9828" TargetMode="External"/><Relationship Id="rId4720" Type="http://schemas.openxmlformats.org/officeDocument/2006/relationships/hyperlink" Target="https://zneco.exblog.jp/" TargetMode="External"/><Relationship Id="rId1686" Type="http://schemas.openxmlformats.org/officeDocument/2006/relationships/hyperlink" Target="https://twitter.com/Wou_buguon" TargetMode="External"/><Relationship Id="rId4712" Type="http://schemas.openxmlformats.org/officeDocument/2006/relationships/hyperlink" Target="https://line.me/ti/g2/PyKDGirX8ixCr3t0-jX-Zw" TargetMode="External"/><Relationship Id="rId1687" Type="http://schemas.openxmlformats.org/officeDocument/2006/relationships/hyperlink" Target="https://www.plurk.com/Woubuguon" TargetMode="External"/><Relationship Id="rId4711" Type="http://schemas.openxmlformats.org/officeDocument/2006/relationships/hyperlink" Target="https://www.pixiv.net/users/1522108" TargetMode="External"/><Relationship Id="rId1688" Type="http://schemas.openxmlformats.org/officeDocument/2006/relationships/hyperlink" Target="https://www.pixiv.net/users/2018131" TargetMode="External"/><Relationship Id="rId4714" Type="http://schemas.openxmlformats.org/officeDocument/2006/relationships/hyperlink" Target="https://lit.link/en/ranyu222" TargetMode="External"/><Relationship Id="rId1689" Type="http://schemas.openxmlformats.org/officeDocument/2006/relationships/hyperlink" Target="https://www.facebook.com/naturefour" TargetMode="External"/><Relationship Id="rId4713" Type="http://schemas.openxmlformats.org/officeDocument/2006/relationships/hyperlink" Target="https://home.gamer.com.tw/profile/index.php?owner=sosteam" TargetMode="External"/><Relationship Id="rId4716" Type="http://schemas.openxmlformats.org/officeDocument/2006/relationships/hyperlink" Target="https://x.com/kazupi" TargetMode="External"/><Relationship Id="rId4715" Type="http://schemas.openxmlformats.org/officeDocument/2006/relationships/hyperlink" Target="https://www.facebook.com/sazanamikaihen/" TargetMode="External"/><Relationship Id="rId4718" Type="http://schemas.openxmlformats.org/officeDocument/2006/relationships/hyperlink" Target="https://sazanami.net" TargetMode="External"/><Relationship Id="rId4717" Type="http://schemas.openxmlformats.org/officeDocument/2006/relationships/hyperlink" Target="https://www.plurk.com/kazupi" TargetMode="External"/><Relationship Id="rId4719" Type="http://schemas.openxmlformats.org/officeDocument/2006/relationships/hyperlink" Target="https://x.com/kazupi/status/2070084381532930118" TargetMode="External"/><Relationship Id="rId855" Type="http://schemas.openxmlformats.org/officeDocument/2006/relationships/hyperlink" Target="https://www.facebook.com/eddlai608/?locale=zh_TW" TargetMode="External"/><Relationship Id="rId854" Type="http://schemas.openxmlformats.org/officeDocument/2006/relationships/hyperlink" Target="https://www.facebook.com/profile.php?id=100063934156321&amp;__cft__%5B0%5D=AZV9ZXD30spQLpD7dh9GLmRK0qGn0t9lTvoQNOwz0QFkl0aHZF-ep307ehjdDp_DtRYPZwFpZ9INDGJ3t6k8Or-5TTf4oAt2RBK-utBNkFJzpCDZnl0V3vc2TfM7KZHyedw5LMa7Xx8soZsOP2LAGJSUjW3mrvdHFpzx6ug4tXS1T_thMLrC99GgoP3lburKIN42BFzAEflvCFOQd2he5ZZn&amp;__tn__=-UC%2CP-R" TargetMode="External"/><Relationship Id="rId853" Type="http://schemas.openxmlformats.org/officeDocument/2006/relationships/hyperlink" Target="https://www.facebook.com/ando0102/?locale=zh_TW" TargetMode="External"/><Relationship Id="rId852" Type="http://schemas.openxmlformats.org/officeDocument/2006/relationships/hyperlink" Target="https://www.facebook.com/ando0102/?locale=zh_TW" TargetMode="External"/><Relationship Id="rId859" Type="http://schemas.openxmlformats.org/officeDocument/2006/relationships/hyperlink" Target="https://x.com/DORAHD01" TargetMode="External"/><Relationship Id="rId858" Type="http://schemas.openxmlformats.org/officeDocument/2006/relationships/hyperlink" Target="https://x.com/shibainu_brunch" TargetMode="External"/><Relationship Id="rId857" Type="http://schemas.openxmlformats.org/officeDocument/2006/relationships/hyperlink" Target="https://linktr.ee/eddlai608" TargetMode="External"/><Relationship Id="rId856" Type="http://schemas.openxmlformats.org/officeDocument/2006/relationships/hyperlink" Target="https://www.instagram.com/eddlai608" TargetMode="External"/><Relationship Id="rId1680" Type="http://schemas.openxmlformats.org/officeDocument/2006/relationships/hyperlink" Target="https://www.facebook.com/DiuDaNa/" TargetMode="External"/><Relationship Id="rId1681" Type="http://schemas.openxmlformats.org/officeDocument/2006/relationships/hyperlink" Target="https://twitter.com/heartshin2833" TargetMode="External"/><Relationship Id="rId851" Type="http://schemas.openxmlformats.org/officeDocument/2006/relationships/hyperlink" Target="https://linktr.ee/metty82456" TargetMode="External"/><Relationship Id="rId1682" Type="http://schemas.openxmlformats.org/officeDocument/2006/relationships/hyperlink" Target="https://www.plurk.com/diudada777" TargetMode="External"/><Relationship Id="rId850" Type="http://schemas.openxmlformats.org/officeDocument/2006/relationships/hyperlink" Target="https://www.instagram.com/twsafetyno1/" TargetMode="External"/><Relationship Id="rId1683" Type="http://schemas.openxmlformats.org/officeDocument/2006/relationships/hyperlink" Target="https://www.pixiv.net/users/72649813" TargetMode="External"/><Relationship Id="rId1684" Type="http://schemas.openxmlformats.org/officeDocument/2006/relationships/hyperlink" Target="https://lit.link/en/diudada" TargetMode="External"/><Relationship Id="rId4710" Type="http://schemas.openxmlformats.org/officeDocument/2006/relationships/hyperlink" Target="https://twitter.com/Obsidian_" TargetMode="External"/><Relationship Id="rId1685" Type="http://schemas.openxmlformats.org/officeDocument/2006/relationships/hyperlink" Target="https://www.facebook.com/WouBuguang" TargetMode="External"/><Relationship Id="rId3414" Type="http://schemas.openxmlformats.org/officeDocument/2006/relationships/hyperlink" Target="https://www.facebook.com/JElilianamiku/posts/pfbid02ELYdqrYDU1BkVW6mcPeGnnFf9SdQE3fFKhgUo5MuYM8XYUa763zsVz9TSj32rLiFl" TargetMode="External"/><Relationship Id="rId4745" Type="http://schemas.openxmlformats.org/officeDocument/2006/relationships/hyperlink" Target="https://x.com/KYOdoyo" TargetMode="External"/><Relationship Id="rId3413" Type="http://schemas.openxmlformats.org/officeDocument/2006/relationships/hyperlink" Target="https://www.pixiv.net/users/8990183" TargetMode="External"/><Relationship Id="rId4744" Type="http://schemas.openxmlformats.org/officeDocument/2006/relationships/hyperlink" Target="https://x.com/kurokaichisan/status/2060435653855522883" TargetMode="External"/><Relationship Id="rId3416" Type="http://schemas.openxmlformats.org/officeDocument/2006/relationships/hyperlink" Target="https://x.com/rin_risu2" TargetMode="External"/><Relationship Id="rId4747" Type="http://schemas.openxmlformats.org/officeDocument/2006/relationships/hyperlink" Target="https://x.com/suzuran_ro" TargetMode="External"/><Relationship Id="rId3415" Type="http://schemas.openxmlformats.org/officeDocument/2006/relationships/hyperlink" Target="https://x.com/JElilianamiku/status/2083159775249060143/photo/1" TargetMode="External"/><Relationship Id="rId4746" Type="http://schemas.openxmlformats.org/officeDocument/2006/relationships/hyperlink" Target="https://www.pixiv.net/users/103471730" TargetMode="External"/><Relationship Id="rId3418" Type="http://schemas.openxmlformats.org/officeDocument/2006/relationships/hyperlink" Target="https://www.youtube.com/@ellypyon_channel" TargetMode="External"/><Relationship Id="rId4749" Type="http://schemas.openxmlformats.org/officeDocument/2006/relationships/hyperlink" Target="https://x.com/senanana_cos" TargetMode="External"/><Relationship Id="rId3417" Type="http://schemas.openxmlformats.org/officeDocument/2006/relationships/hyperlink" Target="https://www.instagram.com/elly_precious2/" TargetMode="External"/><Relationship Id="rId4748" Type="http://schemas.openxmlformats.org/officeDocument/2006/relationships/hyperlink" Target="https://www.instagram.com/suzuran_ro/" TargetMode="External"/><Relationship Id="rId3419" Type="http://schemas.openxmlformats.org/officeDocument/2006/relationships/hyperlink" Target="https://www.twitch.tv/elly_pyon" TargetMode="External"/><Relationship Id="rId888" Type="http://schemas.openxmlformats.org/officeDocument/2006/relationships/hyperlink" Target="https://www.facebook.com/mimi84821/?locale=zh_TW" TargetMode="External"/><Relationship Id="rId887" Type="http://schemas.openxmlformats.org/officeDocument/2006/relationships/hyperlink" Target="https://linkbio.co/5100302JShA29?utm_source=ig&amp;utm_medium=social&amp;utm_content=link_in_bio&amp;fbclid=PAdGRleASMpm9leHRuA2FlbQIxMQBzcnRjBmFwcF9pZA8xMjQwMjQ1NzQyODc0MTQAAaftcb9LjIhL5n-BsoGfEnTKpedkeWaequa7ixBU-2UiiarKBImsYlq1xX_iMw_aem_P2kSVuJntyAOnzYhdgoirA" TargetMode="External"/><Relationship Id="rId886" Type="http://schemas.openxmlformats.org/officeDocument/2006/relationships/hyperlink" Target="https://www.furuke.com/mido_216" TargetMode="External"/><Relationship Id="rId885" Type="http://schemas.openxmlformats.org/officeDocument/2006/relationships/hyperlink" Target="https://www.instagram.com/mido_0216?igsh=MWpwZWQ0ZWZzbWVq" TargetMode="External"/><Relationship Id="rId889" Type="http://schemas.openxmlformats.org/officeDocument/2006/relationships/hyperlink" Target="https://www.facebook.com/MICKCOMIC" TargetMode="External"/><Relationship Id="rId880" Type="http://schemas.openxmlformats.org/officeDocument/2006/relationships/hyperlink" Target="https://www.plurk.com/saboechiyan" TargetMode="External"/><Relationship Id="rId884" Type="http://schemas.openxmlformats.org/officeDocument/2006/relationships/hyperlink" Target="https://www.facebook.com/100054111561867/posts/pfbid02Mym6APP7i1Unyzjk266cvStbTn6oGa7WfgctZC42yn9Aysgp21jKq9YTZ81J3VM9l/?" TargetMode="External"/><Relationship Id="rId3410" Type="http://schemas.openxmlformats.org/officeDocument/2006/relationships/hyperlink" Target="https://poipiku.com/7712713/" TargetMode="External"/><Relationship Id="rId4741" Type="http://schemas.openxmlformats.org/officeDocument/2006/relationships/hyperlink" Target="http://twitter.com/zuikakujp" TargetMode="External"/><Relationship Id="rId883" Type="http://schemas.openxmlformats.org/officeDocument/2006/relationships/hyperlink" Target="https://www.facebook.com/ushiiyuri" TargetMode="External"/><Relationship Id="rId4740" Type="http://schemas.openxmlformats.org/officeDocument/2006/relationships/hyperlink" Target="https://www.facebook.com/phixtar" TargetMode="External"/><Relationship Id="rId882" Type="http://schemas.openxmlformats.org/officeDocument/2006/relationships/hyperlink" Target="https://www.plurk.com/saboechiyan" TargetMode="External"/><Relationship Id="rId3412" Type="http://schemas.openxmlformats.org/officeDocument/2006/relationships/hyperlink" Target="https://twitter.com/KuguiEMA?fbclid=IwAR3bwzVhf2GIisAnfKYbgInAAaQPIZYdIMhRp0-4Sde4t5NNnt-swmBuFyM" TargetMode="External"/><Relationship Id="rId4743" Type="http://schemas.openxmlformats.org/officeDocument/2006/relationships/hyperlink" Target="http://www.zuikaku.jp/?fbclid=IwY2xjawNdwupleHRuA2FlbQIxMABicmlkETFTQWcwZTdabFQ2c0pqcmFGAR4n6tzOoT3Gzu5O-xhj5lJ-uYgvB7JkgN9w5BmBzL7lBLh4FBTp5f_heImdmg_aem_CwfdEHjuv-xrQpo6mDhAyw" TargetMode="External"/><Relationship Id="rId881" Type="http://schemas.openxmlformats.org/officeDocument/2006/relationships/hyperlink" Target="https://www.pixiv.net/users/612797" TargetMode="External"/><Relationship Id="rId3411" Type="http://schemas.openxmlformats.org/officeDocument/2006/relationships/hyperlink" Target="https://www.facebook.com/KuguiEMA/?locale=zh_CN" TargetMode="External"/><Relationship Id="rId4742" Type="http://schemas.openxmlformats.org/officeDocument/2006/relationships/hyperlink" Target="http://www.pixiv.net/member.php?id=20411" TargetMode="External"/><Relationship Id="rId3403" Type="http://schemas.openxmlformats.org/officeDocument/2006/relationships/hyperlink" Target="https://lit.link/zh-tw/sha6666669" TargetMode="External"/><Relationship Id="rId4734" Type="http://schemas.openxmlformats.org/officeDocument/2006/relationships/hyperlink" Target="https://www.plurk.com/jillxlxl" TargetMode="External"/><Relationship Id="rId3402" Type="http://schemas.openxmlformats.org/officeDocument/2006/relationships/hyperlink" Target="https://www.youtube.com/channel/UCcWRKVqML3CshNp_eMt0m7Q" TargetMode="External"/><Relationship Id="rId4733" Type="http://schemas.openxmlformats.org/officeDocument/2006/relationships/hyperlink" Target="https://twitter.com/Jirusu" TargetMode="External"/><Relationship Id="rId3405" Type="http://schemas.openxmlformats.org/officeDocument/2006/relationships/hyperlink" Target="https://www.myacg.com.tw/seller_market.php?seller=611027" TargetMode="External"/><Relationship Id="rId4736" Type="http://schemas.openxmlformats.org/officeDocument/2006/relationships/hyperlink" Target="https://jirusu.fanbox.cc/" TargetMode="External"/><Relationship Id="rId3404" Type="http://schemas.openxmlformats.org/officeDocument/2006/relationships/hyperlink" Target="https://www.facebook.com/permalink.php?story_fbid=pfbid0MjEhieuFfdtq8HsYF1dzXQRTKbnjg3zYVWu6EjVnsQCZQwxA37Sxys1ma6avp2dJl&amp;id=61585579530911" TargetMode="External"/><Relationship Id="rId4735" Type="http://schemas.openxmlformats.org/officeDocument/2006/relationships/hyperlink" Target="https://www.pixiv.net/users/430189" TargetMode="External"/><Relationship Id="rId3407" Type="http://schemas.openxmlformats.org/officeDocument/2006/relationships/hyperlink" Target="https://plurk.com/ek0ru" TargetMode="External"/><Relationship Id="rId4738" Type="http://schemas.openxmlformats.org/officeDocument/2006/relationships/hyperlink" Target="https://linktr.ee/jirusux?fbclid=IwY2xjawLYt_5leHRuA2FlbQIxMABicmlkETFXYmZXNmpBc0pxZkdNSDZZAR5OeH07X6p1zi7XWXfKT5T2MxhrsB3UwcNV6lnN0lN1ixbJ0NwrtYzUYflWdg_aem_TKFwUMmqrx8KKESwenJ9Xg" TargetMode="External"/><Relationship Id="rId3406" Type="http://schemas.openxmlformats.org/officeDocument/2006/relationships/hyperlink" Target="https://twitter.com/ek0ru" TargetMode="External"/><Relationship Id="rId4737" Type="http://schemas.openxmlformats.org/officeDocument/2006/relationships/hyperlink" Target="https://home.gamer.com.tw/profile/index.php?&amp;owner=shingolxlxl" TargetMode="External"/><Relationship Id="rId3409" Type="http://schemas.openxmlformats.org/officeDocument/2006/relationships/hyperlink" Target="https://lit.link/en/ek0ru" TargetMode="External"/><Relationship Id="rId3408" Type="http://schemas.openxmlformats.org/officeDocument/2006/relationships/hyperlink" Target="https://www.pixiv.net/en/users/62988244" TargetMode="External"/><Relationship Id="rId4739" Type="http://schemas.openxmlformats.org/officeDocument/2006/relationships/hyperlink" Target="https://www.facebook.com/share/p/1E9uciUGbK/?mibextid=wwXIfr" TargetMode="External"/><Relationship Id="rId877" Type="http://schemas.openxmlformats.org/officeDocument/2006/relationships/hyperlink" Target="https://www.pixiv.net/users/3307500" TargetMode="External"/><Relationship Id="rId876" Type="http://schemas.openxmlformats.org/officeDocument/2006/relationships/hyperlink" Target="https://www.plurk.com/lalu8412024655" TargetMode="External"/><Relationship Id="rId875" Type="http://schemas.openxmlformats.org/officeDocument/2006/relationships/hyperlink" Target="https://x.com/lalu8412024655" TargetMode="External"/><Relationship Id="rId874" Type="http://schemas.openxmlformats.org/officeDocument/2006/relationships/hyperlink" Target="https://www.facebook.com/lalumeowmeowmeow/" TargetMode="External"/><Relationship Id="rId879" Type="http://schemas.openxmlformats.org/officeDocument/2006/relationships/hyperlink" Target="https://twitter.com/hyakuen3" TargetMode="External"/><Relationship Id="rId878" Type="http://schemas.openxmlformats.org/officeDocument/2006/relationships/hyperlink" Target="https://home.gamer.com.tw/homeindex.php?owner=dog841202" TargetMode="External"/><Relationship Id="rId873" Type="http://schemas.openxmlformats.org/officeDocument/2006/relationships/hyperlink" Target="https://linkby.tw/toriii_cos" TargetMode="External"/><Relationship Id="rId4730" Type="http://schemas.openxmlformats.org/officeDocument/2006/relationships/hyperlink" Target="https://www.pixiv.net/users/7847900" TargetMode="External"/><Relationship Id="rId872" Type="http://schemas.openxmlformats.org/officeDocument/2006/relationships/hyperlink" Target="https://discord.gg/gqrbVjpQ6A" TargetMode="External"/><Relationship Id="rId871" Type="http://schemas.openxmlformats.org/officeDocument/2006/relationships/hyperlink" Target="https://www.instagram.com/toriii_cos/" TargetMode="External"/><Relationship Id="rId3401" Type="http://schemas.openxmlformats.org/officeDocument/2006/relationships/hyperlink" Target="https://www.instagram.com/sha6666669/" TargetMode="External"/><Relationship Id="rId4732" Type="http://schemas.openxmlformats.org/officeDocument/2006/relationships/hyperlink" Target="https://x.com/Jirusu" TargetMode="External"/><Relationship Id="rId870" Type="http://schemas.openxmlformats.org/officeDocument/2006/relationships/hyperlink" Target="https://twitter.com/Tori_0314" TargetMode="External"/><Relationship Id="rId3400" Type="http://schemas.openxmlformats.org/officeDocument/2006/relationships/hyperlink" Target="https://www.pixiv.net/users/3752475" TargetMode="External"/><Relationship Id="rId4731" Type="http://schemas.openxmlformats.org/officeDocument/2006/relationships/hyperlink" Target="https://www.facebook.com/profile.php?id=61555860206606" TargetMode="External"/><Relationship Id="rId1653" Type="http://schemas.openxmlformats.org/officeDocument/2006/relationships/hyperlink" Target="https://x.com/backbonecat" TargetMode="External"/><Relationship Id="rId2984" Type="http://schemas.openxmlformats.org/officeDocument/2006/relationships/hyperlink" Target="https://www.plurk.com/kinokomushi" TargetMode="External"/><Relationship Id="rId1654" Type="http://schemas.openxmlformats.org/officeDocument/2006/relationships/hyperlink" Target="https://www.pixiv.net/users/33217935?fbclid=IwRlRTSASODAlleHRuA2FlbQIxMABzcnRjBmFwcF9pZAo2NjI4NTY4Mzc5AAEeXBLIOK1slpfQTfp1Oocp9DPj1HiOcTuv0OP_eWVEUZ7Pd0gS6rapqCs6BWI_aem_WlNBmbkW969W1V4lIX2b3g" TargetMode="External"/><Relationship Id="rId2985" Type="http://schemas.openxmlformats.org/officeDocument/2006/relationships/hyperlink" Target="https://www.pixiv.net/users/1218811" TargetMode="External"/><Relationship Id="rId1655" Type="http://schemas.openxmlformats.org/officeDocument/2006/relationships/hyperlink" Target="http://backbonecat.fanbox.cc/?fbclid=IwRlRTSASODDpleHRuA2FlbQIxMABzcnRjBmFwcF9pZAo2NjI4NTY4Mzc5AAEeYHIzoApDX7bwXQOZspgaJ3MytbAQGaYMci_QYr5n2bhpshoNOO0WExZDBKM_aem_99koAmY08tWVX49GGmPPGQ" TargetMode="External"/><Relationship Id="rId2986" Type="http://schemas.openxmlformats.org/officeDocument/2006/relationships/hyperlink" Target="https://lit.link/zh-tw/kinokomushi" TargetMode="External"/><Relationship Id="rId1656" Type="http://schemas.openxmlformats.org/officeDocument/2006/relationships/hyperlink" Target="https://www.instagram.com/backbonecats/" TargetMode="External"/><Relationship Id="rId2987" Type="http://schemas.openxmlformats.org/officeDocument/2006/relationships/hyperlink" Target="https://www.plurk.com/p/3iqc78ovrk" TargetMode="External"/><Relationship Id="rId1657" Type="http://schemas.openxmlformats.org/officeDocument/2006/relationships/hyperlink" Target="https://home.gamer.com.tw/profile/index.php?&amp;owner=a86527413&amp;fbclid=IwRlRTSASODCtleHRuA2FlbQIxMABzcnRjBmFwcF9pZAo2NjI4NTY4Mzc5AAEe7tRNvlStwf2HJUmlUplgCUOaxbV_Za0Ij5hxeSNiCnzol8qBaiqciqGFPN4_aem_b11vcsKd3kUKgaqx76gHuQ" TargetMode="External"/><Relationship Id="rId2988" Type="http://schemas.openxmlformats.org/officeDocument/2006/relationships/hyperlink" Target="https://www.myacg.com.tw/seller_market.php?seller=8325" TargetMode="External"/><Relationship Id="rId1658" Type="http://schemas.openxmlformats.org/officeDocument/2006/relationships/hyperlink" Target="https://lit.link/en/backbonecat" TargetMode="External"/><Relationship Id="rId2989" Type="http://schemas.openxmlformats.org/officeDocument/2006/relationships/hyperlink" Target="https://www.facebook.com/people/%E8%A7%B8%E9%9B%BB%E9%87%91%E5%B7%A5-Kanden-Metalwork/61568229910552/" TargetMode="External"/><Relationship Id="rId1659" Type="http://schemas.openxmlformats.org/officeDocument/2006/relationships/hyperlink" Target="https://www.facebook.com/singhe.hong/posts/pfbid0mrHfNAKdvsgCgtFe8SpLAno3Zk3k3bvgHnxhuUPiMcMJ8vG8cuLFDWoJeEAApvYtl" TargetMode="External"/><Relationship Id="rId829" Type="http://schemas.openxmlformats.org/officeDocument/2006/relationships/hyperlink" Target="https://twitter.com/YoshieEneko" TargetMode="External"/><Relationship Id="rId828" Type="http://schemas.openxmlformats.org/officeDocument/2006/relationships/hyperlink" Target="https://www.facebook.com/YoshieEneko" TargetMode="External"/><Relationship Id="rId827" Type="http://schemas.openxmlformats.org/officeDocument/2006/relationships/hyperlink" Target="https://heidihoney.carrd.co/?fbclid=IwZXh0bgNhZW0CMTAAAR3eB51yDLdlfFBsGczG4OhyqckvwNXMe3KWSoz31JXaZ1f_J31AbBwcK5Y_aem_gZZroT8U08qGbakCXHutWQ" TargetMode="External"/><Relationship Id="rId822" Type="http://schemas.openxmlformats.org/officeDocument/2006/relationships/hyperlink" Target="https://x.com/yezijia1?fbclid=IwY2xjawKtImlleHRuA2FlbQIxMABicmlkETEwbzFDN3B4cmlLS3RUVmNNAR4trijlXMhNv6AKPHS4H268u9r_e5VbSWqiQVXuS80o6GwcbM_YAX29lZG9hw_aem_fc0P7_EvLHi7lGIScWOjkw" TargetMode="External"/><Relationship Id="rId821" Type="http://schemas.openxmlformats.org/officeDocument/2006/relationships/hyperlink" Target="https://www.facebook.com/p/%E5%A4%9A%E5%A4%9A-61556960274133/?locale=eu_ES" TargetMode="External"/><Relationship Id="rId820" Type="http://schemas.openxmlformats.org/officeDocument/2006/relationships/hyperlink" Target="https://www.facebook.com/matoc0627" TargetMode="External"/><Relationship Id="rId826" Type="http://schemas.openxmlformats.org/officeDocument/2006/relationships/hyperlink" Target="https://www.twitch.tv/heidi_honey" TargetMode="External"/><Relationship Id="rId825" Type="http://schemas.openxmlformats.org/officeDocument/2006/relationships/hyperlink" Target="https://www.instagram.com/heidi_honey_/" TargetMode="External"/><Relationship Id="rId824" Type="http://schemas.openxmlformats.org/officeDocument/2006/relationships/hyperlink" Target="https://twitter.com/heidi_honey_" TargetMode="External"/><Relationship Id="rId823" Type="http://schemas.openxmlformats.org/officeDocument/2006/relationships/hyperlink" Target="https://www.facebook.com/BNTDH/?locale=zh_TW" TargetMode="External"/><Relationship Id="rId2980" Type="http://schemas.openxmlformats.org/officeDocument/2006/relationships/hyperlink" Target="https://www.facebook.com/nohappy70" TargetMode="External"/><Relationship Id="rId1650" Type="http://schemas.openxmlformats.org/officeDocument/2006/relationships/hyperlink" Target="https://www.facebook.com/muling66/posts/pfbid0F4V3k8twELqWep6UzeWqh3MgrkFJKE81atYomdadEprxo8Jsm2AhgkauqB1ybhW4l" TargetMode="External"/><Relationship Id="rId2981" Type="http://schemas.openxmlformats.org/officeDocument/2006/relationships/hyperlink" Target="https://www.facebook.com/hugh.lin.3?__cft__%5B0%5D=AZUPl1DdzL4vKD33oLt5xBpbtAaIsTnX2y0MJ06J9nok7Gn73OxZUZdT9QdD-mslZ5yUhtFQ49xNdOtMKeAfX_noE_cE0J7gtYsdNwOjdMu0cODfJmUSSh4e0U5Cvwf9qzXUpGBMAMRhkZv7g4887NeVoCAspi_5M5w0rxQJtnmOrn6uzWP3-CvvisGXtPlPyULPRqMBsCc_YIWedzDAAH2blgcYdH4lnoEYy0dRfFi4uQ&amp;__tn__=-UC%2CP-y-R" TargetMode="External"/><Relationship Id="rId1651" Type="http://schemas.openxmlformats.org/officeDocument/2006/relationships/hyperlink" Target="https://www.facebook.com/share/1EKPzjxNKp/?mibextid=wwXIfr" TargetMode="External"/><Relationship Id="rId2982" Type="http://schemas.openxmlformats.org/officeDocument/2006/relationships/hyperlink" Target="https://twitter.com/ox032122" TargetMode="External"/><Relationship Id="rId1652" Type="http://schemas.openxmlformats.org/officeDocument/2006/relationships/hyperlink" Target="http://bsky.app/profile/backbonecat.bsky.social?fbclid=IwRlRTSASODElleHRuA2FlbQIxMABzcnRjBmFwcF9pZAo2NjI4NTY4Mzc5AAEeYHIzoApDX7bwXQOZspgaJ3MytbAQGaYMci_QYr5n2bhpshoNOO0WExZDBKM_aem_99koAmY08tWVX49GGmPPGQ" TargetMode="External"/><Relationship Id="rId2983" Type="http://schemas.openxmlformats.org/officeDocument/2006/relationships/hyperlink" Target="https://www.plurk.com/ox032122" TargetMode="External"/><Relationship Id="rId1642" Type="http://schemas.openxmlformats.org/officeDocument/2006/relationships/hyperlink" Target="https://www.plurk.com/bafunier" TargetMode="External"/><Relationship Id="rId2973" Type="http://schemas.openxmlformats.org/officeDocument/2006/relationships/hyperlink" Target="https://www.meirenteav.com/?fbclid=IwY2xjawK2cudleHRuA2FlbQIxMABicmlkETFRQlRtVG1Hc0xMT3JBajJJAR5tCX_jtYrI7wSzEfmkJcbIpSx30kkXuQSTiBQbC87LNQEeSZNgzCMw5ltksg_aem_tR77186sx3vX1iN47Tcjjg" TargetMode="External"/><Relationship Id="rId1643" Type="http://schemas.openxmlformats.org/officeDocument/2006/relationships/hyperlink" Target="https://www.facebook.com/p/Momiko-%E7%B4%85%E8%91%89-100089735366919/?paipv=0&amp;eav=AfaXdSnDPy_bXKkN9rE5lz-QHbTeKAXqmfy3hB1DBDCFIFpFEdatR1ANpLhLnhIPTZ4&amp;_rdr" TargetMode="External"/><Relationship Id="rId2974" Type="http://schemas.openxmlformats.org/officeDocument/2006/relationships/hyperlink" Target="https://www.plurk.com/p/3izqhoncng" TargetMode="External"/><Relationship Id="rId1644" Type="http://schemas.openxmlformats.org/officeDocument/2006/relationships/hyperlink" Target="https://twitter.com/momiko_124" TargetMode="External"/><Relationship Id="rId2975" Type="http://schemas.openxmlformats.org/officeDocument/2006/relationships/hyperlink" Target="https://www.facebook.com/s9654431/?locale=zh_TW" TargetMode="External"/><Relationship Id="rId1645" Type="http://schemas.openxmlformats.org/officeDocument/2006/relationships/hyperlink" Target="https://www.instagram.com/momiko_124/" TargetMode="External"/><Relationship Id="rId2976" Type="http://schemas.openxmlformats.org/officeDocument/2006/relationships/hyperlink" Target="https://x.com/wPBJppSG1vhxwCu?fbclid=IwY2xjawK2cxdleHRuA2FlbQIxMABicmlkETFRQlRtVG1Hc0xMT3JBajJJAR6cgjctsi4oH_cOFhesnnwj73kgMu87qxwbsw_Q9Oci8SA5xlAliL6nd7iB8A_aem_MZ8ITAnZlQWx3lr79MOh4A" TargetMode="External"/><Relationship Id="rId1646" Type="http://schemas.openxmlformats.org/officeDocument/2006/relationships/hyperlink" Target="https://discord.com/invite/5Gwmctgs8G" TargetMode="External"/><Relationship Id="rId2977" Type="http://schemas.openxmlformats.org/officeDocument/2006/relationships/hyperlink" Target="https://www.pixiv.net/users/3385418/artworks" TargetMode="External"/><Relationship Id="rId1647" Type="http://schemas.openxmlformats.org/officeDocument/2006/relationships/hyperlink" Target="https://www.facebook.com/muling66?__cft__%5B0%5D=AZWf0-y5G4HbIta_vpleZ1y5NmfFFlidyIsBYCA-OxJ5-YpSztsD6TbC1XYb0g5kUANvHqZDF9p4ak3eIREIxTvev517s0i_T78-ie0AEuVX8gil8iFo-SWsByCLcoqmp3pml4nQTyCay3PYZVb85PuBKZOESpcekUBAQ4_5z_N41TGH7IcCevMhwUIThWUkUj8&amp;__tn__=-UC%2CP-R" TargetMode="External"/><Relationship Id="rId2978" Type="http://schemas.openxmlformats.org/officeDocument/2006/relationships/hyperlink" Target="https://www.facebook.com/share/1DhSnPVCQn/?mibextid=wwXIfr" TargetMode="External"/><Relationship Id="rId1648" Type="http://schemas.openxmlformats.org/officeDocument/2006/relationships/hyperlink" Target="https://twitter.com/MULING0606" TargetMode="External"/><Relationship Id="rId2979" Type="http://schemas.openxmlformats.org/officeDocument/2006/relationships/hyperlink" Target="https://www.facebook.com/s9654431/posts/pfbid0XiNsJAczyMBFAvEBUtcqyK7djoXMZgTCLnVMRTf3KdYQHtTb5EvBAeFSF7Ge84zfl" TargetMode="External"/><Relationship Id="rId1649" Type="http://schemas.openxmlformats.org/officeDocument/2006/relationships/hyperlink" Target="https://www.twitch.tv/muling0606" TargetMode="External"/><Relationship Id="rId819" Type="http://schemas.openxmlformats.org/officeDocument/2006/relationships/hyperlink" Target="https://x.com/Ara1kumaru/status/2086336949766558056" TargetMode="External"/><Relationship Id="rId818" Type="http://schemas.openxmlformats.org/officeDocument/2006/relationships/hyperlink" Target="https://x.com/Ara1kumaru/status/2069767896176435401" TargetMode="External"/><Relationship Id="rId817" Type="http://schemas.openxmlformats.org/officeDocument/2006/relationships/hyperlink" Target="https://lit.link/en/araikumaru" TargetMode="External"/><Relationship Id="rId816" Type="http://schemas.openxmlformats.org/officeDocument/2006/relationships/hyperlink" Target="https://home.gamer.com.tw/profile/index_creation.php?owner=lidon3692233" TargetMode="External"/><Relationship Id="rId811" Type="http://schemas.openxmlformats.org/officeDocument/2006/relationships/hyperlink" Target="https://www.facebook.com/araikumaru/" TargetMode="External"/><Relationship Id="rId810" Type="http://schemas.openxmlformats.org/officeDocument/2006/relationships/hyperlink" Target="https://www.facebook.com/araikumarufb/?locale=zh_TW" TargetMode="External"/><Relationship Id="rId815" Type="http://schemas.openxmlformats.org/officeDocument/2006/relationships/hyperlink" Target="https://discord.com/invite/7YV45xDZYD" TargetMode="External"/><Relationship Id="rId814" Type="http://schemas.openxmlformats.org/officeDocument/2006/relationships/hyperlink" Target="https://www.pixiv.net/users/8694738" TargetMode="External"/><Relationship Id="rId813" Type="http://schemas.openxmlformats.org/officeDocument/2006/relationships/hyperlink" Target="https://x.com/Ara1kumaru" TargetMode="External"/><Relationship Id="rId812" Type="http://schemas.openxmlformats.org/officeDocument/2006/relationships/hyperlink" Target="https://bsky.app/profile/araikumaru.bsky.social" TargetMode="External"/><Relationship Id="rId2970" Type="http://schemas.openxmlformats.org/officeDocument/2006/relationships/hyperlink" Target="https://www.facebook.com/meirentea" TargetMode="External"/><Relationship Id="rId1640" Type="http://schemas.openxmlformats.org/officeDocument/2006/relationships/hyperlink" Target="https://www.facebook.com/eriminamunoya/?locale=zh_TW" TargetMode="External"/><Relationship Id="rId2971" Type="http://schemas.openxmlformats.org/officeDocument/2006/relationships/hyperlink" Target="https://x.com/meirenteav" TargetMode="External"/><Relationship Id="rId1641" Type="http://schemas.openxmlformats.org/officeDocument/2006/relationships/hyperlink" Target="https://x.com/bafunier" TargetMode="External"/><Relationship Id="rId2972" Type="http://schemas.openxmlformats.org/officeDocument/2006/relationships/hyperlink" Target="https://meirenteav.fanbox.cc/" TargetMode="External"/><Relationship Id="rId1675" Type="http://schemas.openxmlformats.org/officeDocument/2006/relationships/hyperlink" Target="https://www.facebook.com/NatoriYoukai/posts/pfbid02uGoq95yaWvdE2CspMqotbSfNs8D37uW94c3z4Unk6S5SyJzwdE7TLKjjqKD5iTKEl" TargetMode="External"/><Relationship Id="rId4701" Type="http://schemas.openxmlformats.org/officeDocument/2006/relationships/hyperlink" Target="https://x.com/ko_mugiiiidayo" TargetMode="External"/><Relationship Id="rId1676" Type="http://schemas.openxmlformats.org/officeDocument/2006/relationships/hyperlink" Target="https://www.facebook.com/NatoriYoukai/posts/pfbid0sdp3ETHSVKumyeaxBFQz8T7P3z4uQj3k4w9LsETqaGj2kxgYRQ43bD9ofijikMJRl" TargetMode="External"/><Relationship Id="rId4700" Type="http://schemas.openxmlformats.org/officeDocument/2006/relationships/hyperlink" Target="https://x.com/deepvalley" TargetMode="External"/><Relationship Id="rId1677" Type="http://schemas.openxmlformats.org/officeDocument/2006/relationships/hyperlink" Target="https://docs.google.com/forms/d/e/1FAIpQLSeFK6EbzLzwXkMj7YeHVTGombygsjYkseUnaYOrTut1kyfZ-g/viewform?usp=dialog" TargetMode="External"/><Relationship Id="rId4703" Type="http://schemas.openxmlformats.org/officeDocument/2006/relationships/hyperlink" Target="https://lit.link/zh-tw/komugiiiidayo" TargetMode="External"/><Relationship Id="rId1678" Type="http://schemas.openxmlformats.org/officeDocument/2006/relationships/hyperlink" Target="https://www.facebook.com/momohkcosplayer/" TargetMode="External"/><Relationship Id="rId4702" Type="http://schemas.openxmlformats.org/officeDocument/2006/relationships/hyperlink" Target="https://www.pixiv.net/users/40449091" TargetMode="External"/><Relationship Id="rId1679" Type="http://schemas.openxmlformats.org/officeDocument/2006/relationships/hyperlink" Target="https://twitter.com/_momo__c" TargetMode="External"/><Relationship Id="rId4705" Type="http://schemas.openxmlformats.org/officeDocument/2006/relationships/hyperlink" Target="https://x.com/konnyarome" TargetMode="External"/><Relationship Id="rId4704" Type="http://schemas.openxmlformats.org/officeDocument/2006/relationships/hyperlink" Target="https://x.com/ko_mugiiiidayo/status/2085309175568244903" TargetMode="External"/><Relationship Id="rId4707" Type="http://schemas.openxmlformats.org/officeDocument/2006/relationships/hyperlink" Target="https://www.pixiv.net/users/74592084" TargetMode="External"/><Relationship Id="rId4706" Type="http://schemas.openxmlformats.org/officeDocument/2006/relationships/hyperlink" Target="https://x.com/nyaromeART" TargetMode="External"/><Relationship Id="rId4709" Type="http://schemas.openxmlformats.org/officeDocument/2006/relationships/hyperlink" Target="https://www.facebook.com/kaicheng.liu1?__cft__%5B0%5D=AZUvqLALqQa0lgnVNCIIKiK_26tU3Jm4t18_5mF3eEVxyN4a-2W5Ivny20HleXaHsZW3GIvwVpXctuUmuR4NSIso4HwfBAIWBYlD53bA3zl9v5ih7KjtSqFHe85aVQUd9WPKbalWJxhYtZ65uBreH5Ra3OgbD6yTmAWrziDJKHdk-QYxLkWeT2hG6okFe6hOTFU&amp;__tn__=-UC*F" TargetMode="External"/><Relationship Id="rId4708" Type="http://schemas.openxmlformats.org/officeDocument/2006/relationships/hyperlink" Target="https://www.facebook.com/RanyuArt" TargetMode="External"/><Relationship Id="rId849" Type="http://schemas.openxmlformats.org/officeDocument/2006/relationships/hyperlink" Target="https://www.plurk.com/i1l" TargetMode="External"/><Relationship Id="rId844" Type="http://schemas.openxmlformats.org/officeDocument/2006/relationships/hyperlink" Target="https://www.plurk.com/s/u/qoo10771" TargetMode="External"/><Relationship Id="rId843" Type="http://schemas.openxmlformats.org/officeDocument/2006/relationships/hyperlink" Target="https://twitter.com/animatebox0930" TargetMode="External"/><Relationship Id="rId842" Type="http://schemas.openxmlformats.org/officeDocument/2006/relationships/hyperlink" Target="https://www.facebook.com/animeboxyoshi?locale=zh_TW" TargetMode="External"/><Relationship Id="rId841" Type="http://schemas.openxmlformats.org/officeDocument/2006/relationships/hyperlink" Target="https://www.facebook.com/chenyurain" TargetMode="External"/><Relationship Id="rId848" Type="http://schemas.openxmlformats.org/officeDocument/2006/relationships/hyperlink" Target="https://twitter.com/_i1_l_" TargetMode="External"/><Relationship Id="rId847" Type="http://schemas.openxmlformats.org/officeDocument/2006/relationships/hyperlink" Target="https://www.plurk.com/topgoustking" TargetMode="External"/><Relationship Id="rId846" Type="http://schemas.openxmlformats.org/officeDocument/2006/relationships/hyperlink" Target="https://twitter.com/tsuhomikoto" TargetMode="External"/><Relationship Id="rId845" Type="http://schemas.openxmlformats.org/officeDocument/2006/relationships/hyperlink" Target="https://www.myacg.com.tw/goods_detail.php?gid=7292470" TargetMode="External"/><Relationship Id="rId1670" Type="http://schemas.openxmlformats.org/officeDocument/2006/relationships/hyperlink" Target="https://x.com/NatoriYoukai" TargetMode="External"/><Relationship Id="rId840" Type="http://schemas.openxmlformats.org/officeDocument/2006/relationships/hyperlink" Target="https://www.facebook.com/chenyurain" TargetMode="External"/><Relationship Id="rId1671" Type="http://schemas.openxmlformats.org/officeDocument/2006/relationships/hyperlink" Target="https://www.plurk.com/YoukaiNatori" TargetMode="External"/><Relationship Id="rId1672" Type="http://schemas.openxmlformats.org/officeDocument/2006/relationships/hyperlink" Target="https://www.pixiv.net/users/8590070" TargetMode="External"/><Relationship Id="rId1673" Type="http://schemas.openxmlformats.org/officeDocument/2006/relationships/hyperlink" Target="https://clusters.tw/profile/3B460821-62FF-401B-AD3F-9491B9A78669/works" TargetMode="External"/><Relationship Id="rId1674" Type="http://schemas.openxmlformats.org/officeDocument/2006/relationships/hyperlink" Target="https://linktr.ee/YoukaiNatori" TargetMode="External"/><Relationship Id="rId1664" Type="http://schemas.openxmlformats.org/officeDocument/2006/relationships/hyperlink" Target="https://twitter.com/sicsicwood128?s=21&amp;t=tsPQpdUfKwZe06CfVf-6Hw" TargetMode="External"/><Relationship Id="rId2995" Type="http://schemas.openxmlformats.org/officeDocument/2006/relationships/hyperlink" Target="https://drive.google.com/drive/folders/1uwmQPKwpWEB3Gz1IotfyTsUpZkedwEri?usp=drive_link" TargetMode="External"/><Relationship Id="rId1665" Type="http://schemas.openxmlformats.org/officeDocument/2006/relationships/hyperlink" Target="https://www.plurk.com/sicsicwood" TargetMode="External"/><Relationship Id="rId2996" Type="http://schemas.openxmlformats.org/officeDocument/2006/relationships/hyperlink" Target="https://www.facebook.com/r.miannn" TargetMode="External"/><Relationship Id="rId1666" Type="http://schemas.openxmlformats.org/officeDocument/2006/relationships/hyperlink" Target="https://www.pixiv.net/users/29615453" TargetMode="External"/><Relationship Id="rId2997" Type="http://schemas.openxmlformats.org/officeDocument/2006/relationships/hyperlink" Target="https://x.com/council_of_runi" TargetMode="External"/><Relationship Id="rId1667" Type="http://schemas.openxmlformats.org/officeDocument/2006/relationships/hyperlink" Target="https://www.instagram.com/sicsic_wood?igshid=MzMyNGUyNmU2YQ%3D%3D" TargetMode="External"/><Relationship Id="rId2998" Type="http://schemas.openxmlformats.org/officeDocument/2006/relationships/hyperlink" Target="https://x.com/council_of_runi/status/2086475887630070014/photo/2" TargetMode="External"/><Relationship Id="rId1668" Type="http://schemas.openxmlformats.org/officeDocument/2006/relationships/hyperlink" Target="https://www.facebook.com/profile.php?id=100065550877529&amp;mibextid=b06tZ0" TargetMode="External"/><Relationship Id="rId2999" Type="http://schemas.openxmlformats.org/officeDocument/2006/relationships/hyperlink" Target="https://www.facebook.com/sakura.snow.studio/" TargetMode="External"/><Relationship Id="rId1669" Type="http://schemas.openxmlformats.org/officeDocument/2006/relationships/hyperlink" Target="https://www.facebook.com/NatoriYoukai/" TargetMode="External"/><Relationship Id="rId839" Type="http://schemas.openxmlformats.org/officeDocument/2006/relationships/hyperlink" Target="https://www.myacg.com.tw/goods_detail.php?gid=7267197" TargetMode="External"/><Relationship Id="rId838" Type="http://schemas.openxmlformats.org/officeDocument/2006/relationships/hyperlink" Target="https://www.myacg.com.tw/goods_detail.php?gid=7267197" TargetMode="External"/><Relationship Id="rId833" Type="http://schemas.openxmlformats.org/officeDocument/2006/relationships/hyperlink" Target="https://www.facebook.com/YoshieEneko/posts/pfbid0atqLHi1SpxdZgj1UtMfzfUzSXcLYy5MmJJDdJPwy4PKtRCKVCQ6dBmHPqK8tc6VKl" TargetMode="External"/><Relationship Id="rId832" Type="http://schemas.openxmlformats.org/officeDocument/2006/relationships/hyperlink" Target="https://lit.link/en/yoshieeneko" TargetMode="External"/><Relationship Id="rId831" Type="http://schemas.openxmlformats.org/officeDocument/2006/relationships/hyperlink" Target="https://home.gamer.com.tw/profile/index.php?&amp;owner=enormouscat1" TargetMode="External"/><Relationship Id="rId830" Type="http://schemas.openxmlformats.org/officeDocument/2006/relationships/hyperlink" Target="https://www.pixiv.net/users/10223430" TargetMode="External"/><Relationship Id="rId837" Type="http://schemas.openxmlformats.org/officeDocument/2006/relationships/hyperlink" Target="https://www.pixiv.net/users/12682841" TargetMode="External"/><Relationship Id="rId836" Type="http://schemas.openxmlformats.org/officeDocument/2006/relationships/hyperlink" Target="https://www.plurk.com/sa12552105" TargetMode="External"/><Relationship Id="rId835" Type="http://schemas.openxmlformats.org/officeDocument/2006/relationships/hyperlink" Target="https://twitter.com/MrOhMyTIGHT" TargetMode="External"/><Relationship Id="rId834" Type="http://schemas.openxmlformats.org/officeDocument/2006/relationships/hyperlink" Target="https://www.facebook.com/TIGHT.OHMYGOD" TargetMode="External"/><Relationship Id="rId2990" Type="http://schemas.openxmlformats.org/officeDocument/2006/relationships/hyperlink" Target="https://x.com/Kanden_jewelry" TargetMode="External"/><Relationship Id="rId1660" Type="http://schemas.openxmlformats.org/officeDocument/2006/relationships/hyperlink" Target="https://www.facebook.com/share/p/1EfxLgTP3a/" TargetMode="External"/><Relationship Id="rId2991" Type="http://schemas.openxmlformats.org/officeDocument/2006/relationships/hyperlink" Target="https://www.plurk.com/kanden_metalwork" TargetMode="External"/><Relationship Id="rId1661" Type="http://schemas.openxmlformats.org/officeDocument/2006/relationships/hyperlink" Target="https://www.myacg.com.tw/seller_market.php?seller=551830" TargetMode="External"/><Relationship Id="rId2992" Type="http://schemas.openxmlformats.org/officeDocument/2006/relationships/hyperlink" Target="https://www.instagram.com/kanden_metalwork/" TargetMode="External"/><Relationship Id="rId1662" Type="http://schemas.openxmlformats.org/officeDocument/2006/relationships/hyperlink" Target="https://www.myacg.com.tw/seller_market.php?seller=551830" TargetMode="External"/><Relationship Id="rId2993" Type="http://schemas.openxmlformats.org/officeDocument/2006/relationships/hyperlink" Target="https://linktr.ee/kanden_metalwork" TargetMode="External"/><Relationship Id="rId1663" Type="http://schemas.openxmlformats.org/officeDocument/2006/relationships/hyperlink" Target="https://www.facebook.com/profile.php?id=100084566235919&amp;mibextid=LQQJ4d" TargetMode="External"/><Relationship Id="rId2994" Type="http://schemas.openxmlformats.org/officeDocument/2006/relationships/hyperlink" Target="https://www.plurk.com/p/3izu2d46qd" TargetMode="External"/><Relationship Id="rId2148" Type="http://schemas.openxmlformats.org/officeDocument/2006/relationships/hyperlink" Target="https://www.plurk.com/BlackFire02713" TargetMode="External"/><Relationship Id="rId2149" Type="http://schemas.openxmlformats.org/officeDocument/2006/relationships/hyperlink" Target="https://www.pixiv.net/users/15058979" TargetMode="External"/><Relationship Id="rId3479" Type="http://schemas.openxmlformats.org/officeDocument/2006/relationships/hyperlink" Target="https://www.pixiv.net/users/9680903" TargetMode="External"/><Relationship Id="rId3470" Type="http://schemas.openxmlformats.org/officeDocument/2006/relationships/hyperlink" Target="https://twitter.com/Hyoukyato" TargetMode="External"/><Relationship Id="rId2140" Type="http://schemas.openxmlformats.org/officeDocument/2006/relationships/hyperlink" Target="https://www.facebook.com/marow312000/" TargetMode="External"/><Relationship Id="rId3472" Type="http://schemas.openxmlformats.org/officeDocument/2006/relationships/hyperlink" Target="https://www.instagram.com/hyoukyato/" TargetMode="External"/><Relationship Id="rId2141" Type="http://schemas.openxmlformats.org/officeDocument/2006/relationships/hyperlink" Target="https://x.com/marow3120" TargetMode="External"/><Relationship Id="rId3471" Type="http://schemas.openxmlformats.org/officeDocument/2006/relationships/hyperlink" Target="https://www.pixiv.net/users/15220450" TargetMode="External"/><Relationship Id="rId2142" Type="http://schemas.openxmlformats.org/officeDocument/2006/relationships/hyperlink" Target="https://www.pixiv.net/users/7942361" TargetMode="External"/><Relationship Id="rId3474" Type="http://schemas.openxmlformats.org/officeDocument/2006/relationships/hyperlink" Target="https://home.gamer.com.tw/creation.php?owner=burst55871" TargetMode="External"/><Relationship Id="rId2143" Type="http://schemas.openxmlformats.org/officeDocument/2006/relationships/hyperlink" Target="https://www.instagram.com/marow3120" TargetMode="External"/><Relationship Id="rId3473" Type="http://schemas.openxmlformats.org/officeDocument/2006/relationships/hyperlink" Target="https://discord.gg/HbdsKa7NJU" TargetMode="External"/><Relationship Id="rId2144" Type="http://schemas.openxmlformats.org/officeDocument/2006/relationships/hyperlink" Target="https://linktr.ee/marow3120" TargetMode="External"/><Relationship Id="rId3476" Type="http://schemas.openxmlformats.org/officeDocument/2006/relationships/hyperlink" Target="https://www.myacg.com.tw/goods_detail.php?gid=7294732" TargetMode="External"/><Relationship Id="rId2145" Type="http://schemas.openxmlformats.org/officeDocument/2006/relationships/hyperlink" Target="https://www.plurk.com/p/3iqcu9lhbm" TargetMode="External"/><Relationship Id="rId3475" Type="http://schemas.openxmlformats.org/officeDocument/2006/relationships/hyperlink" Target="https://www.myacg.com.tw/goods_detail.php?gid=7226364" TargetMode="External"/><Relationship Id="rId2146" Type="http://schemas.openxmlformats.org/officeDocument/2006/relationships/hyperlink" Target="https://www.facebook.com/profile.php?id=100022079076280" TargetMode="External"/><Relationship Id="rId3478" Type="http://schemas.openxmlformats.org/officeDocument/2006/relationships/hyperlink" Target="https://twitter.com/pupss0124" TargetMode="External"/><Relationship Id="rId2147" Type="http://schemas.openxmlformats.org/officeDocument/2006/relationships/hyperlink" Target="https://twitter.com/Dark_PEM" TargetMode="External"/><Relationship Id="rId3477" Type="http://schemas.openxmlformats.org/officeDocument/2006/relationships/hyperlink" Target="https://www.facebook.com/FLagjar" TargetMode="External"/><Relationship Id="rId2137" Type="http://schemas.openxmlformats.org/officeDocument/2006/relationships/hyperlink" Target="https://lit.link/zh-tw/324354c3-7d8c-4f0f-8b6b-c4838836f4ac" TargetMode="External"/><Relationship Id="rId3469" Type="http://schemas.openxmlformats.org/officeDocument/2006/relationships/hyperlink" Target="https://www.facebook.com/FikushonWORK" TargetMode="External"/><Relationship Id="rId2138" Type="http://schemas.openxmlformats.org/officeDocument/2006/relationships/hyperlink" Target="https://www.facebook.com/reel/1533571151751310/" TargetMode="External"/><Relationship Id="rId3468" Type="http://schemas.openxmlformats.org/officeDocument/2006/relationships/hyperlink" Target="https://discord.gg/TAxxsU97Zh" TargetMode="External"/><Relationship Id="rId4799" Type="http://schemas.openxmlformats.org/officeDocument/2006/relationships/hyperlink" Target="https://x.com/bbb577x" TargetMode="External"/><Relationship Id="rId2139" Type="http://schemas.openxmlformats.org/officeDocument/2006/relationships/hyperlink" Target="https://www.facebook.com/permalink.php?story_fbid=pfbid0FcXGNPXGKc2NWVXyaBQpEuzrmcXN7HMrQGfLpUsMtW9r8FwRKfUV4375LGAKXffnl&amp;id=100064034705711" TargetMode="External"/><Relationship Id="rId4790" Type="http://schemas.openxmlformats.org/officeDocument/2006/relationships/hyperlink" Target="https://lit.link/zh-tw/amanehina22" TargetMode="External"/><Relationship Id="rId3461" Type="http://schemas.openxmlformats.org/officeDocument/2006/relationships/hyperlink" Target="https://www.twitch.tv/gallant99770" TargetMode="External"/><Relationship Id="rId4792" Type="http://schemas.openxmlformats.org/officeDocument/2006/relationships/hyperlink" Target="https://fantia.jp/f7r" TargetMode="External"/><Relationship Id="rId2130" Type="http://schemas.openxmlformats.org/officeDocument/2006/relationships/hyperlink" Target="https://www.facebook.com/maltytown/?locale=zh_TW" TargetMode="External"/><Relationship Id="rId3460" Type="http://schemas.openxmlformats.org/officeDocument/2006/relationships/hyperlink" Target="https://www.youtube.com/@9saki_000" TargetMode="External"/><Relationship Id="rId4791" Type="http://schemas.openxmlformats.org/officeDocument/2006/relationships/hyperlink" Target="https://x.com/_futsure_" TargetMode="External"/><Relationship Id="rId2131" Type="http://schemas.openxmlformats.org/officeDocument/2006/relationships/hyperlink" Target="https://www.facebook.com/profile.php?id=100064034705711" TargetMode="External"/><Relationship Id="rId3463" Type="http://schemas.openxmlformats.org/officeDocument/2006/relationships/hyperlink" Target="https://www.facebook.com/Fennec.tamamo/posts/pfbid02B2No1GLLTGZtie7ygzXXJ3Z5EQ6piEaNbsWJbdcaE4zzo12YVvuac4Rd9o5StrbXl" TargetMode="External"/><Relationship Id="rId4794" Type="http://schemas.openxmlformats.org/officeDocument/2006/relationships/hyperlink" Target="https://www.twitch.tv/futsure_reeves" TargetMode="External"/><Relationship Id="rId2132" Type="http://schemas.openxmlformats.org/officeDocument/2006/relationships/hyperlink" Target="https://www.facebook.com/share/1DH9kV3drN/?mibextid=wwXIfr" TargetMode="External"/><Relationship Id="rId3462" Type="http://schemas.openxmlformats.org/officeDocument/2006/relationships/hyperlink" Target="https://lit.link/en/ninsaki" TargetMode="External"/><Relationship Id="rId4793" Type="http://schemas.openxmlformats.org/officeDocument/2006/relationships/hyperlink" Target="https://www.instagram.com/f7r_reeves" TargetMode="External"/><Relationship Id="rId2133" Type="http://schemas.openxmlformats.org/officeDocument/2006/relationships/hyperlink" Target="https://x.com/f4y0ffvbef1alb6?s=21&amp;t=kTl8sz6lNF0KCB_QxTojnA" TargetMode="External"/><Relationship Id="rId3465" Type="http://schemas.openxmlformats.org/officeDocument/2006/relationships/hyperlink" Target="https://twitter.com/e831118" TargetMode="External"/><Relationship Id="rId4796" Type="http://schemas.openxmlformats.org/officeDocument/2006/relationships/hyperlink" Target="https://x.com/buru_bururu_" TargetMode="External"/><Relationship Id="rId2134" Type="http://schemas.openxmlformats.org/officeDocument/2006/relationships/hyperlink" Target="https://www.pixiv.net/users/43642009" TargetMode="External"/><Relationship Id="rId3464" Type="http://schemas.openxmlformats.org/officeDocument/2006/relationships/hyperlink" Target="https://www.facebook.com/profile.php?id=100053035546032" TargetMode="External"/><Relationship Id="rId4795" Type="http://schemas.openxmlformats.org/officeDocument/2006/relationships/hyperlink" Target="https://www.facebook.com/profile.php?id=61564832122782" TargetMode="External"/><Relationship Id="rId2135" Type="http://schemas.openxmlformats.org/officeDocument/2006/relationships/hyperlink" Target="https://www.instagram.com/accounts/login/?next=%2Fmx0.0xm%2F&amp;source=omni_redirect" TargetMode="External"/><Relationship Id="rId3467" Type="http://schemas.openxmlformats.org/officeDocument/2006/relationships/hyperlink" Target="https://www.pixiv.net/users/1951517" TargetMode="External"/><Relationship Id="rId4798" Type="http://schemas.openxmlformats.org/officeDocument/2006/relationships/hyperlink" Target="https://www.instagram.com/buru_bururu_" TargetMode="External"/><Relationship Id="rId2136" Type="http://schemas.openxmlformats.org/officeDocument/2006/relationships/hyperlink" Target="https://www.youtube.com/@Mai6685" TargetMode="External"/><Relationship Id="rId3466" Type="http://schemas.openxmlformats.org/officeDocument/2006/relationships/hyperlink" Target="https://www.plurk.com/eddie831118" TargetMode="External"/><Relationship Id="rId4797" Type="http://schemas.openxmlformats.org/officeDocument/2006/relationships/hyperlink" Target="https://www.pixiv.net/users/37815475" TargetMode="External"/><Relationship Id="rId3490" Type="http://schemas.openxmlformats.org/officeDocument/2006/relationships/hyperlink" Target="https://x.com/yaku_joan1818" TargetMode="External"/><Relationship Id="rId2160" Type="http://schemas.openxmlformats.org/officeDocument/2006/relationships/hyperlink" Target="https://x.com/seat755_oh" TargetMode="External"/><Relationship Id="rId3492" Type="http://schemas.openxmlformats.org/officeDocument/2006/relationships/hyperlink" Target="https://yakupenguin.fanbox.cc/" TargetMode="External"/><Relationship Id="rId2161" Type="http://schemas.openxmlformats.org/officeDocument/2006/relationships/hyperlink" Target="https://x.com/seat755_oh/status/2060707672358580537" TargetMode="External"/><Relationship Id="rId3491" Type="http://schemas.openxmlformats.org/officeDocument/2006/relationships/hyperlink" Target="https://www.pixiv.net/users/14223271" TargetMode="External"/><Relationship Id="rId2162" Type="http://schemas.openxmlformats.org/officeDocument/2006/relationships/hyperlink" Target="https://www.facebook.com/ChoelyDevil/" TargetMode="External"/><Relationship Id="rId3494" Type="http://schemas.openxmlformats.org/officeDocument/2006/relationships/hyperlink" Target="https://www.instagram.com/frankiew_yip/" TargetMode="External"/><Relationship Id="rId2163" Type="http://schemas.openxmlformats.org/officeDocument/2006/relationships/hyperlink" Target="https://www.instagram.com/choely0418/" TargetMode="External"/><Relationship Id="rId3493" Type="http://schemas.openxmlformats.org/officeDocument/2006/relationships/hyperlink" Target="https://www.facebook.com/tsenp.shuju/posts/pfbid0CW5kjwbjxgiNgxvGq78uP9mdbEbRJVcV6fxKCvnDkEfqqCWdQi79nMKqayb3qqmAl" TargetMode="External"/><Relationship Id="rId2164" Type="http://schemas.openxmlformats.org/officeDocument/2006/relationships/hyperlink" Target="https://x.com/shuiyang_0730/media" TargetMode="External"/><Relationship Id="rId3496" Type="http://schemas.openxmlformats.org/officeDocument/2006/relationships/hyperlink" Target="https://www.facebook.com/FuwaFuwa35FB" TargetMode="External"/><Relationship Id="rId2165" Type="http://schemas.openxmlformats.org/officeDocument/2006/relationships/hyperlink" Target="https://www.instagram.com/shuiyang_/" TargetMode="External"/><Relationship Id="rId3495" Type="http://schemas.openxmlformats.org/officeDocument/2006/relationships/hyperlink" Target="https://www.youtube.com/channel/UCT3Zy86L6M3FsStAwtEcbRA?fbclid=PAZXh0bgNhZW0CMTEAAaflSMyNTK_xA9YAKfU4aW6No5mghTMcnmglnObIgzjg-xMD1IUP7l5dw-48OQ_aem_k2-fRqPC1NJWLaRUZbkY6A" TargetMode="External"/><Relationship Id="rId2166" Type="http://schemas.openxmlformats.org/officeDocument/2006/relationships/hyperlink" Target="https://www.twitch.tv/shuiyangyang" TargetMode="External"/><Relationship Id="rId3498" Type="http://schemas.openxmlformats.org/officeDocument/2006/relationships/hyperlink" Target="https://www.facebook.com/TBR.Lab/" TargetMode="External"/><Relationship Id="rId2167" Type="http://schemas.openxmlformats.org/officeDocument/2006/relationships/hyperlink" Target="https://discord.gg/y2SKXAbpaQ" TargetMode="External"/><Relationship Id="rId3497" Type="http://schemas.openxmlformats.org/officeDocument/2006/relationships/hyperlink" Target="https://twitter.com/fuwafuwa_35" TargetMode="External"/><Relationship Id="rId2168" Type="http://schemas.openxmlformats.org/officeDocument/2006/relationships/hyperlink" Target="https://lit.link/en/shuiyang" TargetMode="External"/><Relationship Id="rId2169" Type="http://schemas.openxmlformats.org/officeDocument/2006/relationships/hyperlink" Target="https://www.facebook.com/TOHOorin/" TargetMode="External"/><Relationship Id="rId3499" Type="http://schemas.openxmlformats.org/officeDocument/2006/relationships/hyperlink" Target="https://twitter.com/GAKAKU_PR" TargetMode="External"/><Relationship Id="rId2159" Type="http://schemas.openxmlformats.org/officeDocument/2006/relationships/hyperlink" Target="https://linktr.ee/maosuccc?utm_source=ig&amp;utm_medium=social&amp;utm_content=link_in_bio&amp;fbclid=PAZXh0bgNhZW0CMTEAc3J0YwZhcHBfaWQPOTM2NjE5NzQzMzkyNDU5AAGnyyncu52iUKseJW3QOdTdmcVzXDCe4Ka0KBOV-RvxtIB2O3JCkqxvulSAuEI_aem_rDzaguvXJb0sIo-9hBo6RA" TargetMode="External"/><Relationship Id="rId3481" Type="http://schemas.openxmlformats.org/officeDocument/2006/relationships/hyperlink" Target="https://home.gamer.com.tw/homeindex.php?owner=pupss91337" TargetMode="External"/><Relationship Id="rId2150" Type="http://schemas.openxmlformats.org/officeDocument/2006/relationships/hyperlink" Target="https://home.gamer.com.tw/homeindex.php?owner=ju0958122256" TargetMode="External"/><Relationship Id="rId3480" Type="http://schemas.openxmlformats.org/officeDocument/2006/relationships/hyperlink" Target="https://www.instagram.com/flagjar/" TargetMode="External"/><Relationship Id="rId2151" Type="http://schemas.openxmlformats.org/officeDocument/2006/relationships/hyperlink" Target="https://www.facebook.com/zonezicos" TargetMode="External"/><Relationship Id="rId3483" Type="http://schemas.openxmlformats.org/officeDocument/2006/relationships/hyperlink" Target="https://www.facebook.com/taorihk" TargetMode="External"/><Relationship Id="rId2152" Type="http://schemas.openxmlformats.org/officeDocument/2006/relationships/hyperlink" Target="https://www.facebook.com/weicomicep/" TargetMode="External"/><Relationship Id="rId3482" Type="http://schemas.openxmlformats.org/officeDocument/2006/relationships/hyperlink" Target="https://www.facebook.com/FLagjar/posts/pfbid02VmJdAK5jbfZbJaYuvHTG7H2NYYAf2i1HUWkQQXCXRA5e7T9ndHDimmbkAuu5YaQ8l" TargetMode="External"/><Relationship Id="rId2153" Type="http://schemas.openxmlformats.org/officeDocument/2006/relationships/hyperlink" Target="https://www.plurk.com/weicomic" TargetMode="External"/><Relationship Id="rId3485" Type="http://schemas.openxmlformats.org/officeDocument/2006/relationships/hyperlink" Target="https://www.pixiv.net/users/14368479" TargetMode="External"/><Relationship Id="rId2154" Type="http://schemas.openxmlformats.org/officeDocument/2006/relationships/hyperlink" Target="http://www.weicomic.com/" TargetMode="External"/><Relationship Id="rId3484" Type="http://schemas.openxmlformats.org/officeDocument/2006/relationships/hyperlink" Target="https://x.com/tori_mcct" TargetMode="External"/><Relationship Id="rId2155" Type="http://schemas.openxmlformats.org/officeDocument/2006/relationships/hyperlink" Target="https://www.facebook.com/people/%E8%B2%93%E5%B0%8F%E6%A8%B9Maosu/100083322383475/?locale=zh_TW" TargetMode="External"/><Relationship Id="rId3487" Type="http://schemas.openxmlformats.org/officeDocument/2006/relationships/hyperlink" Target="https://lit.link/zh-tw/toritaro" TargetMode="External"/><Relationship Id="rId2156" Type="http://schemas.openxmlformats.org/officeDocument/2006/relationships/hyperlink" Target="https://x.com/maosu_ccc" TargetMode="External"/><Relationship Id="rId3486" Type="http://schemas.openxmlformats.org/officeDocument/2006/relationships/hyperlink" Target="https://www.instagram.com/tori_mcct/" TargetMode="External"/><Relationship Id="rId2157" Type="http://schemas.openxmlformats.org/officeDocument/2006/relationships/hyperlink" Target="https://www.pixiv.net/users/100352162" TargetMode="External"/><Relationship Id="rId3489" Type="http://schemas.openxmlformats.org/officeDocument/2006/relationships/hyperlink" Target="https://x.com/yaku_joan" TargetMode="External"/><Relationship Id="rId2158" Type="http://schemas.openxmlformats.org/officeDocument/2006/relationships/hyperlink" Target="https://www.instagram.com/maosu_ccc/" TargetMode="External"/><Relationship Id="rId3488" Type="http://schemas.openxmlformats.org/officeDocument/2006/relationships/hyperlink" Target="https://www.facebook.com/tsenp.shuju/" TargetMode="External"/><Relationship Id="rId2104" Type="http://schemas.openxmlformats.org/officeDocument/2006/relationships/hyperlink" Target="https://www.pixiv.net/artworks/148055693" TargetMode="External"/><Relationship Id="rId3436" Type="http://schemas.openxmlformats.org/officeDocument/2006/relationships/hyperlink" Target="https://www.pixiv.net/users/94883" TargetMode="External"/><Relationship Id="rId4767" Type="http://schemas.openxmlformats.org/officeDocument/2006/relationships/hyperlink" Target="https://www.facebook.com/ni0kai/" TargetMode="External"/><Relationship Id="rId2105" Type="http://schemas.openxmlformats.org/officeDocument/2006/relationships/hyperlink" Target="https://www.facebook.com/YukiTamaGoSnowEgg/" TargetMode="External"/><Relationship Id="rId3435" Type="http://schemas.openxmlformats.org/officeDocument/2006/relationships/hyperlink" Target="https://www.plurk.com/eland_6U" TargetMode="External"/><Relationship Id="rId4766" Type="http://schemas.openxmlformats.org/officeDocument/2006/relationships/hyperlink" Target="https://www.plurk.com/p/3iqcm0xrsh" TargetMode="External"/><Relationship Id="rId2106" Type="http://schemas.openxmlformats.org/officeDocument/2006/relationships/hyperlink" Target="https://twitter.com/SnowEggYukiTama" TargetMode="External"/><Relationship Id="rId3438" Type="http://schemas.openxmlformats.org/officeDocument/2006/relationships/hyperlink" Target="https://x.com/EwaiObeiwei" TargetMode="External"/><Relationship Id="rId4769" Type="http://schemas.openxmlformats.org/officeDocument/2006/relationships/hyperlink" Target="https://www.pixiv.net/users/82796557" TargetMode="External"/><Relationship Id="rId2107" Type="http://schemas.openxmlformats.org/officeDocument/2006/relationships/hyperlink" Target="https://www.pixiv.net/users/1755315" TargetMode="External"/><Relationship Id="rId3437" Type="http://schemas.openxmlformats.org/officeDocument/2006/relationships/hyperlink" Target="https://www.facebook.com/EwaiObeiwei" TargetMode="External"/><Relationship Id="rId4768" Type="http://schemas.openxmlformats.org/officeDocument/2006/relationships/hyperlink" Target="https://x.com/niokai_" TargetMode="External"/><Relationship Id="rId2108" Type="http://schemas.openxmlformats.org/officeDocument/2006/relationships/hyperlink" Target="https://www.instagram.com/snowegg_art/" TargetMode="External"/><Relationship Id="rId2109" Type="http://schemas.openxmlformats.org/officeDocument/2006/relationships/hyperlink" Target="https://www.facebook.com/yuclovers/" TargetMode="External"/><Relationship Id="rId3439" Type="http://schemas.openxmlformats.org/officeDocument/2006/relationships/hyperlink" Target="https://www.pixiv.net/users/12178272" TargetMode="External"/><Relationship Id="rId3430" Type="http://schemas.openxmlformats.org/officeDocument/2006/relationships/hyperlink" Target="https://x.com/ENvideo10303" TargetMode="External"/><Relationship Id="rId4761" Type="http://schemas.openxmlformats.org/officeDocument/2006/relationships/hyperlink" Target="https://lit.link/zh-tw/tsukunetsukimi" TargetMode="External"/><Relationship Id="rId4760" Type="http://schemas.openxmlformats.org/officeDocument/2006/relationships/hyperlink" Target="https://www.youtube.com/channel/UCZhAVtzwGrxpeXKTqavqJTg" TargetMode="External"/><Relationship Id="rId2100" Type="http://schemas.openxmlformats.org/officeDocument/2006/relationships/hyperlink" Target="https://clibo.tw/users/viqusnow" TargetMode="External"/><Relationship Id="rId3432" Type="http://schemas.openxmlformats.org/officeDocument/2006/relationships/hyperlink" Target="https://www.facebook.com/erythropoietin.rbc" TargetMode="External"/><Relationship Id="rId4763" Type="http://schemas.openxmlformats.org/officeDocument/2006/relationships/hyperlink" Target="https://www.plurk.com/sss4361" TargetMode="External"/><Relationship Id="rId2101" Type="http://schemas.openxmlformats.org/officeDocument/2006/relationships/hyperlink" Target="https://lit.link/en/viqusnow" TargetMode="External"/><Relationship Id="rId3431" Type="http://schemas.openxmlformats.org/officeDocument/2006/relationships/hyperlink" Target="https://www.youtube.com/c/ENvideo?fbclid=IwY2xjawS6oYpleHRuA2FlbQIxMABicmlkETFyZzlyU3lrZFNCZnlLRzBac3J0YwZhcHBfaWQQMjIyMDM5MTc4ODIwMDg5MgABHq8mLPLU0dHqOXFsxcIrldDQutbCtQnL_2_h06P4CG3EwGzx1ucxQ2w51k8R_aem_SfifPeTWZTRPYhJgIXjLdg" TargetMode="External"/><Relationship Id="rId4762" Type="http://schemas.openxmlformats.org/officeDocument/2006/relationships/hyperlink" Target="https://x.com/NekosakiAoi" TargetMode="External"/><Relationship Id="rId2102" Type="http://schemas.openxmlformats.org/officeDocument/2006/relationships/hyperlink" Target="https://www.facebook.com/share/QB4XK482nQceWaCF/" TargetMode="External"/><Relationship Id="rId3434" Type="http://schemas.openxmlformats.org/officeDocument/2006/relationships/hyperlink" Target="https://twitter.com/6u_s" TargetMode="External"/><Relationship Id="rId4765" Type="http://schemas.openxmlformats.org/officeDocument/2006/relationships/hyperlink" Target="https://home.gamer.com.tw/homeindex.php?owner=louieca400" TargetMode="External"/><Relationship Id="rId2103" Type="http://schemas.openxmlformats.org/officeDocument/2006/relationships/hyperlink" Target="https://www.facebook.com/permalink.php?story_fbid=pfbid0HYYjKvRHyTF2jSfMTeGiWyC6nvJFTaZoLZKHK31crERPkHvJCMXgHn3H8vN5oSr8l&amp;id=61557624734060" TargetMode="External"/><Relationship Id="rId3433" Type="http://schemas.openxmlformats.org/officeDocument/2006/relationships/hyperlink" Target="https://x.com/epo_live/status/2060523162618741246" TargetMode="External"/><Relationship Id="rId4764" Type="http://schemas.openxmlformats.org/officeDocument/2006/relationships/hyperlink" Target="https://www.pixiv.net/users/3318611" TargetMode="External"/><Relationship Id="rId3425" Type="http://schemas.openxmlformats.org/officeDocument/2006/relationships/hyperlink" Target="https://www.facebook.com/emo3m" TargetMode="External"/><Relationship Id="rId4756" Type="http://schemas.openxmlformats.org/officeDocument/2006/relationships/hyperlink" Target="https://www.instagram.com/tugu_ms/" TargetMode="External"/><Relationship Id="rId3424" Type="http://schemas.openxmlformats.org/officeDocument/2006/relationships/hyperlink" Target="https://www.instagram.com/ema_qvq" TargetMode="External"/><Relationship Id="rId4755" Type="http://schemas.openxmlformats.org/officeDocument/2006/relationships/hyperlink" Target="https://fantia.jp/fanclubs/37569" TargetMode="External"/><Relationship Id="rId3427" Type="http://schemas.openxmlformats.org/officeDocument/2006/relationships/hyperlink" Target="https://www.plurk.com/ricemoe" TargetMode="External"/><Relationship Id="rId4758" Type="http://schemas.openxmlformats.org/officeDocument/2006/relationships/hyperlink" Target="https://x.com/XaiabP?lang=ja" TargetMode="External"/><Relationship Id="rId3426" Type="http://schemas.openxmlformats.org/officeDocument/2006/relationships/hyperlink" Target="https://twitter.com/ricemo30" TargetMode="External"/><Relationship Id="rId4757" Type="http://schemas.openxmlformats.org/officeDocument/2006/relationships/hyperlink" Target="https://www.facebook.com/profile.php?id=61567095626731" TargetMode="External"/><Relationship Id="rId3429" Type="http://schemas.openxmlformats.org/officeDocument/2006/relationships/hyperlink" Target="https://www.facebook.com/EnAnimeChannel/" TargetMode="External"/><Relationship Id="rId3428" Type="http://schemas.openxmlformats.org/officeDocument/2006/relationships/hyperlink" Target="https://www.pixiv.net/users/1444298" TargetMode="External"/><Relationship Id="rId4759" Type="http://schemas.openxmlformats.org/officeDocument/2006/relationships/hyperlink" Target="https://www.instagram.com/xaiabp/" TargetMode="External"/><Relationship Id="rId899" Type="http://schemas.openxmlformats.org/officeDocument/2006/relationships/hyperlink" Target="https://www.facebook.com/xi.jun.779/" TargetMode="External"/><Relationship Id="rId898" Type="http://schemas.openxmlformats.org/officeDocument/2006/relationships/hyperlink" Target="https://reurl.cc/OQkYDg" TargetMode="External"/><Relationship Id="rId897" Type="http://schemas.openxmlformats.org/officeDocument/2006/relationships/hyperlink" Target="https://x.com/midori_fufu/status/2081276497961316819?s=61&amp;t=J9-H8xDVimG-T97w1or4FA" TargetMode="External"/><Relationship Id="rId896" Type="http://schemas.openxmlformats.org/officeDocument/2006/relationships/hyperlink" Target="https://www.pixiv.net/users/40128375?fbclid=IwRlRTSASMpGFleHRuA2FlbQIxMABzcnRjBmFwcF9pZAo2NjI4NTY4Mzc5AAEeZJd-QJwF07-tCDBm3cw7wBpAhpbR73Mxmv95gg3xez4qwt2EDjqIfwqL2c4_aem_NPH5wXLy_VgfHo0UCh3cug" TargetMode="External"/><Relationship Id="rId891" Type="http://schemas.openxmlformats.org/officeDocument/2006/relationships/hyperlink" Target="https://www.plurk.com/MICKCOMIC" TargetMode="External"/><Relationship Id="rId890" Type="http://schemas.openxmlformats.org/officeDocument/2006/relationships/hyperlink" Target="https://x.com/mickcomic?s=21" TargetMode="External"/><Relationship Id="rId4750" Type="http://schemas.openxmlformats.org/officeDocument/2006/relationships/hyperlink" Target="https://www.facebook.com/Ayane.ouo/" TargetMode="External"/><Relationship Id="rId895" Type="http://schemas.openxmlformats.org/officeDocument/2006/relationships/hyperlink" Target="https://x.com/midori_fufu?s=21" TargetMode="External"/><Relationship Id="rId3421" Type="http://schemas.openxmlformats.org/officeDocument/2006/relationships/hyperlink" Target="https://www.facebook.com/KuguiEMA/?locale=zh_CN" TargetMode="External"/><Relationship Id="rId4752" Type="http://schemas.openxmlformats.org/officeDocument/2006/relationships/hyperlink" Target="https://www.youtube.com/channel/UC6MbdPPOfc1nGXZbsQBCSvA" TargetMode="External"/><Relationship Id="rId894" Type="http://schemas.openxmlformats.org/officeDocument/2006/relationships/hyperlink" Target="https://www.facebook.com/share/1DKPkDhyvt/?mibextid=wwXIfr" TargetMode="External"/><Relationship Id="rId3420" Type="http://schemas.openxmlformats.org/officeDocument/2006/relationships/hyperlink" Target="https://lit.link/zh-tw/ellycos" TargetMode="External"/><Relationship Id="rId4751" Type="http://schemas.openxmlformats.org/officeDocument/2006/relationships/hyperlink" Target="https://twitter.com/ayane_chuukano" TargetMode="External"/><Relationship Id="rId893" Type="http://schemas.openxmlformats.org/officeDocument/2006/relationships/hyperlink" Target="https://cxc.today/zh/store/MICKCOMIC/work" TargetMode="External"/><Relationship Id="rId3423" Type="http://schemas.openxmlformats.org/officeDocument/2006/relationships/hyperlink" Target="https://www.pixiv.net/users/8990183" TargetMode="External"/><Relationship Id="rId4754" Type="http://schemas.openxmlformats.org/officeDocument/2006/relationships/hyperlink" Target="https://x.com/charapa_" TargetMode="External"/><Relationship Id="rId892" Type="http://schemas.openxmlformats.org/officeDocument/2006/relationships/hyperlink" Target="https://www.pixiv.net/users/33712368" TargetMode="External"/><Relationship Id="rId3422" Type="http://schemas.openxmlformats.org/officeDocument/2006/relationships/hyperlink" Target="https://twitter.com/KuguiEMA?fbclid=IwAR3bwzVhf2GIisAnfKYbgInAAaQPIZYdIMhRp0-4Sde4t5NNnt-swmBuFyM" TargetMode="External"/><Relationship Id="rId4753" Type="http://schemas.openxmlformats.org/officeDocument/2006/relationships/hyperlink" Target="https://x.com/tugu_kanden?lang=zh-Hant" TargetMode="External"/><Relationship Id="rId2126" Type="http://schemas.openxmlformats.org/officeDocument/2006/relationships/hyperlink" Target="https://fantia.jp/fanclubs/486719" TargetMode="External"/><Relationship Id="rId3458" Type="http://schemas.openxmlformats.org/officeDocument/2006/relationships/hyperlink" Target="https://twitter.com/kokono_saki" TargetMode="External"/><Relationship Id="rId4789" Type="http://schemas.openxmlformats.org/officeDocument/2006/relationships/hyperlink" Target="https://x.com/amane_hina22" TargetMode="External"/><Relationship Id="rId2127" Type="http://schemas.openxmlformats.org/officeDocument/2006/relationships/hyperlink" Target="https://www.patreon.com/otakucat1992" TargetMode="External"/><Relationship Id="rId3457" Type="http://schemas.openxmlformats.org/officeDocument/2006/relationships/hyperlink" Target="https://twitter.com/9saki_000" TargetMode="External"/><Relationship Id="rId4788" Type="http://schemas.openxmlformats.org/officeDocument/2006/relationships/hyperlink" Target="https://www.pixiv.net/users/80578914" TargetMode="External"/><Relationship Id="rId2128" Type="http://schemas.openxmlformats.org/officeDocument/2006/relationships/hyperlink" Target="https://x.com/bird09_art" TargetMode="External"/><Relationship Id="rId2129" Type="http://schemas.openxmlformats.org/officeDocument/2006/relationships/hyperlink" Target="https://x.com/bird09_art/status/2086009726429765803" TargetMode="External"/><Relationship Id="rId3459" Type="http://schemas.openxmlformats.org/officeDocument/2006/relationships/hyperlink" Target="https://www.instagram.com/ninsaki_chen/" TargetMode="External"/><Relationship Id="rId3450" Type="http://schemas.openxmlformats.org/officeDocument/2006/relationships/hyperlink" Target="https://www.pixiv.net/users/1434758" TargetMode="External"/><Relationship Id="rId4781" Type="http://schemas.openxmlformats.org/officeDocument/2006/relationships/hyperlink" Target="https://x.com/neti_jp" TargetMode="External"/><Relationship Id="rId4780" Type="http://schemas.openxmlformats.org/officeDocument/2006/relationships/hyperlink" Target="https://lit.link/zh-tw/yamohachiko" TargetMode="External"/><Relationship Id="rId2120" Type="http://schemas.openxmlformats.org/officeDocument/2006/relationships/hyperlink" Target="https://lit.link/zh-tw/potfish" TargetMode="External"/><Relationship Id="rId3452" Type="http://schemas.openxmlformats.org/officeDocument/2006/relationships/hyperlink" Target="https://x.com/FAUNAS_ASMR/status/2060605673038385373" TargetMode="External"/><Relationship Id="rId4783" Type="http://schemas.openxmlformats.org/officeDocument/2006/relationships/hyperlink" Target="https://www.youtube.com/@neti_jp" TargetMode="External"/><Relationship Id="rId2121" Type="http://schemas.openxmlformats.org/officeDocument/2006/relationships/hyperlink" Target="https://www.plurk.com/p/3iqcadu6m9" TargetMode="External"/><Relationship Id="rId3451" Type="http://schemas.openxmlformats.org/officeDocument/2006/relationships/hyperlink" Target="https://twitter.com/FAUNAS_ASMR" TargetMode="External"/><Relationship Id="rId4782" Type="http://schemas.openxmlformats.org/officeDocument/2006/relationships/hyperlink" Target="https://www.instagram.com/neti_jp" TargetMode="External"/><Relationship Id="rId2122" Type="http://schemas.openxmlformats.org/officeDocument/2006/relationships/hyperlink" Target="https://www.myacg.com.tw/seller_market.php?seller=396863" TargetMode="External"/><Relationship Id="rId3454" Type="http://schemas.openxmlformats.org/officeDocument/2006/relationships/hyperlink" Target="https://www.plurk.com/furry_cutie" TargetMode="External"/><Relationship Id="rId4785" Type="http://schemas.openxmlformats.org/officeDocument/2006/relationships/hyperlink" Target="https://x.com/ayamy_garubinu" TargetMode="External"/><Relationship Id="rId2123" Type="http://schemas.openxmlformats.org/officeDocument/2006/relationships/hyperlink" Target="https://x.com/OtakuCat1992" TargetMode="External"/><Relationship Id="rId3453" Type="http://schemas.openxmlformats.org/officeDocument/2006/relationships/hyperlink" Target="https://www.facebook.com/FurryCutie" TargetMode="External"/><Relationship Id="rId4784" Type="http://schemas.openxmlformats.org/officeDocument/2006/relationships/hyperlink" Target="https://linktr.ee/neti_jp" TargetMode="External"/><Relationship Id="rId2124" Type="http://schemas.openxmlformats.org/officeDocument/2006/relationships/hyperlink" Target="https://www.pixiv.net/users/3041039" TargetMode="External"/><Relationship Id="rId3456" Type="http://schemas.openxmlformats.org/officeDocument/2006/relationships/hyperlink" Target="https://www.facebook.com/Fennec.tamamo/" TargetMode="External"/><Relationship Id="rId4787" Type="http://schemas.openxmlformats.org/officeDocument/2006/relationships/hyperlink" Target="https://x.com/hangetsu_15" TargetMode="External"/><Relationship Id="rId2125" Type="http://schemas.openxmlformats.org/officeDocument/2006/relationships/hyperlink" Target="https://otakucat.fanbox.cc/" TargetMode="External"/><Relationship Id="rId3455" Type="http://schemas.openxmlformats.org/officeDocument/2006/relationships/hyperlink" Target="https://www.facebook.com/snowegria" TargetMode="External"/><Relationship Id="rId4786" Type="http://schemas.openxmlformats.org/officeDocument/2006/relationships/hyperlink" Target="https://www.youtube.com/@ayamy0610" TargetMode="External"/><Relationship Id="rId2115" Type="http://schemas.openxmlformats.org/officeDocument/2006/relationships/hyperlink" Target="https://www.plurk.com/hanbok625" TargetMode="External"/><Relationship Id="rId3447" Type="http://schemas.openxmlformats.org/officeDocument/2006/relationships/hyperlink" Target="https://www.facebook.com/fwzholic/" TargetMode="External"/><Relationship Id="rId4778" Type="http://schemas.openxmlformats.org/officeDocument/2006/relationships/hyperlink" Target="https://x.com/yamo8cos" TargetMode="External"/><Relationship Id="rId2116" Type="http://schemas.openxmlformats.org/officeDocument/2006/relationships/hyperlink" Target="https://www.pixiv.net/users/15534680" TargetMode="External"/><Relationship Id="rId3446" Type="http://schemas.openxmlformats.org/officeDocument/2006/relationships/hyperlink" Target="https://linktr.ee/bitsbybits?fbclid=IwZXh0bgNhZW0CMTAAAR1rzsSIMHHpr6VDdmzttk5v3dQ4qquxiL5QexJTr6CWTc_Q7SrEz8HSwdQ_aem_BI1451DXVUM1K7mvm18H4w" TargetMode="External"/><Relationship Id="rId4777" Type="http://schemas.openxmlformats.org/officeDocument/2006/relationships/hyperlink" Target="https://www.facebook.com/yamohachiko/" TargetMode="External"/><Relationship Id="rId2117" Type="http://schemas.openxmlformats.org/officeDocument/2006/relationships/hyperlink" Target="https://hanbok625.fanbox.cc/" TargetMode="External"/><Relationship Id="rId3449" Type="http://schemas.openxmlformats.org/officeDocument/2006/relationships/hyperlink" Target="https://www.plurk.com/fwz_0716" TargetMode="External"/><Relationship Id="rId2118" Type="http://schemas.openxmlformats.org/officeDocument/2006/relationships/hyperlink" Target="https://clibo.tw/users/hanbok625" TargetMode="External"/><Relationship Id="rId3448" Type="http://schemas.openxmlformats.org/officeDocument/2006/relationships/hyperlink" Target="https://twitter.com/alex30818" TargetMode="External"/><Relationship Id="rId4779" Type="http://schemas.openxmlformats.org/officeDocument/2006/relationships/hyperlink" Target="https://www.instagram.com/yamohachiko/" TargetMode="External"/><Relationship Id="rId2119" Type="http://schemas.openxmlformats.org/officeDocument/2006/relationships/hyperlink" Target="https://home.gamer.com.tw/creation.php?owner=hanbok625" TargetMode="External"/><Relationship Id="rId4770" Type="http://schemas.openxmlformats.org/officeDocument/2006/relationships/hyperlink" Target="https://lit.link/niokai" TargetMode="External"/><Relationship Id="rId3441" Type="http://schemas.openxmlformats.org/officeDocument/2006/relationships/hyperlink" Target="https://www.facebook.com/EwaiObeiwei/posts/pfbid0jdTd7tDwXkmbaPwZvxcdS5h8HHw4TV6PgWShEsHZDNoWQJb7hH3JmWt24X8u1hirl" TargetMode="External"/><Relationship Id="rId4772" Type="http://schemas.openxmlformats.org/officeDocument/2006/relationships/hyperlink" Target="https://x.com/tinmomiyan" TargetMode="External"/><Relationship Id="rId2110" Type="http://schemas.openxmlformats.org/officeDocument/2006/relationships/hyperlink" Target="https://twitter.com/yutak0u" TargetMode="External"/><Relationship Id="rId3440" Type="http://schemas.openxmlformats.org/officeDocument/2006/relationships/hyperlink" Target="https://ewai.fanbox.cc/" TargetMode="External"/><Relationship Id="rId4771" Type="http://schemas.openxmlformats.org/officeDocument/2006/relationships/hyperlink" Target="https://x.com/256knmiya" TargetMode="External"/><Relationship Id="rId2111" Type="http://schemas.openxmlformats.org/officeDocument/2006/relationships/hyperlink" Target="https://www.pixiv.net/users/8232558" TargetMode="External"/><Relationship Id="rId3443" Type="http://schemas.openxmlformats.org/officeDocument/2006/relationships/hyperlink" Target="https://x.com/bits_by_bits?lang=zh-Hant" TargetMode="External"/><Relationship Id="rId4774" Type="http://schemas.openxmlformats.org/officeDocument/2006/relationships/hyperlink" Target="https://x.com/Nimo_mizuumi" TargetMode="External"/><Relationship Id="rId2112" Type="http://schemas.openxmlformats.org/officeDocument/2006/relationships/hyperlink" Target="https://www.threads.com/@tak0uyakiii/post/DZ-L4pQASzG" TargetMode="External"/><Relationship Id="rId3442" Type="http://schemas.openxmlformats.org/officeDocument/2006/relationships/hyperlink" Target="https://www.facebook.com/BitsbyBitsProject/" TargetMode="External"/><Relationship Id="rId4773" Type="http://schemas.openxmlformats.org/officeDocument/2006/relationships/hyperlink" Target="https://x.com/tinmomiyan/status/2084232252440133957" TargetMode="External"/><Relationship Id="rId2113" Type="http://schemas.openxmlformats.org/officeDocument/2006/relationships/hyperlink" Target="https://www.facebook.com/meowmeowfish716/" TargetMode="External"/><Relationship Id="rId3445" Type="http://schemas.openxmlformats.org/officeDocument/2006/relationships/hyperlink" Target="https://www.instagram.com/experimentbitsbybits/" TargetMode="External"/><Relationship Id="rId4776" Type="http://schemas.openxmlformats.org/officeDocument/2006/relationships/hyperlink" Target="https://lit.link/zh-tw/nimogimogi" TargetMode="External"/><Relationship Id="rId2114" Type="http://schemas.openxmlformats.org/officeDocument/2006/relationships/hyperlink" Target="https://twitter.com/meowmeow_yuu" TargetMode="External"/><Relationship Id="rId3444" Type="http://schemas.openxmlformats.org/officeDocument/2006/relationships/hyperlink" Target="https://www.pixiv.net/users/4682426" TargetMode="External"/><Relationship Id="rId4775" Type="http://schemas.openxmlformats.org/officeDocument/2006/relationships/hyperlink" Target="https://www.instagram.com/nimo_mizuumi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photo?fbid=1253380093499896&amp;set=a.461826282655285" TargetMode="External"/><Relationship Id="rId2" Type="http://schemas.openxmlformats.org/officeDocument/2006/relationships/hyperlink" Target="https://www.facebook.com/photo.php?fbid=1249234773914428&amp;set=pb.100064837502123.-2207520000&amp;type=3" TargetMode="External"/><Relationship Id="rId3" Type="http://schemas.openxmlformats.org/officeDocument/2006/relationships/hyperlink" Target="https://www.myacg.com.tw/seller_market.php?seller=551830" TargetMode="External"/><Relationship Id="rId4" Type="http://schemas.openxmlformats.org/officeDocument/2006/relationships/hyperlink" Target="https://www.facebook.com/share/p/1BkbZZrLDq/" TargetMode="External"/><Relationship Id="rId5" Type="http://schemas.openxmlformats.org/officeDocument/2006/relationships/hyperlink" Target="https://www.facebook.com/share/p/17t7488g78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oujin.com.tw/books/info/70374" TargetMode="External"/><Relationship Id="rId10" Type="http://schemas.openxmlformats.org/officeDocument/2006/relationships/hyperlink" Target="https://docs.google.com/forms/d/e/1FAIpQLScbxtqQ5_lSL1ytSo35TW5noX5KGbzJMVAyn_rZ6jkR-DNmfA/viewform?usp=dialog" TargetMode="External"/><Relationship Id="rId13" Type="http://schemas.openxmlformats.org/officeDocument/2006/relationships/hyperlink" Target="https://docs.google.com/forms/d/e/1FAIpQLScRQb-DXosWnqwpibAbgRtaCyCcOFP2QD4hPJa1-RP2_i0ueg/viewform?usp=dialog" TargetMode="External"/><Relationship Id="rId12" Type="http://schemas.openxmlformats.org/officeDocument/2006/relationships/hyperlink" Target="https://forms.gle/Ktev8Lzxf36gfCHUA" TargetMode="External"/><Relationship Id="rId14" Type="http://schemas.openxmlformats.org/officeDocument/2006/relationships/drawing" Target="../drawings/drawing4.xml"/><Relationship Id="rId1" Type="http://schemas.openxmlformats.org/officeDocument/2006/relationships/hyperlink" Target="https://www.facebook.com/JapariWeatherBureau/posts/pfbid0sBU7c7iMXzyNrWzgnG4fgce7oo8JVx3N2oRjbi4cYrqscnTpbFHNGN3mREvfp89Ll" TargetMode="External"/><Relationship Id="rId2" Type="http://schemas.openxmlformats.org/officeDocument/2006/relationships/hyperlink" Target="https://www.facebook.com/JapariWeatherBureau/" TargetMode="External"/><Relationship Id="rId3" Type="http://schemas.openxmlformats.org/officeDocument/2006/relationships/hyperlink" Target="https://www.facebook.com/share/p/18gS9cDbLt/?mibextid=wwXIfr" TargetMode="External"/><Relationship Id="rId4" Type="http://schemas.openxmlformats.org/officeDocument/2006/relationships/hyperlink" Target="https://forms.gle/ma1VC5NsLceRWKHeA" TargetMode="External"/><Relationship Id="rId9" Type="http://schemas.openxmlformats.org/officeDocument/2006/relationships/hyperlink" Target="https://www.facebook.com/share/p/1D7BMk3e5M/" TargetMode="External"/><Relationship Id="rId5" Type="http://schemas.openxmlformats.org/officeDocument/2006/relationships/hyperlink" Target="https://www.plurk.com/p/3iwzaz0o46" TargetMode="External"/><Relationship Id="rId6" Type="http://schemas.openxmlformats.org/officeDocument/2006/relationships/hyperlink" Target="https://forms.gle/PXowBJWWJhYe42Ud6" TargetMode="External"/><Relationship Id="rId7" Type="http://schemas.openxmlformats.org/officeDocument/2006/relationships/hyperlink" Target="https://www.plurk.com/p/3iwjyyo30w" TargetMode="External"/><Relationship Id="rId8" Type="http://schemas.openxmlformats.org/officeDocument/2006/relationships/hyperlink" Target="https://docs.google.com/forms/d/e/1FAIpQLSd3MLMudawLu_L3bRP_1gD71TAsfvdbzGVRQ1t764WIv77Kzw/viewfor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lurk.com/p/3i5q74leag" TargetMode="External"/><Relationship Id="rId391" Type="http://schemas.openxmlformats.org/officeDocument/2006/relationships/hyperlink" Target="https://www.myacg.com.tw/seller_market.php?keyword=%E5%B9%B2%E7%89%A9A%E5%A4%AA&amp;seller=555355" TargetMode="External"/><Relationship Id="rId390" Type="http://schemas.openxmlformats.org/officeDocument/2006/relationships/hyperlink" Target="https://www.facebook.com/share/p/1CFiueQgYW/" TargetMode="External"/><Relationship Id="rId2180" Type="http://schemas.openxmlformats.org/officeDocument/2006/relationships/hyperlink" Target="https://www.facebook.com/nicknikg863/posts/pfbid032agHuRdBgxTuGUEt6HzDNvo63rCb58ckBXAvriKB8h1GBHhCXb5W6Q3tGvq39SRQl" TargetMode="External"/><Relationship Id="rId2181" Type="http://schemas.openxmlformats.org/officeDocument/2006/relationships/hyperlink" Target="https://www.myacg.com.tw/goods_detail.php?gid=6726628" TargetMode="External"/><Relationship Id="rId2182" Type="http://schemas.openxmlformats.org/officeDocument/2006/relationships/hyperlink" Target="https://www.myacg.com.tw/goods_detail.php?gid=6726628" TargetMode="External"/><Relationship Id="rId2183" Type="http://schemas.openxmlformats.org/officeDocument/2006/relationships/hyperlink" Target="https://www.facebook.com/TUITDC/posts/pfbid0iH9wLYJUAphJ4kG4E23qhqjSDnAYJ4muH4NqRHdwxkFKAPyJRUWAEqtc2mrvviEtl" TargetMode="External"/><Relationship Id="rId385" Type="http://schemas.openxmlformats.org/officeDocument/2006/relationships/hyperlink" Target="https://www.facebook.com/permalink.php?story_fbid=pfbid02Smb8qUNW5fJsyWZhZhapSmCf97tNXWSVE7ncKkFGpGHEd9kGTZpRMXTW8izcWPhSl&amp;id=100063891663130" TargetMode="External"/><Relationship Id="rId2184" Type="http://schemas.openxmlformats.org/officeDocument/2006/relationships/hyperlink" Target="https://m.facebook.com/story.php?story_fbid=pfbid035HBFmZ5XZbF3VEpa8tq25sp7eRF7V9catYcLgt5NYJPe23kwCBSf8xQFEyCz74Epl&amp;id=61553050776341" TargetMode="External"/><Relationship Id="rId384" Type="http://schemas.openxmlformats.org/officeDocument/2006/relationships/hyperlink" Target="https://www.facebook.com/permalink.php?story_fbid=pfbid02YoVeRhnW27aRETiSSdPsSNj5s6E7Udvjtg6N39ZsBxXvFYaDvPNgfeRpKSMQUPZel&amp;id=100063891663130&amp;__cft__%5B0%5D=AZbUhlXNQoKtC-lPtM0vBXiF0aNYPKy6JbKvfzeQzNv-R1BTotq8jdRG_u6IrpPIf_I9HuYWYln2GYR11dtPswaumMv3fd9P0aiNGH5wR4VTbbFG9kGCDRWHBbQlAlQZgLUmz_OP6bBgmHi0s_hqTvbaEbxhsMcdN2DvqRYnD9-UM3QYGrRyY7YnZGQ003ln3As&amp;__tn__=%2CO%2CP-R" TargetMode="External"/><Relationship Id="rId2185" Type="http://schemas.openxmlformats.org/officeDocument/2006/relationships/hyperlink" Target="https://www.plurk.com/p/3i7q3w97ls" TargetMode="External"/><Relationship Id="rId383" Type="http://schemas.openxmlformats.org/officeDocument/2006/relationships/hyperlink" Target="https://www.pixiv.net/users/2088216" TargetMode="External"/><Relationship Id="rId2186" Type="http://schemas.openxmlformats.org/officeDocument/2006/relationships/hyperlink" Target="https://www.plurk.com/p/3i803tjept" TargetMode="External"/><Relationship Id="rId382" Type="http://schemas.openxmlformats.org/officeDocument/2006/relationships/hyperlink" Target="https://www.facebook.com/profile.php?id=100063891663130&amp;__cft__%5B0%5D=AZbUhlXNQoKtC-lPtM0vBXiF0aNYPKy6JbKvfzeQzNv-R1BTotq8jdRG_u6IrpPIf_I9HuYWYln2GYR11dtPswaumMv3fd9P0aiNGH5wR4VTbbFG9kGCDRWHBbQlAlQZgLUmz_OP6bBgmHi0s_hqTvbaEbxhsMcdN2DvqRYnD9-UM3QYGrRyY7YnZGQ003ln3As&amp;__tn__=-UC%2CP-R" TargetMode="External"/><Relationship Id="rId2187" Type="http://schemas.openxmlformats.org/officeDocument/2006/relationships/hyperlink" Target="https://www.plurk.com/p/3i7q3w97ls" TargetMode="External"/><Relationship Id="rId389" Type="http://schemas.openxmlformats.org/officeDocument/2006/relationships/hyperlink" Target="https://www.facebook.com/azcp33/posts/pfbid0vX1WFmSvk3tGn9VsFkkvNomUCTZNuYUD7rg5X2X9ycpsXZsdm51EtG3dFchQdqWEl" TargetMode="External"/><Relationship Id="rId2188" Type="http://schemas.openxmlformats.org/officeDocument/2006/relationships/hyperlink" Target="https://x.com/cat_tsuki29/status/2018348122167238728/photo/1" TargetMode="External"/><Relationship Id="rId388" Type="http://schemas.openxmlformats.org/officeDocument/2006/relationships/hyperlink" Target="https://www.facebook.com/syounen.mahou/posts/pfbid02fK9V5eR4ssjLNftomi9a7uTKTCEr7T7DiUT2RSdnPrjHJKBexXWte18sdH9jLv3cl" TargetMode="External"/><Relationship Id="rId2189" Type="http://schemas.openxmlformats.org/officeDocument/2006/relationships/hyperlink" Target="https://www.facebook.com/twinbox.tw/posts/pfbid02sJb3D4VgGCLjSDcPBRDF3aiznxXqWVE9xGxcwLB6jDsTpDAYkCiXt12rdi8kCQDDl?__cft__%5B0%5D=AZYheRgmfK1Y-qyuQipRH4GrZDzSxhjurJ_wliyHysFyiFblPtd2rNapcVBv8I-JJbL7RXS0lHiiSllq_TddANl6mOgusBdtK8ROrVMuTcGMRJH9wiR749kU20BX3gf0YEwg2K4jJI5hopDVZj1ISy6WiPOkGPmhcjPL4Pv1YGY3BmHjM2Upk3gDlzYrcQnON8Y&amp;__tn__=%2CO%2CP-R" TargetMode="External"/><Relationship Id="rId387" Type="http://schemas.openxmlformats.org/officeDocument/2006/relationships/hyperlink" Target="https://www.facebook.com/photo/?fbid=1643213016840248&amp;set=pcb.1643220190172864" TargetMode="External"/><Relationship Id="rId386" Type="http://schemas.openxmlformats.org/officeDocument/2006/relationships/hyperlink" Target="https://www.facebook.com/photo.php?fbid=1632687837892766&amp;set=pb.100034546953117.-2207520000&amp;type=3" TargetMode="External"/><Relationship Id="rId381" Type="http://schemas.openxmlformats.org/officeDocument/2006/relationships/hyperlink" Target="https://www.myacg.com.tw/goods_detail.php?gid=6745680" TargetMode="External"/><Relationship Id="rId380" Type="http://schemas.openxmlformats.org/officeDocument/2006/relationships/hyperlink" Target="https://www.facebook.com/share/p/1BpCh4DMNn/" TargetMode="External"/><Relationship Id="rId379" Type="http://schemas.openxmlformats.org/officeDocument/2006/relationships/hyperlink" Target="https://www.facebook.com/yu.jie.83052/posts/pfbid02Ki41dB2xDMoe4tKKi3kBNiAKaWtKY8hHypTwuJn1m1gwx8LPky3YpXx3DNdtXrD6l" TargetMode="External"/><Relationship Id="rId2170" Type="http://schemas.openxmlformats.org/officeDocument/2006/relationships/hyperlink" Target="https://line.me/ti/p/9L15xykg8Q?_gl=1*p25lcq*_gcl_au*MTA5NDQ0MTMwLjE3NjA2MTgyODk.*_ga*MTg5MDY2Mzc1OC4xNzYwNjE4Mjkw*_ga_0PV16Y9CZG*czE3NjQ3MzY3NjIkbzIzJGcxJHQxNzY0NzM5MTk1JGo2MCRsMCRoMA.." TargetMode="External"/><Relationship Id="rId2171" Type="http://schemas.openxmlformats.org/officeDocument/2006/relationships/hyperlink" Target="https://lit.link/zh-tw/lanlan077" TargetMode="External"/><Relationship Id="rId2172" Type="http://schemas.openxmlformats.org/officeDocument/2006/relationships/hyperlink" Target="https://www.facebook.com/ms.siang1999/?locale=zh_TW" TargetMode="External"/><Relationship Id="rId374" Type="http://schemas.openxmlformats.org/officeDocument/2006/relationships/hyperlink" Target="https://x.com/rayotsuka/status/2011433493860057134" TargetMode="External"/><Relationship Id="rId2173" Type="http://schemas.openxmlformats.org/officeDocument/2006/relationships/hyperlink" Target="https://www.instagram.com/yisiang.juzi_/" TargetMode="External"/><Relationship Id="rId373" Type="http://schemas.openxmlformats.org/officeDocument/2006/relationships/hyperlink" Target="https://www.facebook.com/shinengumivtg/posts/pfbid0p3fBLnTeAzDB2FZ1DsJvVpydRrYs8GsAwPCCSfmtZqNzz3a7tBTQyUYzh4cKLNuBl" TargetMode="External"/><Relationship Id="rId2174" Type="http://schemas.openxmlformats.org/officeDocument/2006/relationships/hyperlink" Target="https://www.facebook.com/Chii0827/posts/pfbid0MV9mNqAGacBAUEYneqppjqBEtFrQKMSPuAudPhZfzajxmz7VqbrMLZXyD2CWHKUFl" TargetMode="External"/><Relationship Id="rId372" Type="http://schemas.openxmlformats.org/officeDocument/2006/relationships/hyperlink" Target="https://www.facebook.com/tukurifigure/?locale=zh_TW" TargetMode="External"/><Relationship Id="rId2175" Type="http://schemas.openxmlformats.org/officeDocument/2006/relationships/hyperlink" Target="https://www.facebook.com/joy.hugo.5" TargetMode="External"/><Relationship Id="rId371" Type="http://schemas.openxmlformats.org/officeDocument/2006/relationships/hyperlink" Target="https://www.facebook.com/share/p/1AuLQBmSje/" TargetMode="External"/><Relationship Id="rId2176" Type="http://schemas.openxmlformats.org/officeDocument/2006/relationships/hyperlink" Target="https://www.facebook.com/joy.hugo.5" TargetMode="External"/><Relationship Id="rId378" Type="http://schemas.openxmlformats.org/officeDocument/2006/relationships/hyperlink" Target="https://www.instagram.com/p/DTxAzrjD-fK/" TargetMode="External"/><Relationship Id="rId2177" Type="http://schemas.openxmlformats.org/officeDocument/2006/relationships/hyperlink" Target="https://www.plurk.com/p/3i6plguo5g" TargetMode="External"/><Relationship Id="rId377" Type="http://schemas.openxmlformats.org/officeDocument/2006/relationships/hyperlink" Target="https://x.com/ArkMetropolis77" TargetMode="External"/><Relationship Id="rId2178" Type="http://schemas.openxmlformats.org/officeDocument/2006/relationships/hyperlink" Target="https://www.facebook.com/san.se.fang/posts/pfbid091R7XkXpGycdxEMkTDv2Rj7NEfdMyAhShkRSN6UhFMcjTXjy4fLTuDbg24bnmqarl" TargetMode="External"/><Relationship Id="rId376" Type="http://schemas.openxmlformats.org/officeDocument/2006/relationships/hyperlink" Target="https://www.plurk.com/p/3i9zb4b9nm" TargetMode="External"/><Relationship Id="rId2179" Type="http://schemas.openxmlformats.org/officeDocument/2006/relationships/hyperlink" Target="https://www.plurk.com/p/3i6plguo5g" TargetMode="External"/><Relationship Id="rId375" Type="http://schemas.openxmlformats.org/officeDocument/2006/relationships/hyperlink" Target="https://www.plurk.com/p/3i8p3pm7x0" TargetMode="External"/><Relationship Id="rId2190" Type="http://schemas.openxmlformats.org/officeDocument/2006/relationships/hyperlink" Target="https://www.facebook.com/share/p/16mvR4GgQk/" TargetMode="External"/><Relationship Id="rId2191" Type="http://schemas.openxmlformats.org/officeDocument/2006/relationships/hyperlink" Target="https://www.facebook.com/twinbox.tw/posts/pfbid02hjvNh4U4kAyj9ir6dDa4eKCm2HymCgvwhYnq2Z9t36bc8wvDXZwiUafG5RqvCfpel" TargetMode="External"/><Relationship Id="rId2192" Type="http://schemas.openxmlformats.org/officeDocument/2006/relationships/hyperlink" Target="https://www.facebook.com/nnnnoooo007/posts/pfbid02EGfEBAKEqMv4nqbFRkKGD2DKAqXmNPf8uha4wgthsU2fxN7YZJ9yxkM4rszWDCdql" TargetMode="External"/><Relationship Id="rId2193" Type="http://schemas.openxmlformats.org/officeDocument/2006/relationships/hyperlink" Target="https://x.com/nichiitenai" TargetMode="External"/><Relationship Id="rId2194" Type="http://schemas.openxmlformats.org/officeDocument/2006/relationships/hyperlink" Target="https://x.com/nichiitenai/status/1994700088342712411" TargetMode="External"/><Relationship Id="rId396" Type="http://schemas.openxmlformats.org/officeDocument/2006/relationships/hyperlink" Target="https://www.facebook.com/ohland2733/posts/pfbid0QKQ5tpc6moz88YZpAkMUrQkwkUZAvTe6mauj7x2CH5m6wdCNyAexNQ63qF7RfzPgl" TargetMode="External"/><Relationship Id="rId2195" Type="http://schemas.openxmlformats.org/officeDocument/2006/relationships/hyperlink" Target="https://x.com/nichiitenai/status/2016102159184707883" TargetMode="External"/><Relationship Id="rId395" Type="http://schemas.openxmlformats.org/officeDocument/2006/relationships/hyperlink" Target="https://www.plurk.com/p/3ia854kq59" TargetMode="External"/><Relationship Id="rId2196" Type="http://schemas.openxmlformats.org/officeDocument/2006/relationships/hyperlink" Target="https://www.instagram.com/p/DTfIY_vE7Bo/" TargetMode="External"/><Relationship Id="rId394" Type="http://schemas.openxmlformats.org/officeDocument/2006/relationships/hyperlink" Target="https://www.myacg.com.tw/seller_market.php?seller=81591" TargetMode="External"/><Relationship Id="rId2197" Type="http://schemas.openxmlformats.org/officeDocument/2006/relationships/hyperlink" Target="https://www.plurk.com/p/3i9spbt2ta" TargetMode="External"/><Relationship Id="rId393" Type="http://schemas.openxmlformats.org/officeDocument/2006/relationships/hyperlink" Target="https://www.plurk.com/p/3iaaa0thuo" TargetMode="External"/><Relationship Id="rId2198" Type="http://schemas.openxmlformats.org/officeDocument/2006/relationships/hyperlink" Target="https://x.com/SHIFTSHAU" TargetMode="External"/><Relationship Id="rId2199" Type="http://schemas.openxmlformats.org/officeDocument/2006/relationships/hyperlink" Target="https://www.pixiv.net/users/1618799" TargetMode="External"/><Relationship Id="rId399" Type="http://schemas.openxmlformats.org/officeDocument/2006/relationships/hyperlink" Target="https://docs.google.com/forms/d/e/1FAIpQLSfTQmfW2Hhcm5odX1DN62Lxj8oZMyQ64LlQ9FBCbN9Q4U9LQw/viewform" TargetMode="External"/><Relationship Id="rId398" Type="http://schemas.openxmlformats.org/officeDocument/2006/relationships/hyperlink" Target="https://www.facebook.com/photo/?fbid=1453791723417565&amp;set=a.133521455444605" TargetMode="External"/><Relationship Id="rId397" Type="http://schemas.openxmlformats.org/officeDocument/2006/relationships/hyperlink" Target="https://reurl.cc/yK8oME?fbclid=IwZXh0bgNhZW0CMTAAYnJpZBExczBrbmt6ZFI2NVlYWlF2bHNydGMGYXBwX2lkEDIyMjAzOTE3ODgyMDA4OTIAAR5h_xthGhPVLMZEZ0dtQ90pslmnEOxGpSE2pxDGH559fsnO4-CLAxEuCUPCgA_aem_UV6BxjUKGpjM6F-Wb-H-Rw" TargetMode="External"/><Relationship Id="rId1730" Type="http://schemas.openxmlformats.org/officeDocument/2006/relationships/hyperlink" Target="https://x.com/lnwi0323" TargetMode="External"/><Relationship Id="rId1731" Type="http://schemas.openxmlformats.org/officeDocument/2006/relationships/hyperlink" Target="https://www.pixiv.net/users/122226948" TargetMode="External"/><Relationship Id="rId1732" Type="http://schemas.openxmlformats.org/officeDocument/2006/relationships/hyperlink" Target="https://x.com/lnwi0323/status/2018958453080011105" TargetMode="External"/><Relationship Id="rId1733" Type="http://schemas.openxmlformats.org/officeDocument/2006/relationships/hyperlink" Target="https://www.facebook.com/RisaiTW/posts/pfbid034tZi15FfoAPFLQndAmHuXPa6NWgs9kzbfjeMB6u8qktpqGTb4NxNdV2vzhvHhGkkl" TargetMode="External"/><Relationship Id="rId1734" Type="http://schemas.openxmlformats.org/officeDocument/2006/relationships/hyperlink" Target="https://x.com/_iasiR_/status/2019099607318573529" TargetMode="External"/><Relationship Id="rId1735" Type="http://schemas.openxmlformats.org/officeDocument/2006/relationships/hyperlink" Target="https://www.facebook.com/KARASoshigata/" TargetMode="External"/><Relationship Id="rId1736" Type="http://schemas.openxmlformats.org/officeDocument/2006/relationships/hyperlink" Target="https://karas-work.weebly.com/?fbclid=IwY2xjawOaGCtleHRuA2FlbQIxMABicmlkETFaWVBvUm5jbWx3ckJVaVA0c3J0YwZhcHBfaWQQMjIyMDM5MTc4ODIwMDg5MgABHsUYaGt6g08etKmVI3g65zjzzn4dUCxKte_Wr9WefMWUsI-hLV0lzWdb6Bbt_aem_crgJ4YCLkPFZtR69j1Z2Jg" TargetMode="External"/><Relationship Id="rId1737" Type="http://schemas.openxmlformats.org/officeDocument/2006/relationships/hyperlink" Target="https://www.facebook.com/KARASoshigata/posts/pfbid032N65ZBmrUmdmyoLendEDGswESw21tGWiSHvy1GHKNb3LmrKoT5mPW2sV4jMKVDQrl?__cft__%5B0%5D=AZV-Dpfg4UiidmnxU-10dayolS7BsXCnUpU6ERtjbb6cxlF51mdfUGeC_In8LJwR9jTyqIaVAXDkVbk8FO2-vdHEyTTLyV5oAX7iN87C40g3LOkU5KS0f-z8c59oEIfVwBpuhJvYxTcqJpZPkO53FmYIC-5g3RDxtFt4aVvLEXnb91Zj12YKqyvHa7oxzYK3E68&amp;__tn__=%2CO%2CP-R" TargetMode="External"/><Relationship Id="rId1738" Type="http://schemas.openxmlformats.org/officeDocument/2006/relationships/hyperlink" Target="https://www.facebook.com/KARASoshigata/posts/pfbid0ugjsMtmqvXhV3MRoiLjpPZTiVDRmFLh7LRjMNY8YnqmuGoeoNeJVpbABK9RTxFitl" TargetMode="External"/><Relationship Id="rId1739" Type="http://schemas.openxmlformats.org/officeDocument/2006/relationships/hyperlink" Target="https://www.facebook.com/reel/2208289279697493/" TargetMode="External"/><Relationship Id="rId1720" Type="http://schemas.openxmlformats.org/officeDocument/2006/relationships/hyperlink" Target="https://www.facebook.com/xiao.ji.kuai.shang.gong/posts/pfbid023K43LX11AjcYGUgiPJUnvz8wfsBA76utvE2rsji4NQKGmdPg78wfuQcc92BiiNjZl" TargetMode="External"/><Relationship Id="rId1721" Type="http://schemas.openxmlformats.org/officeDocument/2006/relationships/hyperlink" Target="https://www.facebook.com/xiao.ji.kuai.shang.gong/posts/pfbid0262kdYQUfaEoLpHRDC8qyRVX9vfGEot38C2k2LxJrXmHrbx6xEXAEMGn7cdStEwCnl" TargetMode="External"/><Relationship Id="rId1722" Type="http://schemas.openxmlformats.org/officeDocument/2006/relationships/hyperlink" Target="https://myship.7-11.com.tw/general/detail/GM2312258759908?fbclid=IwY2xjawPILtZleHRuA2FlbQIxMABicmlkETE2WU5DUVhNcVAzdlBDU1lPc3J0YwZhcHBfaWQQMjIyMDM5MTc4ODIwMDg5MgABHon_jdJ1yearBmrpqJ8Y5J0hrO2YbVouJWNdiYTFkFgi02SKDRv-fPG-l75y_aem_WL-2epLTh9cmq2HV2AqRzQ" TargetMode="External"/><Relationship Id="rId1723" Type="http://schemas.openxmlformats.org/officeDocument/2006/relationships/hyperlink" Target="https://www.facebook.com/share/p/1KhSxXKR4Y/" TargetMode="External"/><Relationship Id="rId1724" Type="http://schemas.openxmlformats.org/officeDocument/2006/relationships/hyperlink" Target="https://www.facebook.com/share/p/17FSHTQ9Ez/" TargetMode="External"/><Relationship Id="rId1725" Type="http://schemas.openxmlformats.org/officeDocument/2006/relationships/hyperlink" Target="https://www.facebook.com/permalink.php?story_fbid=pfbid02EHJtP5tUed745tNR8nKqT528M3oyUSSJW97WBKqhQvUe5w2x2itGXf6WJTRRpVtKl&amp;id=61582337937577" TargetMode="External"/><Relationship Id="rId1726" Type="http://schemas.openxmlformats.org/officeDocument/2006/relationships/hyperlink" Target="https://www.facebook.com/share/p/17qzqKLoRk/" TargetMode="External"/><Relationship Id="rId1727" Type="http://schemas.openxmlformats.org/officeDocument/2006/relationships/hyperlink" Target="https://www.facebook.com/permalink.php?story_fbid=pfbid02EHJtP5tUed745tNR8nKqT528M3oyUSSJW97WBKqhQvUe5w2x2itGXf6WJTRRpVtKl&amp;id=61582337937577" TargetMode="External"/><Relationship Id="rId1728" Type="http://schemas.openxmlformats.org/officeDocument/2006/relationships/hyperlink" Target="https://www.facebook.com/share/p/1FuAYXyYNL/" TargetMode="External"/><Relationship Id="rId1729" Type="http://schemas.openxmlformats.org/officeDocument/2006/relationships/hyperlink" Target="https://www.facebook.com/share/p/16yo7FyUFL/" TargetMode="External"/><Relationship Id="rId1752" Type="http://schemas.openxmlformats.org/officeDocument/2006/relationships/hyperlink" Target="https://www.facebook.com/permalink.php?story_fbid=pfbid0vUqnZtJMvCbc8Yx2jwTSPHxdujDawS2CUcjAMdYp7mofteAYCb6iRED3GMYxE8jRl&amp;id=61573677164059" TargetMode="External"/><Relationship Id="rId1753" Type="http://schemas.openxmlformats.org/officeDocument/2006/relationships/hyperlink" Target="https://www.facebook.com/profile.php?id=61558139163772" TargetMode="External"/><Relationship Id="rId1754" Type="http://schemas.openxmlformats.org/officeDocument/2006/relationships/hyperlink" Target="https://bsky.app/profile/gigigi0423.bsky.social" TargetMode="External"/><Relationship Id="rId1755" Type="http://schemas.openxmlformats.org/officeDocument/2006/relationships/hyperlink" Target="https://x.com/jiouaji18" TargetMode="External"/><Relationship Id="rId1756" Type="http://schemas.openxmlformats.org/officeDocument/2006/relationships/hyperlink" Target="https://www.plurk.com/gigigi0423" TargetMode="External"/><Relationship Id="rId1757" Type="http://schemas.openxmlformats.org/officeDocument/2006/relationships/hyperlink" Target="https://www.pixiv.net/users/26566842" TargetMode="External"/><Relationship Id="rId1758" Type="http://schemas.openxmlformats.org/officeDocument/2006/relationships/hyperlink" Target="https://gigigi0423.fanbox.cc/" TargetMode="External"/><Relationship Id="rId1759" Type="http://schemas.openxmlformats.org/officeDocument/2006/relationships/hyperlink" Target="https://discord.gg/5nzXa9xdYp" TargetMode="External"/><Relationship Id="rId1750" Type="http://schemas.openxmlformats.org/officeDocument/2006/relationships/hyperlink" Target="https://www.facebook.com/s092077/posts/pfbid02AuHDjBFpwezEvhr986N9tJGTsVMAkZAAUtNrBBeBHp6PGYEQdYcYeywXgaGAJgkQl" TargetMode="External"/><Relationship Id="rId1751" Type="http://schemas.openxmlformats.org/officeDocument/2006/relationships/hyperlink" Target="https://www.facebook.com/s092077/posts/pfbid02AuHDjBFpwezEvhr986N9tJGTsVMAkZAAUtNrBBeBHp6PGYEQdYcYeywXgaGAJgkQl" TargetMode="External"/><Relationship Id="rId1741" Type="http://schemas.openxmlformats.org/officeDocument/2006/relationships/hyperlink" Target="https://www.facebook.com/LQ77777/" TargetMode="External"/><Relationship Id="rId1742" Type="http://schemas.openxmlformats.org/officeDocument/2006/relationships/hyperlink" Target="https://www.facebook.com/tooriame/" TargetMode="External"/><Relationship Id="rId1743" Type="http://schemas.openxmlformats.org/officeDocument/2006/relationships/hyperlink" Target="https://twitter.com/rudrawong" TargetMode="External"/><Relationship Id="rId1744" Type="http://schemas.openxmlformats.org/officeDocument/2006/relationships/hyperlink" Target="https://www.instagram.com/tooriame.hk/" TargetMode="External"/><Relationship Id="rId1745" Type="http://schemas.openxmlformats.org/officeDocument/2006/relationships/hyperlink" Target="https://www.facebook.com/tooriame/posts/pfbid077fJgYJWwmDFSyjLS4RGcD1Lq53rxW2icNCczc9CiwyamEvnjSCWh5KTXAWmDtLrl" TargetMode="External"/><Relationship Id="rId1746" Type="http://schemas.openxmlformats.org/officeDocument/2006/relationships/hyperlink" Target="https://www.facebook.com/p/GirlsFrontline-Griffin-Meme-StoryHouse-%E5%B0%91%E5%A5%B3%E5%89%8D%E7%B7%9A%E6%A0%BC%E9%87%8C%E8%8A%AC%E6%95%85%E4%BA%8B%E5%B1%8B-Ver2-61559194003953/" TargetMode="External"/><Relationship Id="rId1747" Type="http://schemas.openxmlformats.org/officeDocument/2006/relationships/hyperlink" Target="https://www.facebook.com/permalink.php?story_fbid=pfbid0FBqJ22adCE5RSqTB6bK4EM4kEfEE3agfFCkrZcBCV4drcMHdLLitLfqYv1Aw34FJl&amp;id=61559194003953" TargetMode="External"/><Relationship Id="rId1748" Type="http://schemas.openxmlformats.org/officeDocument/2006/relationships/hyperlink" Target="https://www.facebook.com/permalink.php?story_fbid=pfbid02XP3f4kGy1sPsniBWXRm36kqAijkqhPFLBf7Ks7zn5oxCxW22ZMstBzAK6DH2yEEZl&amp;id=61559194003953" TargetMode="External"/><Relationship Id="rId1749" Type="http://schemas.openxmlformats.org/officeDocument/2006/relationships/hyperlink" Target="https://myship.7-11.com.tw/general/detail/GM2308062045113" TargetMode="External"/><Relationship Id="rId1740" Type="http://schemas.openxmlformats.org/officeDocument/2006/relationships/hyperlink" Target="https://www.facebook.com/share/p/18EvatDgjP/" TargetMode="External"/><Relationship Id="rId1710" Type="http://schemas.openxmlformats.org/officeDocument/2006/relationships/hyperlink" Target="https://www.facebook.com/permalink.php?story_fbid=pfbid02ZdSj1Ci5AjY8YrUAzYuQK5kKjgoze1vvbbadScq3PhJCUxWoAQHRpQ2MEJo2JHvsl&amp;id=100063663492498" TargetMode="External"/><Relationship Id="rId1711" Type="http://schemas.openxmlformats.org/officeDocument/2006/relationships/hyperlink" Target="https://www.facebook.com/permalink.php?story_fbid=pfbid0ahUmxBmvnnEd76cdobzd67T317kQX6yruKfa3RDpJtjDyQRoNLXTcbpekMtoiXXel&amp;id=100063663492498" TargetMode="External"/><Relationship Id="rId1712" Type="http://schemas.openxmlformats.org/officeDocument/2006/relationships/hyperlink" Target="https://www.facebook.com/permalink.php?story_fbid=pfbid0CpteNt1xHxz8HTogBPnVFAZCYDZfG7NLvzG8JicBvoTR2y6rtPQCfzkY92eX1Q9wl&amp;id=100095094920235" TargetMode="External"/><Relationship Id="rId1713" Type="http://schemas.openxmlformats.org/officeDocument/2006/relationships/hyperlink" Target="https://x.com/Foxcoco210789" TargetMode="External"/><Relationship Id="rId1714" Type="http://schemas.openxmlformats.org/officeDocument/2006/relationships/hyperlink" Target="https://x.com/Foxcoco210789/status/2019045541741814250" TargetMode="External"/><Relationship Id="rId1715" Type="http://schemas.openxmlformats.org/officeDocument/2006/relationships/hyperlink" Target="https://images.plurk.com/4stj3DtDDdH26ke2InJlpW.jpg" TargetMode="External"/><Relationship Id="rId1716" Type="http://schemas.openxmlformats.org/officeDocument/2006/relationships/hyperlink" Target="https://www.plurk.com/p/3ia9i11bgs" TargetMode="External"/><Relationship Id="rId1717" Type="http://schemas.openxmlformats.org/officeDocument/2006/relationships/hyperlink" Target="https://www.facebook.com/iceefish.fish/posts/pfbid02wNpbqFY7gE7HbzYmGF4F3X1jQeCLAiB4Yup9tc7QKP4nEyDWd36mDZkAWM283EXTl" TargetMode="External"/><Relationship Id="rId1718" Type="http://schemas.openxmlformats.org/officeDocument/2006/relationships/hyperlink" Target="https://www.facebook.com/xiao.ji.kuai.shang.gong" TargetMode="External"/><Relationship Id="rId1719" Type="http://schemas.openxmlformats.org/officeDocument/2006/relationships/hyperlink" Target="https://x.com/ShinaS_13?fbclid=IwY2xjawPILshleHRuA2FlbQIxMABicmlkETE2WU5DUVhNcVAzdlBDU1lPc3J0YwZhcHBfaWQQMjIyMDM5MTc4ODIwMDg5MgABHutVwanYKEfFXQvhXbDRt6NjyyYcw-SbAj7vpcv2dKYWIbWFge0MoXvDAfxb_aem_h_f7EmyPJIsdieOY7dOBow" TargetMode="External"/><Relationship Id="rId1700" Type="http://schemas.openxmlformats.org/officeDocument/2006/relationships/hyperlink" Target="https://www.myacg.com.tw/goods_detail.php?gid=4878806" TargetMode="External"/><Relationship Id="rId1701" Type="http://schemas.openxmlformats.org/officeDocument/2006/relationships/hyperlink" Target="https://www.facebook.com/permalink.php?story_fbid=pfbid0bexNNVhjXPrG3rMvA4Ab2K1dT7bgfLdeNdiTRGbPY6DxTjc2shkyq7hurtsXY2b1l&amp;id=100063545807943" TargetMode="External"/><Relationship Id="rId1702" Type="http://schemas.openxmlformats.org/officeDocument/2006/relationships/hyperlink" Target="https://www.myacg.com.tw/goods_detail.php?gid=4878806" TargetMode="External"/><Relationship Id="rId1703" Type="http://schemas.openxmlformats.org/officeDocument/2006/relationships/hyperlink" Target="https://www.facebook.com/narukamax/posts/pfbid02vRzxqgrkqB512g49bdJH816eU82ZAMeiAepmsESCVX3F4bscpf436z416pNkUSbGl" TargetMode="External"/><Relationship Id="rId1704" Type="http://schemas.openxmlformats.org/officeDocument/2006/relationships/hyperlink" Target="https://x.com/ENST9/status/2019237912643268918" TargetMode="External"/><Relationship Id="rId1705" Type="http://schemas.openxmlformats.org/officeDocument/2006/relationships/hyperlink" Target="https://x.com/_uri_world/status/1994641717396738422" TargetMode="External"/><Relationship Id="rId1706" Type="http://schemas.openxmlformats.org/officeDocument/2006/relationships/hyperlink" Target="https://x.com/_uri_world/status/2011648229289660718/photo/2" TargetMode="External"/><Relationship Id="rId1707" Type="http://schemas.openxmlformats.org/officeDocument/2006/relationships/hyperlink" Target="https://www.facebook.com/share/p/17pbgs1Gh2/" TargetMode="External"/><Relationship Id="rId1708" Type="http://schemas.openxmlformats.org/officeDocument/2006/relationships/hyperlink" Target="https://clusters.tw/creator-posts/23C32F9E-0C2D-4849-ACAF-02648282A3EC" TargetMode="External"/><Relationship Id="rId1709" Type="http://schemas.openxmlformats.org/officeDocument/2006/relationships/hyperlink" Target="https://www.myacg.com.tw/seller_market.php?seller=584858" TargetMode="External"/><Relationship Id="rId40" Type="http://schemas.openxmlformats.org/officeDocument/2006/relationships/hyperlink" Target="https://www.facebook.com/share/p/17mJyMDevt/" TargetMode="External"/><Relationship Id="rId42" Type="http://schemas.openxmlformats.org/officeDocument/2006/relationships/hyperlink" Target="https://drive.google.com/file/d/1PeqPSUwMrkherEB74GjIrTc5wQoIpbJy/view?usp=drive_link" TargetMode="External"/><Relationship Id="rId41" Type="http://schemas.openxmlformats.org/officeDocument/2006/relationships/hyperlink" Target="https://drive.google.com/file/d/1wcer2rVM2mL65RIYSpHCjqoPDy29L7Iv/view?usp=drive_link" TargetMode="External"/><Relationship Id="rId44" Type="http://schemas.openxmlformats.org/officeDocument/2006/relationships/hyperlink" Target="https://x.com/flandremoe" TargetMode="External"/><Relationship Id="rId43" Type="http://schemas.openxmlformats.org/officeDocument/2006/relationships/hyperlink" Target="https://x.com/Aokihoshi" TargetMode="External"/><Relationship Id="rId46" Type="http://schemas.openxmlformats.org/officeDocument/2006/relationships/hyperlink" Target="https://www.pixiv.net/users/219924" TargetMode="External"/><Relationship Id="rId45" Type="http://schemas.openxmlformats.org/officeDocument/2006/relationships/hyperlink" Target="https://www.pixiv.net/users/11067101" TargetMode="External"/><Relationship Id="rId48" Type="http://schemas.openxmlformats.org/officeDocument/2006/relationships/hyperlink" Target="https://x.com/tech_otaku_acg" TargetMode="External"/><Relationship Id="rId47" Type="http://schemas.openxmlformats.org/officeDocument/2006/relationships/hyperlink" Target="https://www.google.com/url?q=https://www.facebook.com/jittaika.tech&amp;sa=D&amp;source=editors&amp;ust=1767796302530006&amp;usg=AOvVaw0A-a5d6xH09RQAYPcsKcjl" TargetMode="External"/><Relationship Id="rId49" Type="http://schemas.openxmlformats.org/officeDocument/2006/relationships/hyperlink" Target="https://www.youtube.com/@tech_otaku_holo" TargetMode="External"/><Relationship Id="rId31" Type="http://schemas.openxmlformats.org/officeDocument/2006/relationships/hyperlink" Target="https://www.facebook.com/NatoriYoukai/posts/pfbid0bSpTXEpRmgXWMkBzU9DRmwajjAwTMatEfokzRb2WJhGyfJAjJWdYcsiFtWfqfzCcl" TargetMode="External"/><Relationship Id="rId30" Type="http://schemas.openxmlformats.org/officeDocument/2006/relationships/hyperlink" Target="https://x.com/nanasi_RPG/status/2019249469838225910" TargetMode="External"/><Relationship Id="rId33" Type="http://schemas.openxmlformats.org/officeDocument/2006/relationships/hyperlink" Target="https://www.facebook.com/LiushengArt/posts/pfbid022fZaqbnrcJxi7GCu6HmxEWmJPdMvAoPRZBbWyGSWSdPVdvzGRixc97ZTPVG4AZXgl?__cft__%5B0%5D=AZWb82CQ283o_XCMVuOaJdEAN2Xzwxvnc0ZyeytZXiAdce0g704HX3mQphbvMr88OA_uWz_PzMZjUJT4SAtTlJwC6Ns6yPT-9RsCuWID0Y7LoP_mP4tIjnUTuHhyQLGDho7RVl1KzKd0c730Qs8-g40k7Rsl4lXqHBy8JmWpT1BwX_bwHmqImWhowQcPOlg6JEk&amp;__tn__=%2CO%2CP-R" TargetMode="External"/><Relationship Id="rId32" Type="http://schemas.openxmlformats.org/officeDocument/2006/relationships/hyperlink" Target="https://www.plurk.com/p/3i8pn1yts5" TargetMode="External"/><Relationship Id="rId35" Type="http://schemas.openxmlformats.org/officeDocument/2006/relationships/hyperlink" Target="https://x.com/su_yun81037" TargetMode="External"/><Relationship Id="rId34" Type="http://schemas.openxmlformats.org/officeDocument/2006/relationships/hyperlink" Target="https://www.plurk.com/p/3iacvx3oek" TargetMode="External"/><Relationship Id="rId37" Type="http://schemas.openxmlformats.org/officeDocument/2006/relationships/hyperlink" Target="https://x.com/su_yun81037/status/2017554151484621024/photo/2" TargetMode="External"/><Relationship Id="rId36" Type="http://schemas.openxmlformats.org/officeDocument/2006/relationships/hyperlink" Target="https://www.pixiv.net/users/6586231" TargetMode="External"/><Relationship Id="rId39" Type="http://schemas.openxmlformats.org/officeDocument/2006/relationships/hyperlink" Target="https://www.plurk.com/yupicopia" TargetMode="External"/><Relationship Id="rId38" Type="http://schemas.openxmlformats.org/officeDocument/2006/relationships/hyperlink" Target="https://www.facebook.com/benson.tu.526/" TargetMode="External"/><Relationship Id="rId2203" Type="http://schemas.openxmlformats.org/officeDocument/2006/relationships/hyperlink" Target="http://pixiv.me/mizukugu" TargetMode="External"/><Relationship Id="rId2204" Type="http://schemas.openxmlformats.org/officeDocument/2006/relationships/hyperlink" Target="https://www.instagram.com/blog.mizukigu?fbclid=IwY2xjawOdFu9leHRuA2FlbQIxMABicmlkETFKSjlTdFE4OGZBVDRSU2o3c3J0YwZhcHBfaWQQMjIyMDM5MTc4ODIwMDg5MgABHloSbRvEx_F-b5zuRhrl6epqd3MsxH5ujdve2_JDBKv-Jgzch0Md9PBKjK-X_aem_hUtHfBB56AetiRp8wzEkqA" TargetMode="External"/><Relationship Id="rId20" Type="http://schemas.openxmlformats.org/officeDocument/2006/relationships/hyperlink" Target="https://discord.gg/qCs4qX3T9x" TargetMode="External"/><Relationship Id="rId2205" Type="http://schemas.openxmlformats.org/officeDocument/2006/relationships/hyperlink" Target="https://lin.ee/pvWZqLi" TargetMode="External"/><Relationship Id="rId2206" Type="http://schemas.openxmlformats.org/officeDocument/2006/relationships/hyperlink" Target="https://home.gamer.com.tw/shiun0929" TargetMode="External"/><Relationship Id="rId22" Type="http://schemas.openxmlformats.org/officeDocument/2006/relationships/hyperlink" Target="https://www.myacg.com.tw/goods_detail.php?gid=6618082" TargetMode="External"/><Relationship Id="rId2207" Type="http://schemas.openxmlformats.org/officeDocument/2006/relationships/hyperlink" Target="https://linktr.ee/blog.mizukigu?utm_source=ig&amp;utm_medium=social&amp;utm_content=link_in_bio&amp;fbclid=PAZXh0bgNhZW0CMTEAc3J0YwZhcHBfaWQMMjU2MjgxMDQwNTU4AAGnUM_mtWYjfwF5Kh-YA-wvVPI9Phfi71xSphEc9WmPzMK5-iO7MIksNKgmgbs_aem_MT_BgzMtOpHgN5RJbOhp6g" TargetMode="External"/><Relationship Id="rId21" Type="http://schemas.openxmlformats.org/officeDocument/2006/relationships/hyperlink" Target="https://linkgoods.com/bygin" TargetMode="External"/><Relationship Id="rId2208" Type="http://schemas.openxmlformats.org/officeDocument/2006/relationships/hyperlink" Target="https://blog.mizukigu.com/?fbclid=IwY2xjawOdFuNleHRuA2FlbQIxMABicmlkETFKSjlTdFE4OGZBVDRSU2o3c3J0YwZhcHBfaWQQMjIyMDM5MTc4ODIwMDg5MgABHs6xPzJJfSxrTWy52agMx9q1PTCaC5GJC0b6PdpOuOafLHwE_ZAWt1gjOpmq_aem_vZT6XcRBSemYaqN808-qCg" TargetMode="External"/><Relationship Id="rId24" Type="http://schemas.openxmlformats.org/officeDocument/2006/relationships/hyperlink" Target="https://www.myacg.com.tw/goods_detail.php?gid=6618082" TargetMode="External"/><Relationship Id="rId2209" Type="http://schemas.openxmlformats.org/officeDocument/2006/relationships/hyperlink" Target="https://www.facebook.com/share/p/1GfZLDifuV/" TargetMode="External"/><Relationship Id="rId23" Type="http://schemas.openxmlformats.org/officeDocument/2006/relationships/hyperlink" Target="https://drive.google.com/drive/folders/1AYddpb6Rs63qS3q43DT0Id6tFaFLqJTu?usp=sharing" TargetMode="External"/><Relationship Id="rId26" Type="http://schemas.openxmlformats.org/officeDocument/2006/relationships/hyperlink" Target="https://www.plurk.com/p/3i6qaejivv" TargetMode="External"/><Relationship Id="rId25" Type="http://schemas.openxmlformats.org/officeDocument/2006/relationships/hyperlink" Target="https://www.facebook.com/byginartwork/posts/pfbid02AAZVLpecrEFT6XzJ2WQEhsYdw95qdueiUp9N8K9Znm5CaLDJhfyZ2TD3M6UkdJCdl" TargetMode="External"/><Relationship Id="rId28" Type="http://schemas.openxmlformats.org/officeDocument/2006/relationships/hyperlink" Target="https://www.plurk.com/p/3i8zolr211" TargetMode="External"/><Relationship Id="rId27" Type="http://schemas.openxmlformats.org/officeDocument/2006/relationships/hyperlink" Target="https://www.facebook.com/MARK4why/posts/pfbid09ECDKTqStxVzmmJjCP7u4hPDURCBgVc15opYujH8n2xonKYT7wtVDRxisyANfh2Ul" TargetMode="External"/><Relationship Id="rId29" Type="http://schemas.openxmlformats.org/officeDocument/2006/relationships/hyperlink" Target="https://x.com/nanasi_RPG" TargetMode="External"/><Relationship Id="rId2200" Type="http://schemas.openxmlformats.org/officeDocument/2006/relationships/hyperlink" Target="https://home.gamer.com.tw/artwork.php?sn=5854537" TargetMode="External"/><Relationship Id="rId2201" Type="http://schemas.openxmlformats.org/officeDocument/2006/relationships/hyperlink" Target="https://www.facebook.com/imstupidegg/posts/pfbid02rA5PuTfRh3uu9HH27J35QDwEWVGPvyNor5pGmYWRLehPmYezm4YCziWXJGthxeJAl" TargetMode="External"/><Relationship Id="rId2202" Type="http://schemas.openxmlformats.org/officeDocument/2006/relationships/hyperlink" Target="https://www.facebook.com/blog.mizukigu/?locale=zh_TW" TargetMode="External"/><Relationship Id="rId11" Type="http://schemas.openxmlformats.org/officeDocument/2006/relationships/hyperlink" Target="https://www.facebook.com/share/p/1C8L3KqAjz/" TargetMode="External"/><Relationship Id="rId10" Type="http://schemas.openxmlformats.org/officeDocument/2006/relationships/hyperlink" Target="https://www.facebook.com/photo/?fbid=2385347228593739&amp;set=pcb.2385355538592908" TargetMode="External"/><Relationship Id="rId13" Type="http://schemas.openxmlformats.org/officeDocument/2006/relationships/hyperlink" Target="https://www.facebook.com/yu.an.chen.684671" TargetMode="External"/><Relationship Id="rId12" Type="http://schemas.openxmlformats.org/officeDocument/2006/relationships/hyperlink" Target="https://www.myacg.com.tw/goods_detail.php?gid=6760962" TargetMode="External"/><Relationship Id="rId15" Type="http://schemas.openxmlformats.org/officeDocument/2006/relationships/hyperlink" Target="https://www.google.com/url?q=https://www.facebook.com/bygin01/&amp;sa=D&amp;source=editors&amp;ust=1764414990606240&amp;usg=AOvVaw2dVO8ebqqK0rYjWEhp5tud" TargetMode="External"/><Relationship Id="rId14" Type="http://schemas.openxmlformats.org/officeDocument/2006/relationships/hyperlink" Target="https://www.facebook.com/yu.an.chen.684671/posts/pfbid0gBAwxywRFnAS9Lfs3FjgQgXZ8Yq9GNYX6d83A4JeWbbNbYtqyHdVfRdAP3Y3ECYgl" TargetMode="External"/><Relationship Id="rId17" Type="http://schemas.openxmlformats.org/officeDocument/2006/relationships/hyperlink" Target="https://www.google.com/url?q=https://x.com/ByGin712576&amp;sa=D&amp;source=editors&amp;ust=1764414887517396&amp;usg=AOvVaw3ITnHjNfxTsV8QgX_BBaTr" TargetMode="External"/><Relationship Id="rId16" Type="http://schemas.openxmlformats.org/officeDocument/2006/relationships/hyperlink" Target="https://www.google.com/url?q=https://bsky.app/profile/bygin.bsky.social&amp;sa=D&amp;source=editors&amp;ust=1764414968742763&amp;usg=AOvVaw3BzykYiByPzGON-J1830Sh" TargetMode="External"/><Relationship Id="rId19" Type="http://schemas.openxmlformats.org/officeDocument/2006/relationships/hyperlink" Target="https://www.patreon.com/c/bygin?vanity=user" TargetMode="External"/><Relationship Id="rId18" Type="http://schemas.openxmlformats.org/officeDocument/2006/relationships/hyperlink" Target="https://www.google.com/url?q=https://bygin.fanbox.cc/&amp;sa=D&amp;source=editors&amp;ust=1764414931493385&amp;usg=AOvVaw16nwupe2iNxGv3pCQthIzL" TargetMode="External"/><Relationship Id="rId84" Type="http://schemas.openxmlformats.org/officeDocument/2006/relationships/hyperlink" Target="https://www.twitch.tv/who_yuayura" TargetMode="External"/><Relationship Id="rId1774" Type="http://schemas.openxmlformats.org/officeDocument/2006/relationships/hyperlink" Target="https://www.facebook.com/share/p/1EFEixRPRi/" TargetMode="External"/><Relationship Id="rId83" Type="http://schemas.openxmlformats.org/officeDocument/2006/relationships/hyperlink" Target="https://www.youtube.com/channel/UCQJUpyKgEI0HLYq6rBJYqVw/featured" TargetMode="External"/><Relationship Id="rId1775" Type="http://schemas.openxmlformats.org/officeDocument/2006/relationships/hyperlink" Target="https://www.doujin.com.tw/goods/info/96423" TargetMode="External"/><Relationship Id="rId86" Type="http://schemas.openxmlformats.org/officeDocument/2006/relationships/hyperlink" Target="https://www.facebook.com/mi.ling.yin.yue" TargetMode="External"/><Relationship Id="rId1776" Type="http://schemas.openxmlformats.org/officeDocument/2006/relationships/hyperlink" Target="https://x.com/lunacats7/status/2016830549554581779" TargetMode="External"/><Relationship Id="rId85" Type="http://schemas.openxmlformats.org/officeDocument/2006/relationships/hyperlink" Target="https://x.com/yuazzing/status/2019059695697195451" TargetMode="External"/><Relationship Id="rId1777" Type="http://schemas.openxmlformats.org/officeDocument/2006/relationships/hyperlink" Target="https://x.com/tang0410/status/2014900785092661345" TargetMode="External"/><Relationship Id="rId88" Type="http://schemas.openxmlformats.org/officeDocument/2006/relationships/hyperlink" Target="https://www.pixiv.net/users/25091153" TargetMode="External"/><Relationship Id="rId1778" Type="http://schemas.openxmlformats.org/officeDocument/2006/relationships/hyperlink" Target="https://twitter.com/zero_skr" TargetMode="External"/><Relationship Id="rId87" Type="http://schemas.openxmlformats.org/officeDocument/2006/relationships/hyperlink" Target="https://twitter.com/miiling447" TargetMode="External"/><Relationship Id="rId1779" Type="http://schemas.openxmlformats.org/officeDocument/2006/relationships/hyperlink" Target="https://www.instagram.com/zero_skr/" TargetMode="External"/><Relationship Id="rId89" Type="http://schemas.openxmlformats.org/officeDocument/2006/relationships/hyperlink" Target="https://www.instagram.com/mi_ling447/" TargetMode="External"/><Relationship Id="rId80" Type="http://schemas.openxmlformats.org/officeDocument/2006/relationships/hyperlink" Target="https://www.plurk.com/p/3i0rf4c3eo" TargetMode="External"/><Relationship Id="rId82" Type="http://schemas.openxmlformats.org/officeDocument/2006/relationships/hyperlink" Target="https://x.com/yuazzing" TargetMode="External"/><Relationship Id="rId81" Type="http://schemas.openxmlformats.org/officeDocument/2006/relationships/hyperlink" Target="https://www.facebook.com/share/p/1QKWcsu6hE/" TargetMode="External"/><Relationship Id="rId1770" Type="http://schemas.openxmlformats.org/officeDocument/2006/relationships/hyperlink" Target="https://x.com/Dayuh_820" TargetMode="External"/><Relationship Id="rId1771" Type="http://schemas.openxmlformats.org/officeDocument/2006/relationships/hyperlink" Target="https://www.facebook.com/dayuh.kawa/posts/pfbid036r2D7psb2G2Xqw5vvbpjzSSsPsGE9aNeaMehxfxQEqgudMq8Lc3JRBRvEW42jnm8l" TargetMode="External"/><Relationship Id="rId1772" Type="http://schemas.openxmlformats.org/officeDocument/2006/relationships/hyperlink" Target="https://www.facebook.com/dayuh.kawa/posts/pfbid022vmCVpmG7ZbpeMSAesVgDqbz8SYxD3wr6vyUmL4QnTyP5nNsovdbTVjDwUafFjqxl" TargetMode="External"/><Relationship Id="rId1773" Type="http://schemas.openxmlformats.org/officeDocument/2006/relationships/hyperlink" Target="https://myship.7-11.com.tw/general/detail/GM2512180397715" TargetMode="External"/><Relationship Id="rId73" Type="http://schemas.openxmlformats.org/officeDocument/2006/relationships/hyperlink" Target="https://home.gamer.com.tw/profile/index.php?&amp;owner=zero0813" TargetMode="External"/><Relationship Id="rId1763" Type="http://schemas.openxmlformats.org/officeDocument/2006/relationships/hyperlink" Target="https://www.facebook.com/share/p/1AMpmFcMjP/" TargetMode="External"/><Relationship Id="rId72" Type="http://schemas.openxmlformats.org/officeDocument/2006/relationships/hyperlink" Target="https://www.pixiv.net/users/4003754/artworks" TargetMode="External"/><Relationship Id="rId1764" Type="http://schemas.openxmlformats.org/officeDocument/2006/relationships/hyperlink" Target="https://www.facebook.com/share/p/16zCBsUJaC/" TargetMode="External"/><Relationship Id="rId75" Type="http://schemas.openxmlformats.org/officeDocument/2006/relationships/hyperlink" Target="https://www.plurk.com/p/3i94g2wpx5" TargetMode="External"/><Relationship Id="rId1765" Type="http://schemas.openxmlformats.org/officeDocument/2006/relationships/hyperlink" Target="https://www.plurk.com/p/3i5psfemfv" TargetMode="External"/><Relationship Id="rId74" Type="http://schemas.openxmlformats.org/officeDocument/2006/relationships/hyperlink" Target="https://www.pixiv.net/jump.php?https%3A%2F%2Fyorin.weebly.com%2F" TargetMode="External"/><Relationship Id="rId1766" Type="http://schemas.openxmlformats.org/officeDocument/2006/relationships/hyperlink" Target="https://www.facebook.com/share/p/16vFAhoiT4/" TargetMode="External"/><Relationship Id="rId77" Type="http://schemas.openxmlformats.org/officeDocument/2006/relationships/hyperlink" Target="https://www.facebook.com/share/p/17YeU6shbK/" TargetMode="External"/><Relationship Id="rId1767" Type="http://schemas.openxmlformats.org/officeDocument/2006/relationships/hyperlink" Target="https://www.facebook.com/share/p/1HaA7cPxZC/" TargetMode="External"/><Relationship Id="rId76" Type="http://schemas.openxmlformats.org/officeDocument/2006/relationships/hyperlink" Target="https://www.facebook.com/kazeki012/posts/pfbid02rS2ZKaT2psuw8YzcHPKSamEk3LqHZrko9uJphciYQ8qXKSzEk7DNL4GK3dDmHJp8l" TargetMode="External"/><Relationship Id="rId1768" Type="http://schemas.openxmlformats.org/officeDocument/2006/relationships/hyperlink" Target="https://www.ruten.com.tw/item/show?22606123089414&amp;fbclid=IwY2xjawPxchVleHRuA2FlbQIxMABicmlkETFZY0I5UzcyM0Y2VzhOV3dUc3J0YwZhcHBfaWQQMjIyMDM5MTc4ODIwMDg5MgABHlV57_XFe1s6B60EVZX03LmRPZOjabAJoYkVYitor4mKlEfLVfSpIQQfgx_K_aem_qvvXX_ZRQdBXI_sUnobwRw" TargetMode="External"/><Relationship Id="rId79" Type="http://schemas.openxmlformats.org/officeDocument/2006/relationships/hyperlink" Target="https://www.facebook.com/share/p/14YDh62kVFk/" TargetMode="External"/><Relationship Id="rId1769" Type="http://schemas.openxmlformats.org/officeDocument/2006/relationships/hyperlink" Target="https://www.facebook.com/dayuh.kawa" TargetMode="External"/><Relationship Id="rId78" Type="http://schemas.openxmlformats.org/officeDocument/2006/relationships/hyperlink" Target="https://www.facebook.com/share/p/1FmZSjmCcn/" TargetMode="External"/><Relationship Id="rId71" Type="http://schemas.openxmlformats.org/officeDocument/2006/relationships/hyperlink" Target="https://www.plurk.com/yorin0813" TargetMode="External"/><Relationship Id="rId70" Type="http://schemas.openxmlformats.org/officeDocument/2006/relationships/hyperlink" Target="https://x.com/death0813" TargetMode="External"/><Relationship Id="rId1760" Type="http://schemas.openxmlformats.org/officeDocument/2006/relationships/hyperlink" Target="https://linktr.ee/gigigi0423" TargetMode="External"/><Relationship Id="rId1761" Type="http://schemas.openxmlformats.org/officeDocument/2006/relationships/hyperlink" Target="https://www.facebook.com/jiao.ji.327793/posts/pfbid02SVdZ2MiBftAJCj9k7op7m2Ngyy19BZmSTDPT1GnKTNyTcyJmBYbn6K9sWENob6gRl" TargetMode="External"/><Relationship Id="rId1762" Type="http://schemas.openxmlformats.org/officeDocument/2006/relationships/hyperlink" Target="https://drive.google.com/file/d/16CF9rjCxBm9boVOOlB77tvL-RJNykQGc/view?usp=sharing" TargetMode="External"/><Relationship Id="rId62" Type="http://schemas.openxmlformats.org/officeDocument/2006/relationships/hyperlink" Target="https://www.facebook.com/profile.php?id=61558040934069" TargetMode="External"/><Relationship Id="rId1796" Type="http://schemas.openxmlformats.org/officeDocument/2006/relationships/hyperlink" Target="https://www.plurk.com/p/3i7v021lzx" TargetMode="External"/><Relationship Id="rId61" Type="http://schemas.openxmlformats.org/officeDocument/2006/relationships/hyperlink" Target="https://x.com/johnson51112/status/1995749669532479920" TargetMode="External"/><Relationship Id="rId1797" Type="http://schemas.openxmlformats.org/officeDocument/2006/relationships/hyperlink" Target="https://www.facebook.com/share/p/188UcBFfDB/" TargetMode="External"/><Relationship Id="rId64" Type="http://schemas.openxmlformats.org/officeDocument/2006/relationships/hyperlink" Target="https://www.facebook.com/MiyukiTW/posts/pfbid03TtbokKbVB5vRPaHAnE3so6JBVzDMj7VKDuQ6bJGAAQKRGSLVz2KqSdTGN2vTNxel" TargetMode="External"/><Relationship Id="rId1798" Type="http://schemas.openxmlformats.org/officeDocument/2006/relationships/hyperlink" Target="https://www.instagram.com/tori_mcct/" TargetMode="External"/><Relationship Id="rId63" Type="http://schemas.openxmlformats.org/officeDocument/2006/relationships/hyperlink" Target="https://www.facebook.com/permalink.php?story_fbid=pfbid0tyMPKjCxx1JefzMDBVScGu7LQgcDAZu3ZE8cBzUkGyTZaPYpc7AqCvUPBcPhgN67l&amp;id=61558040934069" TargetMode="External"/><Relationship Id="rId1799" Type="http://schemas.openxmlformats.org/officeDocument/2006/relationships/hyperlink" Target="https://www.facebook.com/share/p/1BdfsshJBE/" TargetMode="External"/><Relationship Id="rId66" Type="http://schemas.openxmlformats.org/officeDocument/2006/relationships/hyperlink" Target="https://www.facebook.com/photo.php?fbid=1496885215133325&amp;set=p.1496885215133325&amp;type=3" TargetMode="External"/><Relationship Id="rId65" Type="http://schemas.openxmlformats.org/officeDocument/2006/relationships/hyperlink" Target="https://www.facebook.com/share/p/14TY88BK9sh/" TargetMode="External"/><Relationship Id="rId68" Type="http://schemas.openxmlformats.org/officeDocument/2006/relationships/hyperlink" Target="https://x.com/kiku1569/status/1994924603777704307" TargetMode="External"/><Relationship Id="rId67" Type="http://schemas.openxmlformats.org/officeDocument/2006/relationships/hyperlink" Target="https://www.kkcospalyshop.com/products/2B" TargetMode="External"/><Relationship Id="rId60" Type="http://schemas.openxmlformats.org/officeDocument/2006/relationships/hyperlink" Target="https://x.com/johnson51112/status/1995749669532479920" TargetMode="External"/><Relationship Id="rId69" Type="http://schemas.openxmlformats.org/officeDocument/2006/relationships/hyperlink" Target="https://www.facebook.com/kamina0813" TargetMode="External"/><Relationship Id="rId1790" Type="http://schemas.openxmlformats.org/officeDocument/2006/relationships/hyperlink" Target="https://www.facebook.com/permalink.php?story_fbid=pfbid0WEJp2KUusDkb7Rfi2rRgms386Tihxyka3FZZnXe3H6kWmEW5Hcu5UCtTUzTLs7z3l&amp;id=100082865888024" TargetMode="External"/><Relationship Id="rId1791" Type="http://schemas.openxmlformats.org/officeDocument/2006/relationships/hyperlink" Target="https://www.facebook.com/photo?fbid=870530379052484&amp;set=a.114765531295643" TargetMode="External"/><Relationship Id="rId1792" Type="http://schemas.openxmlformats.org/officeDocument/2006/relationships/hyperlink" Target="https://www.facebook.com/cang.shang" TargetMode="External"/><Relationship Id="rId1793" Type="http://schemas.openxmlformats.org/officeDocument/2006/relationships/hyperlink" Target="https://www.plurk.com/KuraShng" TargetMode="External"/><Relationship Id="rId1794" Type="http://schemas.openxmlformats.org/officeDocument/2006/relationships/hyperlink" Target="https://www.plurk.com/p/3i7acypiiz" TargetMode="External"/><Relationship Id="rId1795" Type="http://schemas.openxmlformats.org/officeDocument/2006/relationships/hyperlink" Target="https://www.facebook.com/cang.shang" TargetMode="External"/><Relationship Id="rId51" Type="http://schemas.openxmlformats.org/officeDocument/2006/relationships/hyperlink" Target="https://www.facebook.com/jittaika.tech/posts/pfbid0TdiVGn8pGp19w7LhEFSgvfHyHZHPeJBmmbrwHKvftoyX2bMttPiFrimxtuBNXwr9l" TargetMode="External"/><Relationship Id="rId1785" Type="http://schemas.openxmlformats.org/officeDocument/2006/relationships/hyperlink" Target="https://www.facebook.com/p/%E9%98%BF%E8%82%9D-Akan--100082865888024/" TargetMode="External"/><Relationship Id="rId50" Type="http://schemas.openxmlformats.org/officeDocument/2006/relationships/hyperlink" Target="https://portaly.cc/acg_tech" TargetMode="External"/><Relationship Id="rId1786" Type="http://schemas.openxmlformats.org/officeDocument/2006/relationships/hyperlink" Target="https://twitter.com/cat_kan_0430" TargetMode="External"/><Relationship Id="rId53" Type="http://schemas.openxmlformats.org/officeDocument/2006/relationships/hyperlink" Target="https://www.facebook.com/share/p/1DFRRciLJC/" TargetMode="External"/><Relationship Id="rId1787" Type="http://schemas.openxmlformats.org/officeDocument/2006/relationships/hyperlink" Target="https://www.plurk.com/cat_kan_0430" TargetMode="External"/><Relationship Id="rId52" Type="http://schemas.openxmlformats.org/officeDocument/2006/relationships/hyperlink" Target="https://www.facebook.com/meikoHuang0722/?locale=ja_JP" TargetMode="External"/><Relationship Id="rId1788" Type="http://schemas.openxmlformats.org/officeDocument/2006/relationships/hyperlink" Target="https://www.instagram.com/cat_kan_0430/" TargetMode="External"/><Relationship Id="rId55" Type="http://schemas.openxmlformats.org/officeDocument/2006/relationships/hyperlink" Target="https://docs.google.com/forms/d/e/1FAIpQLSekokqYo3452LKFmL3BzZH83416o7QNoi1JKO4GgWou_Fj0Mg/viewform" TargetMode="External"/><Relationship Id="rId1789" Type="http://schemas.openxmlformats.org/officeDocument/2006/relationships/hyperlink" Target="https://linktr.ee/cat_kan_0430?utm_source=linktree_profile_share&amp;ltsid=f4bd2fd0-ef3d-4726-a308-33f8cc874278" TargetMode="External"/><Relationship Id="rId54" Type="http://schemas.openxmlformats.org/officeDocument/2006/relationships/hyperlink" Target="https://docs.google.com/forms/d/e/1FAIpQLSekokqYo3452LKFmL3BzZH83416o7QNoi1JKO4GgWou_Fj0Mg/viewform" TargetMode="External"/><Relationship Id="rId57" Type="http://schemas.openxmlformats.org/officeDocument/2006/relationships/hyperlink" Target="https://www.patreon.com/bird09" TargetMode="External"/><Relationship Id="rId56" Type="http://schemas.openxmlformats.org/officeDocument/2006/relationships/hyperlink" Target="https://x.com/bird09_art" TargetMode="External"/><Relationship Id="rId59" Type="http://schemas.openxmlformats.org/officeDocument/2006/relationships/hyperlink" Target="https://x.com/johnson51112" TargetMode="External"/><Relationship Id="rId58" Type="http://schemas.openxmlformats.org/officeDocument/2006/relationships/hyperlink" Target="https://x.com/bird09_art/status/2014467207963804006" TargetMode="External"/><Relationship Id="rId1780" Type="http://schemas.openxmlformats.org/officeDocument/2006/relationships/hyperlink" Target="https://www.twitch.tv/zeskr_" TargetMode="External"/><Relationship Id="rId1781" Type="http://schemas.openxmlformats.org/officeDocument/2006/relationships/hyperlink" Target="https://discord.gg/ecKReG4W6B" TargetMode="External"/><Relationship Id="rId1782" Type="http://schemas.openxmlformats.org/officeDocument/2006/relationships/hyperlink" Target="https://x.com/leyand5027/status/2008860023280263461" TargetMode="External"/><Relationship Id="rId1783" Type="http://schemas.openxmlformats.org/officeDocument/2006/relationships/hyperlink" Target="https://www.plurk.com/p/3ia89u7yu8" TargetMode="External"/><Relationship Id="rId1784" Type="http://schemas.openxmlformats.org/officeDocument/2006/relationships/hyperlink" Target="https://www.facebook.com/share/p/1BmvpP6GrX/" TargetMode="External"/><Relationship Id="rId2269" Type="http://schemas.openxmlformats.org/officeDocument/2006/relationships/hyperlink" Target="https://www.facebook.com/sian.liu.756" TargetMode="External"/><Relationship Id="rId349" Type="http://schemas.openxmlformats.org/officeDocument/2006/relationships/hyperlink" Target="https://www.facebook.com/RoyBoyillu?__cft__%5B0%5D=AZUQtLmG-sWOxQpEbrab4fk_V23vtTJSmSmm8Y6LnTMG2o-mi4ZjImjgyJwXS1RtUv13i8ToIRGzxp3qFziClUXndOIUgI0Rw5tG4jd5agHp0u_gkgHknuUF7BwwDt_zOUgDsYfAHH-rpYZ6wjFo1h2HM_ch8N3gQEwfKN2_oz8RaXacxZdSs0_9UBWej_fsbYLFK6-xSyYRsQGGEKOVAqYb&amp;__tn__=-UC%2CP-R" TargetMode="External"/><Relationship Id="rId348" Type="http://schemas.openxmlformats.org/officeDocument/2006/relationships/hyperlink" Target="https://www.facebook.com/wu.xi.ya.458042/posts/pfbid0bdKA9aGJtBpPGPYVw4KBSDGYcpM8v6gG2d32cwfGn5THL7ZBuuTKLkBPgjpZo6kil" TargetMode="External"/><Relationship Id="rId347" Type="http://schemas.openxmlformats.org/officeDocument/2006/relationships/hyperlink" Target="https://www.facebook.com/wu.xi.ya.458042/posts/pfbid02z5CKDUZxZ6AsXmQHwKgLvDoanJAhSBv1cc1EvG1XHv9VHBZYbWq75WiZdZiRtDQql" TargetMode="External"/><Relationship Id="rId346" Type="http://schemas.openxmlformats.org/officeDocument/2006/relationships/hyperlink" Target="https://www.myacg.com.tw/seller_market.php?seller=695789" TargetMode="External"/><Relationship Id="rId2260" Type="http://schemas.openxmlformats.org/officeDocument/2006/relationships/hyperlink" Target="https://drive.google.com/file/d/15PstOZZZKz6q463BDS-xy-VuDDD8ECuv/view?usp=sharing" TargetMode="External"/><Relationship Id="rId341" Type="http://schemas.openxmlformats.org/officeDocument/2006/relationships/hyperlink" Target="https://www.twitch.tv/mimiko110" TargetMode="External"/><Relationship Id="rId2261" Type="http://schemas.openxmlformats.org/officeDocument/2006/relationships/hyperlink" Target="https://www.myacg.com.tw/goods_detail.php?gid=6762819" TargetMode="External"/><Relationship Id="rId340" Type="http://schemas.openxmlformats.org/officeDocument/2006/relationships/hyperlink" Target="https://www.pixiv.net/users/18989590" TargetMode="External"/><Relationship Id="rId2262" Type="http://schemas.openxmlformats.org/officeDocument/2006/relationships/hyperlink" Target="https://www.myacg.com.tw/goods_detail.php?gid=6762819" TargetMode="External"/><Relationship Id="rId2263" Type="http://schemas.openxmlformats.org/officeDocument/2006/relationships/hyperlink" Target="https://x.com/twoteeth_159" TargetMode="External"/><Relationship Id="rId2264" Type="http://schemas.openxmlformats.org/officeDocument/2006/relationships/hyperlink" Target="https://www.facebook.com/ikaridon/" TargetMode="External"/><Relationship Id="rId345" Type="http://schemas.openxmlformats.org/officeDocument/2006/relationships/hyperlink" Target="https://www.facebook.com/share/p/14WhnM2DsGj/" TargetMode="External"/><Relationship Id="rId2265" Type="http://schemas.openxmlformats.org/officeDocument/2006/relationships/hyperlink" Target="https://www.facebook.com/permalink.php?story_fbid=pfbid0waVaUASju5b3R2wYtfr8dw2GZXgiHAdwQbxh3VFZ3MRm5gUcH4QQ3YeLs1a8x8dNl&amp;id=61582400081677" TargetMode="External"/><Relationship Id="rId344" Type="http://schemas.openxmlformats.org/officeDocument/2006/relationships/hyperlink" Target="https://www.facebook.com/share/p/1A3kfwqTjc/" TargetMode="External"/><Relationship Id="rId2266" Type="http://schemas.openxmlformats.org/officeDocument/2006/relationships/hyperlink" Target="https://www.facebook.com/permalink.php?story_fbid=pfbid0VSM4Pw3cvdRxfb6M9kTUFxF2Y8vkLrwBaevdnbXa9XqKUhs1YdBonvXb7eVJB4Dnl&amp;id=61582400081677" TargetMode="External"/><Relationship Id="rId343" Type="http://schemas.openxmlformats.org/officeDocument/2006/relationships/hyperlink" Target="https://lit.link/en/tabitsukimimiko" TargetMode="External"/><Relationship Id="rId2267" Type="http://schemas.openxmlformats.org/officeDocument/2006/relationships/hyperlink" Target="https://www.facebook.com/hanyangcomic/posts/pfbid09gqnA9dZFncRkZfALq1vybT5XehThAdb4oH2J3Zq3Rmh2rxWHnv9uHB8qGpdqe8kl" TargetMode="External"/><Relationship Id="rId342" Type="http://schemas.openxmlformats.org/officeDocument/2006/relationships/hyperlink" Target="https://discord.gg/FqJy5XVdeT?fbclid=IwZXh0bgNhZW0CMTAAYnJpZBExMGFsRDlneG5SbHZMeFBjdnNydGMGYXBwX2lkEDIyMjAzOTE3ODgyMDA4OTIAAR6rMA4weNAOysSuLBr1ZIwSx59MFF641gMxk5GltuiZ1kwhQpXkjP-dgJuapw_aem_QoQV9HjwlqwY7aFfoK_oYA" TargetMode="External"/><Relationship Id="rId2268" Type="http://schemas.openxmlformats.org/officeDocument/2006/relationships/hyperlink" Target="https://www.facebook.com/yamyoukan/posts/pfbid02McuUxU8Jk44BexKoEqqEojmsJgtTGoDuqbBhQRAa6UrPLED3DuJJvZmHA9QmPpTYl" TargetMode="External"/><Relationship Id="rId2258" Type="http://schemas.openxmlformats.org/officeDocument/2006/relationships/hyperlink" Target="https://x.com/leo_chen0912/status/1994662373739958428" TargetMode="External"/><Relationship Id="rId2259" Type="http://schemas.openxmlformats.org/officeDocument/2006/relationships/hyperlink" Target="https://www.myacg.com.tw/goods_detail.php?gid=6762819" TargetMode="External"/><Relationship Id="rId338" Type="http://schemas.openxmlformats.org/officeDocument/2006/relationships/hyperlink" Target="https://bsky.app/profile/travelmoon85.bsky.social" TargetMode="External"/><Relationship Id="rId337" Type="http://schemas.openxmlformats.org/officeDocument/2006/relationships/hyperlink" Target="https://www.facebook.com/travelmoon85/" TargetMode="External"/><Relationship Id="rId336" Type="http://schemas.openxmlformats.org/officeDocument/2006/relationships/hyperlink" Target="https://www.facebook.com/photo/?fbid=25606243355704972&amp;set=a.1257951374294176" TargetMode="External"/><Relationship Id="rId335" Type="http://schemas.openxmlformats.org/officeDocument/2006/relationships/hyperlink" Target="https://x.com/cos_peach_/status/2017208762126438534" TargetMode="External"/><Relationship Id="rId339" Type="http://schemas.openxmlformats.org/officeDocument/2006/relationships/hyperlink" Target="https://x.com/travelmoon85?fbclid=IwY2xjawOt155leHRuA2FlbQIxMABicmlkETEwYWxEOWd4blJsdkx4UGN2c3J0YwZhcHBfaWQQMjIyMDM5MTc4ODIwMDg5MgABHkWra99PSXGgFfsRjAWyLKNlDrThvtkL2tOo1KGI3dgEuQbjxGQqRrQ2oJ0J_aem_ll5VKEMO36bct_2kHVaXlA" TargetMode="External"/><Relationship Id="rId330" Type="http://schemas.openxmlformats.org/officeDocument/2006/relationships/hyperlink" Target="https://www.facebook.com/UsagiTW/posts/pfbid02Yw2WMok9MukqXR5sNFmaaCF99Tdy5uJicaLQMzxwTAexuAzLQVG1rzjKLZBi6hPUl" TargetMode="External"/><Relationship Id="rId2250" Type="http://schemas.openxmlformats.org/officeDocument/2006/relationships/hyperlink" Target="https://www.instagram.com/jenny0704199/" TargetMode="External"/><Relationship Id="rId2251" Type="http://schemas.openxmlformats.org/officeDocument/2006/relationships/hyperlink" Target="https://www.facebook.com/TsunejinOriginals/" TargetMode="External"/><Relationship Id="rId2252" Type="http://schemas.openxmlformats.org/officeDocument/2006/relationships/hyperlink" Target="https://bsky.app/profile/bikemusumetw.bsky.social" TargetMode="External"/><Relationship Id="rId2253" Type="http://schemas.openxmlformats.org/officeDocument/2006/relationships/hyperlink" Target="https://x.com/bike_musume_tw?fbclid=IwY2xjawOfXCdleHRuA2FlbQIxMABicmlkETF4ZVNib3hDUmNRNWZtZ1dVc3J0YwZhcHBfaWQQMjIyMDM5MTc4ODIwMDg5MgABHnBeo-m7kDJoIAALAlNbV2Rp1YOMPtJ3ZcP_njB9VP_lRjbxgx-6MwzOrJGh_aem_e5IPXMtkEg0Ubrc6WC6QXA" TargetMode="External"/><Relationship Id="rId334" Type="http://schemas.openxmlformats.org/officeDocument/2006/relationships/hyperlink" Target="https://x.com/cos_peach_/status/2015047171272560911" TargetMode="External"/><Relationship Id="rId2254" Type="http://schemas.openxmlformats.org/officeDocument/2006/relationships/hyperlink" Target="https://hsiaoyuan2662567.wixsite.com/ascportfolio?fbclid=IwY2xjawPs-IVleHRuA2FlbQIxMABicmlkETFyVFVOdjRpN2phNXlydERJc3J0YwZhcHBfaWQQMjIyMDM5MTc4ODIwMDg5MgABHmkd6lZsFYqGCaUx4WCzs9AcAhv0ebZjaHPDZsDUAwT5c8_h44a3IZu5PItS_aem_3yvmjugv7sml2qEiCKEocg" TargetMode="External"/><Relationship Id="rId333" Type="http://schemas.openxmlformats.org/officeDocument/2006/relationships/hyperlink" Target="https://youtube.com/@cos_peach" TargetMode="External"/><Relationship Id="rId2255" Type="http://schemas.openxmlformats.org/officeDocument/2006/relationships/hyperlink" Target="https://www.facebook.com/GesamtkunstwerkundEi/posts/pfbid034dPgBuDi2L62FEo4dLD338GfVq91EKYoYQtnzsyBNKsiB5TgRsr842ifyLfhzgvul" TargetMode="External"/><Relationship Id="rId332" Type="http://schemas.openxmlformats.org/officeDocument/2006/relationships/hyperlink" Target="https://www.instagram.com/peach__cosplay/" TargetMode="External"/><Relationship Id="rId2256" Type="http://schemas.openxmlformats.org/officeDocument/2006/relationships/hyperlink" Target="https://x.com/leo_chen0912" TargetMode="External"/><Relationship Id="rId331" Type="http://schemas.openxmlformats.org/officeDocument/2006/relationships/hyperlink" Target="https://x.com/cos_peach_" TargetMode="External"/><Relationship Id="rId2257" Type="http://schemas.openxmlformats.org/officeDocument/2006/relationships/hyperlink" Target="https://lit.link/zh-tw/Leooo" TargetMode="External"/><Relationship Id="rId370" Type="http://schemas.openxmlformats.org/officeDocument/2006/relationships/hyperlink" Target="https://www.plurk.com/p/3i7g3nmsk4" TargetMode="External"/><Relationship Id="rId369" Type="http://schemas.openxmlformats.org/officeDocument/2006/relationships/hyperlink" Target="https://www.facebook.com/share/p/17y2dd7Rp1/" TargetMode="External"/><Relationship Id="rId368" Type="http://schemas.openxmlformats.org/officeDocument/2006/relationships/hyperlink" Target="https://forms.gle/YWNiYotzoYy2961d8" TargetMode="External"/><Relationship Id="rId2280" Type="http://schemas.openxmlformats.org/officeDocument/2006/relationships/hyperlink" Target="https://www.plurk.com/p/3i8uy9oeha" TargetMode="External"/><Relationship Id="rId2281" Type="http://schemas.openxmlformats.org/officeDocument/2006/relationships/hyperlink" Target="https://x.com/saiyuki0804/status/2016179174638231798" TargetMode="External"/><Relationship Id="rId2282" Type="http://schemas.openxmlformats.org/officeDocument/2006/relationships/hyperlink" Target="https://www.facebook.com/mewo.cat.78413/posts/pfbid023epj75j1vGikj58NnTChwsBt52AwcDjYASwpaW9QvZoptf9UvHUSenmVKC6TFmgfl" TargetMode="External"/><Relationship Id="rId363" Type="http://schemas.openxmlformats.org/officeDocument/2006/relationships/hyperlink" Target="https://www.pixiv.net/users/2374176" TargetMode="External"/><Relationship Id="rId2283" Type="http://schemas.openxmlformats.org/officeDocument/2006/relationships/hyperlink" Target="https://www.facebook.com/share/p/1Hdj4C95GS/" TargetMode="External"/><Relationship Id="rId362" Type="http://schemas.openxmlformats.org/officeDocument/2006/relationships/hyperlink" Target="https://x.com/xfatezh?fbclid=IwY2xjawPgVFFleHRuA2FlbQIxMABicmlkETFZalI1NjREaFZGRmNQRHRTc3J0YwZhcHBfaWQQMjIyMDM5MTc4ODIwMDg5MgABHkMbRgLbwPF4ENtxH3OiU17HJ84grJK3LhTK_fgukMd31ZIaZIlyUYJWHyPV_aem_yjCEiDx99WeVcAVx3hsS3g" TargetMode="External"/><Relationship Id="rId2284" Type="http://schemas.openxmlformats.org/officeDocument/2006/relationships/hyperlink" Target="https://www.facebook.com/Mzcca" TargetMode="External"/><Relationship Id="rId361" Type="http://schemas.openxmlformats.org/officeDocument/2006/relationships/hyperlink" Target="https://www.facebook.com/XFateArtworks" TargetMode="External"/><Relationship Id="rId2285" Type="http://schemas.openxmlformats.org/officeDocument/2006/relationships/hyperlink" Target="https://x.com/mzcca016" TargetMode="External"/><Relationship Id="rId360" Type="http://schemas.openxmlformats.org/officeDocument/2006/relationships/hyperlink" Target="https://www.myacg.com.tw/goods_detail.php?gid=6628630" TargetMode="External"/><Relationship Id="rId2286" Type="http://schemas.openxmlformats.org/officeDocument/2006/relationships/hyperlink" Target="http://patreon.com/mzcca?utm_medium=social&amp;utm_source=linktree&amp;utm_campaign=patreon+%7C+%E4%BD%A0%E5%8F%AF%E4%BB%A5%E6%8F%9B%E4%BE%86%E6%9B%B4%E5%A4%9A%E6%9C%88%E7%90%83%E7%9A%84%E6%99%82%E9%96%93" TargetMode="External"/><Relationship Id="rId367" Type="http://schemas.openxmlformats.org/officeDocument/2006/relationships/hyperlink" Target="https://www.facebook.com/genkosama/posts/pfbid0Pb8S6LD1aY39A2XxiqGXP2bcvmuUKicjtJenUGVPB2iY2N9Rny9hcwBEqgsjsP3Wl" TargetMode="External"/><Relationship Id="rId2287" Type="http://schemas.openxmlformats.org/officeDocument/2006/relationships/hyperlink" Target="https://www.instagram.com/mzcca0.16/" TargetMode="External"/><Relationship Id="rId366" Type="http://schemas.openxmlformats.org/officeDocument/2006/relationships/hyperlink" Target="https://www.facebook.com/share/p/1BzXC47zCi/" TargetMode="External"/><Relationship Id="rId2288" Type="http://schemas.openxmlformats.org/officeDocument/2006/relationships/hyperlink" Target="https://discord.gg/EfkmUHh" TargetMode="External"/><Relationship Id="rId365" Type="http://schemas.openxmlformats.org/officeDocument/2006/relationships/hyperlink" Target="https://lit.link/en/xfate" TargetMode="External"/><Relationship Id="rId2289" Type="http://schemas.openxmlformats.org/officeDocument/2006/relationships/hyperlink" Target="https://linktr.ee/mzcca0.16?utm_source=ig&amp;utm_medium=social&amp;utm_content=link_in_bio&amp;fbclid=PAZXh0bgNhZW0CMTEAc3J0YwZhcHBfaWQMMjU2MjgxMDQwNTU4AAGnQS661ugFta0yDWnaKd0m27PuuQFqX3SSgEcf7n-HorAnhl9R71dRL5WaBBE_aem_EofIvzJ8qC7176CTc9F5CA" TargetMode="External"/><Relationship Id="rId364" Type="http://schemas.openxmlformats.org/officeDocument/2006/relationships/hyperlink" Target="https://www.instagram.com/xfateart/" TargetMode="External"/><Relationship Id="rId95" Type="http://schemas.openxmlformats.org/officeDocument/2006/relationships/hyperlink" Target="https://www.facebook.com/share/p/1AuXJfxPex/" TargetMode="External"/><Relationship Id="rId94" Type="http://schemas.openxmlformats.org/officeDocument/2006/relationships/hyperlink" Target="https://www.facebook.com/fengliart520/posts/pfbid022cJhNLaFNxNgT1FS69XApa6BmURGCtyGcV1fpTCNB9JdjypRX8SFtokiUW4T2LQ1l" TargetMode="External"/><Relationship Id="rId97" Type="http://schemas.openxmlformats.org/officeDocument/2006/relationships/hyperlink" Target="https://www.facebook.com/k1380426/posts/pfbid02fGCoqTzZZqNZ4jindovWZkpFyxSE5dySAKFReKuLmpofmQ3GXtLGMzCk554J4K7Tl" TargetMode="External"/><Relationship Id="rId96" Type="http://schemas.openxmlformats.org/officeDocument/2006/relationships/hyperlink" Target="https://www.facebook.com/bbibinbingART/posts/pfbid033AeCXDhzaFiWP8WMDzSr56CczuBWr61hdWC7RzVzNfE5HvJgCC3WPJuymFkSsWiul" TargetMode="External"/><Relationship Id="rId99" Type="http://schemas.openxmlformats.org/officeDocument/2006/relationships/hyperlink" Target="https://www.plurk.com/p/3i9sp969kt" TargetMode="External"/><Relationship Id="rId98" Type="http://schemas.openxmlformats.org/officeDocument/2006/relationships/hyperlink" Target="https://www.plurk.com/p/3i69hh2cgp" TargetMode="External"/><Relationship Id="rId91" Type="http://schemas.openxmlformats.org/officeDocument/2006/relationships/hyperlink" Target="https://portaly.cc/miiling?utm_source=ig&amp;utm_medium=social&amp;utm_content=link_in_bio&amp;fbclid=PAZXh0bgNhZW0CMTEAc3J0YwZhcHBfaWQMMjU2MjgxMDQwNTU4AAGnGjyQ0iSb84nSTIItbO05ktD5BbACdpqCEHat_RZ6DI1vC5IhlY2atIIIo_A_aem_-5iffaIVfo1YHGsAggnUHA" TargetMode="External"/><Relationship Id="rId90" Type="http://schemas.openxmlformats.org/officeDocument/2006/relationships/hyperlink" Target="https://www.twitch.tv/miiling" TargetMode="External"/><Relationship Id="rId93" Type="http://schemas.openxmlformats.org/officeDocument/2006/relationships/hyperlink" Target="https://www.facebook.com/MinuetWorks/posts/pfbid02NfwvRERp78PkZ4VQykeM1xSirNcLuZ6anfX8MtnuaaahX54rGgsDSqxH3RaeLvdZl" TargetMode="External"/><Relationship Id="rId92" Type="http://schemas.openxmlformats.org/officeDocument/2006/relationships/hyperlink" Target="https://www.instagram.com/p/DTuU8znjxt_/" TargetMode="External"/><Relationship Id="rId359" Type="http://schemas.openxmlformats.org/officeDocument/2006/relationships/hyperlink" Target="https://www.facebook.com/Atelier.Kingyo.moe/posts/pfbid0EmUd3RSH8fobuNkCa4v7Hwax7pcAMgEMbhGcB3ULe6wesozhgFMVfWhqQYZiJQrkl" TargetMode="External"/><Relationship Id="rId358" Type="http://schemas.openxmlformats.org/officeDocument/2006/relationships/hyperlink" Target="https://www.plurk.com/p/3i3i1gqlj4" TargetMode="External"/><Relationship Id="rId357" Type="http://schemas.openxmlformats.org/officeDocument/2006/relationships/hyperlink" Target="https://www.facebook.com/DrawMission/posts/pfbid0MBzst1nwZ91nkmmSmL7Lk2HotCEyM2Skm7BGANL48sw8jYNNSsDnCcUssX3WX8y9l" TargetMode="External"/><Relationship Id="rId2270" Type="http://schemas.openxmlformats.org/officeDocument/2006/relationships/hyperlink" Target="https://twitter.com/LIZARDOAO" TargetMode="External"/><Relationship Id="rId2271" Type="http://schemas.openxmlformats.org/officeDocument/2006/relationships/hyperlink" Target="https://www.pixiv.net/users/24316785?fbclid=IwY2xjawPIHIBleHRuA2FlbQIxMABicmlkETE2WU5DUVhNcVAzdlBDU1lPc3J0YwZhcHBfaWQQMjIyMDM5MTc4ODIwMDg5MgABHtE3u0132hbQ4sFVRt3HSRMmRU8iTmyVjybpiu4_WnZH29908sGMvqh0PTER_aem_3pxZxWh0gcwRroGzLIqFQA" TargetMode="External"/><Relationship Id="rId352" Type="http://schemas.openxmlformats.org/officeDocument/2006/relationships/hyperlink" Target="https://www.facebook.com/RoyBoyillu/posts/pfbid02Kwp27ma9q4GKeLDzPJY2oTBwRw6T8YgZMzdv9PT4BwhVfrjguwJpa7shaVpbfD51l" TargetMode="External"/><Relationship Id="rId2272" Type="http://schemas.openxmlformats.org/officeDocument/2006/relationships/hyperlink" Target="https://www.instagram.com/barley_tea_o.o" TargetMode="External"/><Relationship Id="rId351" Type="http://schemas.openxmlformats.org/officeDocument/2006/relationships/hyperlink" Target="https://www.pixiv.net/users/17877175" TargetMode="External"/><Relationship Id="rId2273" Type="http://schemas.openxmlformats.org/officeDocument/2006/relationships/hyperlink" Target="https://www.facebook.com/sian.liu.756/posts/pfbid0s816wd4Qv99WQ6zgVE4LuaMxG4GKYmuxM48vKHQFfC8S6S9pb2qUHrSX23CNuGb1l" TargetMode="External"/><Relationship Id="rId350" Type="http://schemas.openxmlformats.org/officeDocument/2006/relationships/hyperlink" Target="https://x.com/RoyBoy_illu" TargetMode="External"/><Relationship Id="rId2274" Type="http://schemas.openxmlformats.org/officeDocument/2006/relationships/hyperlink" Target="https://www.facebook.com/sian.liu.756/posts/pfbid0e196jDrhCfxmM1qk1mpwX2etnjQiAd9JzvR1vXkeujRRc1XfUFgiLauyjirypDXul" TargetMode="External"/><Relationship Id="rId2275" Type="http://schemas.openxmlformats.org/officeDocument/2006/relationships/hyperlink" Target="https://www.facebook.com/sian.liu.756/posts/pfbid0s816wd4Qv99WQ6zgVE4LuaMxG4GKYmuxM48vKHQFfC8S6S9pb2qUHrSX23CNuGb1l" TargetMode="External"/><Relationship Id="rId356" Type="http://schemas.openxmlformats.org/officeDocument/2006/relationships/hyperlink" Target="https://www.facebook.com/photo/?fbid=4258732011046821&amp;set=pcb.4258791621040860" TargetMode="External"/><Relationship Id="rId2276" Type="http://schemas.openxmlformats.org/officeDocument/2006/relationships/hyperlink" Target="https://www.facebook.com/AkahaneAya" TargetMode="External"/><Relationship Id="rId355" Type="http://schemas.openxmlformats.org/officeDocument/2006/relationships/hyperlink" Target="https://www.facebook.com/share/p/175ZyBubd9/" TargetMode="External"/><Relationship Id="rId2277" Type="http://schemas.openxmlformats.org/officeDocument/2006/relationships/hyperlink" Target="https://www.youtube.com/channel/UC-BEqmEu9tMo2EfWyuiD6zA/about?fbclid=IwY2xjawPoLTBleHRuA2FlbQIxMABicmlkETE0Y0sxaW1ud0JsS1FqdGh2c3J0YwZhcHBfaWQQMjIyMDM5MTc4ODIwMDg5MgABHs8d4-Q3mg0lQPtDjXl_7XyA5qyFs8RC9eXpj9uOD5KPxjpu7jFpWgmtodJs_aem_As4IR74zwHd2RGRD4AmAMw" TargetMode="External"/><Relationship Id="rId354" Type="http://schemas.openxmlformats.org/officeDocument/2006/relationships/hyperlink" Target="https://nephidog.com/" TargetMode="External"/><Relationship Id="rId2278" Type="http://schemas.openxmlformats.org/officeDocument/2006/relationships/hyperlink" Target="https://www.facebook.com/AkahaneAya/posts/pfbid02nrD57NLq6AqezsCuxqVfCVMAnoai2MCMYsGhG5u3gqKUZDLdy9pmEbbcEa2J8z8gl" TargetMode="External"/><Relationship Id="rId353" Type="http://schemas.openxmlformats.org/officeDocument/2006/relationships/hyperlink" Target="https://m.myacg.com.tw/mo_goods_detail.php?gid=6760961&amp;fbclid=IwZXh0bgNhZW0CMTAAYnJpZBExMFhZS0o3ZktiSk9qV1FHQXNydGMGYXBwX2lkEDIyMjAzOTE3ODgyMDA4OTIAAR6XQexyf1R0AhNLG4ok2OdasZEIgtaY3dYOkHHYXnjF1NNB3kYG5e2FPE3rHA_aem_ZYKBZgIw1Lb4M8hslRA1qg" TargetMode="External"/><Relationship Id="rId2279" Type="http://schemas.openxmlformats.org/officeDocument/2006/relationships/hyperlink" Target="https://www.facebook.com/yilan.un/posts/pfbid025CFPMBzCzVkdNzXNWY9FojQw7q4ZDep2enux2n5J4jTEwzWvYL1a3DGAuh2MYjuDl" TargetMode="External"/><Relationship Id="rId2225" Type="http://schemas.openxmlformats.org/officeDocument/2006/relationships/hyperlink" Target="https://www.myacg.com.tw/goods_detail.php?gid=6745486" TargetMode="External"/><Relationship Id="rId2226" Type="http://schemas.openxmlformats.org/officeDocument/2006/relationships/hyperlink" Target="https://www.facebook.com/himawarinasu" TargetMode="External"/><Relationship Id="rId2227" Type="http://schemas.openxmlformats.org/officeDocument/2006/relationships/hyperlink" Target="https://twitter.com/himawarinasuvt?ref_src=twsrc%5Egoogle%7Ctwcamp%5Eserp%7Ctwgr%5Eauthor" TargetMode="External"/><Relationship Id="rId2228" Type="http://schemas.openxmlformats.org/officeDocument/2006/relationships/hyperlink" Target="https://www.plurk.com/zackary60272" TargetMode="External"/><Relationship Id="rId2229" Type="http://schemas.openxmlformats.org/officeDocument/2006/relationships/hyperlink" Target="https://www.pixiv.net/users/2719327" TargetMode="External"/><Relationship Id="rId305" Type="http://schemas.openxmlformats.org/officeDocument/2006/relationships/hyperlink" Target="https://www.facebook.com/share/p/1C4weYadZ5/" TargetMode="External"/><Relationship Id="rId304" Type="http://schemas.openxmlformats.org/officeDocument/2006/relationships/hyperlink" Target="https://www.facebook.com/junyurijp/posts/pfbid0x4MGMK4BasUgqDYFfMDQA2DbhAW7zgLgySuV3ZtksvwHDHdUZD4e2TPAn39C5QBbl" TargetMode="External"/><Relationship Id="rId303" Type="http://schemas.openxmlformats.org/officeDocument/2006/relationships/hyperlink" Target="https://www.facebook.com/NekoCanShop/posts/pfbid0bH7dYuKDDAVrBN9dmFdUWEjqVeKeddemn7KPexH7c58ZA6MNYV7WrNFEmkWxbLWDl" TargetMode="External"/><Relationship Id="rId302" Type="http://schemas.openxmlformats.org/officeDocument/2006/relationships/hyperlink" Target="https://www.facebook.com/share/p/1QfRkWEgan/" TargetMode="External"/><Relationship Id="rId309" Type="http://schemas.openxmlformats.org/officeDocument/2006/relationships/hyperlink" Target="https://www.facebook.com/share/p/1GcQZqqsQe/" TargetMode="External"/><Relationship Id="rId308" Type="http://schemas.openxmlformats.org/officeDocument/2006/relationships/hyperlink" Target="https://www.facebook.com/pinky.ring.639726" TargetMode="External"/><Relationship Id="rId307" Type="http://schemas.openxmlformats.org/officeDocument/2006/relationships/hyperlink" Target="https://www.myacg.com.tw/goods_detail.php?gid=6743363" TargetMode="External"/><Relationship Id="rId306" Type="http://schemas.openxmlformats.org/officeDocument/2006/relationships/hyperlink" Target="https://www.facebook.com/photo/?fbid=122217724784094082&amp;set=pcb.122217724970094082" TargetMode="External"/><Relationship Id="rId2220" Type="http://schemas.openxmlformats.org/officeDocument/2006/relationships/hyperlink" Target="https://x.com/BT871213/status/2007338943239602307/photo/1" TargetMode="External"/><Relationship Id="rId301" Type="http://schemas.openxmlformats.org/officeDocument/2006/relationships/hyperlink" Target="https://www.facebook.com/YUChienwork/posts/pfbid0Dn9eLVMWgz4G5RXq5rapxmJd2zA2KtQoRr691qfu4K9idtHd1dwnDigMRs5cFUfwl" TargetMode="External"/><Relationship Id="rId2221" Type="http://schemas.openxmlformats.org/officeDocument/2006/relationships/hyperlink" Target="https://www.plurk.com/yugi7345" TargetMode="External"/><Relationship Id="rId300" Type="http://schemas.openxmlformats.org/officeDocument/2006/relationships/hyperlink" Target="https://www.facebook.com/YUChienwork/posts/pfbid022TgcnPGMx4eHU8HAQVcBmpjuvxGPUBtquFo7zFMG6mNA973crYpkUZWDYdGA78LQl" TargetMode="External"/><Relationship Id="rId2222" Type="http://schemas.openxmlformats.org/officeDocument/2006/relationships/hyperlink" Target="https://www.myacg.com.tw/goods_detail.php?gid=6745486" TargetMode="External"/><Relationship Id="rId2223" Type="http://schemas.openxmlformats.org/officeDocument/2006/relationships/hyperlink" Target="https://www.plurk.com/p/3i9ov90h39" TargetMode="External"/><Relationship Id="rId2224" Type="http://schemas.openxmlformats.org/officeDocument/2006/relationships/hyperlink" Target="https://www.myacg.com.tw/goods_detail.php?gid=6745486" TargetMode="External"/><Relationship Id="rId2214" Type="http://schemas.openxmlformats.org/officeDocument/2006/relationships/hyperlink" Target="https://www.facebook.com/permalink.php?story_fbid=pfbid02sqbyMrUmmBYD5BvoqFbia4Ufa4gmY3WLMnLzDpym2jFJ5gvyAA4EMJR91hECm72Tl&amp;id=61577006694472" TargetMode="External"/><Relationship Id="rId2215" Type="http://schemas.openxmlformats.org/officeDocument/2006/relationships/hyperlink" Target="https://www.plurk.com/p/3i9prf7dpt" TargetMode="External"/><Relationship Id="rId2216" Type="http://schemas.openxmlformats.org/officeDocument/2006/relationships/hyperlink" Target="https://www.plurk.com/p/3i7lbv4fjg" TargetMode="External"/><Relationship Id="rId2217" Type="http://schemas.openxmlformats.org/officeDocument/2006/relationships/hyperlink" Target="https://www.facebook.com/titw.thunder/" TargetMode="External"/><Relationship Id="rId2218" Type="http://schemas.openxmlformats.org/officeDocument/2006/relationships/hyperlink" Target="https://www.instagram.com/wjwd.thunder/" TargetMode="External"/><Relationship Id="rId2219" Type="http://schemas.openxmlformats.org/officeDocument/2006/relationships/hyperlink" Target="https://x.com/BT871213/status/1994624170026803672" TargetMode="External"/><Relationship Id="rId2210" Type="http://schemas.openxmlformats.org/officeDocument/2006/relationships/hyperlink" Target="https://www.facebook.com/share/p/1Joq6HReHU/" TargetMode="External"/><Relationship Id="rId2211" Type="http://schemas.openxmlformats.org/officeDocument/2006/relationships/hyperlink" Target="https://manju.cz-net.net/" TargetMode="External"/><Relationship Id="rId2212" Type="http://schemas.openxmlformats.org/officeDocument/2006/relationships/hyperlink" Target="https://www.facebook.com/profile.php?id=61577006694472" TargetMode="External"/><Relationship Id="rId2213" Type="http://schemas.openxmlformats.org/officeDocument/2006/relationships/hyperlink" Target="https://www.pixiv.net/users/120273789" TargetMode="External"/><Relationship Id="rId2247" Type="http://schemas.openxmlformats.org/officeDocument/2006/relationships/hyperlink" Target="https://linktr.ee/lamp159568?fbclid=IwY2xjawOfWu5leHRuA2FlbQIxMABicmlkETF4ZVNib3hDUmNRNWZtZ1dVc3J0YwZhcHBfaWQQMjIyMDM5MTc4ODIwMDg5MgABHoZLVhFj2toJ0tW-909Zsc5ryc3BB_9ylyINiiJOKEwvUCShCl-n1-ayalei_aem_8JugjE50bLKcrxfV_sBtGA" TargetMode="External"/><Relationship Id="rId2248" Type="http://schemas.openxmlformats.org/officeDocument/2006/relationships/hyperlink" Target="https://www.facebook.com/Lamp159568/posts/pfbid027yn23TqPePrx23VwEmDm9ttsykfcpnVHKh9fHWc3o87gF4FvbuLitMyNhF8ru9Mpl" TargetMode="External"/><Relationship Id="rId2249" Type="http://schemas.openxmlformats.org/officeDocument/2006/relationships/hyperlink" Target="https://www.facebook.com/Lamp159568/posts/pfbid0XjU8pAPgXpc5yZ92eAct9MfgxZjdKtRvqDR8nk7ygjaQU6TX5RFN665hdrEQC7Wml" TargetMode="External"/><Relationship Id="rId327" Type="http://schemas.openxmlformats.org/officeDocument/2006/relationships/hyperlink" Target="https://www.patreon.com/usagi_tw?fbclid=IwY2xjawOaEc9leHRuA2FlbQIxMABicmlkETFaWVBvUm5jbWx3ckJVaVA0c3J0YwZhcHBfaWQQMjIyMDM5MTc4ODIwMDg5MgABHtXf82E0R3wTJzETgcXH4ZbjH2L0IWN9A4XSusYrLlBWYpIhgJtOB5-Ai1NU_aem_idgQVegwAnmt6AOcWq4iSg" TargetMode="External"/><Relationship Id="rId326" Type="http://schemas.openxmlformats.org/officeDocument/2006/relationships/hyperlink" Target="https://www.facebook.com/UsagiTW/" TargetMode="External"/><Relationship Id="rId325" Type="http://schemas.openxmlformats.org/officeDocument/2006/relationships/hyperlink" Target="https://docs.google.com/forms/d/e/1FAIpQLSe1Oyx_v5kdRNxlm4qkPg7Am6ddSUmvA2mKSxaYiljREgpUvQ/viewform" TargetMode="External"/><Relationship Id="rId324" Type="http://schemas.openxmlformats.org/officeDocument/2006/relationships/hyperlink" Target="https://www.facebook.com/chen.qian.yu.999426/posts/pfbid0PQeKue7YcsA7GsQv1A1wtJQajpHL25SFacdmfGrN2TeD4fyRyxVEcq4kL4qp8vEwl" TargetMode="External"/><Relationship Id="rId329" Type="http://schemas.openxmlformats.org/officeDocument/2006/relationships/hyperlink" Target="https://www.facebook.com/UsagiTW/posts/pfbid02Sd48SjCFmJNRTgWverqdT8KPHYNxSJtecwyRVYy4a4zeaUNxeqWLp2zoxchYinBvl" TargetMode="External"/><Relationship Id="rId328" Type="http://schemas.openxmlformats.org/officeDocument/2006/relationships/hyperlink" Target="https://taplink.cc/usagi_tw?fbclid=IwY2xjawOaEbxleHRuA2FlbQIxMABicmlkETFaWVBvUm5jbWx3ckJVaVA0c3J0YwZhcHBfaWQQMjIyMDM5MTc4ODIwMDg5MgABHtXf82E0R3wTJzETgcXH4ZbjH2L0IWN9A4XSusYrLlBWYpIhgJtOB5-Ai1NU_aem_idgQVegwAnmt6AOcWq4iSg" TargetMode="External"/><Relationship Id="rId2240" Type="http://schemas.openxmlformats.org/officeDocument/2006/relationships/hyperlink" Target="https://www.facebook.com/mi.lu.196662/posts/pfbid02UxvJV5bhmN9nt4DqcwPwiCYJ3JGUn6VAK3XaMw2RZiaaDhzm3e472vd92spSHn4Ml" TargetMode="External"/><Relationship Id="rId2241" Type="http://schemas.openxmlformats.org/officeDocument/2006/relationships/hyperlink" Target="https://www.facebook.com/Lamp159568/" TargetMode="External"/><Relationship Id="rId2242" Type="http://schemas.openxmlformats.org/officeDocument/2006/relationships/hyperlink" Target="https://x.com/denglu64496867" TargetMode="External"/><Relationship Id="rId323" Type="http://schemas.openxmlformats.org/officeDocument/2006/relationships/hyperlink" Target="https://www.facebook.com/share/p/1DFBmfnH1i/" TargetMode="External"/><Relationship Id="rId2243" Type="http://schemas.openxmlformats.org/officeDocument/2006/relationships/hyperlink" Target="https://www.pixiv.net/users/30743885" TargetMode="External"/><Relationship Id="rId322" Type="http://schemas.openxmlformats.org/officeDocument/2006/relationships/hyperlink" Target="https://www.myacg.com.tw/goods_detail.php?gid=6752057" TargetMode="External"/><Relationship Id="rId2244" Type="http://schemas.openxmlformats.org/officeDocument/2006/relationships/hyperlink" Target="https://lamp159568.fanbox.cc/" TargetMode="External"/><Relationship Id="rId321" Type="http://schemas.openxmlformats.org/officeDocument/2006/relationships/hyperlink" Target="https://www.facebook.com/rakugami.misora/posts/pfbid0sqiDbsJ75keMRR2YzDLX26VMWsEoEdyJcRb9VgiQnC6QLHeG8Ctynoif4RbWKaDXl" TargetMode="External"/><Relationship Id="rId2245" Type="http://schemas.openxmlformats.org/officeDocument/2006/relationships/hyperlink" Target="https://www.patreon.com/c/user?u=10930363" TargetMode="External"/><Relationship Id="rId320" Type="http://schemas.openxmlformats.org/officeDocument/2006/relationships/hyperlink" Target="https://lit.link/rakugami" TargetMode="External"/><Relationship Id="rId2246" Type="http://schemas.openxmlformats.org/officeDocument/2006/relationships/hyperlink" Target="https://www.instagram.com/lampart1595" TargetMode="External"/><Relationship Id="rId2236" Type="http://schemas.openxmlformats.org/officeDocument/2006/relationships/hyperlink" Target="https://www.myacg.com.tw/goods_detail.php?gid=6726115" TargetMode="External"/><Relationship Id="rId2237" Type="http://schemas.openxmlformats.org/officeDocument/2006/relationships/hyperlink" Target="https://www.pixiv.net/artworks/139728103" TargetMode="External"/><Relationship Id="rId2238" Type="http://schemas.openxmlformats.org/officeDocument/2006/relationships/hyperlink" Target="https://x.com/Midori_fufu" TargetMode="External"/><Relationship Id="rId2239" Type="http://schemas.openxmlformats.org/officeDocument/2006/relationships/hyperlink" Target="https://www.instagram.com/midori_fufu/" TargetMode="External"/><Relationship Id="rId316" Type="http://schemas.openxmlformats.org/officeDocument/2006/relationships/hyperlink" Target="https://lit.link/en/peter02713" TargetMode="External"/><Relationship Id="rId315" Type="http://schemas.openxmlformats.org/officeDocument/2006/relationships/hyperlink" Target="https://www.facebook.com/peter02713/posts/pfbid031GnA2kHKfhxvJksWwCc4bCtkstC1EYtV4Qu71g1gTKp7Uon4JX3qBcH3ip7e5YrAl" TargetMode="External"/><Relationship Id="rId314" Type="http://schemas.openxmlformats.org/officeDocument/2006/relationships/hyperlink" Target="https://x.com/3sDDo_Design/status/2015731508783562926" TargetMode="External"/><Relationship Id="rId313" Type="http://schemas.openxmlformats.org/officeDocument/2006/relationships/hyperlink" Target="https://www.facebook.com/photo/?fbid=3872978333003253&amp;set=a.1801333316834442" TargetMode="External"/><Relationship Id="rId319" Type="http://schemas.openxmlformats.org/officeDocument/2006/relationships/hyperlink" Target="https://www.pixiv.net/users/20817322" TargetMode="External"/><Relationship Id="rId318" Type="http://schemas.openxmlformats.org/officeDocument/2006/relationships/hyperlink" Target="https://x.com/rakugamiDesu" TargetMode="External"/><Relationship Id="rId317" Type="http://schemas.openxmlformats.org/officeDocument/2006/relationships/hyperlink" Target="https://www.facebook.com/RakugamiNotTsukigami/" TargetMode="External"/><Relationship Id="rId2230" Type="http://schemas.openxmlformats.org/officeDocument/2006/relationships/hyperlink" Target="https://www.youtube.com/channel/UCrukIa8J-NSI3iut3sleE3g" TargetMode="External"/><Relationship Id="rId2231" Type="http://schemas.openxmlformats.org/officeDocument/2006/relationships/hyperlink" Target="https://www.plurk.com/p/3ia9tz7td6" TargetMode="External"/><Relationship Id="rId312" Type="http://schemas.openxmlformats.org/officeDocument/2006/relationships/hyperlink" Target="https://www.facebook.com/permalink.php?story_fbid=pfbid0J2CKSkNjumcW6xATCBsL8odn7axWF7wv437UFTSvrMKWxsSiwPLggBjHAYaWXetml&amp;id=61585579530911" TargetMode="External"/><Relationship Id="rId2232" Type="http://schemas.openxmlformats.org/officeDocument/2006/relationships/hyperlink" Target="https://www.plurk.com/p/3ia9tz7td6" TargetMode="External"/><Relationship Id="rId311" Type="http://schemas.openxmlformats.org/officeDocument/2006/relationships/hyperlink" Target="https://pse.is/8mnl3v" TargetMode="External"/><Relationship Id="rId2233" Type="http://schemas.openxmlformats.org/officeDocument/2006/relationships/hyperlink" Target="https://www.instagram.com/imspacetrash/" TargetMode="External"/><Relationship Id="rId310" Type="http://schemas.openxmlformats.org/officeDocument/2006/relationships/hyperlink" Target="https://www.facebook.com/Wishswing/posts/pfbid0jtxxJALfxdxTqCcJXyjXa6T7Kbag6fbzahP5tMUrWpb4w7mTQfAHrkDHeiBcCCcMl" TargetMode="External"/><Relationship Id="rId2234" Type="http://schemas.openxmlformats.org/officeDocument/2006/relationships/hyperlink" Target="https://www.plurk.com/p/3i0rlj8zij" TargetMode="External"/><Relationship Id="rId2235" Type="http://schemas.openxmlformats.org/officeDocument/2006/relationships/hyperlink" Target="https://www.plurk.com/p/3i7ti8svhq" TargetMode="External"/><Relationship Id="rId297" Type="http://schemas.openxmlformats.org/officeDocument/2006/relationships/hyperlink" Target="https://www.myacg.com.tw/goods_detail.php?gid=6780187" TargetMode="External"/><Relationship Id="rId296" Type="http://schemas.openxmlformats.org/officeDocument/2006/relationships/hyperlink" Target="https://www.facebook.com/mochi1212/" TargetMode="External"/><Relationship Id="rId295" Type="http://schemas.openxmlformats.org/officeDocument/2006/relationships/hyperlink" Target="https://www.facebook.com/share/p/17vpMX66VB/" TargetMode="External"/><Relationship Id="rId294" Type="http://schemas.openxmlformats.org/officeDocument/2006/relationships/hyperlink" Target="https://www.facebook.com/akanyanya/posts/pfbid02pTuewr4rbQzswJVjbmh16Q6qE7tgWpgfDrtNGWugM6DzrrdZfvHck4trD8B7gtV7l" TargetMode="External"/><Relationship Id="rId299" Type="http://schemas.openxmlformats.org/officeDocument/2006/relationships/hyperlink" Target="https://www.facebook.com/YUChienwork/posts/pfbid0vmkRTFDhMitSYbPhjz5wCnRQ47d17FyyUG41tmpxrMdRy9827uHvzn84qaPCri4Ml" TargetMode="External"/><Relationship Id="rId298" Type="http://schemas.openxmlformats.org/officeDocument/2006/relationships/hyperlink" Target="https://www.myacg.com.tw/goods_detail.php?gid=6780187" TargetMode="External"/><Relationship Id="rId271" Type="http://schemas.openxmlformats.org/officeDocument/2006/relationships/hyperlink" Target="https://www.threads.com/@waiting_pbear?hl=zh-tw" TargetMode="External"/><Relationship Id="rId270" Type="http://schemas.openxmlformats.org/officeDocument/2006/relationships/hyperlink" Target="https://lit.link/en/dragdraftpolarbear" TargetMode="External"/><Relationship Id="rId269" Type="http://schemas.openxmlformats.org/officeDocument/2006/relationships/hyperlink" Target="https://www.instagram.com/waiting_pbear/" TargetMode="External"/><Relationship Id="rId264" Type="http://schemas.openxmlformats.org/officeDocument/2006/relationships/hyperlink" Target="https://www.plurk.com/p/3i0rd2g9ot" TargetMode="External"/><Relationship Id="rId263" Type="http://schemas.openxmlformats.org/officeDocument/2006/relationships/hyperlink" Target="https://www.myacg.com.tw/seller_market.php?seller=396063" TargetMode="External"/><Relationship Id="rId262" Type="http://schemas.openxmlformats.org/officeDocument/2006/relationships/hyperlink" Target="https://www.myacg.com.tw/seller_market.php?seller=396063" TargetMode="External"/><Relationship Id="rId261" Type="http://schemas.openxmlformats.org/officeDocument/2006/relationships/hyperlink" Target="https://www.facebook.com/MeridianProjectOfficial/posts/pfbid0kgVtXgBypR9NXk599fYw77WiQ1s6Ei2DoEgNM1h8TgudR69cwFo1tKEiKqJDvAufl" TargetMode="External"/><Relationship Id="rId268" Type="http://schemas.openxmlformats.org/officeDocument/2006/relationships/hyperlink" Target="https://twitter.com/Gui_PobeaR" TargetMode="External"/><Relationship Id="rId267" Type="http://schemas.openxmlformats.org/officeDocument/2006/relationships/hyperlink" Target="https://www.facebook.com/photo/?fbid=1424105905747367&amp;set=pcb.1424100792414545" TargetMode="External"/><Relationship Id="rId266" Type="http://schemas.openxmlformats.org/officeDocument/2006/relationships/hyperlink" Target="https://www.facebook.com/zonezicos/posts/pfbid029PaYgNtVYu8bNVh7cc7THBeA41CXtPajSsKa5ugz7adAGkZdHKdSGD8xabVUf11vl" TargetMode="External"/><Relationship Id="rId265" Type="http://schemas.openxmlformats.org/officeDocument/2006/relationships/hyperlink" Target="https://www.plurk.com/p/3i9orv2aqo" TargetMode="External"/><Relationship Id="rId260" Type="http://schemas.openxmlformats.org/officeDocument/2006/relationships/hyperlink" Target="https://www.facebook.com/MeridianProjectOfficial?__cft__%5B0%5D=AZXoGT5X_WahFb-g5aeSk3IyjRRU_8vGndhgdNsI2Wyv6-0dP-3774nOuaX46TCtQTALl4Rlkk_-EVwoQHstqm_x9vPGySCKHikTBDT-BbnbmMIsQj7eiPMj-HuxIozIxYaW_Ku76CtylwukJxFM3ApAE9KxUxIHxX-GTNVVMhEKpmpSQQXtcocS_U_mhEub8W4&amp;__tn__=-UC%2CP-R" TargetMode="External"/><Relationship Id="rId259" Type="http://schemas.openxmlformats.org/officeDocument/2006/relationships/hyperlink" Target="https://www.facebook.com/beebee.1120/posts/pfbid0SZuZXBiHNiAwFXu3u3QeWVJ1JDK9CRd5XCmgN8fcBYXNZPyQbsM1nuKa9oi23pjXl" TargetMode="External"/><Relationship Id="rId258" Type="http://schemas.openxmlformats.org/officeDocument/2006/relationships/hyperlink" Target="https://www.plurk.com/p/3i6l73akw0" TargetMode="External"/><Relationship Id="rId2290" Type="http://schemas.openxmlformats.org/officeDocument/2006/relationships/hyperlink" Target="https://x.com/kumahitoart/status/1994657877223772195/photo/1" TargetMode="External"/><Relationship Id="rId2291" Type="http://schemas.openxmlformats.org/officeDocument/2006/relationships/hyperlink" Target="https://www.plurk.com/p/3iaa2b1pj7" TargetMode="External"/><Relationship Id="rId2292" Type="http://schemas.openxmlformats.org/officeDocument/2006/relationships/hyperlink" Target="https://www.facebook.com/rrrrxiong/posts/pfbid02JhC7D3zLNpHpPXADrezhm5MMoVLYpLpZeemyZ3UNjv3pGhxkn99L3aFMX2YwjPazl" TargetMode="External"/><Relationship Id="rId2293" Type="http://schemas.openxmlformats.org/officeDocument/2006/relationships/hyperlink" Target="https://discord.com/invite/5M6rfwX2D" TargetMode="External"/><Relationship Id="rId253" Type="http://schemas.openxmlformats.org/officeDocument/2006/relationships/hyperlink" Target="https://www.instagram.com/yuki_azuma_illustration/" TargetMode="External"/><Relationship Id="rId2294" Type="http://schemas.openxmlformats.org/officeDocument/2006/relationships/hyperlink" Target="https://www.facebook.com/share/p/176yHpJdws/" TargetMode="External"/><Relationship Id="rId252" Type="http://schemas.openxmlformats.org/officeDocument/2006/relationships/hyperlink" Target="https://x.com/yuki_azuma_/" TargetMode="External"/><Relationship Id="rId2295" Type="http://schemas.openxmlformats.org/officeDocument/2006/relationships/hyperlink" Target="https://www.facebook.com/share/p/1E5rSVY1dN/" TargetMode="External"/><Relationship Id="rId251" Type="http://schemas.openxmlformats.org/officeDocument/2006/relationships/hyperlink" Target="https://x.com/yuki_azuma/" TargetMode="External"/><Relationship Id="rId2296" Type="http://schemas.openxmlformats.org/officeDocument/2006/relationships/hyperlink" Target="https://myship.7-11.com.tw/general/detail/GM2205085436796" TargetMode="External"/><Relationship Id="rId250" Type="http://schemas.openxmlformats.org/officeDocument/2006/relationships/hyperlink" Target="https://www.facebook.com/photo/?fbid=901684059486457&amp;set=pcb.901686292819567" TargetMode="External"/><Relationship Id="rId2297" Type="http://schemas.openxmlformats.org/officeDocument/2006/relationships/hyperlink" Target="https://www.facebook.com/share/p/176yHpJdws/" TargetMode="External"/><Relationship Id="rId257" Type="http://schemas.openxmlformats.org/officeDocument/2006/relationships/hyperlink" Target="https://x.com/6U_s/status/2017800826480431451?s=20" TargetMode="External"/><Relationship Id="rId2298" Type="http://schemas.openxmlformats.org/officeDocument/2006/relationships/hyperlink" Target="https://www.facebook.com/share/p/18DwiYKm4H/" TargetMode="External"/><Relationship Id="rId256" Type="http://schemas.openxmlformats.org/officeDocument/2006/relationships/hyperlink" Target="https://www.plurk.com/p/3i8k3rkyza" TargetMode="External"/><Relationship Id="rId2299" Type="http://schemas.openxmlformats.org/officeDocument/2006/relationships/hyperlink" Target="https://www.facebook.com/share/p/17gdZ8VPwE/" TargetMode="External"/><Relationship Id="rId255" Type="http://schemas.openxmlformats.org/officeDocument/2006/relationships/hyperlink" Target="https://x.com/yuki_azuma_/status/2017234758926041549" TargetMode="External"/><Relationship Id="rId254" Type="http://schemas.openxmlformats.org/officeDocument/2006/relationships/hyperlink" Target="https://www.plurk.com/p/3i8k3rkyza" TargetMode="External"/><Relationship Id="rId293" Type="http://schemas.openxmlformats.org/officeDocument/2006/relationships/hyperlink" Target="https://www.myacg.com.tw/goods_detail.php?gid=6760366&amp;fbclid=IwY2xjawPfFPRleHRuA2FlbQIxMABicmlkETFIb0U2Qll6MzNiVEFmbk1kc3J0YwZhcHBfaWQQMjIyMDM5MTc4ODIwMDg5MgABHrLatetTHbJDYrsWuk7SxAEgPWKGZDp1SWkz5tkSbbeHkpq-t5SeGhfUSvUe_aem_enc3rTIVE1dt0vL6W8JGFQ" TargetMode="External"/><Relationship Id="rId292" Type="http://schemas.openxmlformats.org/officeDocument/2006/relationships/hyperlink" Target="https://www.facebook.com/shin.meyin/posts/pfbid02PiT34GurapjThMmEGdZKKdKqKocKtM3VEtoDoLHS3o5JHPr9qkdyoHkqTe4Qdhejl" TargetMode="External"/><Relationship Id="rId291" Type="http://schemas.openxmlformats.org/officeDocument/2006/relationships/hyperlink" Target="https://www.facebook.com/share/p/1MDSpjWe9S/" TargetMode="External"/><Relationship Id="rId290" Type="http://schemas.openxmlformats.org/officeDocument/2006/relationships/hyperlink" Target="https://www.myacg.com.tw/goods_detail.php?gid=6574824" TargetMode="External"/><Relationship Id="rId286" Type="http://schemas.openxmlformats.org/officeDocument/2006/relationships/hyperlink" Target="https://drive.google.com/file/d/1g86v3yFTv_klCf_H_SN5OZpGk7oO1v-l/view?usp=sharing" TargetMode="External"/><Relationship Id="rId285" Type="http://schemas.openxmlformats.org/officeDocument/2006/relationships/hyperlink" Target="https://www.pixiv.net/users/19600593" TargetMode="External"/><Relationship Id="rId284" Type="http://schemas.openxmlformats.org/officeDocument/2006/relationships/hyperlink" Target="https://x.com/Sly96__" TargetMode="External"/><Relationship Id="rId283" Type="http://schemas.openxmlformats.org/officeDocument/2006/relationships/hyperlink" Target="https://www.plurk.com/p/3ia4ehj9tl" TargetMode="External"/><Relationship Id="rId289" Type="http://schemas.openxmlformats.org/officeDocument/2006/relationships/hyperlink" Target="https://www.facebook.com/share/p/1AT4M7ZRXj/" TargetMode="External"/><Relationship Id="rId288" Type="http://schemas.openxmlformats.org/officeDocument/2006/relationships/hyperlink" Target="https://www.facebook.com/xie.qi.en.521056/posts/pfbid02MdSonBwmdczemEZEPiX9FBU15S2GAFvjGDRpmStdPE2w9YinVtqMLT7faH8X4Bnql" TargetMode="External"/><Relationship Id="rId287" Type="http://schemas.openxmlformats.org/officeDocument/2006/relationships/hyperlink" Target="https://drive.google.com/file/d/1PLojBIAYV4pPOgQZ9yKDk1EnYu8V1tyv/view?usp=sharing" TargetMode="External"/><Relationship Id="rId282" Type="http://schemas.openxmlformats.org/officeDocument/2006/relationships/hyperlink" Target="https://www.plurk.com/p/3ia47ve0un" TargetMode="External"/><Relationship Id="rId281" Type="http://schemas.openxmlformats.org/officeDocument/2006/relationships/hyperlink" Target="https://www.facebook.com/SimonStore8/posts/pfbid02KdtsFEqhpga65FSjmj2zmoTkavYeJT4Mqb34LYPCvvnm56TG8qDwYSRK6UfJvAoZl" TargetMode="External"/><Relationship Id="rId280" Type="http://schemas.openxmlformats.org/officeDocument/2006/relationships/hyperlink" Target="https://www.facebook.com/SimonStore8?__cft__%5B0%5D=AZWpS-vagIWiSnIqGPd2SEyMlvgLRlJwxW7VE3_z-xjeRkZ1ky75lH6CkEW7XriOWRS0U57Rf5O6u4UuYxmzaPEaS4q_L4iOArOl8MpUIXN1ZmmjNTyGJuwIajC3aKtERfWKPCYnI4djrWp69QbVwG8J--VGXar7t_yXpYxJRW0kQV7_u5rjAE8-UB1ZLPMYYaQ&amp;__tn__=-UC%2CP-R" TargetMode="External"/><Relationship Id="rId275" Type="http://schemas.openxmlformats.org/officeDocument/2006/relationships/hyperlink" Target="https://drive.google.com/file/d/1rCVtzEW9M4w8ZaXIUMGEsxBOBLFgk5FF/view" TargetMode="External"/><Relationship Id="rId274" Type="http://schemas.openxmlformats.org/officeDocument/2006/relationships/hyperlink" Target="https://www.plurk.com/p/3i7abx40ew" TargetMode="External"/><Relationship Id="rId273" Type="http://schemas.openxmlformats.org/officeDocument/2006/relationships/hyperlink" Target="https://www.instagram.com/p/DTU6EJwj_M_/" TargetMode="External"/><Relationship Id="rId272" Type="http://schemas.openxmlformats.org/officeDocument/2006/relationships/hyperlink" Target="https://x.com/Gui_PobeaR/status/1995032789629243593" TargetMode="External"/><Relationship Id="rId279" Type="http://schemas.openxmlformats.org/officeDocument/2006/relationships/hyperlink" Target="https://www.facebook.com/share/p/1BriH9VdFF/" TargetMode="External"/><Relationship Id="rId278" Type="http://schemas.openxmlformats.org/officeDocument/2006/relationships/hyperlink" Target="https://www.pixiv.net/artworks/138185531" TargetMode="External"/><Relationship Id="rId277" Type="http://schemas.openxmlformats.org/officeDocument/2006/relationships/hyperlink" Target="https://x.com/kinzoku_duckkk" TargetMode="External"/><Relationship Id="rId276" Type="http://schemas.openxmlformats.org/officeDocument/2006/relationships/hyperlink" Target="https://www.facebook.com/FiboDuck" TargetMode="External"/><Relationship Id="rId1851" Type="http://schemas.openxmlformats.org/officeDocument/2006/relationships/hyperlink" Target="https://x.com/backbonecat" TargetMode="External"/><Relationship Id="rId1852" Type="http://schemas.openxmlformats.org/officeDocument/2006/relationships/hyperlink" Target="https://www.google.com/url?q=https://www.pixiv.net/users/33217935&amp;sa=D&amp;source=editors&amp;ust=1764420768770934&amp;usg=AOvVaw2_pjfYxVdW9DdIE_VilQzS" TargetMode="External"/><Relationship Id="rId1853" Type="http://schemas.openxmlformats.org/officeDocument/2006/relationships/hyperlink" Target="https://www.google.com/url?q=https://backbonecat.fanbox.cc/&amp;sa=D&amp;source=editors&amp;ust=1764420789046415&amp;usg=AOvVaw1tSq1acreft-Acx72OYaCk" TargetMode="External"/><Relationship Id="rId1854" Type="http://schemas.openxmlformats.org/officeDocument/2006/relationships/hyperlink" Target="https://www.google.com/url?q=https://home.gamer.com.tw/homeindex.php?owner%3Da86527413&amp;sa=D&amp;source=editors&amp;ust=1764420890254792&amp;usg=AOvVaw0T1Wq2-4PzB_k-tQD0QOSV" TargetMode="External"/><Relationship Id="rId1855" Type="http://schemas.openxmlformats.org/officeDocument/2006/relationships/hyperlink" Target="https://www.google.com/url?q=https://lit.link/en/backbonecat&amp;sa=D&amp;source=editors&amp;ust=1764420808201866&amp;usg=AOvVaw2HPsCPBlP2TO85Se9vZVdW" TargetMode="External"/><Relationship Id="rId1856" Type="http://schemas.openxmlformats.org/officeDocument/2006/relationships/hyperlink" Target="https://www.google.com/url?q=https://lit.link/en/backbonecat&amp;sa=D&amp;source=editors&amp;ust=1764420941737083&amp;usg=AOvVaw3vo4HwkoYRQD4Ko48G7rVT" TargetMode="External"/><Relationship Id="rId1857" Type="http://schemas.openxmlformats.org/officeDocument/2006/relationships/hyperlink" Target="https://www.facebook.com/share/p/16x2RuYAC5/" TargetMode="External"/><Relationship Id="rId1858" Type="http://schemas.openxmlformats.org/officeDocument/2006/relationships/hyperlink" Target="https://drive.google.com/drive/folders/1i5jCjvWfa-2g9CuYzZN_Nb_118cHvVLa" TargetMode="External"/><Relationship Id="rId1859" Type="http://schemas.openxmlformats.org/officeDocument/2006/relationships/hyperlink" Target="https://m.myacg.com.tw/mo_seller_market.php?seller=551830&amp;show=image" TargetMode="External"/><Relationship Id="rId1850" Type="http://schemas.openxmlformats.org/officeDocument/2006/relationships/hyperlink" Target="https://www.facebook.com/singhe.hong" TargetMode="External"/><Relationship Id="rId1840" Type="http://schemas.openxmlformats.org/officeDocument/2006/relationships/hyperlink" Target="https://www.instagram.com/rocksnot.rock/" TargetMode="External"/><Relationship Id="rId1841" Type="http://schemas.openxmlformats.org/officeDocument/2006/relationships/hyperlink" Target="https://www.twitch.tv/rocks508" TargetMode="External"/><Relationship Id="rId1842" Type="http://schemas.openxmlformats.org/officeDocument/2006/relationships/hyperlink" Target="https://solo.to/rocks508?fbclid=IwY2xjawPagidleHRuA2FlbQIxMABicmlkETFaSE93THhyQW1WR0d3aVB5c3J0YwZhcHBfaWQQMjIyMDM5MTc4ODIwMDg5MgABHuFiDwuHZofgWDSl9gLKECIqaVZQb19BDUplZ1KLD_tYyQGUf3veFqfcFBQZ_aem_djXXvmNgC6rnTrUkwglELg" TargetMode="External"/><Relationship Id="rId1843" Type="http://schemas.openxmlformats.org/officeDocument/2006/relationships/hyperlink" Target="https://www.facebook.com/permalink.php?story_fbid=pfbid0vyE8XQTYpm3yMb7dAZ2nu1oL81rbyX8PZx4zKqBvxDbN6TNUPGCsiD3w7w8vBy8Rl&amp;id=61573619485188" TargetMode="External"/><Relationship Id="rId1844" Type="http://schemas.openxmlformats.org/officeDocument/2006/relationships/hyperlink" Target="https://x.com/RocksnotRock/status/2016426935329685618" TargetMode="External"/><Relationship Id="rId1845" Type="http://schemas.openxmlformats.org/officeDocument/2006/relationships/hyperlink" Target="https://www.myacg.com.tw/seller_market.php?seller=651691" TargetMode="External"/><Relationship Id="rId1846" Type="http://schemas.openxmlformats.org/officeDocument/2006/relationships/hyperlink" Target="https://x.com/VT45241171" TargetMode="External"/><Relationship Id="rId1847" Type="http://schemas.openxmlformats.org/officeDocument/2006/relationships/hyperlink" Target="https://x.com/VT45241171/status/2018429174155997388" TargetMode="External"/><Relationship Id="rId1848" Type="http://schemas.openxmlformats.org/officeDocument/2006/relationships/hyperlink" Target="https://x.com/erisize/status/2019374462572040194?s=20" TargetMode="External"/><Relationship Id="rId1849" Type="http://schemas.openxmlformats.org/officeDocument/2006/relationships/hyperlink" Target="https://x.com/fairywind5487/status/2017274515013906801" TargetMode="External"/><Relationship Id="rId1873" Type="http://schemas.openxmlformats.org/officeDocument/2006/relationships/hyperlink" Target="https://www.facebook.com/lins.joinery.creation/posts/pfbid027u5biH6t3VzPDccZ3PLx8m364RutGnHs3mZhHLJ6nZ3XdvWgvw48TPSJynokdyjHl" TargetMode="External"/><Relationship Id="rId1874" Type="http://schemas.openxmlformats.org/officeDocument/2006/relationships/hyperlink" Target="https://www.facebook.com/GlimmerCreate/posts/pfbid02PEpTmmKmsL7oZ4AHTQpJiBQcTuK2rMtEZpXvYZgHt735ywJCVTKLRSA9Vzn6vThql" TargetMode="External"/><Relationship Id="rId1875" Type="http://schemas.openxmlformats.org/officeDocument/2006/relationships/hyperlink" Target="https://www.facebook.com/GlimmerCreate/posts/pfbid02PEpTmmKmsL7oZ4AHTQpJiBQcTuK2rMtEZpXvYZgHt735ywJCVTKLRSA9Vzn6vThql" TargetMode="External"/><Relationship Id="rId1876" Type="http://schemas.openxmlformats.org/officeDocument/2006/relationships/hyperlink" Target="https://www.facebook.com/groups/mizuya" TargetMode="External"/><Relationship Id="rId1877" Type="http://schemas.openxmlformats.org/officeDocument/2006/relationships/hyperlink" Target="https://x.com/nara_chiyo" TargetMode="External"/><Relationship Id="rId1878" Type="http://schemas.openxmlformats.org/officeDocument/2006/relationships/hyperlink" Target="https://www.facebook.com/BJDhappy.candy/posts/pfbid025D1oLKBw1ZSSadPBijZixrfz3EdoxdxiVKHc16DvBZHDBjTMMKzjazt8MMe2Bnc1l" TargetMode="External"/><Relationship Id="rId1879" Type="http://schemas.openxmlformats.org/officeDocument/2006/relationships/hyperlink" Target="https://www.facebook.com/permalink.php?story_fbid=pfbid0TWd8v8fyXTjUVVY9XGDdJxPGgZRTRxgrPwPJ1z3JmV1vEq6MPGZ5UqMsgUDa36kGl&amp;id=100072289940546" TargetMode="External"/><Relationship Id="rId1870" Type="http://schemas.openxmlformats.org/officeDocument/2006/relationships/hyperlink" Target="https://www.facebook.com/chaomayaelboy/posts/pfbid02pd5hfdppjiZtuGPP4xQoL8WesyM3GAiYZDWzY98jPtQsvYNbGNvwRLNvsUm3xb92l" TargetMode="External"/><Relationship Id="rId1871" Type="http://schemas.openxmlformats.org/officeDocument/2006/relationships/hyperlink" Target="https://www.myacg.com.tw/goods_detail.php?gid=6730589" TargetMode="External"/><Relationship Id="rId1872" Type="http://schemas.openxmlformats.org/officeDocument/2006/relationships/hyperlink" Target="https://www.facebook.com/ul666lu/posts/pfbid0zHEDwLdm3t3CoBsrVZyaNYdjjicRStssBfJZMdCeVNgcKwhxEaFLBW1t1dtU9VoUl" TargetMode="External"/><Relationship Id="rId1862" Type="http://schemas.openxmlformats.org/officeDocument/2006/relationships/hyperlink" Target="https://www.pixiv.net/users/33217935" TargetMode="External"/><Relationship Id="rId1863" Type="http://schemas.openxmlformats.org/officeDocument/2006/relationships/hyperlink" Target="https://www.instagram.com/backbonecats/" TargetMode="External"/><Relationship Id="rId1864" Type="http://schemas.openxmlformats.org/officeDocument/2006/relationships/hyperlink" Target="https://discord.gg/E6PNTzCuns" TargetMode="External"/><Relationship Id="rId1865" Type="http://schemas.openxmlformats.org/officeDocument/2006/relationships/hyperlink" Target="https://lit.link/en/backbonecat?fbclid=IwY2xjawOjXEZleHRuA2FlbQIxMABicmlkETFyU2NwOTlHV0Q4YVNxOEk3c3J0YwZhcHBfaWQQMjIyMDM5MTc4ODIwMDg5MgABHkNLr6OyUbgaULyWAvD0Ab44eyoXUYGlLBjvRfIrJUs-olyV5lcZsSqTVbQn_aem_e7uZ0SyWduvUByLPCad_vw" TargetMode="External"/><Relationship Id="rId1866" Type="http://schemas.openxmlformats.org/officeDocument/2006/relationships/hyperlink" Target="https://www.facebook.com/share/p/16x2RuYAC5/" TargetMode="External"/><Relationship Id="rId1867" Type="http://schemas.openxmlformats.org/officeDocument/2006/relationships/hyperlink" Target="https://www.facebook.com/share/p/17tPC13FzE/" TargetMode="External"/><Relationship Id="rId1868" Type="http://schemas.openxmlformats.org/officeDocument/2006/relationships/hyperlink" Target="https://www.facebook.com/share/p/17tPC13FzE/" TargetMode="External"/><Relationship Id="rId1869" Type="http://schemas.openxmlformats.org/officeDocument/2006/relationships/hyperlink" Target="https://home.gamer.com.tw/profile/index_creation.php?owner=mayaelboy" TargetMode="External"/><Relationship Id="rId1860" Type="http://schemas.openxmlformats.org/officeDocument/2006/relationships/hyperlink" Target="https://www.facebook.com/backbonecats/?locale=zh_TW" TargetMode="External"/><Relationship Id="rId1861" Type="http://schemas.openxmlformats.org/officeDocument/2006/relationships/hyperlink" Target="https://twitter.com/backbonecat" TargetMode="External"/><Relationship Id="rId1810" Type="http://schemas.openxmlformats.org/officeDocument/2006/relationships/hyperlink" Target="https://x.com/ayamy_garubinu" TargetMode="External"/><Relationship Id="rId1811" Type="http://schemas.openxmlformats.org/officeDocument/2006/relationships/hyperlink" Target="https://www.pixiv.net/users/14112962" TargetMode="External"/><Relationship Id="rId1812" Type="http://schemas.openxmlformats.org/officeDocument/2006/relationships/hyperlink" Target="https://x.com/ayamy_garubinu/status/2018263373083812281" TargetMode="External"/><Relationship Id="rId1813" Type="http://schemas.openxmlformats.org/officeDocument/2006/relationships/hyperlink" Target="https://x.com/senomotomb" TargetMode="External"/><Relationship Id="rId1814" Type="http://schemas.openxmlformats.org/officeDocument/2006/relationships/hyperlink" Target="https://www7a.biglobe.ne.jp/~million-bank/" TargetMode="External"/><Relationship Id="rId1815" Type="http://schemas.openxmlformats.org/officeDocument/2006/relationships/hyperlink" Target="https://x.com/senomotomb/status/2017903718176596222" TargetMode="External"/><Relationship Id="rId1816" Type="http://schemas.openxmlformats.org/officeDocument/2006/relationships/hyperlink" Target="https://www.plurk.com/p/3i7ai28o4d" TargetMode="External"/><Relationship Id="rId1817" Type="http://schemas.openxmlformats.org/officeDocument/2006/relationships/hyperlink" Target="https://www.plurk.com/p/3i8z5jtf34" TargetMode="External"/><Relationship Id="rId1818" Type="http://schemas.openxmlformats.org/officeDocument/2006/relationships/hyperlink" Target="https://www.facebook.com/natsusola" TargetMode="External"/><Relationship Id="rId1819" Type="http://schemas.openxmlformats.org/officeDocument/2006/relationships/hyperlink" Target="https://x.com/natsu1052" TargetMode="External"/><Relationship Id="rId1800" Type="http://schemas.openxmlformats.org/officeDocument/2006/relationships/hyperlink" Target="https://www.facebook.com/share/p/1AJ7b4RFWq/" TargetMode="External"/><Relationship Id="rId1801" Type="http://schemas.openxmlformats.org/officeDocument/2006/relationships/hyperlink" Target="https://www.facebook.com/zimin.183/posts/pfbid034GxHwY4ECFGwnTAXFZTAm3iqvUExYknMBEPM88hmALjnrTTxf5cvkAje1DKd2g4Sl" TargetMode="External"/><Relationship Id="rId1802" Type="http://schemas.openxmlformats.org/officeDocument/2006/relationships/hyperlink" Target="https://www.facebook.com/share/p/1CpwEUeBWv/" TargetMode="External"/><Relationship Id="rId1803" Type="http://schemas.openxmlformats.org/officeDocument/2006/relationships/hyperlink" Target="https://www.myacg.com.tw/seller_market.php?seller=312001&amp;keyword=%E3%80%90FF46%E9%A0%90%E8%B3%BC%E3%80%91%E3%80%90ZM%E6%95%8F%E3%80%91" TargetMode="External"/><Relationship Id="rId1804" Type="http://schemas.openxmlformats.org/officeDocument/2006/relationships/hyperlink" Target="https://x.com/syannhaineko" TargetMode="External"/><Relationship Id="rId1805" Type="http://schemas.openxmlformats.org/officeDocument/2006/relationships/hyperlink" Target="https://www.instagram.com/54ebiyaya" TargetMode="External"/><Relationship Id="rId1806" Type="http://schemas.openxmlformats.org/officeDocument/2006/relationships/hyperlink" Target="https://x.com/54ebiyaya_ch/status/2017236838109642756" TargetMode="External"/><Relationship Id="rId1807" Type="http://schemas.openxmlformats.org/officeDocument/2006/relationships/hyperlink" Target="https://www.plurk.com/p/3i6qcm42sm" TargetMode="External"/><Relationship Id="rId1808" Type="http://schemas.openxmlformats.org/officeDocument/2006/relationships/hyperlink" Target="https://www.facebook.com/ciel.chou.2025/posts/pfbid037Q2vCjUmuKeZ2NbhXfyugRmcFfQLVtfXVAqCqbjzPqLFrSKFWX1uQS2FjQGUd6r7l" TargetMode="External"/><Relationship Id="rId1809" Type="http://schemas.openxmlformats.org/officeDocument/2006/relationships/hyperlink" Target="https://www.plurk.com/p/3i93miewci" TargetMode="External"/><Relationship Id="rId1830" Type="http://schemas.openxmlformats.org/officeDocument/2006/relationships/hyperlink" Target="https://www.facebook.com/mizumizu2014/posts/pfbid0sZ7tgXjGvUQazFYGbeEr5hwdnKWAbkVRozNgpLrF7hJmAxek3qZTwcqdqmU4s95Kl" TargetMode="External"/><Relationship Id="rId1831" Type="http://schemas.openxmlformats.org/officeDocument/2006/relationships/hyperlink" Target="https://www.facebook.com/mizumizu2014/posts/pfbid02ygVbWr44KbE1Cet382uaVtyfgmQjCguxnwarefGZhRm6yhq1sSFgLNMj4Fb7N2SHl" TargetMode="External"/><Relationship Id="rId1832" Type="http://schemas.openxmlformats.org/officeDocument/2006/relationships/hyperlink" Target="https://x.com/wz_eag/status/2019220424736010522?s=61&amp;t=J9-H8xDVimG-T97w1or4FA" TargetMode="External"/><Relationship Id="rId1833" Type="http://schemas.openxmlformats.org/officeDocument/2006/relationships/hyperlink" Target="https://www.facebook.com/baqlugo.clo.5/posts/pfbid0Tp6S7uxDBgUbMtcyRmZwEFxbkQYouTtRiGgsR9MftkKJWGGE5N2MLv5VoCoF1yytl?comment_id=862879546382494" TargetMode="External"/><Relationship Id="rId1834" Type="http://schemas.openxmlformats.org/officeDocument/2006/relationships/hyperlink" Target="https://drive.google.com/file/d/1BPfZ9U_D0ukZQkt5qNmgPa5kt42aRx-H/view" TargetMode="External"/><Relationship Id="rId1835" Type="http://schemas.openxmlformats.org/officeDocument/2006/relationships/hyperlink" Target="https://www.facebook.com/profile.php?id=61573619485188" TargetMode="External"/><Relationship Id="rId1836" Type="http://schemas.openxmlformats.org/officeDocument/2006/relationships/hyperlink" Target="https://bsky.app/profile/rocksnotrock.bsky.social" TargetMode="External"/><Relationship Id="rId1837" Type="http://schemas.openxmlformats.org/officeDocument/2006/relationships/hyperlink" Target="https://x.com/rocksnotrock" TargetMode="External"/><Relationship Id="rId1838" Type="http://schemas.openxmlformats.org/officeDocument/2006/relationships/hyperlink" Target="https://www.pixiv.net/users/22741937" TargetMode="External"/><Relationship Id="rId1839" Type="http://schemas.openxmlformats.org/officeDocument/2006/relationships/hyperlink" Target="https://www.patreon.com/cw/Rocks508" TargetMode="External"/><Relationship Id="rId1820" Type="http://schemas.openxmlformats.org/officeDocument/2006/relationships/hyperlink" Target="https://www.pixiv.net/users/883360" TargetMode="External"/><Relationship Id="rId1821" Type="http://schemas.openxmlformats.org/officeDocument/2006/relationships/hyperlink" Target="https://natsusola.fanbox.cc/" TargetMode="External"/><Relationship Id="rId1822" Type="http://schemas.openxmlformats.org/officeDocument/2006/relationships/hyperlink" Target="https://www.patreon.com/natsusola" TargetMode="External"/><Relationship Id="rId1823" Type="http://schemas.openxmlformats.org/officeDocument/2006/relationships/hyperlink" Target="https://www.instagram.com/natsusola0121" TargetMode="External"/><Relationship Id="rId1824" Type="http://schemas.openxmlformats.org/officeDocument/2006/relationships/hyperlink" Target="https://linktr.ee/natsuosla?fbclid=IwY2xjawOfZRpleHRuA2FlbQIxMABicmlkETE1VzdlTHRJVDM0dm5HZzFzc3J0YwZhcHBfaWQQMjIyMDM5MTc4ODIwMDg5MgABHlhccmcw7weyr1EDZ7GuzHVYsTzcpOX8JAOJTem2VVJEbsX-g_4Oq-j4xX6K_aem_jiN7KNnlTzBpldT-Zqgbfw" TargetMode="External"/><Relationship Id="rId1825" Type="http://schemas.openxmlformats.org/officeDocument/2006/relationships/hyperlink" Target="https://www.facebook.com/natsusola/posts/pfbid02E53kVADmk8Vggbos4hSWYd7avrU3kwSdUUX8ex6nxDQRKTNzStrVDpnU5RguZxvwl?__cft__%5B0%5D=AZWFvaTFvhQLMDq8jnoJ9KaDBymfIuJ1N6J0ZxyG0U-cRexu06V2omDf8M7z3FSI7rHhEtqIRaQXA3mPxHfmHUypf3BHgezeED6ydHERMfyRdhJrUMu9FOU0fEvCaGsnrnUCtBHEB9DQvaBHpB0WH9fonTGjYT3n4Fm6gv7wEqK8UC2jgzu8HnUzN8WyGlYqhqI&amp;__tn__=%2CO%2CP-R" TargetMode="External"/><Relationship Id="rId1826" Type="http://schemas.openxmlformats.org/officeDocument/2006/relationships/hyperlink" Target="https://www.plurk.com/p/3i9osrcy9q" TargetMode="External"/><Relationship Id="rId1827" Type="http://schemas.openxmlformats.org/officeDocument/2006/relationships/hyperlink" Target="https://www.facebook.com/share/p/1G9HN6mqa4/" TargetMode="External"/><Relationship Id="rId1828" Type="http://schemas.openxmlformats.org/officeDocument/2006/relationships/hyperlink" Target="https://www.plurk.com/p/3i8u48hw5b" TargetMode="External"/><Relationship Id="rId1829" Type="http://schemas.openxmlformats.org/officeDocument/2006/relationships/hyperlink" Target="https://www.plurk.com/p/3i9pspv3n0" TargetMode="External"/><Relationship Id="rId2302" Type="http://schemas.openxmlformats.org/officeDocument/2006/relationships/hyperlink" Target="https://m.facebook.com/story.php?story_fbid=pfbid024EtsN91CNTZNBTDaFEMkCSU9nBbrSxrtaq3rb8wqH6wEbt81WH2Dq95YpWfpzVKxl&amp;id=61580939380671" TargetMode="External"/><Relationship Id="rId2303" Type="http://schemas.openxmlformats.org/officeDocument/2006/relationships/hyperlink" Target="https://www.facebook.com/permalink.php?story_fbid=pfbid0R554qJb8cbb27Dsyh1Q6Kd1G51cefKuCioQzqxJsN8xV3icPs4cdouSdJQxg8Zdyl&amp;id=100094048361959" TargetMode="External"/><Relationship Id="rId2304" Type="http://schemas.openxmlformats.org/officeDocument/2006/relationships/hyperlink" Target="https://www.facebook.com/share/p/1MQbeTds9s/" TargetMode="External"/><Relationship Id="rId2305" Type="http://schemas.openxmlformats.org/officeDocument/2006/relationships/hyperlink" Target="https://x.com/boss_tseng/status/2016829647028465812" TargetMode="External"/><Relationship Id="rId2306" Type="http://schemas.openxmlformats.org/officeDocument/2006/relationships/hyperlink" Target="https://www.facebook.com/muling66/posts/pfbid0NZc2gHqjPBBFJ12qvEfRa1Fy7Cy9oSHEqRNp7gNWDhiPfK4UGqueawdWC3vB3jEWl" TargetMode="External"/><Relationship Id="rId2307" Type="http://schemas.openxmlformats.org/officeDocument/2006/relationships/hyperlink" Target="https://www.facebook.com/photo/?fbid=2400140013773075&amp;set=pcb.2400140670439676" TargetMode="External"/><Relationship Id="rId2308" Type="http://schemas.openxmlformats.org/officeDocument/2006/relationships/hyperlink" Target="https://www.facebook.com/JennieCongee/?locale=zh_TW" TargetMode="External"/><Relationship Id="rId2309" Type="http://schemas.openxmlformats.org/officeDocument/2006/relationships/hyperlink" Target="https://www.facebook.com/profile.php?id=100009275320341" TargetMode="External"/><Relationship Id="rId2300" Type="http://schemas.openxmlformats.org/officeDocument/2006/relationships/hyperlink" Target="https://www.facebook.com/profile.php?id=61580939380671" TargetMode="External"/><Relationship Id="rId2301" Type="http://schemas.openxmlformats.org/officeDocument/2006/relationships/hyperlink" Target="https://x.com/3729ppcat?fbclid=IwY2xjawOjW0tleHRuA2FlbQIxMABicmlkETFyU2NwOTlHV0Q4YVNxOEk3c3J0YwZhcHBfaWQQMjIyMDM5MTc4ODIwMDg5MgABHryYSTTF5TJJzAEFHMb-cCASBOlrT90lZwAiaYPJSr8F-1v80XkGWu0OANh0_aem_5yaWWsEHz-qgLc60_f5pEA" TargetMode="External"/><Relationship Id="rId2324" Type="http://schemas.openxmlformats.org/officeDocument/2006/relationships/hyperlink" Target="https://www.facebook.com/StudioAmatiz?__cft__%5B0%5D=AZVeJ01cgR2xTRcWVA9JF5sdgtr3OXaxi8PdVmr3dvUgkJSYXgi2RJjOewjTrC8L99czWmCkY7LdwBxgv0ja0DPz_plAtGEWf4KzSUTT-_ptw0aLShInBOcxyIBTlXETd5IddNIJYXgwNYlOw3trh8lKXFptCbKhT2XJqcM_qKxQAG4KqX2ARrEXh9_Z3F9Uzs8&amp;__tn__=-UC%2CP-R" TargetMode="External"/><Relationship Id="rId2325" Type="http://schemas.openxmlformats.org/officeDocument/2006/relationships/hyperlink" Target="https://x.com/amatizqueen?fbclid=IwY2xjawOfZERleHRuA2FlbQIxMABicmlkETE1VzdlTHRJVDM0dm5HZzFzc3J0YwZhcHBfaWQQMjIyMDM5MTc4ODIwMDg5MgABHn5RHfZdfMqNV9X43Mr3wGhd9KOPODwCNwFH7YSY0xvLe9fshe-20isetSNo_aem_5mWOEMz9LpJywoWY3zqVUw" TargetMode="External"/><Relationship Id="rId2326" Type="http://schemas.openxmlformats.org/officeDocument/2006/relationships/hyperlink" Target="https://amatizqueen.fanbox.cc/?fbclid=IwY2xjawOfZFJleHRuA2FlbQIxMABicmlkETE1VzdlTHRJVDM0dm5HZzFzc3J0YwZhcHBfaWQQMjIyMDM5MTc4ODIwMDg5MgABHvr-ZNM1hDati33SbVmRDbgMSCiwrBQwbG-4IwttT3DzaTTq2hixC18kq6aS_aem_-lxJBtBLvCANbc7XRlWx2A" TargetMode="External"/><Relationship Id="rId2327" Type="http://schemas.openxmlformats.org/officeDocument/2006/relationships/hyperlink" Target="https://www.patreon.com/cw/CHIYOU?fbclid=IwY2xjawOfZEhleHRuA2FlbQIxMABicmlkETE1VzdlTHRJVDM0dm5HZzFzc3J0YwZhcHBfaWQQMjIyMDM5MTc4ODIwMDg5MgABHrZ3LCEnxGqcWKeS6BIJSoKp4XllPIWNdoTbPjSDpA0mB_nts5qLy8CKyIcr_aem_96Rj8taIUr224xYqten4Vw" TargetMode="External"/><Relationship Id="rId2328" Type="http://schemas.openxmlformats.org/officeDocument/2006/relationships/hyperlink" Target="https://www.facebook.com/StudioAmatiz/posts/pfbid051kQ6nV5ZPTBDC8oB2YM6GkLHHx1ryGom7okbBWraR2a7dST7HzXu9wyEQv4QsWUl?__cft__%5B0%5D=AZVeJ01cgR2xTRcWVA9JF5sdgtr3OXaxi8PdVmr3dvUgkJSYXgi2RJjOewjTrC8L99czWmCkY7LdwBxgv0ja0DPz_plAtGEWf4KzSUTT-_ptw0aLShInBOcxyIBTlXETd5IddNIJYXgwNYlOw3trh8lKXFptCbKhT2XJqcM_qKxQAG4KqX2ARrEXh9_Z3F9Uzs8&amp;__tn__=%2CO%2CP-R" TargetMode="External"/><Relationship Id="rId2329" Type="http://schemas.openxmlformats.org/officeDocument/2006/relationships/hyperlink" Target="https://bsky.app/profile/nagadrawdraw.bsky.social" TargetMode="External"/><Relationship Id="rId2320" Type="http://schemas.openxmlformats.org/officeDocument/2006/relationships/hyperlink" Target="https://www.facebook.com/share/p/1G1nBHfkrm/" TargetMode="External"/><Relationship Id="rId2321" Type="http://schemas.openxmlformats.org/officeDocument/2006/relationships/hyperlink" Target="https://www.facebook.com/photo/?fbid=747873968389923&amp;set=pcb.747884015055585" TargetMode="External"/><Relationship Id="rId2322" Type="http://schemas.openxmlformats.org/officeDocument/2006/relationships/hyperlink" Target="https://www.myacg.com.tw/goods_detail.php?gid=6767062" TargetMode="External"/><Relationship Id="rId2323" Type="http://schemas.openxmlformats.org/officeDocument/2006/relationships/hyperlink" Target="https://www.facebook.com/share/p/1G1nBHfkrm/" TargetMode="External"/><Relationship Id="rId2313" Type="http://schemas.openxmlformats.org/officeDocument/2006/relationships/hyperlink" Target="https://www.facebook.com/permalink.php?story_fbid=pfbid0dcQkK589ZC4nKDpj3wno6DjV5YVDHmcL1pBGeMMsGw9GistWmZxJW6jGZhH1BUpYl&amp;id=61556467349710" TargetMode="External"/><Relationship Id="rId2314" Type="http://schemas.openxmlformats.org/officeDocument/2006/relationships/hyperlink" Target="https://x.com/saikarurux2/status/2015385968199823534" TargetMode="External"/><Relationship Id="rId2315" Type="http://schemas.openxmlformats.org/officeDocument/2006/relationships/hyperlink" Target="https://www.facebook.com/baqlugo.clo.5/posts/pfbid0Tp6S7uxDBgUbMtcyRmZwEFxbkQYouTtRiGgsR9MftkKJWGGE5N2MLv5VoCoF1yytl?comment_id=1566550287931770&amp;__cft__%5B0%5D=AZZb4K0rLwfga8GEBB8M_b5ObESFErExJ4Dyt9AL_E4I-l0oeNuZqAKLAQFKPLO5zna8HjbYT2mz9MFbOpQkjSc2Ar9a6OvPfhykAMEdLRhr2mJtaWLeRj_8gBM-B-rzfPwpx8wZSOOtTT5sADArfVL2BVxCsqrIrxNrxAuVZ0yGpw&amp;__tn__=R%5D-R" TargetMode="External"/><Relationship Id="rId2316" Type="http://schemas.openxmlformats.org/officeDocument/2006/relationships/hyperlink" Target="https://x.com/rantomato18/status/2019212100229554657" TargetMode="External"/><Relationship Id="rId2317" Type="http://schemas.openxmlformats.org/officeDocument/2006/relationships/hyperlink" Target="https://www.facebook.com/MinMinCatCat/posts/pfbid0Vum1nWQMTueeKz9P3XC643iPzuFhSAywQJt6WJs9A3bTguHExEM2KSN9AFksimtTl?locale=zh_TW" TargetMode="External"/><Relationship Id="rId2318" Type="http://schemas.openxmlformats.org/officeDocument/2006/relationships/hyperlink" Target="https://cxc.today/@ibaraki/intro" TargetMode="External"/><Relationship Id="rId2319" Type="http://schemas.openxmlformats.org/officeDocument/2006/relationships/hyperlink" Target="https://www.facebook.com/photo.php?fbid=2396277927500828&amp;set=p.2396277927500828&amp;type=3" TargetMode="External"/><Relationship Id="rId2310" Type="http://schemas.openxmlformats.org/officeDocument/2006/relationships/hyperlink" Target="https://www.facebook.com/share/p/1C9NFQ9cWv/" TargetMode="External"/><Relationship Id="rId2311" Type="http://schemas.openxmlformats.org/officeDocument/2006/relationships/hyperlink" Target="https://hexbunnydoujin.tw/?search=author&amp;id=Karasu_Chan1204" TargetMode="External"/><Relationship Id="rId2312" Type="http://schemas.openxmlformats.org/officeDocument/2006/relationships/hyperlink" Target="https://www.facebook.com/share/p/1C9NFQ9cWv/" TargetMode="External"/><Relationship Id="rId1895" Type="http://schemas.openxmlformats.org/officeDocument/2006/relationships/hyperlink" Target="https://x.com/ultimateutopia8/status/2011641995169759724" TargetMode="External"/><Relationship Id="rId1896" Type="http://schemas.openxmlformats.org/officeDocument/2006/relationships/hyperlink" Target="https://x.com/ultimateutopia8/status/2015379129668128898/photo/1" TargetMode="External"/><Relationship Id="rId1897" Type="http://schemas.openxmlformats.org/officeDocument/2006/relationships/hyperlink" Target="https://x.com/kuroxusagihime" TargetMode="External"/><Relationship Id="rId1898" Type="http://schemas.openxmlformats.org/officeDocument/2006/relationships/hyperlink" Target="https://order.manga-agent.com/bulletins/39" TargetMode="External"/><Relationship Id="rId1899" Type="http://schemas.openxmlformats.org/officeDocument/2006/relationships/hyperlink" Target="https://x.com/kuroxusagihime/status/2009560545318642031" TargetMode="External"/><Relationship Id="rId1890" Type="http://schemas.openxmlformats.org/officeDocument/2006/relationships/hyperlink" Target="https://x.com/NazoBako" TargetMode="External"/><Relationship Id="rId1891" Type="http://schemas.openxmlformats.org/officeDocument/2006/relationships/hyperlink" Target="https://www.instagram.com/bako_nazo/" TargetMode="External"/><Relationship Id="rId1892" Type="http://schemas.openxmlformats.org/officeDocument/2006/relationships/hyperlink" Target="https://www.youtube.com/@nazobakoch.-1027" TargetMode="External"/><Relationship Id="rId1893" Type="http://schemas.openxmlformats.org/officeDocument/2006/relationships/hyperlink" Target="https://www.instagram.com/p/DTprrJ-j4AU/" TargetMode="External"/><Relationship Id="rId1894" Type="http://schemas.openxmlformats.org/officeDocument/2006/relationships/hyperlink" Target="https://x.com/LioraS_Vtuber/status/2018711257835352559/photo/1" TargetMode="External"/><Relationship Id="rId1884" Type="http://schemas.openxmlformats.org/officeDocument/2006/relationships/hyperlink" Target="https://x.com/ProximaSector/status/2015035060291056016" TargetMode="External"/><Relationship Id="rId1885" Type="http://schemas.openxmlformats.org/officeDocument/2006/relationships/hyperlink" Target="https://x.com/Makari_Rin/status/2014986707977011654" TargetMode="External"/><Relationship Id="rId1886" Type="http://schemas.openxmlformats.org/officeDocument/2006/relationships/hyperlink" Target="https://x.com/AkutagawaStudio/status/2011723766137831747" TargetMode="External"/><Relationship Id="rId1887" Type="http://schemas.openxmlformats.org/officeDocument/2006/relationships/hyperlink" Target="https://www.facebook.com/Springfish2018/" TargetMode="External"/><Relationship Id="rId1888" Type="http://schemas.openxmlformats.org/officeDocument/2006/relationships/hyperlink" Target="https://www.facebook.com/Springfish2018/posts/pfbid02dAXgbhUCpGUJU6aEYsP88DWjeoEMGAxvExZmQvzENqvcB7JEg6Ub8V4Lt7G8sSBol" TargetMode="External"/><Relationship Id="rId1889" Type="http://schemas.openxmlformats.org/officeDocument/2006/relationships/hyperlink" Target="https://www.facebook.com/Springfish2018/posts/pfbid0rhD3ZjcmTfqjDhBatujvobto9q3wTiV3jPQET1XXfR2Wa43iJF9c3kyGN1pBqBLHl" TargetMode="External"/><Relationship Id="rId1880" Type="http://schemas.openxmlformats.org/officeDocument/2006/relationships/hyperlink" Target="https://www.plurk.com/p/3i9p68h3f4" TargetMode="External"/><Relationship Id="rId1881" Type="http://schemas.openxmlformats.org/officeDocument/2006/relationships/hyperlink" Target="https://www.facebook.com/p/%E8%8A%B1%E5%B1%8B-La-fleur%E8%8A%B1%E5%B1%8B%E5%89%B5%E6%84%8F-100064657069940/" TargetMode="External"/><Relationship Id="rId1882" Type="http://schemas.openxmlformats.org/officeDocument/2006/relationships/hyperlink" Target="https://www.facebook.com/share/p/17c9v5M3Ls/" TargetMode="External"/><Relationship Id="rId1883" Type="http://schemas.openxmlformats.org/officeDocument/2006/relationships/hyperlink" Target="https://www.facebook.com/ProximaSector/posts/pfbid0mbuP2VB5K12bjneVMQ4Geuqx8mbxnK2FTDCdtQDZtq4oBg5EyJUXPbsLqRKgAbHnl" TargetMode="External"/><Relationship Id="rId1059" Type="http://schemas.openxmlformats.org/officeDocument/2006/relationships/hyperlink" Target="https://www.facebook.com/KSworkss/?locale=zh_TW" TargetMode="External"/><Relationship Id="rId228" Type="http://schemas.openxmlformats.org/officeDocument/2006/relationships/hyperlink" Target="https://www.facebook.com/OniHitomi.fanpage/posts/pfbid03pD8XyJBkqpKZDGjM2FwXQgPi97EV43gnjW248YWJqUKF6ArV9wMw33eJ6nTCrPCl" TargetMode="External"/><Relationship Id="rId227" Type="http://schemas.openxmlformats.org/officeDocument/2006/relationships/hyperlink" Target="https://oni-hitomi.weebly.com/" TargetMode="External"/><Relationship Id="rId226" Type="http://schemas.openxmlformats.org/officeDocument/2006/relationships/hyperlink" Target="https://www.youtube.com/oHitomi777" TargetMode="External"/><Relationship Id="rId225" Type="http://schemas.openxmlformats.org/officeDocument/2006/relationships/hyperlink" Target="https://www.instagram.com/abc12692/" TargetMode="External"/><Relationship Id="rId2380" Type="http://schemas.openxmlformats.org/officeDocument/2006/relationships/hyperlink" Target="https://www.facebook.com/share/p/1JycGaQUnK/" TargetMode="External"/><Relationship Id="rId229" Type="http://schemas.openxmlformats.org/officeDocument/2006/relationships/hyperlink" Target="https://www.facebook.com/share/p/1DJANHG2Hn/" TargetMode="External"/><Relationship Id="rId1050" Type="http://schemas.openxmlformats.org/officeDocument/2006/relationships/hyperlink" Target="https://lit.link/en/3minji" TargetMode="External"/><Relationship Id="rId2381" Type="http://schemas.openxmlformats.org/officeDocument/2006/relationships/hyperlink" Target="https://www.plurk.com/p/3i9a20suok" TargetMode="External"/><Relationship Id="rId220" Type="http://schemas.openxmlformats.org/officeDocument/2006/relationships/hyperlink" Target="https://www.facebook.com/share/r/1Fvm4wVBwC/" TargetMode="External"/><Relationship Id="rId1051" Type="http://schemas.openxmlformats.org/officeDocument/2006/relationships/hyperlink" Target="https://www.facebook.com/permalink.php?story_fbid=pfbid0hYzRSNYMC1z4nZTcH3Cu7i1AYkN5zxNUv6PuAKvFJXud8AXxgyfVqFbJYEi4nyMtl&amp;id=61581698684541" TargetMode="External"/><Relationship Id="rId2382" Type="http://schemas.openxmlformats.org/officeDocument/2006/relationships/hyperlink" Target="https://www.plurk.com/p/3ia4gmknxk" TargetMode="External"/><Relationship Id="rId1052" Type="http://schemas.openxmlformats.org/officeDocument/2006/relationships/hyperlink" Target="https://www.facebook.com/permalink.php?story_fbid=pfbid0kaw3VDpHBomyWnRvSMPGZiweMptSmNmriZuXDQkSEsCDeWQPcq4kDh29kAyx4rPpl&amp;id=61581698684541" TargetMode="External"/><Relationship Id="rId2383" Type="http://schemas.openxmlformats.org/officeDocument/2006/relationships/hyperlink" Target="https://www.plurk.com/p/3i9ub2qgfr" TargetMode="External"/><Relationship Id="rId1053" Type="http://schemas.openxmlformats.org/officeDocument/2006/relationships/hyperlink" Target="https://www.facebook.com/doubleagen/posts/pfbid0chTf4BfUss59vyWnrtN8DzG3mpDk5jio7JhBvP2c27k3gZDY7odvR4KPQhbjN1nhl" TargetMode="External"/><Relationship Id="rId2384" Type="http://schemas.openxmlformats.org/officeDocument/2006/relationships/hyperlink" Target="https://www.plurk.com/p/3i9p8qysdo" TargetMode="External"/><Relationship Id="rId1054" Type="http://schemas.openxmlformats.org/officeDocument/2006/relationships/hyperlink" Target="https://www.facebook.com/maomaoe/posts/pfbid0KzXs9edNADzmJoL6m796YqdsjJkCSEMnmDPWeWdWSvxHfSY8FnQddJphySQF11tgl" TargetMode="External"/><Relationship Id="rId2385" Type="http://schemas.openxmlformats.org/officeDocument/2006/relationships/hyperlink" Target="https://www.instagram.com/whatthefield/" TargetMode="External"/><Relationship Id="rId224" Type="http://schemas.openxmlformats.org/officeDocument/2006/relationships/hyperlink" Target="https://x.com/abc12692" TargetMode="External"/><Relationship Id="rId1055" Type="http://schemas.openxmlformats.org/officeDocument/2006/relationships/hyperlink" Target="https://www.facebook.com/lai.liang.yan.2025/posts/pfbid0BpFTbdm5zbPv7cpCfTLB71uszdWrC3PDbykEMTujtsebXj2B94yPh7GM6rhsWhjpl" TargetMode="External"/><Relationship Id="rId2386" Type="http://schemas.openxmlformats.org/officeDocument/2006/relationships/hyperlink" Target="https://www.facebook.com/share/p/1D6H1Pui6A/" TargetMode="External"/><Relationship Id="rId223" Type="http://schemas.openxmlformats.org/officeDocument/2006/relationships/hyperlink" Target="http://www.facebook.com/OniHitomi.fanpage" TargetMode="External"/><Relationship Id="rId1056" Type="http://schemas.openxmlformats.org/officeDocument/2006/relationships/hyperlink" Target="https://www.facebook.com/profile.php?id=61557875583240" TargetMode="External"/><Relationship Id="rId2387" Type="http://schemas.openxmlformats.org/officeDocument/2006/relationships/hyperlink" Target="https://www.facebook.com/YandereArtwork/posts/pfbid02pYpsDcWRFLTxSbeRY4MbBzF4eU2Epjd8oQdwhW9XvZuQdiqme6EFEmgdfST3w9DJl" TargetMode="External"/><Relationship Id="rId222" Type="http://schemas.openxmlformats.org/officeDocument/2006/relationships/hyperlink" Target="https://www.facebook.com/asleisureto/posts/pfbid032M93vB9wHbMG8mR3aPcF57TYL67ceZPuqA426Nj3jxdFihQsPq9ZZaV5jABzL3hel" TargetMode="External"/><Relationship Id="rId1057" Type="http://schemas.openxmlformats.org/officeDocument/2006/relationships/hyperlink" Target="https://www.facebook.com/permalink.php?story_fbid=pfbid02prBBj5QG9gJdrtSaf19BoMDPKNunGRqSL71DVBxFwqCXXzuq24x6sATHcgpqXeeHl&amp;id=61557875583240" TargetMode="External"/><Relationship Id="rId2388" Type="http://schemas.openxmlformats.org/officeDocument/2006/relationships/hyperlink" Target="https://www.plurk.com/p/3i7j8h8vq3" TargetMode="External"/><Relationship Id="rId221" Type="http://schemas.openxmlformats.org/officeDocument/2006/relationships/hyperlink" Target="https://www.facebook.com/share/p/1F6Ld1i3uf/?mibextid=wwXIfr" TargetMode="External"/><Relationship Id="rId1058" Type="http://schemas.openxmlformats.org/officeDocument/2006/relationships/hyperlink" Target="https://www.facebook.com/permalink.php?story_fbid=pfbid02PDQWktkKEMsAtWNxEcHwC6V2yWAQDHdC7URUMNempgqy7bWBi2KB1Usffbvt1z1Nl&amp;id=61557875583240" TargetMode="External"/><Relationship Id="rId2389" Type="http://schemas.openxmlformats.org/officeDocument/2006/relationships/hyperlink" Target="https://www.plurk.com/p/3i7j8h8vq3" TargetMode="External"/><Relationship Id="rId1048" Type="http://schemas.openxmlformats.org/officeDocument/2006/relationships/hyperlink" Target="https://clusters.tw/profile/97A39CCA-DE6D-4197-B46C-1DBC0381DCFC/works" TargetMode="External"/><Relationship Id="rId2379" Type="http://schemas.openxmlformats.org/officeDocument/2006/relationships/hyperlink" Target="https://www.myacg.com.tw/seller_market.php?keyword=%E7%B1%B3%E6%BC%BF&amp;seller=555355" TargetMode="External"/><Relationship Id="rId1049" Type="http://schemas.openxmlformats.org/officeDocument/2006/relationships/hyperlink" Target="https://www.twitch.tv/shawntwo" TargetMode="External"/><Relationship Id="rId217" Type="http://schemas.openxmlformats.org/officeDocument/2006/relationships/hyperlink" Target="https://www.pixiv.net/users/24182395" TargetMode="External"/><Relationship Id="rId216" Type="http://schemas.openxmlformats.org/officeDocument/2006/relationships/hyperlink" Target="https://www.plurk.com/penguin_w1205" TargetMode="External"/><Relationship Id="rId215" Type="http://schemas.openxmlformats.org/officeDocument/2006/relationships/hyperlink" Target="https://x.com/Penguin_w1205" TargetMode="External"/><Relationship Id="rId214" Type="http://schemas.openxmlformats.org/officeDocument/2006/relationships/hyperlink" Target="https://www.facebook.com/Penguin.w.1205" TargetMode="External"/><Relationship Id="rId219" Type="http://schemas.openxmlformats.org/officeDocument/2006/relationships/hyperlink" Target="https://portaly.cc/jasminum.sambac_0905" TargetMode="External"/><Relationship Id="rId218" Type="http://schemas.openxmlformats.org/officeDocument/2006/relationships/hyperlink" Target="https://portaly.cc/Penguin_w" TargetMode="External"/><Relationship Id="rId2370" Type="http://schemas.openxmlformats.org/officeDocument/2006/relationships/hyperlink" Target="https://www.instagram.com/yorusan_otaku/?hl=zh-tw" TargetMode="External"/><Relationship Id="rId1040" Type="http://schemas.openxmlformats.org/officeDocument/2006/relationships/hyperlink" Target="https://www.plurk.com/p/3i94g7wg1m" TargetMode="External"/><Relationship Id="rId2371" Type="http://schemas.openxmlformats.org/officeDocument/2006/relationships/hyperlink" Target="https://www.plurk.com/p/3i9xb8qyh0" TargetMode="External"/><Relationship Id="rId1041" Type="http://schemas.openxmlformats.org/officeDocument/2006/relationships/hyperlink" Target="https://www.facebook.com/photo/?fbid=3535278323281330&amp;set=a.143122735830256" TargetMode="External"/><Relationship Id="rId2372" Type="http://schemas.openxmlformats.org/officeDocument/2006/relationships/hyperlink" Target="https://www.myacg.com.tw/goods_detail.php?gid=6788980" TargetMode="External"/><Relationship Id="rId1042" Type="http://schemas.openxmlformats.org/officeDocument/2006/relationships/hyperlink" Target="https://www.facebook.com/share/p/1C98hwLGoS/" TargetMode="External"/><Relationship Id="rId2373" Type="http://schemas.openxmlformats.org/officeDocument/2006/relationships/hyperlink" Target="https://www.facebook.com/profile.php?id=61578071090909" TargetMode="External"/><Relationship Id="rId1043" Type="http://schemas.openxmlformats.org/officeDocument/2006/relationships/hyperlink" Target="https://portaly.cc/smile1312" TargetMode="External"/><Relationship Id="rId2374" Type="http://schemas.openxmlformats.org/officeDocument/2006/relationships/hyperlink" Target="https://www.instagram.com/annieliu9166_diary/" TargetMode="External"/><Relationship Id="rId213" Type="http://schemas.openxmlformats.org/officeDocument/2006/relationships/hyperlink" Target="https://www.myacg.com.tw/goods_detail.php?gid=6777956" TargetMode="External"/><Relationship Id="rId1044" Type="http://schemas.openxmlformats.org/officeDocument/2006/relationships/hyperlink" Target="https://portaly.cc/smile1312" TargetMode="External"/><Relationship Id="rId2375" Type="http://schemas.openxmlformats.org/officeDocument/2006/relationships/hyperlink" Target="https://drive.google.com/file/d/1wb1FGDEot5ntGNo5jSAG1xucZHhjfL3N/view?usp=sharing" TargetMode="External"/><Relationship Id="rId212" Type="http://schemas.openxmlformats.org/officeDocument/2006/relationships/hyperlink" Target="https://x.com/the29657036/status/2017295788817453394?s=20" TargetMode="External"/><Relationship Id="rId1045" Type="http://schemas.openxmlformats.org/officeDocument/2006/relationships/hyperlink" Target="https://www.facebook.com/3minji/" TargetMode="External"/><Relationship Id="rId2376" Type="http://schemas.openxmlformats.org/officeDocument/2006/relationships/hyperlink" Target="https://www.facebook.com/share/p/14GYQj5rLi4/" TargetMode="External"/><Relationship Id="rId211" Type="http://schemas.openxmlformats.org/officeDocument/2006/relationships/hyperlink" Target="https://x.com/the29657036/status/2017295788817453394?s=20" TargetMode="External"/><Relationship Id="rId1046" Type="http://schemas.openxmlformats.org/officeDocument/2006/relationships/hyperlink" Target="https://x.com/3_3minji" TargetMode="External"/><Relationship Id="rId2377" Type="http://schemas.openxmlformats.org/officeDocument/2006/relationships/hyperlink" Target="https://www.facebook.com/share/p/1JycGaQUnK/" TargetMode="External"/><Relationship Id="rId210" Type="http://schemas.openxmlformats.org/officeDocument/2006/relationships/hyperlink" Target="https://www.facebook.com/share/p/1Ag6ztf1wz/" TargetMode="External"/><Relationship Id="rId1047" Type="http://schemas.openxmlformats.org/officeDocument/2006/relationships/hyperlink" Target="https://www.pixiv.net/users/5424078" TargetMode="External"/><Relationship Id="rId2378" Type="http://schemas.openxmlformats.org/officeDocument/2006/relationships/hyperlink" Target="https://www.facebook.com/share/p/17kMwWkRHv/" TargetMode="External"/><Relationship Id="rId249" Type="http://schemas.openxmlformats.org/officeDocument/2006/relationships/hyperlink" Target="https://www.facebook.com/share/p/1CQV9sNETE/" TargetMode="External"/><Relationship Id="rId248" Type="http://schemas.openxmlformats.org/officeDocument/2006/relationships/hyperlink" Target="https://myship.7-11.com.tw/general/detail/GM2412028188583" TargetMode="External"/><Relationship Id="rId247" Type="http://schemas.openxmlformats.org/officeDocument/2006/relationships/hyperlink" Target="https://www.facebook.com/chen.varlyn/posts/pfbid02NDQbDoq5KByVJqwT4UmDwDVdgsGKaUxQTqBya8EuqhftS9LZ5DdemBQqk3VR7rVYl" TargetMode="External"/><Relationship Id="rId1070" Type="http://schemas.openxmlformats.org/officeDocument/2006/relationships/hyperlink" Target="https://www.facebook.com/akiragiorgio/posts/pfbid02oJJwboixyKKMZKCMqAURNtrcJSNKMRm8wfkJ5pVFe6z2PhiSY5aXMa7Tnonu5AEul" TargetMode="External"/><Relationship Id="rId1071" Type="http://schemas.openxmlformats.org/officeDocument/2006/relationships/hyperlink" Target="https://www.myacg.com.tw/goods_detail.php?gid=6769043" TargetMode="External"/><Relationship Id="rId1072" Type="http://schemas.openxmlformats.org/officeDocument/2006/relationships/hyperlink" Target="https://www.plurk.com/p/3i8zyj3sfh" TargetMode="External"/><Relationship Id="rId242" Type="http://schemas.openxmlformats.org/officeDocument/2006/relationships/hyperlink" Target="https://x.com/Arukamikad/status/2018631721336602688" TargetMode="External"/><Relationship Id="rId1073" Type="http://schemas.openxmlformats.org/officeDocument/2006/relationships/hyperlink" Target="https://www.plurk.com/p/3i8koq9203" TargetMode="External"/><Relationship Id="rId241" Type="http://schemas.openxmlformats.org/officeDocument/2006/relationships/hyperlink" Target="https://www.facebook.com/Arukamikad/posts/pfbid02UQpy3CNgthDGVsziuzqD79NSLEXPEhQJYJHYtzrW7a1V6rZfF6aRbbB7LhQSvJbZl" TargetMode="External"/><Relationship Id="rId1074" Type="http://schemas.openxmlformats.org/officeDocument/2006/relationships/hyperlink" Target="https://www.facebook.com/share/p/1FKa2a8teW/" TargetMode="External"/><Relationship Id="rId240" Type="http://schemas.openxmlformats.org/officeDocument/2006/relationships/hyperlink" Target="https://arukamikad.fanbox.cc/" TargetMode="External"/><Relationship Id="rId1075" Type="http://schemas.openxmlformats.org/officeDocument/2006/relationships/hyperlink" Target="https://www.facebook.com/share/p/1DAiqq1hDr/" TargetMode="External"/><Relationship Id="rId1076" Type="http://schemas.openxmlformats.org/officeDocument/2006/relationships/hyperlink" Target="https://www.facebook.com/share/p/1FKa2a8teW/" TargetMode="External"/><Relationship Id="rId246" Type="http://schemas.openxmlformats.org/officeDocument/2006/relationships/hyperlink" Target="https://www.facebook.com/chen.varlyn/posts/pfbid02Wmz36Q3uFk1euVt5pbwvNBGSeXq1CoJX2g4iGYTkNHLQGJfNDjeM1Fnu9QmsNwxvl" TargetMode="External"/><Relationship Id="rId1077" Type="http://schemas.openxmlformats.org/officeDocument/2006/relationships/hyperlink" Target="https://www.facebook.com/TOHOorin/posts/pfbid024LSRnN7fM25iT6F9pXuYL6ix5XBS5n41Ukzj7qKcMnSW7MHxKrgGqb1D3kAMbbcWl" TargetMode="External"/><Relationship Id="rId245" Type="http://schemas.openxmlformats.org/officeDocument/2006/relationships/hyperlink" Target="https://drive.google.com/file/d/1TJ-ks2jIdsROQp1gRIU6gOkAGsXEXw74/view?usp=sharing" TargetMode="External"/><Relationship Id="rId1078" Type="http://schemas.openxmlformats.org/officeDocument/2006/relationships/hyperlink" Target="https://www.facebook.com/TOHOorin/posts/pfbid0MbhZze3jtQLkPDWYnwE2nDpeuZQGwcKnxv8CgdoNSYQgJ8du5PHdp6YtZHR2Rz2xl" TargetMode="External"/><Relationship Id="rId244" Type="http://schemas.openxmlformats.org/officeDocument/2006/relationships/hyperlink" Target="https://www.plurk.com/p/3i4fkc8xr6" TargetMode="External"/><Relationship Id="rId1079" Type="http://schemas.openxmlformats.org/officeDocument/2006/relationships/hyperlink" Target="https://www.myacg.com.tw/seller_market.php?seller=65333" TargetMode="External"/><Relationship Id="rId243" Type="http://schemas.openxmlformats.org/officeDocument/2006/relationships/hyperlink" Target="https://www.facebook.com/erohonuriko/posts/pfbid0MFARNUqoSPvutgpBEfvHa3X42tjymk9aoXLm6CyudQhUpphHvyE5CowQzCEWTTAzl" TargetMode="External"/><Relationship Id="rId239" Type="http://schemas.openxmlformats.org/officeDocument/2006/relationships/hyperlink" Target="https://www.plurk.com/Kazuki_Sakurai" TargetMode="External"/><Relationship Id="rId238" Type="http://schemas.openxmlformats.org/officeDocument/2006/relationships/hyperlink" Target="https://x.com/Arukamikad" TargetMode="External"/><Relationship Id="rId237" Type="http://schemas.openxmlformats.org/officeDocument/2006/relationships/hyperlink" Target="https://www.facebook.com/Arukamikad" TargetMode="External"/><Relationship Id="rId236" Type="http://schemas.openxmlformats.org/officeDocument/2006/relationships/hyperlink" Target="https://www.facebook.com/ke.su.7524/posts/pfbid0M1dTApQfGmfBEuSQjp3XnVFDXYDxbpthzETwgkbshZjJVUPn6YeFcqMTmwPZHWGal" TargetMode="External"/><Relationship Id="rId2390" Type="http://schemas.openxmlformats.org/officeDocument/2006/relationships/hyperlink" Target="https://www.facebook.com/photo/?fbid=1573391604287188&amp;set=a.210065783953117" TargetMode="External"/><Relationship Id="rId1060" Type="http://schemas.openxmlformats.org/officeDocument/2006/relationships/hyperlink" Target="https://twitter.com/xephyrks" TargetMode="External"/><Relationship Id="rId2391" Type="http://schemas.openxmlformats.org/officeDocument/2006/relationships/hyperlink" Target="https://www.facebook.com/permalink.php?story_fbid=pfbid02eBqwPGm3nbX6hpEoF9vrt75YhQZJD9brozZhPFyzZz964qyv2WQRQsPCidVz5vFBl&amp;id=100063650794739" TargetMode="External"/><Relationship Id="rId1061" Type="http://schemas.openxmlformats.org/officeDocument/2006/relationships/hyperlink" Target="https://www.pixiv.net/users/649747" TargetMode="External"/><Relationship Id="rId2392" Type="http://schemas.openxmlformats.org/officeDocument/2006/relationships/hyperlink" Target="https://x.com/hookeyangtw/status/2016099444283056165" TargetMode="External"/><Relationship Id="rId231" Type="http://schemas.openxmlformats.org/officeDocument/2006/relationships/hyperlink" Target="https://www.facebook.com/ikejiriairi" TargetMode="External"/><Relationship Id="rId1062" Type="http://schemas.openxmlformats.org/officeDocument/2006/relationships/hyperlink" Target="https://www.facebook.com/photo/?fbid=1532919665057142&amp;set=a.271465937869194" TargetMode="External"/><Relationship Id="rId2393" Type="http://schemas.openxmlformats.org/officeDocument/2006/relationships/hyperlink" Target="https://www.facebook.com/ww2vsww2/posts/pfbid01EN4KW65izbhPjAgi9tkaK9TBkowY1kZFygCinuRJmFynjk5D6cVKJ5UsPBqDxr1l" TargetMode="External"/><Relationship Id="rId230" Type="http://schemas.openxmlformats.org/officeDocument/2006/relationships/hyperlink" Target="https://docs.google.com/forms/d/e/1FAIpQLSeM31tSuyZneTEUDOGf2nkk_AZW68MKp8quVRXZ9VKh955IBQ/viewform" TargetMode="External"/><Relationship Id="rId1063" Type="http://schemas.openxmlformats.org/officeDocument/2006/relationships/hyperlink" Target="https://www.myacg.com.tw/seller_market.php?seller=73778&amp;sort=4&amp;order=DESC&amp;show=image&amp;market_id=18290&amp;no_market=&amp;pageID=1&amp;gourl_point=ZQUBN_155906&amp;keyword=&amp;low_price=&amp;high_price=&amp;start_date=&amp;end_date=" TargetMode="External"/><Relationship Id="rId2394" Type="http://schemas.openxmlformats.org/officeDocument/2006/relationships/hyperlink" Target="https://www.plurk.com/p/3i8plvrj4b" TargetMode="External"/><Relationship Id="rId1064" Type="http://schemas.openxmlformats.org/officeDocument/2006/relationships/hyperlink" Target="https://www.facebook.com/Tetrapodsha/posts/pfbid0dw5zWfk1fbLMzqscqrvM9JNmZSxEtW9hxkt5agwB5SseetcyV8usE1MZuGwvjPmvl" TargetMode="External"/><Relationship Id="rId2395" Type="http://schemas.openxmlformats.org/officeDocument/2006/relationships/hyperlink" Target="https://x.com/KAZUEYAMAMOTO/status/2018297140255261138/photo/1" TargetMode="External"/><Relationship Id="rId1065" Type="http://schemas.openxmlformats.org/officeDocument/2006/relationships/hyperlink" Target="https://www.myacg.com.tw/goods_detail.php?gid=6615469" TargetMode="External"/><Relationship Id="rId2396" Type="http://schemas.openxmlformats.org/officeDocument/2006/relationships/hyperlink" Target="https://www.facebook.com/profile.php?id=61580003755262" TargetMode="External"/><Relationship Id="rId235" Type="http://schemas.openxmlformats.org/officeDocument/2006/relationships/hyperlink" Target="https://www.facebook.com/photo/?fbid=1704105784244789&amp;set=pcb.1704105817578119" TargetMode="External"/><Relationship Id="rId1066" Type="http://schemas.openxmlformats.org/officeDocument/2006/relationships/hyperlink" Target="https://www.facebook.com/crescentrpg/posts/pfbid08dnwjd6STTi8Z2zwB7YCehjY5cV2RwiZKDEux67DkiqHfkeaBR7BvngoMMMqvgcwl" TargetMode="External"/><Relationship Id="rId2397" Type="http://schemas.openxmlformats.org/officeDocument/2006/relationships/hyperlink" Target="https://www.facebook.com/KnifeOldCat/posts/pfbid0BtHsdbxx2CLRzcmXUMyXNirGhf74EuxCSQvMygry39m3ScbnfiV5uNwBN77bndF1l" TargetMode="External"/><Relationship Id="rId234" Type="http://schemas.openxmlformats.org/officeDocument/2006/relationships/hyperlink" Target="https://www.facebook.com/ikejiriairi/posts/pfbid0kvotbLpMzY3c1roGxdeJ1jmGTgGRoyepNYzQuUzvXeBY8iDuLz1uZGYQgqmeZud3l?__cft__%5B0%5D=AZaDkI-g9Uf4k2JRV8RWwBz3SWpUGRnSiqzppPTQgTh4yh-q0tMtlQYU_ghB4qJgi7sz2e5Fbm9G-FPNF4jPHfkfpFDAetNms5oJ_6P5aOwCs-PN86Jj8pXZ_OJ9s4gskZpOtaujjoVAp9eSAwnJ9JW49UyuKzlW-0TrElwD-6OK1oWrHYOKHnMUtLnzzBw9iAw&amp;__tn__=%2CO%2CP-R" TargetMode="External"/><Relationship Id="rId1067" Type="http://schemas.openxmlformats.org/officeDocument/2006/relationships/hyperlink" Target="https://www.facebook.com/photo?fbid=25655437944095952&amp;set=a.238285662904530" TargetMode="External"/><Relationship Id="rId2398" Type="http://schemas.openxmlformats.org/officeDocument/2006/relationships/hyperlink" Target="https://www.facebook.com/share/p/1DDD3c6v5M/" TargetMode="External"/><Relationship Id="rId233" Type="http://schemas.openxmlformats.org/officeDocument/2006/relationships/hyperlink" Target="https://www.instagram.com/ilovely1007_?fbclid=IwY2xjawPYW-xleHRuA2FlbQIxMABicmlkETFCQVJxMUtNWHlMcG5RMnhnc3J0YwZhcHBfaWQQMjIyMDM5MTc4ODIwMDg5MgABHnaUlvdnzlQ29z_ZZMtW9NVkRrmH5eTy8cklwPehNUBaY7Ykt5d4oUMmrd4E_aem_mcSZa9xvQI_TG1afoLvtow" TargetMode="External"/><Relationship Id="rId1068" Type="http://schemas.openxmlformats.org/officeDocument/2006/relationships/hyperlink" Target="https://www.plurk.com/p/3ia4hh67aj" TargetMode="External"/><Relationship Id="rId2399" Type="http://schemas.openxmlformats.org/officeDocument/2006/relationships/hyperlink" Target="https://www.facebook.com/TREEFROG2020/posts/pfbid02oJHyddn3E75rLnjjhGyTgVnKSKb4JSBXhKiyfd8ScUA8ec6gHqScvNiMMwbn8muwl" TargetMode="External"/><Relationship Id="rId232" Type="http://schemas.openxmlformats.org/officeDocument/2006/relationships/hyperlink" Target="https://x.com/ilovely1007_?fbclid=IwY2xjawPYW-VleHRuA2FlbQIxMABicmlkETFCQVJxMUtNWHlMcG5RMnhnc3J0YwZhcHBfaWQQMjIyMDM5MTc4ODIwMDg5MgABHjtcCqoyO7BLWrrV3jVYD0RlKNjIULYY4MhKIh8FXre6yKVLbTPK4KggijNk_aem_iaDhkFdX5MgmMabddyEKCg" TargetMode="External"/><Relationship Id="rId1069" Type="http://schemas.openxmlformats.org/officeDocument/2006/relationships/hyperlink" Target="https://www.plurk.com/p/3i0rai25mb" TargetMode="External"/><Relationship Id="rId1015" Type="http://schemas.openxmlformats.org/officeDocument/2006/relationships/hyperlink" Target="https://www.myacg.com.tw/goods_detail.php?gid=6617537" TargetMode="External"/><Relationship Id="rId2346" Type="http://schemas.openxmlformats.org/officeDocument/2006/relationships/hyperlink" Target="https://www.facebook.com/share/QB4XK482nQceWaCF/" TargetMode="External"/><Relationship Id="rId1016" Type="http://schemas.openxmlformats.org/officeDocument/2006/relationships/hyperlink" Target="https://www.facebook.com/Aya674/posts/pfbid02st1vDxSELJnpUuDxtqEXutqRrUSvrq4F4KccygaW5dApX15gJY7WDm6DWFecCywVl" TargetMode="External"/><Relationship Id="rId2347" Type="http://schemas.openxmlformats.org/officeDocument/2006/relationships/hyperlink" Target="https://www.plurk.com/p/3i7sthtofu" TargetMode="External"/><Relationship Id="rId1017" Type="http://schemas.openxmlformats.org/officeDocument/2006/relationships/hyperlink" Target="https://www.myacg.com.tw/goods_detail.php?gid=6617537" TargetMode="External"/><Relationship Id="rId2348" Type="http://schemas.openxmlformats.org/officeDocument/2006/relationships/hyperlink" Target="https://www.facebook.com/permalink.php?story_fbid=pfbid02xRezQVKbAxtV7LcNQeBenLNJMBvvMRCy9xQjcifeXfKhFC8BzxeVBQWHcEeHFTEZl&amp;id=61557624734060" TargetMode="External"/><Relationship Id="rId1018" Type="http://schemas.openxmlformats.org/officeDocument/2006/relationships/hyperlink" Target="https://bsky.app/profile/ek0ru.bsky.social" TargetMode="External"/><Relationship Id="rId2349" Type="http://schemas.openxmlformats.org/officeDocument/2006/relationships/hyperlink" Target="https://m.myacg.com.tw/mo_goods_detail.php?gid=6745487" TargetMode="External"/><Relationship Id="rId1019" Type="http://schemas.openxmlformats.org/officeDocument/2006/relationships/hyperlink" Target="https://x.com/ek0ru" TargetMode="External"/><Relationship Id="rId2340" Type="http://schemas.openxmlformats.org/officeDocument/2006/relationships/hyperlink" Target="https://www.facebook.com/tpcat.net/posts/pfbid0Yk7zLkvGVx1dYofqMYSP8MXsn4evK9ZHYSXm3WJ65PSsBGnZ4PCCJpbnSjBjuHiRl" TargetMode="External"/><Relationship Id="rId1010" Type="http://schemas.openxmlformats.org/officeDocument/2006/relationships/hyperlink" Target="https://www.pixiv.net/users/19562638" TargetMode="External"/><Relationship Id="rId2341" Type="http://schemas.openxmlformats.org/officeDocument/2006/relationships/hyperlink" Target="https://www.plurk.com/p/3i9tyr67nm" TargetMode="External"/><Relationship Id="rId1011" Type="http://schemas.openxmlformats.org/officeDocument/2006/relationships/hyperlink" Target="https://www.facebook.com/share/p/1CJdEaj1sL/" TargetMode="External"/><Relationship Id="rId2342" Type="http://schemas.openxmlformats.org/officeDocument/2006/relationships/hyperlink" Target="https://linktr.ee/murasakiting" TargetMode="External"/><Relationship Id="rId1012" Type="http://schemas.openxmlformats.org/officeDocument/2006/relationships/hyperlink" Target="https://www.facebook.com/Aya.artist/?locale=ja_JP" TargetMode="External"/><Relationship Id="rId2343" Type="http://schemas.openxmlformats.org/officeDocument/2006/relationships/hyperlink" Target="https://www.facebook.com/lie.char.3" TargetMode="External"/><Relationship Id="rId1013" Type="http://schemas.openxmlformats.org/officeDocument/2006/relationships/hyperlink" Target="https://x.com/lezon_re?fbclid=IwY2xjawOX5ylleHRuA2FlbQIxMABicmlkETFJSHRIVndpOGZrY1VhU1J0c3J0YwZhcHBfaWQQMjIyMDM5MTc4ODIwMDg5MgABHn0c9bBgzeHo-7VW4VLJt-EFOgqQ2krv1VRIpDK1g4ct4uPc2GqVvJZCULdX_aem_Ne608tHGwCvrQkW7NqGunA" TargetMode="External"/><Relationship Id="rId2344" Type="http://schemas.openxmlformats.org/officeDocument/2006/relationships/hyperlink" Target="https://www.facebook.com/p/%E7%B2%97%E7%B7%9A%E6%A2%9D%E5%B7%A5%E4%BD%9C%E6%88%BF-AKN%E9%98%BF%E6%A0%B9-100068021243803/?locale=zh_TW" TargetMode="External"/><Relationship Id="rId1014" Type="http://schemas.openxmlformats.org/officeDocument/2006/relationships/hyperlink" Target="https://www.pixiv.net/users/3728486" TargetMode="External"/><Relationship Id="rId2345" Type="http://schemas.openxmlformats.org/officeDocument/2006/relationships/hyperlink" Target="https://www.facebook.com/share/p/17oNbsEjQ9/" TargetMode="External"/><Relationship Id="rId1004" Type="http://schemas.openxmlformats.org/officeDocument/2006/relationships/hyperlink" Target="https://x.com/simaoo_3rd?fbclid=IwY2xjawPu7XFleHRuA2FlbQIxMABicmlkETFzbG5yYWwzbmtka3V5ZVlic3J0YwZhcHBfaWQQMjIyMDM5MTc4ODIwMDg5MgABHocpaOQc79-z69s8Xm4ZaBk92hwwTUGz7LteXhv459GO36YfdbU2UHu3mGKr_aem_on6lLdMUKivNEcIaEBGQfw" TargetMode="External"/><Relationship Id="rId2335" Type="http://schemas.openxmlformats.org/officeDocument/2006/relationships/hyperlink" Target="https://portaly.cc/nagadrawdraw" TargetMode="External"/><Relationship Id="rId1005" Type="http://schemas.openxmlformats.org/officeDocument/2006/relationships/hyperlink" Target="https://www.pixiv.net/users/18354969" TargetMode="External"/><Relationship Id="rId2336" Type="http://schemas.openxmlformats.org/officeDocument/2006/relationships/hyperlink" Target="https://www.plurk.com/p/3i60nohyq9" TargetMode="External"/><Relationship Id="rId1006" Type="http://schemas.openxmlformats.org/officeDocument/2006/relationships/hyperlink" Target="https://www.facebook.com/share/p/1SxfrNqRoL/" TargetMode="External"/><Relationship Id="rId2337" Type="http://schemas.openxmlformats.org/officeDocument/2006/relationships/hyperlink" Target="https://www.plurk.com/p/3ia3zr6nbc" TargetMode="External"/><Relationship Id="rId1007" Type="http://schemas.openxmlformats.org/officeDocument/2006/relationships/hyperlink" Target="https://www.facebook.com/share/p/1SxfrNqRoL/" TargetMode="External"/><Relationship Id="rId2338" Type="http://schemas.openxmlformats.org/officeDocument/2006/relationships/hyperlink" Target="https://www.facebook.com/Midori.prpr" TargetMode="External"/><Relationship Id="rId1008" Type="http://schemas.openxmlformats.org/officeDocument/2006/relationships/hyperlink" Target="https://www.facebook.com/tkgksouma" TargetMode="External"/><Relationship Id="rId2339" Type="http://schemas.openxmlformats.org/officeDocument/2006/relationships/hyperlink" Target="https://www.instagram.com/1000midori?utm_source=ig_web_button_share_sheet&amp;igsh=ZDNlZDc0MzIxNw==" TargetMode="External"/><Relationship Id="rId1009" Type="http://schemas.openxmlformats.org/officeDocument/2006/relationships/hyperlink" Target="https://x.com/takagaki88" TargetMode="External"/><Relationship Id="rId2330" Type="http://schemas.openxmlformats.org/officeDocument/2006/relationships/hyperlink" Target="https://twitter.com/nagadrawdraw" TargetMode="External"/><Relationship Id="rId1000" Type="http://schemas.openxmlformats.org/officeDocument/2006/relationships/hyperlink" Target="https://www.facebook.com/mei.404/posts/pfbid02NrmQH4P7SxnUt2dm4fLP2zLsiW5vz6N55fwkeniuqScpUs5wphaUoSX9M9t4L4BNl" TargetMode="External"/><Relationship Id="rId2331" Type="http://schemas.openxmlformats.org/officeDocument/2006/relationships/hyperlink" Target="https://www.plurk.com/nagaaaaa12" TargetMode="External"/><Relationship Id="rId1001" Type="http://schemas.openxmlformats.org/officeDocument/2006/relationships/hyperlink" Target="https://www.plurk.com/p/3i9xm3sbb6" TargetMode="External"/><Relationship Id="rId2332" Type="http://schemas.openxmlformats.org/officeDocument/2006/relationships/hyperlink" Target="https://www.pixiv.net/users/117352552" TargetMode="External"/><Relationship Id="rId1002" Type="http://schemas.openxmlformats.org/officeDocument/2006/relationships/hyperlink" Target="https://www.pixiv.net/artworks/140631143" TargetMode="External"/><Relationship Id="rId2333" Type="http://schemas.openxmlformats.org/officeDocument/2006/relationships/hyperlink" Target="https://fantia.jp/fanclubs/521055" TargetMode="External"/><Relationship Id="rId1003" Type="http://schemas.openxmlformats.org/officeDocument/2006/relationships/hyperlink" Target="https://www.facebook.com/simaoo.2nd" TargetMode="External"/><Relationship Id="rId2334" Type="http://schemas.openxmlformats.org/officeDocument/2006/relationships/hyperlink" Target="https://buymeacoffee.com/nagadrawdraw" TargetMode="External"/><Relationship Id="rId1037" Type="http://schemas.openxmlformats.org/officeDocument/2006/relationships/hyperlink" Target="https://discord.com/servers/e-rou-tui-ben-pu-e-1124719225248940094" TargetMode="External"/><Relationship Id="rId2368" Type="http://schemas.openxmlformats.org/officeDocument/2006/relationships/hyperlink" Target="https://x.com/Yoru_san0615" TargetMode="External"/><Relationship Id="rId1038" Type="http://schemas.openxmlformats.org/officeDocument/2006/relationships/hyperlink" Target="https://lit.link/en/narurock8925" TargetMode="External"/><Relationship Id="rId2369" Type="http://schemas.openxmlformats.org/officeDocument/2006/relationships/hyperlink" Target="https://www.plurk.com/Yorusan0615" TargetMode="External"/><Relationship Id="rId1039" Type="http://schemas.openxmlformats.org/officeDocument/2006/relationships/hyperlink" Target="https://www.facebook.com/share/p/1JhAvCjvbJ/" TargetMode="External"/><Relationship Id="rId206" Type="http://schemas.openxmlformats.org/officeDocument/2006/relationships/hyperlink" Target="https://www.youtube.com/channel/UCNZOuBt0RFkJV0kC_fqfoGw" TargetMode="External"/><Relationship Id="rId205" Type="http://schemas.openxmlformats.org/officeDocument/2006/relationships/hyperlink" Target="https://www.instagram.com/0epo0/" TargetMode="External"/><Relationship Id="rId204" Type="http://schemas.openxmlformats.org/officeDocument/2006/relationships/hyperlink" Target="https://www.pixiv.net/users/1237464" TargetMode="External"/><Relationship Id="rId203" Type="http://schemas.openxmlformats.org/officeDocument/2006/relationships/hyperlink" Target="https://twitter.com/EPO_0" TargetMode="External"/><Relationship Id="rId209" Type="http://schemas.openxmlformats.org/officeDocument/2006/relationships/hyperlink" Target="https://www.facebook.com/erythropoietin.rbc/posts/pfbid02gWFPgQwm8BSu6bRcAATLDBKqkeULmuH2RjdgbadidEVoPDKwScaRkfszuMyymdVkl?__cft__%5B0%5D=AZUUwJtnQczY7yaF9XKBATGWZWnwl5cCbnYE1h8Zcwz8bfx3mhneJTKoze8DKPcEiI2-8jJGrj4S7HfE3SM7fz1Q2H4NHH5i5BPp7KhKmLvnvGq8wW2X5NztoeQUq50NyCZrMf3uGLQMj9dEJpIT80g4ZSQTIFh6NdDEwuUTM5N3JQ&amp;__tn__=%2CO%2CP-R" TargetMode="External"/><Relationship Id="rId208" Type="http://schemas.openxmlformats.org/officeDocument/2006/relationships/hyperlink" Target="https://www.epoartwork.com/" TargetMode="External"/><Relationship Id="rId207" Type="http://schemas.openxmlformats.org/officeDocument/2006/relationships/hyperlink" Target="https://www.twitch.tv/epo_live" TargetMode="External"/><Relationship Id="rId2360" Type="http://schemas.openxmlformats.org/officeDocument/2006/relationships/hyperlink" Target="https://www.facebook.com/fukacea4/posts/pfbid02ZVU79HrcqnnHhXGWi3fzPjgcEmW42VaxuApRyUh8XHkmsLBLGqmQBJeBNFXPDCBbl" TargetMode="External"/><Relationship Id="rId1030" Type="http://schemas.openxmlformats.org/officeDocument/2006/relationships/hyperlink" Target="https://www.facebook.com/share/r/1C4Qpn5Yse/" TargetMode="External"/><Relationship Id="rId2361" Type="http://schemas.openxmlformats.org/officeDocument/2006/relationships/hyperlink" Target="https://www.facebook.com/fukacea4/posts/pfbid036rG1u3omVwaJvLtGkYVKoDjf48QV9ymBhYjoCxDRoxMHZki11wDbST6JNngPkw6Zl" TargetMode="External"/><Relationship Id="rId1031" Type="http://schemas.openxmlformats.org/officeDocument/2006/relationships/hyperlink" Target="https://www.myacg.com.tw/goods_detail.php?gid=6767951" TargetMode="External"/><Relationship Id="rId2362" Type="http://schemas.openxmlformats.org/officeDocument/2006/relationships/hyperlink" Target="https://www.facebook.com/ailanto.joy" TargetMode="External"/><Relationship Id="rId1032" Type="http://schemas.openxmlformats.org/officeDocument/2006/relationships/hyperlink" Target="https://www.facebook.com/naru.ban.2025" TargetMode="External"/><Relationship Id="rId2363" Type="http://schemas.openxmlformats.org/officeDocument/2006/relationships/hyperlink" Target="https://x.com/Ailanto_2001" TargetMode="External"/><Relationship Id="rId202" Type="http://schemas.openxmlformats.org/officeDocument/2006/relationships/hyperlink" Target="https://www.facebook.com/0EPO0" TargetMode="External"/><Relationship Id="rId1033" Type="http://schemas.openxmlformats.org/officeDocument/2006/relationships/hyperlink" Target="https://www.facebook.com/narurock8925?locale=zh_TW" TargetMode="External"/><Relationship Id="rId2364" Type="http://schemas.openxmlformats.org/officeDocument/2006/relationships/hyperlink" Target="https://drive.google.com/file/d/1JBqWewJORpAtYcbkXQIqUlG-iDKdFaTT/view?usp=sharing" TargetMode="External"/><Relationship Id="rId201" Type="http://schemas.openxmlformats.org/officeDocument/2006/relationships/hyperlink" Target="https://www.plurk.com/p/3i8z1ihhmx" TargetMode="External"/><Relationship Id="rId1034" Type="http://schemas.openxmlformats.org/officeDocument/2006/relationships/hyperlink" Target="https://x.com/rockasceny" TargetMode="External"/><Relationship Id="rId2365" Type="http://schemas.openxmlformats.org/officeDocument/2006/relationships/hyperlink" Target="https://www.facebook.com/Mugenjirai2/posts/pfbid0q22MvR6NQ6pHwk4hJ6bev9tTf3BzqBA2DYQC55PSffRHhXHHf9X942w1ckmoyhvvl" TargetMode="External"/><Relationship Id="rId200" Type="http://schemas.openxmlformats.org/officeDocument/2006/relationships/hyperlink" Target="https://www.facebook.com/sang.you.mu/posts/pfbid0LC7BzC55D5fF3KrzC91fkTXKir5JK9d3G54ekBU2U91bUo1PGUPTwf1mj7Fs8P5Hl" TargetMode="External"/><Relationship Id="rId1035" Type="http://schemas.openxmlformats.org/officeDocument/2006/relationships/hyperlink" Target="https://x.com/narurock8925" TargetMode="External"/><Relationship Id="rId2366" Type="http://schemas.openxmlformats.org/officeDocument/2006/relationships/hyperlink" Target="https://www.facebook.com/ri.susu.2025/posts/pfbid0239L8DqMMfUkqkyojMo2B8q2PiCFJcM7Z1fL9rsErLqQrJ5o3aah6gRvAh4gfrp65l" TargetMode="External"/><Relationship Id="rId1036" Type="http://schemas.openxmlformats.org/officeDocument/2006/relationships/hyperlink" Target="https://www.pixiv.net/users/5477773" TargetMode="External"/><Relationship Id="rId2367" Type="http://schemas.openxmlformats.org/officeDocument/2006/relationships/hyperlink" Target="https://www.facebook.com/ri.susu.2025/posts/pfbid0239L8DqMMfUkqkyojMo2B8q2PiCFJcM7Z1fL9rsErLqQrJ5o3aah6gRvAh4gfrp65l" TargetMode="External"/><Relationship Id="rId1026" Type="http://schemas.openxmlformats.org/officeDocument/2006/relationships/hyperlink" Target="https://lit.link/zh-tw/Gmi?fbclid=IwY2xjawOaEpxleHRuA2FlbQIxMABicmlkETFaWVBvUm5jbWx3ckJVaVA0c3J0YwZhcHBfaWQQMjIyMDM5MTc4ODIwMDg5MgABHn05VEEWUumAvgShsqu9BJog7Ki0A3XA7qPTGtb-_gGlJHmiqGUleMIY0c8c_aem_jimdJsTSKCuGwRsuTbRKag" TargetMode="External"/><Relationship Id="rId2357" Type="http://schemas.openxmlformats.org/officeDocument/2006/relationships/hyperlink" Target="https://www.plurk.com/p/3i89gu26ks" TargetMode="External"/><Relationship Id="rId1027" Type="http://schemas.openxmlformats.org/officeDocument/2006/relationships/hyperlink" Target="https://www.facebook.com/goh.mushiboyhann" TargetMode="External"/><Relationship Id="rId2358" Type="http://schemas.openxmlformats.org/officeDocument/2006/relationships/hyperlink" Target="https://www.plurk.com/p/3i8kn8hmed" TargetMode="External"/><Relationship Id="rId1028" Type="http://schemas.openxmlformats.org/officeDocument/2006/relationships/hyperlink" Target="https://www.pixiv.net/users/501069" TargetMode="External"/><Relationship Id="rId2359" Type="http://schemas.openxmlformats.org/officeDocument/2006/relationships/hyperlink" Target="https://www.plurk.com/p/3i89gu26ks" TargetMode="External"/><Relationship Id="rId1029" Type="http://schemas.openxmlformats.org/officeDocument/2006/relationships/hyperlink" Target="https://www.instagram.com/mushiboyhann" TargetMode="External"/><Relationship Id="rId2350" Type="http://schemas.openxmlformats.org/officeDocument/2006/relationships/hyperlink" Target="https://www.plurk.com/p/3i7sthtofu" TargetMode="External"/><Relationship Id="rId1020" Type="http://schemas.openxmlformats.org/officeDocument/2006/relationships/hyperlink" Target="https://www.pixiv.net/users/62988244" TargetMode="External"/><Relationship Id="rId2351" Type="http://schemas.openxmlformats.org/officeDocument/2006/relationships/hyperlink" Target="https://www.facebook.com/YukiTamaGoSnowEgg/?locale=zh_TW" TargetMode="External"/><Relationship Id="rId1021" Type="http://schemas.openxmlformats.org/officeDocument/2006/relationships/hyperlink" Target="https://lit.link/en/ek0ru" TargetMode="External"/><Relationship Id="rId2352" Type="http://schemas.openxmlformats.org/officeDocument/2006/relationships/hyperlink" Target="https://twitter.com/SnowEggYukiTama" TargetMode="External"/><Relationship Id="rId1022" Type="http://schemas.openxmlformats.org/officeDocument/2006/relationships/hyperlink" Target="https://x.com/ek0ru/status/2019075016499892734/photo/1" TargetMode="External"/><Relationship Id="rId2353" Type="http://schemas.openxmlformats.org/officeDocument/2006/relationships/hyperlink" Target="https://www.pixiv.net/users/1755315" TargetMode="External"/><Relationship Id="rId1023" Type="http://schemas.openxmlformats.org/officeDocument/2006/relationships/hyperlink" Target="https://www.facebook.com/ju.xiao.mi.989964/" TargetMode="External"/><Relationship Id="rId2354" Type="http://schemas.openxmlformats.org/officeDocument/2006/relationships/hyperlink" Target="https://x.com/SnowEggYukiTama/status/2019050505687945702" TargetMode="External"/><Relationship Id="rId1024" Type="http://schemas.openxmlformats.org/officeDocument/2006/relationships/hyperlink" Target="https://twitter.com/jimmyovob" TargetMode="External"/><Relationship Id="rId2355" Type="http://schemas.openxmlformats.org/officeDocument/2006/relationships/hyperlink" Target="https://www.facebook.com/aw.an.553722/posts/pfbid0qa8b2mM1VrkSeigrZyi9Z7ng58HS6iHfdVzYvSQMAuC9RGTo1oStzbcRxyPbppJQl" TargetMode="External"/><Relationship Id="rId1025" Type="http://schemas.openxmlformats.org/officeDocument/2006/relationships/hyperlink" Target="https://www.instagram.com/jimmyovob/" TargetMode="External"/><Relationship Id="rId2356" Type="http://schemas.openxmlformats.org/officeDocument/2006/relationships/hyperlink" Target="https://www.facebook.com/chiyuki.hojo.7/posts/pfbid0rnnohtfC9uWH5JfQWc7AS79RpFsQjQLAbN9SWpSAdGyPWdSMQymPA7nHzwrFMNknl" TargetMode="External"/><Relationship Id="rId1910" Type="http://schemas.openxmlformats.org/officeDocument/2006/relationships/hyperlink" Target="https://www.facebook.com/permalink.php?story_fbid=pfbid035Vo7Nvb6cwmGfZobGgNdrxwMaMqyn55E1BapUnY9JknSRjjyqBNRokziy4dXiWzl&amp;id=100084534447294" TargetMode="External"/><Relationship Id="rId1911" Type="http://schemas.openxmlformats.org/officeDocument/2006/relationships/hyperlink" Target="https://x.com/studio_tsa/status/2011424814666592687" TargetMode="External"/><Relationship Id="rId1912" Type="http://schemas.openxmlformats.org/officeDocument/2006/relationships/hyperlink" Target="https://x.com/studio_tsa/status/2012125424974012825" TargetMode="External"/><Relationship Id="rId1913" Type="http://schemas.openxmlformats.org/officeDocument/2006/relationships/hyperlink" Target="https://x.com/Riryidesu/status/2012141664979263889" TargetMode="External"/><Relationship Id="rId1914" Type="http://schemas.openxmlformats.org/officeDocument/2006/relationships/hyperlink" Target="https://x.com/MiroliveTw/status/2010677509675757887" TargetMode="External"/><Relationship Id="rId1915" Type="http://schemas.openxmlformats.org/officeDocument/2006/relationships/hyperlink" Target="https://reurl.cc/emgQnL" TargetMode="External"/><Relationship Id="rId1916" Type="http://schemas.openxmlformats.org/officeDocument/2006/relationships/hyperlink" Target="https://www.facebook.com/profile.php?id=61566804809143" TargetMode="External"/><Relationship Id="rId1917" Type="http://schemas.openxmlformats.org/officeDocument/2006/relationships/hyperlink" Target="https://twitter.com/Nayuki_Vivy" TargetMode="External"/><Relationship Id="rId1918" Type="http://schemas.openxmlformats.org/officeDocument/2006/relationships/hyperlink" Target="https://x.com/Hanabi_Bureya" TargetMode="External"/><Relationship Id="rId1919" Type="http://schemas.openxmlformats.org/officeDocument/2006/relationships/hyperlink" Target="https://www.instagram.com/hanabibureya/" TargetMode="External"/><Relationship Id="rId1900" Type="http://schemas.openxmlformats.org/officeDocument/2006/relationships/hyperlink" Target="https://x.com/kuroxusagihime/status/2010728892169122071/photo/1" TargetMode="External"/><Relationship Id="rId1901" Type="http://schemas.openxmlformats.org/officeDocument/2006/relationships/hyperlink" Target="https://docs.google.com/forms/d/e/1FAIpQLScLVptyKQTA8CHUukh3R2x-5aixs60Uqyyd7S68JGDBNbkSag/viewform" TargetMode="External"/><Relationship Id="rId1902" Type="http://schemas.openxmlformats.org/officeDocument/2006/relationships/hyperlink" Target="https://www.facebook.com/AkucatProjectLtd/posts/pfbid02Fei4bYLY8X529SsLuSFJLVCbXDQ3McqtsY38qF5GWwJQyVgMZeGj5bgvYE9jHri5l" TargetMode="External"/><Relationship Id="rId1903" Type="http://schemas.openxmlformats.org/officeDocument/2006/relationships/hyperlink" Target="https://x.com/neuproject_/status/2016134098100555901/photo/1" TargetMode="External"/><Relationship Id="rId1904" Type="http://schemas.openxmlformats.org/officeDocument/2006/relationships/hyperlink" Target="https://x.com/huanyue_vtuber" TargetMode="External"/><Relationship Id="rId1905" Type="http://schemas.openxmlformats.org/officeDocument/2006/relationships/hyperlink" Target="https://x.com/huanyue_vtuber/status/2010917216934609017" TargetMode="External"/><Relationship Id="rId1906" Type="http://schemas.openxmlformats.org/officeDocument/2006/relationships/hyperlink" Target="https://x.com/alfadaimon/status/2017387355896946941/photo/1" TargetMode="External"/><Relationship Id="rId1907" Type="http://schemas.openxmlformats.org/officeDocument/2006/relationships/hyperlink" Target="https://x.com/Potted_Live/status/2015309220590313539" TargetMode="External"/><Relationship Id="rId1908" Type="http://schemas.openxmlformats.org/officeDocument/2006/relationships/hyperlink" Target="https://www.facebook.com/p/%E7%AE%B1%E7%AE%B1The-Box-100084534447294/?locale=zh_TW" TargetMode="External"/><Relationship Id="rId1909" Type="http://schemas.openxmlformats.org/officeDocument/2006/relationships/hyperlink" Target="https://www.facebook.com/permalink.php?story_fbid=pfbid0Ws7WLKkGFDjWaVgjnyBi6FDuKUdXSP6qGwQy8ri4ZRvae659CHB55JUTp42G7gWzl&amp;id=100084534447294" TargetMode="External"/><Relationship Id="rId1090" Type="http://schemas.openxmlformats.org/officeDocument/2006/relationships/hyperlink" Target="https://www.myacg.com.tw/goods_detail.php?gid=6618633" TargetMode="External"/><Relationship Id="rId1091" Type="http://schemas.openxmlformats.org/officeDocument/2006/relationships/hyperlink" Target="https://x.com/WhiteRooom3/status/2010333284069421231" TargetMode="External"/><Relationship Id="rId1092" Type="http://schemas.openxmlformats.org/officeDocument/2006/relationships/hyperlink" Target="https://www.myacg.com.tw/seller_market.php?seller=321263" TargetMode="External"/><Relationship Id="rId1093" Type="http://schemas.openxmlformats.org/officeDocument/2006/relationships/hyperlink" Target="https://www.facebook.com/" TargetMode="External"/><Relationship Id="rId1094" Type="http://schemas.openxmlformats.org/officeDocument/2006/relationships/hyperlink" Target="https://www.facebook.com/profile.php?id=100002692831584" TargetMode="External"/><Relationship Id="rId1095" Type="http://schemas.openxmlformats.org/officeDocument/2006/relationships/hyperlink" Target="https://bsky.app/profile/demahmw.bsky.social" TargetMode="External"/><Relationship Id="rId1096" Type="http://schemas.openxmlformats.org/officeDocument/2006/relationships/hyperlink" Target="https://x.com/demahmw?fbclid=IwY2xjawHp7CxleHRuA2FlbQIxMAABHTgWhUJyEi0S9WxFqAyIeoF-M4umiPBWUtdvrzidsIQsQxxi86QAwi3lMw_aem_7bisIYOt8SSRbRfFav9m0A" TargetMode="External"/><Relationship Id="rId1097" Type="http://schemas.openxmlformats.org/officeDocument/2006/relationships/hyperlink" Target="https://www.plurk.com/portal/" TargetMode="External"/><Relationship Id="rId1098" Type="http://schemas.openxmlformats.org/officeDocument/2006/relationships/hyperlink" Target="https://www.pixiv.net/users/7054584" TargetMode="External"/><Relationship Id="rId1099" Type="http://schemas.openxmlformats.org/officeDocument/2006/relationships/hyperlink" Target="https://demahmw.fanbox.cc/" TargetMode="External"/><Relationship Id="rId1080" Type="http://schemas.openxmlformats.org/officeDocument/2006/relationships/hyperlink" Target="https://www.facebook.com/OniNoboru/posts/pfbid0tQurqx1nzF1gVF3HEyxhL7tBvvQqHcH8jgsNUZybjW2w2SdNx4xAH52yToDUzAJvl" TargetMode="External"/><Relationship Id="rId1081" Type="http://schemas.openxmlformats.org/officeDocument/2006/relationships/hyperlink" Target="https://www.plurk.com/p/3i8yn5z1zs" TargetMode="External"/><Relationship Id="rId1082" Type="http://schemas.openxmlformats.org/officeDocument/2006/relationships/hyperlink" Target="https://www.myacg.com.tw/seller_market.php?seller=65333" TargetMode="External"/><Relationship Id="rId1083" Type="http://schemas.openxmlformats.org/officeDocument/2006/relationships/hyperlink" Target="https://www.facebook.com/otaku.eden2/posts/pfbid02s9it4JDW8KBgFgMGnnvy97B7WZ48QS29Ks4fp45oUtQuhoLyv6LTkCUou6dUePjNl?__cft__%5B0%5D=AZX2Y4s1FOKtfQuLVHjXwrgzySfoxuvojfinlmto5gOB5vZhtC8vEtkS3yrPspxbxNgYc3S8VFBJ2JSclibi08XDfVtrsinlKhDMDPVAmheRmhdPSby_nq_Q3ImkWnunj-E0GN6_-Ju-LzfEHbuIEMewfegvGHJYAdO4S-f9ocTlAb-mM93kt0fwbAt6KQ7eA9oCCUlDrjgMZevZbtaprfdo&amp;__tn__=%2CO%2CP-R" TargetMode="External"/><Relationship Id="rId1084" Type="http://schemas.openxmlformats.org/officeDocument/2006/relationships/hyperlink" Target="https://www.facebook.com/otaku.eden2/posts/pfbid0REFapZW1i8w2CQ1XM775RSzMeXadPAF1HfpKqDDgi4KbzQYDb4zqYHjn4usmazSvl" TargetMode="External"/><Relationship Id="rId1085" Type="http://schemas.openxmlformats.org/officeDocument/2006/relationships/hyperlink" Target="https://www.myacg.com.tw/goods_detail.php?gid=6588846" TargetMode="External"/><Relationship Id="rId1086" Type="http://schemas.openxmlformats.org/officeDocument/2006/relationships/hyperlink" Target="https://www.facebook.com/RanyuArt/posts/pfbid02dAsBT1XYPgNaT7FRhxNNXVk2Cg9ABMBPiVhyGhQjdKSHxzDM8XJJaBqsFeDsgYrVl" TargetMode="External"/><Relationship Id="rId1087" Type="http://schemas.openxmlformats.org/officeDocument/2006/relationships/hyperlink" Target="https://www.myacg.com.tw/seller_market.php?keyword=FF46&amp;seller=281185" TargetMode="External"/><Relationship Id="rId1088" Type="http://schemas.openxmlformats.org/officeDocument/2006/relationships/hyperlink" Target="https://www.myacg.com.tw/goods_detail.php?gid=6618633" TargetMode="External"/><Relationship Id="rId1089" Type="http://schemas.openxmlformats.org/officeDocument/2006/relationships/hyperlink" Target="https://www.facebook.com/photo?fbid=122257202414250082&amp;set=pcb.122257204868250082" TargetMode="External"/><Relationship Id="rId1972" Type="http://schemas.openxmlformats.org/officeDocument/2006/relationships/hyperlink" Target="https://discord.gg/TQ3M4VgEHD" TargetMode="External"/><Relationship Id="rId1973" Type="http://schemas.openxmlformats.org/officeDocument/2006/relationships/hyperlink" Target="https://lit.link/en/washimineryo1022?fbclid=IwY2xjawOjW4xleHRuA2FlbQIxMABicmlkETFyU2NwOTlHV0Q4YVNxOEk3c3J0YwZhcHBfaWQQMjIyMDM5MTc4ODIwMDg5MgABHqTRX1vRFSHs-U6LvXv2wE2CXhiZd3Mufl3zrglXk4KYfS4OG7rrzKPxFQon_aem_pGQKUC6wUWSWI_8jD9rI-w" TargetMode="External"/><Relationship Id="rId1974" Type="http://schemas.openxmlformats.org/officeDocument/2006/relationships/hyperlink" Target="https://www.facebook.com/Washimineryo/posts/pfbid0YrTGoa8nzMCLkLPziXtM2LF6vmWXqtCqsho8wZUpYNZDAEcD4yAXVVMHy7R75CTnl" TargetMode="External"/><Relationship Id="rId1975" Type="http://schemas.openxmlformats.org/officeDocument/2006/relationships/hyperlink" Target="https://www.facebook.com/kuromuono" TargetMode="External"/><Relationship Id="rId1976" Type="http://schemas.openxmlformats.org/officeDocument/2006/relationships/hyperlink" Target="https://twitter.com/KuromuOno" TargetMode="External"/><Relationship Id="rId1977" Type="http://schemas.openxmlformats.org/officeDocument/2006/relationships/hyperlink" Target="https://www.youtube.com/channel/UC2ZWggon1NOT2TGaVUMzY7A" TargetMode="External"/><Relationship Id="rId1978" Type="http://schemas.openxmlformats.org/officeDocument/2006/relationships/hyperlink" Target="https://discord.com/invite/jYfjJ5RJF3" TargetMode="External"/><Relationship Id="rId1979" Type="http://schemas.openxmlformats.org/officeDocument/2006/relationships/hyperlink" Target="https://www.facebook.com/kuromuono/posts/pfbid02USLdZPiQTsyUcPmJ3Hhy9PgeSFLVFuaVRLFSh5vV3ioJtd3gJ8KBxjwE3Doy4EYwl" TargetMode="External"/><Relationship Id="rId1970" Type="http://schemas.openxmlformats.org/officeDocument/2006/relationships/hyperlink" Target="https://payment-r2qm.onrender.com/" TargetMode="External"/><Relationship Id="rId1971" Type="http://schemas.openxmlformats.org/officeDocument/2006/relationships/hyperlink" Target="https://www.twitch.tv/washimineryo" TargetMode="External"/><Relationship Id="rId1961" Type="http://schemas.openxmlformats.org/officeDocument/2006/relationships/hyperlink" Target="https://p.ecpay.com.tw/1FB730B" TargetMode="External"/><Relationship Id="rId1962" Type="http://schemas.openxmlformats.org/officeDocument/2006/relationships/hyperlink" Target="https://www.instagram.com/latiye_ababa/" TargetMode="External"/><Relationship Id="rId1963" Type="http://schemas.openxmlformats.org/officeDocument/2006/relationships/hyperlink" Target="https://www.youtube.com/@latiye_ababa" TargetMode="External"/><Relationship Id="rId1964" Type="http://schemas.openxmlformats.org/officeDocument/2006/relationships/hyperlink" Target="https://lit.link/zh-tw/c7d635e8-8ed2-45c9-b481-4a8a80344eea" TargetMode="External"/><Relationship Id="rId1965" Type="http://schemas.openxmlformats.org/officeDocument/2006/relationships/hyperlink" Target="https://x.com/latiye_ababa/status/1994894635647602916" TargetMode="External"/><Relationship Id="rId1966" Type="http://schemas.openxmlformats.org/officeDocument/2006/relationships/hyperlink" Target="https://www.youtube.com/watch?v=9Na5YrLOlJY" TargetMode="External"/><Relationship Id="rId1967" Type="http://schemas.openxmlformats.org/officeDocument/2006/relationships/hyperlink" Target="https://docs.google.com/forms/d/e/1FAIpQLSdOSU1FpZA6uw-HReWxwTSyP14zz36PQMjCi2pFKN5hY1V0zA/viewform" TargetMode="External"/><Relationship Id="rId1968" Type="http://schemas.openxmlformats.org/officeDocument/2006/relationships/hyperlink" Target="https://www.facebook.com/Washimineryo" TargetMode="External"/><Relationship Id="rId1969" Type="http://schemas.openxmlformats.org/officeDocument/2006/relationships/hyperlink" Target="https://twitter.com/washimineryo" TargetMode="External"/><Relationship Id="rId1960" Type="http://schemas.openxmlformats.org/officeDocument/2006/relationships/hyperlink" Target="https://x.com/latiye_ababa" TargetMode="External"/><Relationship Id="rId1994" Type="http://schemas.openxmlformats.org/officeDocument/2006/relationships/hyperlink" Target="https://lit.link/en/IchigosenTokikoi" TargetMode="External"/><Relationship Id="rId1995" Type="http://schemas.openxmlformats.org/officeDocument/2006/relationships/hyperlink" Target="https://x.com/ichigo_tokikoi/status/2014639245030469897" TargetMode="External"/><Relationship Id="rId1996" Type="http://schemas.openxmlformats.org/officeDocument/2006/relationships/hyperlink" Target="https://www.facebook.com/VTuberIchigosen/posts/pfbid02AHEh3woCBtRQfdnGufyUhEBDCSesgRoMrcHmsrt3gLTUFrYHm4U1uAtJusNgQSNFl" TargetMode="External"/><Relationship Id="rId1997" Type="http://schemas.openxmlformats.org/officeDocument/2006/relationships/hyperlink" Target="https://x.com/Fatsheep6021/status/2019259699590492440" TargetMode="External"/><Relationship Id="rId1998" Type="http://schemas.openxmlformats.org/officeDocument/2006/relationships/hyperlink" Target="https://www.plurk.com/p/3i5mvhzl0u" TargetMode="External"/><Relationship Id="rId1999" Type="http://schemas.openxmlformats.org/officeDocument/2006/relationships/hyperlink" Target="https://x.com/nanabrown_7/status/2009605967739269174" TargetMode="External"/><Relationship Id="rId1990" Type="http://schemas.openxmlformats.org/officeDocument/2006/relationships/hyperlink" Target="https://x.com/maplesyrup_0726/status/2016383233919995922/photo/1" TargetMode="External"/><Relationship Id="rId1991" Type="http://schemas.openxmlformats.org/officeDocument/2006/relationships/hyperlink" Target="https://x.com/ichigo_tokikoi" TargetMode="External"/><Relationship Id="rId1992" Type="http://schemas.openxmlformats.org/officeDocument/2006/relationships/hyperlink" Target="https://www.instagram.com/tokikoi_vtuber/" TargetMode="External"/><Relationship Id="rId1993" Type="http://schemas.openxmlformats.org/officeDocument/2006/relationships/hyperlink" Target="https://www.youtube.com/watch?v=j41cbgkR3cw" TargetMode="External"/><Relationship Id="rId1983" Type="http://schemas.openxmlformats.org/officeDocument/2006/relationships/hyperlink" Target="https://www.youtube.com/@MarikaVtuber" TargetMode="External"/><Relationship Id="rId1984" Type="http://schemas.openxmlformats.org/officeDocument/2006/relationships/hyperlink" Target="https://www.twitch.tv/marika_vtuber?lang=zh-tw" TargetMode="External"/><Relationship Id="rId1985" Type="http://schemas.openxmlformats.org/officeDocument/2006/relationships/hyperlink" Target="https://lit.link/zh-tw/marikavtuber" TargetMode="External"/><Relationship Id="rId1986" Type="http://schemas.openxmlformats.org/officeDocument/2006/relationships/hyperlink" Target="https://www.facebook.com/marikavtuber/posts/pfbid02FPkJb1aWnW2R1MPw1GcFtzWKcjNXJXjsSs9sVkkk1mD2JWDKsHHxssGL6b1iQy7gl" TargetMode="External"/><Relationship Id="rId1987" Type="http://schemas.openxmlformats.org/officeDocument/2006/relationships/hyperlink" Target="https://x.com/maplesyrup_0726" TargetMode="External"/><Relationship Id="rId1988" Type="http://schemas.openxmlformats.org/officeDocument/2006/relationships/hyperlink" Target="https://www.twitch.tv/maplesyrup_0726" TargetMode="External"/><Relationship Id="rId1989" Type="http://schemas.openxmlformats.org/officeDocument/2006/relationships/hyperlink" Target="https://x.com/maplesyrup_0726/status/1994666996353700190" TargetMode="External"/><Relationship Id="rId1980" Type="http://schemas.openxmlformats.org/officeDocument/2006/relationships/hyperlink" Target="https://drive.google.com/file/d/1eBd-H5cZpIUCZfLrifao8ja5n7buVkwx/view?usp=sharing" TargetMode="External"/><Relationship Id="rId1981" Type="http://schemas.openxmlformats.org/officeDocument/2006/relationships/hyperlink" Target="https://x.com/marika_vtuber" TargetMode="External"/><Relationship Id="rId1982" Type="http://schemas.openxmlformats.org/officeDocument/2006/relationships/hyperlink" Target="https://www.instagram.com/marikavtuber/" TargetMode="External"/><Relationship Id="rId1930" Type="http://schemas.openxmlformats.org/officeDocument/2006/relationships/hyperlink" Target="https://www.facebook.com/yasetsu1314520/posts/pfbid0Xeyuyv1oqfLAkSUf8GVg32YM3M1wcKx4KmsJf7C37tVPiZTx78KV2mz23BhbvKX5l" TargetMode="External"/><Relationship Id="rId1931" Type="http://schemas.openxmlformats.org/officeDocument/2006/relationships/hyperlink" Target="https://x.com/komorikuma_vt" TargetMode="External"/><Relationship Id="rId1932" Type="http://schemas.openxmlformats.org/officeDocument/2006/relationships/hyperlink" Target="https://payment.ecpay.com.tw/Broadcaster/Donate/8466857B914567F1E82EFEEAF8F658EF" TargetMode="External"/><Relationship Id="rId1933" Type="http://schemas.openxmlformats.org/officeDocument/2006/relationships/hyperlink" Target="https://www.twitch.tv/komorikuma_vtuber" TargetMode="External"/><Relationship Id="rId1934" Type="http://schemas.openxmlformats.org/officeDocument/2006/relationships/hyperlink" Target="https://dc.komorikuma.com/" TargetMode="External"/><Relationship Id="rId1935" Type="http://schemas.openxmlformats.org/officeDocument/2006/relationships/hyperlink" Target="https://lit.link/zh-tw/komorikuma" TargetMode="External"/><Relationship Id="rId1936" Type="http://schemas.openxmlformats.org/officeDocument/2006/relationships/hyperlink" Target="https://x.com/komorikuma_vt/status/2015902949965496778/photo/1" TargetMode="External"/><Relationship Id="rId1937" Type="http://schemas.openxmlformats.org/officeDocument/2006/relationships/hyperlink" Target="https://myship.7-11.com.tw/general/detail/GM2312299000069" TargetMode="External"/><Relationship Id="rId1938" Type="http://schemas.openxmlformats.org/officeDocument/2006/relationships/hyperlink" Target="https://www.facebook.com/profile.php?id=61554882099593&amp;__cft__%5B0%5D=AZa6XSi7wN9f9ZyO16_E92OUrEf_InOCDqYkGAmc_nykqxcRChevdEgOi7NHRqczwTJ0N6Xj92Xm_YrHC7Vhx57Jfxd5-awDyYB78bijNmVA_QzpLsV_ieBqfqITW3v9Z87PrtcLIJCKOdbYCIalvxCIQNlMK3s76abEz6HeqhsRBoaKTSsvvUzf2mMmHrQwaIRQatut4PNzZrCBs9PhQYGR&amp;__tn__=-UC%2CP-R" TargetMode="External"/><Relationship Id="rId1939" Type="http://schemas.openxmlformats.org/officeDocument/2006/relationships/hyperlink" Target="https://youtube.com/@vtuber_momo1206" TargetMode="External"/><Relationship Id="rId1920" Type="http://schemas.openxmlformats.org/officeDocument/2006/relationships/hyperlink" Target="https://www.youtube.com/@hanabibureya" TargetMode="External"/><Relationship Id="rId1921" Type="http://schemas.openxmlformats.org/officeDocument/2006/relationships/hyperlink" Target="https://drive.google.com/file/d/1Spz00EJc83xb93JMTVKj2cID2KAT0fz6/view?usp=sharing" TargetMode="External"/><Relationship Id="rId1922" Type="http://schemas.openxmlformats.org/officeDocument/2006/relationships/hyperlink" Target="https://x.com/HitomiOhlala" TargetMode="External"/><Relationship Id="rId1923" Type="http://schemas.openxmlformats.org/officeDocument/2006/relationships/hyperlink" Target="https://p.ecpay.com.tw/3A8B1AC" TargetMode="External"/><Relationship Id="rId1924" Type="http://schemas.openxmlformats.org/officeDocument/2006/relationships/hyperlink" Target="https://www.instagram.com/hitomiohlala/" TargetMode="External"/><Relationship Id="rId1925" Type="http://schemas.openxmlformats.org/officeDocument/2006/relationships/hyperlink" Target="https://www.youtube.com/@hitomiohlala?sub_confirmation=1" TargetMode="External"/><Relationship Id="rId1926" Type="http://schemas.openxmlformats.org/officeDocument/2006/relationships/hyperlink" Target="https://www.twitch.tv/hitomiohlala" TargetMode="External"/><Relationship Id="rId1927" Type="http://schemas.openxmlformats.org/officeDocument/2006/relationships/hyperlink" Target="https://discord.gg/hitomiohlala" TargetMode="External"/><Relationship Id="rId1928" Type="http://schemas.openxmlformats.org/officeDocument/2006/relationships/hyperlink" Target="https://x.com/HitomiOhlala/status/2017111390625157496" TargetMode="External"/><Relationship Id="rId1929" Type="http://schemas.openxmlformats.org/officeDocument/2006/relationships/hyperlink" Target="https://x.com/Yukichan1102?ref_src=twsrc%5Egoogle%7Ctwcamp%5Eserp%7Ctwgr%5Eauthor" TargetMode="External"/><Relationship Id="rId1950" Type="http://schemas.openxmlformats.org/officeDocument/2006/relationships/hyperlink" Target="https://x.com/BaiFuYin_ebi/status/2016853807700078996/photo/1" TargetMode="External"/><Relationship Id="rId1951" Type="http://schemas.openxmlformats.org/officeDocument/2006/relationships/hyperlink" Target="https://x.com/HuwaDuck" TargetMode="External"/><Relationship Id="rId1952" Type="http://schemas.openxmlformats.org/officeDocument/2006/relationships/hyperlink" Target="https://www.youtube.com/@HuwaCh" TargetMode="External"/><Relationship Id="rId1953" Type="http://schemas.openxmlformats.org/officeDocument/2006/relationships/hyperlink" Target="https://www.twitch.tv/huwaduck/about" TargetMode="External"/><Relationship Id="rId1954" Type="http://schemas.openxmlformats.org/officeDocument/2006/relationships/hyperlink" Target="https://x.com/Neoma_1010/status/2014815435934572624" TargetMode="External"/><Relationship Id="rId1955" Type="http://schemas.openxmlformats.org/officeDocument/2006/relationships/hyperlink" Target="https://www.facebook.com/PaboVtb" TargetMode="External"/><Relationship Id="rId1956" Type="http://schemas.openxmlformats.org/officeDocument/2006/relationships/hyperlink" Target="https://x.com/PaboVtb" TargetMode="External"/><Relationship Id="rId1957" Type="http://schemas.openxmlformats.org/officeDocument/2006/relationships/hyperlink" Target="https://www.youtube.com/@pabovtb" TargetMode="External"/><Relationship Id="rId1958" Type="http://schemas.openxmlformats.org/officeDocument/2006/relationships/hyperlink" Target="https://www.youtube.com/redirect?event=channel_description&amp;redir_token=QUFFLUhqbEs5SnBoekUybGl0OEdNTnpIZEtTRk1WNXFlZ3xBQ3Jtc0tsZnlRQVI5cWtycF9rckhmWlN3NVYyVnd3YXVLU29iaEVtRmxOakZGdC1nY18zcVQ1X3FINVV6UXFnRGpRdDZPbWdMaU5Cd3ZSTGphSHNUbGkwbThxX2FjaTJVaVNkZktCbHp1eEtWc09jQy02dk1uNA&amp;q=https%3A%2F%2Fdiscord.gg%2FGt2acXJdu7" TargetMode="External"/><Relationship Id="rId1959" Type="http://schemas.openxmlformats.org/officeDocument/2006/relationships/hyperlink" Target="https://x.com/MonLuoSha/status/2009497071427178580" TargetMode="External"/><Relationship Id="rId1940" Type="http://schemas.openxmlformats.org/officeDocument/2006/relationships/hyperlink" Target="https://discord.com/invite/XeYG2pzWNU" TargetMode="External"/><Relationship Id="rId1941" Type="http://schemas.openxmlformats.org/officeDocument/2006/relationships/hyperlink" Target="https://potofu.me/momo1206?fbclid=IwY2xjawPu60JleHRuA2FlbQIxMABicmlkETFzbG5yYWwzbmtka3V5ZVlic3J0YwZhcHBfaWQQMjIyMDM5MTc4ODIwMDg5MgABHoBiTHA0hjLnchoUl8eJdd79vJdGbpIEXmfOm-q58KPd8dyR0uKllqaF8ags_aem_JflOWtKYUL7Eurrkq2g00A" TargetMode="External"/><Relationship Id="rId1942" Type="http://schemas.openxmlformats.org/officeDocument/2006/relationships/hyperlink" Target="https://www.facebook.com/permalink.php?story_fbid=pfbid0P9oa2fP1sLjy58wQ5dWmEyahZW5Z6p7tWL5QUmFeZ5sh3HxuYJJmFWe585QHHxidl&amp;id=61554882099593" TargetMode="External"/><Relationship Id="rId1943" Type="http://schemas.openxmlformats.org/officeDocument/2006/relationships/hyperlink" Target="https://page.cashier.ecpay.com.tw/forms/dms8?fbclid=IwY2xjawPu6wNleHRuA2FlbQIxMABicmlkETE5ejhSdWUxNU5waFBwa2hac3J0YwZhcHBfaWQQMjIyMDM5MTc4ODIwMDg5MgABHr8u-CsRS6fJNjqpGNsa6I08WjfAcDQr7xyOpT9pTv_NDLVjZTT5YqzEi4jf_aem_7XNN5JHLlNpCOt_bC7jpug" TargetMode="External"/><Relationship Id="rId1944" Type="http://schemas.openxmlformats.org/officeDocument/2006/relationships/hyperlink" Target="https://page.cashier.ecpay.com.tw/forms/dms8?fbclid=IwY2xjawPu6wNleHRuA2FlbQIxMABicmlkETE5ejhSdWUxNU5waFBwa2hac3J0YwZhcHBfaWQQMjIyMDM5MTc4ODIwMDg5MgABHr8u-CsRS6fJNjqpGNsa6I08WjfAcDQr7xyOpT9pTv_NDLVjZTT5YqzEi4jf_aem_7XNN5JHLlNpCOt_bC7jpug" TargetMode="External"/><Relationship Id="rId1945" Type="http://schemas.openxmlformats.org/officeDocument/2006/relationships/hyperlink" Target="https://x.com/BaiFuYin_ebi" TargetMode="External"/><Relationship Id="rId1946" Type="http://schemas.openxmlformats.org/officeDocument/2006/relationships/hyperlink" Target="https://www.youtube.com/channel/UCxWvotQmxO3Br9NpZyjg-_w?sub_confirmation=1" TargetMode="External"/><Relationship Id="rId1947" Type="http://schemas.openxmlformats.org/officeDocument/2006/relationships/hyperlink" Target="http://twitch.tv/baifuyin" TargetMode="External"/><Relationship Id="rId1948" Type="http://schemas.openxmlformats.org/officeDocument/2006/relationships/hyperlink" Target="https://discord.gg/6Uj9WVmvKa" TargetMode="External"/><Relationship Id="rId1949" Type="http://schemas.openxmlformats.org/officeDocument/2006/relationships/hyperlink" Target="https://lit.link/zh-tw/BaiFuYin" TargetMode="External"/><Relationship Id="rId2423" Type="http://schemas.openxmlformats.org/officeDocument/2006/relationships/hyperlink" Target="https://www.doujin.com.tw/books/info/61583" TargetMode="External"/><Relationship Id="rId2424" Type="http://schemas.openxmlformats.org/officeDocument/2006/relationships/hyperlink" Target="https://x.com/cunge127/status/2017916844397715939" TargetMode="External"/><Relationship Id="rId2425" Type="http://schemas.openxmlformats.org/officeDocument/2006/relationships/hyperlink" Target="https://drive.google.com/file/d/1UfjuX9rmrhLlR2YzhBXwUqb16Nsvkqlb/view?usp=sharing" TargetMode="External"/><Relationship Id="rId2426" Type="http://schemas.openxmlformats.org/officeDocument/2006/relationships/hyperlink" Target="https://www.facebook.com/aironia.artist/" TargetMode="External"/><Relationship Id="rId2427" Type="http://schemas.openxmlformats.org/officeDocument/2006/relationships/hyperlink" Target="https://x.com/aironia0621" TargetMode="External"/><Relationship Id="rId2428" Type="http://schemas.openxmlformats.org/officeDocument/2006/relationships/hyperlink" Target="https://www.pixiv.net/users/2440574" TargetMode="External"/><Relationship Id="rId2429" Type="http://schemas.openxmlformats.org/officeDocument/2006/relationships/hyperlink" Target="https://www.facebook.com/ANRSproject/posts/pfbid05dP5MKJeyWqNqgTq3NC5t8gFkEJxNKMVgRJLa2aFKQy2oMHye18Y1QHTrszVoSYSl" TargetMode="External"/><Relationship Id="rId509" Type="http://schemas.openxmlformats.org/officeDocument/2006/relationships/hyperlink" Target="https://www.facebook.com/li.zi.677029/" TargetMode="External"/><Relationship Id="rId508" Type="http://schemas.openxmlformats.org/officeDocument/2006/relationships/hyperlink" Target="https://docs.google.com/forms/d/e/1FAIpQLSctSMjWiK4seScTiV8ZIl9XN0O7PkObJsijYo_KHKxZDz1aUQ/viewform" TargetMode="External"/><Relationship Id="rId503" Type="http://schemas.openxmlformats.org/officeDocument/2006/relationships/hyperlink" Target="https://www.facebook.com/photo/?fbid=1389915233149246&amp;set=pcb.1389922603148509" TargetMode="External"/><Relationship Id="rId502" Type="http://schemas.openxmlformats.org/officeDocument/2006/relationships/hyperlink" Target="https://www.facebook.com/LuminousArtwork/posts/pfbid02KFWQeAQ7Bm9VKddiMcEwNEm6q8x886UEekjadoG3YhEgUffnXTAB9fh7uMPzesKUl" TargetMode="External"/><Relationship Id="rId501" Type="http://schemas.openxmlformats.org/officeDocument/2006/relationships/hyperlink" Target="https://portaly.cc/luminousart?fbclid=IwY2xjawOacn5leHRuA2FlbQIxMABicmlkETFMdzgyd2FlRjZOcm10czlPc3J0YwZhcHBfaWQQMjIyMDM5MTc4ODIwMDg5MgABHss91mHai3pzxlveTb44rW6r6Ljw0r-AzUzU0pZErfShDFK73euwAPgDzrWn_aem_msdfmWoef_46p7NSwp73Tw" TargetMode="External"/><Relationship Id="rId500" Type="http://schemas.openxmlformats.org/officeDocument/2006/relationships/hyperlink" Target="https://discord.gg/jvpbT47GgZ" TargetMode="External"/><Relationship Id="rId507" Type="http://schemas.openxmlformats.org/officeDocument/2006/relationships/hyperlink" Target="https://docs.google.com/forms/d/e/1FAIpQLSctSMjWiK4seScTiV8ZIl9XN0O7PkObJsijYo_KHKxZDz1aUQ/viewform" TargetMode="External"/><Relationship Id="rId506" Type="http://schemas.openxmlformats.org/officeDocument/2006/relationships/hyperlink" Target="https://www.facebook.com/rainwhite0914/posts/pfbid02BqDmG82H64y2pEx46D7a7zNpYuGTPr52dMJ189BnKia7YiaNLX3gn2CsouQf7X3Pl" TargetMode="External"/><Relationship Id="rId505" Type="http://schemas.openxmlformats.org/officeDocument/2006/relationships/hyperlink" Target="https://www.facebook.com/permalink.php?story_fbid=pfbid0iUxH2nD8q9ZAitP33V6gf7q7t6nMbDnq3eEZok23Do9W9P3mxb24QJiNPeMHhGQCl&amp;id=61577384976868" TargetMode="External"/><Relationship Id="rId504" Type="http://schemas.openxmlformats.org/officeDocument/2006/relationships/hyperlink" Target="https://www.facebook.com/profile.php?id=61577384976868&amp;__cft__%5B0%5D=AZZB81nzN34ClG3aXj0YMj6egciaGlHDjIfFnTtxd5WVKBxfNVIgKzR4EAJgi2D-ENw_L9haPTyOA5QufDCXMSkbt4tYNcOT98m_2IrS82csC6Wj8gksWK0R6_WeX91aD6kyfnijDLMDoDNRVEgYogzNsZEBL0jLl6OB5nAKMvHmEcCrh21IBKBqs64A8fcYmKR-83Z_TyprE2ik9UHkfPn_oS9Mk7a0rDrbJKp5BNW-0Q&amp;__tn__=-UC%2CP-y-R" TargetMode="External"/><Relationship Id="rId2420" Type="http://schemas.openxmlformats.org/officeDocument/2006/relationships/hyperlink" Target="https://www.plurk.com/River0401" TargetMode="External"/><Relationship Id="rId2421" Type="http://schemas.openxmlformats.org/officeDocument/2006/relationships/hyperlink" Target="https://www.pixiv.net/users/69152922" TargetMode="External"/><Relationship Id="rId2422" Type="http://schemas.openxmlformats.org/officeDocument/2006/relationships/hyperlink" Target="https://portaly.cc/River0401" TargetMode="External"/><Relationship Id="rId2412" Type="http://schemas.openxmlformats.org/officeDocument/2006/relationships/hyperlink" Target="https://www.facebook.com/share/p/1Rnzc6puuM/" TargetMode="External"/><Relationship Id="rId2413" Type="http://schemas.openxmlformats.org/officeDocument/2006/relationships/hyperlink" Target="https://www.facebook.com/permalink.php?story_fbid=pfbid0p5CUaW21AJVWoFcz1Thdy94mZWAYrQR2AncVt9VoDTyaexXvzmRj9QqFGRoqJ5Ckl&amp;id=61550052955941" TargetMode="External"/><Relationship Id="rId2414" Type="http://schemas.openxmlformats.org/officeDocument/2006/relationships/hyperlink" Target="https://www.facebook.com/share/p/1Rnzc6puuM/" TargetMode="External"/><Relationship Id="rId2415" Type="http://schemas.openxmlformats.org/officeDocument/2006/relationships/hyperlink" Target="https://www.plurk.com/p/3i9yav2bma" TargetMode="External"/><Relationship Id="rId2416" Type="http://schemas.openxmlformats.org/officeDocument/2006/relationships/hyperlink" Target="https://www.plurk.com/p/3i0stk3ks1" TargetMode="External"/><Relationship Id="rId2417" Type="http://schemas.openxmlformats.org/officeDocument/2006/relationships/hyperlink" Target="https://www.plurk.com/p/3i8zwv6zt1" TargetMode="External"/><Relationship Id="rId2418" Type="http://schemas.openxmlformats.org/officeDocument/2006/relationships/hyperlink" Target="https://www.myacg.com.tw/goods_detail.php?gid=6768431" TargetMode="External"/><Relationship Id="rId2419" Type="http://schemas.openxmlformats.org/officeDocument/2006/relationships/hyperlink" Target="https://www.plurk.com/p/3i8zwv6zt1" TargetMode="External"/><Relationship Id="rId2410" Type="http://schemas.openxmlformats.org/officeDocument/2006/relationships/hyperlink" Target="https://drive.google.com/file/d/1s-UKqmwr80mQ3DAkHGwWtXOz0qfSjH08/view?usp=sharing" TargetMode="External"/><Relationship Id="rId2411" Type="http://schemas.openxmlformats.org/officeDocument/2006/relationships/hyperlink" Target="https://www.facebook.com/meirentea/?locale=zh_TW" TargetMode="External"/><Relationship Id="rId1114" Type="http://schemas.openxmlformats.org/officeDocument/2006/relationships/hyperlink" Target="http://mugen-works.com/" TargetMode="External"/><Relationship Id="rId2445" Type="http://schemas.openxmlformats.org/officeDocument/2006/relationships/hyperlink" Target="https://www.facebook.com/share/p/17uPmaFS9E/" TargetMode="External"/><Relationship Id="rId1115" Type="http://schemas.openxmlformats.org/officeDocument/2006/relationships/hyperlink" Target="https://www.plurk.com/p/3ia6weqj5x" TargetMode="External"/><Relationship Id="rId2446" Type="http://schemas.openxmlformats.org/officeDocument/2006/relationships/hyperlink" Target="https://www.myacg.com.tw/goods_detail.php?gid=6592478" TargetMode="External"/><Relationship Id="rId1116" Type="http://schemas.openxmlformats.org/officeDocument/2006/relationships/hyperlink" Target="https://www.facebook.com/permalink.php?story_fbid=pfbid02paMUGk9xiwY5EewCrei4PomuiJc2kMsM98LW5SjJLdHRmXDYBy2TZvFY41m7bbgPl&amp;id=61584209204739" TargetMode="External"/><Relationship Id="rId2447" Type="http://schemas.openxmlformats.org/officeDocument/2006/relationships/hyperlink" Target="https://www.facebook.com/catpotart/?locale=zh_TW" TargetMode="External"/><Relationship Id="rId1117" Type="http://schemas.openxmlformats.org/officeDocument/2006/relationships/hyperlink" Target="https://www.facebook.com/wm.tea.2025/posts/pfbid0AaPYH3WHHdZ94ZqsZXocmhjvoFHMSvwS3d5eCPwAx7pmoRaYnEXtjQZqE7oerh43l" TargetMode="External"/><Relationship Id="rId2448" Type="http://schemas.openxmlformats.org/officeDocument/2006/relationships/hyperlink" Target="https://www.facebook.com/DAiACGDESIGN/posts/pfbid0X3bfPV7vtPuutqXxen3fV4iKLerYhiGYAtGGFbxNDsHukfvQiDVCpVWdsYAUKkVkl" TargetMode="External"/><Relationship Id="rId1118" Type="http://schemas.openxmlformats.org/officeDocument/2006/relationships/hyperlink" Target="https://www.facebook.com/li.an.zhu.338696/posts/pfbid0gV4iULrEFKq5c7QUC8xATuFxe7CPqucigEPmFXPShBL1Hr2ikLAbCwtyACPJ2teLl" TargetMode="External"/><Relationship Id="rId2449" Type="http://schemas.openxmlformats.org/officeDocument/2006/relationships/hyperlink" Target="https://www.facebook.com/reel/25883707624614921/" TargetMode="External"/><Relationship Id="rId1119" Type="http://schemas.openxmlformats.org/officeDocument/2006/relationships/hyperlink" Target="https://www.facebook.com/share/p/1HaD6rEkfn/" TargetMode="External"/><Relationship Id="rId525" Type="http://schemas.openxmlformats.org/officeDocument/2006/relationships/hyperlink" Target="https://www.facebook.com/minehonn" TargetMode="External"/><Relationship Id="rId524" Type="http://schemas.openxmlformats.org/officeDocument/2006/relationships/hyperlink" Target="https://www.facebook.com/permalink.php?story_fbid=pfbid02QGZQn316ipJLKLzxJAw92SQoprys8GhXfxWtBx5DjzHbmMYV9AhSJu64s6ZfzQUql&amp;id=61584978810093" TargetMode="External"/><Relationship Id="rId523" Type="http://schemas.openxmlformats.org/officeDocument/2006/relationships/hyperlink" Target="https://www.facebook.com/photo/?fbid=122111832369165960&amp;set=a.122102741631165960" TargetMode="External"/><Relationship Id="rId522" Type="http://schemas.openxmlformats.org/officeDocument/2006/relationships/hyperlink" Target="https://www.plurk.com/p/3i45cfpq6w" TargetMode="External"/><Relationship Id="rId529" Type="http://schemas.openxmlformats.org/officeDocument/2006/relationships/hyperlink" Target="https://www.threads.com/@minahonn" TargetMode="External"/><Relationship Id="rId528" Type="http://schemas.openxmlformats.org/officeDocument/2006/relationships/hyperlink" Target="https://discord.com/invite/2vFVRcdwbU" TargetMode="External"/><Relationship Id="rId527" Type="http://schemas.openxmlformats.org/officeDocument/2006/relationships/hyperlink" Target="https://www.instagram.com/minahonn" TargetMode="External"/><Relationship Id="rId526" Type="http://schemas.openxmlformats.org/officeDocument/2006/relationships/hyperlink" Target="https://twitter.com/wsx5301" TargetMode="External"/><Relationship Id="rId2440" Type="http://schemas.openxmlformats.org/officeDocument/2006/relationships/hyperlink" Target="https://lit.link/zh-tw/burittohiroba" TargetMode="External"/><Relationship Id="rId521" Type="http://schemas.openxmlformats.org/officeDocument/2006/relationships/hyperlink" Target="https://www.facebook.com/profile.php?id=61558624050775" TargetMode="External"/><Relationship Id="rId1110" Type="http://schemas.openxmlformats.org/officeDocument/2006/relationships/hyperlink" Target="https://www.facebook.com/GaryLinArtWorld/posts/pfbid02NqriyPXm1zQzY5U9VhJbJEQVvMZ5ATL4jdAiFWt2E8hppT1E6SXy87QgzMAAeNN6l?__cft__%5B0%5D=AZWJj-Q_RG-QMkdGV4djf-JidKiL5qMm-PMmoX3US1IeXBnG-uLhN7L4iaVPfPvghWBPdQd9DvXTIIHlCesJ5nxVlHMnM7u1jOY0e8S-CC32hg625HnhE-IK0uMSHtiKPgBwDTn4oUZYx-CYJvYol5shP0XAdLwaTZQNmb8_0i33FZvf2xdmHRwRHfvbdfIE_2U&amp;__tn__=%2CO%2CP-R" TargetMode="External"/><Relationship Id="rId2441" Type="http://schemas.openxmlformats.org/officeDocument/2006/relationships/hyperlink" Target="https://x.com/by0ru" TargetMode="External"/><Relationship Id="rId520" Type="http://schemas.openxmlformats.org/officeDocument/2006/relationships/hyperlink" Target="https://www.facebook.com/du.qi.255381/posts/pfbid02WSzBhxQKo23MKP45dRFBJhaaA57yD7Jg4vn8GDd23LdgKDtkMdwrDp16TPDJhr8Tl" TargetMode="External"/><Relationship Id="rId1111" Type="http://schemas.openxmlformats.org/officeDocument/2006/relationships/hyperlink" Target="https://www.plurk.com/p/3i8pp5wbf3" TargetMode="External"/><Relationship Id="rId2442" Type="http://schemas.openxmlformats.org/officeDocument/2006/relationships/hyperlink" Target="https://fantia.jp/byoru" TargetMode="External"/><Relationship Id="rId1112" Type="http://schemas.openxmlformats.org/officeDocument/2006/relationships/hyperlink" Target="https://twitter.com/MUGEN_WORKS" TargetMode="External"/><Relationship Id="rId2443" Type="http://schemas.openxmlformats.org/officeDocument/2006/relationships/hyperlink" Target="https://www.patreon.com/cw/byoru" TargetMode="External"/><Relationship Id="rId1113" Type="http://schemas.openxmlformats.org/officeDocument/2006/relationships/hyperlink" Target="https://www.pixiv.net/users/42951" TargetMode="External"/><Relationship Id="rId2444" Type="http://schemas.openxmlformats.org/officeDocument/2006/relationships/hyperlink" Target="https://www.myacg.com.tw/goods_detail.php?gid=6592478" TargetMode="External"/><Relationship Id="rId1103" Type="http://schemas.openxmlformats.org/officeDocument/2006/relationships/hyperlink" Target="https://home.gamer.com.tw/profile/index.php?&amp;owner=ttgghh555666" TargetMode="External"/><Relationship Id="rId2434" Type="http://schemas.openxmlformats.org/officeDocument/2006/relationships/hyperlink" Target="https://www.facebook.com/bibirooom/" TargetMode="External"/><Relationship Id="rId1104" Type="http://schemas.openxmlformats.org/officeDocument/2006/relationships/hyperlink" Target="https://lit.link/zh-tw/demahmwmoon" TargetMode="External"/><Relationship Id="rId2435" Type="http://schemas.openxmlformats.org/officeDocument/2006/relationships/hyperlink" Target="https://bibirom.weebly.com/?fbclid=IwY2xjawOaBlNleHRuA2FlbQIxMABicmlkETF1RzlOVzNJUlZ2WW1JOEpMc3J0YwZhcHBfaWQQMjIyMDM5MTc4ODIwMDg5MgABHg0x28wE1MgwE5_bz3CE4StZivAsfCMf0krob686JFCYrbOLxAeVzL76hKID_aem_QpXXEqJikobz5TwGb8_KHQ" TargetMode="External"/><Relationship Id="rId1105" Type="http://schemas.openxmlformats.org/officeDocument/2006/relationships/hyperlink" Target="https://www.facebook.com/share/p/1FJWgAf6ts/" TargetMode="External"/><Relationship Id="rId2436" Type="http://schemas.openxmlformats.org/officeDocument/2006/relationships/hyperlink" Target="https://www.doujin.com.tw/goods/info/96162" TargetMode="External"/><Relationship Id="rId1106" Type="http://schemas.openxmlformats.org/officeDocument/2006/relationships/hyperlink" Target="https://www.myacg.com.tw/seller_market.php?seller=532020" TargetMode="External"/><Relationship Id="rId2437" Type="http://schemas.openxmlformats.org/officeDocument/2006/relationships/hyperlink" Target="https://www.plurk.com/p/3ia4sa3ytx" TargetMode="External"/><Relationship Id="rId1107" Type="http://schemas.openxmlformats.org/officeDocument/2006/relationships/hyperlink" Target="https://www.plurk.com/p/3i0rpazyut" TargetMode="External"/><Relationship Id="rId2438" Type="http://schemas.openxmlformats.org/officeDocument/2006/relationships/hyperlink" Target="https://x.com/burittohiroba" TargetMode="External"/><Relationship Id="rId1108" Type="http://schemas.openxmlformats.org/officeDocument/2006/relationships/hyperlink" Target="https://www.facebook.com/photo/?fbid=1465179705611022&amp;set=a.135705521891787" TargetMode="External"/><Relationship Id="rId2439" Type="http://schemas.openxmlformats.org/officeDocument/2006/relationships/hyperlink" Target="https://www.instagram.com/burittohiroba/" TargetMode="External"/><Relationship Id="rId1109" Type="http://schemas.openxmlformats.org/officeDocument/2006/relationships/hyperlink" Target="https://www.facebook.com/schrodinger.blickwinkel/posts/pfbid02MD6adpKEgNzvBGjiacgMx5uXhW27hBoUdED5M7Qps5mHQ8YbmHpoVRvkY1dJ2aVFl" TargetMode="External"/><Relationship Id="rId519" Type="http://schemas.openxmlformats.org/officeDocument/2006/relationships/hyperlink" Target="https://www.facebook.com/s9654431/posts/pfbid02ySd72dvUjrPvzDoV6u7ehiaph1rCQcmgr4awkrc9VuFPF4iExXwXBGiBMihZdz87l" TargetMode="External"/><Relationship Id="rId514" Type="http://schemas.openxmlformats.org/officeDocument/2006/relationships/hyperlink" Target="https://joy.gallery/kameka25217?fbclid=IwY2xjawOuNHNleHRuA2FlbQIxMABicmlkETFJTWNJb21MUTBWZmVyVVM2c3J0YwZhcHBfaWQQMjIyMDM5MTc4ODIwMDg5MgABHnPHqtpr5JTIRoWTsz_GC3VZwEvL1CGA55rKOzcsYtUK0bouxPjwVQ7aG6b0_aem__e11P65rmtm2MHCFirL6hA" TargetMode="External"/><Relationship Id="rId513" Type="http://schemas.openxmlformats.org/officeDocument/2006/relationships/hyperlink" Target="https://discord.com/invite/zy2VQbsTuU?fbclid=IwAR01lIMROit9_ihO18AURikBxY44dI_fB3AuoTxm0KKjD076kE9ypnyYhCQ" TargetMode="External"/><Relationship Id="rId512" Type="http://schemas.openxmlformats.org/officeDocument/2006/relationships/hyperlink" Target="https://www.twitch.tv/kame_nu" TargetMode="External"/><Relationship Id="rId511" Type="http://schemas.openxmlformats.org/officeDocument/2006/relationships/hyperlink" Target="https://www.instagram.com/kameka590892/profilecard/?igsh=Z3BodzZ2ZHl5cmF6" TargetMode="External"/><Relationship Id="rId518" Type="http://schemas.openxmlformats.org/officeDocument/2006/relationships/hyperlink" Target="https://www.facebook.com/permalink.php?story_fbid=pfbid02j7yAEyDAN1BaE4rA5hcciM49SRLrjR6afprue7TyutCEqVSdWyPQG3pB5NuE3a2Gl&amp;id=61584005884273" TargetMode="External"/><Relationship Id="rId517" Type="http://schemas.openxmlformats.org/officeDocument/2006/relationships/hyperlink" Target="https://www.facebook.com/profile.php?id=61584005884273" TargetMode="External"/><Relationship Id="rId516" Type="http://schemas.openxmlformats.org/officeDocument/2006/relationships/hyperlink" Target="https://www.facebook.com/share/p/1C2wosaXfC/" TargetMode="External"/><Relationship Id="rId515" Type="http://schemas.openxmlformats.org/officeDocument/2006/relationships/hyperlink" Target="https://www.facebook.com/share/p/1AQGWhZZ38/" TargetMode="External"/><Relationship Id="rId510" Type="http://schemas.openxmlformats.org/officeDocument/2006/relationships/hyperlink" Target="https://twitter.com/kameka590892" TargetMode="External"/><Relationship Id="rId2430" Type="http://schemas.openxmlformats.org/officeDocument/2006/relationships/hyperlink" Target="https://www.facebook.com/share/p/1Af3GDCnXL/" TargetMode="External"/><Relationship Id="rId1100" Type="http://schemas.openxmlformats.org/officeDocument/2006/relationships/hyperlink" Target="https://fantia.jp/demahmw" TargetMode="External"/><Relationship Id="rId2431" Type="http://schemas.openxmlformats.org/officeDocument/2006/relationships/hyperlink" Target="https://www.facebook.com/aw.an.553722/posts/pfbid02WBNmVW54dWPeWnMkfKSvAZmQLSaUpe5WuYt6ahGiZBsbZygr2a962sz4hv5PES4Bl" TargetMode="External"/><Relationship Id="rId1101" Type="http://schemas.openxmlformats.org/officeDocument/2006/relationships/hyperlink" Target="https://www.instagram.com/dema_hmw/" TargetMode="External"/><Relationship Id="rId2432" Type="http://schemas.openxmlformats.org/officeDocument/2006/relationships/hyperlink" Target="https://www.myacg.com.tw/goods_detail.php?gid=6772259" TargetMode="External"/><Relationship Id="rId1102" Type="http://schemas.openxmlformats.org/officeDocument/2006/relationships/hyperlink" Target="https://discord.gg/HVh3fdmjDb" TargetMode="External"/><Relationship Id="rId2433" Type="http://schemas.openxmlformats.org/officeDocument/2006/relationships/hyperlink" Target="https://www.myacg.com.tw/goods_detail.php?gid=6772259" TargetMode="External"/><Relationship Id="rId2401" Type="http://schemas.openxmlformats.org/officeDocument/2006/relationships/hyperlink" Target="https://x.com/chulouilo2/status/2014663936906559942" TargetMode="External"/><Relationship Id="rId2402" Type="http://schemas.openxmlformats.org/officeDocument/2006/relationships/hyperlink" Target="https://www.facebook.com/watch/?v=2957642074428497" TargetMode="External"/><Relationship Id="rId2403" Type="http://schemas.openxmlformats.org/officeDocument/2006/relationships/hyperlink" Target="https://www.facebook.com/photo?fbid=1449580766538567&amp;set=pcb.1449581076538536" TargetMode="External"/><Relationship Id="rId2404" Type="http://schemas.openxmlformats.org/officeDocument/2006/relationships/hyperlink" Target="https://www.plurk.com/p/3i9up76qrs" TargetMode="External"/><Relationship Id="rId2405" Type="http://schemas.openxmlformats.org/officeDocument/2006/relationships/hyperlink" Target="https://www.facebook.com/jantan169888/" TargetMode="External"/><Relationship Id="rId2406" Type="http://schemas.openxmlformats.org/officeDocument/2006/relationships/hyperlink" Target="https://twitter.com/jantan169888" TargetMode="External"/><Relationship Id="rId2407" Type="http://schemas.openxmlformats.org/officeDocument/2006/relationships/hyperlink" Target="https://www.youtube.com/channel/UC_JVKVGuvb2xX8_GMppX0hw?sub_confirmation=1" TargetMode="External"/><Relationship Id="rId2408" Type="http://schemas.openxmlformats.org/officeDocument/2006/relationships/hyperlink" Target="https://lit.link/en/jantan?fbclid=IwY2xjawPIJONleHRuA2FlbQIxMABicmlkETFXUXA3YjZOOTZBYVpRQmg5c3J0YwZhcHBfaWQQMjIyMDM5MTc4ODIwMDg5MgABHi7EBDK-8Uj2h-WPggr7cYaUFhT-qx43-EndVYHN0ptJeKXSgah9-VES8znX_aem_lTATa4ADiflnDygCn78CMQ" TargetMode="External"/><Relationship Id="rId2409" Type="http://schemas.openxmlformats.org/officeDocument/2006/relationships/hyperlink" Target="https://www.facebook.com/hugh.lin.3/posts/pfbid04uyNzdPqrrE5rv9oniXE2ux8WMJqnccaWUk8WTLTY9sJ2EpcVC1NfVsZFrYCRCVol" TargetMode="External"/><Relationship Id="rId2400" Type="http://schemas.openxmlformats.org/officeDocument/2006/relationships/hyperlink" Target="https://www.myacg.com.tw/seller_market.php?seller=284343" TargetMode="External"/><Relationship Id="rId590" Type="http://schemas.openxmlformats.org/officeDocument/2006/relationships/hyperlink" Target="https://www.pixiv.net/users/31678818?fbclid=IwY2xjawObTR5leHRuA2FlbQIxMABicmlkETFCdjRkY1JDZ3dWSXA4R05ic3J0YwZhcHBfaWQQMjIyMDM5MTc4ODIwMDg5MgABHqEMJAfFQq6Hkq5GrMEnO4WrdCmJqZcd-OnLVVRsk_R0vr6DF1UK9fsu9c1O_aem_WOrw-TF1DVwhXyaJ8kkZ_A" TargetMode="External"/><Relationship Id="rId589" Type="http://schemas.openxmlformats.org/officeDocument/2006/relationships/hyperlink" Target="https://twitter.com/fubuki0618" TargetMode="External"/><Relationship Id="rId588" Type="http://schemas.openxmlformats.org/officeDocument/2006/relationships/hyperlink" Target="https://www.facebook.com/wai.fubuki/" TargetMode="External"/><Relationship Id="rId1170" Type="http://schemas.openxmlformats.org/officeDocument/2006/relationships/hyperlink" Target="https://www.facebook.com/mikan888/posts/pfbid0Y5RdiVehB1QwpPQ6KT4YiKGwTmQtX5X1Y2XTXPJqvkvmBrQXkwr8CRU9jJ87d5Zsl?__cft__%5B0%5D=AZV6XrOvIIusbMMPTxmLHJY4L44FulbLgqveWEADRvKdvMw6us4OKZooc5dWiUmxxU8eJQiF1bpllSni9kVL8xMSbdef-x-JSnjEdvkRq0iQ2JT7m4LOhR22QVCsEZ6Z0NPnJFoXh9NvmfZV6LJ3dXJmIg7weQYcuupQ4YQ7GRyt-diG4-HRYH9bombyJyQdJ2w&amp;__tn__=%2CO%2CP-R" TargetMode="External"/><Relationship Id="rId1171" Type="http://schemas.openxmlformats.org/officeDocument/2006/relationships/hyperlink" Target="https://www.facebook.com/usagicandy2019/posts/pfbid0sWPiA7LcbKQX6iZpTx5HpuCkoQY1U64YMmNydc9G3C9cy9vocT8DDARuTy8nEtZQl" TargetMode="External"/><Relationship Id="rId583" Type="http://schemas.openxmlformats.org/officeDocument/2006/relationships/hyperlink" Target="https://www.plurk.com/p/3i9nc6fdhv" TargetMode="External"/><Relationship Id="rId1172" Type="http://schemas.openxmlformats.org/officeDocument/2006/relationships/hyperlink" Target="https://www.myacg.com.tw/goods_detail.php?gid=6760944" TargetMode="External"/><Relationship Id="rId582" Type="http://schemas.openxmlformats.org/officeDocument/2006/relationships/hyperlink" Target="https://www.facebook.com/share/p/1HDpn89u3J/" TargetMode="External"/><Relationship Id="rId1173" Type="http://schemas.openxmlformats.org/officeDocument/2006/relationships/hyperlink" Target="https://www.myacg.com.tw/goods_detail.php?gid=6760944" TargetMode="External"/><Relationship Id="rId581" Type="http://schemas.openxmlformats.org/officeDocument/2006/relationships/hyperlink" Target="https://lit.link/zh-tw/neneko_n?fbclid=IwY2xjawOX2rJleHRuA2FlbQIxMABicmlkETFueGxMSjNxNjNFVE9mb1lqc3J0YwZhcHBfaWQQMjIyMDM5MTc4ODIwMDg5MgABHpyQgBMfsrOpiE8OYPygvy89D6B2zTcI330rIL4_7FpWhAnjiTnoMp15-aF8_aem_zahFsLgZbGoCwi4Q9puSbw" TargetMode="External"/><Relationship Id="rId1174" Type="http://schemas.openxmlformats.org/officeDocument/2006/relationships/hyperlink" Target="https://www.facebook.com/naturefour/posts/pfbid037kmy71N9BV18EL9hkfubiNLQnds5HH4Fq3VUqJL7dFCZtVFQdo97unQZkbHVMmmyl" TargetMode="External"/><Relationship Id="rId580" Type="http://schemas.openxmlformats.org/officeDocument/2006/relationships/hyperlink" Target="https://www.youtube.com/@neneko0814" TargetMode="External"/><Relationship Id="rId1175" Type="http://schemas.openxmlformats.org/officeDocument/2006/relationships/hyperlink" Target="https://www.facebook.com/naturefour/posts/pfbid02ejWrQ3dh1hdtyLKwGsigQFGLkGnCWdCruFb1havmiAWm1raSC8rs6Bn7NdkXDBvql" TargetMode="External"/><Relationship Id="rId587" Type="http://schemas.openxmlformats.org/officeDocument/2006/relationships/hyperlink" Target="https://www.myacg.com.tw/seller_market.php?seller=305329&amp;fbclid=IwZXh0bgNhZW0CMTAAYnJpZBExUkRpcUdCYnVwTFRPOEdoSXNydGMGYXBwX2lkEDIyMjAzOTE3ODgyMDA4OTIAAR4Sr4R3gLNJJ3xU5mKblYqiiwCjgNsnmwDf8XUsiyGA0u0Dy0b_ZZ45nrWC3A_aem_jT5MfpcB2MbzX6wlZy8HIw" TargetMode="External"/><Relationship Id="rId1176" Type="http://schemas.openxmlformats.org/officeDocument/2006/relationships/hyperlink" Target="https://www.facebook.com/tkurailwayclub/?locale=zh_TW" TargetMode="External"/><Relationship Id="rId586" Type="http://schemas.openxmlformats.org/officeDocument/2006/relationships/hyperlink" Target="https://www.facebook.com/NaHeiStudio/posts/pfbid02NTVpn8PWGo7wcwZwiP12kbXjTtPxefCNQeAH4YC6rDgz5S1wzMcGL4Qj9L667NiGl" TargetMode="External"/><Relationship Id="rId1177" Type="http://schemas.openxmlformats.org/officeDocument/2006/relationships/hyperlink" Target="https://www.instagram.com/tkurwc?utm_medium=copy_link&amp;fbclid=IwY2xjawOt2qBleHRuA2FlbQIxMABicmlkETFvQkl5OHpSRWVlb3ZSenpvc3J0YwZhcHBfaWQQMjIyMDM5MTc4ODIwMDg5MgABHm1aX9t8RHwJylknG7nJe-105EgMNPunCefht6P6315PxMqa7OPd4XzuUQCJ_aem_0TpkgrXYJj2FA4jbJy_1Ug" TargetMode="External"/><Relationship Id="rId585" Type="http://schemas.openxmlformats.org/officeDocument/2006/relationships/hyperlink" Target="https://www.facebook.com/NaHeiStudio/posts/pfbid0jZxdeFYBYh5NeZCJGQW7hvy6QYuacfdqoK5k52P2gTY76dZC9Dde4priDQ913Xjil" TargetMode="External"/><Relationship Id="rId1178" Type="http://schemas.openxmlformats.org/officeDocument/2006/relationships/hyperlink" Target="https://www.plurk.com/p/3i9zvybdpe" TargetMode="External"/><Relationship Id="rId584" Type="http://schemas.openxmlformats.org/officeDocument/2006/relationships/hyperlink" Target="https://www.facebook.com/staryume/posts/pfbid02BoNRqy9X4QEtKNNu5utPLm272BcWVAG7DunyLmSohDj7jhokmnFG2dtrLvHiyxf1l" TargetMode="External"/><Relationship Id="rId1179" Type="http://schemas.openxmlformats.org/officeDocument/2006/relationships/hyperlink" Target="https://www.facebook.com/share/p/1DxE1fDVEY/" TargetMode="External"/><Relationship Id="rId1169" Type="http://schemas.openxmlformats.org/officeDocument/2006/relationships/hyperlink" Target="https://www.facebook.com/permalink.php?story_fbid=pfbid02YFcWUkv83nA4kkb2cu7SecBy6pq3iTLBtHU9dKT4zY1qSnRSBK5o9nxHh56VWvdzl&amp;id=61586921584188" TargetMode="External"/><Relationship Id="rId579" Type="http://schemas.openxmlformats.org/officeDocument/2006/relationships/hyperlink" Target="https://www.instagram.com/neneko.n/" TargetMode="External"/><Relationship Id="rId578" Type="http://schemas.openxmlformats.org/officeDocument/2006/relationships/hyperlink" Target="https://x.com/Neneko0814" TargetMode="External"/><Relationship Id="rId577" Type="http://schemas.openxmlformats.org/officeDocument/2006/relationships/hyperlink" Target="https://www.facebook.com/neneko.page/?locale=zh_TW" TargetMode="External"/><Relationship Id="rId2490" Type="http://schemas.openxmlformats.org/officeDocument/2006/relationships/hyperlink" Target="https://www.instagram.com/me_lapin/" TargetMode="External"/><Relationship Id="rId1160" Type="http://schemas.openxmlformats.org/officeDocument/2006/relationships/hyperlink" Target="https://www.melonbooks.co.jp/detail/detail.php?product_id=3362848" TargetMode="External"/><Relationship Id="rId2491" Type="http://schemas.openxmlformats.org/officeDocument/2006/relationships/hyperlink" Target="https://portaly.cc/me_lapin?utm_source=ig&amp;utm_medium=social&amp;utm_content=link_in_bio&amp;fbclid=PAZXh0bgNhZW0CMTEAc3J0YwZhcHBfaWQMMjU2MjgxMDQwNTU4AAGnYXP8ynmgAvv1vGWC_QAUhf8JTeUeSh2Nx_RkGgfR5_MZ5gzmbx44HcRGZSc_aem_j8RX7MP7wdAVesH6QJa2mw" TargetMode="External"/><Relationship Id="rId572" Type="http://schemas.openxmlformats.org/officeDocument/2006/relationships/hyperlink" Target="https://www.threads.com/@yoyolamy/post/DUWDwqfE0_2?xmt=AQF0O6IFH3coMUhM05zgX22TmVPyRtouurG3GOlrXzY4dA" TargetMode="External"/><Relationship Id="rId1161" Type="http://schemas.openxmlformats.org/officeDocument/2006/relationships/hyperlink" Target="https://www.facebook.com/profile.php?id=61564397566651" TargetMode="External"/><Relationship Id="rId2492" Type="http://schemas.openxmlformats.org/officeDocument/2006/relationships/hyperlink" Target="https://www.facebook.com/photo/?fbid=3440884276049782&amp;set=a.216865201785055" TargetMode="External"/><Relationship Id="rId571" Type="http://schemas.openxmlformats.org/officeDocument/2006/relationships/hyperlink" Target="https://www.facebook.com/photo/?fbid=1526750816123246&amp;set=pcb.1526751346123193" TargetMode="External"/><Relationship Id="rId1162" Type="http://schemas.openxmlformats.org/officeDocument/2006/relationships/hyperlink" Target="https://x.com/13PYui" TargetMode="External"/><Relationship Id="rId2493" Type="http://schemas.openxmlformats.org/officeDocument/2006/relationships/hyperlink" Target="https://www.facebook.com/mirakehk/posts/pfbid0HdVCnMdEF2nduZffJJw13BJxLfJ87Vs8NEhYDxDqyykYY7JosT3wNF8CtCzj2Wuul" TargetMode="External"/><Relationship Id="rId570" Type="http://schemas.openxmlformats.org/officeDocument/2006/relationships/hyperlink" Target="https://lit.link/en/edenfox" TargetMode="External"/><Relationship Id="rId1163" Type="http://schemas.openxmlformats.org/officeDocument/2006/relationships/hyperlink" Target="https://www.pixiv.net/users/65688983" TargetMode="External"/><Relationship Id="rId2494" Type="http://schemas.openxmlformats.org/officeDocument/2006/relationships/hyperlink" Target="https://www.facebook.com/MYAOWL/?locale=zh_TW" TargetMode="External"/><Relationship Id="rId1164" Type="http://schemas.openxmlformats.org/officeDocument/2006/relationships/hyperlink" Target="https://x.com/13PYui/status/2007445000561537432" TargetMode="External"/><Relationship Id="rId2495" Type="http://schemas.openxmlformats.org/officeDocument/2006/relationships/hyperlink" Target="https://www.instagram.com/myaowl/" TargetMode="External"/><Relationship Id="rId576" Type="http://schemas.openxmlformats.org/officeDocument/2006/relationships/hyperlink" Target="https://www.facebook.com/aokihoshi/posts/pfbid0qatrQUi8UpJ7PPkUTyWffQshA7wZn9GxaKwTW5RAPFBTkrhrpC4QHocgMB7geMBol" TargetMode="External"/><Relationship Id="rId1165" Type="http://schemas.openxmlformats.org/officeDocument/2006/relationships/hyperlink" Target="https://drive.google.com/file/d/1imgPA0cF2dYgX1zYlj_eC7bCDQNZq5_f/view?usp=drivesdk" TargetMode="External"/><Relationship Id="rId2496" Type="http://schemas.openxmlformats.org/officeDocument/2006/relationships/hyperlink" Target="https://www.twitch.tv/mokameow" TargetMode="External"/><Relationship Id="rId575" Type="http://schemas.openxmlformats.org/officeDocument/2006/relationships/hyperlink" Target="https://www.facebook.com/aokihoshi/posts/pfbid0JJSj7n1XDkC2NawhrpuNRwdRUJgDWfsq5g1rAvfKoSAwbZutbTp35jKU28FWJ5qRl?__cft__%5B0%5D=AZV1iNwpQIb9i1bKZ-PzeKX2wgLa4GBfIdBckHYy-v4lh0Mpgr3PsKb8Od_F_ltNjN-8RR12ZtvztaH_deTp5GWwbgPBCVtVRyBRNHWlDTVql-uVwsHlQmPUHyXo-ADf2Xply_gio2-oUji9E1LY3fEQiynvyVWWWRzVcDVIqYPWBvRj9dB3bg0sxbiW1EJHzlI&amp;__tn__=%2CO%2CP-R" TargetMode="External"/><Relationship Id="rId1166" Type="http://schemas.openxmlformats.org/officeDocument/2006/relationships/hyperlink" Target="https://www.facebook.com/profile.php?id=61586921584188" TargetMode="External"/><Relationship Id="rId2497" Type="http://schemas.openxmlformats.org/officeDocument/2006/relationships/hyperlink" Target="https://discord.gg/ycDeqd2TQn" TargetMode="External"/><Relationship Id="rId574" Type="http://schemas.openxmlformats.org/officeDocument/2006/relationships/hyperlink" Target="https://www.threads.com/@aokihoshi000" TargetMode="External"/><Relationship Id="rId1167" Type="http://schemas.openxmlformats.org/officeDocument/2006/relationships/hyperlink" Target="https://x.com/Chao_4738" TargetMode="External"/><Relationship Id="rId2498" Type="http://schemas.openxmlformats.org/officeDocument/2006/relationships/hyperlink" Target="https://portaly.cc/myaowl" TargetMode="External"/><Relationship Id="rId573" Type="http://schemas.openxmlformats.org/officeDocument/2006/relationships/hyperlink" Target="https://cangyinzhixing50.webnode.tw/" TargetMode="External"/><Relationship Id="rId1168" Type="http://schemas.openxmlformats.org/officeDocument/2006/relationships/hyperlink" Target="https://www.pixiv.net/users/79757222" TargetMode="External"/><Relationship Id="rId2499" Type="http://schemas.openxmlformats.org/officeDocument/2006/relationships/hyperlink" Target="https://www.facebook.com/MYAOWL/posts/pfbid0X5TGbE2o9arnye4HvMaX6WAc3wjw9HTA9gUqnSM9wqouNVisFnHY9nXtvKa7C3Ufl" TargetMode="External"/><Relationship Id="rId1190" Type="http://schemas.openxmlformats.org/officeDocument/2006/relationships/hyperlink" Target="https://reurl.cc/prr8aa" TargetMode="External"/><Relationship Id="rId1191" Type="http://schemas.openxmlformats.org/officeDocument/2006/relationships/hyperlink" Target="https://www.facebook.com/lift.quarter/posts/pfbid0BrkehbKtZ5t3H8JPV5TtJWo23PgCRE2cNfonGxbt4eL7xKNYFpc4uBpkJEc8NvKrl" TargetMode="External"/><Relationship Id="rId1192" Type="http://schemas.openxmlformats.org/officeDocument/2006/relationships/hyperlink" Target="https://www.plurk.com/p/3i614yj9li" TargetMode="External"/><Relationship Id="rId1193" Type="http://schemas.openxmlformats.org/officeDocument/2006/relationships/hyperlink" Target="https://www.facebook.com/photo?fbid=122159280872748583&amp;set=a.122100449126748583" TargetMode="External"/><Relationship Id="rId1194" Type="http://schemas.openxmlformats.org/officeDocument/2006/relationships/hyperlink" Target="https://x.com/windarteam" TargetMode="External"/><Relationship Id="rId1195" Type="http://schemas.openxmlformats.org/officeDocument/2006/relationships/hyperlink" Target="https://www.plurk.com/windart" TargetMode="External"/><Relationship Id="rId1196" Type="http://schemas.openxmlformats.org/officeDocument/2006/relationships/hyperlink" Target="https://www.pixiv.net/users/304854" TargetMode="External"/><Relationship Id="rId1197" Type="http://schemas.openxmlformats.org/officeDocument/2006/relationships/hyperlink" Target="https://www.plurk.com/p/3i9sor7bt3" TargetMode="External"/><Relationship Id="rId1198" Type="http://schemas.openxmlformats.org/officeDocument/2006/relationships/hyperlink" Target="https://www.myacg.com.tw/seller_market.php?keyword=windart&amp;seller=555355" TargetMode="External"/><Relationship Id="rId1199" Type="http://schemas.openxmlformats.org/officeDocument/2006/relationships/hyperlink" Target="https://www.facebook.com/reisroom711/posts/pfbid02WiwCWfMKtezT5hPigA3pJP18Bu5CS7wQGaFmPhJwBwxaq5Y2dmzciKJkM9x1bZHXl" TargetMode="External"/><Relationship Id="rId599" Type="http://schemas.openxmlformats.org/officeDocument/2006/relationships/hyperlink" Target="https://www.instagram.com/hsincookie/" TargetMode="External"/><Relationship Id="rId1180" Type="http://schemas.openxmlformats.org/officeDocument/2006/relationships/hyperlink" Target="https://www.facebook.com/share/p/1D3t31TCAZ/" TargetMode="External"/><Relationship Id="rId1181" Type="http://schemas.openxmlformats.org/officeDocument/2006/relationships/hyperlink" Target="https://www.plurk.com/p/3i9k3npe8x" TargetMode="External"/><Relationship Id="rId1182" Type="http://schemas.openxmlformats.org/officeDocument/2006/relationships/hyperlink" Target="https://www.facebook.com/photo/?fbid=1565946172201514&amp;set=a.133926992070113" TargetMode="External"/><Relationship Id="rId594" Type="http://schemas.openxmlformats.org/officeDocument/2006/relationships/hyperlink" Target="https://www.facebook.com/hsincookie/?locale=zh_TW" TargetMode="External"/><Relationship Id="rId1183" Type="http://schemas.openxmlformats.org/officeDocument/2006/relationships/hyperlink" Target="https://www.plurk.com/p/3i9k3npe8x" TargetMode="External"/><Relationship Id="rId593" Type="http://schemas.openxmlformats.org/officeDocument/2006/relationships/hyperlink" Target="https://www.facebook.com/theygopedia/posts/pfbid027GcBLU8xgjEtpRAdBswnYHW8TXPKxue35WDspHkQ2m4GL66h2GMGQiU4gVJfyENdl" TargetMode="External"/><Relationship Id="rId1184" Type="http://schemas.openxmlformats.org/officeDocument/2006/relationships/hyperlink" Target="https://www.facebook.com/edward98311?__cft__%5B0%5D=AZZjsdI4DXKFM-yU4xpHlj0oNOwGDB48ahcMOuziQaL8ZmXYZRctQI4oQYIwojNAhPeqy953ihAkjoP6vWL_SS5hCQLStEWzN5s-IRrGKY2WgSkU9-S3OQPW638_7b0NNFAAeh9RTwJvzc6nVGVuC_N1LvgG36cTZiPtzbwxGmxf0pgalZvQAO5NEkCirnAWgWFW6_cH8_IcyqTDpqJkHwRFhqCYJII8qMfaaZPSy4AZaQ&amp;__tn__=-UC%2CP-y-R" TargetMode="External"/><Relationship Id="rId592" Type="http://schemas.openxmlformats.org/officeDocument/2006/relationships/hyperlink" Target="https://www.plurk.com/p/3i7u92vz6j" TargetMode="External"/><Relationship Id="rId1185" Type="http://schemas.openxmlformats.org/officeDocument/2006/relationships/hyperlink" Target="https://x.com/edwardlo311?fbclid=IwY2xjawPm8L9leHRuA2FlbQIxMABicmlkETFMdXE2V05RajJ5RTZVSExCc3J0YwZhcHBfaWQQMjIyMDM5MTc4ODIwMDg5MgABHgx6T2bVKJ82E07eobqbMcz39bsDRkAUbCGYhfcrzij9pbpqnw73jsAl5bCZ_aem_-AvhK6yFwtiMUhhFPDRyAA" TargetMode="External"/><Relationship Id="rId591" Type="http://schemas.openxmlformats.org/officeDocument/2006/relationships/hyperlink" Target="https://x.com/kusanosai_moqi?lang=ja" TargetMode="External"/><Relationship Id="rId1186" Type="http://schemas.openxmlformats.org/officeDocument/2006/relationships/hyperlink" Target="https://www.pixiv.net/users/7054612?fbclid=IwY2xjawPm8LlleHRuA2FlbQIxMABicmlkETFMdXE2V05RajJ5RTZVSExCc3J0YwZhcHBfaWQQMjIyMDM5MTc4ODIwMDg5MgABHgx6T2bVKJ82E07eobqbMcz39bsDRkAUbCGYhfcrzij9pbpqnw73jsAl5bCZ_aem_-AvhK6yFwtiMUhhFPDRyAA" TargetMode="External"/><Relationship Id="rId598" Type="http://schemas.openxmlformats.org/officeDocument/2006/relationships/hyperlink" Target="https://www.pixiv.net/users/4701345" TargetMode="External"/><Relationship Id="rId1187" Type="http://schemas.openxmlformats.org/officeDocument/2006/relationships/hyperlink" Target="https://www.instagram.com/edward_earlgray/?fbclid=IwY2xjawPm8MNleHRuA2FlbQIxMABicmlkETFMdXE2V05RajJ5RTZVSExCc3J0YwZhcHBfaWQQMjIyMDM5MTc4ODIwMDg5MgABHvOrz45r7OqIVaunVQcJqe3vPADe2hMXWr6NEYGrLrNnSXjgh9Gkl4yJMO_Q_aem_fNHc0S1EZSBh3wDowz8EYg" TargetMode="External"/><Relationship Id="rId597" Type="http://schemas.openxmlformats.org/officeDocument/2006/relationships/hyperlink" Target="https://www.plurk.com/hsincookie" TargetMode="External"/><Relationship Id="rId1188" Type="http://schemas.openxmlformats.org/officeDocument/2006/relationships/hyperlink" Target="https://www.facebook.com/edward98311/posts/pfbid0emhSuunjyZwAZd8oj2WSbjD1Nr4M4sVn2Nv7UMaSN1djBEz8ZJN7qNbstzSGsFWxl" TargetMode="External"/><Relationship Id="rId596" Type="http://schemas.openxmlformats.org/officeDocument/2006/relationships/hyperlink" Target="https://twitter.com/NISH0530" TargetMode="External"/><Relationship Id="rId1189" Type="http://schemas.openxmlformats.org/officeDocument/2006/relationships/hyperlink" Target="https://www.facebook.com/lift.quarter/posts/pfbid02doSumnc8qpUcQ3GUFPjoQtHRG2nctFJDyodMpnK34594BGymtGvrzDrrdSfZbrdyl" TargetMode="External"/><Relationship Id="rId595" Type="http://schemas.openxmlformats.org/officeDocument/2006/relationships/hyperlink" Target="https://twitter.com/hsinhsincookie" TargetMode="External"/><Relationship Id="rId1136" Type="http://schemas.openxmlformats.org/officeDocument/2006/relationships/hyperlink" Target="https://www.facebook.com/FuwaFuwa35FB/posts/pfbid0MhgNCjcuDVADG7M7pjnkjGZgZ3ksRCotm9ESEbVgctAVSUjjsBfL8rVr5UtBZqTYl" TargetMode="External"/><Relationship Id="rId2467" Type="http://schemas.openxmlformats.org/officeDocument/2006/relationships/hyperlink" Target="https://hrr.booth.pm/" TargetMode="External"/><Relationship Id="rId1137" Type="http://schemas.openxmlformats.org/officeDocument/2006/relationships/hyperlink" Target="https://www.facebook.com/FuwaFuwa35FB/posts/pfbid033o1gUb9kSGJsWPok6Srm7y4TR1r3QzWX83HC9puhx2NQ5BGdaLSYKvagMTeW9cE2l" TargetMode="External"/><Relationship Id="rId2468" Type="http://schemas.openxmlformats.org/officeDocument/2006/relationships/hyperlink" Target="https://x.com/HitenKei" TargetMode="External"/><Relationship Id="rId1138" Type="http://schemas.openxmlformats.org/officeDocument/2006/relationships/hyperlink" Target="https://myship.7-11.com.tw/general/detail/GM2601303052535?fbclid=IwZXh0bgNhZW0CMTAAYnJpZBExOXo4UnVlMTVOcGhQcGtoWnNydGMGYXBwX2lkEDIyMjAzOTE3ODgyMDA4OTIAAR7nVAwp7cPv3pCrL857Fht5SFOyGFxLY-7oHRLqGARzYEfj0BFBEP7mpPO_-A_aem_JvAE5Kz5TtO3Z00nUN1s5A" TargetMode="External"/><Relationship Id="rId2469" Type="http://schemas.openxmlformats.org/officeDocument/2006/relationships/hyperlink" Target="https://www.plurk.com/p/3i9ew1ddwn" TargetMode="External"/><Relationship Id="rId1139" Type="http://schemas.openxmlformats.org/officeDocument/2006/relationships/hyperlink" Target="https://www.facebook.com/animeboxyoshi/posts/pfbid035nf6AWd4nZEzCCStxeABtkBVnRUJvvUbEQ5bWWW47hDVbU45UL5oZZiv7MqPXcEEl" TargetMode="External"/><Relationship Id="rId547" Type="http://schemas.openxmlformats.org/officeDocument/2006/relationships/hyperlink" Target="https://x.com/gsooo0365" TargetMode="External"/><Relationship Id="rId546" Type="http://schemas.openxmlformats.org/officeDocument/2006/relationships/hyperlink" Target="https://www.facebook.com/qi.si.110395/?locale=zh_TW" TargetMode="External"/><Relationship Id="rId545" Type="http://schemas.openxmlformats.org/officeDocument/2006/relationships/hyperlink" Target="https://www.plurk.com/p/3i8kvg2o3u" TargetMode="External"/><Relationship Id="rId544" Type="http://schemas.openxmlformats.org/officeDocument/2006/relationships/hyperlink" Target="https://www.plurk.com/p/3i8uw1rypp" TargetMode="External"/><Relationship Id="rId549" Type="http://schemas.openxmlformats.org/officeDocument/2006/relationships/hyperlink" Target="https://www.plurk.com/p/3i8ytjw0gp" TargetMode="External"/><Relationship Id="rId548" Type="http://schemas.openxmlformats.org/officeDocument/2006/relationships/hyperlink" Target="https://www.plurk.com/p/3i0reg9sym" TargetMode="External"/><Relationship Id="rId2460" Type="http://schemas.openxmlformats.org/officeDocument/2006/relationships/hyperlink" Target="https://linktr.ee/haku89" TargetMode="External"/><Relationship Id="rId1130" Type="http://schemas.openxmlformats.org/officeDocument/2006/relationships/hyperlink" Target="https://www.notion.so/23068379a8b18094a7bec188d0d13f1a?source=copy_link" TargetMode="External"/><Relationship Id="rId2461" Type="http://schemas.openxmlformats.org/officeDocument/2006/relationships/hyperlink" Target="https://www.facebook.com/share/p/17jJUiQyXC/" TargetMode="External"/><Relationship Id="rId1131" Type="http://schemas.openxmlformats.org/officeDocument/2006/relationships/hyperlink" Target="https://x.com/_zuyaaaaa/status/2018330722449404254/photo/1" TargetMode="External"/><Relationship Id="rId2462" Type="http://schemas.openxmlformats.org/officeDocument/2006/relationships/hyperlink" Target="https://www.facebook.com/share/p/17jJUiQyXC/" TargetMode="External"/><Relationship Id="rId543" Type="http://schemas.openxmlformats.org/officeDocument/2006/relationships/hyperlink" Target="https://www.facebook.com/CatKinglun/posts/pfbid0xSQqyxRxdinCMoBsGW1xhyxuGVzGSDjQdsdAe1nizky4a3zs5oR52FAwmVqfaC5xl" TargetMode="External"/><Relationship Id="rId1132" Type="http://schemas.openxmlformats.org/officeDocument/2006/relationships/hyperlink" Target="https://drive.google.com/file/d/1TDa9u64ou4_6cKT4jtuMC3uSUfkrg9p1/view?usp=sharing" TargetMode="External"/><Relationship Id="rId2463" Type="http://schemas.openxmlformats.org/officeDocument/2006/relationships/hyperlink" Target="https://x.com/suzuhirahiro666/status/2018554143317819845" TargetMode="External"/><Relationship Id="rId542" Type="http://schemas.openxmlformats.org/officeDocument/2006/relationships/hyperlink" Target="https://www.plurk.com/p/3i8iex5ijl" TargetMode="External"/><Relationship Id="rId1133" Type="http://schemas.openxmlformats.org/officeDocument/2006/relationships/hyperlink" Target="https://www.facebook.com/permalink.php?story_fbid=pfbid028X1MB5Hvm7tnLpjarccmCL5BH6Xuy8x6bvZYcrGFfA7sg3PCMpMRaNSh4saTJpyUl&amp;id=61563758597705" TargetMode="External"/><Relationship Id="rId2464" Type="http://schemas.openxmlformats.org/officeDocument/2006/relationships/hyperlink" Target="https://x.com/aizawahiroshi" TargetMode="External"/><Relationship Id="rId541" Type="http://schemas.openxmlformats.org/officeDocument/2006/relationships/hyperlink" Target="https://www.plurk.com/p/3i69xlpn5l" TargetMode="External"/><Relationship Id="rId1134" Type="http://schemas.openxmlformats.org/officeDocument/2006/relationships/hyperlink" Target="https://www.facebook.com/permalink.php?story_fbid=pfbid02ybgpNDvfxBezU3bM23JCwVVKoQcCYfTcCGFZju7v51wZhUa6Tyn5PLfdN3ARhHjyl&amp;id=61563758597705" TargetMode="External"/><Relationship Id="rId2465" Type="http://schemas.openxmlformats.org/officeDocument/2006/relationships/hyperlink" Target="https://fantia.jp/fanclubs/29090" TargetMode="External"/><Relationship Id="rId540" Type="http://schemas.openxmlformats.org/officeDocument/2006/relationships/hyperlink" Target="https://www.plurk.com/zian116" TargetMode="External"/><Relationship Id="rId1135" Type="http://schemas.openxmlformats.org/officeDocument/2006/relationships/hyperlink" Target="https://x.com/QBHeavyindustry/status/2012356289389646046" TargetMode="External"/><Relationship Id="rId2466" Type="http://schemas.openxmlformats.org/officeDocument/2006/relationships/hyperlink" Target="http://www.highriskrevolution.com/wp/" TargetMode="External"/><Relationship Id="rId1125" Type="http://schemas.openxmlformats.org/officeDocument/2006/relationships/hyperlink" Target="https://x.com/nawo019/status/2018298436169429161" TargetMode="External"/><Relationship Id="rId2456" Type="http://schemas.openxmlformats.org/officeDocument/2006/relationships/hyperlink" Target="https://www.plurk.com/p/3i8w2otm8t" TargetMode="External"/><Relationship Id="rId1126" Type="http://schemas.openxmlformats.org/officeDocument/2006/relationships/hyperlink" Target="https://www.plurk.com/p/3i0rjsk8yb" TargetMode="External"/><Relationship Id="rId2457" Type="http://schemas.openxmlformats.org/officeDocument/2006/relationships/hyperlink" Target="https://www.plurk.com/p/3ia9wevd8z" TargetMode="External"/><Relationship Id="rId1127" Type="http://schemas.openxmlformats.org/officeDocument/2006/relationships/hyperlink" Target="https://www.plurk.com/p/3ia4o1flt9" TargetMode="External"/><Relationship Id="rId2458" Type="http://schemas.openxmlformats.org/officeDocument/2006/relationships/hyperlink" Target="https://bsky.app/profile/real-haku89.bsky.social" TargetMode="External"/><Relationship Id="rId1128" Type="http://schemas.openxmlformats.org/officeDocument/2006/relationships/hyperlink" Target="https://www.plurk.com/p/3i9k6cdpza" TargetMode="External"/><Relationship Id="rId2459" Type="http://schemas.openxmlformats.org/officeDocument/2006/relationships/hyperlink" Target="https://x.com/real_haku89/media" TargetMode="External"/><Relationship Id="rId1129" Type="http://schemas.openxmlformats.org/officeDocument/2006/relationships/hyperlink" Target="https://x.com/_zuyaaaaa" TargetMode="External"/><Relationship Id="rId536" Type="http://schemas.openxmlformats.org/officeDocument/2006/relationships/hyperlink" Target="https://www.threads.com/@minahonn" TargetMode="External"/><Relationship Id="rId535" Type="http://schemas.openxmlformats.org/officeDocument/2006/relationships/hyperlink" Target="https://discord.com/invite/2vFVRcdwbU" TargetMode="External"/><Relationship Id="rId534" Type="http://schemas.openxmlformats.org/officeDocument/2006/relationships/hyperlink" Target="https://www.instagram.com/minahonn" TargetMode="External"/><Relationship Id="rId533" Type="http://schemas.openxmlformats.org/officeDocument/2006/relationships/hyperlink" Target="https://twitter.com/wsx5301" TargetMode="External"/><Relationship Id="rId539" Type="http://schemas.openxmlformats.org/officeDocument/2006/relationships/hyperlink" Target="https://www.plurk.com/p/3ia4lw1oyy" TargetMode="External"/><Relationship Id="rId538" Type="http://schemas.openxmlformats.org/officeDocument/2006/relationships/hyperlink" Target="https://www.facebook.com/share/p/1Q5fAsT4mh/" TargetMode="External"/><Relationship Id="rId537" Type="http://schemas.openxmlformats.org/officeDocument/2006/relationships/hyperlink" Target="https://www.facebook.com/baqlugo.clo.5/posts/pfbid0Tp6S7uxDBgUbMtcyRmZwEFxbkQYouTtRiGgsR9MftkKJWGGE5N2MLv5VoCoF1yytl?comment_id=1868648953761203" TargetMode="External"/><Relationship Id="rId2450" Type="http://schemas.openxmlformats.org/officeDocument/2006/relationships/hyperlink" Target="https://www.facebook.com/jongeun.se.5" TargetMode="External"/><Relationship Id="rId1120" Type="http://schemas.openxmlformats.org/officeDocument/2006/relationships/hyperlink" Target="https://www.facebook.com/SLUGTT666/posts/pfbid027aQNwv87mvkejJQNzKDPobTo5QAyNq4wuwQYUK3eP4PQ6LSb2oakfS3etus5sTyXl?__cft__%5B0%5D=AZZKm8EsXEQNuv9WGO7xkhaxFimtNYm-r1iz-tOS7uhQkXJT8MmM9HGCrtpcoLAgeQWHdPYXq4Tj6yJCbR9K-KMYsEiQRxmSmpAwjF6EIhjNmQMhZKJCIUZvXJMJ6atAQ9jSYHJIUUp6-2O7GaralU-lyVlg0X8vYPtRSKDlJGGw4tg_gma9_m6Ikl61mjYlmq113QsF0eaf6iTJ-wjHdJFtq1igtG9lHk4dpC8LLv9Acw&amp;__tn__=%2CO%2CP-y-R" TargetMode="External"/><Relationship Id="rId2451" Type="http://schemas.openxmlformats.org/officeDocument/2006/relationships/hyperlink" Target="https://x.com/frankiewcg?fbclid=IwY2xjawPdsfBleHRuA2FlbQIxMABicmlkETFJVUdPNU9RdkM0TU9UNlM2c3J0YwZhcHBfaWQQMjIyMDM5MTc4ODIwMDg5MgABHiS3sKpxX7gqC6u4JsRm2H98ZokvAleLwnyPi2T3qBdC4bQ-gkNAQ6IKE1nL_aem_U7YaP77j5qtWB8emz_WxRQ" TargetMode="External"/><Relationship Id="rId532" Type="http://schemas.openxmlformats.org/officeDocument/2006/relationships/hyperlink" Target="https://www.facebook.com/minehonn" TargetMode="External"/><Relationship Id="rId1121" Type="http://schemas.openxmlformats.org/officeDocument/2006/relationships/hyperlink" Target="https://x.com/nawo019" TargetMode="External"/><Relationship Id="rId2452" Type="http://schemas.openxmlformats.org/officeDocument/2006/relationships/hyperlink" Target="https://www.instagram.com/frankiew_yip/" TargetMode="External"/><Relationship Id="rId531" Type="http://schemas.openxmlformats.org/officeDocument/2006/relationships/hyperlink" Target="https://www.facebook.com/share/p/1Q5fAsT4mh/" TargetMode="External"/><Relationship Id="rId1122" Type="http://schemas.openxmlformats.org/officeDocument/2006/relationships/hyperlink" Target="https://www.instagram.com/nawo019/" TargetMode="External"/><Relationship Id="rId2453" Type="http://schemas.openxmlformats.org/officeDocument/2006/relationships/hyperlink" Target="https://www.youtube.com/@frankiew_yip" TargetMode="External"/><Relationship Id="rId530" Type="http://schemas.openxmlformats.org/officeDocument/2006/relationships/hyperlink" Target="https://www.facebook.com/baqlugo.clo.5/posts/pfbid0Tp6S7uxDBgUbMtcyRmZwEFxbkQYouTtRiGgsR9MftkKJWGGE5N2MLv5VoCoF1yytl?comment_id=1868648953761203" TargetMode="External"/><Relationship Id="rId1123" Type="http://schemas.openxmlformats.org/officeDocument/2006/relationships/hyperlink" Target="https://nawo019.base.shop/" TargetMode="External"/><Relationship Id="rId2454" Type="http://schemas.openxmlformats.org/officeDocument/2006/relationships/hyperlink" Target="https://www.artstation.com/frankiew_yip" TargetMode="External"/><Relationship Id="rId1124" Type="http://schemas.openxmlformats.org/officeDocument/2006/relationships/hyperlink" Target="https://x.com/nawo019/status/2015735797501305237" TargetMode="External"/><Relationship Id="rId2455" Type="http://schemas.openxmlformats.org/officeDocument/2006/relationships/hyperlink" Target="https://www.instagram.com/p/DSeKpSyEqFX/" TargetMode="External"/><Relationship Id="rId1158" Type="http://schemas.openxmlformats.org/officeDocument/2006/relationships/hyperlink" Target="https://x.com/darkpiiiii/status/2017632010509160942?s=61&amp;t=J9-H8xDVimG-T97w1or4FA" TargetMode="External"/><Relationship Id="rId2489" Type="http://schemas.openxmlformats.org/officeDocument/2006/relationships/hyperlink" Target="https://www.plurk.com/p/3i9ugq2fkj" TargetMode="External"/><Relationship Id="rId1159" Type="http://schemas.openxmlformats.org/officeDocument/2006/relationships/hyperlink" Target="https://www.facebook.com/permalink.php?story_fbid=pfbid0Jo6DMDeKwXU7PCmqPzmB25vSeE9bmNc9vyP3zVrcA3LSXG5sAWPQzbUn9TQUxK8hl&amp;id=61586754237293" TargetMode="External"/><Relationship Id="rId569" Type="http://schemas.openxmlformats.org/officeDocument/2006/relationships/hyperlink" Target="https://home.gamer.com.tw/profile/index.php?&amp;owner=edenfox1225" TargetMode="External"/><Relationship Id="rId568" Type="http://schemas.openxmlformats.org/officeDocument/2006/relationships/hyperlink" Target="https://discord.gg/CGcm6yt2P6" TargetMode="External"/><Relationship Id="rId567" Type="http://schemas.openxmlformats.org/officeDocument/2006/relationships/hyperlink" Target="https://youtube.com/@itsedenfox" TargetMode="External"/><Relationship Id="rId566" Type="http://schemas.openxmlformats.org/officeDocument/2006/relationships/hyperlink" Target="https://www.instagram.com/itsedenfox/" TargetMode="External"/><Relationship Id="rId2480" Type="http://schemas.openxmlformats.org/officeDocument/2006/relationships/hyperlink" Target="https://line.me/R/ti/p/@027lpgxp" TargetMode="External"/><Relationship Id="rId561" Type="http://schemas.openxmlformats.org/officeDocument/2006/relationships/hyperlink" Target="https://www.facebook.com/monmon511401" TargetMode="External"/><Relationship Id="rId1150" Type="http://schemas.openxmlformats.org/officeDocument/2006/relationships/hyperlink" Target="https://www.facebook.com/profile.php?id=61582790835698" TargetMode="External"/><Relationship Id="rId2481" Type="http://schemas.openxmlformats.org/officeDocument/2006/relationships/hyperlink" Target="https://www.facebook.com/photo/?fbid=26336094455991498&amp;set=a.1023754487652177" TargetMode="External"/><Relationship Id="rId560" Type="http://schemas.openxmlformats.org/officeDocument/2006/relationships/hyperlink" Target="https://docs.google.com/forms/d/e/1FAIpQLSf0Gyl-BP57OTV7msmnQSmmELSmb693Nq8RfuKR-pKeQnSnEw/viewform" TargetMode="External"/><Relationship Id="rId1151" Type="http://schemas.openxmlformats.org/officeDocument/2006/relationships/hyperlink" Target="https://www.plurk.com/top160cm" TargetMode="External"/><Relationship Id="rId2482" Type="http://schemas.openxmlformats.org/officeDocument/2006/relationships/hyperlink" Target="https://www.myacg.com.tw/seller_market.php?seller=77672" TargetMode="External"/><Relationship Id="rId1152" Type="http://schemas.openxmlformats.org/officeDocument/2006/relationships/hyperlink" Target="https://www.facebook.com/permalink.php?story_fbid=pfbid02rp5mRhEJHEVdGeoZjUHcK7gYFMJ42zm5cNogC5B4TJj5YNqoNi35qGmrZ2qLqXE5l&amp;id=61582790835698" TargetMode="External"/><Relationship Id="rId2483" Type="http://schemas.openxmlformats.org/officeDocument/2006/relationships/hyperlink" Target="https://www.facebook.com/permalink.php?story_fbid=pfbid035pjKGBmHEG4TapnGp3w9gkvDnLYmPnsCG7vhvnfJJKLpF3ztzWQkGWrCxeLpsTGQl&amp;id=100063554807408" TargetMode="External"/><Relationship Id="rId1153" Type="http://schemas.openxmlformats.org/officeDocument/2006/relationships/hyperlink" Target="https://www.facebook.com/permalink.php?story_fbid=pfbid02NBSiwa5jeG19ExAwaYCtByHACxZEJ3G7J3pvBcQV6dxVkmdugCiGyr37vyZsbmgil&amp;id=61582790835698" TargetMode="External"/><Relationship Id="rId2484" Type="http://schemas.openxmlformats.org/officeDocument/2006/relationships/hyperlink" Target="https://www.facebook.com/permalink.php?story_fbid=pfbid02PDqdNb1WPVoRdBTqW8GnyD86GjbPXetnNdLCCzYnVtJR8tLxRRX3Zxtfd4zMtjfQl&amp;id=100063554807408" TargetMode="External"/><Relationship Id="rId565" Type="http://schemas.openxmlformats.org/officeDocument/2006/relationships/hyperlink" Target="https://www.plurk.com/eden871225" TargetMode="External"/><Relationship Id="rId1154" Type="http://schemas.openxmlformats.org/officeDocument/2006/relationships/hyperlink" Target="https://www.myacg.com.tw/seller_market.php?seller=458444&amp;&amp;pageID=1&amp;fbclid=IwZXh0bgNhZW0CMTAAYnJpZBExUGp0SnI2QkpUNjhQQzdLOXNydGMGYXBwX2lkEDIyMjAzOTE3ODgyMDA4OTIAAR6HRQM1srT12eRWCnoKu44a4YbNeK_V5YCRevnRs9r_emmXGBnQT4RphN1PoQ_aem_XFIRG4sO8Kbg5a1ZWLgUYA" TargetMode="External"/><Relationship Id="rId2485" Type="http://schemas.openxmlformats.org/officeDocument/2006/relationships/hyperlink" Target="https://x.com/chung791114/status/2013131429186851158" TargetMode="External"/><Relationship Id="rId564" Type="http://schemas.openxmlformats.org/officeDocument/2006/relationships/hyperlink" Target="https://x.com/itsedenfox" TargetMode="External"/><Relationship Id="rId1155" Type="http://schemas.openxmlformats.org/officeDocument/2006/relationships/hyperlink" Target="https://x.com/shiguneko/status/2017578797428838912" TargetMode="External"/><Relationship Id="rId2486" Type="http://schemas.openxmlformats.org/officeDocument/2006/relationships/hyperlink" Target="https://x.com/chung791114/status/2019421872572727462" TargetMode="External"/><Relationship Id="rId563" Type="http://schemas.openxmlformats.org/officeDocument/2006/relationships/hyperlink" Target="https://www.facebook.com/share/p/1ZwKG57rEg/" TargetMode="External"/><Relationship Id="rId1156" Type="http://schemas.openxmlformats.org/officeDocument/2006/relationships/hyperlink" Target="https://x.com/mikeou_/status/2015225251165282714/photo/1" TargetMode="External"/><Relationship Id="rId2487" Type="http://schemas.openxmlformats.org/officeDocument/2006/relationships/hyperlink" Target="https://www.facebook.com/LSSTHYMO/posts/pfbid031YcTvit3FBzXj5WcVnkxaZsx5RnBzbWeXZNEkzFyPVoxdxJjHECoeLU7hVm2tGztl" TargetMode="External"/><Relationship Id="rId562" Type="http://schemas.openxmlformats.org/officeDocument/2006/relationships/hyperlink" Target="https://www.instagram.com/mon_511312" TargetMode="External"/><Relationship Id="rId1157" Type="http://schemas.openxmlformats.org/officeDocument/2006/relationships/hyperlink" Target="https://www.facebook.com/profile.php?id=61586754237293" TargetMode="External"/><Relationship Id="rId2488" Type="http://schemas.openxmlformats.org/officeDocument/2006/relationships/hyperlink" Target="https://www.plurk.com/p/3i5o24lhcn" TargetMode="External"/><Relationship Id="rId1147" Type="http://schemas.openxmlformats.org/officeDocument/2006/relationships/hyperlink" Target="https://www.pixiv.net/users/8232558" TargetMode="External"/><Relationship Id="rId2478" Type="http://schemas.openxmlformats.org/officeDocument/2006/relationships/hyperlink" Target="https://twitter.com/HuHome0906,https://twitter.com/HuHome0910" TargetMode="External"/><Relationship Id="rId1148" Type="http://schemas.openxmlformats.org/officeDocument/2006/relationships/hyperlink" Target="https://www.facebook.com/yuclovers/posts/pfbid0xMB9hXABpq8tQs1Zwte7tePooGW6TkNkn4PWKdFrFK2915vrCK8Wm9bNM6uR7mmPl" TargetMode="External"/><Relationship Id="rId2479" Type="http://schemas.openxmlformats.org/officeDocument/2006/relationships/hyperlink" Target="https://www.instagram.com/huhome0906,https://www.instagram.com/huhome0910" TargetMode="External"/><Relationship Id="rId1149" Type="http://schemas.openxmlformats.org/officeDocument/2006/relationships/hyperlink" Target="https://myship.7-11.com.tw/general/detail/GM2508072844487" TargetMode="External"/><Relationship Id="rId558" Type="http://schemas.openxmlformats.org/officeDocument/2006/relationships/hyperlink" Target="https://docs.google.com/forms/d/e/1FAIpQLSdkaphHRIAqO_looxRtcPhv-IF6Ul04EI8_UBtZPUuXj9RP9A/formResponse" TargetMode="External"/><Relationship Id="rId557" Type="http://schemas.openxmlformats.org/officeDocument/2006/relationships/hyperlink" Target="https://www.facebook.com/photo/?fbid=1448051193343790&amp;set=pcb.1448051663343743" TargetMode="External"/><Relationship Id="rId556" Type="http://schemas.openxmlformats.org/officeDocument/2006/relationships/hyperlink" Target="https://www.facebook.com/loveno1chihiro/posts/pfbid0T5q6yUsRueuEZ7Z3517WugPbkDKk17GinVXUKXbDYwvakYE2wut7199DPgop24trl" TargetMode="External"/><Relationship Id="rId555" Type="http://schemas.openxmlformats.org/officeDocument/2006/relationships/hyperlink" Target="https://www.facebook.com/chen.qing.fu.576282/posts/pfbid02QfPFnPjzkiBU8xR1rJxKhM8YGMdsNGymJXAQoouHj8Ync9QFasbPxKBnGrAKc5DPl" TargetMode="External"/><Relationship Id="rId559" Type="http://schemas.openxmlformats.org/officeDocument/2006/relationships/hyperlink" Target="https://www.facebook.com/photo/?fbid=1474458018012778&amp;set=a.222520959873163" TargetMode="External"/><Relationship Id="rId550" Type="http://schemas.openxmlformats.org/officeDocument/2006/relationships/hyperlink" Target="https://www.plurk.com/p/3i0rc4iikk" TargetMode="External"/><Relationship Id="rId2470" Type="http://schemas.openxmlformats.org/officeDocument/2006/relationships/hyperlink" Target="https://www.pixiv.net/users/11251598" TargetMode="External"/><Relationship Id="rId1140" Type="http://schemas.openxmlformats.org/officeDocument/2006/relationships/hyperlink" Target="https://www.facebook.com/profile.php?id=100000297013388" TargetMode="External"/><Relationship Id="rId2471" Type="http://schemas.openxmlformats.org/officeDocument/2006/relationships/hyperlink" Target="https://discord.com/invite/SW7Jnr9QDf?fbclid=IwY2xjawPq705leHRuA2FlbQIxMABicmlkETFvQUsyR0xwREFBUEEyRllJc3J0YwZhcHBfaWQQMjIyMDM5MTc4ODIwMDg5MgABHmLKHFoCmXE6QZBPFbOjCZsUHmTprpWKXfTgmSBPRoDcu4rw69w5camh7vZg_aem_Bo1NwCmvpjLvrUdudp1G0g" TargetMode="External"/><Relationship Id="rId1141" Type="http://schemas.openxmlformats.org/officeDocument/2006/relationships/hyperlink" Target="https://www.facebook.com/ta.ma.15671/posts/pfbid0385FGA22NnCp2JELHukHPiDxtieLr2jCbVxKdE29jAroGNmdHgs7sXjhBvm53jWTYl" TargetMode="External"/><Relationship Id="rId2472" Type="http://schemas.openxmlformats.org/officeDocument/2006/relationships/hyperlink" Target="https://lustduel.com/?fbclid=IwY2xjawPq721leHRuA2FlbQIxMABicmlkETFvQUsyR0xwREFBUEEyRllJc3J0YwZhcHBfaWQQMjIyMDM5MTc4ODIwMDg5MgABHjpLOVu-2ybKmvtrDpyWDjwa-a4qcq41CB5zbXmyYDd-J9IiGKLpXSBgassi_aem_9Y6SMAoeF7t5dzUFeiJJng" TargetMode="External"/><Relationship Id="rId1142" Type="http://schemas.openxmlformats.org/officeDocument/2006/relationships/hyperlink" Target="https://www.facebook.com/Damier.Cookie/posts/pfbid0MWu7W5EfSBrEhGhTfrRW2kRETikBjx7SXQmZYkYpx8mPWkPUoNoqFme9adUgEndml" TargetMode="External"/><Relationship Id="rId2473" Type="http://schemas.openxmlformats.org/officeDocument/2006/relationships/hyperlink" Target="https://lustduel.com/article/697674311d7481815556121c" TargetMode="External"/><Relationship Id="rId554" Type="http://schemas.openxmlformats.org/officeDocument/2006/relationships/hyperlink" Target="https://www.facebook.com/TKCArtwork/posts/pfbid0VDtKSiNhGAERcg1vMSZ57YkiYVMY4JW9gFQgUTK5ssHhFX9J4ST9DJpPXqsDjp2Ql" TargetMode="External"/><Relationship Id="rId1143" Type="http://schemas.openxmlformats.org/officeDocument/2006/relationships/hyperlink" Target="https://www.facebook.com/Damier.Cookie/posts/pfbid0KAw8DTWZ8e5UMa9FCwCisG6hgNYaSFu65VptkzR5PYe59qfbdRNsR2579bp6mihUl" TargetMode="External"/><Relationship Id="rId2474" Type="http://schemas.openxmlformats.org/officeDocument/2006/relationships/hyperlink" Target="https://x.com/ringzan_ya" TargetMode="External"/><Relationship Id="rId553" Type="http://schemas.openxmlformats.org/officeDocument/2006/relationships/hyperlink" Target="https://www.facebook.com/photo/?fbid=25365835183085772&amp;set=pcb.25365874663081824" TargetMode="External"/><Relationship Id="rId1144" Type="http://schemas.openxmlformats.org/officeDocument/2006/relationships/hyperlink" Target="https://www.facebook.com/MegufanYEEEEEET/posts/pfbid0gS8aoLVwQPZVRrbZNXJBMyuSr1FKmasP4Am8Bb6EQsG3iejvXGXo7J4HcqFzX47Ul" TargetMode="External"/><Relationship Id="rId2475" Type="http://schemas.openxmlformats.org/officeDocument/2006/relationships/hyperlink" Target="https://x.com/ringzan_ya/status/2017903028561682757" TargetMode="External"/><Relationship Id="rId552" Type="http://schemas.openxmlformats.org/officeDocument/2006/relationships/hyperlink" Target="https://www.facebook.com/huang.jing.hao.175048/posts/pfbid0cb7JtFwdHp72Sc56V6PrqKnatPiCApK9thzzU9RdQFNj9E2ZUyBrscmKCeVWMpsVl" TargetMode="External"/><Relationship Id="rId1145" Type="http://schemas.openxmlformats.org/officeDocument/2006/relationships/hyperlink" Target="https://www.facebook.com/yuclovers/" TargetMode="External"/><Relationship Id="rId2476" Type="http://schemas.openxmlformats.org/officeDocument/2006/relationships/hyperlink" Target="https://myship.7-11.com.tw/general/detail/GM2311166830458" TargetMode="External"/><Relationship Id="rId551" Type="http://schemas.openxmlformats.org/officeDocument/2006/relationships/hyperlink" Target="https://www.plurk.com/p/3ia9jbnfnx" TargetMode="External"/><Relationship Id="rId1146" Type="http://schemas.openxmlformats.org/officeDocument/2006/relationships/hyperlink" Target="https://twitter.com/yutak0u" TargetMode="External"/><Relationship Id="rId2477" Type="http://schemas.openxmlformats.org/officeDocument/2006/relationships/hyperlink" Target="https://www.facebook.com/huhome0906" TargetMode="External"/><Relationship Id="rId495" Type="http://schemas.openxmlformats.org/officeDocument/2006/relationships/hyperlink" Target="https://www.myacg.com.tw/goods_list.php?keyword=butterspoon" TargetMode="External"/><Relationship Id="rId494" Type="http://schemas.openxmlformats.org/officeDocument/2006/relationships/hyperlink" Target="https://www.facebook.com/share/p/1ADEcRTMW4/" TargetMode="External"/><Relationship Id="rId493" Type="http://schemas.openxmlformats.org/officeDocument/2006/relationships/hyperlink" Target="https://www.instagram.com/butterspoonn" TargetMode="External"/><Relationship Id="rId492" Type="http://schemas.openxmlformats.org/officeDocument/2006/relationships/hyperlink" Target="https://x.com/butterspoonn?fbclid=IwY2xjawPtjGdleHRuA2FlbQIxMABicmlkETFpOVozd3VLU0c1UTh3OXd1c3J0YwZhcHBfaWQQMjIyMDM5MTc4ODIwMDg5MgABHnMYUd2fu5_e0Ka22foHzB6a_dg7y3bQ8A3uIr9wTFApLyPcWv_qghaIrobg_aem_jO0zZJQOaY5D-MDqw-Pn2w" TargetMode="External"/><Relationship Id="rId499" Type="http://schemas.openxmlformats.org/officeDocument/2006/relationships/hyperlink" Target="https://www.pixiv.net/users/20497976" TargetMode="External"/><Relationship Id="rId498" Type="http://schemas.openxmlformats.org/officeDocument/2006/relationships/hyperlink" Target="https://x.com/klsd93060811" TargetMode="External"/><Relationship Id="rId497" Type="http://schemas.openxmlformats.org/officeDocument/2006/relationships/hyperlink" Target="https://www.facebook.com/@LuminousArtwork/?locale=zh_TW" TargetMode="External"/><Relationship Id="rId496" Type="http://schemas.openxmlformats.org/officeDocument/2006/relationships/hyperlink" Target="https://www.facebook.com/GLiArtwork/posts/pfbid021nvW2NmV1bHPqaGsQ3NdGt4kV7Ca9LZ1BMigBBfLo2FdkpFrAAVvRg6f47ZXFBrAl" TargetMode="External"/><Relationship Id="rId1213" Type="http://schemas.openxmlformats.org/officeDocument/2006/relationships/hyperlink" Target="https://www.pixiv.net/users/8694738" TargetMode="External"/><Relationship Id="rId2544" Type="http://schemas.openxmlformats.org/officeDocument/2006/relationships/hyperlink" Target="https://www.waga-illustration.com/" TargetMode="External"/><Relationship Id="rId1214" Type="http://schemas.openxmlformats.org/officeDocument/2006/relationships/hyperlink" Target="https://ara1kumaru.fanbox.cc/" TargetMode="External"/><Relationship Id="rId2545" Type="http://schemas.openxmlformats.org/officeDocument/2006/relationships/hyperlink" Target="https://www.google.com/url?q=https://linktr.ee/WAGAIllustration&amp;sa=D&amp;source=editors&amp;ust=1764422449374331&amp;usg=AOvVaw0iEcIAO3tlkgLwCDC_IZXi" TargetMode="External"/><Relationship Id="rId1215" Type="http://schemas.openxmlformats.org/officeDocument/2006/relationships/hyperlink" Target="https://store.line.me/stickershop/author/2980781/zh-Hant?_gl=1*1ciy428*_gcl_au*MTA5NDQ0MTMwLjE3NjA2MTgyODk.*_ga*MTg5MDY2Mzc1OC4xNzYwNjE4Mjkw*_ga_0PV16Y9CZG*czE3NjQ5MTU2MDEkbzI1JGcwJHQxNzY0OTE1NjAxJGo2MCRsMCRoMA.." TargetMode="External"/><Relationship Id="rId2546" Type="http://schemas.openxmlformats.org/officeDocument/2006/relationships/hyperlink" Target="https://myship.7-11.com.tw/general/detail/GM2301224230879" TargetMode="External"/><Relationship Id="rId1216" Type="http://schemas.openxmlformats.org/officeDocument/2006/relationships/hyperlink" Target="https://discord.gg/7YV45xDZYD" TargetMode="External"/><Relationship Id="rId2547" Type="http://schemas.openxmlformats.org/officeDocument/2006/relationships/hyperlink" Target="https://www.facebook.com/waga1115/posts/pfbid027QgSPzqNSEKcaDw9r63To9ebq3sv61dbsHFWPrNZ9ZYZijKF7Mncc2sW8R9HMNxVl" TargetMode="External"/><Relationship Id="rId1217" Type="http://schemas.openxmlformats.org/officeDocument/2006/relationships/hyperlink" Target="https://home.gamer.com.tw/profile/index_creation.php?owner=lidon3692233&amp;kind1=0&amp;view_type=0&amp;page=1" TargetMode="External"/><Relationship Id="rId2548" Type="http://schemas.openxmlformats.org/officeDocument/2006/relationships/hyperlink" Target="https://drive.google.com/drive/u/0/folders/1w19vgSYSIuePdBR6ivt7_X6hL2VcBuou" TargetMode="External"/><Relationship Id="rId1218" Type="http://schemas.openxmlformats.org/officeDocument/2006/relationships/hyperlink" Target="https://lit.link/zh-tw/araikumaru" TargetMode="External"/><Relationship Id="rId2549" Type="http://schemas.openxmlformats.org/officeDocument/2006/relationships/hyperlink" Target="https://myship.7-11.com.tw/general/detail/GM2301224230879" TargetMode="External"/><Relationship Id="rId1219" Type="http://schemas.openxmlformats.org/officeDocument/2006/relationships/hyperlink" Target="https://www.facebook.com/araikumaru/posts/pfbid0kMATzDZmGCUwcPLVBydraCj8XEiQebZJdo9veeFYDQox2K5AvQUtdP3VeRbJihpEl" TargetMode="External"/><Relationship Id="rId2540" Type="http://schemas.openxmlformats.org/officeDocument/2006/relationships/hyperlink" Target="https://www.instagram.com/waga.1115/" TargetMode="External"/><Relationship Id="rId1210" Type="http://schemas.openxmlformats.org/officeDocument/2006/relationships/hyperlink" Target="https://www.facebook.com/araikumaru/" TargetMode="External"/><Relationship Id="rId2541" Type="http://schemas.openxmlformats.org/officeDocument/2006/relationships/hyperlink" Target="https://www.youtube.com/@wagaillustration" TargetMode="External"/><Relationship Id="rId1211" Type="http://schemas.openxmlformats.org/officeDocument/2006/relationships/hyperlink" Target="https://bsky.app/profile/araikumaru.bsky.social" TargetMode="External"/><Relationship Id="rId2542" Type="http://schemas.openxmlformats.org/officeDocument/2006/relationships/hyperlink" Target="https://www.twitch.tv/waga1115" TargetMode="External"/><Relationship Id="rId1212" Type="http://schemas.openxmlformats.org/officeDocument/2006/relationships/hyperlink" Target="https://twitter.com/Ara1kumaru" TargetMode="External"/><Relationship Id="rId2543" Type="http://schemas.openxmlformats.org/officeDocument/2006/relationships/hyperlink" Target="https://discord.gg/nPmvDdbGSa" TargetMode="External"/><Relationship Id="rId1202" Type="http://schemas.openxmlformats.org/officeDocument/2006/relationships/hyperlink" Target="https://www.facebook.com/LycorisGarden/" TargetMode="External"/><Relationship Id="rId2533" Type="http://schemas.openxmlformats.org/officeDocument/2006/relationships/hyperlink" Target="https://x.com/miomio1568315" TargetMode="External"/><Relationship Id="rId1203" Type="http://schemas.openxmlformats.org/officeDocument/2006/relationships/hyperlink" Target="https://twitter.com/mimeowho" TargetMode="External"/><Relationship Id="rId2534" Type="http://schemas.openxmlformats.org/officeDocument/2006/relationships/hyperlink" Target="https://www.pixiv.net/users/217707" TargetMode="External"/><Relationship Id="rId1204" Type="http://schemas.openxmlformats.org/officeDocument/2006/relationships/hyperlink" Target="https://www.pixiv.net/users/58378074" TargetMode="External"/><Relationship Id="rId2535" Type="http://schemas.openxmlformats.org/officeDocument/2006/relationships/hyperlink" Target="https://space.bilibili.com/14424458" TargetMode="External"/><Relationship Id="rId1205" Type="http://schemas.openxmlformats.org/officeDocument/2006/relationships/hyperlink" Target="https://www.facebook.com/LycorisGarden/posts/pfbid0Te3wFcuxAu2tw16bpo7dYuym2eaQSnfLCic2jYDGmCSjmrs1WArNkgHdUSej3Rakl" TargetMode="External"/><Relationship Id="rId2536" Type="http://schemas.openxmlformats.org/officeDocument/2006/relationships/hyperlink" Target="https://www.plurk.com/p/3ia9u0naq1" TargetMode="External"/><Relationship Id="rId1206" Type="http://schemas.openxmlformats.org/officeDocument/2006/relationships/hyperlink" Target="https://www.plurk.com/p/3i94vdj8f5" TargetMode="External"/><Relationship Id="rId2537" Type="http://schemas.openxmlformats.org/officeDocument/2006/relationships/hyperlink" Target="https://www.facebook.com/wagaillustration/" TargetMode="External"/><Relationship Id="rId1207" Type="http://schemas.openxmlformats.org/officeDocument/2006/relationships/hyperlink" Target="https://x.com/takanasu05/status/2018269008806707561" TargetMode="External"/><Relationship Id="rId2538" Type="http://schemas.openxmlformats.org/officeDocument/2006/relationships/hyperlink" Target="https://x.com/wagaillustrator" TargetMode="External"/><Relationship Id="rId1208" Type="http://schemas.openxmlformats.org/officeDocument/2006/relationships/hyperlink" Target="https://www.facebook.com/mitsueyn.tw/posts/pfbid0gbxPTzPYiqmj3hyajvWwsFkKZp3svFtAJqNUGJNxj3nxDaLpkHMo7txmDKiTXUbel" TargetMode="External"/><Relationship Id="rId2539" Type="http://schemas.openxmlformats.org/officeDocument/2006/relationships/hyperlink" Target="https://www.plurk.com/am_rebirth" TargetMode="External"/><Relationship Id="rId1209" Type="http://schemas.openxmlformats.org/officeDocument/2006/relationships/hyperlink" Target="https://www.facebook.com/photo/?fbid=1423818369137462&amp;set=pcb.1423818415804124" TargetMode="External"/><Relationship Id="rId2530" Type="http://schemas.openxmlformats.org/officeDocument/2006/relationships/hyperlink" Target="https://www.plurk.com/p/3i89a5s0n1" TargetMode="External"/><Relationship Id="rId1200" Type="http://schemas.openxmlformats.org/officeDocument/2006/relationships/hyperlink" Target="https://www.plurk.com/p/3i8oo6ktws" TargetMode="External"/><Relationship Id="rId2531" Type="http://schemas.openxmlformats.org/officeDocument/2006/relationships/hyperlink" Target="https://www.facebook.com/twinbox.tw/posts/pfbid02n5jFYiUCxSt17SuJmiMkN9epSYkeiUpzkFLzAuxtk93phYq6q4aQmcbdVWNPyFRql?__cft__%5B0%5D=AZXyWZLdP4k7CXJQE6ePDn09JdrF1roskKpqR7ouVcdCWjIbe1zNE2iTZ-hzkvoMqq7SKuRBKd_KudXgkUL3a72G8xrOP3NHuDlf5ru4XVBiUmugNXZvhANnK0tLgHJuAs306Nryeks08uLJyBJUtQSQMqG_wyi-7GzCjp84RuT1Ni_5BGtLIxFZcP5zb8u7DMQ&amp;__tn__=%2CO%2CP-R" TargetMode="External"/><Relationship Id="rId1201" Type="http://schemas.openxmlformats.org/officeDocument/2006/relationships/hyperlink" Target="https://www.facebook.com/RumieChen/posts/pfbid02rjccJZMkgtBvfoQmBs1bfr5eicSH2GFmTHQkYFL49GyacwgF9TACY9pJnLdf8rqfl" TargetMode="External"/><Relationship Id="rId2532" Type="http://schemas.openxmlformats.org/officeDocument/2006/relationships/hyperlink" Target="https://www.facebook.com/twinbox.tw/posts/pfbid02hjvNh4U4kAyj9ir6dDa4eKCm2HymCgvwhYnq2Z9t36bc8wvDXZwiUafG5RqvCfpel" TargetMode="External"/><Relationship Id="rId1235" Type="http://schemas.openxmlformats.org/officeDocument/2006/relationships/hyperlink" Target="https://twitter.com/lewis95lewis95" TargetMode="External"/><Relationship Id="rId2566" Type="http://schemas.openxmlformats.org/officeDocument/2006/relationships/hyperlink" Target="https://x.com/tamakiyayoi/status/2018684855102447650" TargetMode="External"/><Relationship Id="rId1236" Type="http://schemas.openxmlformats.org/officeDocument/2006/relationships/hyperlink" Target="https://www.plurk.com/kyawsan2005" TargetMode="External"/><Relationship Id="rId2567" Type="http://schemas.openxmlformats.org/officeDocument/2006/relationships/hyperlink" Target="https://www.instagram.com/p/DTskIT-EyIu/" TargetMode="External"/><Relationship Id="rId1237" Type="http://schemas.openxmlformats.org/officeDocument/2006/relationships/hyperlink" Target="https://www.pixiv.net/users/6533472" TargetMode="External"/><Relationship Id="rId2568" Type="http://schemas.openxmlformats.org/officeDocument/2006/relationships/hyperlink" Target="https://www.facebook.com/photo/?fbid=10237560455925295&amp;set=a.3550721881272" TargetMode="External"/><Relationship Id="rId1238" Type="http://schemas.openxmlformats.org/officeDocument/2006/relationships/hyperlink" Target="https://ljgcndmq.fanbox.cc/" TargetMode="External"/><Relationship Id="rId2569" Type="http://schemas.openxmlformats.org/officeDocument/2006/relationships/hyperlink" Target="https://www.facebook.com/qchocolatetw/posts/pfbid0Wf1JWHzuRKAQZYAJbkVfoYotoGfvxE1uv9WiaAWKir5X5rsgQ11ZPV3tkjrTeNvyl" TargetMode="External"/><Relationship Id="rId1239" Type="http://schemas.openxmlformats.org/officeDocument/2006/relationships/hyperlink" Target="https://clusters.tw/profile/4AFBFA29-D20C-4EE9-A4AF-0AC3F08E1FEB/works?fbclid=IwY2xjawKICltleHRuA2FlbQIxMABicmlkETFFbGVOaHdoblFtemFZS1M4AR7dtkMo1BC_FD_0p4qOJ5VJidaQYNExIecCbvsGDc83VUoeGhx3YHhnOCCTUg_aem_4f-87X-JEfMT4GNZpfrzEw&amp;utm_medium=post&amp;utm_source=plurk" TargetMode="External"/><Relationship Id="rId409" Type="http://schemas.openxmlformats.org/officeDocument/2006/relationships/hyperlink" Target="https://www.facebook.com/share/p/1AkYud9j14/" TargetMode="External"/><Relationship Id="rId404" Type="http://schemas.openxmlformats.org/officeDocument/2006/relationships/hyperlink" Target="https://docs.google.com/forms/d/e/1FAIpQLSfkCkOHABKNKc_qyPiXiPgt7SpYngpCLm09tHCHB_PWNocC-A/viewform?usp=send_form" TargetMode="External"/><Relationship Id="rId403" Type="http://schemas.openxmlformats.org/officeDocument/2006/relationships/hyperlink" Target="https://www.facebook.com/aira.twcosplay/posts/pfbid027tKuLyT5NmcvD7bgCH9tbpszcG3Zi369nQtxqCehskPccajfqbGfSaNLzwbgW4x8l" TargetMode="External"/><Relationship Id="rId402" Type="http://schemas.openxmlformats.org/officeDocument/2006/relationships/hyperlink" Target="https://www.facebook.com/aira.twcosplay/posts/pfbid02QX5Y2w4pHQKNQg8EzLtqLZ3uBEcMnEXmpNopHnGHuaf1vDSYSJ7SgaUWQwBDf6Ful" TargetMode="External"/><Relationship Id="rId401" Type="http://schemas.openxmlformats.org/officeDocument/2006/relationships/hyperlink" Target="https://myship.7-11.com.tw/general/detail/GM2304016781827" TargetMode="External"/><Relationship Id="rId408" Type="http://schemas.openxmlformats.org/officeDocument/2006/relationships/hyperlink" Target="https://www.instagram.com/kinoko_gu" TargetMode="External"/><Relationship Id="rId407" Type="http://schemas.openxmlformats.org/officeDocument/2006/relationships/hyperlink" Target="https://www.facebook.com/profile.php?id=100089188352295" TargetMode="External"/><Relationship Id="rId406" Type="http://schemas.openxmlformats.org/officeDocument/2006/relationships/hyperlink" Target="https://forms.gle/3qqw4f5nzF7WiLrP8?fbclid=IwZXh0bgNhZW0CMTAAYnJpZBExWHVWanE1aFM5emw4Y1M2M3NydGMGYXBwX2lkEDIyMjAzOTE3ODgyMDA4OTIAAR6srbPOgVR320AuVRC5fLiMz9HupFBi2nPUEqH4NDb5I6MpjfvmZNYlCIMu2g_aem_BPRuFTuuIiSncjBzapbk2Q" TargetMode="External"/><Relationship Id="rId405" Type="http://schemas.openxmlformats.org/officeDocument/2006/relationships/hyperlink" Target="https://www.facebook.com/aastaneko0820/posts/pfbid0MkKeabMdKHwnTDpNfSs3hBjEtCppgV4VXgJmnm4rgkkV2wsHsXJa4FCrLb7hvrdXl?__cft__%5B0%5D=AZZwff81jt_1_ASCmm2CgIHJZc6i9Kv9IKzV3Im1ir8EOSdaQFOc67WapKuxSxqoNhsiigi1fK3gq0tQgQdXgMvlfuKtlscpVZ7vtw4RhhiKLX88mYpIHAScmGGTdPFgp15x6TioTkWRa0TXCPzwjSvhi212nE2vkEUKD7uY919zVSFgYoUDahPlq1YCYiG_vKs&amp;__tn__=%2CO%2CP-R" TargetMode="External"/><Relationship Id="rId2560" Type="http://schemas.openxmlformats.org/officeDocument/2006/relationships/hyperlink" Target="https://x.com/garumux" TargetMode="External"/><Relationship Id="rId1230" Type="http://schemas.openxmlformats.org/officeDocument/2006/relationships/hyperlink" Target="https://www.facebook.com/TT.hollow/posts/pfbid02jMQZYiiedFwvseGMfZjNNQoHYDpfFeENgciPDjhKsYn9cQfAC7sEFdTeEKvJeMLAl" TargetMode="External"/><Relationship Id="rId2561" Type="http://schemas.openxmlformats.org/officeDocument/2006/relationships/hyperlink" Target="https://www.pixiv.net/users/32952745" TargetMode="External"/><Relationship Id="rId400" Type="http://schemas.openxmlformats.org/officeDocument/2006/relationships/hyperlink" Target="https://www.facebook.com/Miss.double.seven/posts/pfbid02AHZfmKRR8fzmzX55EMtiCMfiBdQtUVqYqjxi8e6psZsRap6FdnwNaiiByNaA6RrUl" TargetMode="External"/><Relationship Id="rId1231" Type="http://schemas.openxmlformats.org/officeDocument/2006/relationships/hyperlink" Target="https://reurl.cc/qKe74E" TargetMode="External"/><Relationship Id="rId2562" Type="http://schemas.openxmlformats.org/officeDocument/2006/relationships/hyperlink" Target="https://skeb.jp/@garumux" TargetMode="External"/><Relationship Id="rId1232" Type="http://schemas.openxmlformats.org/officeDocument/2006/relationships/hyperlink" Target="https://ff46.kotoban.top/" TargetMode="External"/><Relationship Id="rId2563" Type="http://schemas.openxmlformats.org/officeDocument/2006/relationships/hyperlink" Target="https://x.com/wakatsukineko" TargetMode="External"/><Relationship Id="rId1233" Type="http://schemas.openxmlformats.org/officeDocument/2006/relationships/hyperlink" Target="https://www.facebook.com/eman.nep.5" TargetMode="External"/><Relationship Id="rId2564" Type="http://schemas.openxmlformats.org/officeDocument/2006/relationships/hyperlink" Target="https://x.com/bbb577x" TargetMode="External"/><Relationship Id="rId1234" Type="http://schemas.openxmlformats.org/officeDocument/2006/relationships/hyperlink" Target="https://www.facebook.com/moon0905" TargetMode="External"/><Relationship Id="rId2565" Type="http://schemas.openxmlformats.org/officeDocument/2006/relationships/hyperlink" Target="https://x.com/maono_na02" TargetMode="External"/><Relationship Id="rId1224" Type="http://schemas.openxmlformats.org/officeDocument/2006/relationships/hyperlink" Target="https://www.doujin.com.tw/groups/info/7419/books" TargetMode="External"/><Relationship Id="rId2555" Type="http://schemas.openxmlformats.org/officeDocument/2006/relationships/hyperlink" Target="https://lit.link/zh-tw/walkzun" TargetMode="External"/><Relationship Id="rId1225" Type="http://schemas.openxmlformats.org/officeDocument/2006/relationships/hyperlink" Target="https://www.plurk.com/p/3ia4aa4429" TargetMode="External"/><Relationship Id="rId2556" Type="http://schemas.openxmlformats.org/officeDocument/2006/relationships/hyperlink" Target="https://www.facebook.com/share/p/1ChQ5jo4ST/" TargetMode="External"/><Relationship Id="rId1226" Type="http://schemas.openxmlformats.org/officeDocument/2006/relationships/hyperlink" Target="https://images.plurk.com/7ztXFpCJ9rYpIqt5kExs7S.jpg" TargetMode="External"/><Relationship Id="rId2557" Type="http://schemas.openxmlformats.org/officeDocument/2006/relationships/hyperlink" Target="https://x.com/akibamaou0610" TargetMode="External"/><Relationship Id="rId1227" Type="http://schemas.openxmlformats.org/officeDocument/2006/relationships/hyperlink" Target="https://www.facebook.com/yayoirli/posts/pfbid02PHQvYp92FiMknyUEX6L5ELYgHnF7JSP9a87uQiEbVYaPCysnsmC9LfRhCvvxziUAl?__cft__%5B0%5D=AZVeAazHmpq14J1xo3zRvVaiJyL_TiYISqe95CVATN3G5Ui6F2ftBOR4QTcpdjiMk1O1jrqvxVcmy9xkTwJZpOvQaJ14L-0AfVnorcJN76l035oaXQaQ-C3U_r7kTBer5Dp4J9E8xm08fk32-Z3blaR0MSpwV6YdvFm7J3wuI3ZAv0uFIC0Jvyyn3GTSNd8kj5UYbz8yPmRGVd57GLn2rdtL&amp;__tn__=%2CO%2CP-R" TargetMode="External"/><Relationship Id="rId2558" Type="http://schemas.openxmlformats.org/officeDocument/2006/relationships/hyperlink" Target="https://www.pixiv.net/users/3783570?_gl=1*1qx4088*_ga*NTk4NTk0MzczLjE3NjA2MTk5Njg.*_ga_D9TLP3EFER*czE3NjQ3MzY2NDIkbzUkZzEkdDE3NjQ3MzY3MDEkajEkbDAkaDA." TargetMode="External"/><Relationship Id="rId1228" Type="http://schemas.openxmlformats.org/officeDocument/2006/relationships/hyperlink" Target="https://www.facebook.com/photo/?fbid=122288833736205716&amp;set=pcb.122288833772205716" TargetMode="External"/><Relationship Id="rId2559" Type="http://schemas.openxmlformats.org/officeDocument/2006/relationships/hyperlink" Target="https://akiha555.fanbox.cc/" TargetMode="External"/><Relationship Id="rId1229" Type="http://schemas.openxmlformats.org/officeDocument/2006/relationships/hyperlink" Target="https://www.facebook.com/TT.hollow/posts/pfbid02WkfLKP5nc5bCvUwyAQhHw2jQj6JLNbCWUJSD4ZHbxrsdha4WFciCymhesHw3fwzfl" TargetMode="External"/><Relationship Id="rId2550" Type="http://schemas.openxmlformats.org/officeDocument/2006/relationships/hyperlink" Target="https://www.facebook.com/Walkzun/" TargetMode="External"/><Relationship Id="rId1220" Type="http://schemas.openxmlformats.org/officeDocument/2006/relationships/hyperlink" Target="https://www.facebook.com/photo/?fbid=25973555335645289&amp;set=pcb.25973563172311172" TargetMode="External"/><Relationship Id="rId2551" Type="http://schemas.openxmlformats.org/officeDocument/2006/relationships/hyperlink" Target="https://twitter.com/walkzun" TargetMode="External"/><Relationship Id="rId1221" Type="http://schemas.openxmlformats.org/officeDocument/2006/relationships/hyperlink" Target="https://www.plurk.com/p/3iacubtesx" TargetMode="External"/><Relationship Id="rId2552" Type="http://schemas.openxmlformats.org/officeDocument/2006/relationships/hyperlink" Target="https://www.pixiv.net/users/8221140" TargetMode="External"/><Relationship Id="rId1222" Type="http://schemas.openxmlformats.org/officeDocument/2006/relationships/hyperlink" Target="https://www.plurk.com/shouki0721" TargetMode="External"/><Relationship Id="rId2553" Type="http://schemas.openxmlformats.org/officeDocument/2006/relationships/hyperlink" Target="https://www.instagram.com/walkzun/" TargetMode="External"/><Relationship Id="rId1223" Type="http://schemas.openxmlformats.org/officeDocument/2006/relationships/hyperlink" Target="https://www.pixiv.net/users/57642" TargetMode="External"/><Relationship Id="rId2554" Type="http://schemas.openxmlformats.org/officeDocument/2006/relationships/hyperlink" Target="https://home.gamer.com.tw/homeindex.php?owner=long769" TargetMode="External"/><Relationship Id="rId2500" Type="http://schemas.openxmlformats.org/officeDocument/2006/relationships/hyperlink" Target="https://www.facebook.com/MYAOWL/posts/pfbid06dvVkmX4f5rzDZLNhD2HMaigsviAUHkT1E838iTBoxm5eSJXj6CUmSfU3GxahJTQl?locale=zh_TW" TargetMode="External"/><Relationship Id="rId2501" Type="http://schemas.openxmlformats.org/officeDocument/2006/relationships/hyperlink" Target="https://www.facebook.com/photo/?fbid=1499977578800809&amp;set=a.503299611801949" TargetMode="External"/><Relationship Id="rId2502" Type="http://schemas.openxmlformats.org/officeDocument/2006/relationships/hyperlink" Target="https://www.facebook.com/flytwoknives/posts/pfbid0MvUWGKnm6U6iM4323PMmBJ8KPJhVUbfiKK52BaPmj9DeFj6hTMJxfXrb7nEQUsSfl" TargetMode="External"/><Relationship Id="rId2503" Type="http://schemas.openxmlformats.org/officeDocument/2006/relationships/hyperlink" Target="https://www.facebook.com/xie.han.zhe.365627/posts/pfbid0Ynjp3jv44kgAK38ev6hdJf4LLNbwng8gmtQX7eFqmkCzG7jUsWkWQoK7fMTiKHgjl" TargetMode="External"/><Relationship Id="rId2504" Type="http://schemas.openxmlformats.org/officeDocument/2006/relationships/hyperlink" Target="https://www.facebook.com/flytwoknives/posts/pfbid0MvUWGKnm6U6iM4323PMmBJ8KPJhVUbfiKK52BaPmj9DeFj6hTMJxfXrb7nEQUsSfl" TargetMode="External"/><Relationship Id="rId2505" Type="http://schemas.openxmlformats.org/officeDocument/2006/relationships/hyperlink" Target="https://www.facebook.com/oliverdream97" TargetMode="External"/><Relationship Id="rId2506" Type="http://schemas.openxmlformats.org/officeDocument/2006/relationships/hyperlink" Target="https://www.plurk.com/onimomo" TargetMode="External"/><Relationship Id="rId2507" Type="http://schemas.openxmlformats.org/officeDocument/2006/relationships/hyperlink" Target="https://www.pixiv.net/users/14100371" TargetMode="External"/><Relationship Id="rId2508" Type="http://schemas.openxmlformats.org/officeDocument/2006/relationships/hyperlink" Target="https://www.facebook.com/oliverdream97/" TargetMode="External"/><Relationship Id="rId2509" Type="http://schemas.openxmlformats.org/officeDocument/2006/relationships/hyperlink" Target="https://x.com/tsurugishidumi" TargetMode="External"/><Relationship Id="rId2522" Type="http://schemas.openxmlformats.org/officeDocument/2006/relationships/hyperlink" Target="https://www.facebook.com/SkyFreeDom.CandyClub/posts/pfbid0zDcXZJTUk4BAQXYW8tCfyDkT27wkh6RpKwsTNPMhhDg8pL8NALbvuWy8nDk7JjUwl" TargetMode="External"/><Relationship Id="rId2523" Type="http://schemas.openxmlformats.org/officeDocument/2006/relationships/hyperlink" Target="https://www.facebook.com/ekis2016/?locale=zh_TW" TargetMode="External"/><Relationship Id="rId2524" Type="http://schemas.openxmlformats.org/officeDocument/2006/relationships/hyperlink" Target="https://www.facebook.com/ekis2018/" TargetMode="External"/><Relationship Id="rId2525" Type="http://schemas.openxmlformats.org/officeDocument/2006/relationships/hyperlink" Target="https://www.zeczec.com/projects/studioekis?fbclid=IwY2xjawObS55leHRuA2FlbQIxMABicmlkETFCdjRkY1JDZ3dWSXA4R05ic3J0YwZhcHBfaWQQMjIyMDM5MTc4ODIwMDg5MgABHg_RW32ihSKQRGNEJpAMps0p1IdKCSqrO5lufvv3nHvuuZTLtXEWCCbaVuoZ_aem_7sbS7_cX1sd7FTa7sgcBgg" TargetMode="External"/><Relationship Id="rId2526" Type="http://schemas.openxmlformats.org/officeDocument/2006/relationships/hyperlink" Target="https://x.com/yeefomlan" TargetMode="External"/><Relationship Id="rId2527" Type="http://schemas.openxmlformats.org/officeDocument/2006/relationships/hyperlink" Target="https://x.com/Trois_Bebes/status/2016829424310899104" TargetMode="External"/><Relationship Id="rId2528" Type="http://schemas.openxmlformats.org/officeDocument/2006/relationships/hyperlink" Target="https://www.plurk.com/p/3i89a5s0n1" TargetMode="External"/><Relationship Id="rId2529" Type="http://schemas.openxmlformats.org/officeDocument/2006/relationships/hyperlink" Target="https://www.plurk.com/p/3i8p4cge19" TargetMode="External"/><Relationship Id="rId2520" Type="http://schemas.openxmlformats.org/officeDocument/2006/relationships/hyperlink" Target="https://reurl.cc/6b3A3O?fbclid=IwZXh0bgNhZW0CMTAAYnJpZBExVDlLUE9WSFI0cXRsR0NNSnNydGMGYXBwX2lkEDIyMjAzOTE3ODgyMDA4OTIAAR6Dn4B6jFOwrdxYKqaZnA0kTomC9migMl3VIt4d2-V5B0eyteTNZd022jc0LA_aem_lZdjOj8JgokPSY6nPO73pQ" TargetMode="External"/><Relationship Id="rId2521" Type="http://schemas.openxmlformats.org/officeDocument/2006/relationships/hyperlink" Target="https://www.facebook.com/share/p/14UcGyYqQk9/" TargetMode="External"/><Relationship Id="rId2511" Type="http://schemas.openxmlformats.org/officeDocument/2006/relationships/hyperlink" Target="https://x.com/oru8734/status/2018266083455811769" TargetMode="External"/><Relationship Id="rId2512" Type="http://schemas.openxmlformats.org/officeDocument/2006/relationships/hyperlink" Target="https://www.myacg.com.tw/goods_detail.php?gid=6788191" TargetMode="External"/><Relationship Id="rId2513" Type="http://schemas.openxmlformats.org/officeDocument/2006/relationships/hyperlink" Target="https://www.facebook.com/LLGlailing/posts/pfbid0aXddnqLt8nWVhyu535sMm7XKUUVbJpy2SnShzdxmwj2pw6sXsUWMDNZ9mHPtHBo8l" TargetMode="External"/><Relationship Id="rId2514" Type="http://schemas.openxmlformats.org/officeDocument/2006/relationships/hyperlink" Target="https://www.facebook.com/share/p/1ABBrXa85C/" TargetMode="External"/><Relationship Id="rId2515" Type="http://schemas.openxmlformats.org/officeDocument/2006/relationships/hyperlink" Target="https://www.facebook.com/LLGlailing/posts/pfbid0aXddnqLt8nWVhyu535sMm7XKUUVbJpy2SnShzdxmwj2pw6sXsUWMDNZ9mHPtHBo8l" TargetMode="External"/><Relationship Id="rId2516" Type="http://schemas.openxmlformats.org/officeDocument/2006/relationships/hyperlink" Target="https://x.com/ririge_?fbclid=IwY2xjawPcWh9leHRuA2FlbQIxMABicmlkETE2NmJlaFUxQWZNREl1WmtZc3J0YwZhcHBfaWQQMjIyMDM5MTc4ODIwMDg5MgABHtAPlft7H6-s7WY2Xl6QF-JPvJkjbS0De0GhfH-I92JPIwyba3YNblhwqFk3_aem_NHqL-vP3vmdsy8vW2yfQcg" TargetMode="External"/><Relationship Id="rId2517" Type="http://schemas.openxmlformats.org/officeDocument/2006/relationships/hyperlink" Target="https://www.pixiv.net/users/78882575?fbclid=IwY2xjawPcWipleHRuA2FlbQIxMABicmlkETE2NmJlaFUxQWZNREl1WmtZc3J0YwZhcHBfaWQQMjIyMDM5MTc4ODIwMDg5MgABHn8LU9fYBaG3Q7q3gQSDONjbNHJhp14Y54aogOW36LK6UjbPi6E4Z7ZdrZa8_aem_xFPKdxNQckRyjH9tFcMfuA" TargetMode="External"/><Relationship Id="rId2518" Type="http://schemas.openxmlformats.org/officeDocument/2006/relationships/hyperlink" Target="https://www.facebook.com/permalink.php?story_fbid=pfbid0YTNq6TzVccdrN3nMDjhwCtHAtKocVNJPdeUwD4m9SakxBfVSqCBG7YUWGdQY2jq9l&amp;id=61554166082529&amp;__cft__%5B0%5D=AZW4Be_QFl4FMd1rWCLB0IoZ2z6TI6M0YqQRHb_w6S5Yl_LoAkzjBUuzVU-st61O2C0Nmgx1GwOZJBcjUH0YOelKOPSA2GLT3Nt6SHt3ISVkO0N40CF-qA-tN0iPzCMb6VSyqIKn0v115mnneng9ZXRYOyXEEU9tm4TZ7wE4FUfixHL5dynIwomQe9tIW23iXPuVdE6thB61xeYJlhFn4N3n&amp;__tn__=%2CO%2CP-R" TargetMode="External"/><Relationship Id="rId2519" Type="http://schemas.openxmlformats.org/officeDocument/2006/relationships/hyperlink" Target="https://www.facebook.com/permalink.php?story_fbid=pfbid03y46oSsXbdGXgsEUPpGfckpb1NWCB9gA24xWGqpgWvxt57UD6Gyuc24kjmaiim6pl&amp;id=61554166082529" TargetMode="External"/><Relationship Id="rId2510" Type="http://schemas.openxmlformats.org/officeDocument/2006/relationships/hyperlink" Target="https://shidumi.wixsite.com/tsurugi" TargetMode="External"/><Relationship Id="rId469" Type="http://schemas.openxmlformats.org/officeDocument/2006/relationships/hyperlink" Target="https://www.instagram.com/kbmie624" TargetMode="External"/><Relationship Id="rId468" Type="http://schemas.openxmlformats.org/officeDocument/2006/relationships/hyperlink" Target="https://x.com/kbmie_tw" TargetMode="External"/><Relationship Id="rId467" Type="http://schemas.openxmlformats.org/officeDocument/2006/relationships/hyperlink" Target="https://www.facebook.com/share/p/1CCpGe68pW/" TargetMode="External"/><Relationship Id="rId1290" Type="http://schemas.openxmlformats.org/officeDocument/2006/relationships/hyperlink" Target="https://www.facebook.com/profile.php?id=61571925013933" TargetMode="External"/><Relationship Id="rId1291" Type="http://schemas.openxmlformats.org/officeDocument/2006/relationships/hyperlink" Target="https://x.com/hungz36680396?s=11&amp;fbclid=IwY2xjawPs5yFleHRuA2FlbQIxMABicmlkETFUeUk5NWVPUmhYcDdENUgwc3J0YwZhcHBfaWQQMjIyMDM5MTc4ODIwMDg5MgABHhjglChoMlH1Wclt1YyNXoAsQYElsNi4nnBIiRDWVQqtKReWT7dbNVFb7Squ_aem_gz2evS4kdr17IZ5JFc306g" TargetMode="External"/><Relationship Id="rId1292" Type="http://schemas.openxmlformats.org/officeDocument/2006/relationships/hyperlink" Target="https://www.pixiv.net/users/63376936" TargetMode="External"/><Relationship Id="rId462" Type="http://schemas.openxmlformats.org/officeDocument/2006/relationships/hyperlink" Target="https://bsky.app/profile/cookca.bsky.social" TargetMode="External"/><Relationship Id="rId1293" Type="http://schemas.openxmlformats.org/officeDocument/2006/relationships/hyperlink" Target="https://www.facebook.com/permalink.php?story_fbid=pfbid0258swacFvH3gLDBqfow4zmoTmUWy1nLQxFpnwspsT5ay3LzdSTT55VZocwfGJxcgBl&amp;id=61571925013933" TargetMode="External"/><Relationship Id="rId461" Type="http://schemas.openxmlformats.org/officeDocument/2006/relationships/hyperlink" Target="https://www.facebook.com/hong.cook.2025" TargetMode="External"/><Relationship Id="rId1294" Type="http://schemas.openxmlformats.org/officeDocument/2006/relationships/hyperlink" Target="https://www.facebook.com/harucyannnn/posts/pfbid02EWCSjB9PPsKcH4MEsKhW9vaqud6LpBJVfjUAHxpje4wci6Z7rRJA7y49TgcJaNiRl" TargetMode="External"/><Relationship Id="rId460" Type="http://schemas.openxmlformats.org/officeDocument/2006/relationships/hyperlink" Target="https://www.plurk.com/p/3i8einzun7" TargetMode="External"/><Relationship Id="rId1295" Type="http://schemas.openxmlformats.org/officeDocument/2006/relationships/hyperlink" Target="https://www.facebook.com/HIRO.tw/?locale=zh_TW" TargetMode="External"/><Relationship Id="rId1296" Type="http://schemas.openxmlformats.org/officeDocument/2006/relationships/hyperlink" Target="https://x.com/zxc687933?fbclid=IwY2xjawOaFhVleHRuA2FlbQIxMABicmlkETFaWVBvUm5jbWx3ckJVaVA0c3J0YwZhcHBfaWQQMjIyMDM5MTc4ODIwMDg5MgABHgSImj420QzPs74tVppp-NgQM31s_3zOytwHhoYefKLJvOamCn-tuxsVWmUK_aem_lMWRfkvDr5NX_ZFmJJV09w" TargetMode="External"/><Relationship Id="rId466" Type="http://schemas.openxmlformats.org/officeDocument/2006/relationships/hyperlink" Target="https://www.facebook.com/share/p/1CCpGe68pW/" TargetMode="External"/><Relationship Id="rId1297" Type="http://schemas.openxmlformats.org/officeDocument/2006/relationships/hyperlink" Target="https://www.pixiv.net/users/1495996" TargetMode="External"/><Relationship Id="rId465" Type="http://schemas.openxmlformats.org/officeDocument/2006/relationships/hyperlink" Target="https://linktr.ee/CookCA" TargetMode="External"/><Relationship Id="rId1298" Type="http://schemas.openxmlformats.org/officeDocument/2006/relationships/hyperlink" Target="https://fantia.jp/fanclubs/476844" TargetMode="External"/><Relationship Id="rId464" Type="http://schemas.openxmlformats.org/officeDocument/2006/relationships/hyperlink" Target="https://www.pixiv.net/users/7671181" TargetMode="External"/><Relationship Id="rId1299" Type="http://schemas.openxmlformats.org/officeDocument/2006/relationships/hyperlink" Target="https://www.instagram.com/hiro.ig.tw?fbclid=IwY2xjawOaFgdleHRuA2FlbQIxMABicmlkETFaWVBvUm5jbWx3ckJVaVA0c3J0YwZhcHBfaWQQMjIyMDM5MTc4ODIwMDg5MgABHhbyF4FXAVp2FF4AfZeyoGvgpg9lq7r2x5IUEmqi4rZP4YztJcHhlG-E4xG1_aem_pfRPGXYA7j9wq9DIB6s2xA" TargetMode="External"/><Relationship Id="rId463" Type="http://schemas.openxmlformats.org/officeDocument/2006/relationships/hyperlink" Target="https://x.com/_CookCA" TargetMode="External"/><Relationship Id="rId459" Type="http://schemas.openxmlformats.org/officeDocument/2006/relationships/hyperlink" Target="https://docs.google.com/forms/d/1REs4XoXsOypPiKUo8_3p2SByaRlOBKYADqbgzedxbNA/viewform?edit_requested=true" TargetMode="External"/><Relationship Id="rId458" Type="http://schemas.openxmlformats.org/officeDocument/2006/relationships/hyperlink" Target="https://docs.google.com/forms/d/1REs4XoXsOypPiKUo8_3p2SByaRlOBKYADqbgzedxbNA/viewform?edit_requested=true" TargetMode="External"/><Relationship Id="rId457" Type="http://schemas.openxmlformats.org/officeDocument/2006/relationships/hyperlink" Target="https://www.facebook.com/smilecutty/posts/pfbid03aSwzjHHGHUaGF7vpSCxhFT7Uvo61NyYoS1jhbbDApfn3PrPVnJfoed2ngkK65Ltl" TargetMode="External"/><Relationship Id="rId456" Type="http://schemas.openxmlformats.org/officeDocument/2006/relationships/hyperlink" Target="https://www.plurk.com/p/3i8zhmyqfz" TargetMode="External"/><Relationship Id="rId1280" Type="http://schemas.openxmlformats.org/officeDocument/2006/relationships/hyperlink" Target="https://www.facebook.com/profile.php?id=100095148571755" TargetMode="External"/><Relationship Id="rId1281" Type="http://schemas.openxmlformats.org/officeDocument/2006/relationships/hyperlink" Target="https://x.com/Oosaka212" TargetMode="External"/><Relationship Id="rId451" Type="http://schemas.openxmlformats.org/officeDocument/2006/relationships/hyperlink" Target="https://www.instagram.com/ungung1027/" TargetMode="External"/><Relationship Id="rId1282" Type="http://schemas.openxmlformats.org/officeDocument/2006/relationships/hyperlink" Target="https://www.plurk.com/ayumu3659" TargetMode="External"/><Relationship Id="rId450" Type="http://schemas.openxmlformats.org/officeDocument/2006/relationships/hyperlink" Target="https://x.com/ungung_cos" TargetMode="External"/><Relationship Id="rId1283" Type="http://schemas.openxmlformats.org/officeDocument/2006/relationships/hyperlink" Target="https://www.pixiv.net/users/5650892" TargetMode="External"/><Relationship Id="rId1284" Type="http://schemas.openxmlformats.org/officeDocument/2006/relationships/hyperlink" Target="https://oosaka212.fanbox.cc/" TargetMode="External"/><Relationship Id="rId1285" Type="http://schemas.openxmlformats.org/officeDocument/2006/relationships/hyperlink" Target="https://home.gamer.com.tw/homeindex.php?owner=ayumu3659" TargetMode="External"/><Relationship Id="rId455" Type="http://schemas.openxmlformats.org/officeDocument/2006/relationships/hyperlink" Target="https://www.plurk.com/p/3i7twyxgv0" TargetMode="External"/><Relationship Id="rId1286" Type="http://schemas.openxmlformats.org/officeDocument/2006/relationships/hyperlink" Target="https://www.facebook.com/photo/?fbid=745462205302059&amp;set=a.246253141889637" TargetMode="External"/><Relationship Id="rId454" Type="http://schemas.openxmlformats.org/officeDocument/2006/relationships/hyperlink" Target="https://home.gamer.com.tw/artwork.php?sn=6279608" TargetMode="External"/><Relationship Id="rId1287" Type="http://schemas.openxmlformats.org/officeDocument/2006/relationships/hyperlink" Target="https://www.myacg.com.tw/seller_market.php?seller=73778&amp;sort=4&amp;order=DESC&amp;show=image&amp;market_id=&amp;no_market=&amp;pageID=&amp;keyword=%E5%A4%A7%E9%98%AA%E9%A2%A8%E7%94%B7&amp;low_price=&amp;high_price=&amp;start_date=&amp;end_date=" TargetMode="External"/><Relationship Id="rId453" Type="http://schemas.openxmlformats.org/officeDocument/2006/relationships/hyperlink" Target="https://forum.gamer.com.tw/C.php?bsn=76207&amp;snA=8481" TargetMode="External"/><Relationship Id="rId1288" Type="http://schemas.openxmlformats.org/officeDocument/2006/relationships/hyperlink" Target="https://www.plurk.com/p/3i88hpk3uf" TargetMode="External"/><Relationship Id="rId452" Type="http://schemas.openxmlformats.org/officeDocument/2006/relationships/hyperlink" Target="https://home.gamer.com.tw/profile/index.php?&amp;owner=seong1027" TargetMode="External"/><Relationship Id="rId1289" Type="http://schemas.openxmlformats.org/officeDocument/2006/relationships/hyperlink" Target="https://www.plurk.com/p/3ia5lj1dcc" TargetMode="External"/><Relationship Id="rId491" Type="http://schemas.openxmlformats.org/officeDocument/2006/relationships/hyperlink" Target="https://www.facebook.com/butterspoonn" TargetMode="External"/><Relationship Id="rId490" Type="http://schemas.openxmlformats.org/officeDocument/2006/relationships/hyperlink" Target="https://www.myacg.com.tw/seller_market.php?seller=312001&amp;market_id=26471" TargetMode="External"/><Relationship Id="rId489" Type="http://schemas.openxmlformats.org/officeDocument/2006/relationships/hyperlink" Target="https://www.facebook.com/ameart22/posts/pfbid025nSeuyVPEyEMeprqCj2PDkaLJouXbcRk3YqJ8RH35x2TK8XTg6vNcv2gU7RajzcCl" TargetMode="External"/><Relationship Id="rId484" Type="http://schemas.openxmlformats.org/officeDocument/2006/relationships/hyperlink" Target="https://www.facebook.com/ameart22" TargetMode="External"/><Relationship Id="rId483" Type="http://schemas.openxmlformats.org/officeDocument/2006/relationships/hyperlink" Target="https://www.facebook.com/share/p/17LTsptTWq/" TargetMode="External"/><Relationship Id="rId482" Type="http://schemas.openxmlformats.org/officeDocument/2006/relationships/hyperlink" Target="https://www.facebook.com/share/p/1F7Am5h3Lf/" TargetMode="External"/><Relationship Id="rId481" Type="http://schemas.openxmlformats.org/officeDocument/2006/relationships/hyperlink" Target="https://www.myacg.com.tw/goods_detail.php?gid=6200120" TargetMode="External"/><Relationship Id="rId488" Type="http://schemas.openxmlformats.org/officeDocument/2006/relationships/hyperlink" Target="https://www.facebook.com/reel/1568839937583219" TargetMode="External"/><Relationship Id="rId487" Type="http://schemas.openxmlformats.org/officeDocument/2006/relationships/hyperlink" Target="https://linktr.ee/ameart22" TargetMode="External"/><Relationship Id="rId486" Type="http://schemas.openxmlformats.org/officeDocument/2006/relationships/hyperlink" Target="https://www.pixiv.net/users/41444763" TargetMode="External"/><Relationship Id="rId485" Type="http://schemas.openxmlformats.org/officeDocument/2006/relationships/hyperlink" Target="https://x.com/ameart22" TargetMode="External"/><Relationship Id="rId480" Type="http://schemas.openxmlformats.org/officeDocument/2006/relationships/hyperlink" Target="https://www.plurk.com/p/3i9p6shmro" TargetMode="External"/><Relationship Id="rId479" Type="http://schemas.openxmlformats.org/officeDocument/2006/relationships/hyperlink" Target="https://www.facebook.com/share/p/1CZS2f7DoS/" TargetMode="External"/><Relationship Id="rId478" Type="http://schemas.openxmlformats.org/officeDocument/2006/relationships/hyperlink" Target="https://www.facebook.com/photo/?fbid=1432426161574374&amp;set=a.594433552040310" TargetMode="External"/><Relationship Id="rId473" Type="http://schemas.openxmlformats.org/officeDocument/2006/relationships/hyperlink" Target="https://www.facebook.com/share/p/182G7QgyjW/" TargetMode="External"/><Relationship Id="rId472" Type="http://schemas.openxmlformats.org/officeDocument/2006/relationships/hyperlink" Target="https://www.facebook.com/Jamama666/posts/pfbid0i7rpBVbhukiiZtzsvUZACBjJRD5X3EQknzeiWLCeHq9RCHbFF34i9YgpyJHaPSEQl" TargetMode="External"/><Relationship Id="rId471" Type="http://schemas.openxmlformats.org/officeDocument/2006/relationships/hyperlink" Target="https://www.plurk.com/p/3i8einzun7" TargetMode="External"/><Relationship Id="rId470" Type="http://schemas.openxmlformats.org/officeDocument/2006/relationships/hyperlink" Target="https://linktr.ee/kbmie" TargetMode="External"/><Relationship Id="rId477" Type="http://schemas.openxmlformats.org/officeDocument/2006/relationships/hyperlink" Target="https://www.facebook.com/share/p/1CZS2f7DoS/" TargetMode="External"/><Relationship Id="rId476" Type="http://schemas.openxmlformats.org/officeDocument/2006/relationships/hyperlink" Target="https://www.facebook.com/photo/?fbid=1432426161574374&amp;set=a.594433552040310" TargetMode="External"/><Relationship Id="rId475" Type="http://schemas.openxmlformats.org/officeDocument/2006/relationships/hyperlink" Target="https://www.facebook.com/mashowmarow/posts/pfbid02aNNFvjSJjZF7RLqHx8rwUYDfXQysaoZbpoAJ88cozKTm6yYsKcWjPNc5D89euHyTl" TargetMode="External"/><Relationship Id="rId474" Type="http://schemas.openxmlformats.org/officeDocument/2006/relationships/hyperlink" Target="https://www.facebook.com/mashowmarow" TargetMode="External"/><Relationship Id="rId1257" Type="http://schemas.openxmlformats.org/officeDocument/2006/relationships/hyperlink" Target="https://www.facebook.com/MOLAMOLAComics/posts/pfbid02ik8Vj5jwZi7BtBBt2QSSg8NAGEHxypxc6po5sQEEn4RWqEMuUVYSsyn3iKAAwwuul" TargetMode="External"/><Relationship Id="rId2588" Type="http://schemas.openxmlformats.org/officeDocument/2006/relationships/hyperlink" Target="https://www.instagram.com/sakuramoyon/" TargetMode="External"/><Relationship Id="rId1258" Type="http://schemas.openxmlformats.org/officeDocument/2006/relationships/hyperlink" Target="https://x.com/Takiki2828/status/2018987118161482032" TargetMode="External"/><Relationship Id="rId2589" Type="http://schemas.openxmlformats.org/officeDocument/2006/relationships/hyperlink" Target="https://www.youtube.com/channel/UCrtO1NNtQ2xI2iLOh22x2Gw?sub_confirmation=1" TargetMode="External"/><Relationship Id="rId1259" Type="http://schemas.openxmlformats.org/officeDocument/2006/relationships/hyperlink" Target="https://www.facebook.com/profile.php?id=61573821365566&amp;comment_id=Y29tbWVudDoxNjM5OTIwMjgwNTAyODU1XzE1NTc4MjE1MzIyNDA0NTM%3D&amp;__cft__%5B0%5D=AZYl-d7qR8sugGbJh01Q31IwAndqBMpYYCPAhIUW4B24QyxO56oY09AGGUV85MhRFEFRL8v-nRQNEzn1xV7tSHFijj-BQ5Iu7Oy6Y9AWmjUiIXhqes-oaSKVhEt_RXj86SklPIsuYQTRW8M1_t86XE273NPxPB6BoS5avwXipndSnA&amp;__tn__=R%5D-R" TargetMode="External"/><Relationship Id="rId426" Type="http://schemas.openxmlformats.org/officeDocument/2006/relationships/hyperlink" Target="https://www.youtube.com/channel/UCArAvnlTUbMIJ9LUPqNuTiQ" TargetMode="External"/><Relationship Id="rId425" Type="http://schemas.openxmlformats.org/officeDocument/2006/relationships/hyperlink" Target="https://www.instagram.com/smallqin_0802/" TargetMode="External"/><Relationship Id="rId424" Type="http://schemas.openxmlformats.org/officeDocument/2006/relationships/hyperlink" Target="https://sites.google.com/view/smallqin?usp=sharing" TargetMode="External"/><Relationship Id="rId423" Type="http://schemas.openxmlformats.org/officeDocument/2006/relationships/hyperlink" Target="https://www.pixiv.net/users/9195220" TargetMode="External"/><Relationship Id="rId429" Type="http://schemas.openxmlformats.org/officeDocument/2006/relationships/hyperlink" Target="https://www.facebook.com/photo/?fbid=1418044986358665&amp;set=pcb.1418045009691996" TargetMode="External"/><Relationship Id="rId428" Type="http://schemas.openxmlformats.org/officeDocument/2006/relationships/hyperlink" Target="https://potofu.me/uaq3ql2c" TargetMode="External"/><Relationship Id="rId427" Type="http://schemas.openxmlformats.org/officeDocument/2006/relationships/hyperlink" Target="https://www.twitch.tv/smallqin_0802" TargetMode="External"/><Relationship Id="rId2580" Type="http://schemas.openxmlformats.org/officeDocument/2006/relationships/hyperlink" Target="https://www.fanbox.cc/@yokota-mamoru/posts/3386176" TargetMode="External"/><Relationship Id="rId1250" Type="http://schemas.openxmlformats.org/officeDocument/2006/relationships/hyperlink" Target="https://www.facebook.com/minamimifu/posts/pfbid02TB4rxsSYUoBWksBCpzxWLvWtrp626BvmfVNKZi8qF6uA9QSdYKGfF6NiTyA8QQbzl" TargetMode="External"/><Relationship Id="rId2581" Type="http://schemas.openxmlformats.org/officeDocument/2006/relationships/hyperlink" Target="https://lit.link/zh-tw/shikishi-staff?fbclid=IwY2xjawPJ4HNleHRuA2FlbQIxMABicmlkETFiT2JvMDRKN2xuZzJtVEtDc3J0YwZhcHBfaWQQMjIyMDM5MTc4ODIwMDg5MgABHnQ4gtaz1jHJn1RmOvdT7EKn_t2HZH80Y_1fXPODSb094bwK9jfwMbmAaDYN_aem_e296AVpLy0PAhVu8ezQp3Q" TargetMode="External"/><Relationship Id="rId1251" Type="http://schemas.openxmlformats.org/officeDocument/2006/relationships/hyperlink" Target="https://www.facebook.com/ye.jun.ting.716704/posts/pfbid02Gy92bEhrFR8qNuenVirJg4psXwKfh59poxcC1CQwzi8tVioFX1nQMAKYxfYfweRMl" TargetMode="External"/><Relationship Id="rId2582" Type="http://schemas.openxmlformats.org/officeDocument/2006/relationships/hyperlink" Target="https://www.facebook.com/Atelier.Kingyo.moe/posts/pfbid036o5TZwXnCAv6DHxmEvP8st6EfRqyQj7sb2bMnxiMrV5HStJBF6TiZsRcb9VmN4HVl" TargetMode="External"/><Relationship Id="rId1252" Type="http://schemas.openxmlformats.org/officeDocument/2006/relationships/hyperlink" Target="https://www.facebook.com/ye.jun.ting.716704/posts/pfbid02tmtLQAcsPyiqMK4HYW1STiNi6L9ceshBZg7mH2SE81n2de4jbrkQdaPt6cj4N6D3l" TargetMode="External"/><Relationship Id="rId2583" Type="http://schemas.openxmlformats.org/officeDocument/2006/relationships/hyperlink" Target="https://www.plurk.com/p/3i9uxxhtxj" TargetMode="External"/><Relationship Id="rId422" Type="http://schemas.openxmlformats.org/officeDocument/2006/relationships/hyperlink" Target="https://x.com/qin880802" TargetMode="External"/><Relationship Id="rId1253" Type="http://schemas.openxmlformats.org/officeDocument/2006/relationships/hyperlink" Target="https://www.facebook.com/jiu.wei.neko/posts/pfbid02vSyMQdfDCVybnuAkPR7yTSW2KgvMdrQCGx6mRMzPuQSfGDyrKr4TjWokHDBEwU99l" TargetMode="External"/><Relationship Id="rId2584" Type="http://schemas.openxmlformats.org/officeDocument/2006/relationships/hyperlink" Target="https://bsky.app/profile/sakuramoyon.bsky.social" TargetMode="External"/><Relationship Id="rId421" Type="http://schemas.openxmlformats.org/officeDocument/2006/relationships/hyperlink" Target="https://x.com/smallqin" TargetMode="External"/><Relationship Id="rId1254" Type="http://schemas.openxmlformats.org/officeDocument/2006/relationships/hyperlink" Target="https://x.com/NtcMuffet/status/2012796663581098159" TargetMode="External"/><Relationship Id="rId2585" Type="http://schemas.openxmlformats.org/officeDocument/2006/relationships/hyperlink" Target="https://x.com/SakuraMoyon" TargetMode="External"/><Relationship Id="rId420" Type="http://schemas.openxmlformats.org/officeDocument/2006/relationships/hyperlink" Target="https://www.facebook.com/smallqin0802" TargetMode="External"/><Relationship Id="rId1255" Type="http://schemas.openxmlformats.org/officeDocument/2006/relationships/hyperlink" Target="https://www.facebook.com/MOLAMOLAComics/posts/pfbid02ik8Vj5jwZi7BtBBt2QSSg8NAGEHxypxc6po5sQEEn4RWqEMuUVYSsyn3iKAAwwuul" TargetMode="External"/><Relationship Id="rId2586" Type="http://schemas.openxmlformats.org/officeDocument/2006/relationships/hyperlink" Target="https://www.pixiv.net/users/10475690" TargetMode="External"/><Relationship Id="rId1256" Type="http://schemas.openxmlformats.org/officeDocument/2006/relationships/hyperlink" Target="https://www.facebook.com/photo/?fbid=1206973751629418&amp;set=pcb.1206973984962728" TargetMode="External"/><Relationship Id="rId2587" Type="http://schemas.openxmlformats.org/officeDocument/2006/relationships/hyperlink" Target="https://sakuramoyon.fanbox.cc/" TargetMode="External"/><Relationship Id="rId1246" Type="http://schemas.openxmlformats.org/officeDocument/2006/relationships/hyperlink" Target="https://www.facebook.com/jason.tsai.109902/posts/pfbid02DYij8h25Tm9igae8aEe8jXDoNNbUMVxVRZsAYCkZfhRQ1FicXBynNhLbiEDcRKHBl" TargetMode="External"/><Relationship Id="rId2577" Type="http://schemas.openxmlformats.org/officeDocument/2006/relationships/hyperlink" Target="https://x.com/rag_ragko/status/2017192750958133530" TargetMode="External"/><Relationship Id="rId1247" Type="http://schemas.openxmlformats.org/officeDocument/2006/relationships/hyperlink" Target="https://www.facebook.com/share/p/1DRDVDJd1L/" TargetMode="External"/><Relationship Id="rId2578" Type="http://schemas.openxmlformats.org/officeDocument/2006/relationships/hyperlink" Target="https://x.com/yokotamamoru" TargetMode="External"/><Relationship Id="rId1248" Type="http://schemas.openxmlformats.org/officeDocument/2006/relationships/hyperlink" Target="https://www.facebook.com/hui.zhang.334083/posts/pfbid0wB8c7y1BhRv8Zxb17yaLYw7ewrbwR45Q28oALgW3P15CmWpP4kr44Yue2KcVHn6yl" TargetMode="External"/><Relationship Id="rId2579" Type="http://schemas.openxmlformats.org/officeDocument/2006/relationships/hyperlink" Target="https://www.pixiv.net/users/667394?_gl=1*c3eykf*_ga*NTk4NTk0MzczLjE3NjA2MTk5Njg.*_ga_D9TLP3EFER*czE3NjQ3Njc0MjAkbzYkZzAkdDE3NjQ3Njc0MjAkajYwJGwwJGgw" TargetMode="External"/><Relationship Id="rId1249" Type="http://schemas.openxmlformats.org/officeDocument/2006/relationships/hyperlink" Target="https://www.facebook.com/reel/2155855708556313/" TargetMode="External"/><Relationship Id="rId415" Type="http://schemas.openxmlformats.org/officeDocument/2006/relationships/hyperlink" Target="https://x.com/rin_risu2/status/2017524883614535759/photo/2" TargetMode="External"/><Relationship Id="rId414" Type="http://schemas.openxmlformats.org/officeDocument/2006/relationships/hyperlink" Target="https://lit.link/zh-tw/ellycos" TargetMode="External"/><Relationship Id="rId413" Type="http://schemas.openxmlformats.org/officeDocument/2006/relationships/hyperlink" Target="https://youtube.com/@ellypyon_channel?si=nB78_63BAgIpEuEq" TargetMode="External"/><Relationship Id="rId412" Type="http://schemas.openxmlformats.org/officeDocument/2006/relationships/hyperlink" Target="https://x.com/rin_risu2" TargetMode="External"/><Relationship Id="rId419" Type="http://schemas.openxmlformats.org/officeDocument/2006/relationships/hyperlink" Target="https://www.facebook.com/hanariv3v/posts/pfbid0dGYPuev5YVE1tPfDc8YR1xXye7KRK4wB6rLo78Q8ic9ZnounkJd4m5M3N3mh9j6gl" TargetMode="External"/><Relationship Id="rId418" Type="http://schemas.openxmlformats.org/officeDocument/2006/relationships/hyperlink" Target="https://x.com/kikka_cos_sub/status/2016058852014490061/photo/2" TargetMode="External"/><Relationship Id="rId417" Type="http://schemas.openxmlformats.org/officeDocument/2006/relationships/hyperlink" Target="https://ws.formzu.net/sfgen/S71678958/" TargetMode="External"/><Relationship Id="rId416" Type="http://schemas.openxmlformats.org/officeDocument/2006/relationships/hyperlink" Target="https://www.facebook.com/nyarumaa/posts/pfbid04WpyftuSAK12Si294LKyqkr38jTbYWQuFgXg3ZDq6vgLVXm1KqRwnrvkzZCfRdGAl" TargetMode="External"/><Relationship Id="rId2570" Type="http://schemas.openxmlformats.org/officeDocument/2006/relationships/hyperlink" Target="https://myship.7-11.com.tw/general/detail/GM2108238133350" TargetMode="External"/><Relationship Id="rId1240" Type="http://schemas.openxmlformats.org/officeDocument/2006/relationships/hyperlink" Target="https://www.patreon.com/kyawsan2005%20https://clibo.tw/users/kyawsan2005" TargetMode="External"/><Relationship Id="rId2571" Type="http://schemas.openxmlformats.org/officeDocument/2006/relationships/hyperlink" Target="https://x.com/rag_ragko" TargetMode="External"/><Relationship Id="rId1241" Type="http://schemas.openxmlformats.org/officeDocument/2006/relationships/hyperlink" Target="https://www.instagram.com/kyawsan2005/" TargetMode="External"/><Relationship Id="rId2572" Type="http://schemas.openxmlformats.org/officeDocument/2006/relationships/hyperlink" Target="https://www.pixiv.net/users/7324626" TargetMode="External"/><Relationship Id="rId411" Type="http://schemas.openxmlformats.org/officeDocument/2006/relationships/hyperlink" Target="https://www.facebook.com/inchimero/posts/pfbid0GEM9i8FgrmGG4FHB8PYEyFRxAKueM5Li3faTETwdx6SJkmb1gMbEHZKCjMnkGoKwl" TargetMode="External"/><Relationship Id="rId1242" Type="http://schemas.openxmlformats.org/officeDocument/2006/relationships/hyperlink" Target="https://oekakiskey.com/@kyawsan2005" TargetMode="External"/><Relationship Id="rId2573" Type="http://schemas.openxmlformats.org/officeDocument/2006/relationships/hyperlink" Target="https://ragmyan.fanbox.cc/" TargetMode="External"/><Relationship Id="rId410" Type="http://schemas.openxmlformats.org/officeDocument/2006/relationships/hyperlink" Target="https://docs.google.com/forms/d/e/1FAIpQLSclhoHmHdy4xBGLmm2ewyHZ4oy16ieKnHQhgEXg6EehRKvRZA/viewform" TargetMode="External"/><Relationship Id="rId1243" Type="http://schemas.openxmlformats.org/officeDocument/2006/relationships/hyperlink" Target="https://www.facebook.com/share/p/1b4PASkRbr/" TargetMode="External"/><Relationship Id="rId2574" Type="http://schemas.openxmlformats.org/officeDocument/2006/relationships/hyperlink" Target="https://www.instagram.com/miwano_rag/" TargetMode="External"/><Relationship Id="rId1244" Type="http://schemas.openxmlformats.org/officeDocument/2006/relationships/hyperlink" Target="https://www.myacg.com.tw/seller_market.php?seller=442631" TargetMode="External"/><Relationship Id="rId2575" Type="http://schemas.openxmlformats.org/officeDocument/2006/relationships/hyperlink" Target="https://potofu.me/miwanorag" TargetMode="External"/><Relationship Id="rId1245" Type="http://schemas.openxmlformats.org/officeDocument/2006/relationships/hyperlink" Target="https://www.facebook.com/jason.tsai.109902" TargetMode="External"/><Relationship Id="rId2576" Type="http://schemas.openxmlformats.org/officeDocument/2006/relationships/hyperlink" Target="https://x.com/rag_ragko/status/2015709689909219425" TargetMode="External"/><Relationship Id="rId1279" Type="http://schemas.openxmlformats.org/officeDocument/2006/relationships/hyperlink" Target="https://www.facebook.com/you.chong.403989/posts/pfbid02LKSHeqZw15bABEkHJ2JLzwA2n3kSSKmYTveiXtH4zvzCwN9BKEAwvoKtBr8RYTLRl" TargetMode="External"/><Relationship Id="rId448" Type="http://schemas.openxmlformats.org/officeDocument/2006/relationships/hyperlink" Target="https://www.plurk.com/p/3i9decrivb" TargetMode="External"/><Relationship Id="rId447" Type="http://schemas.openxmlformats.org/officeDocument/2006/relationships/hyperlink" Target="https://docs.google.com/forms/d/e/1FAIpQLScQMPn16ynUpK-OOzzMwO3PiXrEA_k_3W99F4S6rc6yPFwp4w/viewform" TargetMode="External"/><Relationship Id="rId446" Type="http://schemas.openxmlformats.org/officeDocument/2006/relationships/hyperlink" Target="https://www.facebook.com/coresa0415/posts/pfbid0s9sEHJQPp1jh3sFi9bRBsWeEcKsuxuu8uVjsnDdeTmtENwMWbdu4r5W9DDzrKAJ4l" TargetMode="External"/><Relationship Id="rId445" Type="http://schemas.openxmlformats.org/officeDocument/2006/relationships/hyperlink" Target="https://www.facebook.com/coresa0415/posts/pfbid02CpLX2t7Jnd97ZBwJRdzJ56pW9AgCjV4s7T8YER13RFvRv8MVM5NHAUybCfzwbFA4l" TargetMode="External"/><Relationship Id="rId449" Type="http://schemas.openxmlformats.org/officeDocument/2006/relationships/hyperlink" Target="https://www.myacg.com.tw/goods_detail.php?gid=6781374" TargetMode="External"/><Relationship Id="rId1270" Type="http://schemas.openxmlformats.org/officeDocument/2006/relationships/hyperlink" Target="https://www.facebook.com/photo/?fbid=1478670343615418&amp;set=pcb.1478674796948306" TargetMode="External"/><Relationship Id="rId440" Type="http://schemas.openxmlformats.org/officeDocument/2006/relationships/hyperlink" Target="https://www.facebook.com/plant.duck/posts/pfbid02eEMhVe3Af5wQozj3a87jfRWytwRaUVteGxoYiPhJEtcXQ9t8dMcG7ceqCgfwjAQWl" TargetMode="External"/><Relationship Id="rId1271" Type="http://schemas.openxmlformats.org/officeDocument/2006/relationships/hyperlink" Target="https://www.kkcospalyshop.com/products/WaguriKaoruko?fbclid=IwY2xjawPZJDdleHRuA2FlbQIxMABicmlkETFUUHBsVklQZUFwVDRBcjRrc3J0YwZhcHBfaWQQMjIyMDM5MTc4ODIwMDg5MgABHgJ_SaenepNlBF2DbIWypNECFMmawxnk1fgKea0c13XwGpK3JPeSjHORyeFP_aem_0UNC2AV00vLnc5he_ff7bg" TargetMode="External"/><Relationship Id="rId1272" Type="http://schemas.openxmlformats.org/officeDocument/2006/relationships/hyperlink" Target="https://www.facebook.com/lanmewko" TargetMode="External"/><Relationship Id="rId1273" Type="http://schemas.openxmlformats.org/officeDocument/2006/relationships/hyperlink" Target="https://www.facebook.com/EnVisionVTuber/posts/pfbid06CaDthEL5wFnh8zvtAhWyHSmGmT1FnfUSjfSazxX77k7mb7Xw32MLCLyCFh4ReL2l" TargetMode="External"/><Relationship Id="rId1274" Type="http://schemas.openxmlformats.org/officeDocument/2006/relationships/hyperlink" Target="https://x.com/EnVisionVTuber/status/2014276862822719766/photo/1" TargetMode="External"/><Relationship Id="rId444" Type="http://schemas.openxmlformats.org/officeDocument/2006/relationships/hyperlink" Target="https://www.facebook.com/coresa0415/posts/pfbid0s9sEHJQPp1jh3sFi9bRBsWeEcKsuxuu8uVjsnDdeTmtENwMWbdu4r5W9DDzrKAJ4l" TargetMode="External"/><Relationship Id="rId1275" Type="http://schemas.openxmlformats.org/officeDocument/2006/relationships/hyperlink" Target="https://reurl.cc/dq43xz?fbclid=IwZXh0bgNhZW0CMTAAYnJpZBExS243eTY0VEJCOTRnQzBCMnNydGMGYXBwX2lkEDIyMjAzOTE3ODgyMDA4OTIAAR42RJ9_o7usdxkLWyJiNXy6oVFldsaovwu78rXVz2wF_n_osyrjJxDMI0Zsfw_aem_fKgPZKYhSA7B-11DXrh4BA" TargetMode="External"/><Relationship Id="rId443" Type="http://schemas.openxmlformats.org/officeDocument/2006/relationships/hyperlink" Target="https://www.instagram.com/onpucosplay/?fbclid=IwY2xjawOjXXpleHRuA2FlbQIxMABicmlkETFyU2NwOTlHV0Q4YVNxOEk3c3J0YwZhcHBfaWQQMjIyMDM5MTc4ODIwMDg5MgABHnQuh5ihUmvB0ByPhMIycp7REc2psBtLy-vzPKSyTryM3VJ2sQxT9dlkg0Ve_aem_J1FV6gfn0gO9NGF2q318aQ" TargetMode="External"/><Relationship Id="rId1276" Type="http://schemas.openxmlformats.org/officeDocument/2006/relationships/hyperlink" Target="https://www.facebook.com/share/p/1C5rhDj9dC/" TargetMode="External"/><Relationship Id="rId442" Type="http://schemas.openxmlformats.org/officeDocument/2006/relationships/hyperlink" Target="https://www.facebook.com/onpucosplay/" TargetMode="External"/><Relationship Id="rId1277" Type="http://schemas.openxmlformats.org/officeDocument/2006/relationships/hyperlink" Target="https://docs.google.com/forms/d/e/1FAIpQLSc5d9kTw5fplxSkZnY4i1_xE0-5RXhN0b3RZaPNiIvLtnX-GA/viewform" TargetMode="External"/><Relationship Id="rId441" Type="http://schemas.openxmlformats.org/officeDocument/2006/relationships/hyperlink" Target="https://x.com/kao_826826/status/2014946005192687623" TargetMode="External"/><Relationship Id="rId1278" Type="http://schemas.openxmlformats.org/officeDocument/2006/relationships/hyperlink" Target="https://docs.google.com/forms/d/e/1FAIpQLSc5d9kTw5fplxSkZnY4i1_xE0-5RXhN0b3RZaPNiIvLtnX-GA/viewform" TargetMode="External"/><Relationship Id="rId1268" Type="http://schemas.openxmlformats.org/officeDocument/2006/relationships/hyperlink" Target="https://x.com/amaimiart/status/2018730531811438745" TargetMode="External"/><Relationship Id="rId2599" Type="http://schemas.openxmlformats.org/officeDocument/2006/relationships/hyperlink" Target="https://qwjjuvoa.fanbox.cc/" TargetMode="External"/><Relationship Id="rId1269" Type="http://schemas.openxmlformats.org/officeDocument/2006/relationships/hyperlink" Target="https://www.facebook.com/MayCosplayer/posts/pfbid0syFaEg3mDWJj1ahsjvkVVgxm4ssNocHehRj1iTLiEatdVk3L7D1nLEB1WvYBfXh6l" TargetMode="External"/><Relationship Id="rId437" Type="http://schemas.openxmlformats.org/officeDocument/2006/relationships/hyperlink" Target="https://www.facebook.com/rolan666/posts/pfbid0Yxn38SvCqoxiaS5DZLJz4cNfWihC31pKVBei8NzK1iKh6ThrfhNwoSmPFMAarGZRl" TargetMode="External"/><Relationship Id="rId436" Type="http://schemas.openxmlformats.org/officeDocument/2006/relationships/hyperlink" Target="https://docs.google.com/forms/d/e/1FAIpQLSfgKwmc0o5l191j97SBbuSBRSBJl9pzqVTM1pOZA9Fnc4v2dQ/viewform" TargetMode="External"/><Relationship Id="rId435" Type="http://schemas.openxmlformats.org/officeDocument/2006/relationships/hyperlink" Target="https://www.facebook.com/rolan666/posts/pfbid0Yxn38SvCqoxiaS5DZLJz4cNfWihC31pKVBei8NzK1iKh6ThrfhNwoSmPFMAarGZRl" TargetMode="External"/><Relationship Id="rId434" Type="http://schemas.openxmlformats.org/officeDocument/2006/relationships/hyperlink" Target="https://drive.google.com/file/d/1HPulOrrHW_f4WELWsP413RIaUMs1SBcw/view?usp=drive_link" TargetMode="External"/><Relationship Id="rId439" Type="http://schemas.openxmlformats.org/officeDocument/2006/relationships/hyperlink" Target="https://www.facebook.com/plant.duck/posts/pfbid02usDk2iVSaN3XcogQXVYg1g1JEiTxCbDYqRVErneqgbhen58XECTqHYb3GzAK7v1Cl" TargetMode="External"/><Relationship Id="rId438" Type="http://schemas.openxmlformats.org/officeDocument/2006/relationships/hyperlink" Target="https://docs.google.com/forms/d/e/1FAIpQLSfgKwmc0o5l191j97SBbuSBRSBJl9pzqVTM1pOZA9Fnc4v2dQ/viewform" TargetMode="External"/><Relationship Id="rId2590" Type="http://schemas.openxmlformats.org/officeDocument/2006/relationships/hyperlink" Target="https://lit.link/zh-tw/sakuramoyon" TargetMode="External"/><Relationship Id="rId1260" Type="http://schemas.openxmlformats.org/officeDocument/2006/relationships/hyperlink" Target="https://www.facebook.com/baqlugo.clo.5/posts/pfbid0TdwRpmgUNEXdvn7io7c19rsnvgPT22AepJ1sfRmWjAWrxov4mVyrUVJeB6x1m6YUl?comment_id=1557821532240453" TargetMode="External"/><Relationship Id="rId2591" Type="http://schemas.openxmlformats.org/officeDocument/2006/relationships/hyperlink" Target="https://x.com/SakuraMoyon/status/2014283118279323851" TargetMode="External"/><Relationship Id="rId1261" Type="http://schemas.openxmlformats.org/officeDocument/2006/relationships/hyperlink" Target="https://www.facebook.com/profile.php?id=100000797014323&amp;locale=zh_TW" TargetMode="External"/><Relationship Id="rId2592" Type="http://schemas.openxmlformats.org/officeDocument/2006/relationships/hyperlink" Target="https://x.com/motozocom" TargetMode="External"/><Relationship Id="rId1262" Type="http://schemas.openxmlformats.org/officeDocument/2006/relationships/hyperlink" Target="https://x.com/zxcv1234442" TargetMode="External"/><Relationship Id="rId2593" Type="http://schemas.openxmlformats.org/officeDocument/2006/relationships/hyperlink" Target="https://x.com/motozocom/status/2016998269814296679" TargetMode="External"/><Relationship Id="rId1263" Type="http://schemas.openxmlformats.org/officeDocument/2006/relationships/hyperlink" Target="https://www.plurk.com/zxcv318061" TargetMode="External"/><Relationship Id="rId2594" Type="http://schemas.openxmlformats.org/officeDocument/2006/relationships/hyperlink" Target="https://x.com/tsubasu_izumi/status/2018290535937757693" TargetMode="External"/><Relationship Id="rId433" Type="http://schemas.openxmlformats.org/officeDocument/2006/relationships/hyperlink" Target="https://www.facebook.com/permalink.php?story_fbid=pfbid02Yg4UZgx1n1L74vkDsGE1vnjcdAU9EfKW3Av4xGspqb2fqXBWoNFCri5ZyZ4bQA3pl&amp;id=100073147566142" TargetMode="External"/><Relationship Id="rId1264" Type="http://schemas.openxmlformats.org/officeDocument/2006/relationships/hyperlink" Target="https://www.pixiv.net/users/13961146" TargetMode="External"/><Relationship Id="rId2595" Type="http://schemas.openxmlformats.org/officeDocument/2006/relationships/hyperlink" Target="https://x.com/donguri_bc/status/2018649128365105535" TargetMode="External"/><Relationship Id="rId432" Type="http://schemas.openxmlformats.org/officeDocument/2006/relationships/hyperlink" Target="https://lit.link/zh-tw/mechajin" TargetMode="External"/><Relationship Id="rId1265" Type="http://schemas.openxmlformats.org/officeDocument/2006/relationships/hyperlink" Target="https://lit.link/en/gubiTW" TargetMode="External"/><Relationship Id="rId2596" Type="http://schemas.openxmlformats.org/officeDocument/2006/relationships/hyperlink" Target="https://x.com/miyu_miyasaka/status/2014641668981772378" TargetMode="External"/><Relationship Id="rId431" Type="http://schemas.openxmlformats.org/officeDocument/2006/relationships/hyperlink" Target="https://www.facebook.com/share/p/1C2AmPxCys/" TargetMode="External"/><Relationship Id="rId1266" Type="http://schemas.openxmlformats.org/officeDocument/2006/relationships/hyperlink" Target="https://www.facebook.com/photo.php?fbid=25716515307958351&amp;set=p.25716515307958351&amp;type=3" TargetMode="External"/><Relationship Id="rId2597" Type="http://schemas.openxmlformats.org/officeDocument/2006/relationships/hyperlink" Target="https://x.com/miyu_miyasaka/status/2019374600812130348" TargetMode="External"/><Relationship Id="rId430" Type="http://schemas.openxmlformats.org/officeDocument/2006/relationships/hyperlink" Target="https://www.facebook.com/mechamakerjin/posts/pfbid02jCsabDBW9fhCLKfDP8GKSrKyQt561iw9aNk5StKTHk6GUnXMAW85nn7iVheefSXwl" TargetMode="External"/><Relationship Id="rId1267" Type="http://schemas.openxmlformats.org/officeDocument/2006/relationships/hyperlink" Target="https://x.com/amaimiart" TargetMode="External"/><Relationship Id="rId2598" Type="http://schemas.openxmlformats.org/officeDocument/2006/relationships/hyperlink" Target="https://x.com/curry_and_rice4" TargetMode="External"/><Relationship Id="rId1" Type="http://schemas.openxmlformats.org/officeDocument/2006/relationships/hyperlink" Target="https://www.facebook.com/Kaworu1030" TargetMode="External"/><Relationship Id="rId2" Type="http://schemas.openxmlformats.org/officeDocument/2006/relationships/hyperlink" Target="https://www.myacg.com.tw/goods_detail.php?gid=6637488" TargetMode="External"/><Relationship Id="rId3" Type="http://schemas.openxmlformats.org/officeDocument/2006/relationships/hyperlink" Target="https://www.facebook.com/Kaworu1030/posts/pfbid02ty2hERdzKqeu9cJtgGhLQoq37SKdLJxxvUcyoZwL1ztfryAE2hYmF2iRHi5XiNcJl" TargetMode="External"/><Relationship Id="rId4" Type="http://schemas.openxmlformats.org/officeDocument/2006/relationships/hyperlink" Target="https://www.myacg.com.tw/goods_detail.php?gid=6637488" TargetMode="External"/><Relationship Id="rId9" Type="http://schemas.openxmlformats.org/officeDocument/2006/relationships/hyperlink" Target="https://x.com/tobunchudoku?fbclid=IwY2xjawPu6g5leHRuA2FlbQIxMABicmlkETE5ejhSdWUxNU5waFBwa2hac3J0YwZhcHBfaWQQMjIyMDM5MTc4ODIwMDg5MgABHthoKkK3Ue6M2MPpIUtI-5Gp7ecdon3dT0iM8JTflKc6K1VGJcwpGWGpJp9C_aem_psNr4gRaB1bGWyEzBKc-yA" TargetMode="External"/><Relationship Id="rId5" Type="http://schemas.openxmlformats.org/officeDocument/2006/relationships/hyperlink" Target="https://www.facebook.com/permalink.php?story_fbid=pfbid0T63kJejsvXVNETYmxr8mWaRKwheTrjtHFagQekHg824kPK5tzvwefGNy2xcqcx9Hl&amp;id=61577006345762" TargetMode="External"/><Relationship Id="rId6" Type="http://schemas.openxmlformats.org/officeDocument/2006/relationships/hyperlink" Target="https://www.facebook.com/share/p/16gCNYqRoX/" TargetMode="External"/><Relationship Id="rId7" Type="http://schemas.openxmlformats.org/officeDocument/2006/relationships/hyperlink" Target="https://www.facebook.com/jeff.shu.7/posts/pfbid09TJGPK8Cd3F9GmTsnbRKnW2mtz5TNLa2Vc4XwRh8bq2eoKXEw1LX5nUZJoEAWPyvl" TargetMode="External"/><Relationship Id="rId8" Type="http://schemas.openxmlformats.org/officeDocument/2006/relationships/hyperlink" Target="https://www.facebook.com/ke.li.si.439192" TargetMode="External"/><Relationship Id="rId2600" Type="http://schemas.openxmlformats.org/officeDocument/2006/relationships/hyperlink" Target="https://x.com/sasorigatame" TargetMode="External"/><Relationship Id="rId2601" Type="http://schemas.openxmlformats.org/officeDocument/2006/relationships/hyperlink" Target="https://www.plurk.com/sasorigatame" TargetMode="External"/><Relationship Id="rId2602" Type="http://schemas.openxmlformats.org/officeDocument/2006/relationships/hyperlink" Target="https://www.pixiv.net/users/3810781" TargetMode="External"/><Relationship Id="rId2603" Type="http://schemas.openxmlformats.org/officeDocument/2006/relationships/hyperlink" Target="https://www.plurk.com/p/3ia8k72ly4" TargetMode="External"/><Relationship Id="rId2604" Type="http://schemas.openxmlformats.org/officeDocument/2006/relationships/hyperlink" Target="https://x.com/karory" TargetMode="External"/><Relationship Id="rId2605" Type="http://schemas.openxmlformats.org/officeDocument/2006/relationships/hyperlink" Target="https://www.pixiv.net/users/18095070" TargetMode="External"/><Relationship Id="rId2606" Type="http://schemas.openxmlformats.org/officeDocument/2006/relationships/hyperlink" Target="https://karory.net/" TargetMode="External"/><Relationship Id="rId808" Type="http://schemas.openxmlformats.org/officeDocument/2006/relationships/hyperlink" Target="https://x.com/masumi_0303" TargetMode="External"/><Relationship Id="rId2607" Type="http://schemas.openxmlformats.org/officeDocument/2006/relationships/hyperlink" Target="https://x.com/kuma_sasa" TargetMode="External"/><Relationship Id="rId807" Type="http://schemas.openxmlformats.org/officeDocument/2006/relationships/hyperlink" Target="https://www.facebook.com/zh.chi.354948" TargetMode="External"/><Relationship Id="rId2608" Type="http://schemas.openxmlformats.org/officeDocument/2006/relationships/hyperlink" Target="https://x.com/kuma_sasa/status/2018972891803729938" TargetMode="External"/><Relationship Id="rId806" Type="http://schemas.openxmlformats.org/officeDocument/2006/relationships/hyperlink" Target="https://www.myacg.com.tw/goods_detail.php?gid=6711990&amp;fbclid=IwY2xjawPMM4BleHRuA2FlbQIxMABicmlkETFnTDA4RHRab3Y4ZjBiRjZ0c3J0YwZhcHBfaWQQMjIyMDM5MTc4ODIwMDg5MgABHtNZ9Uewgw0K9tJNpcwvRq0nx_5A7O_Ani2DV72IHHfJxccCeuBgRo3Ua3rj_aem_YryxERvfoU-hdK1ZOAmFXw" TargetMode="External"/><Relationship Id="rId2609" Type="http://schemas.openxmlformats.org/officeDocument/2006/relationships/hyperlink" Target="https://ci-en.dlsite.com/creator/4822" TargetMode="External"/><Relationship Id="rId805" Type="http://schemas.openxmlformats.org/officeDocument/2006/relationships/hyperlink" Target="https://www.facebook.com/Ruriniwa2023/posts/pfbid0fETUJyY8Tp5YSpV7yhqZhmTe4V1YoVgeZXRtz5EtYa4YNdNgQ2RAn9q2M6MaVxazl" TargetMode="External"/><Relationship Id="rId809" Type="http://schemas.openxmlformats.org/officeDocument/2006/relationships/hyperlink" Target="https://www.pixiv.net/users/5574512/artworks" TargetMode="External"/><Relationship Id="rId800" Type="http://schemas.openxmlformats.org/officeDocument/2006/relationships/hyperlink" Target="https://x.com/kuwa2332?fbclid=IwY2xjawPe4opleHRuA2FlbQIxMABicmlkETFadHNDSm1xSlNsNzNhR3lBc3J0YwZhcHBfaWQQMjIyMDM5MTc4ODIwMDg5MgABHh0LsPaWZW1XDMaOepwVdD-GgB1Mm_REPqcunxL8IO2YeqQQMxba5lhy8shM_aem_ROIfxSYcSg6i5kuGZOE7Zg" TargetMode="External"/><Relationship Id="rId804" Type="http://schemas.openxmlformats.org/officeDocument/2006/relationships/hyperlink" Target="https://www.facebook.com/Ruriniwa2023/posts/pfbid0GCTTxdcN5GpkrFp1yjpFFtNvm9336DB2Z3DzFSbjnXmx6pZ73syZpfYFw5Te4cYFl?__cft__%5B0%5D=AZWAu2Ge3lzgmcfN5NQdtMpzyrhtnCdT5wXyvpqXOC0SBbSI4ajihRdfmd0yCSSZuudcmVDKvs1Lg43xZBSId8jZhD0NOkMWju_uCkE_Jhn8CU26jfE8bY4p1687nMaSMqQJnHlPZp4GyNRV4i0mTWpFuu6qAk2tv60d8Fhs6L9KCQX0pkdCcDK4SU3n9QuYHnA&amp;__tn__=%2CO%2CP-R" TargetMode="External"/><Relationship Id="rId803" Type="http://schemas.openxmlformats.org/officeDocument/2006/relationships/hyperlink" Target="https://drive.google.com/drive/folders/1DOOIZTyWsjokZFNs9e0-kK4y1Rf41uX3?usp=sharing" TargetMode="External"/><Relationship Id="rId802" Type="http://schemas.openxmlformats.org/officeDocument/2006/relationships/hyperlink" Target="https://www.instagram.com/kuwa2332" TargetMode="External"/><Relationship Id="rId801" Type="http://schemas.openxmlformats.org/officeDocument/2006/relationships/hyperlink" Target="https://www.pixiv.net/users/8584617?fbclid=IwY2xjawPe4plleHRuA2FlbQIxMABicmlkETFadHNDSm1xSlNsNzNhR3lBc3J0YwZhcHBfaWQQMjIyMDM5MTc4ODIwMDg5MgABHh0LsPaWZW1XDMaOepwVdD-GgB1Mm_REPqcunxL8IO2YeqQQMxba5lhy8shM_aem_ROIfxSYcSg6i5kuGZOE7Zg" TargetMode="External"/><Relationship Id="rId1334" Type="http://schemas.openxmlformats.org/officeDocument/2006/relationships/hyperlink" Target="https://www.facebook.com/wolfyuki/posts/pfbid038ERLK3RSmFzTncMASRz79Ue5RHiDVKNY9NB58dwqjHJ7dB5NbRoYQitmRMdfkXcvl" TargetMode="External"/><Relationship Id="rId2665" Type="http://schemas.openxmlformats.org/officeDocument/2006/relationships/hyperlink" Target="https://www.facebook.com/KakuremeBert2/posts/pfbid02FgLgNpRYd4e469qr7WWds5LHkjBYe1bjmS1GVGbB3fUzpKd8WsZNZf52qRHZaCcjl" TargetMode="External"/><Relationship Id="rId1335" Type="http://schemas.openxmlformats.org/officeDocument/2006/relationships/hyperlink" Target="https://www.facebook.com/yan.ci.jue/" TargetMode="External"/><Relationship Id="rId2666" Type="http://schemas.openxmlformats.org/officeDocument/2006/relationships/hyperlink" Target="https://www.facebook.com/KakuremeBert2/posts/pfbid02VorueLkMu7PWMrAL1cbdUFzrdz1XfAwjTJpsMdLsQmU5be3AFv3zwjnD7kME3Si8l" TargetMode="External"/><Relationship Id="rId1336" Type="http://schemas.openxmlformats.org/officeDocument/2006/relationships/hyperlink" Target="https://x.com/jue_no_mess/media?fbclid=IwY2xjawPIHrRleHRuA2FlbQIxMABicmlkETE2WU5DUVhNcVAzdlBDU1lPc3J0YwZhcHBfaWQQMjIyMDM5MTc4ODIwMDg5MgABHkqDmP07gbzWYQLxJk8sEWEf5szSW9soyoyn8ZHJtipD5_scSojZ58FvWBVc_aem_ZL7mamRuJ5OTCFmgiBMpuQ" TargetMode="External"/><Relationship Id="rId2667" Type="http://schemas.openxmlformats.org/officeDocument/2006/relationships/hyperlink" Target="https://www.plurk.com/p/3ia47vj1mz" TargetMode="External"/><Relationship Id="rId1337" Type="http://schemas.openxmlformats.org/officeDocument/2006/relationships/hyperlink" Target="https://x.com/jue_no_mess/status/2014701776025616484/photo/2" TargetMode="External"/><Relationship Id="rId2668" Type="http://schemas.openxmlformats.org/officeDocument/2006/relationships/hyperlink" Target="https://www.facebook.com/lucylusstories/?locale=zh_TW" TargetMode="External"/><Relationship Id="rId1338" Type="http://schemas.openxmlformats.org/officeDocument/2006/relationships/hyperlink" Target="https://www.facebook.com/profile.php?id=61577741683140" TargetMode="External"/><Relationship Id="rId2669" Type="http://schemas.openxmlformats.org/officeDocument/2006/relationships/hyperlink" Target="https://x.com/dingling100?fbclid=IwY2xjawOfWoVleHRuA2FlbQIxMABicmlkETF4ZVNib3hDUmNRNWZtZ1dVc3J0YwZhcHBfaWQQMjIyMDM5MTc4ODIwMDg5MgABHtloVvP1eb7jbpcR3o79vW4Bv6pR74128yUPBgz_dIxB1oVee7xmPC8CK_qv_aem_3j6QuWvl-PF57a9PMi60Vw" TargetMode="External"/><Relationship Id="rId1339" Type="http://schemas.openxmlformats.org/officeDocument/2006/relationships/hyperlink" Target="https://www.facebook.com/share/p/1CtSZqu399/" TargetMode="External"/><Relationship Id="rId745" Type="http://schemas.openxmlformats.org/officeDocument/2006/relationships/hyperlink" Target="https://www.plurk.com/p/3i9sv3bz84" TargetMode="External"/><Relationship Id="rId744" Type="http://schemas.openxmlformats.org/officeDocument/2006/relationships/hyperlink" Target="https://www.facebook.com/auroraACP/posts/pfbid02kgcrdExQpg2SVWxShPEATf6Q1ZEW3MaSnHBwRsP34amAwADJcSDFNUjBBFs3JNznl" TargetMode="External"/><Relationship Id="rId743" Type="http://schemas.openxmlformats.org/officeDocument/2006/relationships/hyperlink" Target="https://www.plurk.com/p/3i0repminc" TargetMode="External"/><Relationship Id="rId742" Type="http://schemas.openxmlformats.org/officeDocument/2006/relationships/hyperlink" Target="https://www.myacg.com.tw/seller_market.php?seller=524453" TargetMode="External"/><Relationship Id="rId749" Type="http://schemas.openxmlformats.org/officeDocument/2006/relationships/hyperlink" Target="https://www.myacg.com.tw/goods_detail.php?gid=6738922" TargetMode="External"/><Relationship Id="rId748" Type="http://schemas.openxmlformats.org/officeDocument/2006/relationships/hyperlink" Target="https://www.plurk.com/p/3i9esavnce" TargetMode="External"/><Relationship Id="rId747" Type="http://schemas.openxmlformats.org/officeDocument/2006/relationships/hyperlink" Target="https://www.plurk.com/p/3i8a0mmybb" TargetMode="External"/><Relationship Id="rId746" Type="http://schemas.openxmlformats.org/officeDocument/2006/relationships/hyperlink" Target="https://www.facebook.com/share/p/187dByhmFe/" TargetMode="External"/><Relationship Id="rId2660" Type="http://schemas.openxmlformats.org/officeDocument/2006/relationships/hyperlink" Target="https://www.facebook.com/share/p/188Ue11PDG/" TargetMode="External"/><Relationship Id="rId741" Type="http://schemas.openxmlformats.org/officeDocument/2006/relationships/hyperlink" Target="https://www.facebook.com/share/p/1FBLByfxXj/" TargetMode="External"/><Relationship Id="rId1330" Type="http://schemas.openxmlformats.org/officeDocument/2006/relationships/hyperlink" Target="https://www.facebook.com/share/p/1Gknk6YAsq/" TargetMode="External"/><Relationship Id="rId2661" Type="http://schemas.openxmlformats.org/officeDocument/2006/relationships/hyperlink" Target="https://www.myacg.com.tw/goods_detail.php?gid=6746811" TargetMode="External"/><Relationship Id="rId740" Type="http://schemas.openxmlformats.org/officeDocument/2006/relationships/hyperlink" Target="https://linktr.ee/ryoyaks" TargetMode="External"/><Relationship Id="rId1331" Type="http://schemas.openxmlformats.org/officeDocument/2006/relationships/hyperlink" Target="https://lin.ee/zrDPPUa" TargetMode="External"/><Relationship Id="rId2662" Type="http://schemas.openxmlformats.org/officeDocument/2006/relationships/hyperlink" Target="https://www.instagram.com/mr.jason.wong/" TargetMode="External"/><Relationship Id="rId1332" Type="http://schemas.openxmlformats.org/officeDocument/2006/relationships/hyperlink" Target="https://discord.gg/q3V3WB2Ayn" TargetMode="External"/><Relationship Id="rId2663" Type="http://schemas.openxmlformats.org/officeDocument/2006/relationships/hyperlink" Target="https://www.instagram.com/p/DTz3fh7j7AD/" TargetMode="External"/><Relationship Id="rId1333" Type="http://schemas.openxmlformats.org/officeDocument/2006/relationships/hyperlink" Target="https://www.dragoonyuki.com/collections/%E8%82%89%E8%9B%8B%E5%B7%A5%E4%BD%9C%E5%AE%A4" TargetMode="External"/><Relationship Id="rId2664" Type="http://schemas.openxmlformats.org/officeDocument/2006/relationships/hyperlink" Target="https://www.facebook.com/share/p/186xNU9628/" TargetMode="External"/><Relationship Id="rId1323" Type="http://schemas.openxmlformats.org/officeDocument/2006/relationships/hyperlink" Target="https://www.facebook.com/TUA1116/posts/pfbid0kJfRVfqZjrfob9298CExchusTd49BaxhYKd2rHzaxjrbGLmtUuhQMZaPQfpSNwnyl" TargetMode="External"/><Relationship Id="rId2654" Type="http://schemas.openxmlformats.org/officeDocument/2006/relationships/hyperlink" Target="https://x.com/MiTsuki3i/status/2015071107175616600" TargetMode="External"/><Relationship Id="rId1324" Type="http://schemas.openxmlformats.org/officeDocument/2006/relationships/hyperlink" Target="https://www.facebook.com/permalink.php?story_fbid=pfbid02eYN9UVfALFAwfbc3axRAfmMUy2HVNWovwkRrXg2Nd9gyLRjEEwAyuxr3SKkAv98hl&amp;id=100009248503510" TargetMode="External"/><Relationship Id="rId2655" Type="http://schemas.openxmlformats.org/officeDocument/2006/relationships/hyperlink" Target="https://www.plurk.com/p/3i9p5p7w1y" TargetMode="External"/><Relationship Id="rId1325" Type="http://schemas.openxmlformats.org/officeDocument/2006/relationships/hyperlink" Target="https://www.myacg.com.tw/seller_market.php?seller=577894" TargetMode="External"/><Relationship Id="rId2656" Type="http://schemas.openxmlformats.org/officeDocument/2006/relationships/hyperlink" Target="https://www.facebook.com/surreal1080/posts/pfbid0G8S7dmuq9PWutW9heWpuEvZKBFgnhUC9qzAX89fpLuquUHqHtBrpLKAuqMR1XZjql?__cft__%5B0%5D=AZbrZlp4htEQEZIup1QhlgsDdXUFRfxyZqqYFDZDjevcCenHZF5hacp6ZpXQGQFkwZiVfpmHkxw5FpkhLLuYjbsCt5Yi0a3_yjBSA8vp6MDxNQ2tomvuFPs6lLvFtuCo_RgiU9EB4lT5AmkiFq4ox2XGRTOXHEh24B-tdmXOrqFwLOmDXcPS7HwoaVovRoBF4ko&amp;__tn__=%2CO%2CP-R" TargetMode="External"/><Relationship Id="rId1326" Type="http://schemas.openxmlformats.org/officeDocument/2006/relationships/hyperlink" Target="https://www.facebook.com/p/%E8%A7%B8%E9%9B%BB%E9%87%91%E5%B7%A5-Kanden-Metalwork-61568229910552/" TargetMode="External"/><Relationship Id="rId2657" Type="http://schemas.openxmlformats.org/officeDocument/2006/relationships/hyperlink" Target="https://www.plurk.com/p/3ia4f24d3a" TargetMode="External"/><Relationship Id="rId1327" Type="http://schemas.openxmlformats.org/officeDocument/2006/relationships/hyperlink" Target="https://x.com/Kanden_jewelry" TargetMode="External"/><Relationship Id="rId2658" Type="http://schemas.openxmlformats.org/officeDocument/2006/relationships/hyperlink" Target="https://www.myacg.com.tw/seller_market.php?seller=555355&amp;sort=4&amp;order=DESC&amp;show=image&amp;market_id=&amp;no_market=&amp;pageID=1&amp;gourl_point=ZQUBN_155906&amp;keyword=%E3%81%99%E3%82%8A%E3%81%8A&amp;low_price=&amp;high_price=&amp;start_date=&amp;end_date=" TargetMode="External"/><Relationship Id="rId1328" Type="http://schemas.openxmlformats.org/officeDocument/2006/relationships/hyperlink" Target="https://www.instagram.com/kanden_metalwork/" TargetMode="External"/><Relationship Id="rId2659" Type="http://schemas.openxmlformats.org/officeDocument/2006/relationships/hyperlink" Target="https://www.plurk.com/p/3i8z9tkfuw" TargetMode="External"/><Relationship Id="rId1329" Type="http://schemas.openxmlformats.org/officeDocument/2006/relationships/hyperlink" Target="https://linktr.ee/kanden_metalwork?fbclid=IwY2xjawPHWadleHRuA2FlbQIxMABicmlkETFRWnRnUEljYzljcWl5TGpCc3J0YwZhcHBfaWQQMjIyMDM5MTc4ODIwMDg5MgABHqD-6rSjpjyyLXZYQcyuPyUasjuJjaxHlAaCqwMjax8XCl0L2E0lqwne00bM_aem_YF-pI2yylTmPT63_AEiXmA" TargetMode="External"/><Relationship Id="rId739" Type="http://schemas.openxmlformats.org/officeDocument/2006/relationships/hyperlink" Target="https://www.twitch.tv/ryoyaks" TargetMode="External"/><Relationship Id="rId734" Type="http://schemas.openxmlformats.org/officeDocument/2006/relationships/hyperlink" Target="https://www.facebook.com/alaisartwork/posts/pfbid0uA4n9hoVku26QyW82gZEFtoQNp8dbFXCisrKA3DevEvHhrTAzHWJDfo5ipmxsVgDl" TargetMode="External"/><Relationship Id="rId733" Type="http://schemas.openxmlformats.org/officeDocument/2006/relationships/hyperlink" Target="https://www.plurk.com/p/3i5myie2nc" TargetMode="External"/><Relationship Id="rId732" Type="http://schemas.openxmlformats.org/officeDocument/2006/relationships/hyperlink" Target="https://www.facebook.com/photo/?fbid=1462849225507490&amp;set=pcb.1462867125505700" TargetMode="External"/><Relationship Id="rId731" Type="http://schemas.openxmlformats.org/officeDocument/2006/relationships/hyperlink" Target="https://www.facebook.com/share/p/1CDCLXb3BP/" TargetMode="External"/><Relationship Id="rId738" Type="http://schemas.openxmlformats.org/officeDocument/2006/relationships/hyperlink" Target="https://ryoyaks.fanbox.cc/" TargetMode="External"/><Relationship Id="rId737" Type="http://schemas.openxmlformats.org/officeDocument/2006/relationships/hyperlink" Target="https://www.pixiv.net/users/15708685" TargetMode="External"/><Relationship Id="rId736" Type="http://schemas.openxmlformats.org/officeDocument/2006/relationships/hyperlink" Target="https://x.com/RyoyakS?fbclid=IwY2xjawPcWaFleHRuA2FlbQIxMABicmlkETFpM2tGTDRwOHdDZWMyQWNZc3J0YwZhcHBfaWQQMjIyMDM5MTc4ODIwMDg5MgABHqI8_bFP90Bmaz7w3TteDqMZ80HphBZE7zkjkn6JRpLrLuwQ2xF5mqdUovB__aem_sseKACQYg4kLriavaWpvuw" TargetMode="External"/><Relationship Id="rId735" Type="http://schemas.openxmlformats.org/officeDocument/2006/relationships/hyperlink" Target="https://www.facebook.com/RyoyakS2nd" TargetMode="External"/><Relationship Id="rId730" Type="http://schemas.openxmlformats.org/officeDocument/2006/relationships/hyperlink" Target="https://www.myacg.com.tw/seller_market.php?seller=312001&amp;keyword=%E6%88%80%E9%99%BD%E5%88%9D%E6%8F%AD" TargetMode="External"/><Relationship Id="rId2650" Type="http://schemas.openxmlformats.org/officeDocument/2006/relationships/hyperlink" Target="https://www.youtube.com/channel/UCqmO-1i52TJGK4pZE-p27ng" TargetMode="External"/><Relationship Id="rId1320" Type="http://schemas.openxmlformats.org/officeDocument/2006/relationships/hyperlink" Target="https://www.instagram.com/a_brei_atelier?igsh=NHNrdmI3Nmh2OXAy&amp;fbclid=IwY2xjawOX4UJleHRuA2FlbQIxMABicmlkETFJSHRIVndpOGZrY1VhU1J0c3J0YwZhcHBfaWQQMjIyMDM5MTc4ODIwMDg5MgABHgNdtu1Racuk1WH-A_qBq-BpGOZmpxQ7x1x_7_z7YyTX2IqWqLQkdm1hTIsu_aem_zHswH4kawTHU_HOTmTZWMQ" TargetMode="External"/><Relationship Id="rId2651" Type="http://schemas.openxmlformats.org/officeDocument/2006/relationships/hyperlink" Target="https://www.plurk.com/p/3ia91qzm9d" TargetMode="External"/><Relationship Id="rId1321" Type="http://schemas.openxmlformats.org/officeDocument/2006/relationships/hyperlink" Target="https://www.facebook.com/TUA1116" TargetMode="External"/><Relationship Id="rId2652" Type="http://schemas.openxmlformats.org/officeDocument/2006/relationships/hyperlink" Target="https://x.com/_kishino/status/2018901672697950677" TargetMode="External"/><Relationship Id="rId1322" Type="http://schemas.openxmlformats.org/officeDocument/2006/relationships/hyperlink" Target="https://x.com/3LXozoUZi169962?fbclid=IwY2xjawPfxdpleHRuA2FlbQIxMABicmlkETFxMldYRGFXengwUEx5M3VWc3J0YwZhcHBfaWQQMjIyMDM5MTc4ODIwMDg5MgABHqKVIFH2PDHmVR67gDsZ1YKljMRIN4abFy0Dy2AHAEB9Ou46aWuZ73gDBxgu_aem_Ivbjed56AC-cEBXSFROpFg" TargetMode="External"/><Relationship Id="rId2653" Type="http://schemas.openxmlformats.org/officeDocument/2006/relationships/hyperlink" Target="https://www.plurk.com/p/3i95jitzgu" TargetMode="External"/><Relationship Id="rId1356" Type="http://schemas.openxmlformats.org/officeDocument/2006/relationships/hyperlink" Target="https://x.com/Joey2902" TargetMode="External"/><Relationship Id="rId2687" Type="http://schemas.openxmlformats.org/officeDocument/2006/relationships/hyperlink" Target="https://x.com/ninamorieri/status/2017192035552530932" TargetMode="External"/><Relationship Id="rId1357" Type="http://schemas.openxmlformats.org/officeDocument/2006/relationships/hyperlink" Target="https://www.plurk.com/canaancanaan" TargetMode="External"/><Relationship Id="rId2688" Type="http://schemas.openxmlformats.org/officeDocument/2006/relationships/hyperlink" Target="https://x.com/hoshi_u3" TargetMode="External"/><Relationship Id="rId1358" Type="http://schemas.openxmlformats.org/officeDocument/2006/relationships/hyperlink" Target="https://www.plurk.com/p/3i95rg4b24" TargetMode="External"/><Relationship Id="rId2689" Type="http://schemas.openxmlformats.org/officeDocument/2006/relationships/hyperlink" Target="https://x.com/poshi_u3" TargetMode="External"/><Relationship Id="rId1359" Type="http://schemas.openxmlformats.org/officeDocument/2006/relationships/hyperlink" Target="https://bsky.app/profile/choufushimin.bsky.social" TargetMode="External"/><Relationship Id="rId767" Type="http://schemas.openxmlformats.org/officeDocument/2006/relationships/hyperlink" Target="https://www.plurk.com/p/3i0rw6q3ah" TargetMode="External"/><Relationship Id="rId766" Type="http://schemas.openxmlformats.org/officeDocument/2006/relationships/hyperlink" Target="https://www.facebook.com/permalink.php?story_fbid=pfbid0tUdtcBwrDho617mJ9hAbpcLdG3PmeRZ66G8SR1Vb6btoxpreRWnB8Biy8GZBDzaKl&amp;id=100064024324305" TargetMode="External"/><Relationship Id="rId765" Type="http://schemas.openxmlformats.org/officeDocument/2006/relationships/hyperlink" Target="https://www.plurk.com/p/3i9t0f20hh" TargetMode="External"/><Relationship Id="rId764" Type="http://schemas.openxmlformats.org/officeDocument/2006/relationships/hyperlink" Target="https://www.plurk.com/beijuu545" TargetMode="External"/><Relationship Id="rId769" Type="http://schemas.openxmlformats.org/officeDocument/2006/relationships/hyperlink" Target="https://www.plurk.com/p/3i9bbj123o" TargetMode="External"/><Relationship Id="rId768" Type="http://schemas.openxmlformats.org/officeDocument/2006/relationships/hyperlink" Target="https://www.plurk.com/p/3i8zaxbin7" TargetMode="External"/><Relationship Id="rId2680" Type="http://schemas.openxmlformats.org/officeDocument/2006/relationships/hyperlink" Target="https://www.twitch.tv/kokutou8920" TargetMode="External"/><Relationship Id="rId1350" Type="http://schemas.openxmlformats.org/officeDocument/2006/relationships/hyperlink" Target="https://x.com/aruma_kanjiro/status/2018679237280952375" TargetMode="External"/><Relationship Id="rId2681" Type="http://schemas.openxmlformats.org/officeDocument/2006/relationships/hyperlink" Target="https://x.com/lemon_mito/status/2016015630340870592" TargetMode="External"/><Relationship Id="rId1351" Type="http://schemas.openxmlformats.org/officeDocument/2006/relationships/hyperlink" Target="https://www.plurk.com/p/3i0rdkxy2e" TargetMode="External"/><Relationship Id="rId2682" Type="http://schemas.openxmlformats.org/officeDocument/2006/relationships/hyperlink" Target="https://twitter.com/calico_221" TargetMode="External"/><Relationship Id="rId763" Type="http://schemas.openxmlformats.org/officeDocument/2006/relationships/hyperlink" Target="https://www.facebook.com/wu.qi.800318/posts/pfbid02XnRSmhpqvPqg5JgxSVfxWBvKyrjKkVxPDsHHsNuJr4HY8dd254Q22dfToUuW3tktl" TargetMode="External"/><Relationship Id="rId1352" Type="http://schemas.openxmlformats.org/officeDocument/2006/relationships/hyperlink" Target="https://www.plurk.com/p/3i9xg9zkf9" TargetMode="External"/><Relationship Id="rId2683" Type="http://schemas.openxmlformats.org/officeDocument/2006/relationships/hyperlink" Target="https://www.instagram.com/calico.221/" TargetMode="External"/><Relationship Id="rId762" Type="http://schemas.openxmlformats.org/officeDocument/2006/relationships/hyperlink" Target="https://www.facebook.com/photo/?fbid=25423895983968426&amp;set=a.674450536006314" TargetMode="External"/><Relationship Id="rId1353" Type="http://schemas.openxmlformats.org/officeDocument/2006/relationships/hyperlink" Target="https://www.plurk.com/p/3i69j7841q" TargetMode="External"/><Relationship Id="rId2684" Type="http://schemas.openxmlformats.org/officeDocument/2006/relationships/hyperlink" Target="https://www.twitch.tv/calico221/about" TargetMode="External"/><Relationship Id="rId761" Type="http://schemas.openxmlformats.org/officeDocument/2006/relationships/hyperlink" Target="https://www.plurk.com/p/3i5mjb1rnk" TargetMode="External"/><Relationship Id="rId1354" Type="http://schemas.openxmlformats.org/officeDocument/2006/relationships/hyperlink" Target="https://www.facebook.com/share/p/1KtGVU79r7/" TargetMode="External"/><Relationship Id="rId2685" Type="http://schemas.openxmlformats.org/officeDocument/2006/relationships/hyperlink" Target="https://x.com/calico_221/status/2012510725395058809/photo/1" TargetMode="External"/><Relationship Id="rId760" Type="http://schemas.openxmlformats.org/officeDocument/2006/relationships/hyperlink" Target="https://www.plurk.com/p/3i6o2e04c7" TargetMode="External"/><Relationship Id="rId1355" Type="http://schemas.openxmlformats.org/officeDocument/2006/relationships/hyperlink" Target="https://www.plurk.com/p/3i9u46own4" TargetMode="External"/><Relationship Id="rId2686" Type="http://schemas.openxmlformats.org/officeDocument/2006/relationships/hyperlink" Target="https://www.plurk.com/p/3i9jppu3rn" TargetMode="External"/><Relationship Id="rId1345" Type="http://schemas.openxmlformats.org/officeDocument/2006/relationships/hyperlink" Target="https://www.plurk.com/p/3ia83483lw" TargetMode="External"/><Relationship Id="rId2676" Type="http://schemas.openxmlformats.org/officeDocument/2006/relationships/hyperlink" Target="https://www.facebook.com/SayaCat0425" TargetMode="External"/><Relationship Id="rId1346" Type="http://schemas.openxmlformats.org/officeDocument/2006/relationships/hyperlink" Target="https://www.facebook.com/share/p/1GAgCzqXdT/" TargetMode="External"/><Relationship Id="rId2677" Type="http://schemas.openxmlformats.org/officeDocument/2006/relationships/hyperlink" Target="https://www.facebook.com/SayaCat0425/posts/pfbid037ouHyvHXwHxcisJ6zb1QzYzB5ohfjqoio92d5Fogbp78bNMvTzRqS4oYJ2anVDUl" TargetMode="External"/><Relationship Id="rId1347" Type="http://schemas.openxmlformats.org/officeDocument/2006/relationships/hyperlink" Target="https://www.facebook.com/share/p/1C3vnxLCUE/" TargetMode="External"/><Relationship Id="rId2678" Type="http://schemas.openxmlformats.org/officeDocument/2006/relationships/hyperlink" Target="https://x.com/kokutou8920" TargetMode="External"/><Relationship Id="rId1348" Type="http://schemas.openxmlformats.org/officeDocument/2006/relationships/hyperlink" Target="https://www.myacg.com.tw/goods_detail.php?gid=6767084" TargetMode="External"/><Relationship Id="rId2679" Type="http://schemas.openxmlformats.org/officeDocument/2006/relationships/hyperlink" Target="https://www.youtube.com/@kokutou0920" TargetMode="External"/><Relationship Id="rId1349" Type="http://schemas.openxmlformats.org/officeDocument/2006/relationships/hyperlink" Target="https://www.myacg.com.tw/goods_detail.php?gid=6767084" TargetMode="External"/><Relationship Id="rId756" Type="http://schemas.openxmlformats.org/officeDocument/2006/relationships/hyperlink" Target="https://www.plurk.com/p/3i9osa0wei" TargetMode="External"/><Relationship Id="rId755" Type="http://schemas.openxmlformats.org/officeDocument/2006/relationships/hyperlink" Target="https://www.plurk.com/p/3i5mqfwo1z" TargetMode="External"/><Relationship Id="rId754" Type="http://schemas.openxmlformats.org/officeDocument/2006/relationships/hyperlink" Target="https://www.myacg.com.tw/goods_detail.php?gid=6730620" TargetMode="External"/><Relationship Id="rId753" Type="http://schemas.openxmlformats.org/officeDocument/2006/relationships/hyperlink" Target="https://drive.google.com/file/d/15PstOZZZKz6q463BDS-xy-VuDDD8ECuv/view?usp=sharing" TargetMode="External"/><Relationship Id="rId759" Type="http://schemas.openxmlformats.org/officeDocument/2006/relationships/hyperlink" Target="https://www.plurk.com/p/3i89yog03t" TargetMode="External"/><Relationship Id="rId758" Type="http://schemas.openxmlformats.org/officeDocument/2006/relationships/hyperlink" Target="https://www.plurk.com/p/3i6l35q7g2" TargetMode="External"/><Relationship Id="rId757" Type="http://schemas.openxmlformats.org/officeDocument/2006/relationships/hyperlink" Target="https://www.plurk.com/p/3i6qtxaulm" TargetMode="External"/><Relationship Id="rId2670" Type="http://schemas.openxmlformats.org/officeDocument/2006/relationships/hyperlink" Target="https://www.facebook.com/yunjulu22/posts/pfbid02ytWeqxkUWsQ97Qi2wmLwJn7Jr26yfSAGHZx3PRGxSm473DA81n4DpgX1bS9b8oqal?locale=zh_TW" TargetMode="External"/><Relationship Id="rId1340" Type="http://schemas.openxmlformats.org/officeDocument/2006/relationships/hyperlink" Target="https://www.plurk.com/p/3i9zt3ss7i" TargetMode="External"/><Relationship Id="rId2671" Type="http://schemas.openxmlformats.org/officeDocument/2006/relationships/hyperlink" Target="https://x.com/_bangsom/status/2017871951004590198" TargetMode="External"/><Relationship Id="rId752" Type="http://schemas.openxmlformats.org/officeDocument/2006/relationships/hyperlink" Target="https://www.facebook.com/MilkshakeWork2/posts/pfbid02YcnT5cJmvjxLjTS2r7hjxyZRmJrgYVyZU18B7CVDnk6PfSHCvDgMbJk4Wowerqnbl" TargetMode="External"/><Relationship Id="rId1341" Type="http://schemas.openxmlformats.org/officeDocument/2006/relationships/hyperlink" Target="https://www.myacg.com.tw/goods_detail.php?gid=6611483" TargetMode="External"/><Relationship Id="rId2672" Type="http://schemas.openxmlformats.org/officeDocument/2006/relationships/hyperlink" Target="https://www.facebook.com/bouhashiyahaku/posts/pfbid07QaThqey1ix4GHmSV691rU6KRJxMd9nSJTh6ufKDz2KzEhHJ5zxT2zMepSmhsrEel" TargetMode="External"/><Relationship Id="rId751" Type="http://schemas.openxmlformats.org/officeDocument/2006/relationships/hyperlink" Target="https://www.facebook.com/MilkshakeWork2" TargetMode="External"/><Relationship Id="rId1342" Type="http://schemas.openxmlformats.org/officeDocument/2006/relationships/hyperlink" Target="https://www.facebook.com/photo/?fbid=122284894694195340&amp;set=pcb.122284906814195340" TargetMode="External"/><Relationship Id="rId2673" Type="http://schemas.openxmlformats.org/officeDocument/2006/relationships/hyperlink" Target="https://www.facebook.com/photo/?fbid=877238511825691&amp;set=a.103941075822109" TargetMode="External"/><Relationship Id="rId750" Type="http://schemas.openxmlformats.org/officeDocument/2006/relationships/hyperlink" Target="https://www.plurk.com/p/3i8a0mmybb" TargetMode="External"/><Relationship Id="rId1343" Type="http://schemas.openxmlformats.org/officeDocument/2006/relationships/hyperlink" Target="https://www.myacg.com.tw/goods_detail.php?gid=6611483" TargetMode="External"/><Relationship Id="rId2674" Type="http://schemas.openxmlformats.org/officeDocument/2006/relationships/hyperlink" Target="https://myship.7-11.com.tw/general/detail/GM2502102426335?fbclid=IwY2xjawPUYVVleHRuA2FlbQIxMABicmlkETExRG81bUxQTDVLUnVPZENPc3J0YwZhcHBfaWQQMjIyMDM5MTc4ODIwMDg5MgABHoAX2uxdBE37vey1TUwjR8wgE5Xjvh6pRCS1dTJcBitkw4NEqhLc8b4STATY_aem_bqywq4V5-M7_2fKlskCYxg" TargetMode="External"/><Relationship Id="rId1344" Type="http://schemas.openxmlformats.org/officeDocument/2006/relationships/hyperlink" Target="https://www.plurk.com/p/3i9jh5cc30" TargetMode="External"/><Relationship Id="rId2675" Type="http://schemas.openxmlformats.org/officeDocument/2006/relationships/hyperlink" Target="https://www.facebook.com/sophiavera.lu/posts/pfbid02KoJ3zuG8mrEdbNnnVcaqrgwKH3e3MRyzev3c7yWmUrER3S45UQwEU9Kunz8AdFkil" TargetMode="External"/><Relationship Id="rId2621" Type="http://schemas.openxmlformats.org/officeDocument/2006/relationships/hyperlink" Target="https://ofo.jp/" TargetMode="External"/><Relationship Id="rId2622" Type="http://schemas.openxmlformats.org/officeDocument/2006/relationships/hyperlink" Target="https://x.com/akadashidehanai/status/2019334843856007615" TargetMode="External"/><Relationship Id="rId2623" Type="http://schemas.openxmlformats.org/officeDocument/2006/relationships/hyperlink" Target="https://x.com/circle_rev3" TargetMode="External"/><Relationship Id="rId2624" Type="http://schemas.openxmlformats.org/officeDocument/2006/relationships/hyperlink" Target="https://www.plurk.com/p/3i7mtbaglc" TargetMode="External"/><Relationship Id="rId2625" Type="http://schemas.openxmlformats.org/officeDocument/2006/relationships/hyperlink" Target="https://www.plurk.com/p/3ia2avspjh" TargetMode="External"/><Relationship Id="rId2626" Type="http://schemas.openxmlformats.org/officeDocument/2006/relationships/hyperlink" Target="https://x.com/mika_mikami/status/2016844095575265498" TargetMode="External"/><Relationship Id="rId2627" Type="http://schemas.openxmlformats.org/officeDocument/2006/relationships/hyperlink" Target="https://x.com/kakao_rantan/status/2018663603549913423" TargetMode="External"/><Relationship Id="rId2628" Type="http://schemas.openxmlformats.org/officeDocument/2006/relationships/hyperlink" Target="https://sakuraice.booth.pm/" TargetMode="External"/><Relationship Id="rId709" Type="http://schemas.openxmlformats.org/officeDocument/2006/relationships/hyperlink" Target="https://www.pixiv.net/jump.php?http%3A%2F%2Fwww.plurk.com%2Fsunmeihk" TargetMode="External"/><Relationship Id="rId2629" Type="http://schemas.openxmlformats.org/officeDocument/2006/relationships/hyperlink" Target="https://www.plurk.com/p/3i0ss5k23j" TargetMode="External"/><Relationship Id="rId708" Type="http://schemas.openxmlformats.org/officeDocument/2006/relationships/hyperlink" Target="https://x.com/YaoSera" TargetMode="External"/><Relationship Id="rId707" Type="http://schemas.openxmlformats.org/officeDocument/2006/relationships/hyperlink" Target="https://x.com/HoneyShiBiLee" TargetMode="External"/><Relationship Id="rId706" Type="http://schemas.openxmlformats.org/officeDocument/2006/relationships/hyperlink" Target="https://www.pixiv.net/jump.php?https%3A%2F%2Fbsky.app%2Fprofile%2Fhoneyshibi.bsky.social" TargetMode="External"/><Relationship Id="rId701" Type="http://schemas.openxmlformats.org/officeDocument/2006/relationships/hyperlink" Target="https://www.facebook.com/otaku.eden2/posts/pfbid02s9it4JDW8KBgFgMGnnvy97B7WZ48QS29Ks4fp45oUtQuhoLyv6LTkCUou6dUePjNl?__cft__%5B0%5D=AZX2Y4s1FOKtfQuLVHjXwrgzySfoxuvojfinlmto5gOB5vZhtC8vEtkS3yrPspxbxNgYc3S8VFBJ2JSclibi08XDfVtrsinlKhDMDPVAmheRmhdPSby_nq_Q3ImkWnunj-E0GN6_-Ju-LzfEHbuIEMewfegvGHJYAdO4S-f9ocTlAb-mM93kt0fwbAt6KQ7eA9oCCUlDrjgMZevZbtaprfdo&amp;__tn__=%2CO%2CP-R" TargetMode="External"/><Relationship Id="rId700" Type="http://schemas.openxmlformats.org/officeDocument/2006/relationships/hyperlink" Target="https://discord.gg/8uGkqwr" TargetMode="External"/><Relationship Id="rId705" Type="http://schemas.openxmlformats.org/officeDocument/2006/relationships/hyperlink" Target="https://www.facebook.com/100070585759809" TargetMode="External"/><Relationship Id="rId704" Type="http://schemas.openxmlformats.org/officeDocument/2006/relationships/hyperlink" Target="https://x.com/netaroulife" TargetMode="External"/><Relationship Id="rId703" Type="http://schemas.openxmlformats.org/officeDocument/2006/relationships/hyperlink" Target="https://drive.google.com/file/d/11lPZJfvs08CWjHcWE-DM9Yk6BCAGK1Se/view?usp=sharing" TargetMode="External"/><Relationship Id="rId702" Type="http://schemas.openxmlformats.org/officeDocument/2006/relationships/hyperlink" Target="https://www.facebook.com/otaku.eden2/posts/pfbid0REFapZW1i8w2CQ1XM775RSzMeXadPAF1HfpKqDDgi4KbzQYDb4zqYHjn4usmazSvl" TargetMode="External"/><Relationship Id="rId2620" Type="http://schemas.openxmlformats.org/officeDocument/2006/relationships/hyperlink" Target="https://www.pixiv.net/users/27514" TargetMode="External"/><Relationship Id="rId2610" Type="http://schemas.openxmlformats.org/officeDocument/2006/relationships/hyperlink" Target="https://x.com/ilolikoiko" TargetMode="External"/><Relationship Id="rId2611" Type="http://schemas.openxmlformats.org/officeDocument/2006/relationships/hyperlink" Target="https://www.pixiv.net/users/171701?_gl=1*1cbvq3f*_ga*NTk4NTk0MzczLjE3NjA2MTk5Njg.*_ga_D9TLP3EFER*czE3NjkxMzk1MDgkbzExJGcwJHQxNzY5MTM5NTA4JGo2MCRsMCRoMA.." TargetMode="External"/><Relationship Id="rId2612" Type="http://schemas.openxmlformats.org/officeDocument/2006/relationships/hyperlink" Target="https://koikoiloli.fanbox.cc/" TargetMode="External"/><Relationship Id="rId2613" Type="http://schemas.openxmlformats.org/officeDocument/2006/relationships/hyperlink" Target="https://x.com/ilolikoiko/status/2014647798936084758" TargetMode="External"/><Relationship Id="rId2614" Type="http://schemas.openxmlformats.org/officeDocument/2006/relationships/hyperlink" Target="https://x.com/nanananaaannaa" TargetMode="External"/><Relationship Id="rId2615" Type="http://schemas.openxmlformats.org/officeDocument/2006/relationships/hyperlink" Target="https://nanananaaannaa.fanbox.cc/" TargetMode="External"/><Relationship Id="rId2616" Type="http://schemas.openxmlformats.org/officeDocument/2006/relationships/hyperlink" Target="https://lit.link/zh-tw/nannanananaunau" TargetMode="External"/><Relationship Id="rId2617" Type="http://schemas.openxmlformats.org/officeDocument/2006/relationships/hyperlink" Target="https://x.com/nanananaaannaa/status/2018679576445010035" TargetMode="External"/><Relationship Id="rId2618" Type="http://schemas.openxmlformats.org/officeDocument/2006/relationships/hyperlink" Target="https://www.facebook.com/nakagawa.yuzuru" TargetMode="External"/><Relationship Id="rId2619" Type="http://schemas.openxmlformats.org/officeDocument/2006/relationships/hyperlink" Target="https://twitter.com/mishiki" TargetMode="External"/><Relationship Id="rId1312" Type="http://schemas.openxmlformats.org/officeDocument/2006/relationships/hyperlink" Target="https://lit.link/zh-tw/AkiReiichi" TargetMode="External"/><Relationship Id="rId2643" Type="http://schemas.openxmlformats.org/officeDocument/2006/relationships/hyperlink" Target="https://www.pixiv.net/users/3088582" TargetMode="External"/><Relationship Id="rId1313" Type="http://schemas.openxmlformats.org/officeDocument/2006/relationships/hyperlink" Target="https://x.com/re_chi0119/status/2011015544754012341" TargetMode="External"/><Relationship Id="rId2644" Type="http://schemas.openxmlformats.org/officeDocument/2006/relationships/hyperlink" Target="https://lit.link/zh-tw/melonstars" TargetMode="External"/><Relationship Id="rId1314" Type="http://schemas.openxmlformats.org/officeDocument/2006/relationships/hyperlink" Target="https://x.com/re_chi0119/status/2018258251599708583" TargetMode="External"/><Relationship Id="rId2645" Type="http://schemas.openxmlformats.org/officeDocument/2006/relationships/hyperlink" Target="https://www.plurk.com/p/3i9b4gznt6" TargetMode="External"/><Relationship Id="rId1315" Type="http://schemas.openxmlformats.org/officeDocument/2006/relationships/hyperlink" Target="https://x.com/art_table_1234" TargetMode="External"/><Relationship Id="rId2646" Type="http://schemas.openxmlformats.org/officeDocument/2006/relationships/hyperlink" Target="https://twitter.com/kireina_mochi" TargetMode="External"/><Relationship Id="rId1316" Type="http://schemas.openxmlformats.org/officeDocument/2006/relationships/hyperlink" Target="https://www.instagram.com/art_table_1234/" TargetMode="External"/><Relationship Id="rId2647" Type="http://schemas.openxmlformats.org/officeDocument/2006/relationships/hyperlink" Target="https://www.pixiv.net/users/5835340" TargetMode="External"/><Relationship Id="rId1317" Type="http://schemas.openxmlformats.org/officeDocument/2006/relationships/hyperlink" Target="https://x.com/art_table_1234/status/2019373504580468890" TargetMode="External"/><Relationship Id="rId2648" Type="http://schemas.openxmlformats.org/officeDocument/2006/relationships/hyperlink" Target="https://x.com/kireina_mochi/status/2016486215177150503" TargetMode="External"/><Relationship Id="rId1318" Type="http://schemas.openxmlformats.org/officeDocument/2006/relationships/hyperlink" Target="https://www.facebook.com/ABreiAtelier/" TargetMode="External"/><Relationship Id="rId2649" Type="http://schemas.openxmlformats.org/officeDocument/2006/relationships/hyperlink" Target="https://x.com/aranobu" TargetMode="External"/><Relationship Id="rId1319" Type="http://schemas.openxmlformats.org/officeDocument/2006/relationships/hyperlink" Target="https://www.plurk.com/u/A_Brei_Atelier" TargetMode="External"/><Relationship Id="rId729" Type="http://schemas.openxmlformats.org/officeDocument/2006/relationships/hyperlink" Target="https://www.facebook.com/k2illust/posts/pfbid02Tir8o5i4UfRnBVDJqxKf4zU9BkVKRgRT2yXZGzC9ZNQuiC2oEGqHsDXBhC6RN5FAl" TargetMode="External"/><Relationship Id="rId728" Type="http://schemas.openxmlformats.org/officeDocument/2006/relationships/hyperlink" Target="https://www.facebook.com/share/p/1CDCLXb3BP/" TargetMode="External"/><Relationship Id="rId723" Type="http://schemas.openxmlformats.org/officeDocument/2006/relationships/hyperlink" Target="https://www.plurk.com/p/3i9f2932nv" TargetMode="External"/><Relationship Id="rId722" Type="http://schemas.openxmlformats.org/officeDocument/2006/relationships/hyperlink" Target="https://myship.7-11.com.tw/general/detail/GM2304297907838" TargetMode="External"/><Relationship Id="rId721" Type="http://schemas.openxmlformats.org/officeDocument/2006/relationships/hyperlink" Target="https://www.facebook.com/photo.php?fbid=870888882588124&amp;set=p.870888882588124&amp;type=3" TargetMode="External"/><Relationship Id="rId720" Type="http://schemas.openxmlformats.org/officeDocument/2006/relationships/hyperlink" Target="https://www.facebook.com/KousinMF/posts/pfbid0SB61jeebRFMeencuoSK3xF4aHWcgkSueQM7WwbA8LxCo4WYUNJvrdK6T1mq5jKkDl" TargetMode="External"/><Relationship Id="rId727" Type="http://schemas.openxmlformats.org/officeDocument/2006/relationships/hyperlink" Target="https://www.facebook.com/share/p/1CQxtwMzv3/" TargetMode="External"/><Relationship Id="rId726" Type="http://schemas.openxmlformats.org/officeDocument/2006/relationships/hyperlink" Target="https://www.facebook.com/permalink.php?story_fbid=pfbid02kUvvcuipcRv7jUJHu4PBvSjvJqsmhCWjVyaAHyNJudDK5NL8iv4vLZmh2kH7m2fHl&amp;id=61583891031404" TargetMode="External"/><Relationship Id="rId725" Type="http://schemas.openxmlformats.org/officeDocument/2006/relationships/hyperlink" Target="https://www.facebook.com/share/p/1CQxtwMzv3/" TargetMode="External"/><Relationship Id="rId724" Type="http://schemas.openxmlformats.org/officeDocument/2006/relationships/hyperlink" Target="https://www.facebook.com/profile.php?id=61583891031404" TargetMode="External"/><Relationship Id="rId2640" Type="http://schemas.openxmlformats.org/officeDocument/2006/relationships/hyperlink" Target="https://x.com/mohu_san_day/status/2017946040779854068" TargetMode="External"/><Relationship Id="rId1310" Type="http://schemas.openxmlformats.org/officeDocument/2006/relationships/hyperlink" Target="https://x.com/re_chi0119" TargetMode="External"/><Relationship Id="rId2641" Type="http://schemas.openxmlformats.org/officeDocument/2006/relationships/hyperlink" Target="https://bsky.app/profile/melonstars.bsky.social" TargetMode="External"/><Relationship Id="rId1311" Type="http://schemas.openxmlformats.org/officeDocument/2006/relationships/hyperlink" Target="https://www.instagram.com/re_chi0119/" TargetMode="External"/><Relationship Id="rId2642" Type="http://schemas.openxmlformats.org/officeDocument/2006/relationships/hyperlink" Target="https://x.com/mmminttt" TargetMode="External"/><Relationship Id="rId1301" Type="http://schemas.openxmlformats.org/officeDocument/2006/relationships/hyperlink" Target="https://www.facebook.com/profile.php?id=61571925013933&amp;comment_id=Y29tbWVudDoxNjM5OTIwMjgwNTAyODU1XzIxMzQxNDcxMDQwMjA5NDA%3D" TargetMode="External"/><Relationship Id="rId2632" Type="http://schemas.openxmlformats.org/officeDocument/2006/relationships/hyperlink" Target="https://www.instagram.com/sora72iro_art" TargetMode="External"/><Relationship Id="rId1302" Type="http://schemas.openxmlformats.org/officeDocument/2006/relationships/hyperlink" Target="https://www.facebook.com/profile.php?id=61554449012714" TargetMode="External"/><Relationship Id="rId2633" Type="http://schemas.openxmlformats.org/officeDocument/2006/relationships/hyperlink" Target="https://x.com/straycat_2018/status/2016706735357251938" TargetMode="External"/><Relationship Id="rId1303" Type="http://schemas.openxmlformats.org/officeDocument/2006/relationships/hyperlink" Target="https://x.com/meichime_1223" TargetMode="External"/><Relationship Id="rId2634" Type="http://schemas.openxmlformats.org/officeDocument/2006/relationships/hyperlink" Target="https://x.com/mohu_san_day" TargetMode="External"/><Relationship Id="rId1304" Type="http://schemas.openxmlformats.org/officeDocument/2006/relationships/hyperlink" Target="https://www.pixiv.net/users/10718509" TargetMode="External"/><Relationship Id="rId2635" Type="http://schemas.openxmlformats.org/officeDocument/2006/relationships/hyperlink" Target="https://www.pixiv.net/users/4004789" TargetMode="External"/><Relationship Id="rId1305" Type="http://schemas.openxmlformats.org/officeDocument/2006/relationships/hyperlink" Target="https://x.com/Pajamas27/status/2016810942219350483" TargetMode="External"/><Relationship Id="rId2636" Type="http://schemas.openxmlformats.org/officeDocument/2006/relationships/hyperlink" Target="https://picpicgram.fanbox.cc/" TargetMode="External"/><Relationship Id="rId1306" Type="http://schemas.openxmlformats.org/officeDocument/2006/relationships/hyperlink" Target="https://www.plurk.com/p/3i7dfawuj8" TargetMode="External"/><Relationship Id="rId2637" Type="http://schemas.openxmlformats.org/officeDocument/2006/relationships/hyperlink" Target="https://www.youtube.com/channel/UCueQGvFMhQkccRgIjxZUn9Q" TargetMode="External"/><Relationship Id="rId1307" Type="http://schemas.openxmlformats.org/officeDocument/2006/relationships/hyperlink" Target="https://docs.google.com/forms/d/e/1FAIpQLSdMYoGilwcpzjXRIXJAZNrS3UhS98ZTnyRYHqSwmIX2FAyZTQ/viewform" TargetMode="External"/><Relationship Id="rId2638" Type="http://schemas.openxmlformats.org/officeDocument/2006/relationships/hyperlink" Target="https://ajouet1.wixsite.com/platinumkinoko" TargetMode="External"/><Relationship Id="rId1308" Type="http://schemas.openxmlformats.org/officeDocument/2006/relationships/hyperlink" Target="https://forms.gle/63dG7GUtVKbJhKQs5" TargetMode="External"/><Relationship Id="rId2639" Type="http://schemas.openxmlformats.org/officeDocument/2006/relationships/hyperlink" Target="https://potofu.me/picpicgram" TargetMode="External"/><Relationship Id="rId1309" Type="http://schemas.openxmlformats.org/officeDocument/2006/relationships/hyperlink" Target="https://www.facebook.com/haneamecos/posts/pfbid025L29oTSSAeJMNPu8JxdnSxNefXgx8WVmuJRGPbZwZvPFFTRxwxF1QDvLcJPfgGZrl" TargetMode="External"/><Relationship Id="rId719" Type="http://schemas.openxmlformats.org/officeDocument/2006/relationships/hyperlink" Target="https://www.facebook.com/midostudio35/" TargetMode="External"/><Relationship Id="rId718" Type="http://schemas.openxmlformats.org/officeDocument/2006/relationships/hyperlink" Target="https://x.com/t_unchiku/status/2016494670998888639" TargetMode="External"/><Relationship Id="rId717" Type="http://schemas.openxmlformats.org/officeDocument/2006/relationships/hyperlink" Target="https://www.unchiku.org/link/" TargetMode="External"/><Relationship Id="rId712" Type="http://schemas.openxmlformats.org/officeDocument/2006/relationships/hyperlink" Target="https://www.instagram.com/honeyshibi" TargetMode="External"/><Relationship Id="rId711" Type="http://schemas.openxmlformats.org/officeDocument/2006/relationships/hyperlink" Target="https://www.pixiv.net/jump.php?https%3A%2F%2Ffantia.jp%2Ffanclubs%2F6944" TargetMode="External"/><Relationship Id="rId710" Type="http://schemas.openxmlformats.org/officeDocument/2006/relationships/hyperlink" Target="https://www.pixiv.net/users/4213162" TargetMode="External"/><Relationship Id="rId716" Type="http://schemas.openxmlformats.org/officeDocument/2006/relationships/hyperlink" Target="https://x.com/t_unchiku" TargetMode="External"/><Relationship Id="rId715" Type="http://schemas.openxmlformats.org/officeDocument/2006/relationships/hyperlink" Target="https://bsky.app/profile/teaunchiku.bsky.social" TargetMode="External"/><Relationship Id="rId714" Type="http://schemas.openxmlformats.org/officeDocument/2006/relationships/hyperlink" Target="https://www.facebook.com/permalink.php?story_fbid=pfbid025BiafQbrjagNGGGKAd21SSRuarpbxg5aDtQ2amg87WT5a6adKnqLZLhfkFvA6XZKl&amp;id=100063562817340" TargetMode="External"/><Relationship Id="rId713" Type="http://schemas.openxmlformats.org/officeDocument/2006/relationships/hyperlink" Target="https://x.com/Knocker_doujin/status/2016737007863726115" TargetMode="External"/><Relationship Id="rId2630" Type="http://schemas.openxmlformats.org/officeDocument/2006/relationships/hyperlink" Target="https://twitter.com/sora72iro_art" TargetMode="External"/><Relationship Id="rId1300" Type="http://schemas.openxmlformats.org/officeDocument/2006/relationships/hyperlink" Target="https://www.facebook.com/share/p/1Af2yj4mjw/" TargetMode="External"/><Relationship Id="rId2631" Type="http://schemas.openxmlformats.org/officeDocument/2006/relationships/hyperlink" Target="https://www.pixiv.net/users/4357504" TargetMode="External"/><Relationship Id="rId1378" Type="http://schemas.openxmlformats.org/officeDocument/2006/relationships/hyperlink" Target="https://www.facebook.com/photo/?fbid=1505756668219948&amp;set=pcb.1505756691553279" TargetMode="External"/><Relationship Id="rId1379" Type="http://schemas.openxmlformats.org/officeDocument/2006/relationships/hyperlink" Target="https://x.com/JAGOO93140229/status/1995326996377952761" TargetMode="External"/><Relationship Id="rId789" Type="http://schemas.openxmlformats.org/officeDocument/2006/relationships/hyperlink" Target="https://www.facebook.com/Etiquette.o.F/?locale=zh_TW" TargetMode="External"/><Relationship Id="rId788" Type="http://schemas.openxmlformats.org/officeDocument/2006/relationships/hyperlink" Target="https://www.facebook.com/share/p/17xumBC63i/" TargetMode="External"/><Relationship Id="rId787" Type="http://schemas.openxmlformats.org/officeDocument/2006/relationships/hyperlink" Target="https://www.myacg.com.tw/seller_market.php?seller=332317" TargetMode="External"/><Relationship Id="rId786" Type="http://schemas.openxmlformats.org/officeDocument/2006/relationships/hyperlink" Target="https://www.facebook.com/share/p/1R7aFs1pYB/" TargetMode="External"/><Relationship Id="rId781" Type="http://schemas.openxmlformats.org/officeDocument/2006/relationships/hyperlink" Target="https://lit.link/zh-tw/Edan54238" TargetMode="External"/><Relationship Id="rId1370" Type="http://schemas.openxmlformats.org/officeDocument/2006/relationships/hyperlink" Target="https://x.com/NaNaOjisan" TargetMode="External"/><Relationship Id="rId780" Type="http://schemas.openxmlformats.org/officeDocument/2006/relationships/hyperlink" Target="https://clusters.tw/profile/AEF9E2DE-6E37-43B0-9138-0ADD11D87A30/works" TargetMode="External"/><Relationship Id="rId1371" Type="http://schemas.openxmlformats.org/officeDocument/2006/relationships/hyperlink" Target="https://www.twitch.tv/nanaoji" TargetMode="External"/><Relationship Id="rId1372" Type="http://schemas.openxmlformats.org/officeDocument/2006/relationships/hyperlink" Target="https://x.com/Knocker_doujin/status/2016737007863726115" TargetMode="External"/><Relationship Id="rId1373" Type="http://schemas.openxmlformats.org/officeDocument/2006/relationships/hyperlink" Target="https://www.facebook.com/Uncle7Fansite/posts/pfbid022mvvQw6jnG5T9ceArhFCiRaM3eFHtaAdP5LKpmUjTABpihyaSSRCfEPTnCxYYXn1l" TargetMode="External"/><Relationship Id="rId785" Type="http://schemas.openxmlformats.org/officeDocument/2006/relationships/hyperlink" Target="https://www.facebook.com/li.j5269/posts/pfbid02yAaE7CNcfXzWLoKsgKn3banmbYoEowEFM6vf346Wats4Ex47S5ywzH3SDNKfcto2l" TargetMode="External"/><Relationship Id="rId1374" Type="http://schemas.openxmlformats.org/officeDocument/2006/relationships/hyperlink" Target="https://www.facebook.com/InertLiquid" TargetMode="External"/><Relationship Id="rId784" Type="http://schemas.openxmlformats.org/officeDocument/2006/relationships/hyperlink" Target="https://www.facebook.com/li.ze.582921/posts/pfbid027qUKjEoK1qVuyUGkCkfc4k18Pakm6vSmr7tuepUMW4bi8CTHWv83pDDNTmeHSvNHl" TargetMode="External"/><Relationship Id="rId1375" Type="http://schemas.openxmlformats.org/officeDocument/2006/relationships/hyperlink" Target="https://x.com/Hi_ye" TargetMode="External"/><Relationship Id="rId783" Type="http://schemas.openxmlformats.org/officeDocument/2006/relationships/hyperlink" Target="https://www.facebook.com/permalink.php?story_fbid=pfbid02hfsuncz1311sWkBKUdkpGfxHNak4wt2kEEbuh45D4axUpnCeN1x1JTAMP7y2kGa9l&amp;id=100009021227792" TargetMode="External"/><Relationship Id="rId1376" Type="http://schemas.openxmlformats.org/officeDocument/2006/relationships/hyperlink" Target="https://www.pixiv.net/users/1974280" TargetMode="External"/><Relationship Id="rId782" Type="http://schemas.openxmlformats.org/officeDocument/2006/relationships/hyperlink" Target="https://drive.google.com/file/d/1NIh844o-P1g4FxhtWW71FUyaJ5bV63sM/view?usp=sharing" TargetMode="External"/><Relationship Id="rId1377" Type="http://schemas.openxmlformats.org/officeDocument/2006/relationships/hyperlink" Target="https://x.com/Knocker_doujin/status/2016737007863726115" TargetMode="External"/><Relationship Id="rId1367" Type="http://schemas.openxmlformats.org/officeDocument/2006/relationships/hyperlink" Target="https://www.plurk.com/p/3i8ut7pmz2" TargetMode="External"/><Relationship Id="rId2698" Type="http://schemas.openxmlformats.org/officeDocument/2006/relationships/hyperlink" Target="https://www.instagram.com/usamu_1127/" TargetMode="External"/><Relationship Id="rId1368" Type="http://schemas.openxmlformats.org/officeDocument/2006/relationships/hyperlink" Target="https://www.pixiv.net/artworks/75317641" TargetMode="External"/><Relationship Id="rId2699" Type="http://schemas.openxmlformats.org/officeDocument/2006/relationships/hyperlink" Target="https://www.youtube.com/@Usamu_1127" TargetMode="External"/><Relationship Id="rId1369" Type="http://schemas.openxmlformats.org/officeDocument/2006/relationships/hyperlink" Target="https://www.plurk.com/p/3i9xktlmm6" TargetMode="External"/><Relationship Id="rId778" Type="http://schemas.openxmlformats.org/officeDocument/2006/relationships/hyperlink" Target="https://www.pixiv.net/users/12169003" TargetMode="External"/><Relationship Id="rId777" Type="http://schemas.openxmlformats.org/officeDocument/2006/relationships/hyperlink" Target="https://x.com/zero54238_2" TargetMode="External"/><Relationship Id="rId776" Type="http://schemas.openxmlformats.org/officeDocument/2006/relationships/hyperlink" Target="https://x.com/zero54238" TargetMode="External"/><Relationship Id="rId775" Type="http://schemas.openxmlformats.org/officeDocument/2006/relationships/hyperlink" Target="https://bsky.app/profile/edan0207.bsky.social" TargetMode="External"/><Relationship Id="rId779" Type="http://schemas.openxmlformats.org/officeDocument/2006/relationships/hyperlink" Target="https://edan.fanbox.cc/posts" TargetMode="External"/><Relationship Id="rId770" Type="http://schemas.openxmlformats.org/officeDocument/2006/relationships/hyperlink" Target="https://www.plurk.com/p/3i0rq09iio" TargetMode="External"/><Relationship Id="rId2690" Type="http://schemas.openxmlformats.org/officeDocument/2006/relationships/hyperlink" Target="https://www.pixiv.net/users/1198913" TargetMode="External"/><Relationship Id="rId1360" Type="http://schemas.openxmlformats.org/officeDocument/2006/relationships/hyperlink" Target="https://x.com/chorfsimin" TargetMode="External"/><Relationship Id="rId2691" Type="http://schemas.openxmlformats.org/officeDocument/2006/relationships/hyperlink" Target="https://usagigo.fanbox.cc/" TargetMode="External"/><Relationship Id="rId1361" Type="http://schemas.openxmlformats.org/officeDocument/2006/relationships/hyperlink" Target="https://www.plurk.com/ChoufuShimin" TargetMode="External"/><Relationship Id="rId2692" Type="http://schemas.openxmlformats.org/officeDocument/2006/relationships/hyperlink" Target="https://www.youtube.com/channel/UCEumFhHfhIkyv-q_S_Od4Ig" TargetMode="External"/><Relationship Id="rId1362" Type="http://schemas.openxmlformats.org/officeDocument/2006/relationships/hyperlink" Target="https://www.pixiv.net/users/655116" TargetMode="External"/><Relationship Id="rId2693" Type="http://schemas.openxmlformats.org/officeDocument/2006/relationships/hyperlink" Target="https://www.twitch.tv/hoshicham" TargetMode="External"/><Relationship Id="rId774" Type="http://schemas.openxmlformats.org/officeDocument/2006/relationships/hyperlink" Target="https://www.facebook.com/edan.521745" TargetMode="External"/><Relationship Id="rId1363" Type="http://schemas.openxmlformats.org/officeDocument/2006/relationships/hyperlink" Target="https://www.instagram.com/choufu_shimin/" TargetMode="External"/><Relationship Id="rId2694" Type="http://schemas.openxmlformats.org/officeDocument/2006/relationships/hyperlink" Target="https://usagigo.com/" TargetMode="External"/><Relationship Id="rId773" Type="http://schemas.openxmlformats.org/officeDocument/2006/relationships/hyperlink" Target="https://www.facebook.com/share/p/1CBEQZbK11/" TargetMode="External"/><Relationship Id="rId1364" Type="http://schemas.openxmlformats.org/officeDocument/2006/relationships/hyperlink" Target="https://misskey.io/@chorfsimin" TargetMode="External"/><Relationship Id="rId2695" Type="http://schemas.openxmlformats.org/officeDocument/2006/relationships/hyperlink" Target="https://x.com/hoshi_u3/status/2017541341476229578/photo/1" TargetMode="External"/><Relationship Id="rId772" Type="http://schemas.openxmlformats.org/officeDocument/2006/relationships/hyperlink" Target="https://x.com/lambovis0308/status/2014294708114301406" TargetMode="External"/><Relationship Id="rId1365" Type="http://schemas.openxmlformats.org/officeDocument/2006/relationships/hyperlink" Target="https://linktr.ee/chorfsimin" TargetMode="External"/><Relationship Id="rId2696" Type="http://schemas.openxmlformats.org/officeDocument/2006/relationships/hyperlink" Target="https://www.facebook.com/profile.php?id=61586146739451" TargetMode="External"/><Relationship Id="rId771" Type="http://schemas.openxmlformats.org/officeDocument/2006/relationships/hyperlink" Target="https://www.plurk.com/p/3i7qmsq5b2" TargetMode="External"/><Relationship Id="rId1366" Type="http://schemas.openxmlformats.org/officeDocument/2006/relationships/hyperlink" Target="https://www.plurk.com/p/3i6q8jl10v" TargetMode="External"/><Relationship Id="rId2697" Type="http://schemas.openxmlformats.org/officeDocument/2006/relationships/hyperlink" Target="https://twitter.com/Umugi_1127" TargetMode="External"/><Relationship Id="rId1390" Type="http://schemas.openxmlformats.org/officeDocument/2006/relationships/hyperlink" Target="https://www.facebook.com/cherryblossomfactory/posts/pfbid02uHVX1y9JySJkX2vD73BNxmc4GAV7iU48ouf7dZHJMWJkHJTD4KXQ1caLF9bA1ryHl" TargetMode="External"/><Relationship Id="rId1391" Type="http://schemas.openxmlformats.org/officeDocument/2006/relationships/hyperlink" Target="https://www.facebook.com/permalink.php?story_fbid=pfbid0KgkLHYuvjkUpMCKncEAvdLDLnQak14r6So9LL3xMeGmNFjamxhfa9ks1gaBmN2oRl&amp;id=61556042226849" TargetMode="External"/><Relationship Id="rId1392" Type="http://schemas.openxmlformats.org/officeDocument/2006/relationships/hyperlink" Target="https://www.facebook.com/share/p/1AqTpPKwJX/" TargetMode="External"/><Relationship Id="rId1393" Type="http://schemas.openxmlformats.org/officeDocument/2006/relationships/hyperlink" Target="https://www.facebook.com/even4102" TargetMode="External"/><Relationship Id="rId1394" Type="http://schemas.openxmlformats.org/officeDocument/2006/relationships/hyperlink" Target="https://x.com/even4102?fbclid=IwY2xjawOuNTpleHRuA2FlbQIxMABicmlkETFJTWNJb21MUTBWZmVyVVM2c3J0YwZhcHBfaWQQMjIyMDM5MTc4ODIwMDg5MgABHvYFGJUBD0hFxcJpHis0LdX0s1tuvuTVxh9QHV8EmcK-UQAqXBFSOOJYv8-i_aem_TPgbMRmdmAbaxi4s6zHRJQ" TargetMode="External"/><Relationship Id="rId1395" Type="http://schemas.openxmlformats.org/officeDocument/2006/relationships/hyperlink" Target="https://www.pixiv.net/users/6642015" TargetMode="External"/><Relationship Id="rId1396" Type="http://schemas.openxmlformats.org/officeDocument/2006/relationships/hyperlink" Target="https://www.facebook.com/even4102/posts/pfbid0DAkwupwpdBmLHZrzW12rwtG75og2TbGPyLyXyx42TMZmabKuKmMp4emzSqrVShPel" TargetMode="External"/><Relationship Id="rId1397" Type="http://schemas.openxmlformats.org/officeDocument/2006/relationships/hyperlink" Target="https://www.facebook.com/even4102/posts/pfbid0hcVdpo8FXYacpPhSPudnVnQJkhA4pBdJ7BXN1tUCH2tNn4KfeNCB4E1wi9uNz68Al" TargetMode="External"/><Relationship Id="rId1398" Type="http://schemas.openxmlformats.org/officeDocument/2006/relationships/hyperlink" Target="https://www.facebook.com/profile.php?id=61559123641002" TargetMode="External"/><Relationship Id="rId1399" Type="http://schemas.openxmlformats.org/officeDocument/2006/relationships/hyperlink" Target="https://www.facebook.com/permalink.php?story_fbid=pfbid029uc6rpV76ZwPSBM3vLg1QeKMP3mSpxVqLdbcGgDs6pYKkAe2hEV8ym4MyBwK5XiSl&amp;id=61559123641002&amp;__cft__%5B0%5D=AZYfmc2FzMGJTsU08Bi8j8E77V9IuQUwAFU0nsCAagIWhT_j1AEU8aKdQnmBdOaPNd3wzr_OhNlEF74vY4FpmXwhpl_uvwfeNff1r7Kx_SziJ91ThDKvAL3rQ-k7WnqtRCC3fLHUCP5A23fydNrf9bt4-ofhZdSAPLhHhLUCOHPPrtLkLncOPjbUEk46_izBLGF7rz3wEpeHmCvJ1eJ_Ta2w&amp;__tn__=%2CO%2CP-R" TargetMode="External"/><Relationship Id="rId1389" Type="http://schemas.openxmlformats.org/officeDocument/2006/relationships/hyperlink" Target="https://www.facebook.com/share/p/19k9Yqx79B/" TargetMode="External"/><Relationship Id="rId799" Type="http://schemas.openxmlformats.org/officeDocument/2006/relationships/hyperlink" Target="https://bsky.app/profile/kuwa2332.bsky.social?fbclid=IwY2xjawPe4qdleHRuA2FlbQIxMABicmlkETFadHNDSm1xSlNsNzNhR3lBc3J0YwZhcHBfaWQQMjIyMDM5MTc4ODIwMDg5MgABHq8t7tNOvQQq_9W9Yn2w65z7EzvlEkUTMMCs1k_qek9duKlnjwm7YXb5CDIX_aem_xbuopHI62ylG-BFMYDU74Q" TargetMode="External"/><Relationship Id="rId798" Type="http://schemas.openxmlformats.org/officeDocument/2006/relationships/hyperlink" Target="https://www.facebook.com/kuwa2332" TargetMode="External"/><Relationship Id="rId797" Type="http://schemas.openxmlformats.org/officeDocument/2006/relationships/hyperlink" Target="https://www.facebook.com/share/p/1BoeMHehju/" TargetMode="External"/><Relationship Id="rId1380" Type="http://schemas.openxmlformats.org/officeDocument/2006/relationships/hyperlink" Target="https://www.facebook.com/share/p/1CuWAwpgF3/" TargetMode="External"/><Relationship Id="rId792" Type="http://schemas.openxmlformats.org/officeDocument/2006/relationships/hyperlink" Target="https://x.com/jamesh1207?fbclid=IwY2xjawPX9-1leHRuA2FlbQIxMABicmlkETF5WTdYM3gxTlh2QnZUT0lPc3J0YwZhcHBfaWQQMjIyMDM5MTc4ODIwMDg5MgABHsAxBaOAPBxKRsYfSm5zWttxPkH_o_o2KMiGRe-tzq50IUmUQe2eppz4LHIo_aem_U-Y1VQbaobBz3dNBTYq16A" TargetMode="External"/><Relationship Id="rId1381" Type="http://schemas.openxmlformats.org/officeDocument/2006/relationships/hyperlink" Target="https://www.myacg.com.tw/goods_detail.php?gid=6782835" TargetMode="External"/><Relationship Id="rId791" Type="http://schemas.openxmlformats.org/officeDocument/2006/relationships/hyperlink" Target="https://www.facebook.com/FrogStarLizz" TargetMode="External"/><Relationship Id="rId1382" Type="http://schemas.openxmlformats.org/officeDocument/2006/relationships/hyperlink" Target="https://x.com/sumiko46n9/status/2004944263403241863" TargetMode="External"/><Relationship Id="rId790" Type="http://schemas.openxmlformats.org/officeDocument/2006/relationships/hyperlink" Target="https://www.twitch.tv/sylphondyne?fbclid=IwY2xjawOjVoZleHRuA2FlbQIxMABicmlkETFyU2NwOTlHV0Q4YVNxOEk3c3J0YwZhcHBfaWQQMjIyMDM5MTc4ODIwMDg5MgABHgT61lB4X41EHYpTQFX4iTnOB8gSvUsWtLLIwXkzmVALqfc_RGR3eN9uWqDQ_aem_vMXwiXSqN29nHFHFdBXQ9A" TargetMode="External"/><Relationship Id="rId1383" Type="http://schemas.openxmlformats.org/officeDocument/2006/relationships/hyperlink" Target="https://www.facebook.com/morimahinata/" TargetMode="External"/><Relationship Id="rId1384" Type="http://schemas.openxmlformats.org/officeDocument/2006/relationships/hyperlink" Target="https://x.com/morimahinata" TargetMode="External"/><Relationship Id="rId796" Type="http://schemas.openxmlformats.org/officeDocument/2006/relationships/hyperlink" Target="https://www.myacg.com.tw/seller_market.php?seller=312001&amp;keyword=%E7%A7%8B%E5%B1%B1" TargetMode="External"/><Relationship Id="rId1385" Type="http://schemas.openxmlformats.org/officeDocument/2006/relationships/hyperlink" Target="https://www.instagram.com/morimahinata/" TargetMode="External"/><Relationship Id="rId795" Type="http://schemas.openxmlformats.org/officeDocument/2006/relationships/hyperlink" Target="https://www.myacg.com.tw/goods_detail.php?gid=6740394" TargetMode="External"/><Relationship Id="rId1386" Type="http://schemas.openxmlformats.org/officeDocument/2006/relationships/hyperlink" Target="https://lit.link/zh-tw/morimahinata" TargetMode="External"/><Relationship Id="rId794" Type="http://schemas.openxmlformats.org/officeDocument/2006/relationships/hyperlink" Target="https://www.facebook.com/FrogStarLizz/posts/pfbid02Jzz4U9aV53XwaD6fat1TDmno6mPZbtSfQCvdW2TwfUSzfteDt5443f8NHboSVQQjl" TargetMode="External"/><Relationship Id="rId1387" Type="http://schemas.openxmlformats.org/officeDocument/2006/relationships/hyperlink" Target="https://www.facebook.com/share/p/19k9Yqx79B/" TargetMode="External"/><Relationship Id="rId793" Type="http://schemas.openxmlformats.org/officeDocument/2006/relationships/hyperlink" Target="https://www.pixiv.net/users/8517331" TargetMode="External"/><Relationship Id="rId1388" Type="http://schemas.openxmlformats.org/officeDocument/2006/relationships/hyperlink" Target="https://www.facebook.com/ebiko.cheung/posts/pfbid0sv6MQGKDF6wyp9i4hJQHaJspFrMKBVgbJQqDzJr7kSEJMphpU4AxdWVkgqatvVy2l" TargetMode="External"/><Relationship Id="rId2700" Type="http://schemas.openxmlformats.org/officeDocument/2006/relationships/hyperlink" Target="https://www.twitch.tv/usamu_1127" TargetMode="External"/><Relationship Id="rId2701" Type="http://schemas.openxmlformats.org/officeDocument/2006/relationships/hyperlink" Target="https://discord.gg/m7SDsnhxWR" TargetMode="External"/><Relationship Id="rId2702" Type="http://schemas.openxmlformats.org/officeDocument/2006/relationships/hyperlink" Target="https://lit.link/en/Usamu1127?fbclid=IwY2xjawPXFNVleHRuA2FlbQIxMABicmlkETF1cEkwUjFRZjZjNW15YW1tc3J0YwZhcHBfaWQQMjIyMDM5MTc4ODIwMDg5MgABHoD_vynZpylttG_Wj530VYRuYhBSSraxEoss14BflfqrfTK1Ocon_-GHHR-5_aem_u-FoUwFOavTczkoH_8KGWA" TargetMode="External"/><Relationship Id="rId2703" Type="http://schemas.openxmlformats.org/officeDocument/2006/relationships/hyperlink" Target="https://www.facebook.com/photo?fbid=122107399359204891&amp;set=pcb.122107399485204891" TargetMode="External"/><Relationship Id="rId2704" Type="http://schemas.openxmlformats.org/officeDocument/2006/relationships/hyperlink" Target="https://www.facebook.com/KrenzArtwork/posts/pfbid02FK42sEgcDupRPBPps5u3GnRwwYomucGf5RxQLYdQpr411WNRmUXj1tbpT6vhf7iZl" TargetMode="External"/><Relationship Id="rId2705" Type="http://schemas.openxmlformats.org/officeDocument/2006/relationships/hyperlink" Target="https://x.com/fusenkazurame/status/2015418814863912968" TargetMode="External"/><Relationship Id="rId2706" Type="http://schemas.openxmlformats.org/officeDocument/2006/relationships/hyperlink" Target="https://www.facebook.com/haisennet/" TargetMode="External"/><Relationship Id="rId2707" Type="http://schemas.openxmlformats.org/officeDocument/2006/relationships/hyperlink" Target="https://www.facebook.com/haisennet/posts/pfbid02w5m2szhS9yPfNKPZMjs1TpEiz8TTbi3fVm9cYrFp4NvMU6AHQ5pL5w7C2YT5cu4al?__cft__%5B0%5D=AZYtOJAoLAcmbL1jFup73WLD_swJJRCO9__a9un4c_R86mDEzBMKAo9XgaVDhcTqSxRaMGJjMWGKT_n8FZ80UxxyPkCpwbaJfktlAWkEADyFeALbrpHWeksL2VOLf0JyRJPUNn1xm6RE7tSY2k3aKtnmYx24MvIxayrXbhjuV2OBg_qlzk1aQfgiiswsTJQ1PL8&amp;__tn__=%2CO%2CP-R" TargetMode="External"/><Relationship Id="rId2708" Type="http://schemas.openxmlformats.org/officeDocument/2006/relationships/hyperlink" Target="https://x.com/haisennet/status/2015337187991310595/photo/1" TargetMode="External"/><Relationship Id="rId2709" Type="http://schemas.openxmlformats.org/officeDocument/2006/relationships/hyperlink" Target="https://x.com/mimi2asmr/status/2017943309508042913" TargetMode="External"/><Relationship Id="rId2720" Type="http://schemas.openxmlformats.org/officeDocument/2006/relationships/hyperlink" Target="https://www.instagram.com/ayahi_cosplay/" TargetMode="External"/><Relationship Id="rId2721" Type="http://schemas.openxmlformats.org/officeDocument/2006/relationships/hyperlink" Target="https://www.facebook.com/ayacosplaypage/posts/pfbid0LLJef9unGdPiCc6Bxuqa1qdQSApQRcTZDtz3M7atnpRzKH9dZyJGiv7YZNmbYHZUl" TargetMode="External"/><Relationship Id="rId2722" Type="http://schemas.openxmlformats.org/officeDocument/2006/relationships/hyperlink" Target="https://www.facebook.com/photo/?fbid=1441397444007307&amp;set=pcb.1441399517340433" TargetMode="External"/><Relationship Id="rId2723" Type="http://schemas.openxmlformats.org/officeDocument/2006/relationships/hyperlink" Target="https://docs.google.com/forms/d/e/1FAIpQLSfWNJkeBxXLoaFXRajMqX7CykmM8t1fmnVmokJJbt0QizQsFQ/viewform" TargetMode="External"/><Relationship Id="rId2724" Type="http://schemas.openxmlformats.org/officeDocument/2006/relationships/hyperlink" Target="https://www.facebook.com/littlemaryJ/?ref=_xav_ig_profile_page_web" TargetMode="External"/><Relationship Id="rId2725" Type="http://schemas.openxmlformats.org/officeDocument/2006/relationships/hyperlink" Target="https://www.patreon.com/cw/little_marie?utm_source=ig&amp;utm_medium=social&amp;utm_content=link_in_bio&amp;fbclid=PAZXh0bgNhZW0CMTEAc3J0YwZhcHBfaWQMMjU2MjgxMDQwNTU4AAGna8r_5z9HDvf1nH229In8vzLcR7d6AJ9AKzfP5UUxQjJLZCJWAzzReqFRF_c_aem_0uxP_5rhacAj0q72XfMf_w" TargetMode="External"/><Relationship Id="rId2726" Type="http://schemas.openxmlformats.org/officeDocument/2006/relationships/hyperlink" Target="https://www.instagram.com/__mari__j_/" TargetMode="External"/><Relationship Id="rId2727" Type="http://schemas.openxmlformats.org/officeDocument/2006/relationships/hyperlink" Target="https://www.facebook.com/sonotayume/" TargetMode="External"/><Relationship Id="rId2728" Type="http://schemas.openxmlformats.org/officeDocument/2006/relationships/hyperlink" Target="https://www.facebook.com/permalink.php?story_fbid=pfbid0RB61trp3z2rdSFgKTtYfuqaQq6jDEBvkn5oYBHBUjH9wsHmyKjQUSbdteiMeMic4l&amp;id=61563889660612" TargetMode="External"/><Relationship Id="rId2729" Type="http://schemas.openxmlformats.org/officeDocument/2006/relationships/hyperlink" Target="https://docs.google.com/forms/d/e/1FAIpQLSfkd_UGzCVVJvby9Q_O3PjDcXDMAYF-OskNjo9_8QBQJMEQkw/viewform" TargetMode="External"/><Relationship Id="rId2710" Type="http://schemas.openxmlformats.org/officeDocument/2006/relationships/hyperlink" Target="https://www.facebook.com/sawaTWcosplayer" TargetMode="External"/><Relationship Id="rId2711" Type="http://schemas.openxmlformats.org/officeDocument/2006/relationships/hyperlink" Target="https://www.facebook.com/Roriri285/?locale=zh_TW" TargetMode="External"/><Relationship Id="rId2712" Type="http://schemas.openxmlformats.org/officeDocument/2006/relationships/hyperlink" Target="https://x.com/roriri285" TargetMode="External"/><Relationship Id="rId2713" Type="http://schemas.openxmlformats.org/officeDocument/2006/relationships/hyperlink" Target="https://www.instagram.com/roriri285/" TargetMode="External"/><Relationship Id="rId2714" Type="http://schemas.openxmlformats.org/officeDocument/2006/relationships/hyperlink" Target="https://www.facebook.com/share/17zQYR2Nu1/" TargetMode="External"/><Relationship Id="rId2715" Type="http://schemas.openxmlformats.org/officeDocument/2006/relationships/hyperlink" Target="https://www.facebook.com/YUDANSCOSPLAY/?locale=zh_TW" TargetMode="External"/><Relationship Id="rId2716" Type="http://schemas.openxmlformats.org/officeDocument/2006/relationships/hyperlink" Target="https://x.com/YuDan1217" TargetMode="External"/><Relationship Id="rId2717" Type="http://schemas.openxmlformats.org/officeDocument/2006/relationships/hyperlink" Target="https://www.instagram.com/yudan1217/" TargetMode="External"/><Relationship Id="rId2718" Type="http://schemas.openxmlformats.org/officeDocument/2006/relationships/hyperlink" Target="https://www.facebook.com/ayacosplaypage/?locale=zh_TW" TargetMode="External"/><Relationship Id="rId2719" Type="http://schemas.openxmlformats.org/officeDocument/2006/relationships/hyperlink" Target="https://x.com/ayacos0525" TargetMode="External"/><Relationship Id="rId1455" Type="http://schemas.openxmlformats.org/officeDocument/2006/relationships/hyperlink" Target="https://x.com/Knocker_doujin/status/2016737007863726115" TargetMode="External"/><Relationship Id="rId2786" Type="http://schemas.openxmlformats.org/officeDocument/2006/relationships/hyperlink" Target="https://www.facebook.com/profile.php?id=61562119383652&amp;ref=_ig_profile_ac" TargetMode="External"/><Relationship Id="rId1456" Type="http://schemas.openxmlformats.org/officeDocument/2006/relationships/hyperlink" Target="https://www.plurk.com/p/3i9iw23f3j" TargetMode="External"/><Relationship Id="rId2787" Type="http://schemas.openxmlformats.org/officeDocument/2006/relationships/hyperlink" Target="https://x.com/aoi_9z?s=21&amp;fbclid=PAZXh0bgNhZW0CMTEAc3J0YwZhcHBfaWQMMjU2MjgxMDQwNTU4AAGnXnz0zEXUl4HBXuibJeySV6BWM4Ny8yf89dRplEbOJXn-LpIfV0OvNXoul3I_aem_8n6Ayk1K9TtFqF02weTvSg" TargetMode="External"/><Relationship Id="rId1457" Type="http://schemas.openxmlformats.org/officeDocument/2006/relationships/hyperlink" Target="https://x.com/Its_you_dan/status/2019008721125564755" TargetMode="External"/><Relationship Id="rId2788" Type="http://schemas.openxmlformats.org/officeDocument/2006/relationships/hyperlink" Target="https://www.instagram.com/aoi._.9z/" TargetMode="External"/><Relationship Id="rId1458" Type="http://schemas.openxmlformats.org/officeDocument/2006/relationships/hyperlink" Target="https://x.com/_futsure_?lang=ja" TargetMode="External"/><Relationship Id="rId2789" Type="http://schemas.openxmlformats.org/officeDocument/2006/relationships/hyperlink" Target="https://www.facebook.com/ChamomileCosplay" TargetMode="External"/><Relationship Id="rId1459" Type="http://schemas.openxmlformats.org/officeDocument/2006/relationships/hyperlink" Target="https://fantia.jp/f7r" TargetMode="External"/><Relationship Id="rId629" Type="http://schemas.openxmlformats.org/officeDocument/2006/relationships/hyperlink" Target="https://www.facebook.com/photo/?fbid=1407880277407614&amp;set=a.366998131495839" TargetMode="External"/><Relationship Id="rId624" Type="http://schemas.openxmlformats.org/officeDocument/2006/relationships/hyperlink" Target="https://linktr.ee/GraceKaori?fbclid=IwY2xjawOaEtJleHRuA2FlbQIxMABicmlkETFaWVBvUm5jbWx3ckJVaVA0c3J0YwZhcHBfaWQQMjIyMDM5MTc4ODIwMDg5MgABHh6n_eHyIiU8Fjnrmq2UPPcv4TcMQH_aTw_ZV6NNjaxXi1eZauZIkSquDlnp_aem_NxLTSdb75TnNewCGy2A08w" TargetMode="External"/><Relationship Id="rId623" Type="http://schemas.openxmlformats.org/officeDocument/2006/relationships/hyperlink" Target="https://www.youtube.com/channel/UCaGunUx1nj1QtsmXV8u_jDQ?view_as=subscriber&amp;app=desktop" TargetMode="External"/><Relationship Id="rId622" Type="http://schemas.openxmlformats.org/officeDocument/2006/relationships/hyperlink" Target="http://www.patreon.com/gracekirara" TargetMode="External"/><Relationship Id="rId621" Type="http://schemas.openxmlformats.org/officeDocument/2006/relationships/hyperlink" Target="https://www.facebook.com/gracekaori2/" TargetMode="External"/><Relationship Id="rId628" Type="http://schemas.openxmlformats.org/officeDocument/2006/relationships/hyperlink" Target="https://www.facebook.com/share/p/1GxrFfYn3a/" TargetMode="External"/><Relationship Id="rId627" Type="http://schemas.openxmlformats.org/officeDocument/2006/relationships/hyperlink" Target="https://docs.google.com/forms/d/e/1FAIpQLSdakKCTVdEHvRrg5rcf1BduRV2fiLN3bvP-4WY9KeePUTIyGA/viewform" TargetMode="External"/><Relationship Id="rId626" Type="http://schemas.openxmlformats.org/officeDocument/2006/relationships/hyperlink" Target="https://docs.google.com/forms/d/e/1FAIpQLSdakKCTVdEHvRrg5rcf1BduRV2fiLN3bvP-4WY9KeePUTIyGA/viewform" TargetMode="External"/><Relationship Id="rId625" Type="http://schemas.openxmlformats.org/officeDocument/2006/relationships/hyperlink" Target="https://www.facebook.com/share/p/1DWcDLwVU8/" TargetMode="External"/><Relationship Id="rId2780" Type="http://schemas.openxmlformats.org/officeDocument/2006/relationships/hyperlink" Target="https://www.facebook.com/share/p/14ZmzMEQJEs/" TargetMode="External"/><Relationship Id="rId1450" Type="http://schemas.openxmlformats.org/officeDocument/2006/relationships/hyperlink" Target="https://www.pixiv.net/users/10699066" TargetMode="External"/><Relationship Id="rId2781" Type="http://schemas.openxmlformats.org/officeDocument/2006/relationships/hyperlink" Target="https://myship.7-11.com.tw/general/detail/GM2601242627052" TargetMode="External"/><Relationship Id="rId620" Type="http://schemas.openxmlformats.org/officeDocument/2006/relationships/hyperlink" Target="https://www.facebook.com/share/p/1MjoeejVce/" TargetMode="External"/><Relationship Id="rId1451" Type="http://schemas.openxmlformats.org/officeDocument/2006/relationships/hyperlink" Target="https://saber800729.fanbox.cc/" TargetMode="External"/><Relationship Id="rId2782" Type="http://schemas.openxmlformats.org/officeDocument/2006/relationships/hyperlink" Target="https://www.facebook.com/wdymEnoArtsistaken/" TargetMode="External"/><Relationship Id="rId1452" Type="http://schemas.openxmlformats.org/officeDocument/2006/relationships/hyperlink" Target="https://lit.link/zh-tw/shiki0729" TargetMode="External"/><Relationship Id="rId2783" Type="http://schemas.openxmlformats.org/officeDocument/2006/relationships/hyperlink" Target="https://x.com/enoarts13?fbclid=IwY2xjawOX5R5leHRuA2FlbQIxMABicmlkETFJSHRIVndpOGZrY1VhU1J0c3J0YwZhcHBfaWQQMjIyMDM5MTc4ODIwMDg5MgABHj_UmC8o5XPx9cmFgHf_BwvSS8_k68HzbFxIAb5MUT-NDpDChyjq7zW4xWRb_aem_HHryUPsh2xoLTqOL0ltGdg" TargetMode="External"/><Relationship Id="rId1453" Type="http://schemas.openxmlformats.org/officeDocument/2006/relationships/hyperlink" Target="https://www.facebook.com/share/p/1KiFx3TA81/" TargetMode="External"/><Relationship Id="rId2784" Type="http://schemas.openxmlformats.org/officeDocument/2006/relationships/hyperlink" Target="https://www.instagram.com/amanoarts1/" TargetMode="External"/><Relationship Id="rId1454" Type="http://schemas.openxmlformats.org/officeDocument/2006/relationships/hyperlink" Target="https://x.com/puyocha" TargetMode="External"/><Relationship Id="rId2785" Type="http://schemas.openxmlformats.org/officeDocument/2006/relationships/hyperlink" Target="https://www.facebook.com/bi.ya.935894/posts/pfbid03rcsvC8qcbYGmUmo2mYeZ1zcdyodD7bZ4UsHDUzKgVUBCg9GreUyyDNoDHYxW2xwl" TargetMode="External"/><Relationship Id="rId1444" Type="http://schemas.openxmlformats.org/officeDocument/2006/relationships/hyperlink" Target="https://www.plurk.com/p/3ia9wan4wc" TargetMode="External"/><Relationship Id="rId2775" Type="http://schemas.openxmlformats.org/officeDocument/2006/relationships/hyperlink" Target="https://www.facebook.com/profile.php?id=100016861652425&amp;mibextid=kFxxJD" TargetMode="External"/><Relationship Id="rId1445" Type="http://schemas.openxmlformats.org/officeDocument/2006/relationships/hyperlink" Target="https://www.plurk.com/p/3i9488pd9z" TargetMode="External"/><Relationship Id="rId2776" Type="http://schemas.openxmlformats.org/officeDocument/2006/relationships/hyperlink" Target="https://twitter.com/JindengCosplay" TargetMode="External"/><Relationship Id="rId1446" Type="http://schemas.openxmlformats.org/officeDocument/2006/relationships/hyperlink" Target="https://www.facebook.com/share/p/17kpBeFYR2/" TargetMode="External"/><Relationship Id="rId2777" Type="http://schemas.openxmlformats.org/officeDocument/2006/relationships/hyperlink" Target="https://www.instagram.com/fei_lamp/" TargetMode="External"/><Relationship Id="rId1447" Type="http://schemas.openxmlformats.org/officeDocument/2006/relationships/hyperlink" Target="https://www.facebook.com/share/p/18ee9fEJVi/" TargetMode="External"/><Relationship Id="rId2778" Type="http://schemas.openxmlformats.org/officeDocument/2006/relationships/hyperlink" Target="https://discord.gg/62WcYCgFVm" TargetMode="External"/><Relationship Id="rId1448" Type="http://schemas.openxmlformats.org/officeDocument/2006/relationships/hyperlink" Target="https://www.facebook.com/profile.php?id=100065231732801" TargetMode="External"/><Relationship Id="rId2779" Type="http://schemas.openxmlformats.org/officeDocument/2006/relationships/hyperlink" Target="https://lit.link/zh-tw/fei0730?utm_source=ig&amp;utm_medium=social&amp;utm_content=link_in_bio&amp;fbclid=PAc3J0YwZhcHBfaWQMMjU2MjgxMDQwNTU4AAGnI_UXCkhY-lEAKXi3J24EDVW5I2c5FyOSlFlkmTDjiqaYfT-51boqBZq72e4&amp;brid=SvccueCE_DKsO7Tx1IhYiQ" TargetMode="External"/><Relationship Id="rId1449" Type="http://schemas.openxmlformats.org/officeDocument/2006/relationships/hyperlink" Target="https://x.com/saber800729" TargetMode="External"/><Relationship Id="rId619" Type="http://schemas.openxmlformats.org/officeDocument/2006/relationships/hyperlink" Target="https://www.facebook.com/kin.QDQ/posts/pfbid024kNgsUMEBa4YCPDY3SEqG94CPmy95aUwpG4soFtWWWiYNx7vrYcfxWVFdFLQmK1l" TargetMode="External"/><Relationship Id="rId618" Type="http://schemas.openxmlformats.org/officeDocument/2006/relationships/hyperlink" Target="https://portaly.cc/kinkinkincos?fbclid=IwY2xjawOacNxleHRuA2FlbQIxMABicmlkETFMdzgyd2FlRjZOcm10czlPc3J0YwZhcHBfaWQQMjIyMDM5MTc4ODIwMDg5MgABHl0Hh25KjJTwWxZDZLObuVO6p__XuDn90dUjSa9pnC_nuw5RNSSSekoi2GMR_aem_RvR24cGLG8tkEFoNWdK8VA" TargetMode="External"/><Relationship Id="rId613" Type="http://schemas.openxmlformats.org/officeDocument/2006/relationships/hyperlink" Target="https://www.facebook.com/permalink.php?story_fbid=pfbid0jDmQGQGHwzqJwonCykFzAQxccg4ZihURbNSskRJzj2Ho2h2DEhSDJLxT6zRYniQRl&amp;id=100064843065736&amp;rdid=aIsWHfmgiDYeOe1b" TargetMode="External"/><Relationship Id="rId612" Type="http://schemas.openxmlformats.org/officeDocument/2006/relationships/hyperlink" Target="https://www.facebook.com/profile.php?id=100064843065736" TargetMode="External"/><Relationship Id="rId611" Type="http://schemas.openxmlformats.org/officeDocument/2006/relationships/hyperlink" Target="https://www.plurk.com/p/3i9ncyrbd6" TargetMode="External"/><Relationship Id="rId610" Type="http://schemas.openxmlformats.org/officeDocument/2006/relationships/hyperlink" Target="https://x.com/1c1yc" TargetMode="External"/><Relationship Id="rId617" Type="http://schemas.openxmlformats.org/officeDocument/2006/relationships/hyperlink" Target="https://www.youtube.com/@kinkinkincos/featured" TargetMode="External"/><Relationship Id="rId616" Type="http://schemas.openxmlformats.org/officeDocument/2006/relationships/hyperlink" Target="https://www.instagram.com/kinkinkincos/" TargetMode="External"/><Relationship Id="rId615" Type="http://schemas.openxmlformats.org/officeDocument/2006/relationships/hyperlink" Target="https://twitter.com/kinkinkincos" TargetMode="External"/><Relationship Id="rId614" Type="http://schemas.openxmlformats.org/officeDocument/2006/relationships/hyperlink" Target="https://www.facebook.com/kin.QDQ/?locale=zh_TW" TargetMode="External"/><Relationship Id="rId2770" Type="http://schemas.openxmlformats.org/officeDocument/2006/relationships/hyperlink" Target="https://twitter.com/shika16321048" TargetMode="External"/><Relationship Id="rId1440" Type="http://schemas.openxmlformats.org/officeDocument/2006/relationships/hyperlink" Target="https://www.instagram.com/lack_illustrator/" TargetMode="External"/><Relationship Id="rId2771" Type="http://schemas.openxmlformats.org/officeDocument/2006/relationships/hyperlink" Target="https://www.patreon.com/shikadaily" TargetMode="External"/><Relationship Id="rId1441" Type="http://schemas.openxmlformats.org/officeDocument/2006/relationships/hyperlink" Target="https://www.youtube.com/@lackism" TargetMode="External"/><Relationship Id="rId2772" Type="http://schemas.openxmlformats.org/officeDocument/2006/relationships/hyperlink" Target="https://www.instagram.com/shika.daily/?hl=zh-tw" TargetMode="External"/><Relationship Id="rId1442" Type="http://schemas.openxmlformats.org/officeDocument/2006/relationships/hyperlink" Target="https://www.twitch.tv/lalalalalack" TargetMode="External"/><Relationship Id="rId2773" Type="http://schemas.openxmlformats.org/officeDocument/2006/relationships/hyperlink" Target="https://linktr.ee/shika.daily?utm_source=ig&amp;utm_medium=social&amp;utm_content=link_in_bio&amp;fbclid=PAc3J0YwZhcHBfaWQMMjU2MjgxMDQwNTU4AAGnsARlz1YQBfs2uC2yTmm2qDq3TVwM6SEyPTvJP95TUgKNx9cLsv38FxEeC10&amp;brid=-rHzs8aZx7pmtcvTD3EFyg" TargetMode="External"/><Relationship Id="rId1443" Type="http://schemas.openxmlformats.org/officeDocument/2006/relationships/hyperlink" Target="https://lit.link/zh-tw/lalalalack" TargetMode="External"/><Relationship Id="rId2774" Type="http://schemas.openxmlformats.org/officeDocument/2006/relationships/hyperlink" Target="https://www.facebook.com/share/1DMaHQYuwN/" TargetMode="External"/><Relationship Id="rId1477" Type="http://schemas.openxmlformats.org/officeDocument/2006/relationships/hyperlink" Target="https://www.facebook.com/share/p/14UDdH7S7hZ/?mibextid=wwXIfr" TargetMode="External"/><Relationship Id="rId1478" Type="http://schemas.openxmlformats.org/officeDocument/2006/relationships/hyperlink" Target="https://x.com/8nana_usa/status/2014616089708380218" TargetMode="External"/><Relationship Id="rId1479" Type="http://schemas.openxmlformats.org/officeDocument/2006/relationships/hyperlink" Target="https://www.facebook.com/shiyasakana/posts/pfbid02fJiSmf5BEnajcexN14B3MWuHGueWGjyFewiyicCK3gUnAmWeiRsLSAgkSRhTZpf6l" TargetMode="External"/><Relationship Id="rId646" Type="http://schemas.openxmlformats.org/officeDocument/2006/relationships/hyperlink" Target="https://www.myacg.com.tw/seller_market.php?seller=622833" TargetMode="External"/><Relationship Id="rId645" Type="http://schemas.openxmlformats.org/officeDocument/2006/relationships/hyperlink" Target="https://www.facebook.com/share/p/1DMSAMS6iv/" TargetMode="External"/><Relationship Id="rId644" Type="http://schemas.openxmlformats.org/officeDocument/2006/relationships/hyperlink" Target="https://www.facebook.com/share/p/1E8YCYRsJQ/" TargetMode="External"/><Relationship Id="rId643" Type="http://schemas.openxmlformats.org/officeDocument/2006/relationships/hyperlink" Target="https://docs.google.com/forms/d/e/1FAIpQLSeSpPtWXCUG9R-KjsOv_ZWm5dB4eo7AesLKEBmFbdA8hav8LA/viewform" TargetMode="External"/><Relationship Id="rId649" Type="http://schemas.openxmlformats.org/officeDocument/2006/relationships/hyperlink" Target="https://www.plurk.com/p/3i8ku1l8p7" TargetMode="External"/><Relationship Id="rId648" Type="http://schemas.openxmlformats.org/officeDocument/2006/relationships/hyperlink" Target="https://www.plurk.com/p/3i9txototi" TargetMode="External"/><Relationship Id="rId647" Type="http://schemas.openxmlformats.org/officeDocument/2006/relationships/hyperlink" Target="https://www.plurk.com/p/3i8ku1l8p7" TargetMode="External"/><Relationship Id="rId1470" Type="http://schemas.openxmlformats.org/officeDocument/2006/relationships/hyperlink" Target="https://x.com/DreamD323460/status/2016114416522297639" TargetMode="External"/><Relationship Id="rId1471" Type="http://schemas.openxmlformats.org/officeDocument/2006/relationships/hyperlink" Target="https://www.facebook.com/nycu.vtuber" TargetMode="External"/><Relationship Id="rId1472" Type="http://schemas.openxmlformats.org/officeDocument/2006/relationships/hyperlink" Target="https://x.com/nycu_vtuber" TargetMode="External"/><Relationship Id="rId642" Type="http://schemas.openxmlformats.org/officeDocument/2006/relationships/hyperlink" Target="https://www.facebook.com/skauramomo0529/posts/pfbid02G2mbMiS7W6ogYUn2LNHKJyL43j6GgCGEzps5VUhTe7k23bJAdmWWTPwqXp5WJAsal" TargetMode="External"/><Relationship Id="rId1473" Type="http://schemas.openxmlformats.org/officeDocument/2006/relationships/hyperlink" Target="https://www.instagram.com/nycu.vtuber" TargetMode="External"/><Relationship Id="rId641" Type="http://schemas.openxmlformats.org/officeDocument/2006/relationships/hyperlink" Target="https://www.facebook.com/skauramomo0529/posts/pfbid02bhgSZDv2kDLJvscph2ZjUrA3MK5xCcyJwRRSCT1o4ZwAx5NjzpXLSHMd5F5PjsmXl" TargetMode="External"/><Relationship Id="rId1474" Type="http://schemas.openxmlformats.org/officeDocument/2006/relationships/hyperlink" Target="http://www.youtube.com/@nycu.vtuber" TargetMode="External"/><Relationship Id="rId640" Type="http://schemas.openxmlformats.org/officeDocument/2006/relationships/hyperlink" Target="https://docs.google.com/forms/u/0/d/1Hc5wV-TA9Ey9WnGpA04lRxyrvP-UT34AfGP5LN1ZKFo/viewform?fbclid=IwY2xjawPbHjdleHRuA2FlbQIxMABicmlkETFGd2l5V1YzUkR2dWxUcTZxc3J0YwZhcHBfaWQQMjIyMDM5MTc4ODIwMDg5MgABHg1P3LuIzos9430A7907DFSEqVaUCoOtBRgGU0fKF5TKfHITqagETdnVHIRZ_aem_HzlwQHhVCy7WrQwk3f-AjQ&amp;edit_requested=true" TargetMode="External"/><Relationship Id="rId1475" Type="http://schemas.openxmlformats.org/officeDocument/2006/relationships/hyperlink" Target="https://discord.gg/GPBJPshrBU" TargetMode="External"/><Relationship Id="rId1476" Type="http://schemas.openxmlformats.org/officeDocument/2006/relationships/hyperlink" Target="https://nycu.moe/about.html" TargetMode="External"/><Relationship Id="rId1466" Type="http://schemas.openxmlformats.org/officeDocument/2006/relationships/hyperlink" Target="https://x.com/WRr168BX/status/2013163225161060783/photo/1" TargetMode="External"/><Relationship Id="rId2797" Type="http://schemas.openxmlformats.org/officeDocument/2006/relationships/hyperlink" Target="https://www.instagram.com/kobayashikosuke_1/" TargetMode="External"/><Relationship Id="rId1467" Type="http://schemas.openxmlformats.org/officeDocument/2006/relationships/hyperlink" Target="https://x.com/DreamD323460" TargetMode="External"/><Relationship Id="rId2798" Type="http://schemas.openxmlformats.org/officeDocument/2006/relationships/hyperlink" Target="https://www.facebook.com/share/p/16rDWoYznG/" TargetMode="External"/><Relationship Id="rId1468" Type="http://schemas.openxmlformats.org/officeDocument/2006/relationships/hyperlink" Target="https://www.discord.gg/fR668UExpS" TargetMode="External"/><Relationship Id="rId2799" Type="http://schemas.openxmlformats.org/officeDocument/2006/relationships/hyperlink" Target="https://drive.google.com/file/d/1AuICPgdkN_aXn4O_ZKYClpGAQ_B5JLu4/view?usp=sharing" TargetMode="External"/><Relationship Id="rId1469" Type="http://schemas.openxmlformats.org/officeDocument/2006/relationships/hyperlink" Target="https://lit.link/en/dreamboat0704" TargetMode="External"/><Relationship Id="rId635" Type="http://schemas.openxmlformats.org/officeDocument/2006/relationships/hyperlink" Target="https://www.facebook.com/yuki.20131499" TargetMode="External"/><Relationship Id="rId634" Type="http://schemas.openxmlformats.org/officeDocument/2006/relationships/hyperlink" Target="https://x.com/yamo8cos/status/2014679526924767249" TargetMode="External"/><Relationship Id="rId633" Type="http://schemas.openxmlformats.org/officeDocument/2006/relationships/hyperlink" Target="https://x.com/yamo8cos" TargetMode="External"/><Relationship Id="rId632" Type="http://schemas.openxmlformats.org/officeDocument/2006/relationships/hyperlink" Target="https://x.com/chisakitera22" TargetMode="External"/><Relationship Id="rId639" Type="http://schemas.openxmlformats.org/officeDocument/2006/relationships/hyperlink" Target="https://www.facebook.com/Ritsu.OuO/posts/pfbid04zTrBEAixAKty4hreRPq5mh1UfPXtdjGsJXAsZy1ZeWbYTDs9tnGhQRniiBqLfGMl" TargetMode="External"/><Relationship Id="rId638" Type="http://schemas.openxmlformats.org/officeDocument/2006/relationships/hyperlink" Target="https://www.instagram.com/ritsuoxo/" TargetMode="External"/><Relationship Id="rId637" Type="http://schemas.openxmlformats.org/officeDocument/2006/relationships/hyperlink" Target="https://www.facebook.com/share/p/18VnXVpSEe/" TargetMode="External"/><Relationship Id="rId636" Type="http://schemas.openxmlformats.org/officeDocument/2006/relationships/hyperlink" Target="https://www.facebook.com/yuki.20131499/posts/pfbid0xjSjMDmo4XNUAHtWn9MYZZTybZdd9GjuUjPfNFqPLYTz4N9g3Y4d2ojMW23AU4tal" TargetMode="External"/><Relationship Id="rId2790" Type="http://schemas.openxmlformats.org/officeDocument/2006/relationships/hyperlink" Target="https://bsky.app/profile/chamomile-chami.bsky.social" TargetMode="External"/><Relationship Id="rId1460" Type="http://schemas.openxmlformats.org/officeDocument/2006/relationships/hyperlink" Target="https://www.instagram.com/f7r_reeves" TargetMode="External"/><Relationship Id="rId2791" Type="http://schemas.openxmlformats.org/officeDocument/2006/relationships/hyperlink" Target="https://x.com/chamomile_chami" TargetMode="External"/><Relationship Id="rId1461" Type="http://schemas.openxmlformats.org/officeDocument/2006/relationships/hyperlink" Target="https://x.com/_futsure_/status/2018996629895057509" TargetMode="External"/><Relationship Id="rId2792" Type="http://schemas.openxmlformats.org/officeDocument/2006/relationships/hyperlink" Target="https://www.instagram.com/chamomile_chami/" TargetMode="External"/><Relationship Id="rId631" Type="http://schemas.openxmlformats.org/officeDocument/2006/relationships/hyperlink" Target="https://docs.google.com/forms/d/e/1FAIpQLScGaORxzzzjFVGAwoznVarOy8uFoIH8kp2F5EAfuOGskHHyvw/formResponse" TargetMode="External"/><Relationship Id="rId1462" Type="http://schemas.openxmlformats.org/officeDocument/2006/relationships/hyperlink" Target="https://lit.link/zh-tw/akatsukistudio" TargetMode="External"/><Relationship Id="rId2793" Type="http://schemas.openxmlformats.org/officeDocument/2006/relationships/hyperlink" Target="https://www.youtube.com/@ChamomileCHcosplay" TargetMode="External"/><Relationship Id="rId630" Type="http://schemas.openxmlformats.org/officeDocument/2006/relationships/hyperlink" Target="https://docs.google.com/forms/d/e/1FAIpQLScGaORxzzzjFVGAwoznVarOy8uFoIH8kp2F5EAfuOGskHHyvw/formResponse" TargetMode="External"/><Relationship Id="rId1463" Type="http://schemas.openxmlformats.org/officeDocument/2006/relationships/hyperlink" Target="https://x.com/aka_tsuki_1220/status/2018575475099209959?s=46&amp;t=WDWmzboK7DPAfS8HwhkuZA" TargetMode="External"/><Relationship Id="rId2794" Type="http://schemas.openxmlformats.org/officeDocument/2006/relationships/hyperlink" Target="https://www.twitch.tv/chamomile_chami" TargetMode="External"/><Relationship Id="rId1464" Type="http://schemas.openxmlformats.org/officeDocument/2006/relationships/hyperlink" Target="https://myship.7-11.com.tw/general/detail/GM2311237134938" TargetMode="External"/><Relationship Id="rId2795" Type="http://schemas.openxmlformats.org/officeDocument/2006/relationships/hyperlink" Target="https://lit.link/zh-tw/chamomile0725" TargetMode="External"/><Relationship Id="rId1465" Type="http://schemas.openxmlformats.org/officeDocument/2006/relationships/hyperlink" Target="https://x.com/K63417638/status/2017085035728470155/photo/1" TargetMode="External"/><Relationship Id="rId2796" Type="http://schemas.openxmlformats.org/officeDocument/2006/relationships/hyperlink" Target="https://x.com/chamomile_chami/status/2011744583198392364" TargetMode="External"/><Relationship Id="rId1411" Type="http://schemas.openxmlformats.org/officeDocument/2006/relationships/hyperlink" Target="https://www.facebook.com/share/p/1GCGBTHVZ6/" TargetMode="External"/><Relationship Id="rId2742" Type="http://schemas.openxmlformats.org/officeDocument/2006/relationships/hyperlink" Target="https://www.facebook.com/aori0729/?locale=zh_TW" TargetMode="External"/><Relationship Id="rId1412" Type="http://schemas.openxmlformats.org/officeDocument/2006/relationships/hyperlink" Target="https://www.facebook.com/sloth.xu.9/posts/pfbid023yVmpoE5K4gqYaL8vKTy5Nwh7mPLEo6pP5FZMotGBX5EsSCnPaihqQD86TAbz5TKl" TargetMode="External"/><Relationship Id="rId2743" Type="http://schemas.openxmlformats.org/officeDocument/2006/relationships/hyperlink" Target="https://www.instagram.com/aori_0729/?fbclid=IwY2xjawOfXGxleHRuA2FlbQIxMABicmlkETF4ZVNib3hDUmNRNWZtZ1dVc3J0YwZhcHBfaWQQMjIyMDM5MTc4ODIwMDg5MgABHktATYA7C7tlPG1tREqXOadLMmxLyTdGPq5Byv8HTKBKK7iITW020X4xP39Q_aem_KA70OBr0aKE6VJMN8XInyw" TargetMode="External"/><Relationship Id="rId1413" Type="http://schemas.openxmlformats.org/officeDocument/2006/relationships/hyperlink" Target="https://www.myacg.com.tw/goods_detail.php?gid=6783117" TargetMode="External"/><Relationship Id="rId2744" Type="http://schemas.openxmlformats.org/officeDocument/2006/relationships/hyperlink" Target="https://www.instagram.com/denkakeke/?hl=zh-tw" TargetMode="External"/><Relationship Id="rId1414" Type="http://schemas.openxmlformats.org/officeDocument/2006/relationships/hyperlink" Target="https://www.facebook.com/share/p/1GCGBTHVZ6/" TargetMode="External"/><Relationship Id="rId2745" Type="http://schemas.openxmlformats.org/officeDocument/2006/relationships/hyperlink" Target="https://www.instagram.com/p/DTkfWxPEutm/?hl=zh-tw&amp;img_index=1" TargetMode="External"/><Relationship Id="rId1415" Type="http://schemas.openxmlformats.org/officeDocument/2006/relationships/hyperlink" Target="https://www.facebook.com/profile.php?id=61550049819898&amp;mibextid=LQQJ4d" TargetMode="External"/><Relationship Id="rId2746" Type="http://schemas.openxmlformats.org/officeDocument/2006/relationships/hyperlink" Target="https://www.facebook.com/share/p/1BspyLLw6c/" TargetMode="External"/><Relationship Id="rId1416" Type="http://schemas.openxmlformats.org/officeDocument/2006/relationships/hyperlink" Target="https://x.com/hagi_0603" TargetMode="External"/><Relationship Id="rId2747" Type="http://schemas.openxmlformats.org/officeDocument/2006/relationships/hyperlink" Target="https://docs.google.com/forms/d/1Vh0Imn0s_HXjs9z59YT7w5813IxvNKUWfyo4kVa6jWI/viewform?edit_requested=true" TargetMode="External"/><Relationship Id="rId1417" Type="http://schemas.openxmlformats.org/officeDocument/2006/relationships/hyperlink" Target="https://www.pixiv.net/users/65057053" TargetMode="External"/><Relationship Id="rId2748" Type="http://schemas.openxmlformats.org/officeDocument/2006/relationships/hyperlink" Target="https://www.facebook.com/loveeve123/?locale=zh_TW" TargetMode="External"/><Relationship Id="rId1418" Type="http://schemas.openxmlformats.org/officeDocument/2006/relationships/hyperlink" Target="https://www.instagram.com/p/DQO2SXjEiSq/" TargetMode="External"/><Relationship Id="rId2749" Type="http://schemas.openxmlformats.org/officeDocument/2006/relationships/hyperlink" Target="https://www.instagram.com/mimo0120aa/?fbclid=IwY2xjawOjWHVleHRuA2FlbQIxMABicmlkETFyU2NwOTlHV0Q4YVNxOEk3c3J0YwZhcHBfaWQQMjIyMDM5MTc4ODIwMDg5MgABHgqXnfVLM5iMpjEuRixxGyBk6oltxbytrJmpdhd7qIAWc_FJchjMdd4ncZlQ_aem_XKll-qqskZBQ6-2vXCxiPA" TargetMode="External"/><Relationship Id="rId1419" Type="http://schemas.openxmlformats.org/officeDocument/2006/relationships/hyperlink" Target="https://linktr.ee/hagi63?utm_source=ig&amp;utm_medium=social&amp;utm_content=link_in_bio&amp;fbclid=PAZXh0bgNhZW0CMTEAc3J0YwZhcHBfaWQMMjU2MjgxMDQwNTU4AAGnFFbWMJ2vkrrss3a7WQb8njUtxrtxyKvEQZDNTG-3jD4awBCxU6izIvgFNF4_aem_KXUMjGUEXyYYwMJJgpiPTw" TargetMode="External"/><Relationship Id="rId2740" Type="http://schemas.openxmlformats.org/officeDocument/2006/relationships/hyperlink" Target="https://x.com/Anniemeow01" TargetMode="External"/><Relationship Id="rId1410" Type="http://schemas.openxmlformats.org/officeDocument/2006/relationships/hyperlink" Target="https://www.facebook.com/share/p/1C5K2aSGbg/" TargetMode="External"/><Relationship Id="rId2741" Type="http://schemas.openxmlformats.org/officeDocument/2006/relationships/hyperlink" Target="https://www.facebook.com/permalink.php?story_fbid=pfbid029apYiFkZu7KSsA7BH5BD88fiv8HFoFJjLC41bbPtHKEu5FYf276bQrdnV59fRDgFl&amp;id=61560057430651" TargetMode="External"/><Relationship Id="rId1400" Type="http://schemas.openxmlformats.org/officeDocument/2006/relationships/hyperlink" Target="https://docs.google.com/forms/d/e/1FAIpQLSeRs8vycY3ii07n4DOGk_nyHNRza9IuS9vA_ETALDnRFd069w/viewform" TargetMode="External"/><Relationship Id="rId2731" Type="http://schemas.openxmlformats.org/officeDocument/2006/relationships/hyperlink" Target="https://www.facebook.com/milkybird/posts/pfbid02dZuPzx6nCkPxyRfQJVn1uPHz4REsC8PB6xni4R44XCCJdZkRvVXhRQQgvnTyeqxml" TargetMode="External"/><Relationship Id="rId1401" Type="http://schemas.openxmlformats.org/officeDocument/2006/relationships/hyperlink" Target="https://www.facebook.com/profile.php?id=100090106869902" TargetMode="External"/><Relationship Id="rId2732" Type="http://schemas.openxmlformats.org/officeDocument/2006/relationships/hyperlink" Target="https://x.com/__zzz___oo0/status/2018291491437981817/photo/1" TargetMode="External"/><Relationship Id="rId1402" Type="http://schemas.openxmlformats.org/officeDocument/2006/relationships/hyperlink" Target="https://www.facebook.com/photo/?fbid=869111729435715&amp;set=a.103891395957756" TargetMode="External"/><Relationship Id="rId2733" Type="http://schemas.openxmlformats.org/officeDocument/2006/relationships/hyperlink" Target="https://x.com/sirotama0907" TargetMode="External"/><Relationship Id="rId1403" Type="http://schemas.openxmlformats.org/officeDocument/2006/relationships/hyperlink" Target="https://www.facebook.com/fan.thomas.16940/posts/pfbid02kJEJHDxQq1sYi6XA6tsCZSjw2zU9SAGvCkxyAQ4uBfxgrpkRkgGFYanxabmrraael" TargetMode="External"/><Relationship Id="rId2734" Type="http://schemas.openxmlformats.org/officeDocument/2006/relationships/hyperlink" Target="https://x.com/sirotama0907/status/2014676412389794299" TargetMode="External"/><Relationship Id="rId1404" Type="http://schemas.openxmlformats.org/officeDocument/2006/relationships/hyperlink" Target="https://www.facebook.com/DaZaWe/posts/pfbid0aRKKJC5HPc8Gzx8w4yGmd6njunYqfhvts5TLub8VeMAn5obWbXAz8QHhxEEf9k2ql" TargetMode="External"/><Relationship Id="rId2735" Type="http://schemas.openxmlformats.org/officeDocument/2006/relationships/hyperlink" Target="https://www.facebook.com/roocoocoo" TargetMode="External"/><Relationship Id="rId1405" Type="http://schemas.openxmlformats.org/officeDocument/2006/relationships/hyperlink" Target="https://x.com/Mochian0819/status/2007804197732073496" TargetMode="External"/><Relationship Id="rId2736" Type="http://schemas.openxmlformats.org/officeDocument/2006/relationships/hyperlink" Target="https://x.com/solidaysrcc?fbclid=IwY2xjawOfYzJleHRuA2FlbQIxMABicmlkETE1VzdlTHRJVDM0dm5HZzFzc3J0YwZhcHBfaWQQMjIyMDM5MTc4ODIwMDg5MgABHuj9JcAOpxA66GRSN5BgFINfsPwfNOBlJo-pptEkaxrmV8jjv_2N08nQTYjK_aem_TByjnpAa9AmUZBIYjQZoAw" TargetMode="External"/><Relationship Id="rId1406" Type="http://schemas.openxmlformats.org/officeDocument/2006/relationships/hyperlink" Target="https://www.plurk.com/p/3i9k1a4nv9" TargetMode="External"/><Relationship Id="rId2737" Type="http://schemas.openxmlformats.org/officeDocument/2006/relationships/hyperlink" Target="https://www.instagram.com/solidaysrcc/?fbclid=IwY2xjawOfYzhleHRuA2FlbQIxMABicmlkETE1VzdlTHRJVDM0dm5HZzFzc3J0YwZhcHBfaWQQMjIyMDM5MTc4ODIwMDg5MgABHsoB8g_RyRquYWkZmsFzuyow0NHA8hOlQM0ABCLvkDlSuFRmhfOOPk6y6CWh_aem_ifgnlq41OHxYWk0g0dY3yw" TargetMode="External"/><Relationship Id="rId1407" Type="http://schemas.openxmlformats.org/officeDocument/2006/relationships/hyperlink" Target="https://www.facebook.com/permalink.php?story_fbid=pfbid02tYg9Rzh9Tbz9LurMY23nZzsbjuTtAkXMjgb7oAcT73vzx4zdZtyQKGVuts5gTwxVl&amp;id=61558258981354" TargetMode="External"/><Relationship Id="rId2738" Type="http://schemas.openxmlformats.org/officeDocument/2006/relationships/hyperlink" Target="https://www.facebook.com/roocoocoo/posts/pfbid02Lo38UtNxx4GQC4hVordovy4da9PzhECV25v21qK77ztETNbbztSjhPuwinwQFUA5l?__cft__%5B0%5D=AZWg4d-a_c9K5dTpGkMa0V0jQ6nyEpbYPPjWD3Z7VuloXCvVTuKpfmoPheQycxgigxBopgNhpf2qI8ow-NKM1SYIALGi76VqZ6J0widYjFwu1Vpq0mdBcQCUQw--Bx1H4X-VcgVMsP5CgspFLWOiYElYF3wgerUj0uPMEpYyxik0CaF2__v2BH1m-rlftR1Pm-g&amp;__tn__=%2CO%2CP-R" TargetMode="External"/><Relationship Id="rId1408" Type="http://schemas.openxmlformats.org/officeDocument/2006/relationships/hyperlink" Target="https://www.facebook.com/permalink.php?story_fbid=pfbid02tYg9Rzh9Tbz9LurMY23nZzsbjuTtAkXMjgb7oAcT73vzx4zdZtyQKGVuts5gTwxVl&amp;id=61558258981354" TargetMode="External"/><Relationship Id="rId2739" Type="http://schemas.openxmlformats.org/officeDocument/2006/relationships/hyperlink" Target="https://www.facebook.com/profile.php?id=61560057430651" TargetMode="External"/><Relationship Id="rId1409" Type="http://schemas.openxmlformats.org/officeDocument/2006/relationships/hyperlink" Target="https://www.facebook.com/hoshihan.lee/posts/pfbid0DADXMAZxP2vXtNESLUSEnpBn3Ho1bZ4cAkASArdxEk63EMr1YWmNocAeYbhHLJ4Nl" TargetMode="External"/><Relationship Id="rId2730" Type="http://schemas.openxmlformats.org/officeDocument/2006/relationships/hyperlink" Target="https://x.com/nekoqq_meow" TargetMode="External"/><Relationship Id="rId1433" Type="http://schemas.openxmlformats.org/officeDocument/2006/relationships/hyperlink" Target="https://x.com/haundo_b?fbclid=IwY2xjawPT87hleHRuA2FlbQIxMQBzcnRjBmFwcF9pZBAyMjIwMzkxNzg4MjAwODkyAAEeeZxMZ-xEN9cQunsz9v0YmXs6zSdp17qd31EgP5755-VXPExjmcymy6sVd9c_aem_6V_-T8ojdn3pVij1YlbALg" TargetMode="External"/><Relationship Id="rId2764" Type="http://schemas.openxmlformats.org/officeDocument/2006/relationships/hyperlink" Target="https://x.com/Nekota_Ashu/status/2019252508657611113" TargetMode="External"/><Relationship Id="rId1434" Type="http://schemas.openxmlformats.org/officeDocument/2006/relationships/hyperlink" Target="https://www.pixiv.net/users/18449024" TargetMode="External"/><Relationship Id="rId2765" Type="http://schemas.openxmlformats.org/officeDocument/2006/relationships/hyperlink" Target="https://x.com/Nya_Cos" TargetMode="External"/><Relationship Id="rId1435" Type="http://schemas.openxmlformats.org/officeDocument/2006/relationships/hyperlink" Target="https://www.facebook.com/share/p/1AoMDSH9NV/" TargetMode="External"/><Relationship Id="rId2766" Type="http://schemas.openxmlformats.org/officeDocument/2006/relationships/hyperlink" Target="https://fantia.jp/fanclubs/422116" TargetMode="External"/><Relationship Id="rId1436" Type="http://schemas.openxmlformats.org/officeDocument/2006/relationships/hyperlink" Target="https://www.facebook.com/share/p/1KT8cmKfWT/" TargetMode="External"/><Relationship Id="rId2767" Type="http://schemas.openxmlformats.org/officeDocument/2006/relationships/hyperlink" Target="https://www.instagram.com/nya_cos1226/" TargetMode="External"/><Relationship Id="rId1437" Type="http://schemas.openxmlformats.org/officeDocument/2006/relationships/hyperlink" Target="https://www.facebook.com/zhukebo/posts/pfbid02kaPoogwFuSxRyqTLZYq4caq7eRiHmnQw7y6uRXwnWBTfwSaSfY6RFcPcPNqWbPWHl" TargetMode="External"/><Relationship Id="rId2768" Type="http://schemas.openxmlformats.org/officeDocument/2006/relationships/hyperlink" Target="https://www.instagram.com/aoxiao_0922/" TargetMode="External"/><Relationship Id="rId1438" Type="http://schemas.openxmlformats.org/officeDocument/2006/relationships/hyperlink" Target="https://www.facebook.com/share/p/1TQAURtkLk/" TargetMode="External"/><Relationship Id="rId2769" Type="http://schemas.openxmlformats.org/officeDocument/2006/relationships/hyperlink" Target="https://www.facebook.com/HereisShika/" TargetMode="External"/><Relationship Id="rId1439" Type="http://schemas.openxmlformats.org/officeDocument/2006/relationships/hyperlink" Target="https://x.com/lalalalack" TargetMode="External"/><Relationship Id="rId609" Type="http://schemas.openxmlformats.org/officeDocument/2006/relationships/hyperlink" Target="https://x.com/prismatic_5319" TargetMode="External"/><Relationship Id="rId608" Type="http://schemas.openxmlformats.org/officeDocument/2006/relationships/hyperlink" Target="https://x.com/kazboxkazma/status/2017530577512239471" TargetMode="External"/><Relationship Id="rId607" Type="http://schemas.openxmlformats.org/officeDocument/2006/relationships/hyperlink" Target="https://www.plurk.com/p/3i8pz8yloy" TargetMode="External"/><Relationship Id="rId602" Type="http://schemas.openxmlformats.org/officeDocument/2006/relationships/hyperlink" Target="https://www.facebook.com/share/19itFPhpVp/" TargetMode="External"/><Relationship Id="rId601" Type="http://schemas.openxmlformats.org/officeDocument/2006/relationships/hyperlink" Target="https://x.com/hsinhsincookie/status/2016490758560477332/photo/1" TargetMode="External"/><Relationship Id="rId600" Type="http://schemas.openxmlformats.org/officeDocument/2006/relationships/hyperlink" Target="https://lit.link/zh-tw/hsinnish?fbclid=IwY2xjawOaFQNleHRuA2FlbQIxMABicmlkETFaWVBvUm5jbWx3ckJVaVA0c3J0YwZhcHBfaWQQMjIyMDM5MTc4ODIwMDg5MgABHtC_IVjvMLlQCHVnXxoXGkZNfPxCVkztJ-6E-F5jhop23l0SsQz3djL8d7Ki_aem_lJ_o0D_bvq18n4CubnbwGA" TargetMode="External"/><Relationship Id="rId606" Type="http://schemas.openxmlformats.org/officeDocument/2006/relationships/hyperlink" Target="https://www.plurk.com/p/3ia4lhf9fl" TargetMode="External"/><Relationship Id="rId605" Type="http://schemas.openxmlformats.org/officeDocument/2006/relationships/hyperlink" Target="https://www.facebook.com/share/p/1Fee6m2zkb/" TargetMode="External"/><Relationship Id="rId604" Type="http://schemas.openxmlformats.org/officeDocument/2006/relationships/hyperlink" Target="https://www.pixiv.net/users/32473138" TargetMode="External"/><Relationship Id="rId603" Type="http://schemas.openxmlformats.org/officeDocument/2006/relationships/hyperlink" Target="https://x.com/jinsun522676" TargetMode="External"/><Relationship Id="rId2760" Type="http://schemas.openxmlformats.org/officeDocument/2006/relationships/hyperlink" Target="https://x.com/YY_rui_YY?fbclid=IwY2xjawOuLopleHRuA2FlbQIxMABicmlkETExRDg3YVNWRWNrYlJXZ3Blc3J0YwZhcHBfaWQQMjIyMDM5MTc4ODIwMDg5MgABHsduED6rwthEnrqC9SQlY-y4kSevMSzObzRCPA8Z7vmu5_JvpqpZ-B9P09zF_aem_LYjIj3fnsmroS7MonJdTnQ" TargetMode="External"/><Relationship Id="rId1430" Type="http://schemas.openxmlformats.org/officeDocument/2006/relationships/hyperlink" Target="https://drive.google.com/drive/u/0/folders/1akf6aAse7tnXTyLEYUAg0muh4ILRJKrN" TargetMode="External"/><Relationship Id="rId2761" Type="http://schemas.openxmlformats.org/officeDocument/2006/relationships/hyperlink" Target="https://www.instagram.com/yy_rui_yy/" TargetMode="External"/><Relationship Id="rId1431" Type="http://schemas.openxmlformats.org/officeDocument/2006/relationships/hyperlink" Target="https://drive.google.com/drive/u/0/folders/1akf6aAse7tnXTyLEYUAg0muh4ILRJKrN" TargetMode="External"/><Relationship Id="rId2762" Type="http://schemas.openxmlformats.org/officeDocument/2006/relationships/hyperlink" Target="https://lit.link/zh-tw/Nekotaashu" TargetMode="External"/><Relationship Id="rId1432" Type="http://schemas.openxmlformats.org/officeDocument/2006/relationships/hyperlink" Target="https://www.facebook.com/profile.php?id=61585888752303" TargetMode="External"/><Relationship Id="rId2763" Type="http://schemas.openxmlformats.org/officeDocument/2006/relationships/hyperlink" Target="https://x.com/Nekota_Ashu" TargetMode="External"/><Relationship Id="rId1422" Type="http://schemas.openxmlformats.org/officeDocument/2006/relationships/hyperlink" Target="https://www.facebook.com/kun.salamander.3/posts/pfbid0bSchrXybyiNABMRYUuSyR57ugqpaV3Ja8THuo1x35o6pPWhRJcfCLoFHxSdSZHw1l" TargetMode="External"/><Relationship Id="rId2753" Type="http://schemas.openxmlformats.org/officeDocument/2006/relationships/hyperlink" Target="https://myship.7-11.com.tw/general/detail/GM2512270913101" TargetMode="External"/><Relationship Id="rId1423" Type="http://schemas.openxmlformats.org/officeDocument/2006/relationships/hyperlink" Target="https://www.facebook.com/kun.salamander.3/posts/pfbid0bUN9iicQC2L5RTCP8SX1eaAVcijFGgXP4urBSvXRi2HkgjTW6StZafENb1PeX7KXl" TargetMode="External"/><Relationship Id="rId2754" Type="http://schemas.openxmlformats.org/officeDocument/2006/relationships/hyperlink" Target="https://x.com/skr017/status/2015989370109788442" TargetMode="External"/><Relationship Id="rId1424" Type="http://schemas.openxmlformats.org/officeDocument/2006/relationships/hyperlink" Target="https://www.facebook.com/share/p/14WpU6Bkcg8/" TargetMode="External"/><Relationship Id="rId2755" Type="http://schemas.openxmlformats.org/officeDocument/2006/relationships/hyperlink" Target="https://www.facebook.com/ShioriRinnsaki08/posts/pfbid02WHGFA37aT92gcY86rQYvBBVHWXc8vc67AMtapvqeq1R5ARv4ToMa6pnPAm2EZyURl" TargetMode="External"/><Relationship Id="rId1425" Type="http://schemas.openxmlformats.org/officeDocument/2006/relationships/hyperlink" Target="https://www.plurk.com/p/3i9otthvs3" TargetMode="External"/><Relationship Id="rId2756" Type="http://schemas.openxmlformats.org/officeDocument/2006/relationships/hyperlink" Target="https://www.instagram.com/p/DS4d7rBkzl6/" TargetMode="External"/><Relationship Id="rId1426" Type="http://schemas.openxmlformats.org/officeDocument/2006/relationships/hyperlink" Target="https://www.facebook.com/Irene309w/posts/pfbid0kQKEzPnW7tjF3aEFdvZSXWgMmdEhELiKaK8AGso62Rtzb6HPNcubChMPkX8zFhKkl?__cft__%5B0%5D=AZUZYL3xmst9hyCfWfxYevkVjLKbz-P1L-fQXnBHpN3lR47rMp-NflO2VknuHa9wNmFcXAodAtgss9DYg1jseV4gBYV5GvTKLQSwy6GnPKp99AVDDm8rEqXcvjDsCPODdg_ssDJNR6CgmFl3kmPJkWPnHStElMU1rV1t8DcEhuh3yTQNGG0bcNCGi_UWVC5DtXQ&amp;__tn__=%2CO%2CP-R" TargetMode="External"/><Relationship Id="rId2757" Type="http://schemas.openxmlformats.org/officeDocument/2006/relationships/hyperlink" Target="https://www.facebook.com/ran.zi.tong.2025/" TargetMode="External"/><Relationship Id="rId1427" Type="http://schemas.openxmlformats.org/officeDocument/2006/relationships/hyperlink" Target="https://www.facebook.com/Irene309w/posts/pfbid024DoNvhcr3tGoxCtCnqf6RBmHt5iPLfPLZeBgF8PPtjy2F8NfVaMNn15qpuQudQJyl" TargetMode="External"/><Relationship Id="rId2758" Type="http://schemas.openxmlformats.org/officeDocument/2006/relationships/hyperlink" Target="https://www.instagram.com/ziton_0822?fbclid=IwY2xjawOt2opleHRuA2FlbQIxMABicmlkETFvQkl5OHpSRWVlb3ZSenpvc3J0YwZhcHBfaWQQMjIyMDM5MTc4ODIwMDg5MgABHkEQxAshIcs8yb0uYsvYlMzZUHrXg_tVdNEDs7LMQ7DWwykqXxLaIld6nER6_aem_PTfzMufIj4FJHWq2Ix1cDw" TargetMode="External"/><Relationship Id="rId1428" Type="http://schemas.openxmlformats.org/officeDocument/2006/relationships/hyperlink" Target="https://www.facebook.com/photo/?fbid=25750101314585537&amp;set=pcb.25750103271252008" TargetMode="External"/><Relationship Id="rId2759" Type="http://schemas.openxmlformats.org/officeDocument/2006/relationships/hyperlink" Target="https://www.facebook.com/YYruiYY/" TargetMode="External"/><Relationship Id="rId1429" Type="http://schemas.openxmlformats.org/officeDocument/2006/relationships/hyperlink" Target="https://www.plurk.com/p/3i9zkufr5p" TargetMode="External"/><Relationship Id="rId2750" Type="http://schemas.openxmlformats.org/officeDocument/2006/relationships/hyperlink" Target="https://www.facebook.com/FuMii.Bug/" TargetMode="External"/><Relationship Id="rId1420" Type="http://schemas.openxmlformats.org/officeDocument/2006/relationships/hyperlink" Target="https://www.facebook.com/share/p/18Fj5ojvCW/" TargetMode="External"/><Relationship Id="rId2751" Type="http://schemas.openxmlformats.org/officeDocument/2006/relationships/hyperlink" Target="https://docs.google.com/forms/d/e/1FAIpQLSfCwptHAlRnAVwjaBv3IempV3keT9itBiv7DexXJeBi23WURQ/viewform" TargetMode="External"/><Relationship Id="rId1421" Type="http://schemas.openxmlformats.org/officeDocument/2006/relationships/hyperlink" Target="https://m.facebook.com/story.php?story_fbid=pfbid02vpPQ1XfFdQQd6UWW5beFMuhXotdreSU6EP6PCtLtdAY7MokK5a5w2yxhaqx4VNVXl&amp;id=61550086487640" TargetMode="External"/><Relationship Id="rId2752" Type="http://schemas.openxmlformats.org/officeDocument/2006/relationships/hyperlink" Target="https://www.facebook.com/share/p/1GqvCayz1h/" TargetMode="External"/><Relationship Id="rId699" Type="http://schemas.openxmlformats.org/officeDocument/2006/relationships/hyperlink" Target="https://www.pixiv.net/users/51610526" TargetMode="External"/><Relationship Id="rId698" Type="http://schemas.openxmlformats.org/officeDocument/2006/relationships/hyperlink" Target="https://www.plurk.com/cadpeople" TargetMode="External"/><Relationship Id="rId693" Type="http://schemas.openxmlformats.org/officeDocument/2006/relationships/hyperlink" Target="https://x.com/makoushi/status/2017221333592223849" TargetMode="External"/><Relationship Id="rId692" Type="http://schemas.openxmlformats.org/officeDocument/2006/relationships/hyperlink" Target="https://www.facebook.com/share/p/1FtiNkc8Dj/" TargetMode="External"/><Relationship Id="rId691" Type="http://schemas.openxmlformats.org/officeDocument/2006/relationships/hyperlink" Target="https://www.myacg.com.tw/seller_market.php?seller=655028" TargetMode="External"/><Relationship Id="rId690" Type="http://schemas.openxmlformats.org/officeDocument/2006/relationships/hyperlink" Target="https://www.facebook.com/share/p/186QieJ59R/" TargetMode="External"/><Relationship Id="rId697" Type="http://schemas.openxmlformats.org/officeDocument/2006/relationships/hyperlink" Target="https://twitter.com/otaku_eden2014" TargetMode="External"/><Relationship Id="rId696" Type="http://schemas.openxmlformats.org/officeDocument/2006/relationships/hyperlink" Target="https://www.facebook.com/OtakuEden%20%20/" TargetMode="External"/><Relationship Id="rId695" Type="http://schemas.openxmlformats.org/officeDocument/2006/relationships/hyperlink" Target="https://www.facebook.com/anenin123/posts/pfbid031WeaDFVbjYnWomdgaKDF5nG2kX8svYqXh9VprkDwoCsCqJZvUXJyoRw269NuEncfl" TargetMode="External"/><Relationship Id="rId694" Type="http://schemas.openxmlformats.org/officeDocument/2006/relationships/hyperlink" Target="https://www.plurk.com/p/3i5plxl38l" TargetMode="External"/><Relationship Id="rId1499" Type="http://schemas.openxmlformats.org/officeDocument/2006/relationships/hyperlink" Target="https://www.facebook.com/la.pu.la.si.de.dai.mao/" TargetMode="External"/><Relationship Id="rId668" Type="http://schemas.openxmlformats.org/officeDocument/2006/relationships/hyperlink" Target="https://www.facebook.com/sakasakura.cos/posts/pfbid0BY5aYeBjKcwTXmF43HgnE3Qectmo4iJJub9rni91MtmCNSP5bGAoUjFDHz6kKGw9l" TargetMode="External"/><Relationship Id="rId667" Type="http://schemas.openxmlformats.org/officeDocument/2006/relationships/hyperlink" Target="https://linktr.ee/sakasakura_?fbclid=IwY2xjawOfYVJleHRuA2FlbQIxMABicmlkETE1VzdlTHRJVDM0dm5HZzFzc3J0YwZhcHBfaWQQMjIyMDM5MTc4ODIwMDg5MgABHsDiLHwVvTkvXJf-YI2jcA1Eabr8TrpYeBJcNlNq5Nkhtwm9oQuzaY0tbIx8_aem_wovOqjEaBLT-sZMCityAOQ" TargetMode="External"/><Relationship Id="rId666" Type="http://schemas.openxmlformats.org/officeDocument/2006/relationships/hyperlink" Target="https://www.instagram.com/sakasakura_/" TargetMode="External"/><Relationship Id="rId665" Type="http://schemas.openxmlformats.org/officeDocument/2006/relationships/hyperlink" Target="https://twitter.com/sakasakura_" TargetMode="External"/><Relationship Id="rId669" Type="http://schemas.openxmlformats.org/officeDocument/2006/relationships/hyperlink" Target="https://docs.google.com/forms/d/e/1FAIpQLSepwx_N5BRU5oGNI25ngW28rHdshXWkxUVrCRr-NjHptAaAgg/viewform" TargetMode="External"/><Relationship Id="rId1490" Type="http://schemas.openxmlformats.org/officeDocument/2006/relationships/hyperlink" Target="https://www.plurk.com/p/3i9ok1oy81" TargetMode="External"/><Relationship Id="rId660" Type="http://schemas.openxmlformats.org/officeDocument/2006/relationships/hyperlink" Target="https://www.myacg.com.tw/goods_detail.php?gid=6617865" TargetMode="External"/><Relationship Id="rId1491" Type="http://schemas.openxmlformats.org/officeDocument/2006/relationships/hyperlink" Target="https://www.facebook.com/tsukihikarinya/" TargetMode="External"/><Relationship Id="rId1492" Type="http://schemas.openxmlformats.org/officeDocument/2006/relationships/hyperlink" Target="https://twitter.com/tsukihikarinya" TargetMode="External"/><Relationship Id="rId1493" Type="http://schemas.openxmlformats.org/officeDocument/2006/relationships/hyperlink" Target="https://tsukihikarinya.wixsite.com/tsukihikarinya" TargetMode="External"/><Relationship Id="rId1494" Type="http://schemas.openxmlformats.org/officeDocument/2006/relationships/hyperlink" Target="https://www.instagram.com/tsukihikarinya/" TargetMode="External"/><Relationship Id="rId664" Type="http://schemas.openxmlformats.org/officeDocument/2006/relationships/hyperlink" Target="https://www.facebook.com/sakasakura.cos" TargetMode="External"/><Relationship Id="rId1495" Type="http://schemas.openxmlformats.org/officeDocument/2006/relationships/hyperlink" Target="https://www.youtube.com/@tsukihikarinya" TargetMode="External"/><Relationship Id="rId663" Type="http://schemas.openxmlformats.org/officeDocument/2006/relationships/hyperlink" Target="https://www.facebook.com/Toriiipic/posts/pfbid0jaB1BqNXL2Zr1LZuSS2QnBR9SBZyH5Q44CotPDthmRrJvKhviPD7hh9CfamZPDrrl" TargetMode="External"/><Relationship Id="rId1496" Type="http://schemas.openxmlformats.org/officeDocument/2006/relationships/hyperlink" Target="https://www.twitch.tv/moonlightlight2552" TargetMode="External"/><Relationship Id="rId662" Type="http://schemas.openxmlformats.org/officeDocument/2006/relationships/hyperlink" Target="https://www.facebook.com/photo.php?fbid=25714027971601823&amp;set=p.25714027971601823&amp;type=3" TargetMode="External"/><Relationship Id="rId1497" Type="http://schemas.openxmlformats.org/officeDocument/2006/relationships/hyperlink" Target="https://lit.link/en/tsukihikarinya?fbclid=IwY2xjawOdFq5leHRuA2FlbQIxMABicmlkETFKSjlTdFE4OGZBVDRSU2o3c3J0YwZhcHBfaWQQMjIyMDM5MTc4ODIwMDg5MgABHp4u4eT2ruP6Qttl1V_o_-vLdENWogJWxtWggcFYR7JjPbjMn2KDWKHkeT0H_aem_Gdu_kR1W4eLJpXJnyU2Y2g" TargetMode="External"/><Relationship Id="rId661" Type="http://schemas.openxmlformats.org/officeDocument/2006/relationships/hyperlink" Target="https://x.com/_405887169256" TargetMode="External"/><Relationship Id="rId1498" Type="http://schemas.openxmlformats.org/officeDocument/2006/relationships/hyperlink" Target="https://www.facebook.com/tsukihikarinya/posts/pfbid037arSw2iGvUBKBExSdUmTTSTYKajPDzuoMZMUjw8RG6dVgso7vjVVtqMUbtew2CCul" TargetMode="External"/><Relationship Id="rId1488" Type="http://schemas.openxmlformats.org/officeDocument/2006/relationships/hyperlink" Target="https://home.gamer.com.tw/homeindex.php?owner=her682913" TargetMode="External"/><Relationship Id="rId1489" Type="http://schemas.openxmlformats.org/officeDocument/2006/relationships/hyperlink" Target="https://www.facebook.com/cleverdog91/posts/pfbid02Rnnh2jdyf9fLHQuckVLjfvsKCuzLxyrTnvZJNBGMvPy8gV4KPnqrcbSpSZM9B2ANl" TargetMode="External"/><Relationship Id="rId657" Type="http://schemas.openxmlformats.org/officeDocument/2006/relationships/hyperlink" Target="https://www.facebook.com/permalink.php?story_fbid=pfbid02Bf4oqT2jx1VCwrJJKBMvmsUWh7V3mFRPPzDKknSHUXLUNAEqHaEcRqCu1SQM7s6Yl&amp;id=100069498769838" TargetMode="External"/><Relationship Id="rId656" Type="http://schemas.openxmlformats.org/officeDocument/2006/relationships/hyperlink" Target="https://www.facebook.com/permalink.php?story_fbid=pfbid0Wy2YxHXiU3HJoRp1KEYmkFtKy8xwUXAxyHZRzBhutVTXBAwGZnDsRp8amiffqtsl&amp;id=100069498769838" TargetMode="External"/><Relationship Id="rId655" Type="http://schemas.openxmlformats.org/officeDocument/2006/relationships/hyperlink" Target="https://x.com/WeyasKayur?fbclid=IwY2xjawPQFalleHRuA2FlbQIxMABicmlkETFYazhiV25laFhPdE9PZnc4c3J0YwZhcHBfaWQQMjIyMDM5MTc4ODIwMDg5MgABHikYIxbAXewPcecd1PmT2r_YQjJOjmO4rFmGHaV-f-D21ua9lWRRMqRjEsxz_aem_bFyi1eiJVJ8FchcvqxNgtQ" TargetMode="External"/><Relationship Id="rId654" Type="http://schemas.openxmlformats.org/officeDocument/2006/relationships/hyperlink" Target="https://www.facebook.com/dlexdchiou?locale=zh_TW" TargetMode="External"/><Relationship Id="rId659" Type="http://schemas.openxmlformats.org/officeDocument/2006/relationships/hyperlink" Target="https://www.facebook.com/ArtistRuZhai/posts/pfbid0kdSUwXn69RjcPNxGpKgsKRSLvMbJTy11MoYbtVbEg5gqVZamM3eH7feR5QVvGJ9kl" TargetMode="External"/><Relationship Id="rId658" Type="http://schemas.openxmlformats.org/officeDocument/2006/relationships/hyperlink" Target="https://www.myacg.com.tw/goods_detail.php?gid=6617865" TargetMode="External"/><Relationship Id="rId1480" Type="http://schemas.openxmlformats.org/officeDocument/2006/relationships/hyperlink" Target="https://www.facebook.com/shiyasakana/posts/pfbid02bwtP2GpkE4CA5gHhoqJRBFJXETNTmT5XHurcs4am1ACTUqdxUAgjLH3AAxyJ6QDBl" TargetMode="External"/><Relationship Id="rId1481" Type="http://schemas.openxmlformats.org/officeDocument/2006/relationships/hyperlink" Target="https://www.facebook.com/ekis2016/photos" TargetMode="External"/><Relationship Id="rId1482" Type="http://schemas.openxmlformats.org/officeDocument/2006/relationships/hyperlink" Target="https://www.facebook.com/ekis2018/posts/pfbid02JbBkb97q9xRsMeN21UbjBR6G1dH6oK4N5m63yMfZMCJJrtkEfz6j3oQzx9JbAitul" TargetMode="External"/><Relationship Id="rId1483" Type="http://schemas.openxmlformats.org/officeDocument/2006/relationships/hyperlink" Target="https://drive.google.com/file/d/1NEsTn-btEUURGvu-J1uDf0k7SHyC0gCw/view?usp=sharing" TargetMode="External"/><Relationship Id="rId653" Type="http://schemas.openxmlformats.org/officeDocument/2006/relationships/hyperlink" Target="https://www.facebook.com/profile.php?id=100069498769838" TargetMode="External"/><Relationship Id="rId1484" Type="http://schemas.openxmlformats.org/officeDocument/2006/relationships/hyperlink" Target="https://reurl.cc/aMmZGl?fbclid=IwZXh0bgNhZW0CMTAAYnJpZBExNGRlWEFQRVlpUGE5QVVRZXNydGMGYXBwX2lkEDIyMjAzOTE3ODgyMDA4OTIAAR6sbit33jitR-ZjUaQUjafPC3LMInZgIxUKO0veQZ8k0rKaMQI2Mol4XnyQdQ_aem_2yD1urqPPpgpsllBqCe7Yg" TargetMode="External"/><Relationship Id="rId652" Type="http://schemas.openxmlformats.org/officeDocument/2006/relationships/hyperlink" Target="https://www.facebook.com/photo/?fbid=906115208596006&amp;set=pcb.906116411929219" TargetMode="External"/><Relationship Id="rId1485" Type="http://schemas.openxmlformats.org/officeDocument/2006/relationships/hyperlink" Target="https://www.facebook.com/cleverdog91" TargetMode="External"/><Relationship Id="rId651" Type="http://schemas.openxmlformats.org/officeDocument/2006/relationships/hyperlink" Target="https://www.facebook.com/permalink.php?story_fbid=pfbid02HGdC2FNcJ8RuPCRa62A8dgYRESMqKhzqanEcyJH9Eq6suHG8k9kJ1HCLzAafvraVl&amp;id=61569658034788" TargetMode="External"/><Relationship Id="rId1486" Type="http://schemas.openxmlformats.org/officeDocument/2006/relationships/hyperlink" Target="https://www.plurk.com/vivi890812?fbclid=IwY2xjawPF9hdleHRuA2FlbQIxMABicmlkETE1cXYzRHB4WXN2TlBMOWNXc3J0YwZhcHBfaWQQMjIyMDM5MTc4ODIwMDg5MgABHhh4KWSrkHyb2AtSZXBPEHP7B46o3fGOqusQ_NYjTo-SSnN2OPw1oUf0O27r_aem_wRxGM2EjaHxkdK4vMuKNxw" TargetMode="External"/><Relationship Id="rId650" Type="http://schemas.openxmlformats.org/officeDocument/2006/relationships/hyperlink" Target="https://www.facebook.com/permalink.php?story_fbid=pfbid0G5byFgMuUbTTGtQZKbCk9nB4Hx7NGcYbDEdoJ6BmkLorPpih21VD93A7Uj4r7DhWl&amp;id=61569658034788" TargetMode="External"/><Relationship Id="rId1487" Type="http://schemas.openxmlformats.org/officeDocument/2006/relationships/hyperlink" Target="http://www.pixiv.net/member.php?id=5253106" TargetMode="External"/><Relationship Id="rId689" Type="http://schemas.openxmlformats.org/officeDocument/2006/relationships/hyperlink" Target="https://www.plurk.com/unloli721" TargetMode="External"/><Relationship Id="rId688" Type="http://schemas.openxmlformats.org/officeDocument/2006/relationships/hyperlink" Target="https://www.facebook.com/photo/?fbid=122303498822208705&amp;set=a.122110885478208705" TargetMode="External"/><Relationship Id="rId687" Type="http://schemas.openxmlformats.org/officeDocument/2006/relationships/hyperlink" Target="https://www.facebook.com/permalink.php?story_fbid=pfbid02gGitkDfXufXn8tRSLTpogjUc34mCR6wPDWDHwRXUKgftBsyfxK32WdGpRqY2MmrNl&amp;id=61556261174205" TargetMode="External"/><Relationship Id="rId682" Type="http://schemas.openxmlformats.org/officeDocument/2006/relationships/hyperlink" Target="https://www.facebook.com/share/p/1DeZ4MfBD6/" TargetMode="External"/><Relationship Id="rId681" Type="http://schemas.openxmlformats.org/officeDocument/2006/relationships/hyperlink" Target="https://www.facebook.com/seaoceanumi/posts/pfbid0FULRZypK3ou8QbZGmWotut7Jx5HvW5GroHDmD35wNe8poiY68kcNGMDBhWJbqT51l" TargetMode="External"/><Relationship Id="rId680" Type="http://schemas.openxmlformats.org/officeDocument/2006/relationships/hyperlink" Target="https://www.facebook.com/permalink.php?story_fbid=pfbid0q5qnXvUNf5HC2hfpuyNsudkhS61GK7UMRhr8KkSzmwpiTsVrKh7uFQmdiFYSxJuwl&amp;id=61552249589321" TargetMode="External"/><Relationship Id="rId686" Type="http://schemas.openxmlformats.org/officeDocument/2006/relationships/hyperlink" Target="https://x.com/cabbage_ex?fbclid=IwY2xjawOaBzRleHRuA2FlbQIxMABicmlkETF1RzlOVzNJUlZ2WW1JOEpMc3J0YwZhcHBfaWQQMjIyMDM5MTc4ODIwMDg5MgABHtgLtp8OBqAD_HMsvAVKHMilrwemHp52BdYBlB1GyAgoawNL9IvjTvgSy8nA_aem_ut9pEVofpcdfIb-lga1tWQ" TargetMode="External"/><Relationship Id="rId685" Type="http://schemas.openxmlformats.org/officeDocument/2006/relationships/hyperlink" Target="https://www.facebook.com/p/Cabbage-%E7%99%BD%E8%8F%9C%E6%BB%B7-61564547952000/" TargetMode="External"/><Relationship Id="rId684" Type="http://schemas.openxmlformats.org/officeDocument/2006/relationships/hyperlink" Target="https://www.facebook.com/photo/?fbid=3316586531843974&amp;set=pcb.3316590538510240" TargetMode="External"/><Relationship Id="rId683" Type="http://schemas.openxmlformats.org/officeDocument/2006/relationships/hyperlink" Target="https://www.myacg.com.tw/seller_market.php?seller=215388" TargetMode="External"/><Relationship Id="rId679" Type="http://schemas.openxmlformats.org/officeDocument/2006/relationships/hyperlink" Target="https://www.facebook.com/permalink.php?story_fbid=pfbid035LZAobxjEHnJVrr74nDVR3VCNtddPDgisbiFPnZFavJSdB5meYqjDpQxQZ8bRyx2l&amp;id=61552249589321" TargetMode="External"/><Relationship Id="rId678" Type="http://schemas.openxmlformats.org/officeDocument/2006/relationships/hyperlink" Target="https://www.facebook.com/hanasawa062/posts/pfbid0GkA4ZPyrPf63TLmcna1uoQFu4SsbA6s5TXyugQ6wxzKXWU7An77rmnzW3WnbEQWMl" TargetMode="External"/><Relationship Id="rId677" Type="http://schemas.openxmlformats.org/officeDocument/2006/relationships/hyperlink" Target="https://www.facebook.com/share/p/1C33aQDYrs/" TargetMode="External"/><Relationship Id="rId676" Type="http://schemas.openxmlformats.org/officeDocument/2006/relationships/hyperlink" Target="https://www.facebook.com/share/p/187ziRHXTj/" TargetMode="External"/><Relationship Id="rId671" Type="http://schemas.openxmlformats.org/officeDocument/2006/relationships/hyperlink" Target="https://docs.google.com/forms/d/e/1FAIpQLSfKFFCbwqxzRGzNbJbwCnYzAIu__BNGXL0f4JkLQwXnpHf-9g/viewform" TargetMode="External"/><Relationship Id="rId670" Type="http://schemas.openxmlformats.org/officeDocument/2006/relationships/hyperlink" Target="https://www.facebook.com/HsuanMeowCos/posts/pfbid02M2PPHiqWavVw2duyxtT6wqZ1mfSTw61TV6vKzrv4FkDbuCovKAp3nBKRRBUJvkxNl" TargetMode="External"/><Relationship Id="rId675" Type="http://schemas.openxmlformats.org/officeDocument/2006/relationships/hyperlink" Target="https://docs.google.com/forms/d/e/1FAIpQLSeevAL8L464PHmaKIzxfyDQNoieezRebgP5-FYmpifG8z6QWA/viewform" TargetMode="External"/><Relationship Id="rId674" Type="http://schemas.openxmlformats.org/officeDocument/2006/relationships/hyperlink" Target="https://www.facebook.com/share/v/14UzH8LiZKT/" TargetMode="External"/><Relationship Id="rId673" Type="http://schemas.openxmlformats.org/officeDocument/2006/relationships/hyperlink" Target="https://www.facebook.com/share/p/17WYCrhvt6/" TargetMode="External"/><Relationship Id="rId672" Type="http://schemas.openxmlformats.org/officeDocument/2006/relationships/hyperlink" Target="https://forms.gle/kJCdnhkj5AFftHV68" TargetMode="External"/><Relationship Id="rId190" Type="http://schemas.openxmlformats.org/officeDocument/2006/relationships/hyperlink" Target="https://www.facebook.com/mewo.cat.78413/posts/pfbid023epj75j1vGikj58NnTChwsBt52AwcDjYASwpaW9QvZoptf9UvHUSenmVKC6TFmgfl" TargetMode="External"/><Relationship Id="rId194" Type="http://schemas.openxmlformats.org/officeDocument/2006/relationships/hyperlink" Target="https://x.com/moonoyster0904" TargetMode="External"/><Relationship Id="rId193" Type="http://schemas.openxmlformats.org/officeDocument/2006/relationships/hyperlink" Target="https://www.facebook.com/share/16Dri7ocKB/" TargetMode="External"/><Relationship Id="rId192" Type="http://schemas.openxmlformats.org/officeDocument/2006/relationships/hyperlink" Target="https://www.plurk.com/p/3i9ptrzji1" TargetMode="External"/><Relationship Id="rId191" Type="http://schemas.openxmlformats.org/officeDocument/2006/relationships/hyperlink" Target="https://www.plurk.com/p/3i5qjvfb5v" TargetMode="External"/><Relationship Id="rId187" Type="http://schemas.openxmlformats.org/officeDocument/2006/relationships/hyperlink" Target="https://www.facebook.com/share/p/1KbymGtK6K/" TargetMode="External"/><Relationship Id="rId186" Type="http://schemas.openxmlformats.org/officeDocument/2006/relationships/hyperlink" Target="https://www.facebook.com/xi.gu.lei/posts/pfbid02b1wDcT4n6GAo6GBC51Cz5FCBsbXHnnYburq4B8DuNrfKp92wgokv5UVPs9nnxu5ol" TargetMode="External"/><Relationship Id="rId185" Type="http://schemas.openxmlformats.org/officeDocument/2006/relationships/hyperlink" Target="https://www.pixiv.net/users/32629835?fbclid=IwY2xjawPu7iZleHRuA2FlbQIxMABicmlkETFzbG5yYWwzbmtka3V5ZVlic3J0YwZhcHBfaWQQMjIyMDM5MTc4ODIwMDg5MgABHiTK5tJQgB89yYwblrCElaYtJ3TFiyMShPq3V-vM_EBpC_4NBENRCt6qzd06_aem_nZ5Re6txwQ1rdG91ORmLRA" TargetMode="External"/><Relationship Id="rId184" Type="http://schemas.openxmlformats.org/officeDocument/2006/relationships/hyperlink" Target="https://twitter.com/shigure_43" TargetMode="External"/><Relationship Id="rId189" Type="http://schemas.openxmlformats.org/officeDocument/2006/relationships/hyperlink" Target="https://www.facebook.com/mewo.cat.78413/" TargetMode="External"/><Relationship Id="rId188" Type="http://schemas.openxmlformats.org/officeDocument/2006/relationships/hyperlink" Target="https://www.myacg.com.tw/goods_detail.php?gid=6774625" TargetMode="External"/><Relationship Id="rId183" Type="http://schemas.openxmlformats.org/officeDocument/2006/relationships/hyperlink" Target="https://www.facebook.com/xi.gu.lei" TargetMode="External"/><Relationship Id="rId182" Type="http://schemas.openxmlformats.org/officeDocument/2006/relationships/hyperlink" Target="https://www.facebook.com/photo/?fbid=1472905657752256&amp;set=pcb.1472909947751827" TargetMode="External"/><Relationship Id="rId181" Type="http://schemas.openxmlformats.org/officeDocument/2006/relationships/hyperlink" Target="https://www.facebook.com/MrFBA2/posts/pfbid0ngNDLMZrRTRFT3fszyru9zcYFm76o5pJytTw6C6pKbdauoZtrMLR5TbBE8gskfT9l" TargetMode="External"/><Relationship Id="rId180" Type="http://schemas.openxmlformats.org/officeDocument/2006/relationships/hyperlink" Target="https://www.myacg.com.tw/seller_market.php?seller=564376&amp;fbclid=IwZXh0bgNhZW0CMTAAYnJpZBExWmhKNVhTbENyT01IbVZzdnNydGMGYXBwX2lkEDIyMjAzOTE3ODgyMDA4OTIAAR6PKZ9krfEZTBF7gOuMrxbegkG7ofWA8Trth7Qv9wgM0I89vPLy7RsDCJX_bA_aem_jAJf6c1AtErZ2Kd8aYbX7w" TargetMode="External"/><Relationship Id="rId176" Type="http://schemas.openxmlformats.org/officeDocument/2006/relationships/hyperlink" Target="https://www.instagram.com/_moon.desu_/" TargetMode="External"/><Relationship Id="rId175" Type="http://schemas.openxmlformats.org/officeDocument/2006/relationships/hyperlink" Target="https://x.com/MoonDesuuu?fbclid=PAZXh0bgNhZW0CMTEAc3J0YwZhcHBfaWQMMjU2MjgxMDQwNTU4AAGnZN8uvAYqBYwYp0_9Z1n3Dw_HVo_HhsoqRYmzOStpXmzvo33HpQCAleK1KWA_aem_qSPqgvLp7vc1R3Wu0vysfQ" TargetMode="External"/><Relationship Id="rId174" Type="http://schemas.openxmlformats.org/officeDocument/2006/relationships/hyperlink" Target="https://www.plurk.com/p/3i8zfmbicb" TargetMode="External"/><Relationship Id="rId173" Type="http://schemas.openxmlformats.org/officeDocument/2006/relationships/hyperlink" Target="https://www.pixiv.net/users/12873498" TargetMode="External"/><Relationship Id="rId179" Type="http://schemas.openxmlformats.org/officeDocument/2006/relationships/hyperlink" Target="https://www.facebook.com/UpClassGuaga" TargetMode="External"/><Relationship Id="rId178" Type="http://schemas.openxmlformats.org/officeDocument/2006/relationships/hyperlink" Target="https://www.facebook.com/SatoriMelon/posts/pfbid0ACmPv9i1JpE13xvz21BXtx45fVdtEPKQ8f2qM4rAHg7FtvJCEA8nepkoBwY9RiBAl" TargetMode="External"/><Relationship Id="rId177" Type="http://schemas.openxmlformats.org/officeDocument/2006/relationships/hyperlink" Target="https://www.facebook.com/XMoonX2/posts/pfbid0h1LGutVpzM6r3jVBrVpuNwkEA8JZCoRE4k6ETqj8br3HxZ6Q2k5kHB5eRT5GmPZ4l" TargetMode="External"/><Relationship Id="rId198" Type="http://schemas.openxmlformats.org/officeDocument/2006/relationships/hyperlink" Target="https://potofu.me/qikai" TargetMode="External"/><Relationship Id="rId197" Type="http://schemas.openxmlformats.org/officeDocument/2006/relationships/hyperlink" Target="https://youtube.com/channel/UC6KxBh7fSH3T3QU3640joCA?si=xSq3Nwk_xCtmS2dc" TargetMode="External"/><Relationship Id="rId196" Type="http://schemas.openxmlformats.org/officeDocument/2006/relationships/hyperlink" Target="https://www.instagram.com/qikai0904/?next=%2F" TargetMode="External"/><Relationship Id="rId195" Type="http://schemas.openxmlformats.org/officeDocument/2006/relationships/hyperlink" Target="https://www.pixiv.net/en/users/69954367" TargetMode="External"/><Relationship Id="rId199" Type="http://schemas.openxmlformats.org/officeDocument/2006/relationships/hyperlink" Target="https://x.com/moonoyster0904/status/2018628131129802937" TargetMode="External"/><Relationship Id="rId150" Type="http://schemas.openxmlformats.org/officeDocument/2006/relationships/hyperlink" Target="https://neets.tokyo/index.html" TargetMode="External"/><Relationship Id="rId149" Type="http://schemas.openxmlformats.org/officeDocument/2006/relationships/hyperlink" Target="https://twitter.com/active_neets" TargetMode="External"/><Relationship Id="rId148" Type="http://schemas.openxmlformats.org/officeDocument/2006/relationships/hyperlink" Target="https://x.com/TAMUSIC_STAFF/status/2017512127771377836?s=20" TargetMode="External"/><Relationship Id="rId143" Type="http://schemas.openxmlformats.org/officeDocument/2006/relationships/hyperlink" Target="https://twitter.com/tamusic/" TargetMode="External"/><Relationship Id="rId142" Type="http://schemas.openxmlformats.org/officeDocument/2006/relationships/hyperlink" Target="https://digital-wing.net/" TargetMode="External"/><Relationship Id="rId141" Type="http://schemas.openxmlformats.org/officeDocument/2006/relationships/hyperlink" Target="https://x.com/jeet_crest/status/2018975817049739543" TargetMode="External"/><Relationship Id="rId140" Type="http://schemas.openxmlformats.org/officeDocument/2006/relationships/hyperlink" Target="https://crest-music.net/crest-biography" TargetMode="External"/><Relationship Id="rId147" Type="http://schemas.openxmlformats.org/officeDocument/2006/relationships/hyperlink" Target="https://vocadb.net/Ar/2474" TargetMode="External"/><Relationship Id="rId146" Type="http://schemas.openxmlformats.org/officeDocument/2006/relationships/hyperlink" Target="http://www.youtube.com/user/violinpiano2" TargetMode="External"/><Relationship Id="rId145" Type="http://schemas.openxmlformats.org/officeDocument/2006/relationships/hyperlink" Target="http://www.pixiv.net/member.php?id=240508" TargetMode="External"/><Relationship Id="rId144" Type="http://schemas.openxmlformats.org/officeDocument/2006/relationships/hyperlink" Target="https://x.com/TAMUSIC_staff" TargetMode="External"/><Relationship Id="rId139" Type="http://schemas.openxmlformats.org/officeDocument/2006/relationships/hyperlink" Target="https://www.instagram.com/crest_music_production" TargetMode="External"/><Relationship Id="rId138" Type="http://schemas.openxmlformats.org/officeDocument/2006/relationships/hyperlink" Target="https://x.com/jeet_crest" TargetMode="External"/><Relationship Id="rId137" Type="http://schemas.openxmlformats.org/officeDocument/2006/relationships/hyperlink" Target="https://x.com/A_One_JP/status/2019304990238495012?s=20" TargetMode="External"/><Relationship Id="rId132" Type="http://schemas.openxmlformats.org/officeDocument/2006/relationships/hyperlink" Target="https://www.facebook.com/tsenp.shuju/posts/pfbid0oNfwz8wQGAECrt2D16bsjYs2KhPDqRv6ehrx3Bgbq2Tg3f3v3GfNpegGJyCptdntl" TargetMode="External"/><Relationship Id="rId131" Type="http://schemas.openxmlformats.org/officeDocument/2006/relationships/hyperlink" Target="https://www.facebook.com/photo?fbid=1467855492016593&amp;set=a.457920249676794" TargetMode="External"/><Relationship Id="rId130" Type="http://schemas.openxmlformats.org/officeDocument/2006/relationships/hyperlink" Target="https://myship.7-11.com.tw/general/detail/GM2408121304591" TargetMode="External"/><Relationship Id="rId136" Type="http://schemas.openxmlformats.org/officeDocument/2006/relationships/hyperlink" Target="https://m.facebook.com/story.php?story_fbid=pfbid02BiZu3hR968hEwQWaYJNhoP9UekQZBJWWHbpjDJPxeDpqhWZZzr2RKAXsvPKFfXMtl&amp;id=100063798126537" TargetMode="External"/><Relationship Id="rId135" Type="http://schemas.openxmlformats.org/officeDocument/2006/relationships/hyperlink" Target="https://www.pixiv.net/users/4972747?fbclid=IwRlRTSAPrc1NleHRuA2FlbQIxMABzcnRjBmFwcF9pZA8xNzM4NDc2NDI2NzAzNzAAAR4HiwMBXsBJhE2SQ-MtVL4qki3tYQGJA9kCMT6cL3Kr5qT8s-7Im56Zaym-Ew_aem_n7fxi29jBFiOOWAgfSoQXg" TargetMode="External"/><Relationship Id="rId134" Type="http://schemas.openxmlformats.org/officeDocument/2006/relationships/hyperlink" Target="https://www.facebook.com/FreelLve?" TargetMode="External"/><Relationship Id="rId133" Type="http://schemas.openxmlformats.org/officeDocument/2006/relationships/hyperlink" Target="https://reurl.cc/lZK9dY" TargetMode="External"/><Relationship Id="rId172" Type="http://schemas.openxmlformats.org/officeDocument/2006/relationships/hyperlink" Target="https://x.com/UMEDAYO_sekaume" TargetMode="External"/><Relationship Id="rId171" Type="http://schemas.openxmlformats.org/officeDocument/2006/relationships/hyperlink" Target="https://drive.google.com/file/d/1M8te36f3szBgeP-xw1igjk1cZZEmmJ8U/view?usp=sharing" TargetMode="External"/><Relationship Id="rId170" Type="http://schemas.openxmlformats.org/officeDocument/2006/relationships/hyperlink" Target="https://drive.google.com/file/d/1PKMSpNRNKraeRF2YvUwfds-f4cM79A8T/view?usp=drive_link" TargetMode="External"/><Relationship Id="rId165" Type="http://schemas.openxmlformats.org/officeDocument/2006/relationships/hyperlink" Target="https://www.pixiv.net/users/23239" TargetMode="External"/><Relationship Id="rId164" Type="http://schemas.openxmlformats.org/officeDocument/2006/relationships/hyperlink" Target="https://x.com/touma00" TargetMode="External"/><Relationship Id="rId163" Type="http://schemas.openxmlformats.org/officeDocument/2006/relationships/hyperlink" Target="https://www.facebook.com/share/p/18Jw2J8GBM/" TargetMode="External"/><Relationship Id="rId162" Type="http://schemas.openxmlformats.org/officeDocument/2006/relationships/hyperlink" Target="https://www.facebook.com/share/p/181SAXaqRq/" TargetMode="External"/><Relationship Id="rId169" Type="http://schemas.openxmlformats.org/officeDocument/2006/relationships/hyperlink" Target="https://x.com/touma00/status/2018891581068341716" TargetMode="External"/><Relationship Id="rId168" Type="http://schemas.openxmlformats.org/officeDocument/2006/relationships/hyperlink" Target="https://x.com/touma00/status/2017887346214236272?s=20" TargetMode="External"/><Relationship Id="rId167" Type="http://schemas.openxmlformats.org/officeDocument/2006/relationships/hyperlink" Target="https://skeb.jp/@touma00" TargetMode="External"/><Relationship Id="rId166" Type="http://schemas.openxmlformats.org/officeDocument/2006/relationships/hyperlink" Target="https://touma00.fanbox.cc/" TargetMode="External"/><Relationship Id="rId161" Type="http://schemas.openxmlformats.org/officeDocument/2006/relationships/hyperlink" Target="https://www.facebook.com/profile.php?id=61581887180431" TargetMode="External"/><Relationship Id="rId160" Type="http://schemas.openxmlformats.org/officeDocument/2006/relationships/hyperlink" Target="https://www.facebook.com/Dr.Sponga/" TargetMode="External"/><Relationship Id="rId159" Type="http://schemas.openxmlformats.org/officeDocument/2006/relationships/hyperlink" Target="https://www.facebook.com/share/p/1CiXoMmRmB/" TargetMode="External"/><Relationship Id="rId154" Type="http://schemas.openxmlformats.org/officeDocument/2006/relationships/hyperlink" Target="https://www.youtube.com/channel/UChFLyijIQqVo513xP2vSn_w" TargetMode="External"/><Relationship Id="rId153" Type="http://schemas.openxmlformats.org/officeDocument/2006/relationships/hyperlink" Target="https://www.instagram.com/nishijima.maimai" TargetMode="External"/><Relationship Id="rId152" Type="http://schemas.openxmlformats.org/officeDocument/2006/relationships/hyperlink" Target="https://x.com/mai_nishijima" TargetMode="External"/><Relationship Id="rId151" Type="http://schemas.openxmlformats.org/officeDocument/2006/relationships/hyperlink" Target="https://www.plurk.com/p/3ia8oodot2" TargetMode="External"/><Relationship Id="rId158" Type="http://schemas.openxmlformats.org/officeDocument/2006/relationships/hyperlink" Target="https://www.facebook.com/permalink.php?story_fbid=pfbid0N6yRomzYmR5DeUuFZPBcBdM4T2K9muEqHQw2Jj2xxhRE8aFt6YTXCTepuSWkaqU3l&amp;id=61559627625110" TargetMode="External"/><Relationship Id="rId157" Type="http://schemas.openxmlformats.org/officeDocument/2006/relationships/hyperlink" Target="https://x.com/saori_revolteSW/status/1994840869627990519" TargetMode="External"/><Relationship Id="rId156" Type="http://schemas.openxmlformats.org/officeDocument/2006/relationships/hyperlink" Target="https://x.com/ota_colo/status/2018887110141604090?s=46&amp;t=_iG90UUpIGYkYFDk5jW9Ig" TargetMode="External"/><Relationship Id="rId155" Type="http://schemas.openxmlformats.org/officeDocument/2006/relationships/hyperlink" Target="https://x.com/mai_nishijima/status/2016842739330273300?s=20" TargetMode="External"/><Relationship Id="rId2820" Type="http://schemas.openxmlformats.org/officeDocument/2006/relationships/hyperlink" Target="https://www.twitch.tv/shiraga66" TargetMode="External"/><Relationship Id="rId2821" Type="http://schemas.openxmlformats.org/officeDocument/2006/relationships/hyperlink" Target="https://linktr.ee/shiraga66?fbclid=IwY2xjawObSpNleHRuA2FlbQIxMABicmlkETFCdjRkY1JDZ3dWSXA4R05ic3J0YwZhcHBfaWQQMjIyMDM5MTc4ODIwMDg5MgABHsZJM6bftCk_yaxcZPoa39krdQBYML8H_ttpwqbNMRSTsWKDYpflKapoyVcc_aem_GuC7AVXUseH7fqOsDvisMg" TargetMode="External"/><Relationship Id="rId2822" Type="http://schemas.openxmlformats.org/officeDocument/2006/relationships/hyperlink" Target="https://www.facebook.com/TWcoserStityo/?locale=zh_TW" TargetMode="External"/><Relationship Id="rId2823" Type="http://schemas.openxmlformats.org/officeDocument/2006/relationships/hyperlink" Target="https://x.com/Stityo" TargetMode="External"/><Relationship Id="rId2824" Type="http://schemas.openxmlformats.org/officeDocument/2006/relationships/hyperlink" Target="https://reurl.cc/anv6Wl" TargetMode="External"/><Relationship Id="rId2825" Type="http://schemas.openxmlformats.org/officeDocument/2006/relationships/hyperlink" Target="https://instagram.com/stityo_cosplay" TargetMode="External"/><Relationship Id="rId2826" Type="http://schemas.openxmlformats.org/officeDocument/2006/relationships/hyperlink" Target="https://youtube.com/@stityo_potato0314" TargetMode="External"/><Relationship Id="rId2827" Type="http://schemas.openxmlformats.org/officeDocument/2006/relationships/hyperlink" Target="https://www.twitch.tv/stityo" TargetMode="External"/><Relationship Id="rId2828" Type="http://schemas.openxmlformats.org/officeDocument/2006/relationships/hyperlink" Target="https://discord.gg/5xrVARy" TargetMode="External"/><Relationship Id="rId2829" Type="http://schemas.openxmlformats.org/officeDocument/2006/relationships/hyperlink" Target="https://linktr.ee/stityo?fbclid=IwY2xjawObS0NleHRuA2FlbQIxMABicmlkETFCdjRkY1JDZ3dWSXA4R05ic3J0YwZhcHBfaWQQMjIyMDM5MTc4ODIwMDg5MgABHhHA4U5XW1YEdiH3w2kh89qpm_x9iv9OkhWoofU_bpHYEBOfl61CGkPc2pD9_aem_wA9PSwvM6YXhj5h8o-cSwQ" TargetMode="External"/><Relationship Id="rId2810" Type="http://schemas.openxmlformats.org/officeDocument/2006/relationships/hyperlink" Target="https://x.com/JasperZ619/status/2016577946988007437" TargetMode="External"/><Relationship Id="rId2811" Type="http://schemas.openxmlformats.org/officeDocument/2006/relationships/hyperlink" Target="https://www.facebook.com/nekone.mimi/" TargetMode="External"/><Relationship Id="rId2812" Type="http://schemas.openxmlformats.org/officeDocument/2006/relationships/hyperlink" Target="https://www.instagram.com/nekone.mimi/?fbclid=IwY2xjawObSFpleHRuA2FlbQIxMABicmlkETFCdjRkY1JDZ3dWSXA4R05ic3J0YwZhcHBfaWQQMjIyMDM5MTc4ODIwMDg5MgABHhKmBdx9R-skocl99u5Vr1vUroNbe2bX3flMrnt2f3UPVF6M7hjKzg6nSqo-_aem_z4IUWd5cb8MadK5-NMeqMg" TargetMode="External"/><Relationship Id="rId2813" Type="http://schemas.openxmlformats.org/officeDocument/2006/relationships/hyperlink" Target="https://www.facebook.com/share/p/1AbFRSSCvU/" TargetMode="External"/><Relationship Id="rId2814" Type="http://schemas.openxmlformats.org/officeDocument/2006/relationships/hyperlink" Target="https://www.facebook.com/profile.php?id=100061203458688&amp;ref=_ig_profile_ac" TargetMode="External"/><Relationship Id="rId2815" Type="http://schemas.openxmlformats.org/officeDocument/2006/relationships/hyperlink" Target="https://www.instagram.com/idol__1005/" TargetMode="External"/><Relationship Id="rId2816" Type="http://schemas.openxmlformats.org/officeDocument/2006/relationships/hyperlink" Target="https://www.facebook.com/shiraga66?utm_source=ig&amp;utm_medium=social&amp;utm_content=link_in_bio" TargetMode="External"/><Relationship Id="rId2817" Type="http://schemas.openxmlformats.org/officeDocument/2006/relationships/hyperlink" Target="https://x.com/shiraga_cosplay" TargetMode="External"/><Relationship Id="rId2818" Type="http://schemas.openxmlformats.org/officeDocument/2006/relationships/hyperlink" Target="https://www.instagram.com/shiragayanko/" TargetMode="External"/><Relationship Id="rId2819" Type="http://schemas.openxmlformats.org/officeDocument/2006/relationships/hyperlink" Target="https://www.youtube.com/@shiragayanko6954" TargetMode="External"/><Relationship Id="rId1510" Type="http://schemas.openxmlformats.org/officeDocument/2006/relationships/hyperlink" Target="https://www.facebook.com/hao.hui.eneko/posts/pfbid0MQLJ3d84i2U6h3K2GxamakMGSok7mpLYwZVMpb28XCqUsXw8DD7ZngqxbnrX24yml" TargetMode="External"/><Relationship Id="rId2841" Type="http://schemas.openxmlformats.org/officeDocument/2006/relationships/hyperlink" Target="https://www.twitch.tv/wendydydydy_" TargetMode="External"/><Relationship Id="rId1511" Type="http://schemas.openxmlformats.org/officeDocument/2006/relationships/hyperlink" Target="https://www.facebook.com/share/p/1B9u9puNXF/" TargetMode="External"/><Relationship Id="rId2842" Type="http://schemas.openxmlformats.org/officeDocument/2006/relationships/hyperlink" Target="https://linktr.ee/wendydydydy" TargetMode="External"/><Relationship Id="rId1512" Type="http://schemas.openxmlformats.org/officeDocument/2006/relationships/hyperlink" Target="https://www.myacg.com.tw/goods_detail.php?gid=6149718" TargetMode="External"/><Relationship Id="rId2843" Type="http://schemas.openxmlformats.org/officeDocument/2006/relationships/hyperlink" Target="https://www.facebook.com/galrita.tw/?locale=ja_JP" TargetMode="External"/><Relationship Id="rId1513" Type="http://schemas.openxmlformats.org/officeDocument/2006/relationships/hyperlink" Target="https://www.facebook.com/usagikanzume/posts/pfbid02oVZ6F6ReMcEdBpDxTfrH3U4BZHiV4k8GU5KeuQ1pS4qwmXKs6MPnuPArhjMysPzrl" TargetMode="External"/><Relationship Id="rId2844" Type="http://schemas.openxmlformats.org/officeDocument/2006/relationships/hyperlink" Target="https://twitter.com/GALRita3?s=09" TargetMode="External"/><Relationship Id="rId1514" Type="http://schemas.openxmlformats.org/officeDocument/2006/relationships/hyperlink" Target="https://www.facebook.com/share/p/18BGXfoWBK/" TargetMode="External"/><Relationship Id="rId2845" Type="http://schemas.openxmlformats.org/officeDocument/2006/relationships/hyperlink" Target="https://instagram.com/gal_rita_?igshid=1pijnouefegwm" TargetMode="External"/><Relationship Id="rId1515" Type="http://schemas.openxmlformats.org/officeDocument/2006/relationships/hyperlink" Target="https://www.facebook.com/kishimaharuno/posts/pfbid025Chp2M9jeZGoDvciuR13zzmRYE3Vzd86bLmSHR7PMR4AnU6svWzr7N2gNxHVmkfUl?locale=ja_JP" TargetMode="External"/><Relationship Id="rId2846" Type="http://schemas.openxmlformats.org/officeDocument/2006/relationships/hyperlink" Target="https://portaly.cc/gal_rita?fbclid=IwY2xjawOcnS1leHRuA2FlbQIxMABicmlkETFhTmxqZTdmWmRlaTNDakx0c3J0YwZhcHBfaWQQMjIyMDM5MTc4ODIwMDg5MgABHrBsFiit0Y2YNaS8cXm1TNf_B0Q-5njaGvj8nRvfpu0GHTUj0BaMptRGAWaU_aem_sjPeBrhw0OLAe3Yi5s0AhQ" TargetMode="External"/><Relationship Id="rId1516" Type="http://schemas.openxmlformats.org/officeDocument/2006/relationships/hyperlink" Target="https://x.com/haopanyo" TargetMode="External"/><Relationship Id="rId2847" Type="http://schemas.openxmlformats.org/officeDocument/2006/relationships/hyperlink" Target="https://www.facebook.com/galrita.tw/posts/pfbid09qU4Dz4FQ9HMexsMZ56qj4Bco9ofUKTFG2FsJC3T313s9HH2F2BvDNiyBA1drmvml" TargetMode="External"/><Relationship Id="rId1517" Type="http://schemas.openxmlformats.org/officeDocument/2006/relationships/hyperlink" Target="https://ko-fi.com/haopanyo_pixel" TargetMode="External"/><Relationship Id="rId2848" Type="http://schemas.openxmlformats.org/officeDocument/2006/relationships/hyperlink" Target="https://www.facebook.com/MiruHayaseFanpage/mentions/" TargetMode="External"/><Relationship Id="rId1518" Type="http://schemas.openxmlformats.org/officeDocument/2006/relationships/hyperlink" Target="https://x.com/haopanyo/status/2017432653343895748" TargetMode="External"/><Relationship Id="rId2849" Type="http://schemas.openxmlformats.org/officeDocument/2006/relationships/hyperlink" Target="https://x.com/mdmddn_/media?fbclid=IwY2xjawPIKi9leHRuA2FlbQIxMABicmlkETFXUXA3YjZOOTZBYVpRQmg5c3J0YwZhcHBfaWQQMjIyMDM5MTc4ODIwMDg5MgABHjfUb1dAGpG14OiDHCfG3vKBL-55fnD3KUKLChM1brw1TjQONY4y10Z30Okc_aem_b6BwWw0IHap6D4UYvzbKVw" TargetMode="External"/><Relationship Id="rId1519" Type="http://schemas.openxmlformats.org/officeDocument/2006/relationships/hyperlink" Target="https://www.facebook.com/profile.php?id=61579645931365&amp;__cft__%5B0%5D=AZYeZAicnc-CGyVlqdqaHAOzOzqvH9-cSR5xZzr4su3fk-1EpJmo_7XO3QYeGKM-g-y6sqACipnACsToF9PIO_B1N-9qSeFV73mwLNqkhgSqlMzmksKWBebpM26kWXHZfVw0FqykgITzFrLPrEuY9fE2DRDaFAenGO2YF3qMshp5WheNqH0PclW4Zb-n3w-ajtY_-H4dZ8nA39LF-5Ols2qV&amp;__tn__=-UC%2CP-R" TargetMode="External"/><Relationship Id="rId2840" Type="http://schemas.openxmlformats.org/officeDocument/2006/relationships/hyperlink" Target="https://www.instagram.com/_wendydydydy/" TargetMode="External"/><Relationship Id="rId2830" Type="http://schemas.openxmlformats.org/officeDocument/2006/relationships/hyperlink" Target="https://docs.google.com/forms/d/e/1FAIpQLScFbnoaDMiodO044wm676QwrzSzYZWVJREtK6SybsL-kBGM6g/viewform" TargetMode="External"/><Relationship Id="rId1500" Type="http://schemas.openxmlformats.org/officeDocument/2006/relationships/hyperlink" Target="https://www.facebook.com/la.pu.la.si.de.dai.mao/posts/pfbid0aEHfNfQSyyknU7WpjrEGinvKrAomhsUXtCZd2pJW1aHpaiFL1vDsf3N3EJXTyzHdl" TargetMode="External"/><Relationship Id="rId2831" Type="http://schemas.openxmlformats.org/officeDocument/2006/relationships/hyperlink" Target="https://www.facebook.com/tsukiya0331/?locale=zh_HK" TargetMode="External"/><Relationship Id="rId1501" Type="http://schemas.openxmlformats.org/officeDocument/2006/relationships/hyperlink" Target="https://www.facebook.com/share/p/16udp7nLgy/" TargetMode="External"/><Relationship Id="rId2832" Type="http://schemas.openxmlformats.org/officeDocument/2006/relationships/hyperlink" Target="https://www.patreon.com/yaya_dreamyland?fan_landing=true&amp;fbclid=IwY2xjawObTKtleHRuA2FlbQIxMABicmlkETFCdjRkY1JDZ3dWSXA4R05ic3J0YwZhcHBfaWQQMjIyMDM5MTc4ODIwMDg5MgABHi02MUB5uyX7ElwCQVeuxNoVITn2rE22xf5A-SmjEW2lPbtqaXkyHO7qHKOL_aem_KBkjYTL9FEn2OC-meUTjWg" TargetMode="External"/><Relationship Id="rId1502" Type="http://schemas.openxmlformats.org/officeDocument/2006/relationships/hyperlink" Target="https://www.facebook.com/saen5340/" TargetMode="External"/><Relationship Id="rId2833" Type="http://schemas.openxmlformats.org/officeDocument/2006/relationships/hyperlink" Target="https://www.facebook.com/vivi0z1/?ref=_xav_ig_profile_page_web" TargetMode="External"/><Relationship Id="rId1503" Type="http://schemas.openxmlformats.org/officeDocument/2006/relationships/hyperlink" Target="https://x.com/MaimaiUxU_" TargetMode="External"/><Relationship Id="rId2834" Type="http://schemas.openxmlformats.org/officeDocument/2006/relationships/hyperlink" Target="https://www.instagram.com/vivi0z1/" TargetMode="External"/><Relationship Id="rId1504" Type="http://schemas.openxmlformats.org/officeDocument/2006/relationships/hyperlink" Target="https://www.plurk.com/saen5340" TargetMode="External"/><Relationship Id="rId2835" Type="http://schemas.openxmlformats.org/officeDocument/2006/relationships/hyperlink" Target="https://www.youtube.com/vivi0z1?fbclid=IwY2xjawObTOxleHRuA2FlbQIxMABicmlkETFCdjRkY1JDZ3dWSXA4R05ic3J0YwZhcHBfaWQQMjIyMDM5MTc4ODIwMDg5MgABHslvIA-TS45NZzMnZpImLOmrxtPuSaspe5cY6vLxiY-hprZerTxaR9WlKdoJ_aem_ngTjL01WiyAe_w-D9KLr9A" TargetMode="External"/><Relationship Id="rId1505" Type="http://schemas.openxmlformats.org/officeDocument/2006/relationships/hyperlink" Target="https://www.pixiv.net/users/37767420" TargetMode="External"/><Relationship Id="rId2836" Type="http://schemas.openxmlformats.org/officeDocument/2006/relationships/hyperlink" Target="https://www.twitch.tv/vivi0z1?fbclid=IwY2xjawObTOBleHRuA2FlbQIxMABicmlkETFCdjRkY1JDZ3dWSXA4R05ic3J0YwZhcHBfaWQQMjIyMDM5MTc4ODIwMDg5MgABHmnZTTwZdY5OGR5okAJotB-2NdkdWpj2Wi04bPXIgTt1iw5p4r-iBxcSA0lB_aem_BJFPa0yhYRbnF-qS2L2EPg" TargetMode="External"/><Relationship Id="rId1506" Type="http://schemas.openxmlformats.org/officeDocument/2006/relationships/hyperlink" Target="https://www.google.com/url?q=https://www.instagram.com/maimaiuxu_/&amp;sa=D&amp;source=editors&amp;ust=1764833829110785&amp;usg=AOvVaw0ocSTG9ee3Zq6flpo45qWX" TargetMode="External"/><Relationship Id="rId2837" Type="http://schemas.openxmlformats.org/officeDocument/2006/relationships/hyperlink" Target="https://www.facebook.com/WENDYDYDYDY" TargetMode="External"/><Relationship Id="rId1507" Type="http://schemas.openxmlformats.org/officeDocument/2006/relationships/hyperlink" Target="https://www.google.com/url?q=https://linktr.ee/MaimaiUxU_?fbclid%3DIwY2xjawLHIiRleHRuA2FlbQIxMABicmlkETF5cVVjUXR2OTJrMFNYTEFiAR5DDv0S20JA1mLS9VdEl2hvyus-HeQ2-9ZrEe0F7_coRcFSlW-b313Q04JVXA_aem_qkq3cZMoguD58V3OHzCrrA&amp;sa=D&amp;source=editors&amp;ust=1764833829111361&amp;usg=AOvVaw2CRl0Bm2ELgX1MUxe8r1x1" TargetMode="External"/><Relationship Id="rId2838" Type="http://schemas.openxmlformats.org/officeDocument/2006/relationships/hyperlink" Target="https://x.com/_wendydydydy" TargetMode="External"/><Relationship Id="rId1508" Type="http://schemas.openxmlformats.org/officeDocument/2006/relationships/hyperlink" Target="https://www.facebook.com/saen5340/posts/pfbid0w6so7BKt3i77yLgM1k4Pvf9gGUzYaW3xZenvNdWuk9B9ZHCp8aTRJf6EokxGje4yl" TargetMode="External"/><Relationship Id="rId2839" Type="http://schemas.openxmlformats.org/officeDocument/2006/relationships/hyperlink" Target="https://venmo.com/u/Wendydydydy" TargetMode="External"/><Relationship Id="rId1509" Type="http://schemas.openxmlformats.org/officeDocument/2006/relationships/hyperlink" Target="https://tr.ee/srRfu_a0ma" TargetMode="External"/><Relationship Id="rId2800" Type="http://schemas.openxmlformats.org/officeDocument/2006/relationships/hyperlink" Target="https://docs.google.com/forms/d/e/1FAIpQLSe7XGvQqyfSHzX4NnqMjIYEqN1S7C-9XnLBIf_-vCO4CqH7gw/viewform" TargetMode="External"/><Relationship Id="rId2801" Type="http://schemas.openxmlformats.org/officeDocument/2006/relationships/hyperlink" Target="https://www.facebook.com/shimotsukiTW/posts/pfbid02NADST4CfrqXXHQy5FTSzPAbwHxazLJqMyk4tijvcD46eBW1pJtpvTs2rkn7fYtuUl?__cft__%5B0%5D=AZVIq2r9P1m9avJGz91_uSH2OnMtGiI3sx51g1NvW0EdBbm2rRvAzIuxIbKae0mhzaMTwI09K1t546iMKH4SAgOgjVJIE8RxevPZaWvB1fGFvFW7TXLF-8HrlfAkKxn-iY8JaFvEKnxRkY1qQNccsm8_&amp;__tn__=%2CO%2CP-R" TargetMode="External"/><Relationship Id="rId2802" Type="http://schemas.openxmlformats.org/officeDocument/2006/relationships/hyperlink" Target="https://docs.google.com/forms/d/e/1FAIpQLSc65FsZxHdvnd6IY8kToJmMUX_KzSPYIk3dF-ZGvWJ42jFK-w/viewform" TargetMode="External"/><Relationship Id="rId2803" Type="http://schemas.openxmlformats.org/officeDocument/2006/relationships/hyperlink" Target="https://docs.google.com/forms/d/e/1FAIpQLSc65FsZxHdvnd6IY8kToJmMUX_KzSPYIk3dF-ZGvWJ42jFK-w/viewform" TargetMode="External"/><Relationship Id="rId2804" Type="http://schemas.openxmlformats.org/officeDocument/2006/relationships/hyperlink" Target="https://www.facebook.com/cham.hattie/posts/pfbid02WYTC4upGHaXZErisVNwiyM6Vh7RgYzb7ME5QqTK1aoMZASHSeDSopiKPNyBDaeEnl" TargetMode="External"/><Relationship Id="rId2805" Type="http://schemas.openxmlformats.org/officeDocument/2006/relationships/hyperlink" Target="https://x.com/helene_tw/status/2013974756605997205" TargetMode="External"/><Relationship Id="rId2806" Type="http://schemas.openxmlformats.org/officeDocument/2006/relationships/hyperlink" Target="https://x.com/xxxUxx_OxxO" TargetMode="External"/><Relationship Id="rId2807" Type="http://schemas.openxmlformats.org/officeDocument/2006/relationships/hyperlink" Target="https://x.com/yukaaaaa0/status/2018673935756276013" TargetMode="External"/><Relationship Id="rId2808" Type="http://schemas.openxmlformats.org/officeDocument/2006/relationships/hyperlink" Target="https://www.instagram.com/ww0205ww/" TargetMode="External"/><Relationship Id="rId2809" Type="http://schemas.openxmlformats.org/officeDocument/2006/relationships/hyperlink" Target="https://www.facebook.com/meenfoxcosplay/?locale=zh_TW" TargetMode="External"/><Relationship Id="rId1576" Type="http://schemas.openxmlformats.org/officeDocument/2006/relationships/hyperlink" Target="https://www.instagram.com/shimoyuki_shimo_yuki" TargetMode="External"/><Relationship Id="rId1577" Type="http://schemas.openxmlformats.org/officeDocument/2006/relationships/hyperlink" Target="https://www.facebook.com/share/p/1F9Vp2BAgQ/" TargetMode="External"/><Relationship Id="rId1578" Type="http://schemas.openxmlformats.org/officeDocument/2006/relationships/hyperlink" Target="https://www.myacg.com.tw/seller_market.php?seller=719407" TargetMode="External"/><Relationship Id="rId1579" Type="http://schemas.openxmlformats.org/officeDocument/2006/relationships/hyperlink" Target="https://www.facebook.com/photo/?fbid=122231965298120607&amp;set=pcb.122231965430120607" TargetMode="External"/><Relationship Id="rId987" Type="http://schemas.openxmlformats.org/officeDocument/2006/relationships/hyperlink" Target="https://linktr.ee/shiorikohana?fbclid=IwY2xjawOfZZBleHRuA2FlbQIxMABicmlkETE1VzdlTHRJVDM0dm5HZzFzc3J0YwZhcHBfaWQQMjIyMDM5MTc4ODIwMDg5MgABHkaWzdNZSihsM-BAiP-gqhYculFq_7Kpe97WsulUUo8kwqzeK7OsYHq_64tb_aem_PpZIXB5xiJo3zcPCwVWPmw" TargetMode="External"/><Relationship Id="rId986" Type="http://schemas.openxmlformats.org/officeDocument/2006/relationships/hyperlink" Target="http://twitch.com/shiorikohana" TargetMode="External"/><Relationship Id="rId985" Type="http://schemas.openxmlformats.org/officeDocument/2006/relationships/hyperlink" Target="https://www.youtube.com/@shiorikohana?sub_confirmation=1" TargetMode="External"/><Relationship Id="rId984" Type="http://schemas.openxmlformats.org/officeDocument/2006/relationships/hyperlink" Target="https://twitter.com/_shiori_cos" TargetMode="External"/><Relationship Id="rId989" Type="http://schemas.openxmlformats.org/officeDocument/2006/relationships/hyperlink" Target="https://www.facebook.com/photo/?fbid=1396788202459899&amp;set=pcb.1396799429125443" TargetMode="External"/><Relationship Id="rId988" Type="http://schemas.openxmlformats.org/officeDocument/2006/relationships/hyperlink" Target="https://www.facebook.com/lan.ran.kan/posts/pfbid0uwNUcQRwSvNniLiNmXZEwqDwovXeSgpjKqGekEww6zQjtrLNQyssTPRUEV1H4VGRl" TargetMode="External"/><Relationship Id="rId1570" Type="http://schemas.openxmlformats.org/officeDocument/2006/relationships/hyperlink" Target="https://www.facebook.com/share/p/1CJ4rZwxF1/" TargetMode="External"/><Relationship Id="rId1571" Type="http://schemas.openxmlformats.org/officeDocument/2006/relationships/hyperlink" Target="https://www.facebook.com/photo?fbid=122145363650654500&amp;set=a.122114368628654500" TargetMode="External"/><Relationship Id="rId983" Type="http://schemas.openxmlformats.org/officeDocument/2006/relationships/hyperlink" Target="https://twitter.com/shiorikohana" TargetMode="External"/><Relationship Id="rId1572" Type="http://schemas.openxmlformats.org/officeDocument/2006/relationships/hyperlink" Target="https://www.facebook.com/shimoyuki.wong" TargetMode="External"/><Relationship Id="rId982" Type="http://schemas.openxmlformats.org/officeDocument/2006/relationships/hyperlink" Target="https://www.facebook.com/share/1AMe4V9YKL" TargetMode="External"/><Relationship Id="rId1573" Type="http://schemas.openxmlformats.org/officeDocument/2006/relationships/hyperlink" Target="https://www.facebook.com/lostcatszone" TargetMode="External"/><Relationship Id="rId981" Type="http://schemas.openxmlformats.org/officeDocument/2006/relationships/hyperlink" Target="https://www.facebook.com/shiorikohana?__cft__%5B0%5D=AZX99yQzhxVeaNcWjTEkqZI37_56qa7HQ7XWgFlikhQaGGP_Rpf-U61EL_7sIDmtX7Vln7yP5evVQH_HbDXMblqpOdmCal79jvV1mK0Ec7FwSKwnG1-U_bhdhiSHVm5PY5W5xfKBXDqjLbpxsGreRuoJySfawEOB7ulL5DPql6JrBwp4gQ_A8Y4-955ATeJPwIs&amp;__tn__=-UC%2CP-R" TargetMode="External"/><Relationship Id="rId1574" Type="http://schemas.openxmlformats.org/officeDocument/2006/relationships/hyperlink" Target="https://x.com/shimoyuki10" TargetMode="External"/><Relationship Id="rId980" Type="http://schemas.openxmlformats.org/officeDocument/2006/relationships/hyperlink" Target="https://docs.google.com/forms/d/e/1FAIpQLSe5ONtPMg0icBqr1KTRH10rfOvHLnsSefD-NVbh6SlERuGz2w/viewform" TargetMode="External"/><Relationship Id="rId1575" Type="http://schemas.openxmlformats.org/officeDocument/2006/relationships/hyperlink" Target="https://www.pixiv.net/users/5241703" TargetMode="External"/><Relationship Id="rId1565" Type="http://schemas.openxmlformats.org/officeDocument/2006/relationships/hyperlink" Target="https://www.facebook.com/Lairo.11111" TargetMode="External"/><Relationship Id="rId2896" Type="http://schemas.openxmlformats.org/officeDocument/2006/relationships/hyperlink" Target="https://kujoamani.booth.pm/" TargetMode="External"/><Relationship Id="rId1566" Type="http://schemas.openxmlformats.org/officeDocument/2006/relationships/hyperlink" Target="https://www.facebook.com/iLaiRo11111" TargetMode="External"/><Relationship Id="rId2897" Type="http://schemas.openxmlformats.org/officeDocument/2006/relationships/hyperlink" Target="https://www.instagram.com/amani_cos/" TargetMode="External"/><Relationship Id="rId1567" Type="http://schemas.openxmlformats.org/officeDocument/2006/relationships/hyperlink" Target="https://www.pixiv.net/users/87795117" TargetMode="External"/><Relationship Id="rId2898" Type="http://schemas.openxmlformats.org/officeDocument/2006/relationships/hyperlink" Target="https://twitch.tv/amani_kujo" TargetMode="External"/><Relationship Id="rId1568" Type="http://schemas.openxmlformats.org/officeDocument/2006/relationships/hyperlink" Target="https://www.instagram.com/_ilairo_" TargetMode="External"/><Relationship Id="rId2899" Type="http://schemas.openxmlformats.org/officeDocument/2006/relationships/hyperlink" Target="https://linktr.ee/kujoamani" TargetMode="External"/><Relationship Id="rId1569" Type="http://schemas.openxmlformats.org/officeDocument/2006/relationships/hyperlink" Target="https://linktr.ee/ilairo" TargetMode="External"/><Relationship Id="rId976" Type="http://schemas.openxmlformats.org/officeDocument/2006/relationships/hyperlink" Target="https://www.plurk.com/p/3i1dkactd5" TargetMode="External"/><Relationship Id="rId975" Type="http://schemas.openxmlformats.org/officeDocument/2006/relationships/hyperlink" Target="https://x.com/LZRT24?s=09" TargetMode="External"/><Relationship Id="rId974" Type="http://schemas.openxmlformats.org/officeDocument/2006/relationships/hyperlink" Target="https://www.pixiv.net/users/110469753" TargetMode="External"/><Relationship Id="rId973" Type="http://schemas.openxmlformats.org/officeDocument/2006/relationships/hyperlink" Target="https://twitter.com/aikumofuwari" TargetMode="External"/><Relationship Id="rId979" Type="http://schemas.openxmlformats.org/officeDocument/2006/relationships/hyperlink" Target="https://www.facebook.com/tsukimiyasakura92/posts/pfbid02iYt3ryN46uw2vgHvax8RAf2Uk1SDKVHJTFUhQNEXFcpS6XpbAu92Px22Uomcdpial" TargetMode="External"/><Relationship Id="rId978" Type="http://schemas.openxmlformats.org/officeDocument/2006/relationships/hyperlink" Target="https://www.plurk.com/p/3i7l6zgpi2" TargetMode="External"/><Relationship Id="rId977" Type="http://schemas.openxmlformats.org/officeDocument/2006/relationships/hyperlink" Target="https://www.plurk.com/p/3i97kwrhay" TargetMode="External"/><Relationship Id="rId2890" Type="http://schemas.openxmlformats.org/officeDocument/2006/relationships/hyperlink" Target="https://www.instagram.com/misuru.japan/" TargetMode="External"/><Relationship Id="rId1560" Type="http://schemas.openxmlformats.org/officeDocument/2006/relationships/hyperlink" Target="https://x.com/bluesandesei/status/2019370973234098431" TargetMode="External"/><Relationship Id="rId2891" Type="http://schemas.openxmlformats.org/officeDocument/2006/relationships/hyperlink" Target="https://x.com/kagurayuriacos" TargetMode="External"/><Relationship Id="rId972" Type="http://schemas.openxmlformats.org/officeDocument/2006/relationships/hyperlink" Target="https://www.plurk.com/p/3ia5cnqo24" TargetMode="External"/><Relationship Id="rId1561" Type="http://schemas.openxmlformats.org/officeDocument/2006/relationships/hyperlink" Target="https://www.facebook.com/CasinoEP/posts/pfbid02wXSAHGQtUP215GSaKAg3CxkrEd4rbXz2VZJ3oi8v5zYN7XRKWS6dVixohjct7m2Rl?__cft__%5B0%5D=AZak7IhR_Bp-fXEMIW_UrYT_Kinb5b70mzDBhvb_RYnweXsf_o7gg8ppTZN9m8b9b8wQp4Hbv0d_mA2adxSOzMAOWI-IVjqqW-b9Bdyqs22DrKnboga6nabJQvd9zKU6_xvb6XOPJmQqjs0a1DCCCV0wjoe3pSMhEucMVROJp1QpqEdSSmD_ixt9eBTTm-IdDJw&amp;__tn__=%2CO%2CP-R" TargetMode="External"/><Relationship Id="rId2892" Type="http://schemas.openxmlformats.org/officeDocument/2006/relationships/hyperlink" Target="https://fantia.jp/fanclubs/507899" TargetMode="External"/><Relationship Id="rId971" Type="http://schemas.openxmlformats.org/officeDocument/2006/relationships/hyperlink" Target="https://fantia.jp/posts/3873872" TargetMode="External"/><Relationship Id="rId1562" Type="http://schemas.openxmlformats.org/officeDocument/2006/relationships/hyperlink" Target="https://www.myacg.com.tw/seller_market.php?seller=380711" TargetMode="External"/><Relationship Id="rId2893" Type="http://schemas.openxmlformats.org/officeDocument/2006/relationships/hyperlink" Target="https://www.instagram.com/kagurayuria/" TargetMode="External"/><Relationship Id="rId970" Type="http://schemas.openxmlformats.org/officeDocument/2006/relationships/hyperlink" Target="https://www.plurk.com/p/3i0s3i8pcr" TargetMode="External"/><Relationship Id="rId1563" Type="http://schemas.openxmlformats.org/officeDocument/2006/relationships/hyperlink" Target="https://www.facebook.com/hua.tu.73525/posts/pfbid0wKDTd941bJnAB1rBK1JprpuSWvNdDB8H4GwSh1NhpHcCtothbbRD8MXVNCPwtY8cl" TargetMode="External"/><Relationship Id="rId2894" Type="http://schemas.openxmlformats.org/officeDocument/2006/relationships/hyperlink" Target="https://profu.link/u/kagurayuria" TargetMode="External"/><Relationship Id="rId1564" Type="http://schemas.openxmlformats.org/officeDocument/2006/relationships/hyperlink" Target="https://myship.7-11.com.tw/general/detail/GM2501211371598?fbclid=IwZXh0bgNhZW0CMTAAYnJpZBExSjE0c1ZUUlZ3MGVZeVRwQXNydGMGYXBwX2lkEDIyMjAzOTE3ODgyMDA4OTIAAR43Juxm3iO3pWYhdQkeHEHPLYvrqz2fuoqSdcfC08bm1MdyKftXwi0T2LMEhA_aem_apYcHa11UskBBRZJQ9NrmA" TargetMode="External"/><Relationship Id="rId2895" Type="http://schemas.openxmlformats.org/officeDocument/2006/relationships/hyperlink" Target="https://x.com/kujoamani" TargetMode="External"/><Relationship Id="rId1598" Type="http://schemas.openxmlformats.org/officeDocument/2006/relationships/hyperlink" Target="https://twitter.com/yuimeooow" TargetMode="External"/><Relationship Id="rId1599" Type="http://schemas.openxmlformats.org/officeDocument/2006/relationships/hyperlink" Target="https://www.pixiv.net/users/55251258" TargetMode="External"/><Relationship Id="rId1590" Type="http://schemas.openxmlformats.org/officeDocument/2006/relationships/hyperlink" Target="https://www.pixiv.net/users/50880072" TargetMode="External"/><Relationship Id="rId1591" Type="http://schemas.openxmlformats.org/officeDocument/2006/relationships/hyperlink" Target="https://www.instagram.com/poiliang/" TargetMode="External"/><Relationship Id="rId1592" Type="http://schemas.openxmlformats.org/officeDocument/2006/relationships/hyperlink" Target="https://www.facebook.com/share/p/1BtWr8aFhX/" TargetMode="External"/><Relationship Id="rId1593" Type="http://schemas.openxmlformats.org/officeDocument/2006/relationships/hyperlink" Target="https://www.facebook.com/sophie9865/posts/pfbid02EVKpY2PPeZkN8VgnYqKRzNjDMbSvbQoAAho15v7jeuPNbFMR4QmqsUxfPvfjZrKGl" TargetMode="External"/><Relationship Id="rId1594" Type="http://schemas.openxmlformats.org/officeDocument/2006/relationships/hyperlink" Target="https://www.facebook.com/permalink.php?story_fbid=pfbid0Lp8ZDNTyWRTNkeadxihDw6WGRtPwca7T425tnjLTVYW2bt3DhzyXTW19jP8KX2BDl&amp;id=61553864348427&amp;__cft__%5B0%5D=AZWWpTdtIVW8u8pQi54DFlJ_de6_AaCRTJCs-2g01o1LeCl1j2u0GagQocQJJTg6OKRKHhVQydXiphMrsITDl4NwRaA_m02t_9JezTc2BI6jmKs_KxxGZENZAiZzD1b6SccPJ56VJGAUdQ2Ngn91OhPts9kR5gVFVC-3Jvt8tRU1FM9lewfSVZE9scV_hvcShfo7qLq_6_rol9ugdWrWiWv_&amp;__tn__=%2CO%2CP-R" TargetMode="External"/><Relationship Id="rId1595" Type="http://schemas.openxmlformats.org/officeDocument/2006/relationships/hyperlink" Target="https://www.facebook.com/permalink.php?story_fbid=pfbid0uhx1qbEH5vC7fmPZmos326MpewrhNRCfm7bvYtU1zv319G9rqzQfdX2NhLhxsETvl&amp;id=61553864348427" TargetMode="External"/><Relationship Id="rId1596" Type="http://schemas.openxmlformats.org/officeDocument/2006/relationships/hyperlink" Target="https://x.com/itsuwa0815/status/2014348204138197248/photo/1" TargetMode="External"/><Relationship Id="rId1597" Type="http://schemas.openxmlformats.org/officeDocument/2006/relationships/hyperlink" Target="https://www.facebook.com/neko.neko.34504" TargetMode="External"/><Relationship Id="rId1587" Type="http://schemas.openxmlformats.org/officeDocument/2006/relationships/hyperlink" Target="https://www.facebook.com/share/p/1FYd2akChz/" TargetMode="External"/><Relationship Id="rId1588" Type="http://schemas.openxmlformats.org/officeDocument/2006/relationships/hyperlink" Target="https://www.facebook.com/profile.php?id=61579182357523" TargetMode="External"/><Relationship Id="rId1589" Type="http://schemas.openxmlformats.org/officeDocument/2006/relationships/hyperlink" Target="https://bsky.app/profile/poiliang.bsky.social" TargetMode="External"/><Relationship Id="rId998" Type="http://schemas.openxmlformats.org/officeDocument/2006/relationships/hyperlink" Target="https://www.facebook.com/kinokoshion/posts/pfbid027EyY7xQrMUNjbvN6qVmCs4LwiA2nZdyikc8XHyVXkZN4UvDKUnVKeK2i9RBGiQgMl" TargetMode="External"/><Relationship Id="rId997" Type="http://schemas.openxmlformats.org/officeDocument/2006/relationships/hyperlink" Target="https://x.com/kinoko_shion" TargetMode="External"/><Relationship Id="rId996" Type="http://schemas.openxmlformats.org/officeDocument/2006/relationships/hyperlink" Target="https://docs.google.com/forms/d/e/1FAIpQLSefJZfvSceWDmnRu5uFAkHZveMc8uJ4iIef_CD219DOK7J7pA/viewform" TargetMode="External"/><Relationship Id="rId995" Type="http://schemas.openxmlformats.org/officeDocument/2006/relationships/hyperlink" Target="https://www.facebook.com/share/p/19pvA8Vpwr/" TargetMode="External"/><Relationship Id="rId999" Type="http://schemas.openxmlformats.org/officeDocument/2006/relationships/hyperlink" Target="https://www.facebook.com/projectxcosplay/" TargetMode="External"/><Relationship Id="rId990" Type="http://schemas.openxmlformats.org/officeDocument/2006/relationships/hyperlink" Target="https://www.facebook.com/co.shih" TargetMode="External"/><Relationship Id="rId1580" Type="http://schemas.openxmlformats.org/officeDocument/2006/relationships/hyperlink" Target="https://www.facebook.com/Nisemori/" TargetMode="External"/><Relationship Id="rId1581" Type="http://schemas.openxmlformats.org/officeDocument/2006/relationships/hyperlink" Target="https://twitter.com/nisemori_04" TargetMode="External"/><Relationship Id="rId1582" Type="http://schemas.openxmlformats.org/officeDocument/2006/relationships/hyperlink" Target="https://linktr.ee/nisemori?fbclid=IwY2xjawPLQ0hleHRuA2FlbQIxMABicmlkETFrbGdJVkpueUJLckRrR2l1c3J0YwZhcHBfaWQQMjIyMDM5MTc4ODIwMDg5MgABHiQbYQsEC7rvsVX2a_KHdta8ORB7P2lZbV_7Hp7g2hWTlm4garssXnTcIpIn_aem_sBDhlSOq_mis6b_ITWGPAw" TargetMode="External"/><Relationship Id="rId994" Type="http://schemas.openxmlformats.org/officeDocument/2006/relationships/hyperlink" Target="https://linktr.ee/co.shih?utm_source=ig&amp;utm_medium=social&amp;utm_content=link_in_bio" TargetMode="External"/><Relationship Id="rId1583" Type="http://schemas.openxmlformats.org/officeDocument/2006/relationships/hyperlink" Target="https://www.facebook.com/Nisemori/posts/pfbid032taRwK8WGm7kVUXWJ6VsX4iLYDeczdEzRc8tLBYRCr111SHESxJoWuiFzChUAUjNl" TargetMode="External"/><Relationship Id="rId993" Type="http://schemas.openxmlformats.org/officeDocument/2006/relationships/hyperlink" Target="https://www.instagram.com/co.Shih" TargetMode="External"/><Relationship Id="rId1584" Type="http://schemas.openxmlformats.org/officeDocument/2006/relationships/hyperlink" Target="https://x.com/nisemori_04/status/2017936180575432806" TargetMode="External"/><Relationship Id="rId992" Type="http://schemas.openxmlformats.org/officeDocument/2006/relationships/hyperlink" Target="https://x.com/shushuuuuuuuuu_?fbclid=IwY2xjawPfCeRleHRuA2FlbQIxMABicmlkETFmRkVlRkFnMDJvWkJkRmkxc3J0YwZhcHBfaWQQMjIyMDM5MTc4ODIwMDg5MgABHv-niQMLH7lzJheSJeHhtqwOm_qq8a4AKz0F1-zr3rNfELxCOPuvzNxi2JLT_aem_3Ics3Yr7O9QFqIm3dRSmiQ" TargetMode="External"/><Relationship Id="rId1585" Type="http://schemas.openxmlformats.org/officeDocument/2006/relationships/hyperlink" Target="https://www.instagram.com/originzero.live/" TargetMode="External"/><Relationship Id="rId991" Type="http://schemas.openxmlformats.org/officeDocument/2006/relationships/hyperlink" Target="https://x.com/co_shih?fbclid=IwY2xjawPfCeNleHRuA2FlbQIxMABicmlkETFmRkVlRkFnMDJvWkJkRmkxc3J0YwZhcHBfaWQQMjIyMDM5MTc4ODIwMDg5MgABHv-niQMLH7lzJheSJeHhtqwOm_qq8a4AKz0F1-zr3rNfELxCOPuvzNxi2JLT_aem_3Ics3Yr7O9QFqIm3dRSmiQ" TargetMode="External"/><Relationship Id="rId1586" Type="http://schemas.openxmlformats.org/officeDocument/2006/relationships/hyperlink" Target="https://www.myacg.com.tw/seller_market.php?seller=282225&amp;srsltid=AfmBOophlpnE1uQls7Lc7tFHoeY8i2786-qcvhzrq-oaKyLu5H3I7dE-" TargetMode="External"/><Relationship Id="rId1532" Type="http://schemas.openxmlformats.org/officeDocument/2006/relationships/hyperlink" Target="https://chaosmegami.blogspot.com/" TargetMode="External"/><Relationship Id="rId2863" Type="http://schemas.openxmlformats.org/officeDocument/2006/relationships/hyperlink" Target="https://twitter.com/nagai_mayo" TargetMode="External"/><Relationship Id="rId1533" Type="http://schemas.openxmlformats.org/officeDocument/2006/relationships/hyperlink" Target="https://x.com/mschaosgoddess/status/2016451189328564495/photo/1" TargetMode="External"/><Relationship Id="rId2864" Type="http://schemas.openxmlformats.org/officeDocument/2006/relationships/hyperlink" Target="https://fantia.jp/nagai_mayo" TargetMode="External"/><Relationship Id="rId1534" Type="http://schemas.openxmlformats.org/officeDocument/2006/relationships/hyperlink" Target="https://www.facebook.com/NitsukiHare" TargetMode="External"/><Relationship Id="rId2865" Type="http://schemas.openxmlformats.org/officeDocument/2006/relationships/hyperlink" Target="https://www.instagram.com/nagai.mayo/" TargetMode="External"/><Relationship Id="rId1535" Type="http://schemas.openxmlformats.org/officeDocument/2006/relationships/hyperlink" Target="https://x.com/Nitsuki_Hare?fbclid=IwY2xjawPe4IBleHRuA2FlbQIxMABicmlkETFadHNDSm1xSlNsNzNhR3lBc3J0YwZhcHBfaWQQMjIyMDM5MTc4ODIwMDg5MgABHmFSHpwkKLS6T532iAhod2rrddZ8uAtOPGePr0dvU0kCcF2KqywZgz1DyoLy_aem_7AYaJrD3BTg68s2yUN6nJA" TargetMode="External"/><Relationship Id="rId2866" Type="http://schemas.openxmlformats.org/officeDocument/2006/relationships/hyperlink" Target="https://m.twitch.tv/nagai_mayo/home" TargetMode="External"/><Relationship Id="rId1536" Type="http://schemas.openxmlformats.org/officeDocument/2006/relationships/hyperlink" Target="https://www.pixiv.net/users/19378083?fbclid=IwY2xjawPe4IVleHRuA2FlbQIxMABicmlkETFadHNDSm1xSlNsNzNhR3lBc3J0YwZhcHBfaWQQMjIyMDM5MTc4ODIwMDg5MgABHm-gz9kNPc85phGB9WEuCh-1RqSkg6H7YyIVJSC2dlXQfQpeipKirZltHuWw_aem_O9sbDdNbuNw7rtZ7eft2Cg" TargetMode="External"/><Relationship Id="rId2867" Type="http://schemas.openxmlformats.org/officeDocument/2006/relationships/hyperlink" Target="https://lit.link/zh-tw/nagai_mayo" TargetMode="External"/><Relationship Id="rId1537" Type="http://schemas.openxmlformats.org/officeDocument/2006/relationships/hyperlink" Target="https://www.facebook.com/NitsukiHare/posts/pfbid02ejBWA9QxUVWLiPPtidW7PgiHfzcozsJQ9YQCwdaKES48xgsWEEVZGhe55aHG89Pul" TargetMode="External"/><Relationship Id="rId2868" Type="http://schemas.openxmlformats.org/officeDocument/2006/relationships/hyperlink" Target="https://www.facebook.com/yuuna9034/posts/pfbid0YAuuGSgmVAeXcH31XpUgKaQTR41XfuV7jVXiohgjo67u3K88fG42dNCw96sWMW4Sl" TargetMode="External"/><Relationship Id="rId1538" Type="http://schemas.openxmlformats.org/officeDocument/2006/relationships/hyperlink" Target="https://www.facebook.com/ekis2018/posts/pfbid02JbBkb97q9xRsMeN21UbjBR6G1dH6oK4N5m63yMfZMCJJrtkEfz6j3oQzx9JbAitul" TargetMode="External"/><Relationship Id="rId2869" Type="http://schemas.openxmlformats.org/officeDocument/2006/relationships/hyperlink" Target="https://docs.google.com/forms/d/e/1FAIpQLSck-s9l_piy0nedhG0LWjSTuN45GeMS5sp5FKM5bPOyQagUjw/viewform" TargetMode="External"/><Relationship Id="rId1539" Type="http://schemas.openxmlformats.org/officeDocument/2006/relationships/hyperlink" Target="https://www.facebook.com/xue.hua.xiong.2025" TargetMode="External"/><Relationship Id="rId949" Type="http://schemas.openxmlformats.org/officeDocument/2006/relationships/hyperlink" Target="https://www.facebook.com/sorath.kuraudo/posts/pfbid02wvhLpSAtDKAQJ94zHt6PGfymDuq39w6SxWWcGrpE46z6XinZoa1JBqJvadP3ar6cl" TargetMode="External"/><Relationship Id="rId948" Type="http://schemas.openxmlformats.org/officeDocument/2006/relationships/hyperlink" Target="https://www.plurk.com/p/3i9og4nbpe" TargetMode="External"/><Relationship Id="rId943" Type="http://schemas.openxmlformats.org/officeDocument/2006/relationships/hyperlink" Target="https://reurl.cc/oK2ekg?fbclid=IwZXh0bgNhZW0CMTAAYnJpZBExNGRlWEFQRVlpUGE5QVVRZXNydGMGYXBwX2lkEDIyMjAzOTE3ODgyMDA4OTIAAR4yeKojkFVbynWlUavD6p6XLsiBmbw3KBP0X2CN6Yax3WduKFa-fJYxbuCHxA_aem_xp91nRJpizFM2k6drvdsgw" TargetMode="External"/><Relationship Id="rId942" Type="http://schemas.openxmlformats.org/officeDocument/2006/relationships/hyperlink" Target="https://www.facebook.com/tali9UwU/posts/pfbid02KTJiuAfg1Lk7USQnuBf5yRWsqW73njB2KqxdzCQoDm5WhzjtFQRpCmjUihXp8EUml" TargetMode="External"/><Relationship Id="rId941" Type="http://schemas.openxmlformats.org/officeDocument/2006/relationships/hyperlink" Target="https://lit.link/tali9uwuART" TargetMode="External"/><Relationship Id="rId940" Type="http://schemas.openxmlformats.org/officeDocument/2006/relationships/hyperlink" Target="https://discord.gg/ZtFnTR5xy3" TargetMode="External"/><Relationship Id="rId947" Type="http://schemas.openxmlformats.org/officeDocument/2006/relationships/hyperlink" Target="https://www.facebook.com/circlecan33/posts/pfbid0dwRcY9zrSNqgQndojuJSjDeXfJUtFqK3JcZPs9ydTVmiDKaU5mi298fVvXkveZQwl" TargetMode="External"/><Relationship Id="rId946" Type="http://schemas.openxmlformats.org/officeDocument/2006/relationships/hyperlink" Target="https://www.facebook.com/permalink.php?story_fbid=pfbid02y7qr6ts9cduRKJwq1J8aKJs4b2C9VajcDMBowqoQJTNapS1aLsgwGg6nerFrPrNDl&amp;id=61553739931045" TargetMode="External"/><Relationship Id="rId945" Type="http://schemas.openxmlformats.org/officeDocument/2006/relationships/hyperlink" Target="https://www.facebook.com/permalink.php?story_fbid=pfbid02bMaMgHh5n1p75T8QiPnNE5u15y2FaBa3yAjZCEWSK3UBw7L9AFxKdtp3cF7SDwRpl&amp;id=61553739931045" TargetMode="External"/><Relationship Id="rId944" Type="http://schemas.openxmlformats.org/officeDocument/2006/relationships/hyperlink" Target="https://www.facebook.com/tamarun1st/posts/pfbid03VYHJ8uw5czEhK7H9MvZhG4DzT8Vw3U3CN5nyJdHfVvv5StFZWWN7oYvcWs2x4xCl" TargetMode="External"/><Relationship Id="rId2860" Type="http://schemas.openxmlformats.org/officeDocument/2006/relationships/hyperlink" Target="https://lit.link/zh-tw/tsukunetsukimi" TargetMode="External"/><Relationship Id="rId1530" Type="http://schemas.openxmlformats.org/officeDocument/2006/relationships/hyperlink" Target="https://www.facebook.com/mini.bakuchiku/posts/pfbid02YGp4Wp294a4SW3evjE3YKTf2XPn3dESQWepq7gtSGskLaqtGw7jzaigM4PVnuEA3l" TargetMode="External"/><Relationship Id="rId2861" Type="http://schemas.openxmlformats.org/officeDocument/2006/relationships/hyperlink" Target="https://x.com/Mokota_Cat" TargetMode="External"/><Relationship Id="rId1531" Type="http://schemas.openxmlformats.org/officeDocument/2006/relationships/hyperlink" Target="https://x.com/mschaosgoddess" TargetMode="External"/><Relationship Id="rId2862" Type="http://schemas.openxmlformats.org/officeDocument/2006/relationships/hyperlink" Target="https://x.com/_104channn/status/2017546624999014685" TargetMode="External"/><Relationship Id="rId1521" Type="http://schemas.openxmlformats.org/officeDocument/2006/relationships/hyperlink" Target="https://www.facebook.com/photo/?fbid=122152719776988197&amp;set=pcb.122152720250988197" TargetMode="External"/><Relationship Id="rId2852" Type="http://schemas.openxmlformats.org/officeDocument/2006/relationships/hyperlink" Target="https://www.instagram.com/sa_nya3737/" TargetMode="External"/><Relationship Id="rId1522" Type="http://schemas.openxmlformats.org/officeDocument/2006/relationships/hyperlink" Target="https://www.facebook.com/xia.xue.839977" TargetMode="External"/><Relationship Id="rId2853" Type="http://schemas.openxmlformats.org/officeDocument/2006/relationships/hyperlink" Target="https://lit.link/zh-tw/sana_mtkn" TargetMode="External"/><Relationship Id="rId1523" Type="http://schemas.openxmlformats.org/officeDocument/2006/relationships/hyperlink" Target="https://bsky.app/profile/meow-natsuyuki.bsky.social" TargetMode="External"/><Relationship Id="rId2854" Type="http://schemas.openxmlformats.org/officeDocument/2006/relationships/hyperlink" Target="https://www.instagram.com/shirahoshi.natsumi/" TargetMode="External"/><Relationship Id="rId1524" Type="http://schemas.openxmlformats.org/officeDocument/2006/relationships/hyperlink" Target="https://x.com/meow_natsuyuki" TargetMode="External"/><Relationship Id="rId2855" Type="http://schemas.openxmlformats.org/officeDocument/2006/relationships/hyperlink" Target="https://x.com/fangcheng_1/status/2012927196428394892/photo/1" TargetMode="External"/><Relationship Id="rId1525" Type="http://schemas.openxmlformats.org/officeDocument/2006/relationships/hyperlink" Target="https://www.youtube.com/channel/UCMATEDVf2xE4h_-jFUAfYyg" TargetMode="External"/><Relationship Id="rId2856" Type="http://schemas.openxmlformats.org/officeDocument/2006/relationships/hyperlink" Target="https://www.facebook.com/p/%E6%9C%88%E6%B5%B7%E3%81%A4%E3%81%8F%E3%81%AD-Tsukimi-Tsukune-61567095626731/" TargetMode="External"/><Relationship Id="rId1526" Type="http://schemas.openxmlformats.org/officeDocument/2006/relationships/hyperlink" Target="https://www.twitch.tv/nekoalis" TargetMode="External"/><Relationship Id="rId2857" Type="http://schemas.openxmlformats.org/officeDocument/2006/relationships/hyperlink" Target="https://x.com/XaiabP?fbclid=IwY2xjawPIKqhleHRuA2FlbQIxMABicmlkETFXUXA3YjZOOTZBYVpRQmg5c3J0YwZhcHBfaWQQMjIyMDM5MTc4ODIwMDg5MgABHtawoskvBNzSIq4RO_IUNe7_fe8xIY_QjrFNjY-xQcVoaA6rmuHhkUpILeS1_aem__lELogkUn9X2G-2vJNMwYQ" TargetMode="External"/><Relationship Id="rId1527" Type="http://schemas.openxmlformats.org/officeDocument/2006/relationships/hyperlink" Target="https://x.com/meow_natsuyuki/status/2007782310448619720?s=20" TargetMode="External"/><Relationship Id="rId2858" Type="http://schemas.openxmlformats.org/officeDocument/2006/relationships/hyperlink" Target="https://www.instagram.com/xaiabp/" TargetMode="External"/><Relationship Id="rId1528" Type="http://schemas.openxmlformats.org/officeDocument/2006/relationships/hyperlink" Target="https://x.com/Nia_u_min/status/2015213022911017386/photo/1" TargetMode="External"/><Relationship Id="rId2859" Type="http://schemas.openxmlformats.org/officeDocument/2006/relationships/hyperlink" Target="https://youtube.com/channel/UCZhAVtzwGrxpeXKTqavqJTg?si=cW6On22PM--S2J_5" TargetMode="External"/><Relationship Id="rId1529" Type="http://schemas.openxmlformats.org/officeDocument/2006/relationships/hyperlink" Target="https://www.facebook.com/mini.bakuchiku/posts/pfbid02QGSPDFLWHYuqA4ZxT8SUu7CUbpbhggYEXhBQ8yrGraiE2kHpfPgTukV3KMp9BPPfl" TargetMode="External"/><Relationship Id="rId939" Type="http://schemas.openxmlformats.org/officeDocument/2006/relationships/hyperlink" Target="https://www.twitch.tv/tali9uwu" TargetMode="External"/><Relationship Id="rId938" Type="http://schemas.openxmlformats.org/officeDocument/2006/relationships/hyperlink" Target="https://www.instagram.com/tali9uwu/" TargetMode="External"/><Relationship Id="rId937" Type="http://schemas.openxmlformats.org/officeDocument/2006/relationships/hyperlink" Target="https://www.pixiv.net/users/8611180" TargetMode="External"/><Relationship Id="rId932" Type="http://schemas.openxmlformats.org/officeDocument/2006/relationships/hyperlink" Target="https://www.facebook.com/tali9UwU" TargetMode="External"/><Relationship Id="rId931" Type="http://schemas.openxmlformats.org/officeDocument/2006/relationships/hyperlink" Target="https://www.facebook.com/photo?fbid=1309138317897782&amp;set=a.456299006515055" TargetMode="External"/><Relationship Id="rId930" Type="http://schemas.openxmlformats.org/officeDocument/2006/relationships/hyperlink" Target="https://www.facebook.com/photo?fbid=122268622556204534&amp;set=pcb.122268622586204534" TargetMode="External"/><Relationship Id="rId936" Type="http://schemas.openxmlformats.org/officeDocument/2006/relationships/hyperlink" Target="https://x.com/tali9uwu_R18" TargetMode="External"/><Relationship Id="rId935" Type="http://schemas.openxmlformats.org/officeDocument/2006/relationships/hyperlink" Target="https://x.com/tali9UwU" TargetMode="External"/><Relationship Id="rId934" Type="http://schemas.openxmlformats.org/officeDocument/2006/relationships/hyperlink" Target="https://bsky.app/profile/tali9uwu.bsky.social" TargetMode="External"/><Relationship Id="rId933" Type="http://schemas.openxmlformats.org/officeDocument/2006/relationships/hyperlink" Target="https://www.facebook.com/profile.php?id=61562113019644" TargetMode="External"/><Relationship Id="rId2850" Type="http://schemas.openxmlformats.org/officeDocument/2006/relationships/hyperlink" Target="https://x.com/sana_mtkn?s=21" TargetMode="External"/><Relationship Id="rId1520" Type="http://schemas.openxmlformats.org/officeDocument/2006/relationships/hyperlink" Target="https://x.com/SusFubukiarashi?fbclid=IwY2xjawPm7hxleHRuA2FlbQIxMABicmlkETFMdXE2V05RajJ5RTZVSExCc3J0YwZhcHBfaWQQMjIyMDM5MTc4ODIwMDg5MgABHtcifMRiyZEW91J6SHQIjErd_cuPef2ZFCPYGKF1ptTjWcmR8cclZkYdXhYD_aem_BvLPqRZIBYFlMt5THFk_2w" TargetMode="External"/><Relationship Id="rId2851" Type="http://schemas.openxmlformats.org/officeDocument/2006/relationships/hyperlink" Target="https://fantia.jp/fanclubs/544795?locale=jp" TargetMode="External"/><Relationship Id="rId1554" Type="http://schemas.openxmlformats.org/officeDocument/2006/relationships/hyperlink" Target="https://www.pixiv.net/users/75603323" TargetMode="External"/><Relationship Id="rId2885" Type="http://schemas.openxmlformats.org/officeDocument/2006/relationships/hyperlink" Target="https://www.youtube.com/channel/UC--23zW98pDRtw1YV80P-BQ?sub_confirmation=1" TargetMode="External"/><Relationship Id="rId1555" Type="http://schemas.openxmlformats.org/officeDocument/2006/relationships/hyperlink" Target="https://www.instagram.com/ricke._.2002" TargetMode="External"/><Relationship Id="rId2886" Type="http://schemas.openxmlformats.org/officeDocument/2006/relationships/hyperlink" Target="https://lit.link/zh-tw/kipi" TargetMode="External"/><Relationship Id="rId1556" Type="http://schemas.openxmlformats.org/officeDocument/2006/relationships/hyperlink" Target="https://www.facebook.com/share/p/1TJbHCEyyW/" TargetMode="External"/><Relationship Id="rId2887" Type="http://schemas.openxmlformats.org/officeDocument/2006/relationships/hyperlink" Target="https://x.com/koronsui?utm_source=ig&amp;utm_medium=social&amp;utm_content=link_in_bio&amp;fbclid=PAZXh0bgNhZW0CMTEAc3J0YwZhcHBfaWQMMjU2MjgxMDQwNTU4AAGnyNtT2_IvI79-5SHz327bm9W1PxwOizCYanqGvGj49VEaTMa5zoAE7t3GJsE_aem_iZV9H23wcZcX0l-h9VGluA" TargetMode="External"/><Relationship Id="rId1557" Type="http://schemas.openxmlformats.org/officeDocument/2006/relationships/hyperlink" Target="https://www.facebook.com/share/p/14TZ5SJSP1N/" TargetMode="External"/><Relationship Id="rId2888" Type="http://schemas.openxmlformats.org/officeDocument/2006/relationships/hyperlink" Target="https://www.instagram.com/koronsuiclinic/" TargetMode="External"/><Relationship Id="rId1558" Type="http://schemas.openxmlformats.org/officeDocument/2006/relationships/hyperlink" Target="https://x.com/bluesandesei" TargetMode="External"/><Relationship Id="rId2889" Type="http://schemas.openxmlformats.org/officeDocument/2006/relationships/hyperlink" Target="https://www.facebook.com/misuru.misuru.2024/" TargetMode="External"/><Relationship Id="rId1559" Type="http://schemas.openxmlformats.org/officeDocument/2006/relationships/hyperlink" Target="https://www.pixiv.net/users/27940492" TargetMode="External"/><Relationship Id="rId965" Type="http://schemas.openxmlformats.org/officeDocument/2006/relationships/hyperlink" Target="https://www.pixiv.net/users/1218811" TargetMode="External"/><Relationship Id="rId964" Type="http://schemas.openxmlformats.org/officeDocument/2006/relationships/hyperlink" Target="https://www.plurk.com/kinokomushi" TargetMode="External"/><Relationship Id="rId963" Type="http://schemas.openxmlformats.org/officeDocument/2006/relationships/hyperlink" Target="https://twitter.com/kinokomusin" TargetMode="External"/><Relationship Id="rId962" Type="http://schemas.openxmlformats.org/officeDocument/2006/relationships/hyperlink" Target="https://www.facebook.com/share/p/1ARALwFW8d/" TargetMode="External"/><Relationship Id="rId969" Type="http://schemas.openxmlformats.org/officeDocument/2006/relationships/hyperlink" Target="https://www.plurk.com/p/3i98e9ohij" TargetMode="External"/><Relationship Id="rId968" Type="http://schemas.openxmlformats.org/officeDocument/2006/relationships/hyperlink" Target="https://www.plurk.com/p/3i7owvnmhh" TargetMode="External"/><Relationship Id="rId967" Type="http://schemas.openxmlformats.org/officeDocument/2006/relationships/hyperlink" Target="https://www.plurk.com/p/3i92sns9rf" TargetMode="External"/><Relationship Id="rId966" Type="http://schemas.openxmlformats.org/officeDocument/2006/relationships/hyperlink" Target="https://kinokomushi.fanbox.cc/" TargetMode="External"/><Relationship Id="rId2880" Type="http://schemas.openxmlformats.org/officeDocument/2006/relationships/hyperlink" Target="https://docs.google.com/forms/d/e/1FAIpQLSc2-tkyBtJtFm4a5oUNdDGfveYXZGZ7T1Cmm2_MHwipIiOC0w/formResponse" TargetMode="External"/><Relationship Id="rId961" Type="http://schemas.openxmlformats.org/officeDocument/2006/relationships/hyperlink" Target="https://www.pixiv.net/users/338245" TargetMode="External"/><Relationship Id="rId1550" Type="http://schemas.openxmlformats.org/officeDocument/2006/relationships/hyperlink" Target="https://www.facebook.com/ne.wi.58/posts/pfbid0uxN44dwE7VDLZfC9cfbPr97JTdypAdSY3RXavznYDc9dK1xAbMPBHgW59wTHTPFel" TargetMode="External"/><Relationship Id="rId2881" Type="http://schemas.openxmlformats.org/officeDocument/2006/relationships/hyperlink" Target="https://www.facebook.com/YuyukoCosplayer/" TargetMode="External"/><Relationship Id="rId960" Type="http://schemas.openxmlformats.org/officeDocument/2006/relationships/hyperlink" Target="https://x.com/AliceFlag" TargetMode="External"/><Relationship Id="rId1551" Type="http://schemas.openxmlformats.org/officeDocument/2006/relationships/hyperlink" Target="https://www.facebook.com/share/p/1Ef8NfP9bi/" TargetMode="External"/><Relationship Id="rId2882" Type="http://schemas.openxmlformats.org/officeDocument/2006/relationships/hyperlink" Target="https://x.com/yuyuko_cosplay?fbclid=IwZXh0bgNhZW0CMTAAYnJpZBExSU1jSW9tTFEwVmZlclVTNnNydGMGYXBwX2lkEDIyMjAzOTE3ODgyMDA4OTIAAR65j1648hn_Wn85ThprmyVGbNLTYcQb21i5yx9FoQAMwFhKaFapG3DhOz-zMg_aem_cF8zQ6Lb54o4t4VMyU8BTg" TargetMode="External"/><Relationship Id="rId1552" Type="http://schemas.openxmlformats.org/officeDocument/2006/relationships/hyperlink" Target="https://www.facebook.com/ricke.kao" TargetMode="External"/><Relationship Id="rId2883" Type="http://schemas.openxmlformats.org/officeDocument/2006/relationships/hyperlink" Target="https://x.com/kipi_84" TargetMode="External"/><Relationship Id="rId1553" Type="http://schemas.openxmlformats.org/officeDocument/2006/relationships/hyperlink" Target="https://x.com/RicKe_1102?fbclid=IwY2xjawPwTINleHRuA2FlbQIxMABicmlkETFaeGZONThLbWtKb01TSkptc3J0YwZhcHBfaWQQMjIyMDM5MTc4ODIwMDg5MgABHpWosYQL-TFXv9bEBMNiPIXhG8OUEeA4FZagjQ3yvXW6kJOkxw7i1PT1QGDx_aem_CReTnIAh-Haq-Sx8FtGyMw" TargetMode="External"/><Relationship Id="rId2884" Type="http://schemas.openxmlformats.org/officeDocument/2006/relationships/hyperlink" Target="https://www.instagram.com/kipi_84/" TargetMode="External"/><Relationship Id="rId1543" Type="http://schemas.openxmlformats.org/officeDocument/2006/relationships/hyperlink" Target="https://www.plurk.com/p/3iafkfr3s3" TargetMode="External"/><Relationship Id="rId2874" Type="http://schemas.openxmlformats.org/officeDocument/2006/relationships/hyperlink" Target="https://www.facebook.com/Cosirgirls/posts/pfbid0GYgRnwfJSWfdtLys21fM4zPMz1ffLyxo7byi7LHNFK7T682ttFPA9WnYpgEPbTsGl" TargetMode="External"/><Relationship Id="rId1544" Type="http://schemas.openxmlformats.org/officeDocument/2006/relationships/hyperlink" Target="https://www.facebook.com/permalink.php?story_fbid=pfbid05Jvbf4kk5faZbzgK8xmBZ5B4n2N9nNhCW3236KMMo4Wya5MXNGYMkYU4tdYFY8Val&amp;id=61579182357523" TargetMode="External"/><Relationship Id="rId2875" Type="http://schemas.openxmlformats.org/officeDocument/2006/relationships/hyperlink" Target="https://docs.google.com/forms/d/e/1FAIpQLSc2-tkyBtJtFm4a5oUNdDGfveYXZGZ7T1Cmm2_MHwipIiOC0w/formResponse" TargetMode="External"/><Relationship Id="rId1545" Type="http://schemas.openxmlformats.org/officeDocument/2006/relationships/hyperlink" Target="https://www.facebook.com/permalink.php?story_fbid=pfbid0MUvkX8hJyHARjNNJzqa89RhxD2VLcFL7kDBYBwCB93aEfoGG1CyLiiMbRBNswEKHl&amp;id=100087132230495" TargetMode="External"/><Relationship Id="rId2876" Type="http://schemas.openxmlformats.org/officeDocument/2006/relationships/hyperlink" Target="https://docs.google.com/forms/d/e/1FAIpQLSc2-tkyBtJtFm4a5oUNdDGfveYXZGZ7T1Cmm2_MHwipIiOC0w/formResponse" TargetMode="External"/><Relationship Id="rId1546" Type="http://schemas.openxmlformats.org/officeDocument/2006/relationships/hyperlink" Target="https://www.facebook.com/EelWhalegogogo/posts/pfbid037kfdiocNFbPcD6ksY5hRCsLK42pvvhtrLuToW1wArkRBhcKhc7LwJzasrGKgPS5Al" TargetMode="External"/><Relationship Id="rId2877" Type="http://schemas.openxmlformats.org/officeDocument/2006/relationships/hyperlink" Target="https://www.google.com/url?q=https://x.com/sithle011?s%3D21&amp;sa=D&amp;source=editors&amp;ust=1764516479399628&amp;usg=AOvVaw1KRl5wBYY1Nm0d2xYtgV9t" TargetMode="External"/><Relationship Id="rId1547" Type="http://schemas.openxmlformats.org/officeDocument/2006/relationships/hyperlink" Target="https://x.com/GaBaiLu/status/2012124860148015610" TargetMode="External"/><Relationship Id="rId2878" Type="http://schemas.openxmlformats.org/officeDocument/2006/relationships/hyperlink" Target="https://www.facebook.com/Cosirgirls/posts/pfbid0GYgRnwfJSWfdtLys21fM4zPMz1ffLyxo7byi7LHNFK7T682ttFPA9WnYpgEPbTsGl" TargetMode="External"/><Relationship Id="rId1548" Type="http://schemas.openxmlformats.org/officeDocument/2006/relationships/hyperlink" Target="https://x.com/JarvisLin1210/status/2009570714073141425" TargetMode="External"/><Relationship Id="rId2879" Type="http://schemas.openxmlformats.org/officeDocument/2006/relationships/hyperlink" Target="https://www.facebook.com/photo/?fbid=122147013572720913&amp;set=pcb.122147013926720913" TargetMode="External"/><Relationship Id="rId1549" Type="http://schemas.openxmlformats.org/officeDocument/2006/relationships/hyperlink" Target="https://www.facebook.com/kevin.lin.54922/posts/pfbid02C9ndD3cAbFrcgPJ7yfPs62xMZcg3hDokrukb88qSbp9j1obQQk8yhhSnTUGiYrAel" TargetMode="External"/><Relationship Id="rId959" Type="http://schemas.openxmlformats.org/officeDocument/2006/relationships/hyperlink" Target="https://www.pixiv.net/users/894200" TargetMode="External"/><Relationship Id="rId954" Type="http://schemas.openxmlformats.org/officeDocument/2006/relationships/hyperlink" Target="https://www.facebook.com/share/p/1AhxDviXrE/" TargetMode="External"/><Relationship Id="rId953" Type="http://schemas.openxmlformats.org/officeDocument/2006/relationships/hyperlink" Target="https://www.plurk.com/p/3i8kar1y1x" TargetMode="External"/><Relationship Id="rId952" Type="http://schemas.openxmlformats.org/officeDocument/2006/relationships/hyperlink" Target="https://www.plurk.com/p/3i9z8tn677" TargetMode="External"/><Relationship Id="rId951" Type="http://schemas.openxmlformats.org/officeDocument/2006/relationships/hyperlink" Target="https://www.myacg.com.tw/goods_detail.php?gid=6790274" TargetMode="External"/><Relationship Id="rId958" Type="http://schemas.openxmlformats.org/officeDocument/2006/relationships/hyperlink" Target="https://x.com/HM_Hmongt?fbclid=IwY2xjawOaFJlleHRuA2FlbQIxMABicmlkETFaWVBvUm5jbWx3ckJVaVA0c3J0YwZhcHBfaWQQMjIyMDM5MTc4ODIwMDg5MgABHrwlw_4V0_9zZvmHxqNpvwytB_PR3cXI0P9Dxs_xtUpWSW6eFP8zuz-x1Zfj_aem_2t9rqIKWylixLlM5CqVjiA" TargetMode="External"/><Relationship Id="rId957" Type="http://schemas.openxmlformats.org/officeDocument/2006/relationships/hyperlink" Target="https://www.facebook.com/HMsmanga/" TargetMode="External"/><Relationship Id="rId956" Type="http://schemas.openxmlformats.org/officeDocument/2006/relationships/hyperlink" Target="https://www.plurk.com/p/3i9osd0old" TargetMode="External"/><Relationship Id="rId955" Type="http://schemas.openxmlformats.org/officeDocument/2006/relationships/hyperlink" Target="https://www.plurk.com/p/3i8kar1y1x" TargetMode="External"/><Relationship Id="rId950" Type="http://schemas.openxmlformats.org/officeDocument/2006/relationships/hyperlink" Target="https://www.facebook.com/share/p/1CZB4VmFYj/" TargetMode="External"/><Relationship Id="rId2870" Type="http://schemas.openxmlformats.org/officeDocument/2006/relationships/hyperlink" Target="https://x.com/Chloekey0429" TargetMode="External"/><Relationship Id="rId1540" Type="http://schemas.openxmlformats.org/officeDocument/2006/relationships/hyperlink" Target="https://x.com/sumika_sumeragi?fbclid=IwY2xjawPwSChleHRuA2FlbQIxMABicmlkETFaeGZONThLbWtKb01TSkptc3J0YwZhcHBfaWQQMjIyMDM5MTc4ODIwMDg5MgABHu1nHcrN-ff2DyowfzHuUp-8Aaz8G9-igAw3Ig-A934TCxpMG7a3FDaAJY73_aem_oef3Znat2m1x91BHzwrZHA" TargetMode="External"/><Relationship Id="rId2871" Type="http://schemas.openxmlformats.org/officeDocument/2006/relationships/hyperlink" Target="https://www.instagram.com/chloekey0429/" TargetMode="External"/><Relationship Id="rId1541" Type="http://schemas.openxmlformats.org/officeDocument/2006/relationships/hyperlink" Target="https://www.pixiv.net/users/32875438" TargetMode="External"/><Relationship Id="rId2872" Type="http://schemas.openxmlformats.org/officeDocument/2006/relationships/hyperlink" Target="https://lit.link/zh-tw/Chloekey0429" TargetMode="External"/><Relationship Id="rId1542" Type="http://schemas.openxmlformats.org/officeDocument/2006/relationships/hyperlink" Target="https://www.facebook.com/share/p/17Xe1BXoDr/" TargetMode="External"/><Relationship Id="rId2873" Type="http://schemas.openxmlformats.org/officeDocument/2006/relationships/hyperlink" Target="https://www.google.com/url?q=https://x.com/kaorokuri?s%3D21&amp;sa=D&amp;source=editors&amp;ust=1764516479399763&amp;usg=AOvVaw0GXu4HwsocinvPFSQyTo25" TargetMode="External"/><Relationship Id="rId2027" Type="http://schemas.openxmlformats.org/officeDocument/2006/relationships/hyperlink" Target="https://www.youtube.com/@Leti-zia" TargetMode="External"/><Relationship Id="rId2028" Type="http://schemas.openxmlformats.org/officeDocument/2006/relationships/hyperlink" Target="https://www.twitch.tv/letizia0120" TargetMode="External"/><Relationship Id="rId2029" Type="http://schemas.openxmlformats.org/officeDocument/2006/relationships/hyperlink" Target="https://www.instagram.com/letizi_vt/" TargetMode="External"/><Relationship Id="rId107" Type="http://schemas.openxmlformats.org/officeDocument/2006/relationships/hyperlink" Target="https://www.facebook.com/StudioRise13?mibextid=ibOpuV" TargetMode="External"/><Relationship Id="rId106" Type="http://schemas.openxmlformats.org/officeDocument/2006/relationships/hyperlink" Target="https://www.plurk.com/p/3i9k66ss9e" TargetMode="External"/><Relationship Id="rId105" Type="http://schemas.openxmlformats.org/officeDocument/2006/relationships/hyperlink" Target="https://www.plurk.com/p/3i6gcxiidz" TargetMode="External"/><Relationship Id="rId104" Type="http://schemas.openxmlformats.org/officeDocument/2006/relationships/hyperlink" Target="https://www.pixiv.net/users/2057449" TargetMode="External"/><Relationship Id="rId109" Type="http://schemas.openxmlformats.org/officeDocument/2006/relationships/hyperlink" Target="https://portaly.cc/StudioRise" TargetMode="External"/><Relationship Id="rId108" Type="http://schemas.openxmlformats.org/officeDocument/2006/relationships/hyperlink" Target="https://twitter.com/StudioRise" TargetMode="External"/><Relationship Id="rId2020" Type="http://schemas.openxmlformats.org/officeDocument/2006/relationships/hyperlink" Target="https://www.instagram.com/rin_lulurin/" TargetMode="External"/><Relationship Id="rId2021" Type="http://schemas.openxmlformats.org/officeDocument/2006/relationships/hyperlink" Target="https://www.youtube.com/channel/UCn_s8pSEc1n88AzItRUpX1g" TargetMode="External"/><Relationship Id="rId2022" Type="http://schemas.openxmlformats.org/officeDocument/2006/relationships/hyperlink" Target="https://www.twitch.tv/rin_lulurin" TargetMode="External"/><Relationship Id="rId103" Type="http://schemas.openxmlformats.org/officeDocument/2006/relationships/hyperlink" Target="https://www.plurk.com/suzumeyamaneko" TargetMode="External"/><Relationship Id="rId2023" Type="http://schemas.openxmlformats.org/officeDocument/2006/relationships/hyperlink" Target="https://x.com/Rin_LuluRin/status/2015988379780055479/photo/2" TargetMode="External"/><Relationship Id="rId102" Type="http://schemas.openxmlformats.org/officeDocument/2006/relationships/hyperlink" Target="https://x.com/suzumeyamaneko_" TargetMode="External"/><Relationship Id="rId2024" Type="http://schemas.openxmlformats.org/officeDocument/2006/relationships/hyperlink" Target="https://www.facebook.com/profile.php?id=100091332371704" TargetMode="External"/><Relationship Id="rId101" Type="http://schemas.openxmlformats.org/officeDocument/2006/relationships/hyperlink" Target="https://www.facebook.com/share/p/1DSeBfAcHr/" TargetMode="External"/><Relationship Id="rId2025" Type="http://schemas.openxmlformats.org/officeDocument/2006/relationships/hyperlink" Target="https://twitter.com/LetiziaVt" TargetMode="External"/><Relationship Id="rId100" Type="http://schemas.openxmlformats.org/officeDocument/2006/relationships/hyperlink" Target="https://www.facebook.com/cosfish0708/posts/pfbid0W8wRRkGpxE4JUPz1f29N2vpxUf4dzjiDoxT2HGR6dy3CHz9qByHwoLpWYHWvU4wtl?__cft__%5B0%5D=AZWtYqKKxt6uFPb6V-s86_g9YP8Fz-aV_yDq8FCCgPUWwBQ9GBHAGQa0Fv4Ak7V1UqccEYb0WoMQtGOQgmHr7obgjiWS17aTXCrqWFVWO2nRc7TLxfMpqJSsaIvZeUqDVJNp4kH17m7r1GtmmcY4yY3kt7hwwgC_uFNHFtspK-i13m9FH3I5ZmnSDY4n2cONE18&amp;__tn__=%2CO%2CP-R" TargetMode="External"/><Relationship Id="rId2026" Type="http://schemas.openxmlformats.org/officeDocument/2006/relationships/hyperlink" Target="https://www.instagram.com/letizi_vt/" TargetMode="External"/><Relationship Id="rId2016" Type="http://schemas.openxmlformats.org/officeDocument/2006/relationships/hyperlink" Target="https://lit.link/en/kamonegi1230" TargetMode="External"/><Relationship Id="rId2017" Type="http://schemas.openxmlformats.org/officeDocument/2006/relationships/hyperlink" Target="https://www.facebook.com/%E6%A9%99%E9%9B%A8%E6%B2%90%E6%B2%BF-Neroli-Rain-111661784520024/" TargetMode="External"/><Relationship Id="rId2018" Type="http://schemas.openxmlformats.org/officeDocument/2006/relationships/hyperlink" Target="https://www.facebook.com/%E9%9C%B2%E7%92%90%E9%88%B4-Lulurin-109174601686069" TargetMode="External"/><Relationship Id="rId2019" Type="http://schemas.openxmlformats.org/officeDocument/2006/relationships/hyperlink" Target="https://x.com/Rin_LuluRin" TargetMode="External"/><Relationship Id="rId2010" Type="http://schemas.openxmlformats.org/officeDocument/2006/relationships/hyperlink" Target="https://linktr.ee/cloudcat501" TargetMode="External"/><Relationship Id="rId2011" Type="http://schemas.openxmlformats.org/officeDocument/2006/relationships/hyperlink" Target="https://x.com/cloudcat501/status/2014678865151721738" TargetMode="External"/><Relationship Id="rId2012" Type="http://schemas.openxmlformats.org/officeDocument/2006/relationships/hyperlink" Target="https://x.com/kamonegi1230" TargetMode="External"/><Relationship Id="rId2013" Type="http://schemas.openxmlformats.org/officeDocument/2006/relationships/hyperlink" Target="https://kamonegimember.cashier.ecpay.com.tw/" TargetMode="External"/><Relationship Id="rId2014" Type="http://schemas.openxmlformats.org/officeDocument/2006/relationships/hyperlink" Target="https://www.instagram.com/kamonegi1230" TargetMode="External"/><Relationship Id="rId2015" Type="http://schemas.openxmlformats.org/officeDocument/2006/relationships/hyperlink" Target="https://www.youtube.com/@kamonegi1230" TargetMode="External"/><Relationship Id="rId2049" Type="http://schemas.openxmlformats.org/officeDocument/2006/relationships/hyperlink" Target="https://www.youtube.com/@iamakich" TargetMode="External"/><Relationship Id="rId129" Type="http://schemas.openxmlformats.org/officeDocument/2006/relationships/hyperlink" Target="https://www.facebook.com/photo/?fbid=853063637493580&amp;set=a.128106206655997" TargetMode="External"/><Relationship Id="rId128" Type="http://schemas.openxmlformats.org/officeDocument/2006/relationships/hyperlink" Target="https://www.facebook.com/photo?fbid=890926267028111&amp;set=pcb.890926303694774" TargetMode="External"/><Relationship Id="rId127" Type="http://schemas.openxmlformats.org/officeDocument/2006/relationships/hyperlink" Target="https://www.facebook.com/profile.php?id=100083322383475" TargetMode="External"/><Relationship Id="rId126" Type="http://schemas.openxmlformats.org/officeDocument/2006/relationships/hyperlink" Target="https://www.myacg.com.tw/seller_market.php?seller=312001&amp;keyword=%E3%80%90FF46%E3%80%91%E3%80%90%E5%B9%BD%E5%B9%BD%E3%83%A6%E3%82%AD%E3%80%91" TargetMode="External"/><Relationship Id="rId2040" Type="http://schemas.openxmlformats.org/officeDocument/2006/relationships/hyperlink" Target="https://bsky.app/profile/hyolan.bsky.social" TargetMode="External"/><Relationship Id="rId121" Type="http://schemas.openxmlformats.org/officeDocument/2006/relationships/hyperlink" Target="https://lit.link/en/koro410177" TargetMode="External"/><Relationship Id="rId2041" Type="http://schemas.openxmlformats.org/officeDocument/2006/relationships/hyperlink" Target="https://x.com/Kokuyoku_Hyolan" TargetMode="External"/><Relationship Id="rId120" Type="http://schemas.openxmlformats.org/officeDocument/2006/relationships/hyperlink" Target="https://www.instagram.com/koro_410177/" TargetMode="External"/><Relationship Id="rId2042" Type="http://schemas.openxmlformats.org/officeDocument/2006/relationships/hyperlink" Target="https://www.pixiv.net/users/11465007" TargetMode="External"/><Relationship Id="rId2043" Type="http://schemas.openxmlformats.org/officeDocument/2006/relationships/hyperlink" Target="https://www.instagram.com/kokuyoku_hyolan/" TargetMode="External"/><Relationship Id="rId2044" Type="http://schemas.openxmlformats.org/officeDocument/2006/relationships/hyperlink" Target="https://www.youtube.com/@%E9%BB%91%E7%BF%BC%E5%86%B0%E5%B5%90Vtuber" TargetMode="External"/><Relationship Id="rId125" Type="http://schemas.openxmlformats.org/officeDocument/2006/relationships/hyperlink" Target="https://www.facebook.com/share/p/17s5oWP6AD/" TargetMode="External"/><Relationship Id="rId2045" Type="http://schemas.openxmlformats.org/officeDocument/2006/relationships/hyperlink" Target="https://www.twitch.tv/kokuyoku_hyolan/about" TargetMode="External"/><Relationship Id="rId124" Type="http://schemas.openxmlformats.org/officeDocument/2006/relationships/hyperlink" Target="https://www.facebook.com/permalink.php?story_fbid=pfbid0Zmdzo33wGN85Pbvh2C4Tcgm4XaSundSQnArM8uVe7msnqG3Mk5mQjB5NP5TqNqe5l&amp;id=61586894452311" TargetMode="External"/><Relationship Id="rId2046" Type="http://schemas.openxmlformats.org/officeDocument/2006/relationships/hyperlink" Target="https://lit.link/en/hyolan" TargetMode="External"/><Relationship Id="rId123" Type="http://schemas.openxmlformats.org/officeDocument/2006/relationships/hyperlink" Target="https://www.facebook.com/dannysses" TargetMode="External"/><Relationship Id="rId2047" Type="http://schemas.openxmlformats.org/officeDocument/2006/relationships/hyperlink" Target="https://x.com/Kokuyoku_Hyolan/status/2012329024459362595/photo/1" TargetMode="External"/><Relationship Id="rId122" Type="http://schemas.openxmlformats.org/officeDocument/2006/relationships/hyperlink" Target="https://x.com/koro410177/status/2015801001882898938" TargetMode="External"/><Relationship Id="rId2048" Type="http://schemas.openxmlformats.org/officeDocument/2006/relationships/hyperlink" Target="https://x.com/iamakich" TargetMode="External"/><Relationship Id="rId2038" Type="http://schemas.openxmlformats.org/officeDocument/2006/relationships/hyperlink" Target="https://www.facebook.com/blackwing.kurochian" TargetMode="External"/><Relationship Id="rId2039" Type="http://schemas.openxmlformats.org/officeDocument/2006/relationships/hyperlink" Target="https://www.facebook.com/blackwingbinlan" TargetMode="External"/><Relationship Id="rId118" Type="http://schemas.openxmlformats.org/officeDocument/2006/relationships/hyperlink" Target="https://bsky.app/profile/koro410177.bsky.social" TargetMode="External"/><Relationship Id="rId117" Type="http://schemas.openxmlformats.org/officeDocument/2006/relationships/hyperlink" Target="https://www.facebook.com/profile.php?id=61556467349710&amp;locale=zh_TW" TargetMode="External"/><Relationship Id="rId116" Type="http://schemas.openxmlformats.org/officeDocument/2006/relationships/hyperlink" Target="https://www.facebook.com/hua.xiao.hua.859628/posts/pfbid026GWmDBDNPKYnJah69hLLB2hB5vSb98pYvDXj3ZFNaYMt2NLgR2HFqpUWL21VjZTGl" TargetMode="External"/><Relationship Id="rId115" Type="http://schemas.openxmlformats.org/officeDocument/2006/relationships/hyperlink" Target="https://www.pixiv.net/users/13155227" TargetMode="External"/><Relationship Id="rId119" Type="http://schemas.openxmlformats.org/officeDocument/2006/relationships/hyperlink" Target="https://x.com/koro410177" TargetMode="External"/><Relationship Id="rId110" Type="http://schemas.openxmlformats.org/officeDocument/2006/relationships/hyperlink" Target="https://www.facebook.com/Studio.reRise/posts/pfbid02zN2bXSuaEJdrxVRszhBo8eXJHXBH8hvTbH9U5d324eKGuQiZm6g2oUf92xiF9gPBl" TargetMode="External"/><Relationship Id="rId2030" Type="http://schemas.openxmlformats.org/officeDocument/2006/relationships/hyperlink" Target="https://www.facebook.com/permalink.php?story_fbid=pfbid0LzxxAu5zuwhhUcU261Eye76eTAReAPfzaH3wYhJCnSEVypLvK62oGxFBGvzxPwDwl&amp;id=100091332371704" TargetMode="External"/><Relationship Id="rId2031" Type="http://schemas.openxmlformats.org/officeDocument/2006/relationships/hyperlink" Target="https://x.com/nicha60606/status/2017157479097074073" TargetMode="External"/><Relationship Id="rId2032" Type="http://schemas.openxmlformats.org/officeDocument/2006/relationships/hyperlink" Target="https://x.com/Samo_Ago" TargetMode="External"/><Relationship Id="rId2033" Type="http://schemas.openxmlformats.org/officeDocument/2006/relationships/hyperlink" Target="https://deerdonate.herokuapp.com/donation/SamoAgo" TargetMode="External"/><Relationship Id="rId114" Type="http://schemas.openxmlformats.org/officeDocument/2006/relationships/hyperlink" Target="https://x.com/0_71_Rain?fbclid=IwY2xjawPq7ihleHRuA2FlbQIxMABicmlkETE1NzhLQXg0bEdLMldvZGVQc3J0YwZhcHBfaWQQMjIyMDM5MTc4ODIwMDg5MgABHv3woSAOCsTE5h_Ivke9ubA96GoTbsiooKbT45OISMCUlD52xm7CSqmPyERK_aem_DxIcxBc2lwI1xvbYm0uh3w" TargetMode="External"/><Relationship Id="rId2034" Type="http://schemas.openxmlformats.org/officeDocument/2006/relationships/hyperlink" Target="https://www.youtube.com/@SamoAgoch" TargetMode="External"/><Relationship Id="rId113" Type="http://schemas.openxmlformats.org/officeDocument/2006/relationships/hyperlink" Target="https://www.facebook.com/hua.xiao.hua.859628?__cft__%5B0%5D=AZZwwRygjvJTlXqWm6dFkMAsEyaW8gZVAQVLJY7CC4Tuc61BDH4FZ6WpHREQUQLiYZpnmQ15FmKlX-EzDLzoCxEgj2jxIKqtPtBSNO5QrOWfyMiAWSSCaIfWuGYp8dr2bylU8dXOVmIU80DUiAbre58lqcOJcjAD6Mg9l2AMrFs42vcmzI5A0pE8_mA1ybQFLkBIZpnDTmCAOTkxz7i8SMc3SZbpua_wVirLwHeqRJ0wng&amp;__tn__=-UC%2CP-y-R" TargetMode="External"/><Relationship Id="rId2035" Type="http://schemas.openxmlformats.org/officeDocument/2006/relationships/hyperlink" Target="https://www.twitch.tv/samoago?lang=zh-tw" TargetMode="External"/><Relationship Id="rId112" Type="http://schemas.openxmlformats.org/officeDocument/2006/relationships/hyperlink" Target="https://www.facebook.com/share/p/1C3yTrZWDR/" TargetMode="External"/><Relationship Id="rId2036" Type="http://schemas.openxmlformats.org/officeDocument/2006/relationships/hyperlink" Target="https://x.com/Samo_Ago/status/1995668993202684346" TargetMode="External"/><Relationship Id="rId111" Type="http://schemas.openxmlformats.org/officeDocument/2006/relationships/hyperlink" Target="https://www.facebook.com/share/p/1C3yTrZWDR/" TargetMode="External"/><Relationship Id="rId2037" Type="http://schemas.openxmlformats.org/officeDocument/2006/relationships/hyperlink" Target="https://www.facebook.com/share/p/1K52y3NRSU/" TargetMode="External"/><Relationship Id="rId2005" Type="http://schemas.openxmlformats.org/officeDocument/2006/relationships/hyperlink" Target="https://drive.google.com/drive/folders/1dxVHo6yzzx_o4rKdHOwy2TJsQDhlh-wb?usp=drive_link" TargetMode="External"/><Relationship Id="rId2006" Type="http://schemas.openxmlformats.org/officeDocument/2006/relationships/hyperlink" Target="https://x.com/cloudcat501" TargetMode="External"/><Relationship Id="rId2007" Type="http://schemas.openxmlformats.org/officeDocument/2006/relationships/hyperlink" Target="https://payment.ecpay.com.tw/Broadcaster/Donate/D04CACCF8E1822DE27B71E206917C02D" TargetMode="External"/><Relationship Id="rId2008" Type="http://schemas.openxmlformats.org/officeDocument/2006/relationships/hyperlink" Target="https://www.instagram.com/cloudcat501" TargetMode="External"/><Relationship Id="rId2009" Type="http://schemas.openxmlformats.org/officeDocument/2006/relationships/hyperlink" Target="https://www.youtube.com/@cloudcat501" TargetMode="External"/><Relationship Id="rId2000" Type="http://schemas.openxmlformats.org/officeDocument/2006/relationships/hyperlink" Target="https://twitter.com/harumi_ouo" TargetMode="External"/><Relationship Id="rId2001" Type="http://schemas.openxmlformats.org/officeDocument/2006/relationships/hyperlink" Target="https://www.youtube.com/@harumi_ouo" TargetMode="External"/><Relationship Id="rId2002" Type="http://schemas.openxmlformats.org/officeDocument/2006/relationships/hyperlink" Target="https://www.twitch.tv/harumi_ouo?lang=zh-tw" TargetMode="External"/><Relationship Id="rId2003" Type="http://schemas.openxmlformats.org/officeDocument/2006/relationships/hyperlink" Target="https://discord.gg/SDcqTfyqJT" TargetMode="External"/><Relationship Id="rId2004" Type="http://schemas.openxmlformats.org/officeDocument/2006/relationships/hyperlink" Target="https://x.com/CloudhorizonSt/status/2009188340373885015" TargetMode="External"/><Relationship Id="rId2090" Type="http://schemas.openxmlformats.org/officeDocument/2006/relationships/hyperlink" Target="https://www.facebook.com/myacgfans/posts/pfbid0ksyRZBx8Qco7m2ZCjbxPvas2ZMD8DNgatJ2ZbfqrxpcKTfverg4NCxJsPkGSmkJVl" TargetMode="External"/><Relationship Id="rId2091" Type="http://schemas.openxmlformats.org/officeDocument/2006/relationships/hyperlink" Target="https://hexbunnydoujin.tw/" TargetMode="External"/><Relationship Id="rId2092" Type="http://schemas.openxmlformats.org/officeDocument/2006/relationships/hyperlink" Target="https://www.facebook.com/HexBunnyDoujin/posts/pfbid0Ezasb9qqaL2zQJmzFZ4yQadGJDEk27woyC1PuH4kQHVg3hPjEtqDp97n7ZPSSEnGl" TargetMode="External"/><Relationship Id="rId2093" Type="http://schemas.openxmlformats.org/officeDocument/2006/relationships/hyperlink" Target="https://www.plurk.com/p/3iaa3mfh86" TargetMode="External"/><Relationship Id="rId2094" Type="http://schemas.openxmlformats.org/officeDocument/2006/relationships/hyperlink" Target="https://www.facebook.com/p/%E6%A3%AE%E8%98%BF%E5%BE%A1%E7%95%8C-100064377144484/?locale=zh_TW" TargetMode="External"/><Relationship Id="rId2095" Type="http://schemas.openxmlformats.org/officeDocument/2006/relationships/hyperlink" Target="https://www.facebook.com/greenwoodanime/?locale=zh_TW" TargetMode="External"/><Relationship Id="rId2096" Type="http://schemas.openxmlformats.org/officeDocument/2006/relationships/hyperlink" Target="https://www.facebook.com/greenwoodanime/posts/pfbid02edAdQJ7Ld8F8KKEXekksVywnMFA1L2gKbssYxXNJ6MiKcttW5KrhvdYN1GFmhN6xl" TargetMode="External"/><Relationship Id="rId2097" Type="http://schemas.openxmlformats.org/officeDocument/2006/relationships/hyperlink" Target="https://www.facebook.com/Ecchiya?__cft__%5B0%5D=AZVDBXIFODivA_wgdqyWwBF0o4TJexvllQ7ZoFFp9nNXTnlL9RJceq5zypMSkdpv94DSmZ3idkBdzpBPRV18sSnSf5QGMYNpcuMiFGhCfSRp_RCAt8b8eW1R1iaN9gzWobEVIAilnU4QbL8J-TBvpHYxrtbql57hxPEYZM2hmKEVYX30PtoqoAwb1IXValap6Ps&amp;__tn__=-UC%2CP-R" TargetMode="External"/><Relationship Id="rId2098" Type="http://schemas.openxmlformats.org/officeDocument/2006/relationships/hyperlink" Target="https://www.facebook.com/Ecchiya/posts/pfbid0bin7e4Q3hUJxJyxMmc3c7p6M1ccxmp6ZCDZePMhjLTxsEamJ7w7b7tnViMvEuYnKl" TargetMode="External"/><Relationship Id="rId2099" Type="http://schemas.openxmlformats.org/officeDocument/2006/relationships/hyperlink" Target="https://www.facebook.com/Melonbooks.Inc?__cft__%5B0%5D=AZXlcyBxDgKCgPJHPQJkx3MjDj2T5TnRD-kN2ngld8eUs3Z8nLm7dNS2mjqzusYtEZcrw_jR4_FeYfsx2OnxbfbP-sPneR0q9Q5V43kN1uMmLXPnrUHnaflv2235ASGDRJrPnD1zSsHRt3e2lpl8etg-6dRmxYjCi8BvmVgSQzc2I5VIB40TmTHl8n0MahUrRiI&amp;__tn__=-UC%2CP-R" TargetMode="External"/><Relationship Id="rId2060" Type="http://schemas.openxmlformats.org/officeDocument/2006/relationships/hyperlink" Target="https://discord.gg/tgjQVycphd" TargetMode="External"/><Relationship Id="rId2061" Type="http://schemas.openxmlformats.org/officeDocument/2006/relationships/hyperlink" Target="https://tiramisubunnyvt.carrd.co/" TargetMode="External"/><Relationship Id="rId2062" Type="http://schemas.openxmlformats.org/officeDocument/2006/relationships/hyperlink" Target="https://www.plurk.com/p/3ia84keei5" TargetMode="External"/><Relationship Id="rId2063" Type="http://schemas.openxmlformats.org/officeDocument/2006/relationships/hyperlink" Target="https://x.com/aohachannel" TargetMode="External"/><Relationship Id="rId2064" Type="http://schemas.openxmlformats.org/officeDocument/2006/relationships/hyperlink" Target="https://x.com/aohachannel/status/2016468798208115003/photo/1" TargetMode="External"/><Relationship Id="rId2065" Type="http://schemas.openxmlformats.org/officeDocument/2006/relationships/hyperlink" Target="https://aoharu-channel.booth.pm/" TargetMode="External"/><Relationship Id="rId2066" Type="http://schemas.openxmlformats.org/officeDocument/2006/relationships/hyperlink" Target="https://www.facebook.com/purelysilkvoice22/posts/pfbid02CW7JYgRMu7LcRmVZU56FLpwX1gADZiwvuKGiho4MoHfrrxFt4zUCo9pfoqwccMNWl" TargetMode="External"/><Relationship Id="rId2067" Type="http://schemas.openxmlformats.org/officeDocument/2006/relationships/hyperlink" Target="https://www.facebook.com/ALOVAonPiano/?locale=zh_TW" TargetMode="External"/><Relationship Id="rId2068" Type="http://schemas.openxmlformats.org/officeDocument/2006/relationships/hyperlink" Target="https://www.youtube.com/c/ALOVA/videos" TargetMode="External"/><Relationship Id="rId2069" Type="http://schemas.openxmlformats.org/officeDocument/2006/relationships/hyperlink" Target="https://www.myacg.com.tw/seller_market.php?seller=345025&amp;srsltid=AfmBOooOIMb6C6D3QaTbAoGzVbKnHNRwDv_2Z5jxPI_Zuahl9Z5Dg8t6" TargetMode="External"/><Relationship Id="rId2050" Type="http://schemas.openxmlformats.org/officeDocument/2006/relationships/hyperlink" Target="https://x.com/iamakich/status/2014617597489082400" TargetMode="External"/><Relationship Id="rId2051" Type="http://schemas.openxmlformats.org/officeDocument/2006/relationships/hyperlink" Target="https://www.appedu.com.tw/" TargetMode="External"/><Relationship Id="rId2052" Type="http://schemas.openxmlformats.org/officeDocument/2006/relationships/hyperlink" Target="https://x.com/sdrl_sidereal" TargetMode="External"/><Relationship Id="rId2053" Type="http://schemas.openxmlformats.org/officeDocument/2006/relationships/hyperlink" Target="http://sdrl.info/" TargetMode="External"/><Relationship Id="rId2054" Type="http://schemas.openxmlformats.org/officeDocument/2006/relationships/hyperlink" Target="https://x.com/ShadowDesign112/status/1995474419217768718" TargetMode="External"/><Relationship Id="rId2055" Type="http://schemas.openxmlformats.org/officeDocument/2006/relationships/hyperlink" Target="https://www.instagram.com/p/DTqRs_CEkor/" TargetMode="External"/><Relationship Id="rId2056" Type="http://schemas.openxmlformats.org/officeDocument/2006/relationships/hyperlink" Target="https://x.com/TiramisuBunnyVT" TargetMode="External"/><Relationship Id="rId2057" Type="http://schemas.openxmlformats.org/officeDocument/2006/relationships/hyperlink" Target="https://ko-fi.com/tiramisubunnyvt" TargetMode="External"/><Relationship Id="rId2058" Type="http://schemas.openxmlformats.org/officeDocument/2006/relationships/hyperlink" Target="https://www.youtube.com/@TiramisuBunnyVT" TargetMode="External"/><Relationship Id="rId2059" Type="http://schemas.openxmlformats.org/officeDocument/2006/relationships/hyperlink" Target="https://www.twitch.tv/tiramisubunnyvt" TargetMode="External"/><Relationship Id="rId2080" Type="http://schemas.openxmlformats.org/officeDocument/2006/relationships/hyperlink" Target="https://www.facebook.com/kewpiewang" TargetMode="External"/><Relationship Id="rId2081" Type="http://schemas.openxmlformats.org/officeDocument/2006/relationships/hyperlink" Target="https://www.instagram.com/hakaiwang?fbclid=IwY2xjawPIIQVleHRuA2FlbQIxMABicmlkETE2WU5DUVhNcVAzdlBDU1lPc3J0YwZhcHBfaWQQMjIyMDM5MTc4ODIwMDg5MgABHuxAs_i-AS6osmeg1XcHlW3FY-youws_EX3rfGEA4xgV-VaOgCQWP-rqmAAx_aem_jQYP_SUTzDCUEosyBcfbpw" TargetMode="External"/><Relationship Id="rId2082" Type="http://schemas.openxmlformats.org/officeDocument/2006/relationships/hyperlink" Target="https://x.com/Knocker_doujin" TargetMode="External"/><Relationship Id="rId2083" Type="http://schemas.openxmlformats.org/officeDocument/2006/relationships/hyperlink" Target="https://knocker-doujin.myshopify.com/" TargetMode="External"/><Relationship Id="rId2084" Type="http://schemas.openxmlformats.org/officeDocument/2006/relationships/hyperlink" Target="https://x.com/Knocker_doujin/status/2013665347019440432/photo/4" TargetMode="External"/><Relationship Id="rId2085" Type="http://schemas.openxmlformats.org/officeDocument/2006/relationships/hyperlink" Target="https://www.facebook.com/EastareaAnime/?locale=zh_TW" TargetMode="External"/><Relationship Id="rId2086" Type="http://schemas.openxmlformats.org/officeDocument/2006/relationships/hyperlink" Target="https://www.facebook.com/EastareaAnime/posts/pfbid0jk8EP3ALX13dbefUvUJZREVcLQEwjdCwJs5syWRBzir6VthKDFaspvQ8xeZVcDyJl" TargetMode="External"/><Relationship Id="rId2087" Type="http://schemas.openxmlformats.org/officeDocument/2006/relationships/hyperlink" Target="https://www.facebook.com/ToyplaOfficial/?locale=zh_TW" TargetMode="External"/><Relationship Id="rId2088" Type="http://schemas.openxmlformats.org/officeDocument/2006/relationships/hyperlink" Target="https://x.com/toypla_info/status/2017161140833599861" TargetMode="External"/><Relationship Id="rId2089" Type="http://schemas.openxmlformats.org/officeDocument/2006/relationships/hyperlink" Target="https://www.facebook.com/Myacgevent?__cft__%5B0%5D=AZWy4xbN2In7cUTAR09K4VcXIV_HA2zXymf3x1zikEyWiaqOiiR62Iq1ILCiaA5xNbtjMnHxxdLDRlJqhDlGBNKU_i58tylB2V9HUpNB1CFUmr9rrsCrjeWryb7O17XQzM-GAb_NrFLJQ6LYiNmQJcODriJgGaFwqeR9xXMuSqwOkaDuK2QgL3rvBn98zABggw8dm2pmRvbLdWHMvQQRV0kQ&amp;__tn__=-UC%2CP-R" TargetMode="External"/><Relationship Id="rId2070" Type="http://schemas.openxmlformats.org/officeDocument/2006/relationships/hyperlink" Target="https://www.facebook.com/apriori.circle" TargetMode="External"/><Relationship Id="rId2071" Type="http://schemas.openxmlformats.org/officeDocument/2006/relationships/hyperlink" Target="https://twitter.com/apriori_circle" TargetMode="External"/><Relationship Id="rId2072" Type="http://schemas.openxmlformats.org/officeDocument/2006/relationships/hyperlink" Target="https://www.instagram.com/apriori_circle/" TargetMode="External"/><Relationship Id="rId2073" Type="http://schemas.openxmlformats.org/officeDocument/2006/relationships/hyperlink" Target="https://www.youtube.com/playlist?list=OLAK5uy_kW6SHtoOqYl2LhVcCmDQPeRKJ8YZSLUbc" TargetMode="External"/><Relationship Id="rId2074" Type="http://schemas.openxmlformats.org/officeDocument/2006/relationships/hyperlink" Target="https://lit.link/zh-tw/menyakuranari?fbclid=IwY2xjawPq3ZRleHRuA2FlbQIxMABicmlkETF1S3pueEw2TmNQMGVmU1NHc3J0YwZhcHBfaWQQMjIyMDM5MTc4ODIwMDg5MgABHs08AWCcxNyXQE-p4RDe7v0lONBdoOdNRjc__HneE0kGHltWBXl6Kys7PeQ0_aem_fm8bL5IWiBrT656Rk1yyhQ" TargetMode="External"/><Relationship Id="rId2075" Type="http://schemas.openxmlformats.org/officeDocument/2006/relationships/hyperlink" Target="https://www.facebook.com/apriori.circle/posts/pfbid0313fynio4kGiuXA12vKLwYyt4Rozc9byj42iKNbGo4xEaU97TB7F772NHY3HDMFnrl" TargetMode="External"/><Relationship Id="rId2076" Type="http://schemas.openxmlformats.org/officeDocument/2006/relationships/hyperlink" Target="https://www.myacg.com.tw/goods_detail.php?gid=5879156" TargetMode="External"/><Relationship Id="rId2077" Type="http://schemas.openxmlformats.org/officeDocument/2006/relationships/hyperlink" Target="https://www.facebook.com/share/p/1CCuaLpbTv/" TargetMode="External"/><Relationship Id="rId2078" Type="http://schemas.openxmlformats.org/officeDocument/2006/relationships/hyperlink" Target="https://x.com/S_HanedaOnBoard/status/2008084410122506736" TargetMode="External"/><Relationship Id="rId2079" Type="http://schemas.openxmlformats.org/officeDocument/2006/relationships/hyperlink" Target="https://x.com/rianoteradio" TargetMode="External"/><Relationship Id="rId2940" Type="http://schemas.openxmlformats.org/officeDocument/2006/relationships/hyperlink" Target="https://bsky.app/profile/holdownspace.bsky.social" TargetMode="External"/><Relationship Id="rId1610" Type="http://schemas.openxmlformats.org/officeDocument/2006/relationships/hyperlink" Target="https://www.pixiv.net/users/66864680?utm_source=ig&amp;utm_medium=social&amp;utm_content=link_in_bio&amp;fbclid=PAZXh0bgNhZW0CMTEAc3J0YwZhcHBfaWQMMjU2MjgxMDQwNTU4AAGnFgd7ed0YDmfFS74a-SI3xGnJZZL0m5JBJxtqZjMEeYijg6kM79gzqg7bLJQ_aem_2fd0lgjNRMZTLYh3eCGImg" TargetMode="External"/><Relationship Id="rId2941" Type="http://schemas.openxmlformats.org/officeDocument/2006/relationships/hyperlink" Target="https://x.com/holdownspace" TargetMode="External"/><Relationship Id="rId1611" Type="http://schemas.openxmlformats.org/officeDocument/2006/relationships/hyperlink" Target="https://www.instagram.com/sugarday_712/" TargetMode="External"/><Relationship Id="rId2942" Type="http://schemas.openxmlformats.org/officeDocument/2006/relationships/hyperlink" Target="https://www.pixiv.net/users/14651501" TargetMode="External"/><Relationship Id="rId1612" Type="http://schemas.openxmlformats.org/officeDocument/2006/relationships/hyperlink" Target="https://www.youtube.com/@sugarday_712" TargetMode="External"/><Relationship Id="rId2943" Type="http://schemas.openxmlformats.org/officeDocument/2006/relationships/hyperlink" Target="https://www.instagram.com/hdspaceart/" TargetMode="External"/><Relationship Id="rId1613" Type="http://schemas.openxmlformats.org/officeDocument/2006/relationships/hyperlink" Target="https://www.instagram.com/p/DTm1purEg23/" TargetMode="External"/><Relationship Id="rId2944" Type="http://schemas.openxmlformats.org/officeDocument/2006/relationships/hyperlink" Target="https://www.twitch.tv/holdownspace" TargetMode="External"/><Relationship Id="rId1614" Type="http://schemas.openxmlformats.org/officeDocument/2006/relationships/hyperlink" Target="https://www.instagram.com/owo_summerice/" TargetMode="External"/><Relationship Id="rId2945" Type="http://schemas.openxmlformats.org/officeDocument/2006/relationships/hyperlink" Target="https://hm20000423.wixsite.com/hdspaceart" TargetMode="External"/><Relationship Id="rId1615" Type="http://schemas.openxmlformats.org/officeDocument/2006/relationships/hyperlink" Target="https://linktr.ee/summerice0609?utm_source=ig&amp;utm_medium=social&amp;utm_content=link_in_bio&amp;fbclid=PAZXh0bgNhZW0CMTEAc3J0YwZhcHBfaWQMMjU2MjgxMDQwNTU4AAGnWxl_jHqT-5FzXnzuWAonIl6--gPnN2UzxPmbp1pVoJbEE4FyMdGyiGIGwdA_aem_uuDuiSj1TBU5rzpmBXf79Q" TargetMode="External"/><Relationship Id="rId2946" Type="http://schemas.openxmlformats.org/officeDocument/2006/relationships/hyperlink" Target="https://linktr.ee/holdownspace" TargetMode="External"/><Relationship Id="rId1616" Type="http://schemas.openxmlformats.org/officeDocument/2006/relationships/hyperlink" Target="https://www.facebook.com/xia.bing.910353/posts/pfbid02uAiaNHbNrmER4RPvJZByc3sWqARftbchE1LrAtMPur6q7qnx4Q9oFiMxBCG8CGBSl" TargetMode="External"/><Relationship Id="rId2947" Type="http://schemas.openxmlformats.org/officeDocument/2006/relationships/hyperlink" Target="https://www.threads.com/@hdspaceart" TargetMode="External"/><Relationship Id="rId907" Type="http://schemas.openxmlformats.org/officeDocument/2006/relationships/hyperlink" Target="https://www.facebook.com/TLR.Kashiwa/" TargetMode="External"/><Relationship Id="rId1617" Type="http://schemas.openxmlformats.org/officeDocument/2006/relationships/hyperlink" Target="https://docs.google.com/forms/d/e/1FAIpQLSc6UymZJuTTDecI116QZ6I_O8s2LVMz6RG6nlib9N6dH2UAdA/viewform" TargetMode="External"/><Relationship Id="rId2948" Type="http://schemas.openxmlformats.org/officeDocument/2006/relationships/hyperlink" Target="https://www.threads.com/@hdspaceart/post/DUXwTTFCfez?xmt=AQF0ie97KIuxST4yCNKiZcCJg0JsQPfqdtKEav6lSfKQOg" TargetMode="External"/><Relationship Id="rId906" Type="http://schemas.openxmlformats.org/officeDocument/2006/relationships/hyperlink" Target="https://www.pixiv.net/users/27527728" TargetMode="External"/><Relationship Id="rId1618" Type="http://schemas.openxmlformats.org/officeDocument/2006/relationships/hyperlink" Target="https://www.plurk.com/p/3ia4aj5ak7" TargetMode="External"/><Relationship Id="rId2949" Type="http://schemas.openxmlformats.org/officeDocument/2006/relationships/hyperlink" Target="https://www.facebook.com/shushushuacg/?locale=zh_TW" TargetMode="External"/><Relationship Id="rId905" Type="http://schemas.openxmlformats.org/officeDocument/2006/relationships/hyperlink" Target="https://x.com/kabedoru" TargetMode="External"/><Relationship Id="rId1619" Type="http://schemas.openxmlformats.org/officeDocument/2006/relationships/hyperlink" Target="https://x.com/wugedou579/status/2012854869242376470" TargetMode="External"/><Relationship Id="rId904" Type="http://schemas.openxmlformats.org/officeDocument/2006/relationships/hyperlink" Target="https://reurl.cc/0W970l?fbclid=IwZXh0bgNhZW0CMTAAYnJpZBExczBrbmt6ZFI2NVlYWlF2bHNydGMGYXBwX2lkEDIyMjAzOTE3ODgyMDA4OTIAAR5h_xthGhPVLMZEZ0dtQ90pslmnEOxGpSE2pxDGH559fsnO4-CLAxEuCUPCgA_aem_UV6BxjUKGpjM6F-Wb-H-Rw" TargetMode="External"/><Relationship Id="rId909" Type="http://schemas.openxmlformats.org/officeDocument/2006/relationships/hyperlink" Target="https://www.facebook.com/TLR.Kashiwa/posts/pfbid02kCSm38S4W6qhAdwsD6sbP2TJZPKcjivSpQo1iWQdH7zFdshXSCXZgoaseAiSGBEHl" TargetMode="External"/><Relationship Id="rId908" Type="http://schemas.openxmlformats.org/officeDocument/2006/relationships/hyperlink" Target="https://www.facebook.com/share/p/16uZ4TMzBQ/" TargetMode="External"/><Relationship Id="rId903" Type="http://schemas.openxmlformats.org/officeDocument/2006/relationships/hyperlink" Target="https://www.facebook.com/jie.mao.96457/posts/pfbid02SBqsYrA9DJiixSLGhL8QXU37wxhRCUD1SzVKauUAZH36wQTGF6JvxhNZ9jDTX1qCl" TargetMode="External"/><Relationship Id="rId902" Type="http://schemas.openxmlformats.org/officeDocument/2006/relationships/hyperlink" Target="https://www.facebook.com/permalink.php?story_fbid=pfbid0rDNSpw9kiV49thXF89XCf7sm4AqTTVB3yXKVuCT8SBEYKg9fAKsK4EKqvuQSeQXXl&amp;id=61557215132637" TargetMode="External"/><Relationship Id="rId901" Type="http://schemas.openxmlformats.org/officeDocument/2006/relationships/hyperlink" Target="https://www.facebook.com/photo/?fbid=122256427568240504&amp;set=a.122138918012240504" TargetMode="External"/><Relationship Id="rId900" Type="http://schemas.openxmlformats.org/officeDocument/2006/relationships/hyperlink" Target="https://www.myacg.com.tw/seller_market.php?seller=73778&amp;sort=4&amp;order=DESC&amp;show=image&amp;market_id=22357&amp;no_market=&amp;pageID=1&amp;gourl_point=ZQUBN_155906&amp;keyword=&amp;low_price=&amp;high_price=&amp;start_date=&amp;end_date=" TargetMode="External"/><Relationship Id="rId2930" Type="http://schemas.openxmlformats.org/officeDocument/2006/relationships/hyperlink" Target="https://discord.gg/qQpYhtTQmM" TargetMode="External"/><Relationship Id="rId1600" Type="http://schemas.openxmlformats.org/officeDocument/2006/relationships/hyperlink" Target="https://www.instagram.com/yuimeooow?fbclid=IwY2xjawPpGc5leHRuA2FlbQIxMABicmlkETFFajB2cFVBNWFWWnpGMWczc3J0YwZhcHBfaWQQMjIyMDM5MTc4ODIwMDg5MgABHuFbK_a7FTpkCBcAZovt2g70YlF-n-fLz-QESyttdryppZtrT0mTnrAApCOr_aem_k63-kBTOse6onCcZW0G_Eg" TargetMode="External"/><Relationship Id="rId2931" Type="http://schemas.openxmlformats.org/officeDocument/2006/relationships/hyperlink" Target="https://x.com/aster_0102/status/2016711805499023658" TargetMode="External"/><Relationship Id="rId1601" Type="http://schemas.openxmlformats.org/officeDocument/2006/relationships/hyperlink" Target="https://www.youtube.com/@yuimeooow" TargetMode="External"/><Relationship Id="rId2932" Type="http://schemas.openxmlformats.org/officeDocument/2006/relationships/hyperlink" Target="https://myship.7-11.com.tw/general/detail/GM2312087897756" TargetMode="External"/><Relationship Id="rId1602" Type="http://schemas.openxmlformats.org/officeDocument/2006/relationships/hyperlink" Target="https://www.twitch.tv/yuimeooow" TargetMode="External"/><Relationship Id="rId2933" Type="http://schemas.openxmlformats.org/officeDocument/2006/relationships/hyperlink" Target="https://www.facebook.com/shi.zhong.394980" TargetMode="External"/><Relationship Id="rId1603" Type="http://schemas.openxmlformats.org/officeDocument/2006/relationships/hyperlink" Target="https://lit.link/en/yuimeooow?utm_source=ig&amp;utm_medium=social&amp;utm_content=link_in_bio&amp;fbclid=PAZXh0bgNhZW0CMTEAc3J0YwZhcHBfaWQMMjU2MjgxMDQwNTU4AAGn7XrZLutw-0zZiGOcXF8NefdiRO4ID1jm9OFzp_8Dl1JXacfH0p8Kh14cEPo_aem_DvU-u1vKz5FxPAfz8F2Mfg" TargetMode="External"/><Relationship Id="rId2934" Type="http://schemas.openxmlformats.org/officeDocument/2006/relationships/hyperlink" Target="https://bsky.app/profile/clock69.bsky.social" TargetMode="External"/><Relationship Id="rId1604" Type="http://schemas.openxmlformats.org/officeDocument/2006/relationships/hyperlink" Target="https://www.facebook.com/photo/?fbid=1603137647590876&amp;set=pcb.1603141030923871" TargetMode="External"/><Relationship Id="rId2935" Type="http://schemas.openxmlformats.org/officeDocument/2006/relationships/hyperlink" Target="https://x.com/clock_owo_?fbclid=IwY2xjawPwLxhleHRuA2FlbQIxMABicmlkETFpTUVwM3FMREx6bk1KUjYzc3J0YwZhcHBfaWQQMjIyMDM5MTc4ODIwMDg5MgABHgcw2_OAAv8DWkQW68yAcTyUumkRohkzO8fmPR1bCV5A_FO4i6zCjB_h-nKS_aem_UX8R0aOxx8hZMY1VHHf4Eg" TargetMode="External"/><Relationship Id="rId1605" Type="http://schemas.openxmlformats.org/officeDocument/2006/relationships/hyperlink" Target="https://www.facebook.com/zzzstudio.sleep/" TargetMode="External"/><Relationship Id="rId2936" Type="http://schemas.openxmlformats.org/officeDocument/2006/relationships/hyperlink" Target="https://www.pixiv.net/users/67591008" TargetMode="External"/><Relationship Id="rId1606" Type="http://schemas.openxmlformats.org/officeDocument/2006/relationships/hyperlink" Target="https://www.instagram.com/zzzstudio_sleep/?fbclid=IwY2xjawOcnIhleHRuA2FlbQIxMABicmlkETFhTmxqZTdmWmRlaTNDakx0c3J0YwZhcHBfaWQQMjIyMDM5MTc4ODIwMDg5MgABHr1awQ9Nn98RpPezD4Da6a6c5EWLqt-IRVA2itZ3DTm0VDCNLFRHvzR3ZpJR_aem_5vwJYIWaZamfi3BVQ0BnlQ" TargetMode="External"/><Relationship Id="rId2937" Type="http://schemas.openxmlformats.org/officeDocument/2006/relationships/hyperlink" Target="https://www.facebook.com/share/p/1GYYSPFo5k/" TargetMode="External"/><Relationship Id="rId1607" Type="http://schemas.openxmlformats.org/officeDocument/2006/relationships/hyperlink" Target="https://www.facebook.com/zzzstudio.sleep/posts/pfbid0jwguuTyRjpKN5tDhZ4TvUau98Tp5dx9SQPi5pj2sRWbmD5CBqF4eAxfzdYBjc2N9l" TargetMode="External"/><Relationship Id="rId2938" Type="http://schemas.openxmlformats.org/officeDocument/2006/relationships/hyperlink" Target="https://www.plurk.com/myth13" TargetMode="External"/><Relationship Id="rId1608" Type="http://schemas.openxmlformats.org/officeDocument/2006/relationships/hyperlink" Target="https://x.com/ENST9/status/2019233084479271236" TargetMode="External"/><Relationship Id="rId2939" Type="http://schemas.openxmlformats.org/officeDocument/2006/relationships/hyperlink" Target="https://home.gamer.com.tw/profile/index.php?owner=suzuri" TargetMode="External"/><Relationship Id="rId1609" Type="http://schemas.openxmlformats.org/officeDocument/2006/relationships/hyperlink" Target="https://x.com/Sugarday0712?s=09&amp;utm_source=ig&amp;utm_medium=social&amp;utm_content=link_in_bio&amp;fbclid=PAZXh0bgNhZW0CMTEAc3J0YwZhcHBfaWQMMjU2MjgxMDQwNTU4AAGnaBsySo91gD9DamXJpVOyxiJ6IeB8j6M9fsbsvbed-aNf3g97zdm-C5ipvF0_aem_Ywbd8zh1s-qvTvdwyocGXg" TargetMode="External"/><Relationship Id="rId1631" Type="http://schemas.openxmlformats.org/officeDocument/2006/relationships/hyperlink" Target="https://lit.link/zh-tw/yusuyusu?fbclid=IwY2xjawPIDYVleHRuA2FlbQIxMABicmlkETFMMGVKTG1jZFhVbjh2Vmw0c3J0YwZhcHBfaWQQMjIyMDM5MTc4ODIwMDg5MgABHlhCotpPDIYVbOn4RPm4-dGDVgLIfqUpW2OI6p1k5hw2hsR2VE4M4xNjcKuP_aem_UIxdjXHXIPbIxC3frPU3Xw" TargetMode="External"/><Relationship Id="rId2962" Type="http://schemas.openxmlformats.org/officeDocument/2006/relationships/hyperlink" Target="https://x.com/tenshinrour/status/2017540951095595518" TargetMode="External"/><Relationship Id="rId1632" Type="http://schemas.openxmlformats.org/officeDocument/2006/relationships/hyperlink" Target="https://www.facebook.com/permalink.php?story_fbid=pfbid02c7NxdCh8CjnuXgS6LxFkNnZC97rwcg8t8VjJZ6UdYMskLWfxYyZj5tw8JGkN9rV6l&amp;id=100063855934350" TargetMode="External"/><Relationship Id="rId2963" Type="http://schemas.openxmlformats.org/officeDocument/2006/relationships/hyperlink" Target="https://www.facebook.com/darkness.chiya/" TargetMode="External"/><Relationship Id="rId1633" Type="http://schemas.openxmlformats.org/officeDocument/2006/relationships/hyperlink" Target="https://docs.google.com/forms/d/e/1FAIpQLSfJCFQUBAtnxJ4j0rQf9d889wEeYs5FZkDM59xXtCfncclTMg/viewform" TargetMode="External"/><Relationship Id="rId2964" Type="http://schemas.openxmlformats.org/officeDocument/2006/relationships/hyperlink" Target="https://twitter.com/meowxia_002" TargetMode="External"/><Relationship Id="rId1634" Type="http://schemas.openxmlformats.org/officeDocument/2006/relationships/hyperlink" Target="https://docs.google.com/forms/d/e/1FAIpQLSfJCFQUBAtnxJ4j0rQf9d889wEeYs5FZkDM59xXtCfncclTMg/viewform" TargetMode="External"/><Relationship Id="rId2965" Type="http://schemas.openxmlformats.org/officeDocument/2006/relationships/hyperlink" Target="https://www.instagram.com/meowxia_002/" TargetMode="External"/><Relationship Id="rId1635" Type="http://schemas.openxmlformats.org/officeDocument/2006/relationships/hyperlink" Target="https://www.facebook.com/xue.hua.tu/" TargetMode="External"/><Relationship Id="rId2966" Type="http://schemas.openxmlformats.org/officeDocument/2006/relationships/hyperlink" Target="https://discord.gg/r8xwdGx7yk" TargetMode="External"/><Relationship Id="rId1636" Type="http://schemas.openxmlformats.org/officeDocument/2006/relationships/hyperlink" Target="https://www.instagram.com/sakayume_saki?fbclid=IwY2xjawOuLqxleHRuA2FlbQIxMABicmlkETExRDg3YVNWRWNrYlJXZ3Blc3J0YwZhcHBfaWQQMjIyMDM5MTc4ODIwMDg5MgABHg5jcTcWT9q4bnCWNrQNlmmwJBaJGxfX802LT4iz5NPAFZyxIzd9sV77t8gz_aem_63W5cDLfXKwesdh4znP8qg" TargetMode="External"/><Relationship Id="rId2967" Type="http://schemas.openxmlformats.org/officeDocument/2006/relationships/hyperlink" Target="https://lit.link/en/meowxia?fbclid=IwY2xjawPIDARleHRuA2FlbQIxMABicmlkETFMMGVKTG1jZFhVbjh2Vmw0c3J0YwZhcHBfaWQQMjIyMDM5MTc4ODIwMDg5MgABHui5pa78mLJbZb5KwMzMcCbQXkiH9G6xql3U9iPdgPNFmftbYPjigb0IEy3O_aem_972SecLYc7552bIHTVtKMg" TargetMode="External"/><Relationship Id="rId1637" Type="http://schemas.openxmlformats.org/officeDocument/2006/relationships/hyperlink" Target="https://www.facebook.com/xue.hua.tu/posts/pfbid0kNNAdgWPK3a9z9bXoR2LtEVhcKTqSbtceZ5TtxduYkpDpm7wbM6TovPvvq8Ux2x7l" TargetMode="External"/><Relationship Id="rId2968" Type="http://schemas.openxmlformats.org/officeDocument/2006/relationships/hyperlink" Target="https://x.com/17Hornet77987" TargetMode="External"/><Relationship Id="rId1638" Type="http://schemas.openxmlformats.org/officeDocument/2006/relationships/hyperlink" Target="https://www.facebook.com/photo?fbid=875427475093221&amp;set=pcb.875427585093210" TargetMode="External"/><Relationship Id="rId2969" Type="http://schemas.openxmlformats.org/officeDocument/2006/relationships/hyperlink" Target="https://x.com/17Hornet77987/status/2013601695377564144" TargetMode="External"/><Relationship Id="rId929" Type="http://schemas.openxmlformats.org/officeDocument/2006/relationships/hyperlink" Target="https://www.facebook.com/permalink.php?story_fbid=pfbid02K6meaiP35UavRUHjGkxTt7dwRuDfmZrkKVxd6RrF6GeMMxXpk1sAcuc4xUxcKUJkl&amp;id=61556136043456" TargetMode="External"/><Relationship Id="rId1639" Type="http://schemas.openxmlformats.org/officeDocument/2006/relationships/hyperlink" Target="https://www.facebook.com/AKAGUIK/?locale=zh_TW" TargetMode="External"/><Relationship Id="rId928" Type="http://schemas.openxmlformats.org/officeDocument/2006/relationships/hyperlink" Target="https://www.myacg.com.tw/goods_detail.php?gid=6203230" TargetMode="External"/><Relationship Id="rId927" Type="http://schemas.openxmlformats.org/officeDocument/2006/relationships/hyperlink" Target="https://www.facebook.com/permalink.php?story_fbid=pfbid0B5L5HWsTU2pkTf48zHksqGh3Q7ZnU9g54769tcnjw9Hh61PWovpv3RWWYCyV1FzGl&amp;id=61555066996146" TargetMode="External"/><Relationship Id="rId926" Type="http://schemas.openxmlformats.org/officeDocument/2006/relationships/hyperlink" Target="https://www.myacg.com.tw/goods_detail.php?gid=6203230" TargetMode="External"/><Relationship Id="rId921" Type="http://schemas.openxmlformats.org/officeDocument/2006/relationships/hyperlink" Target="https://www.google.com/url?q=https://clusters.tw/profile/9CE43FD8-FB57-44C6-8AA9-D199D45A6AC4/works&amp;sa=D&amp;source=editors&amp;ust=1764414424382910&amp;usg=AOvVaw09wAZ0pRmOPoWEHupu1Y69" TargetMode="External"/><Relationship Id="rId920" Type="http://schemas.openxmlformats.org/officeDocument/2006/relationships/hyperlink" Target="https://www.google.com/url?q=https://www.pixiv.net/users/16607392&amp;sa=D&amp;source=editors&amp;ust=1764414405584794&amp;usg=AOvVaw3cblxQzL9-j4WjABeoRimw" TargetMode="External"/><Relationship Id="rId925" Type="http://schemas.openxmlformats.org/officeDocument/2006/relationships/hyperlink" Target="https://www.facebook.com/okitakung65/posts/pfbid0ZwU5FGyepNE6Hdo87AR8rcvpRL47eEEVwMDktCwbnvEqKHSpviCWiGDZc1KepNjol" TargetMode="External"/><Relationship Id="rId924" Type="http://schemas.openxmlformats.org/officeDocument/2006/relationships/hyperlink" Target="https://www.facebook.com/permalink.php?story_fbid=pfbid0QbtqvFFH2r2m2hM9VrpeCoUPEgkPU9WdYJpUhVFsMmo2PXAKkERM9yyoUfBFnSfxl&amp;id=61576974851794" TargetMode="External"/><Relationship Id="rId923" Type="http://schemas.openxmlformats.org/officeDocument/2006/relationships/hyperlink" Target="https://www.google.com/url?q=https://linktr.ee/Kairasii4&amp;sa=D&amp;source=editors&amp;ust=1764414459494417&amp;usg=AOvVaw3PrxY_-MMge1rhRZG7brGd" TargetMode="External"/><Relationship Id="rId922" Type="http://schemas.openxmlformats.org/officeDocument/2006/relationships/hyperlink" Target="https://www.google.com/url?q=https://home.gamer.com.tw/profile/index.php?%26owner%3DNekoplanet&amp;sa=D&amp;source=editors&amp;ust=1764414442874819&amp;usg=AOvVaw1_6Zrw3la7Z2y7jAZE0S2_" TargetMode="External"/><Relationship Id="rId2960" Type="http://schemas.openxmlformats.org/officeDocument/2006/relationships/hyperlink" Target="https://www.instagram.com/weismann000" TargetMode="External"/><Relationship Id="rId1630" Type="http://schemas.openxmlformats.org/officeDocument/2006/relationships/hyperlink" Target="https://www.instagram.com/yusuyusu0408/" TargetMode="External"/><Relationship Id="rId2961" Type="http://schemas.openxmlformats.org/officeDocument/2006/relationships/hyperlink" Target="https://www.youtube.com/@weismann000/featured" TargetMode="External"/><Relationship Id="rId1620" Type="http://schemas.openxmlformats.org/officeDocument/2006/relationships/hyperlink" Target="https://www.facebook.com/wugdouGG/posts/pfbid02Uuz6WNL7QbtSMgSWNowhVLwdN5UtyFbVHYqanh7KF2Hekd6HVzYLtwsSd6hq77jXl" TargetMode="External"/><Relationship Id="rId2951" Type="http://schemas.openxmlformats.org/officeDocument/2006/relationships/hyperlink" Target="https://www.facebook.com/lunluncats" TargetMode="External"/><Relationship Id="rId1621" Type="http://schemas.openxmlformats.org/officeDocument/2006/relationships/hyperlink" Target="https://www.facebook.com/SophieKisara/posts/pfbid02jTXKrYGEJ2soSZkThqFWwwfJt8PJaYdecyX6wyY3xBW9VApH39qt2WhzLhanGgGbl" TargetMode="External"/><Relationship Id="rId2952" Type="http://schemas.openxmlformats.org/officeDocument/2006/relationships/hyperlink" Target="https://x.com/kon_ka827" TargetMode="External"/><Relationship Id="rId1622" Type="http://schemas.openxmlformats.org/officeDocument/2006/relationships/hyperlink" Target="https://www.facebook.com/people/Maru-Koneko/61554822463582/?ref=xav_ig_profile_web" TargetMode="External"/><Relationship Id="rId2953" Type="http://schemas.openxmlformats.org/officeDocument/2006/relationships/hyperlink" Target="https://www.pixiv.net/users/5561441" TargetMode="External"/><Relationship Id="rId1623" Type="http://schemas.openxmlformats.org/officeDocument/2006/relationships/hyperlink" Target="https://x.com/manda_rabbitho?s=21&amp;t=X1UGTmXluHgFoNA9geXVMg" TargetMode="External"/><Relationship Id="rId2954" Type="http://schemas.openxmlformats.org/officeDocument/2006/relationships/hyperlink" Target="https://x.com/Knocker_doujin/status/2016737007863726115" TargetMode="External"/><Relationship Id="rId1624" Type="http://schemas.openxmlformats.org/officeDocument/2006/relationships/hyperlink" Target="https://patreon.com/KonekoMaru?utm_medium=unknown&amp;utm_source=join_link&amp;utm_campaign=creatorshare_creator&amp;utm_content=copyLink" TargetMode="External"/><Relationship Id="rId2955" Type="http://schemas.openxmlformats.org/officeDocument/2006/relationships/hyperlink" Target="https://www.facebook.com/profile.php?id=61584822465078" TargetMode="External"/><Relationship Id="rId1625" Type="http://schemas.openxmlformats.org/officeDocument/2006/relationships/hyperlink" Target="https://www.instagram.com/_meow.maruw0._/" TargetMode="External"/><Relationship Id="rId2956" Type="http://schemas.openxmlformats.org/officeDocument/2006/relationships/hyperlink" Target="https://www.instagram.com/kaystone0423" TargetMode="External"/><Relationship Id="rId1626" Type="http://schemas.openxmlformats.org/officeDocument/2006/relationships/hyperlink" Target="https://discord.gg/VxRe64meXs" TargetMode="External"/><Relationship Id="rId2957" Type="http://schemas.openxmlformats.org/officeDocument/2006/relationships/hyperlink" Target="https://linkgoods.com/pinkcloud0423" TargetMode="External"/><Relationship Id="rId1627" Type="http://schemas.openxmlformats.org/officeDocument/2006/relationships/hyperlink" Target="https://linktr.ee/konekomaru_?utm_source=ig&amp;utm_medium=social&amp;utm_content=link_in_bio&amp;fbclid=PAZXh0bgNhZW0CMTEAc3J0YwZhcHBfaWQMMjU2MjgxMDQwNTU4AAGngjgKcVnyOwDecNPZW8adbUm9CEUFcvabpzP5kUFczE_9P3Vu25zxB_nFqSE_aem_JWVEuO3ISYUhLrj3zYhT1A" TargetMode="External"/><Relationship Id="rId2958" Type="http://schemas.openxmlformats.org/officeDocument/2006/relationships/hyperlink" Target="https://www.facebook.com/permalink.php?story_fbid=pfbid02kMjC1bE1FfSHCTk9gM96Bi6tUTXh9uQvFrEv2Pt13TRcVhqp8sZtUeLWJsGzRTqBl&amp;id=61584822465078" TargetMode="External"/><Relationship Id="rId918" Type="http://schemas.openxmlformats.org/officeDocument/2006/relationships/hyperlink" Target="https://www.google.com/url?q=https://www.facebook.com/profile.php?id%3D61576974851794&amp;sa=D&amp;source=editors&amp;ust=1764414373131410&amp;usg=AOvVaw1oNNGQRGkSCJZrtQ3TxAQr" TargetMode="External"/><Relationship Id="rId1628" Type="http://schemas.openxmlformats.org/officeDocument/2006/relationships/hyperlink" Target="https://www.facebook.com/photo/?fbid=122247016070160748&amp;set=pcb.122247016124160748" TargetMode="External"/><Relationship Id="rId2959" Type="http://schemas.openxmlformats.org/officeDocument/2006/relationships/hyperlink" Target="https://www.facebook.com/weismann00" TargetMode="External"/><Relationship Id="rId917" Type="http://schemas.openxmlformats.org/officeDocument/2006/relationships/hyperlink" Target="https://www.myacg.com.tw/seller_market.php?seller=442974" TargetMode="External"/><Relationship Id="rId1629" Type="http://schemas.openxmlformats.org/officeDocument/2006/relationships/hyperlink" Target="https://www.facebook.com/profile.php?id=100063855934350&amp;comment_id=Y29tbWVudDoxMzUzOTA2NjEzNDE0NTI0XzIwNTE0OTk2MTIyNTc1MDE%3D" TargetMode="External"/><Relationship Id="rId916" Type="http://schemas.openxmlformats.org/officeDocument/2006/relationships/hyperlink" Target="https://www.facebook.com/share/p/17Zo3dUEPi/" TargetMode="External"/><Relationship Id="rId915" Type="http://schemas.openxmlformats.org/officeDocument/2006/relationships/hyperlink" Target="https://www.pixiv.net/users/10121582" TargetMode="External"/><Relationship Id="rId919" Type="http://schemas.openxmlformats.org/officeDocument/2006/relationships/hyperlink" Target="https://www.google.com/url?q=https://x.com/nekoplanetOuO&amp;sa=D&amp;source=editors&amp;ust=1764414391697253&amp;usg=AOvVaw2vYtOSdSGu2S2Aa_o1G2bA" TargetMode="External"/><Relationship Id="rId910" Type="http://schemas.openxmlformats.org/officeDocument/2006/relationships/hyperlink" Target="https://drive.google.com/drive/u/2/folders/1Q-rSgRUW02lUFxRa3U59QoJx9izDfHa2" TargetMode="External"/><Relationship Id="rId914" Type="http://schemas.openxmlformats.org/officeDocument/2006/relationships/hyperlink" Target="https://x.com/Ivanwang624" TargetMode="External"/><Relationship Id="rId913" Type="http://schemas.openxmlformats.org/officeDocument/2006/relationships/hyperlink" Target="https://www.facebook.com/ivan624" TargetMode="External"/><Relationship Id="rId912" Type="http://schemas.openxmlformats.org/officeDocument/2006/relationships/hyperlink" Target="https://drive.google.com/file/d/1VxymofXbRX80NZ4LlB34njcDwqdvoDVS/view?usp=sharing" TargetMode="External"/><Relationship Id="rId911" Type="http://schemas.openxmlformats.org/officeDocument/2006/relationships/hyperlink" Target="https://drive.google.com/file/d/19Wzkd8giJS-iONxO05nOMY7jwGTsWSrY/view?usp=sharing" TargetMode="External"/><Relationship Id="rId2950" Type="http://schemas.openxmlformats.org/officeDocument/2006/relationships/hyperlink" Target="https://www.youtube.com/channel/UC_-_BDGX9GGVbtB5sdit9cQ" TargetMode="External"/><Relationship Id="rId2900" Type="http://schemas.openxmlformats.org/officeDocument/2006/relationships/hyperlink" Target="https://x.com/kujoamani/status/2019051911102529772" TargetMode="External"/><Relationship Id="rId2901" Type="http://schemas.openxmlformats.org/officeDocument/2006/relationships/hyperlink" Target="https://x.com/iorimoe_five/status/2019028318545449221/photo/2" TargetMode="External"/><Relationship Id="rId2902" Type="http://schemas.openxmlformats.org/officeDocument/2006/relationships/hyperlink" Target="https://twitter.com/myksan1717" TargetMode="External"/><Relationship Id="rId2903" Type="http://schemas.openxmlformats.org/officeDocument/2006/relationships/hyperlink" Target="https://fantia.jp/fanclubs/473697?locale=jp" TargetMode="External"/><Relationship Id="rId2904" Type="http://schemas.openxmlformats.org/officeDocument/2006/relationships/hyperlink" Target="https://www.instagram.com/myksan1717" TargetMode="External"/><Relationship Id="rId2905" Type="http://schemas.openxmlformats.org/officeDocument/2006/relationships/hyperlink" Target="https://x.com/myksan1717/status/2009190559425163590" TargetMode="External"/><Relationship Id="rId2906" Type="http://schemas.openxmlformats.org/officeDocument/2006/relationships/hyperlink" Target="https://www.facebook.com/share/1BJ2XVUe4C/?mibextid=wwXIfr" TargetMode="External"/><Relationship Id="rId2907" Type="http://schemas.openxmlformats.org/officeDocument/2006/relationships/hyperlink" Target="https://x.com/toyosama0" TargetMode="External"/><Relationship Id="rId2908" Type="http://schemas.openxmlformats.org/officeDocument/2006/relationships/hyperlink" Target="https://www.instagram.com/toyosama0/" TargetMode="External"/><Relationship Id="rId2909" Type="http://schemas.openxmlformats.org/officeDocument/2006/relationships/hyperlink" Target="https://lit.link/zh-tw/toyosama" TargetMode="External"/><Relationship Id="rId2920" Type="http://schemas.openxmlformats.org/officeDocument/2006/relationships/hyperlink" Target="https://x.com/CosisOfficial" TargetMode="External"/><Relationship Id="rId2921" Type="http://schemas.openxmlformats.org/officeDocument/2006/relationships/hyperlink" Target="https://www.instagram.com/cosis.official" TargetMode="External"/><Relationship Id="rId2922" Type="http://schemas.openxmlformats.org/officeDocument/2006/relationships/hyperlink" Target="https://www.youtube.com/@Cosiscos" TargetMode="External"/><Relationship Id="rId2923" Type="http://schemas.openxmlformats.org/officeDocument/2006/relationships/hyperlink" Target="https://www.facebook.com/nekomimiya/" TargetMode="External"/><Relationship Id="rId2924" Type="http://schemas.openxmlformats.org/officeDocument/2006/relationships/hyperlink" Target="https://www.instagram.com/p/DUDEKcNjwZe/" TargetMode="External"/><Relationship Id="rId2925" Type="http://schemas.openxmlformats.org/officeDocument/2006/relationships/hyperlink" Target="https://firststage-pro.com/en/" TargetMode="External"/><Relationship Id="rId2926" Type="http://schemas.openxmlformats.org/officeDocument/2006/relationships/hyperlink" Target="https://x.com/XunPaoCompany" TargetMode="External"/><Relationship Id="rId2927" Type="http://schemas.openxmlformats.org/officeDocument/2006/relationships/hyperlink" Target="https://x.com/yali52156879/with_replies" TargetMode="External"/><Relationship Id="rId2928" Type="http://schemas.openxmlformats.org/officeDocument/2006/relationships/hyperlink" Target="https://www.youtube.com/@Twitch_yanran" TargetMode="External"/><Relationship Id="rId2929" Type="http://schemas.openxmlformats.org/officeDocument/2006/relationships/hyperlink" Target="https://www.twitch.tv/yanran_feretto?lang=ja" TargetMode="External"/><Relationship Id="rId2910" Type="http://schemas.openxmlformats.org/officeDocument/2006/relationships/hyperlink" Target="https://twitter.com/purupuru123456" TargetMode="External"/><Relationship Id="rId2911" Type="http://schemas.openxmlformats.org/officeDocument/2006/relationships/hyperlink" Target="https://fantia.jp/fanclubs/489762?locale=jp" TargetMode="External"/><Relationship Id="rId2912" Type="http://schemas.openxmlformats.org/officeDocument/2006/relationships/hyperlink" Target="https://www.instagram.com/purtang_tokyo/" TargetMode="External"/><Relationship Id="rId2913" Type="http://schemas.openxmlformats.org/officeDocument/2006/relationships/hyperlink" Target="https://www.facebook.com/yala1688888/posts/pfbid02n5eaKGaBH6FYU4B75g4q6ioR5GLwNMXERXZXQ7WEEzW6fVDAcsmz4yX1tW6YyUTXl" TargetMode="External"/><Relationship Id="rId2914" Type="http://schemas.openxmlformats.org/officeDocument/2006/relationships/hyperlink" Target="https://www.facebook.com/kamibpage/?locale=zh_TW" TargetMode="External"/><Relationship Id="rId2915" Type="http://schemas.openxmlformats.org/officeDocument/2006/relationships/hyperlink" Target="https://x.com/kamikami_vv?fbclid=IwY2xjawOaF8VleHRuA2FlbQIxMABicmlkETFaWVBvUm5jbWx3ckJVaVA0c3J0YwZhcHBfaWQQMjIyMDM5MTc4ODIwMDg5MgABHj9Ys4lpd2CIPImzu6jOPK_wUd8NtGiFuaX-QUPPVHfkckuiMT603m5x2ZxA_aem_TOVm372zG_-57-AKIEXh9w" TargetMode="External"/><Relationship Id="rId2916" Type="http://schemas.openxmlformats.org/officeDocument/2006/relationships/hyperlink" Target="https://www.instagram.com/kamikami_v?fbclid=IwY2xjawOaF8pleHRuA2FlbQIxMABicmlkETFaWVBvUm5jbWx3ckJVaVA0c3J0YwZhcHBfaWQQMjIyMDM5MTc4ODIwMDg5MgABHqFOfrQ4c7kviDFECGaTwzxINfUBXJbPkfiHHxftnBNOMcXECN-vT1Az_Is4_aem_OjdsTr0B8YmUOoPiSshTsg" TargetMode="External"/><Relationship Id="rId2917" Type="http://schemas.openxmlformats.org/officeDocument/2006/relationships/hyperlink" Target="https://www.facebook.com/naki.cosplayer/?locale=zh_TW" TargetMode="External"/><Relationship Id="rId2918" Type="http://schemas.openxmlformats.org/officeDocument/2006/relationships/hyperlink" Target="https://x.com/Nak_iii?fbclid=IwY2xjawObSDlleHRuA2FlbQIxMABicmlkETFCdjRkY1JDZ3dWSXA4R05ic3J0YwZhcHBfaWQQMjIyMDM5MTc4ODIwMDg5MgABHv5xe9xfADuZzewLfeK79n3Cp5XVm8NTHirZYDgmQhBH2tIJISQeA1zMW9S7_aem_5ZjLA7401y8-r9ulr_-N-w" TargetMode="External"/><Relationship Id="rId2919" Type="http://schemas.openxmlformats.org/officeDocument/2006/relationships/hyperlink" Target="https://www.twitch.tv/nak_iii?fbclid=IwY2xjawObSEBleHRuA2FlbQIxMABicmlkETFCdjRkY1JDZ3dWSXA4R05ic3J0YwZhcHBfaWQQMjIyMDM5MTc4ODIwMDg5MgABHp79JH57ccIWYNvRbq5hvH-S_wN27Vlmm_bka64-xtoka8_hdwmmF_y8Nksc_aem_RQN_BgKuutaHL21Kpowqqg" TargetMode="External"/><Relationship Id="rId1697" Type="http://schemas.openxmlformats.org/officeDocument/2006/relationships/hyperlink" Target="https://www.facebook.com/share/p/18GfYv5eN5/" TargetMode="External"/><Relationship Id="rId1698" Type="http://schemas.openxmlformats.org/officeDocument/2006/relationships/hyperlink" Target="https://www.facebook.com/permalink.php?story_fbid=pfbid0JPw26xghNbuCB3KFSXvB5AKecksF1Zz2dMwbg97rxxbrL2stCUZ7EY2iLDNyMSR9l&amp;id=100083137430570" TargetMode="External"/><Relationship Id="rId1699" Type="http://schemas.openxmlformats.org/officeDocument/2006/relationships/hyperlink" Target="https://www.myacg.com.tw/seller_market.php?seller=733646&amp;fbclid=IwY2xjawPe2RdleHRuA2FlbQIxMABicmlkETE1elFmNzRldVJiSDNrMUwxc3J0YwZhcHBfaWQQMjIyMDM5MTc4ODIwMDg5MgABHkcCdCCAnB6M_Fqgg5bG0kB2LkJNw3erRT3s-9Pw_HZJdAkaD7coiiW6R6mf_aem_8xghB8zDuYnLTDCX3p6lDA" TargetMode="External"/><Relationship Id="rId866" Type="http://schemas.openxmlformats.org/officeDocument/2006/relationships/hyperlink" Target="https://www.plurk.com/p/3ia2pgv8ia" TargetMode="External"/><Relationship Id="rId865" Type="http://schemas.openxmlformats.org/officeDocument/2006/relationships/hyperlink" Target="https://home.gamer.com.tw/creation.php?owner=fred04142" TargetMode="External"/><Relationship Id="rId864" Type="http://schemas.openxmlformats.org/officeDocument/2006/relationships/hyperlink" Target="https://www.twitch.tv/fred04142" TargetMode="External"/><Relationship Id="rId863" Type="http://schemas.openxmlformats.org/officeDocument/2006/relationships/hyperlink" Target="https://www.pixiv.net/users/1391233" TargetMode="External"/><Relationship Id="rId869" Type="http://schemas.openxmlformats.org/officeDocument/2006/relationships/hyperlink" Target="https://www.myacg.com.tw/goods_detail.php?gid=6704986" TargetMode="External"/><Relationship Id="rId868" Type="http://schemas.openxmlformats.org/officeDocument/2006/relationships/hyperlink" Target="https://www.facebook.com/tsuki.na.2025/posts/pfbid02SFSyVEz1NGUgKp2b67dq9RdP9vzmBkWefE8M81a8QrBvcmsyZ76ejSMsbNnJnHXil" TargetMode="External"/><Relationship Id="rId867" Type="http://schemas.openxmlformats.org/officeDocument/2006/relationships/hyperlink" Target="https://www.plurk.com/p/3i65ec1oot" TargetMode="External"/><Relationship Id="rId1690" Type="http://schemas.openxmlformats.org/officeDocument/2006/relationships/hyperlink" Target="https://www.plurk.com/p/3i8u33ung1" TargetMode="External"/><Relationship Id="rId1691" Type="http://schemas.openxmlformats.org/officeDocument/2006/relationships/hyperlink" Target="https://www.facebook.com/oshinof" TargetMode="External"/><Relationship Id="rId1692" Type="http://schemas.openxmlformats.org/officeDocument/2006/relationships/hyperlink" Target="https://www.facebook.com/oshinof/posts/pfbid02fS2cW7tAtHhG5eu69srXKHNyh9q43PnuZdQnR3ry2VHbSbXyQKYewRZQvR3ikarpl" TargetMode="External"/><Relationship Id="rId862" Type="http://schemas.openxmlformats.org/officeDocument/2006/relationships/hyperlink" Target="https://twitter.com/wind7626" TargetMode="External"/><Relationship Id="rId1693" Type="http://schemas.openxmlformats.org/officeDocument/2006/relationships/hyperlink" Target="https://www.facebook.com/junyurijp/posts/pfbid031unyXyz1S7reWxkaiWuguoyK5LprG6cAyC5pF3vMa1sJnk6WJeiwtaVtYqb9Bqxdl" TargetMode="External"/><Relationship Id="rId861" Type="http://schemas.openxmlformats.org/officeDocument/2006/relationships/hyperlink" Target="https://www.facebook.com/fred04142" TargetMode="External"/><Relationship Id="rId1694" Type="http://schemas.openxmlformats.org/officeDocument/2006/relationships/hyperlink" Target="https://www.facebook.com/junyurijp/posts/pfbid02CHYr68zBJABdmqPwPhn4hppfiZ54SCJ9NzStPX6H1gRSGz9tFzYsz9cyRtyjbmuul" TargetMode="External"/><Relationship Id="rId860" Type="http://schemas.openxmlformats.org/officeDocument/2006/relationships/hyperlink" Target="https://www.facebook.com/milkbox888/posts/pfbid02o5XwZ2yjiB8eYSq2MexBnZ38QGJqFcR4a32dCA18s4civtAtrjkWmcVNrkTHqZU5l" TargetMode="External"/><Relationship Id="rId1695" Type="http://schemas.openxmlformats.org/officeDocument/2006/relationships/hyperlink" Target="https://x.com/Tohka_cos/status/2018299685660983558" TargetMode="External"/><Relationship Id="rId1696" Type="http://schemas.openxmlformats.org/officeDocument/2006/relationships/hyperlink" Target="https://www.facebook.com/PinkuEmpire/posts/pfbid02Xj8P1kKNoquETffWB3G2WbBJH1cchq4dfSRZBwxPFta8AJP8Uancbvba9RjsggrYl" TargetMode="External"/><Relationship Id="rId1686" Type="http://schemas.openxmlformats.org/officeDocument/2006/relationships/hyperlink" Target="https://www.myacg.com.tw/goods_detail.php?gid=6692330" TargetMode="External"/><Relationship Id="rId1687" Type="http://schemas.openxmlformats.org/officeDocument/2006/relationships/hyperlink" Target="https://x.com/kabihandmaker/status/2017494439963594835" TargetMode="External"/><Relationship Id="rId1688" Type="http://schemas.openxmlformats.org/officeDocument/2006/relationships/hyperlink" Target="https://www.myacg.com.tw/goods_detail.php?gid=6586300" TargetMode="External"/><Relationship Id="rId1689" Type="http://schemas.openxmlformats.org/officeDocument/2006/relationships/hyperlink" Target="https://www.myacg.com.tw/goods_detail.php?gid=6586300" TargetMode="External"/><Relationship Id="rId855" Type="http://schemas.openxmlformats.org/officeDocument/2006/relationships/hyperlink" Target="https://www.facebook.com/Donyakiiii/posts/pfbid0238nWBHrghqs54HaYe9F6M3UUmmyxDjXryAgZ3SQ7kpzuqkzAtAQR9UA4c4MK5hV3l" TargetMode="External"/><Relationship Id="rId854" Type="http://schemas.openxmlformats.org/officeDocument/2006/relationships/hyperlink" Target="https://www.pixiv.net/users/15520657" TargetMode="External"/><Relationship Id="rId853" Type="http://schemas.openxmlformats.org/officeDocument/2006/relationships/hyperlink" Target="https://www.plurk.com/magaqq123?fbclid=IwY2xjawOfZ-ZleHRuA2FlbQIxMABicmlkETE1VzdlTHRJVDM0dm5HZzFzc3J0YwZhcHBfaWQQMjIyMDM5MTc4ODIwMDg5MgABHtgT5Xl8cXHHQjWBtcYyQjlD_8aIVKNdbs1G48c0D0dOsUArr2u9jzEYDXfV_aem_ZXKxj8tKddN_CLDcwEavjQ" TargetMode="External"/><Relationship Id="rId852" Type="http://schemas.openxmlformats.org/officeDocument/2006/relationships/hyperlink" Target="https://www.facebook.com/Donyakiiii?__cft__%5B0%5D=AZXdgTcX1xkZPnENzzroWUV8ozk6ZHrnVRc5De8S9rWGQzPMou17YKsLHT5gatyEdoDnOMMsTs8qcxppWdQuxtp2PAML-xyG0J4JeyNsHz38vmpgptqubYfj1tnbM6rI8Ffnr-43UH1wvpSTpLTvlXj-&amp;__tn__=-UC%2CP-R" TargetMode="External"/><Relationship Id="rId859" Type="http://schemas.openxmlformats.org/officeDocument/2006/relationships/hyperlink" Target="https://www.facebook.com/milkbox888/posts/pfbid0C5CVzLyBzazKzg8M3WGmdR8S63gWUZihbY7qAWBBn4tLduyqnchxaMmwRM6Q14Jrl?__cft__%5B0%5D=AZapp7X1hF4u0mg_wUtZRPROU6Hv_s3v5VWlF0cK9nPQCEaNVa_bZ9lSMuJL82ChvYfC_G1Rf-pHloiYM00mBM0wKkNdg8t_NoLXKobxgS4-HjCqmXcpVT0aUbiciTgrAfqno-bXxSAwIMMWU4_EviTM53r_NZse-LJSdr-MZArgcbC91k7G2SyZN4OEw8VrfOgUFREa4fY9u7MKpGKu5FBMdGWf2wD9vgoVao2QU5KYTA&amp;__tn__=%2CO%2CP-y-R" TargetMode="External"/><Relationship Id="rId858" Type="http://schemas.openxmlformats.org/officeDocument/2006/relationships/hyperlink" Target="https://drive.google.com/file/d/1BiQyvbb8JvbcA1gJfwC2ff5kvwvm_HaQ/view?usp=drivesdk" TargetMode="External"/><Relationship Id="rId857" Type="http://schemas.openxmlformats.org/officeDocument/2006/relationships/hyperlink" Target="https://www.facebook.com/lydia60130304/posts/pfbid02MUVW8Wces2Ck2DrFFR89VJozDhPfZ6vy3sZcN62g1D6MU7JHY18P4ppTzUP4nSt3l" TargetMode="External"/><Relationship Id="rId856" Type="http://schemas.openxmlformats.org/officeDocument/2006/relationships/hyperlink" Target="https://www.facebook.com/reel/1433640505048192" TargetMode="External"/><Relationship Id="rId1680" Type="http://schemas.openxmlformats.org/officeDocument/2006/relationships/hyperlink" Target="https://www.facebook.com/share/p/1AU6mRgtEu/" TargetMode="External"/><Relationship Id="rId1681" Type="http://schemas.openxmlformats.org/officeDocument/2006/relationships/hyperlink" Target="https://www.plurk.com/moeyatw" TargetMode="External"/><Relationship Id="rId851" Type="http://schemas.openxmlformats.org/officeDocument/2006/relationships/hyperlink" Target="https://www.facebook.com/tse.tung.lin.2025/posts/pfbid02iuC5tVYdanXERaQAL8N7ssSU8eh8QQxYaY3HG4d386ZZPzTvYZtokkVMb7AEcKa2l" TargetMode="External"/><Relationship Id="rId1682" Type="http://schemas.openxmlformats.org/officeDocument/2006/relationships/hyperlink" Target="https://discord.gg/GC8JxQ3ZZy" TargetMode="External"/><Relationship Id="rId850" Type="http://schemas.openxmlformats.org/officeDocument/2006/relationships/hyperlink" Target="https://www.myacg.com.tw/goods_detail.php?gid=6006455" TargetMode="External"/><Relationship Id="rId1683" Type="http://schemas.openxmlformats.org/officeDocument/2006/relationships/hyperlink" Target="https://lit.link/zh-tw/moeyatw" TargetMode="External"/><Relationship Id="rId1684" Type="http://schemas.openxmlformats.org/officeDocument/2006/relationships/hyperlink" Target="https://www.myacg.com.tw/goods_detail.php?gid=6588949" TargetMode="External"/><Relationship Id="rId1685" Type="http://schemas.openxmlformats.org/officeDocument/2006/relationships/hyperlink" Target="https://www.facebook.com/share/p/16dgpte52o/?mibextid=wwXIfr" TargetMode="External"/><Relationship Id="rId888" Type="http://schemas.openxmlformats.org/officeDocument/2006/relationships/hyperlink" Target="https://www.facebook.com/profile.php?id=61579390033294" TargetMode="External"/><Relationship Id="rId887" Type="http://schemas.openxmlformats.org/officeDocument/2006/relationships/hyperlink" Target="https://www.facebook.com/photo/?fbid=752424237915463&amp;set=a.104854136005813" TargetMode="External"/><Relationship Id="rId886" Type="http://schemas.openxmlformats.org/officeDocument/2006/relationships/hyperlink" Target="https://www.pixiv.net/users/87118889" TargetMode="External"/><Relationship Id="rId885" Type="http://schemas.openxmlformats.org/officeDocument/2006/relationships/hyperlink" Target="https://x.com/chochomi00" TargetMode="External"/><Relationship Id="rId889" Type="http://schemas.openxmlformats.org/officeDocument/2006/relationships/hyperlink" Target="https://www.facebook.com/permalink.php?story_fbid=pfbid0H8yuZkikRLqnnNre6ZUHMAAM8nvEhJGAwon7WnxtPFkEBGTEgGUqLhNoo553goKkl&amp;id=61579390033294" TargetMode="External"/><Relationship Id="rId880" Type="http://schemas.openxmlformats.org/officeDocument/2006/relationships/hyperlink" Target="https://www.facebook.com/share/p/17thCUTJ3U/" TargetMode="External"/><Relationship Id="rId884" Type="http://schemas.openxmlformats.org/officeDocument/2006/relationships/hyperlink" Target="https://www.facebook.com/MilkYuzi/posts/pfbid0evDfP8VmRn9svsZ9eGnKRDQgVviF1EnTRPYxnybbdHrqZoD3ajXLyNEj9qrUc2w1l" TargetMode="External"/><Relationship Id="rId883" Type="http://schemas.openxmlformats.org/officeDocument/2006/relationships/hyperlink" Target="https://x.com/Muojjang_0929/status/2018988986858156103" TargetMode="External"/><Relationship Id="rId882" Type="http://schemas.openxmlformats.org/officeDocument/2006/relationships/hyperlink" Target="https://www.pixiv.net/users/89980668" TargetMode="External"/><Relationship Id="rId881" Type="http://schemas.openxmlformats.org/officeDocument/2006/relationships/hyperlink" Target="https://twitter.com/bm_tol" TargetMode="External"/><Relationship Id="rId877" Type="http://schemas.openxmlformats.org/officeDocument/2006/relationships/hyperlink" Target="https://drive.google.com/file/d/1hKb_eIFrjolrSpuQuOR8I5zaUkyvmXIL/view?usp=sharing" TargetMode="External"/><Relationship Id="rId876" Type="http://schemas.openxmlformats.org/officeDocument/2006/relationships/hyperlink" Target="https://www.facebook.com/share/p/1ANhnPH5nE/" TargetMode="External"/><Relationship Id="rId875" Type="http://schemas.openxmlformats.org/officeDocument/2006/relationships/hyperlink" Target="https://www.facebook.com/ke.even.3979/posts/pfbid0h3BBw3Vsk4YxtMkpCd1MFhRALeuf68ZmNSgb7HkTHUqSKnK6hhYHAjAaCS1tnDqbl" TargetMode="External"/><Relationship Id="rId874" Type="http://schemas.openxmlformats.org/officeDocument/2006/relationships/hyperlink" Target="https://www.pixiv.net/users/23680106?fbclid=IwY2xjawOuNlpleHRuA2FlbQIxMABicmlkETFJTWNJb21MUTBWZmVyVVM2c3J0YwZhcHBfaWQQMjIyMDM5MTc4ODIwMDg5MgABHuiWbXAikK3kQ9ud6HIVE7LrWdHPQO-PkAgbmLLOLsgyqbfs-Knfi6q3W-vq_aem_JYCqrt21mmmoflbyX4j9zw" TargetMode="External"/><Relationship Id="rId879" Type="http://schemas.openxmlformats.org/officeDocument/2006/relationships/hyperlink" Target="https://www.pixiv.net/users/35692440" TargetMode="External"/><Relationship Id="rId878" Type="http://schemas.openxmlformats.org/officeDocument/2006/relationships/hyperlink" Target="https://www.facebook.com/permalink.php?story_fbid=pfbid037QNF1Q4QbsRoHMCJSiaLc9mUBM4sVZrs6MqEJke67k2j7nJtAdYKt2dvBRZ3FZygl&amp;id=100091688690320" TargetMode="External"/><Relationship Id="rId873" Type="http://schemas.openxmlformats.org/officeDocument/2006/relationships/hyperlink" Target="https://twitter.com/Keven_ver5" TargetMode="External"/><Relationship Id="rId872" Type="http://schemas.openxmlformats.org/officeDocument/2006/relationships/hyperlink" Target="https://www.facebook.com/p/%E8%98%BF%E8%8E%89%E7%94%9C%E9%BB%9E%E5%B7%A5%E5%9D%8A-61575813196261/" TargetMode="External"/><Relationship Id="rId871" Type="http://schemas.openxmlformats.org/officeDocument/2006/relationships/hyperlink" Target="https://www.plurk.com/p/3i8p6b3zlp" TargetMode="External"/><Relationship Id="rId870" Type="http://schemas.openxmlformats.org/officeDocument/2006/relationships/hyperlink" Target="https://www.facebook.com/share/p/1Dy41cBmJ8/" TargetMode="External"/><Relationship Id="rId1653" Type="http://schemas.openxmlformats.org/officeDocument/2006/relationships/hyperlink" Target="https://www.facebook.com/profile.php?id=100094213977263" TargetMode="External"/><Relationship Id="rId1654" Type="http://schemas.openxmlformats.org/officeDocument/2006/relationships/hyperlink" Target="https://x.com/Potato_illust?fbclid=IwY2xjawPs4vxleHRuA2FlbQIxMABicmlkETFUeUk5NWVPUmhYcDdENUgwc3J0YwZhcHBfaWQQMjIyMDM5MTc4ODIwMDg5MgABHnO6RAJGldujvCtfirBPkZK6ZknYt9SgbZZzPTJP2n_0nWuJLuA6ayLWuBZM_aem_bRkaXe7MZL6fV5pSJNudvw" TargetMode="External"/><Relationship Id="rId1655" Type="http://schemas.openxmlformats.org/officeDocument/2006/relationships/hyperlink" Target="https://www.facebook.com/permalink.php?story_fbid=pfbid02hgeVpPfRvr8bh3ptkmAqJWMkWg6xmEwsmfEDJ5ZAkR8CgRb4TnKgg1gHFQhZN55Gl&amp;id=100094213977263" TargetMode="External"/><Relationship Id="rId1656" Type="http://schemas.openxmlformats.org/officeDocument/2006/relationships/hyperlink" Target="https://myship.7-11.com.tw/general/detail/GM2510176779387?fbclid=IwZXh0bgNhZW0CMTAAYnJpZBExVHlJOTVlT1JoWHA3RDVIMHNydGMGYXBwX2lkEDIyMjAzOTE3ODgyMDA4OTIAAR6VoCJ96aCvbAIgOeoAvLXYrBbO8K2w2bAZA6UDGKmzl3t_X8DNIQisnHzjeA_aem_1YmIADZ2FTp6kt9F_LPGQA" TargetMode="External"/><Relationship Id="rId1657" Type="http://schemas.openxmlformats.org/officeDocument/2006/relationships/hyperlink" Target="https://www.facebook.com/mbddcatg/posts/pfbid0Bdf7mgUFTcFvZyGVahTUVJr5SERg3gUpiHcv81QLbz6vZZvQgvbFUym3JPyYs9Wel" TargetMode="External"/><Relationship Id="rId1658" Type="http://schemas.openxmlformats.org/officeDocument/2006/relationships/hyperlink" Target="https://x.com/Asasin_9" TargetMode="External"/><Relationship Id="rId1659" Type="http://schemas.openxmlformats.org/officeDocument/2006/relationships/hyperlink" Target="https://www.pixiv.net/users/4825428" TargetMode="External"/><Relationship Id="rId829" Type="http://schemas.openxmlformats.org/officeDocument/2006/relationships/hyperlink" Target="https://x.com/ZANYA_001/status/2018985272030163008" TargetMode="External"/><Relationship Id="rId828" Type="http://schemas.openxmlformats.org/officeDocument/2006/relationships/hyperlink" Target="https://www.pixiv.net/users/90875712" TargetMode="External"/><Relationship Id="rId827" Type="http://schemas.openxmlformats.org/officeDocument/2006/relationships/hyperlink" Target="https://twitter.com/ZANYA_001" TargetMode="External"/><Relationship Id="rId822" Type="http://schemas.openxmlformats.org/officeDocument/2006/relationships/hyperlink" Target="https://www.facebook.com/id339939" TargetMode="External"/><Relationship Id="rId821" Type="http://schemas.openxmlformats.org/officeDocument/2006/relationships/hyperlink" Target="https://www.facebook.com/share/p/1HRGEtFYwT/" TargetMode="External"/><Relationship Id="rId820" Type="http://schemas.openxmlformats.org/officeDocument/2006/relationships/hyperlink" Target="https://www.pixiv.net/users/88346180" TargetMode="External"/><Relationship Id="rId826" Type="http://schemas.openxmlformats.org/officeDocument/2006/relationships/hyperlink" Target="https://www.myacg.com.tw/seller_market.php?seller=344884" TargetMode="External"/><Relationship Id="rId825" Type="http://schemas.openxmlformats.org/officeDocument/2006/relationships/hyperlink" Target="https://www.facebook.com/share/p/1CKQ4f6LEs/" TargetMode="External"/><Relationship Id="rId824" Type="http://schemas.openxmlformats.org/officeDocument/2006/relationships/hyperlink" Target="https://www.instagram.com/339939poi" TargetMode="External"/><Relationship Id="rId823" Type="http://schemas.openxmlformats.org/officeDocument/2006/relationships/hyperlink" Target="https://x.com/DKO66?fbclid=IwY2xjawPwLYJleHRuA2FlbQIxMABicmlkETFJRjB3UlBXWkdwdnFuNE1Cc3J0YwZhcHBfaWQQMjIyMDM5MTc4ODIwMDg5MgABHv9XrUVIH2piDc_hI_B9EeWDnfF5qe29hMl3phluGbIFkfc5p7ToeNUk5mIe_aem_zx_4V8I8txNUHAeniG5unw" TargetMode="External"/><Relationship Id="rId1650" Type="http://schemas.openxmlformats.org/officeDocument/2006/relationships/hyperlink" Target="https://x.com/bremen_today/status/2015434209440194878" TargetMode="External"/><Relationship Id="rId1651" Type="http://schemas.openxmlformats.org/officeDocument/2006/relationships/hyperlink" Target="https://x.com/bremen_today/status/2019019169484918877/photo/1" TargetMode="External"/><Relationship Id="rId1652" Type="http://schemas.openxmlformats.org/officeDocument/2006/relationships/hyperlink" Target="https://x.com/bhwhitedragon/status/2018281316467507286/photo/1" TargetMode="External"/><Relationship Id="rId1642" Type="http://schemas.openxmlformats.org/officeDocument/2006/relationships/hyperlink" Target="https://www.facebook.com/AKAGUIK/posts/pfbid02d5Bew4Sf5ckPHYQckbJtPDnXc8eWSgCfjP6ffADLdwKATPpWa7mWgW2SiYiCRxsFl" TargetMode="External"/><Relationship Id="rId2973" Type="http://schemas.openxmlformats.org/officeDocument/2006/relationships/hyperlink" Target="https://www.pixiv.net/users/2174931?_gl=1*57nuep*_ga*NTk4NTk0MzczLjE3NjA2MTk5Njg.*_ga_D9TLP3EFER*czE3NjQ2NTA1ODMkbzQkZzAkdDE3NjQ2NTA1ODMkajYwJGwwJGgw" TargetMode="External"/><Relationship Id="rId1643" Type="http://schemas.openxmlformats.org/officeDocument/2006/relationships/hyperlink" Target="https://docs.google.com/forms/d/e/1FAIpQLSd74CwzjRF6T8N-sl8WJGaPQLer5-j9oOUEH9VZCfvtU35PBQ/viewform" TargetMode="External"/><Relationship Id="rId2974" Type="http://schemas.openxmlformats.org/officeDocument/2006/relationships/hyperlink" Target="https://waterring.fanbox.cc/" TargetMode="External"/><Relationship Id="rId1644" Type="http://schemas.openxmlformats.org/officeDocument/2006/relationships/hyperlink" Target="https://www.facebook.com/akaneee615/posts/pfbid0Ld1rXsJbq3ai6VSEJc8ELxxLzE8S8jhagnB1Atso9LNMC2x2vjh3JMY2xM3LZQ7Ql" TargetMode="External"/><Relationship Id="rId2975" Type="http://schemas.openxmlformats.org/officeDocument/2006/relationships/hyperlink" Target="https://waterring.tw/productions?fbclid=IwY2xjawObTYxleHRuA2FlbQIxMABicmlkETFCdjRkY1JDZ3dWSXA4R05ic3J0YwZhcHBfaWQQMjIyMDM5MTc4ODIwMDg5MgABHkBcqSSBMwKF3YN9dZ2oJgxzneu4i_myYIq9dVBm7lNwBb66F_eIaY8sRlED_aem_2j1pZ2KAPxhu2Kk_CObB7g" TargetMode="External"/><Relationship Id="rId1645" Type="http://schemas.openxmlformats.org/officeDocument/2006/relationships/hyperlink" Target="https://www.facebook.com/profile.php?id=100063703945770" TargetMode="External"/><Relationship Id="rId2976" Type="http://schemas.openxmlformats.org/officeDocument/2006/relationships/hyperlink" Target="https://cabbage-soft.com/" TargetMode="External"/><Relationship Id="rId1646" Type="http://schemas.openxmlformats.org/officeDocument/2006/relationships/hyperlink" Target="https://www.facebook.com/xia.yu.mao.2025" TargetMode="External"/><Relationship Id="rId2977" Type="http://schemas.openxmlformats.org/officeDocument/2006/relationships/hyperlink" Target="https://www.facebook.com/jongeun.se.5?locale=zh_HK" TargetMode="External"/><Relationship Id="rId1647" Type="http://schemas.openxmlformats.org/officeDocument/2006/relationships/hyperlink" Target="https://x.com/yumeow0510" TargetMode="External"/><Relationship Id="rId2978" Type="http://schemas.openxmlformats.org/officeDocument/2006/relationships/hyperlink" Target="https://www.instagram.com/frankiew_yip/" TargetMode="External"/><Relationship Id="rId1648" Type="http://schemas.openxmlformats.org/officeDocument/2006/relationships/hyperlink" Target="https://www.youtube.com/@yumeow0510" TargetMode="External"/><Relationship Id="rId2979" Type="http://schemas.openxmlformats.org/officeDocument/2006/relationships/drawing" Target="../drawings/drawing9.xml"/><Relationship Id="rId1649" Type="http://schemas.openxmlformats.org/officeDocument/2006/relationships/hyperlink" Target="https://drive.google.com/file/d/1JMngBK6Gfk1fZAkn0gBjXi96ay9BMU9A/view?usp=sharing" TargetMode="External"/><Relationship Id="rId819" Type="http://schemas.openxmlformats.org/officeDocument/2006/relationships/hyperlink" Target="https://x.com/JSli48763" TargetMode="External"/><Relationship Id="rId818" Type="http://schemas.openxmlformats.org/officeDocument/2006/relationships/hyperlink" Target="https://bsky.app/profile/erorange.bsky.social" TargetMode="External"/><Relationship Id="rId817" Type="http://schemas.openxmlformats.org/officeDocument/2006/relationships/hyperlink" Target="https://www.myacg.com.tw/seller_market.php?seller=683697" TargetMode="External"/><Relationship Id="rId816" Type="http://schemas.openxmlformats.org/officeDocument/2006/relationships/hyperlink" Target="https://www.facebook.com/share/p/1B8aKCtrPg/" TargetMode="External"/><Relationship Id="rId811" Type="http://schemas.openxmlformats.org/officeDocument/2006/relationships/hyperlink" Target="https://www.myacg.com.tw/goods_detail.php?gid=6800342" TargetMode="External"/><Relationship Id="rId810" Type="http://schemas.openxmlformats.org/officeDocument/2006/relationships/hyperlink" Target="https://www.facebook.com/share/p/14VYVHsBAk3/" TargetMode="External"/><Relationship Id="rId815" Type="http://schemas.openxmlformats.org/officeDocument/2006/relationships/hyperlink" Target="https://www.facebook.com/animeboxyoshi/posts/pfbid0N6Ri2HwUSgrjj9hVDE5UHGu2fcKT9udgw3NqwEhYK8KX9pprBWaynqRD7ezy94S1l" TargetMode="External"/><Relationship Id="rId814" Type="http://schemas.openxmlformats.org/officeDocument/2006/relationships/hyperlink" Target="https://home.gamer.com.tw/profile/index.php?&amp;owner=Byong" TargetMode="External"/><Relationship Id="rId813" Type="http://schemas.openxmlformats.org/officeDocument/2006/relationships/hyperlink" Target="https://www.youtube.com/@bone__boom" TargetMode="External"/><Relationship Id="rId812" Type="http://schemas.openxmlformats.org/officeDocument/2006/relationships/hyperlink" Target="https://www.facebook.com/share/p/14VYVHsBAk3/" TargetMode="External"/><Relationship Id="rId2970" Type="http://schemas.openxmlformats.org/officeDocument/2006/relationships/hyperlink" Target="https://rkmusic.jp/" TargetMode="External"/><Relationship Id="rId1640" Type="http://schemas.openxmlformats.org/officeDocument/2006/relationships/hyperlink" Target="https://x.com/AkaGuik?fbclid=IwY2xjawOX4jNleHRuA2FlbQIxMABicmlkETFJSHRIVndpOGZrY1VhU1J0c3J0YwZhcHBfaWQQMjIyMDM5MTc4ODIwMDg5MgABHmttdwQs1Nv86Adct99Z4q6MjjFXahL0JPJPJ1tyhARYvd9Sz5oTl2cC13xH_aem_oopBePesw_i7W6fi82HTEw" TargetMode="External"/><Relationship Id="rId2971" Type="http://schemas.openxmlformats.org/officeDocument/2006/relationships/hyperlink" Target="https://www.facebook.com/waterring2/?locale=zh_TW" TargetMode="External"/><Relationship Id="rId1641" Type="http://schemas.openxmlformats.org/officeDocument/2006/relationships/hyperlink" Target="https://www.instagram.com/Akaguik" TargetMode="External"/><Relationship Id="rId2972" Type="http://schemas.openxmlformats.org/officeDocument/2006/relationships/hyperlink" Target="https://x.com/WaterRingArt?fbclid=IwY2xjawObTZlleHRuA2FlbQIxMABicmlkETFCdjRkY1JDZ3dWSXA4R05ic3J0YwZhcHBfaWQQMjIyMDM5MTc4ODIwMDg5MgABHkBcqSSBMwKF3YN9dZ2oJgxzneu4i_myYIq9dVBm7lNwBb66F_eIaY8sRlED_aem_2j1pZ2KAPxhu2Kk_CObB7g" TargetMode="External"/><Relationship Id="rId1675" Type="http://schemas.openxmlformats.org/officeDocument/2006/relationships/hyperlink" Target="https://www.facebook.com/Mr.yulinArtwork/posts/pfbid05JGtafuJaso436BwjAT4pJuXfFvRjepQhbWcVJiL4zwAmB79oCYYNjG5QBnGGm2Tl" TargetMode="External"/><Relationship Id="rId1676" Type="http://schemas.openxmlformats.org/officeDocument/2006/relationships/hyperlink" Target="https://www.facebook.com/gu.ru.188061" TargetMode="External"/><Relationship Id="rId1677" Type="http://schemas.openxmlformats.org/officeDocument/2006/relationships/hyperlink" Target="https://x.com/SharkBiteTail?fbclid=IwY2xjawPwJXRleHRuA2FlbQIxMABicmlkETFJRjB3UlBXWkdwdnFuNE1Cc3J0YwZhcHBfaWQQMjIyMDM5MTc4ODIwMDg5MgABHjlVQz0SDTvrjZe5Pz0oUb4Ju0Jpp962EAnUSK8ewEkXzcp5SWHyXHohgwUt_aem_kfe93GPg0VoAfj3I-Non5g" TargetMode="External"/><Relationship Id="rId1678" Type="http://schemas.openxmlformats.org/officeDocument/2006/relationships/hyperlink" Target="https://x.com/spaded0314?fbclid=IwY2xjawPwJXVleHRuA2FlbQIxMABicmlkETFJRjB3UlBXWkdwdnFuNE1Cc3J0YwZhcHBfaWQQMjIyMDM5MTc4ODIwMDg5MgABHnG3VZ8DaP4mqMflJJo38kl7qN7-MO3dENkHinfDYdrXnQ3wAiRddl-oAjuo_aem_0XLnmehaUykYRYiHHu9iWQ" TargetMode="External"/><Relationship Id="rId1679" Type="http://schemas.openxmlformats.org/officeDocument/2006/relationships/hyperlink" Target="https://www.pixiv.net/users/2120271" TargetMode="External"/><Relationship Id="rId849" Type="http://schemas.openxmlformats.org/officeDocument/2006/relationships/hyperlink" Target="https://www.facebook.com/gigiArtWork/posts/pfbid02qVK2o6mYMQMreykmTqRuXaVAXG1W9mqFAHvFeZMaBYqxYuDvqAcKahsokJ2RXAHel" TargetMode="External"/><Relationship Id="rId844" Type="http://schemas.openxmlformats.org/officeDocument/2006/relationships/hyperlink" Target="https://www.instagram.com/oh_den3.14/" TargetMode="External"/><Relationship Id="rId843" Type="http://schemas.openxmlformats.org/officeDocument/2006/relationships/hyperlink" Target="https://www.pixiv.net/users/16560595" TargetMode="External"/><Relationship Id="rId842" Type="http://schemas.openxmlformats.org/officeDocument/2006/relationships/hyperlink" Target="https://twitter.com/Oh_den87" TargetMode="External"/><Relationship Id="rId841" Type="http://schemas.openxmlformats.org/officeDocument/2006/relationships/hyperlink" Target="https://www.facebook.com/swordfishSashimi?locale=zh_TW" TargetMode="External"/><Relationship Id="rId848" Type="http://schemas.openxmlformats.org/officeDocument/2006/relationships/hyperlink" Target="https://www.plurk.com/p/3i0vqw4zzr" TargetMode="External"/><Relationship Id="rId847" Type="http://schemas.openxmlformats.org/officeDocument/2006/relationships/hyperlink" Target="https://www.facebook.com/permalink.php?story_fbid=pfbid07YEXFNkufX3HX1dgiPJckaVtvv7dSmL8UdLwZnY3zrj93N1dhYuet5s82mvbuSH9l&amp;id=61581576457038" TargetMode="External"/><Relationship Id="rId846" Type="http://schemas.openxmlformats.org/officeDocument/2006/relationships/hyperlink" Target="https://www.facebook.com/su.yong.lun.407559/posts/pfbid028aPk2CmdoBKrutzvcFJqKBfE9qibzj9RkAL8DHFp2ng6PR3THGt1jPJheqq2uCyl" TargetMode="External"/><Relationship Id="rId845" Type="http://schemas.openxmlformats.org/officeDocument/2006/relationships/hyperlink" Target="https://lit.link/zh-tw/3053e7ef-3afc-4e40-a532-74d4c06673a4" TargetMode="External"/><Relationship Id="rId1670" Type="http://schemas.openxmlformats.org/officeDocument/2006/relationships/hyperlink" Target="https://x.com/saltcan69210/status/2018979039273533634" TargetMode="External"/><Relationship Id="rId840" Type="http://schemas.openxmlformats.org/officeDocument/2006/relationships/hyperlink" Target="https://www.facebook.com/su.yong.lun.407559" TargetMode="External"/><Relationship Id="rId1671" Type="http://schemas.openxmlformats.org/officeDocument/2006/relationships/hyperlink" Target="https://www.facebook.com/permalink.php?story_fbid=pfbid02gHwf6o7V4YpjuUDyFJHrPGkViSDyFnwvJRJ9Nr61HGXGGj6PQ3W65YWDg4EEQSRil&amp;id=100072024726705" TargetMode="External"/><Relationship Id="rId1672" Type="http://schemas.openxmlformats.org/officeDocument/2006/relationships/hyperlink" Target="https://www.facebook.com/Mr.yulinArtwork" TargetMode="External"/><Relationship Id="rId1673" Type="http://schemas.openxmlformats.org/officeDocument/2006/relationships/hyperlink" Target="https://x.com/YuLinMarkII" TargetMode="External"/><Relationship Id="rId1674" Type="http://schemas.openxmlformats.org/officeDocument/2006/relationships/hyperlink" Target="https://www.pixiv.net/users/107531155" TargetMode="External"/><Relationship Id="rId1664" Type="http://schemas.openxmlformats.org/officeDocument/2006/relationships/hyperlink" Target="https://www.myacg.com.tw/goods_detail.php?gid=6656078&amp;fbclid=IwY2xjawPhi5FleHRuA2FlbQIxMABicmlkETFzMGtua3pkUjY1WVhaUXZsc3J0YwZhcHBfaWQQMjIyMDM5MTc4ODIwMDg5MgABHn7DJcfYrmWuhCtTiptjrAg5zeGUriAZN4gCK-FTHjMU2q-IrMi0o_X_uNQI_aem_wfltoN4vWHXcU2CKOYd5Ig" TargetMode="External"/><Relationship Id="rId1665" Type="http://schemas.openxmlformats.org/officeDocument/2006/relationships/hyperlink" Target="https://www.plurk.com/deitymark" TargetMode="External"/><Relationship Id="rId1666" Type="http://schemas.openxmlformats.org/officeDocument/2006/relationships/hyperlink" Target="https://www.instagram.com/deity_mark/p/DUI9hzhE1wS/" TargetMode="External"/><Relationship Id="rId1667" Type="http://schemas.openxmlformats.org/officeDocument/2006/relationships/hyperlink" Target="https://reurl.cc/Zlx6Wp" TargetMode="External"/><Relationship Id="rId1668" Type="http://schemas.openxmlformats.org/officeDocument/2006/relationships/hyperlink" Target="https://www.plurk.com/p/3i0sxc4leh" TargetMode="External"/><Relationship Id="rId1669" Type="http://schemas.openxmlformats.org/officeDocument/2006/relationships/hyperlink" Target="https://www.facebook.com/mania8522191/posts/pfbid0ZvbQBewTPctFX8teDkyZozWweL5PT3bfvB4RrqtDpeLYAjn8KfmJkeZW5TiQthkzl" TargetMode="External"/><Relationship Id="rId839" Type="http://schemas.openxmlformats.org/officeDocument/2006/relationships/hyperlink" Target="https://www.facebook.com/shen.q.jun/posts/pfbid02x1xNbZz6MkUPdKYmEpc1LafXN2PA9yKkbArfp7dQ6N6h92rwW2Q5adpUsrpwUyoRl" TargetMode="External"/><Relationship Id="rId838" Type="http://schemas.openxmlformats.org/officeDocument/2006/relationships/hyperlink" Target="https://home.gamer.com.tw/creation.php?owner=qa0912309057" TargetMode="External"/><Relationship Id="rId833" Type="http://schemas.openxmlformats.org/officeDocument/2006/relationships/hyperlink" Target="https://x.com/Zhang_ShaoJun01" TargetMode="External"/><Relationship Id="rId832" Type="http://schemas.openxmlformats.org/officeDocument/2006/relationships/hyperlink" Target="https://www.facebook.com/shen.q.jun" TargetMode="External"/><Relationship Id="rId831" Type="http://schemas.openxmlformats.org/officeDocument/2006/relationships/hyperlink" Target="https://www.plurk.com/p/3ia8zyu30q" TargetMode="External"/><Relationship Id="rId830" Type="http://schemas.openxmlformats.org/officeDocument/2006/relationships/hyperlink" Target="https://www.facebook.com/Tianyuyarashi/posts/pfbid06mtnxd4D4sxRgh8KxjAULd8Fcqvr5JVVLbFaZcpAyb976nHAqKiZ4uhzLmhMWnN2l" TargetMode="External"/><Relationship Id="rId837" Type="http://schemas.openxmlformats.org/officeDocument/2006/relationships/hyperlink" Target="https://www.patreon.com/user?u=58562297" TargetMode="External"/><Relationship Id="rId836" Type="http://schemas.openxmlformats.org/officeDocument/2006/relationships/hyperlink" Target="https://jun0227.fanbox.cc/" TargetMode="External"/><Relationship Id="rId835" Type="http://schemas.openxmlformats.org/officeDocument/2006/relationships/hyperlink" Target="https://www.pixiv.net/users/4871864" TargetMode="External"/><Relationship Id="rId834" Type="http://schemas.openxmlformats.org/officeDocument/2006/relationships/hyperlink" Target="https://www.plurk.com/qaz0912309057" TargetMode="External"/><Relationship Id="rId1660" Type="http://schemas.openxmlformats.org/officeDocument/2006/relationships/hyperlink" Target="https://x.com/Asasin_9/status/2019016281333375090/photo/1" TargetMode="External"/><Relationship Id="rId1661" Type="http://schemas.openxmlformats.org/officeDocument/2006/relationships/hyperlink" Target="https://x.com/zkoooo_/status/2017908409866273241" TargetMode="External"/><Relationship Id="rId1662" Type="http://schemas.openxmlformats.org/officeDocument/2006/relationships/hyperlink" Target="https://www.facebook.com/buru.bururu.2025" TargetMode="External"/><Relationship Id="rId1663" Type="http://schemas.openxmlformats.org/officeDocument/2006/relationships/hyperlink" Target="https://www.facebook.com/buru.bururu.2025/posts/pfbid024UsNaVaEyAPcJRXTM8aLp41Ni5sGCKZcCh7cNrxuS8uk2ZnNbxDHjzEtq2j9qHZJl" TargetMode="External"/><Relationship Id="rId2148" Type="http://schemas.openxmlformats.org/officeDocument/2006/relationships/hyperlink" Target="https://www.instagram.com/eddlai608/" TargetMode="External"/><Relationship Id="rId2149" Type="http://schemas.openxmlformats.org/officeDocument/2006/relationships/hyperlink" Target="https://linktr.ee/eddlai608?fbclid=IwY2xjawOfWfFleHRuA2FlbQIxMABicmlkETF4ZVNib3hDUmNRNWZtZ1dVc3J0YwZhcHBfaWQQMjIyMDM5MTc4ODIwMDg5MgABHsThxm7W9eZCFkqLNpvcnlR6cJMnNWk668EziyDMTrkrOduhlho_KOlIme7v_aem_27a_BbiAfQNupF4tHJcyvQ" TargetMode="External"/><Relationship Id="rId2140" Type="http://schemas.openxmlformats.org/officeDocument/2006/relationships/hyperlink" Target="https://x.com/HappyGutouMan/status/2009632626232209832" TargetMode="External"/><Relationship Id="rId2141" Type="http://schemas.openxmlformats.org/officeDocument/2006/relationships/hyperlink" Target="https://www.facebook.com/share/p/1bAbqdUZbV/" TargetMode="External"/><Relationship Id="rId2142" Type="http://schemas.openxmlformats.org/officeDocument/2006/relationships/hyperlink" Target="https://docs.google.com/forms/d/e/1FAIpQLSe5CUeANpk9gRIfZoq22XBMzZccGEU51OTZ-PxPo9FfApcsoQ/viewform" TargetMode="External"/><Relationship Id="rId2143" Type="http://schemas.openxmlformats.org/officeDocument/2006/relationships/hyperlink" Target="https://www.dlsite.com/touch.html?locale=zh_TW" TargetMode="External"/><Relationship Id="rId2144" Type="http://schemas.openxmlformats.org/officeDocument/2006/relationships/hyperlink" Target="https://www.plurk.com/p/3i9j1n8jdf" TargetMode="External"/><Relationship Id="rId2145" Type="http://schemas.openxmlformats.org/officeDocument/2006/relationships/hyperlink" Target="https://www.plurk.com/p/3i9j1s7usi" TargetMode="External"/><Relationship Id="rId2146" Type="http://schemas.openxmlformats.org/officeDocument/2006/relationships/hyperlink" Target="https://www.facebook.com/eddlai608/?locale=zh_TW" TargetMode="External"/><Relationship Id="rId2147" Type="http://schemas.openxmlformats.org/officeDocument/2006/relationships/hyperlink" Target="https://www.patreon.com/eddlai608" TargetMode="External"/><Relationship Id="rId2137" Type="http://schemas.openxmlformats.org/officeDocument/2006/relationships/hyperlink" Target="https://www.facebook.com/TW.HUION/?locale=zh_TW" TargetMode="External"/><Relationship Id="rId2138" Type="http://schemas.openxmlformats.org/officeDocument/2006/relationships/hyperlink" Target="https://myship.7-11.com.tw/general/detail/GM2306189983607" TargetMode="External"/><Relationship Id="rId2139" Type="http://schemas.openxmlformats.org/officeDocument/2006/relationships/hyperlink" Target="https://myship.7-11.com.tw/general/detail/GM2306189983607" TargetMode="External"/><Relationship Id="rId2130" Type="http://schemas.openxmlformats.org/officeDocument/2006/relationships/hyperlink" Target="https://www.facebook.com/MangoPartyGames" TargetMode="External"/><Relationship Id="rId2131" Type="http://schemas.openxmlformats.org/officeDocument/2006/relationships/hyperlink" Target="https://twitter.com/MangoPartyGames" TargetMode="External"/><Relationship Id="rId2132" Type="http://schemas.openxmlformats.org/officeDocument/2006/relationships/hyperlink" Target="https://www.youtube.com/@mangoparty9959" TargetMode="External"/><Relationship Id="rId2133" Type="http://schemas.openxmlformats.org/officeDocument/2006/relationships/hyperlink" Target="https://www.facebook.com/DelayGG0508/posts/pfbid02v6kDXg8ZxHdovWmW5fo6dpcBUEKUxoJWuL15kEDFw3vDtMYcJJsSAmZ4KZzcWPEZl?__cft__%5B0%5D=AZWyKQocuzL7miWD18cm6bCRWv2GpqrFIubz2cQbU-VSq5RPM_o5ddYYAKuxfde4udRnd23lVk1AxeMWi9-owxFTOA6opT5wwRYcoHS5X_C3k7qaVHMh8nzWZXjC0VycA0GoFqLk07dxzuNbNzZS8DXaKIstqdGsxJCGicQZnS_va4ACMGhVWR-tu22XyQ3D9682_swQM6qRTfHq_8zrQZ5n&amp;__tn__=%2CO%2CP-R" TargetMode="External"/><Relationship Id="rId2134" Type="http://schemas.openxmlformats.org/officeDocument/2006/relationships/hyperlink" Target="https://www.facebook.com/DelayGG0508/posts/pfbid0cNM1257DYBJxD8MxVWsD3abMkPZyqZuVYfSDPBt5MGB3UznVKg8mbbgPzTGT3MA5l" TargetMode="External"/><Relationship Id="rId2135" Type="http://schemas.openxmlformats.org/officeDocument/2006/relationships/hyperlink" Target="https://www.plurk.com/iightningdance" TargetMode="External"/><Relationship Id="rId2136" Type="http://schemas.openxmlformats.org/officeDocument/2006/relationships/hyperlink" Target="https://home.gamer.com.tw/profile/index.php?owner=sacredness" TargetMode="External"/><Relationship Id="rId2160" Type="http://schemas.openxmlformats.org/officeDocument/2006/relationships/hyperlink" Target="https://www.facebook.com/profile.php?id=100064487124991" TargetMode="External"/><Relationship Id="rId2161" Type="http://schemas.openxmlformats.org/officeDocument/2006/relationships/hyperlink" Target="https://www.facebook.com/permalink.php?story_fbid=pfbid08phQ3icyZ19BmhoS75JMEp6y787kAqjpWy4m6FBWEum5YcmvHZGdr1R4njZJcy9Vl&amp;id=100064487124991" TargetMode="External"/><Relationship Id="rId2162" Type="http://schemas.openxmlformats.org/officeDocument/2006/relationships/hyperlink" Target="https://www.facebook.com/share/p/17zH7WdYgv/" TargetMode="External"/><Relationship Id="rId2163" Type="http://schemas.openxmlformats.org/officeDocument/2006/relationships/hyperlink" Target="https://x.com/ntnuvlsi/status/2018360424987795838" TargetMode="External"/><Relationship Id="rId2164" Type="http://schemas.openxmlformats.org/officeDocument/2006/relationships/hyperlink" Target="https://www.facebook.com/melanianpurin/?locale=zh_TW" TargetMode="External"/><Relationship Id="rId2165" Type="http://schemas.openxmlformats.org/officeDocument/2006/relationships/hyperlink" Target="https://www.facebook.com/p/Nekonabe-100066562821753/" TargetMode="External"/><Relationship Id="rId2166" Type="http://schemas.openxmlformats.org/officeDocument/2006/relationships/hyperlink" Target="https://www.facebook.com/Sansanpainting/posts/pfbid03DuaTTKSG4SuQuo1WLSVimBwc8L5wEUgHYwmraV1Mm41kX8DGuq2H53i1mB3tm4ml" TargetMode="External"/><Relationship Id="rId2167" Type="http://schemas.openxmlformats.org/officeDocument/2006/relationships/hyperlink" Target="https://www.facebook.com/photo/?fbid=1477054781096011&amp;set=pcb.1477062764428546" TargetMode="External"/><Relationship Id="rId2168" Type="http://schemas.openxmlformats.org/officeDocument/2006/relationships/hyperlink" Target="https://www.facebook.com/Sansanpainting/posts/pfbid03DuaTTKSG4SuQuo1WLSVimBwc8L5wEUgHYwmraV1Mm41kX8DGuq2H53i1mB3tm4ml" TargetMode="External"/><Relationship Id="rId2169" Type="http://schemas.openxmlformats.org/officeDocument/2006/relationships/hyperlink" Target="https://twitter.com/Lan_Lan_tw" TargetMode="External"/><Relationship Id="rId2159" Type="http://schemas.openxmlformats.org/officeDocument/2006/relationships/hyperlink" Target="https://www.facebook.com/photo/?fbid=1455390013266185&amp;set=pcb.1455390553266131" TargetMode="External"/><Relationship Id="rId2150" Type="http://schemas.openxmlformats.org/officeDocument/2006/relationships/hyperlink" Target="https://www.facebook.com/eddlai608/posts/pfbid0dX5V8iviqybtvmcCYvkKvr3MnL7KdroX7vjCLC1k1mvdLZf4AgCoKJ2pn3PKA3zJl?locale=zh_TW" TargetMode="External"/><Relationship Id="rId2151" Type="http://schemas.openxmlformats.org/officeDocument/2006/relationships/hyperlink" Target="https://myship.7-11.com.tw/general/detail/GM2512301124120?fbclid=IwY2xjawPtJyNleHRuA2FlbQIxMABicmlkETFiaTl5S0NzY1NZTW9MWXRoc3J0YwZhcHBfaWQQMjIyMDM5MTc4ODIwMDg5MgABHjDqPeTOwtCj_uWQFqBY9IJV7Tit3KTB6inRAFOAt4ZQ9uI-mfcqZIrz071Q_aem_Dc6BcGl9ubta6Z3x8qwQPw" TargetMode="External"/><Relationship Id="rId2152" Type="http://schemas.openxmlformats.org/officeDocument/2006/relationships/hyperlink" Target="https://x.com/ahnitol" TargetMode="External"/><Relationship Id="rId2153" Type="http://schemas.openxmlformats.org/officeDocument/2006/relationships/hyperlink" Target="https://ahnitol.com/" TargetMode="External"/><Relationship Id="rId2154" Type="http://schemas.openxmlformats.org/officeDocument/2006/relationships/hyperlink" Target="https://x.com/ahnitol/status/2019072753652142587?s=20" TargetMode="External"/><Relationship Id="rId2155" Type="http://schemas.openxmlformats.org/officeDocument/2006/relationships/hyperlink" Target="https://x.com/ahnitol/status/2019072753652142587" TargetMode="External"/><Relationship Id="rId2156" Type="http://schemas.openxmlformats.org/officeDocument/2006/relationships/hyperlink" Target="https://ahnitol.com/shop.html" TargetMode="External"/><Relationship Id="rId2157" Type="http://schemas.openxmlformats.org/officeDocument/2006/relationships/hyperlink" Target="https://tokyofigure.jp/?srsltid=AfmBOopy8SKV9HWb_i7H7ubL2DcyoC-kFlx8hd_Pz4QlA0B2r-EvjobT" TargetMode="External"/><Relationship Id="rId2158" Type="http://schemas.openxmlformats.org/officeDocument/2006/relationships/hyperlink" Target="https://www.instagram.com/p/DOyJFQXgRo-/" TargetMode="External"/><Relationship Id="rId2104" Type="http://schemas.openxmlformats.org/officeDocument/2006/relationships/hyperlink" Target="https://www.facebook.com/permalink.php?story_fbid=pfbid02NfqKFSdvwox6ALpp8B9BmSkEpccu3DgvqFg1AmyizsJP437DSaLqt6J6s1GtZdq2l&amp;id=61575556031923" TargetMode="External"/><Relationship Id="rId2105" Type="http://schemas.openxmlformats.org/officeDocument/2006/relationships/hyperlink" Target="https://tw-doujin.info/event/ff45/311761634" TargetMode="External"/><Relationship Id="rId2106" Type="http://schemas.openxmlformats.org/officeDocument/2006/relationships/hyperlink" Target="https://www.facebook.com/Ayane.ouo/posts/pfbid0Bnvoh65B2LXe9mhr6eRwUCvz9xr8AkKPhFcrZReoFStYdyRjfUdSA8hqJ3jZDRFAl" TargetMode="External"/><Relationship Id="rId2107" Type="http://schemas.openxmlformats.org/officeDocument/2006/relationships/hyperlink" Target="https://reurl.cc/0abRp6" TargetMode="External"/><Relationship Id="rId2108" Type="http://schemas.openxmlformats.org/officeDocument/2006/relationships/hyperlink" Target="https://www.facebook.com/p/%E7%B1%B3%E7%B2%92%E9%A6%AC%E5%B7%A5%E5%9D%8A-100025235142024/?locale=zh_TW" TargetMode="External"/><Relationship Id="rId2109" Type="http://schemas.openxmlformats.org/officeDocument/2006/relationships/hyperlink" Target="https://www.facebook.com/nightthink.tw/?locale=zh_TW" TargetMode="External"/><Relationship Id="rId2100" Type="http://schemas.openxmlformats.org/officeDocument/2006/relationships/hyperlink" Target="https://www.facebook.com/permalink.php?story_fbid=pfbid0dQr4neK4LPnqCncWHLNjcR2YeE7MLLq5rdE9kffHUjnVzveWEcoy1ebTy6n1wG3Sl&amp;id=61575993912610" TargetMode="External"/><Relationship Id="rId2101" Type="http://schemas.openxmlformats.org/officeDocument/2006/relationships/hyperlink" Target="https://www.facebook.com/taiwantoranoana/?locale=zh_TW" TargetMode="External"/><Relationship Id="rId2102" Type="http://schemas.openxmlformats.org/officeDocument/2006/relationships/hyperlink" Target="https://www.facebook.com/BUJONOSTUDIO/?locale=zh_TW" TargetMode="External"/><Relationship Id="rId2103" Type="http://schemas.openxmlformats.org/officeDocument/2006/relationships/hyperlink" Target="https://www.facebook.com/profile.php?id=61575556031923" TargetMode="External"/><Relationship Id="rId899" Type="http://schemas.openxmlformats.org/officeDocument/2006/relationships/hyperlink" Target="https://www.facebook.com/share/p/1A4pokM3L2/" TargetMode="External"/><Relationship Id="rId898" Type="http://schemas.openxmlformats.org/officeDocument/2006/relationships/hyperlink" Target="https://www.facebook.com/shan.han.464438/posts/pfbid03qrVNJaDSQ4JVkoBA6GqYscrCZaAC3dHVnWXzRWX5VUPM551utSnkzGmLxMxqXWBl" TargetMode="External"/><Relationship Id="rId897" Type="http://schemas.openxmlformats.org/officeDocument/2006/relationships/hyperlink" Target="https://www.facebook.com/photo/?fbid=1200912478911505&amp;set=a.572175535118539" TargetMode="External"/><Relationship Id="rId896" Type="http://schemas.openxmlformats.org/officeDocument/2006/relationships/hyperlink" Target="https://www.facebook.com/EwaiObeiwei/posts/pfbid02SvJGBQAvn7Aw69B68fCjUnH9ar3LWeeC1QaeFVdP8LkHUz6gqG1Ve9P62CHkLYQQl?__cft__%5B0%5D=AZXk2rFj1smS6vipaL5sdjh_OtV0Tls-jmXF54WtU_gI4tgWo8rWy3yrqZnA2dCm5SOzqYPxIjSYzIRKvoJim2x1PfSP11Tg8a9-DiLMyU8zfgYlctbwytvijmIIxUNA7jF7m-its0NtKbGv-zvMMFNsVgqMUYn6YJg5QplifWLzOK2FHmKWqIMmJET7BNhcxjY&amp;__tn__=%2CO%2CP-R" TargetMode="External"/><Relationship Id="rId891" Type="http://schemas.openxmlformats.org/officeDocument/2006/relationships/hyperlink" Target="https://www.facebook.com/echosdoodle" TargetMode="External"/><Relationship Id="rId890" Type="http://schemas.openxmlformats.org/officeDocument/2006/relationships/hyperlink" Target="https://www.myacg.com.tw/goods_detail.php?gid=6706436" TargetMode="External"/><Relationship Id="rId895" Type="http://schemas.openxmlformats.org/officeDocument/2006/relationships/hyperlink" Target="https://x.com/woodhxx123/status/2018047846956802455" TargetMode="External"/><Relationship Id="rId894" Type="http://schemas.openxmlformats.org/officeDocument/2006/relationships/hyperlink" Target="https://www.pixiv.net/users/5842783" TargetMode="External"/><Relationship Id="rId893" Type="http://schemas.openxmlformats.org/officeDocument/2006/relationships/hyperlink" Target="https://www.plurk.com/echo0621" TargetMode="External"/><Relationship Id="rId892" Type="http://schemas.openxmlformats.org/officeDocument/2006/relationships/hyperlink" Target="https://x.com/echosdoodle" TargetMode="External"/><Relationship Id="rId2126" Type="http://schemas.openxmlformats.org/officeDocument/2006/relationships/hyperlink" Target="https://www.facebook.com/yuzusoft2006?__cft__%5B0%5D=AZa-bC5eGgYiCB576Th89CXMYt1-mIRUlLq-st5IH2VLAfAc2TsXXmZPhz2Jilz_KUrNDeR3wAnyP7-atvA9mJU70a7p-8oBVrQyk-FF8rjSaRhErOcN1AP4yvOwGl25gfEQGepSCp5nq7bN1Qd3CogMrkRz7NSXvLBaG_W0rLnQR8R65q74g00kSN7DfRB2nlY&amp;__tn__=-UC%2CP-R" TargetMode="External"/><Relationship Id="rId2127" Type="http://schemas.openxmlformats.org/officeDocument/2006/relationships/hyperlink" Target="https://www.toypla.com/event_info/yuzu-soft_shop/" TargetMode="External"/><Relationship Id="rId2128" Type="http://schemas.openxmlformats.org/officeDocument/2006/relationships/hyperlink" Target="https://www.facebook.com/yuzusoft2006/posts/pfbid037QF4qCZD8Qnb95kKZ1rESP5ejMVYtpD9C7FnwLeav95KCY7Bs3QnHVqMvYqbLnrxl" TargetMode="External"/><Relationship Id="rId2129" Type="http://schemas.openxmlformats.org/officeDocument/2006/relationships/hyperlink" Target="https://www.facebook.com/yuzusoft2006/posts/pfbid0RMU33hYkR2E6Tq1fGcMSSygfWycogWEEpg3YRCQsdR6cfugQvpSk2UrqeiqQv9Pil" TargetMode="External"/><Relationship Id="rId2120" Type="http://schemas.openxmlformats.org/officeDocument/2006/relationships/hyperlink" Target="https://www.f-2.com.tw/" TargetMode="External"/><Relationship Id="rId2121" Type="http://schemas.openxmlformats.org/officeDocument/2006/relationships/hyperlink" Target="https://www.facebook.com/share/p/1CMDHzGtvE/?mibextid=wwXIfr" TargetMode="External"/><Relationship Id="rId2122" Type="http://schemas.openxmlformats.org/officeDocument/2006/relationships/hyperlink" Target="https://www.facebook.com/share/p/1ANcQA2g5Q/" TargetMode="External"/><Relationship Id="rId2123" Type="http://schemas.openxmlformats.org/officeDocument/2006/relationships/hyperlink" Target="https://home.gamer.com.tw/artwork.php?sn=6203241" TargetMode="External"/><Relationship Id="rId2124" Type="http://schemas.openxmlformats.org/officeDocument/2006/relationships/hyperlink" Target="https://madosoft.net/" TargetMode="External"/><Relationship Id="rId2125" Type="http://schemas.openxmlformats.org/officeDocument/2006/relationships/hyperlink" Target="https://x.com/madostaff/status/2009588464304669076" TargetMode="External"/><Relationship Id="rId2115" Type="http://schemas.openxmlformats.org/officeDocument/2006/relationships/hyperlink" Target="https://x.com/CTokusatsu" TargetMode="External"/><Relationship Id="rId2116" Type="http://schemas.openxmlformats.org/officeDocument/2006/relationships/hyperlink" Target="https://instagram.com/cutfilmmaker" TargetMode="External"/><Relationship Id="rId2117" Type="http://schemas.openxmlformats.org/officeDocument/2006/relationships/hyperlink" Target="https://youtube.com/@cutfilmmaker" TargetMode="External"/><Relationship Id="rId2118" Type="http://schemas.openxmlformats.org/officeDocument/2006/relationships/hyperlink" Target="https://linktr.ee/cutokusatsu?fbclid=IwY2xjawOt2DNleHRuA2FlbQIxMABicmlkETEwYWxEOWd4blJsdkx4UGN2c3J0YwZhcHBfaWQQMjIyMDM5MTc4ODIwMDg5MgABHjkk90CYqz6rOuPlM1KSm3_P4TidrqbUDXvOaWpjhMvWiRiiT50X5pWHtumN_aem_HGjl10uznZYioOUQf4I6qQ" TargetMode="External"/><Relationship Id="rId2119" Type="http://schemas.openxmlformats.org/officeDocument/2006/relationships/hyperlink" Target="https://www.facebook.com/ffrontier" TargetMode="External"/><Relationship Id="rId2110" Type="http://schemas.openxmlformats.org/officeDocument/2006/relationships/hyperlink" Target="https://x.com/NIGHT_THINK?fbclid=IwY2xjawObSO1leHRuA2FlbQIxMABicmlkETFCdjRkY1JDZ3dWSXA4R05ic3J0YwZhcHBfaWQQMjIyMDM5MTc4ODIwMDg5MgABHlrOcfhVIqmfFCAwV2YHTSV6yx335ibkPANsoij92lU0NQQGH5PPjoxgt5lL_aem_IHi99OU3gBkvYWC7XQZFnw" TargetMode="External"/><Relationship Id="rId2111" Type="http://schemas.openxmlformats.org/officeDocument/2006/relationships/hyperlink" Target="https://www.plurk.com/Night_Think?fbclid=IwY2xjawObSORleHRuA2FlbQIxMABicmlkETFCdjRkY1JDZ3dWSXA4R05ic3J0YwZhcHBfaWQQMjIyMDM5MTc4ODIwMDg5MgABHiMrng_Cc04YDdS5T6tNXCMlU-R3WAPhN-5PF7oBlBu3P4n5lYafsOHqN2SI_aem_vb4a1VxP3Zc1GmWF9_OW_g" TargetMode="External"/><Relationship Id="rId2112" Type="http://schemas.openxmlformats.org/officeDocument/2006/relationships/hyperlink" Target="https://www.night-think.net/" TargetMode="External"/><Relationship Id="rId2113" Type="http://schemas.openxmlformats.org/officeDocument/2006/relationships/hyperlink" Target="https://x.com/NIGHT_THINK/status/2013887884617711870" TargetMode="External"/><Relationship Id="rId2114" Type="http://schemas.openxmlformats.org/officeDocument/2006/relationships/hyperlink" Target="https://www.facebook.com/CUTfilmmaker/?locale=zh_TW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38"/>
    <col customWidth="1" min="3" max="3" width="14.75"/>
    <col customWidth="1" min="7" max="7" width="21.0"/>
    <col customWidth="1" min="8" max="8" width="3.63"/>
  </cols>
  <sheetData>
    <row r="1" ht="9.75" customHeight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</row>
    <row r="2">
      <c r="A2" s="109"/>
      <c r="B2" s="121" t="s">
        <v>155</v>
      </c>
      <c r="C2" s="122"/>
      <c r="D2" s="122"/>
      <c r="E2" s="122"/>
      <c r="F2" s="122"/>
      <c r="G2" s="123"/>
      <c r="H2" s="109"/>
      <c r="I2" s="124" t="s">
        <v>9</v>
      </c>
      <c r="J2" s="124" t="s">
        <v>158</v>
      </c>
      <c r="K2" s="125" t="s">
        <v>159</v>
      </c>
      <c r="L2" s="125" t="s">
        <v>162</v>
      </c>
      <c r="M2" s="125" t="s">
        <v>163</v>
      </c>
      <c r="N2" s="126" t="s">
        <v>60</v>
      </c>
      <c r="O2" s="126" t="s">
        <v>68</v>
      </c>
      <c r="P2" s="127" t="s">
        <v>164</v>
      </c>
      <c r="Q2" s="126" t="s">
        <v>74</v>
      </c>
      <c r="R2" s="126" t="s">
        <v>77</v>
      </c>
      <c r="S2" s="126" t="s">
        <v>79</v>
      </c>
      <c r="T2" s="126" t="s">
        <v>165</v>
      </c>
      <c r="U2" s="128" t="s">
        <v>167</v>
      </c>
      <c r="V2" s="128" t="s">
        <v>109</v>
      </c>
      <c r="W2" s="128" t="s">
        <v>111</v>
      </c>
      <c r="X2" s="128" t="s">
        <v>168</v>
      </c>
      <c r="Y2" s="128" t="s">
        <v>169</v>
      </c>
      <c r="Z2" s="128" t="s">
        <v>115</v>
      </c>
      <c r="AA2" s="128" t="s">
        <v>117</v>
      </c>
      <c r="AB2" s="128" t="s">
        <v>118</v>
      </c>
      <c r="AC2" s="128" t="s">
        <v>119</v>
      </c>
      <c r="AD2" s="128" t="s">
        <v>120</v>
      </c>
      <c r="AE2" s="128" t="s">
        <v>121</v>
      </c>
      <c r="AF2" s="128" t="s">
        <v>122</v>
      </c>
      <c r="AG2" s="128" t="s">
        <v>123</v>
      </c>
      <c r="AH2" s="128" t="s">
        <v>124</v>
      </c>
      <c r="AI2" s="128" t="s">
        <v>126</v>
      </c>
      <c r="AJ2" s="128" t="s">
        <v>127</v>
      </c>
      <c r="AK2" s="128" t="s">
        <v>128</v>
      </c>
      <c r="AL2" s="128" t="s">
        <v>129</v>
      </c>
      <c r="AM2" s="128" t="s">
        <v>130</v>
      </c>
      <c r="AN2" s="128" t="s">
        <v>172</v>
      </c>
      <c r="AO2" s="128" t="s">
        <v>132</v>
      </c>
      <c r="AP2" s="128" t="s">
        <v>133</v>
      </c>
      <c r="AQ2" s="92" t="s">
        <v>30</v>
      </c>
      <c r="AR2" s="128" t="s">
        <v>42</v>
      </c>
      <c r="AS2" s="128" t="s">
        <v>134</v>
      </c>
      <c r="AT2" s="128" t="s">
        <v>173</v>
      </c>
      <c r="AU2" s="128" t="s">
        <v>174</v>
      </c>
      <c r="AV2" s="128" t="s">
        <v>176</v>
      </c>
      <c r="AW2" s="131" t="s">
        <v>137</v>
      </c>
    </row>
    <row r="3">
      <c r="A3" s="109"/>
      <c r="B3" s="32"/>
      <c r="C3" s="2"/>
      <c r="D3" s="2"/>
      <c r="E3" s="2"/>
      <c r="F3" s="2"/>
      <c r="G3" s="41"/>
      <c r="H3" s="109"/>
      <c r="I3" s="132"/>
      <c r="J3" s="132"/>
      <c r="K3" s="133"/>
      <c r="L3" s="133"/>
      <c r="M3" s="133"/>
      <c r="N3" s="134"/>
      <c r="O3" s="134"/>
      <c r="P3" s="135"/>
      <c r="Q3" s="135"/>
      <c r="R3" s="135"/>
      <c r="S3" s="135"/>
      <c r="T3" s="135"/>
      <c r="U3" s="135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7"/>
      <c r="AR3" s="137"/>
      <c r="AS3" s="137"/>
      <c r="AT3" s="137"/>
      <c r="AU3" s="138"/>
      <c r="AV3" s="138"/>
      <c r="AW3" s="139"/>
    </row>
    <row r="4">
      <c r="A4" s="109"/>
      <c r="B4" s="140" t="s">
        <v>181</v>
      </c>
      <c r="C4" s="141" t="s">
        <v>183</v>
      </c>
      <c r="D4" s="122"/>
      <c r="E4" s="122"/>
      <c r="F4" s="122"/>
      <c r="G4" s="123"/>
      <c r="H4" s="109"/>
      <c r="I4" s="132"/>
      <c r="J4" s="132"/>
      <c r="K4" s="142" t="s">
        <v>186</v>
      </c>
      <c r="M4" s="133"/>
      <c r="N4" s="143" t="s">
        <v>187</v>
      </c>
      <c r="P4" s="144" t="s">
        <v>188</v>
      </c>
      <c r="U4" s="135"/>
      <c r="V4" s="136"/>
      <c r="W4" s="145" t="s">
        <v>190</v>
      </c>
      <c r="AP4" s="136"/>
      <c r="AQ4" s="146" t="s">
        <v>191</v>
      </c>
      <c r="AU4" s="147" t="s">
        <v>193</v>
      </c>
      <c r="AW4" s="148" t="s">
        <v>191</v>
      </c>
    </row>
    <row r="5">
      <c r="A5" s="109"/>
      <c r="B5" s="27"/>
      <c r="C5" s="27"/>
      <c r="G5" s="149"/>
      <c r="H5" s="109"/>
      <c r="I5" s="132"/>
      <c r="J5" s="132"/>
      <c r="M5" s="133"/>
      <c r="U5" s="135"/>
      <c r="V5" s="136"/>
      <c r="AP5" s="136"/>
      <c r="AW5" s="149"/>
    </row>
    <row r="6">
      <c r="A6" s="109"/>
      <c r="B6" s="32"/>
      <c r="C6" s="32"/>
      <c r="D6" s="2"/>
      <c r="E6" s="2"/>
      <c r="F6" s="2"/>
      <c r="G6" s="41"/>
      <c r="H6" s="109"/>
      <c r="I6" s="132"/>
      <c r="J6" s="132"/>
      <c r="M6" s="133"/>
      <c r="U6" s="135"/>
      <c r="V6" s="136"/>
      <c r="AP6" s="136"/>
      <c r="AW6" s="149"/>
    </row>
    <row r="7">
      <c r="A7" s="109"/>
      <c r="B7" s="140" t="s">
        <v>197</v>
      </c>
      <c r="C7" s="150" t="s">
        <v>198</v>
      </c>
      <c r="D7" s="151" t="s">
        <v>199</v>
      </c>
      <c r="E7" s="122"/>
      <c r="F7" s="122"/>
      <c r="G7" s="123"/>
      <c r="H7" s="109"/>
      <c r="I7" s="152"/>
      <c r="J7" s="152"/>
      <c r="K7" s="153"/>
      <c r="L7" s="153"/>
      <c r="M7" s="153"/>
      <c r="N7" s="154"/>
      <c r="O7" s="154"/>
      <c r="P7" s="155"/>
      <c r="Q7" s="155"/>
      <c r="R7" s="155"/>
      <c r="S7" s="155"/>
      <c r="T7" s="155"/>
      <c r="U7" s="155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7"/>
      <c r="AR7" s="157"/>
      <c r="AS7" s="157"/>
      <c r="AT7" s="157"/>
      <c r="AU7" s="158"/>
      <c r="AV7" s="158"/>
      <c r="AW7" s="159"/>
    </row>
    <row r="8">
      <c r="A8" s="109"/>
      <c r="B8" s="27"/>
      <c r="C8" s="160"/>
      <c r="D8" s="161"/>
      <c r="G8" s="149"/>
      <c r="H8" s="109"/>
      <c r="I8" s="162" t="s">
        <v>206</v>
      </c>
      <c r="J8" s="163"/>
      <c r="K8" s="163"/>
      <c r="L8" s="165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</row>
    <row r="9">
      <c r="A9" s="109"/>
      <c r="B9" s="27"/>
      <c r="C9" s="166" t="s">
        <v>187</v>
      </c>
      <c r="D9" s="167" t="s">
        <v>213</v>
      </c>
      <c r="G9" s="149"/>
      <c r="H9" s="109"/>
      <c r="I9" s="168"/>
      <c r="J9" s="109"/>
      <c r="K9" s="109"/>
      <c r="L9" s="109"/>
      <c r="M9" s="109"/>
      <c r="N9" s="16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</row>
    <row r="10">
      <c r="A10" s="109"/>
      <c r="B10" s="27"/>
      <c r="C10" s="170" t="s">
        <v>188</v>
      </c>
      <c r="D10" s="167" t="s">
        <v>216</v>
      </c>
      <c r="G10" s="149"/>
      <c r="H10" s="109"/>
      <c r="I10" s="171" t="s">
        <v>217</v>
      </c>
      <c r="J10" s="163"/>
      <c r="K10" s="163"/>
      <c r="L10" s="163"/>
      <c r="M10" s="165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</row>
    <row r="11">
      <c r="A11" s="109"/>
      <c r="B11" s="27"/>
      <c r="C11" s="173"/>
      <c r="D11" s="174" t="s">
        <v>221</v>
      </c>
      <c r="G11" s="149"/>
      <c r="H11" s="109"/>
      <c r="I11" s="175" t="s">
        <v>144</v>
      </c>
      <c r="J11" s="109" t="s">
        <v>140</v>
      </c>
      <c r="K11" s="109" t="s">
        <v>223</v>
      </c>
      <c r="L11" s="109" t="s">
        <v>224</v>
      </c>
      <c r="M11" s="176" t="s">
        <v>225</v>
      </c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</row>
    <row r="12">
      <c r="A12" s="109"/>
      <c r="B12" s="27"/>
      <c r="C12" s="173"/>
      <c r="G12" s="149"/>
      <c r="H12" s="109"/>
      <c r="I12" s="175" t="s">
        <v>228</v>
      </c>
      <c r="J12" s="109" t="s">
        <v>229</v>
      </c>
      <c r="K12" s="109" t="s">
        <v>227</v>
      </c>
      <c r="L12" s="109" t="s">
        <v>230</v>
      </c>
      <c r="M12" s="176" t="s">
        <v>231</v>
      </c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</row>
    <row r="13">
      <c r="A13" s="109"/>
      <c r="B13" s="27"/>
      <c r="C13" s="173"/>
      <c r="D13" s="161" t="s">
        <v>233</v>
      </c>
      <c r="G13" s="149"/>
      <c r="H13" s="109"/>
      <c r="I13" s="178" t="s">
        <v>234</v>
      </c>
      <c r="J13" s="179" t="s">
        <v>235</v>
      </c>
      <c r="K13" s="179"/>
      <c r="L13" s="179"/>
      <c r="M13" s="180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</row>
    <row r="14">
      <c r="A14" s="109"/>
      <c r="B14" s="27"/>
      <c r="C14" s="173"/>
      <c r="D14" s="174" t="s">
        <v>239</v>
      </c>
      <c r="G14" s="149"/>
      <c r="H14" s="109"/>
      <c r="I14" s="182" t="s">
        <v>240</v>
      </c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</row>
    <row r="15">
      <c r="A15" s="109"/>
      <c r="B15" s="27"/>
      <c r="C15" s="173"/>
      <c r="D15" s="167" t="s">
        <v>248</v>
      </c>
      <c r="G15" s="149"/>
      <c r="H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</row>
    <row r="16">
      <c r="A16" s="109"/>
      <c r="B16" s="27"/>
      <c r="C16" s="184" t="s">
        <v>251</v>
      </c>
      <c r="D16" s="161" t="s">
        <v>252</v>
      </c>
      <c r="G16" s="149"/>
      <c r="H16" s="109"/>
      <c r="I16" s="185" t="s">
        <v>255</v>
      </c>
      <c r="J16" s="186"/>
      <c r="K16" s="186"/>
      <c r="L16" s="186"/>
      <c r="M16" s="187"/>
      <c r="N16" s="188"/>
    </row>
    <row r="17">
      <c r="A17" s="109"/>
      <c r="B17" s="27"/>
      <c r="C17" s="189" t="s">
        <v>256</v>
      </c>
      <c r="D17" s="190" t="s">
        <v>258</v>
      </c>
      <c r="G17" s="149"/>
      <c r="H17" s="109"/>
      <c r="I17" s="191" t="s">
        <v>259</v>
      </c>
      <c r="J17" s="192" t="s">
        <v>261</v>
      </c>
      <c r="M17" s="193"/>
      <c r="N17" s="194"/>
    </row>
    <row r="18">
      <c r="A18" s="109"/>
      <c r="B18" s="27"/>
      <c r="C18" s="195" t="s">
        <v>174</v>
      </c>
      <c r="D18" s="167" t="s">
        <v>263</v>
      </c>
      <c r="G18" s="149"/>
      <c r="H18" s="109"/>
      <c r="I18" s="191" t="s">
        <v>265</v>
      </c>
      <c r="J18" s="196" t="s">
        <v>266</v>
      </c>
      <c r="M18" s="193"/>
      <c r="N18" s="194"/>
    </row>
    <row r="19">
      <c r="A19" s="109"/>
      <c r="B19" s="27"/>
      <c r="C19" s="173"/>
      <c r="D19" s="174" t="s">
        <v>268</v>
      </c>
      <c r="G19" s="149"/>
      <c r="H19" s="109"/>
      <c r="I19" s="197" t="s">
        <v>269</v>
      </c>
      <c r="J19" s="198" t="s">
        <v>270</v>
      </c>
      <c r="K19" s="199"/>
      <c r="L19" s="199"/>
      <c r="M19" s="200"/>
      <c r="N19" s="194"/>
    </row>
    <row r="20">
      <c r="A20" s="109"/>
      <c r="B20" s="32"/>
      <c r="C20" s="201"/>
      <c r="D20" s="2"/>
      <c r="E20" s="2"/>
      <c r="F20" s="2"/>
      <c r="G20" s="41"/>
      <c r="H20" s="109"/>
      <c r="N20" s="194"/>
    </row>
    <row r="21">
      <c r="A21" s="109"/>
      <c r="B21" s="202" t="s">
        <v>272</v>
      </c>
      <c r="C21" s="122"/>
      <c r="D21" s="122"/>
      <c r="E21" s="122"/>
      <c r="F21" s="122"/>
      <c r="G21" s="123"/>
      <c r="H21" s="109"/>
      <c r="I21" s="203" t="s">
        <v>274</v>
      </c>
      <c r="N21" s="194"/>
    </row>
    <row r="22">
      <c r="A22" s="109"/>
      <c r="B22" s="32"/>
      <c r="C22" s="2"/>
      <c r="D22" s="2"/>
      <c r="E22" s="2"/>
      <c r="F22" s="2"/>
      <c r="G22" s="41"/>
      <c r="H22" s="109"/>
      <c r="N22" s="194"/>
    </row>
    <row r="23">
      <c r="A23" s="109"/>
      <c r="B23" s="204" t="s">
        <v>278</v>
      </c>
      <c r="C23" s="163"/>
      <c r="D23" s="163"/>
      <c r="E23" s="163"/>
      <c r="F23" s="163"/>
      <c r="G23" s="165"/>
      <c r="H23" s="109"/>
      <c r="I23" s="205" t="s">
        <v>280</v>
      </c>
      <c r="N23" s="206"/>
      <c r="O23" s="206"/>
      <c r="P23" s="206"/>
      <c r="Q23" s="206"/>
      <c r="R23" s="206"/>
      <c r="S23" s="206"/>
      <c r="T23" s="206"/>
    </row>
    <row r="24">
      <c r="A24" s="109"/>
      <c r="B24" s="207" t="s">
        <v>287</v>
      </c>
      <c r="C24" s="208"/>
      <c r="D24" s="122"/>
      <c r="E24" s="122"/>
      <c r="F24" s="122"/>
      <c r="G24" s="123"/>
      <c r="H24" s="109"/>
      <c r="N24" s="206"/>
      <c r="O24" s="206"/>
      <c r="P24" s="206"/>
      <c r="Q24" s="206"/>
      <c r="R24" s="206"/>
      <c r="S24" s="206"/>
      <c r="T24" s="206"/>
    </row>
    <row r="25">
      <c r="A25" s="109"/>
      <c r="B25" s="27"/>
      <c r="C25" s="27"/>
      <c r="G25" s="149"/>
      <c r="H25" s="109"/>
      <c r="I25" s="209" t="s">
        <v>291</v>
      </c>
      <c r="N25" s="210"/>
    </row>
    <row r="26">
      <c r="A26" s="109"/>
      <c r="B26" s="27"/>
      <c r="C26" s="27"/>
      <c r="G26" s="149"/>
      <c r="H26" s="109"/>
      <c r="I26" s="212" t="s">
        <v>297</v>
      </c>
      <c r="N26" s="210"/>
    </row>
    <row r="27">
      <c r="A27" s="109"/>
      <c r="B27" s="27"/>
      <c r="C27" s="27"/>
      <c r="G27" s="149"/>
      <c r="H27" s="109"/>
      <c r="I27" s="213"/>
      <c r="J27" s="213"/>
      <c r="K27" s="213"/>
      <c r="L27" s="213"/>
      <c r="M27" s="210"/>
      <c r="N27" s="210"/>
    </row>
    <row r="28">
      <c r="A28" s="109"/>
      <c r="B28" s="27"/>
      <c r="C28" s="27"/>
      <c r="G28" s="149"/>
      <c r="H28" s="109"/>
      <c r="I28" s="214"/>
      <c r="J28" s="214"/>
      <c r="K28" s="214"/>
      <c r="L28" s="214"/>
      <c r="M28" s="210"/>
      <c r="N28" s="210"/>
    </row>
    <row r="29">
      <c r="A29" s="109"/>
      <c r="B29" s="27"/>
      <c r="C29" s="27"/>
      <c r="G29" s="149"/>
      <c r="H29" s="109"/>
      <c r="I29" s="215" t="s">
        <v>300</v>
      </c>
      <c r="J29" s="216">
        <v>46255.4375</v>
      </c>
      <c r="K29" s="186"/>
      <c r="L29" s="186"/>
      <c r="M29" s="217" t="s">
        <v>304</v>
      </c>
      <c r="N29" s="218" t="str">
        <f>INT(J29 - J30) &amp; " 日 " &amp; HOUR(J29 - J30) &amp; " 時 " &amp; MINUTE(J29 - J30) &amp; " 分 " &amp; SECOND(J29 - J30) &amp; " 秒 " </f>
        <v>9 日 18 時 54 分 23 秒 </v>
      </c>
      <c r="O29" s="186"/>
      <c r="P29" s="219"/>
      <c r="Q29" s="220"/>
    </row>
    <row r="30">
      <c r="A30" s="109"/>
      <c r="B30" s="27"/>
      <c r="C30" s="27"/>
      <c r="G30" s="149"/>
      <c r="H30" s="109"/>
      <c r="I30" s="221" t="s">
        <v>309</v>
      </c>
      <c r="J30" s="222">
        <f>NOW()</f>
        <v>46245.64973</v>
      </c>
      <c r="K30" s="199"/>
      <c r="L30" s="199"/>
      <c r="M30" s="223"/>
      <c r="N30" s="223"/>
      <c r="O30" s="222"/>
      <c r="P30" s="224"/>
    </row>
    <row r="31">
      <c r="A31" s="109"/>
      <c r="B31" s="27"/>
      <c r="C31" s="27"/>
      <c r="G31" s="149"/>
      <c r="H31" s="109"/>
    </row>
    <row r="32">
      <c r="A32" s="109"/>
      <c r="B32" s="27"/>
      <c r="C32" s="27"/>
      <c r="G32" s="149"/>
      <c r="H32" s="109"/>
    </row>
    <row r="33">
      <c r="A33" s="109"/>
      <c r="B33" s="27"/>
      <c r="C33" s="32"/>
      <c r="D33" s="2"/>
      <c r="E33" s="2"/>
      <c r="F33" s="2"/>
      <c r="G33" s="41"/>
      <c r="H33" s="109"/>
    </row>
    <row r="34">
      <c r="A34" s="109"/>
      <c r="B34" s="27"/>
      <c r="C34" s="225" t="s">
        <v>312</v>
      </c>
      <c r="F34" s="226" t="s">
        <v>313</v>
      </c>
      <c r="G34" s="227"/>
      <c r="H34" s="109"/>
      <c r="I34" s="228"/>
      <c r="J34" s="228"/>
      <c r="K34" s="228"/>
      <c r="L34" s="228"/>
      <c r="M34" s="228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</row>
    <row r="35">
      <c r="A35" s="109"/>
      <c r="B35" s="27"/>
      <c r="C35" s="225" t="s">
        <v>320</v>
      </c>
      <c r="D35" s="109"/>
      <c r="E35" s="109"/>
      <c r="G35" s="173"/>
      <c r="H35" s="109"/>
      <c r="I35" s="229"/>
      <c r="J35" s="230"/>
      <c r="K35" s="230"/>
      <c r="L35" s="230"/>
      <c r="M35" s="230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</row>
    <row r="36">
      <c r="A36" s="109"/>
      <c r="B36" s="27"/>
      <c r="C36" s="225" t="s">
        <v>323</v>
      </c>
      <c r="D36" s="109"/>
      <c r="E36" s="109"/>
      <c r="G36" s="173"/>
      <c r="H36" s="109"/>
      <c r="I36" s="229"/>
      <c r="J36" s="230"/>
      <c r="K36" s="230"/>
      <c r="L36" s="230"/>
      <c r="M36" s="230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</row>
    <row r="37">
      <c r="A37" s="109"/>
      <c r="B37" s="32"/>
      <c r="C37" s="232" t="s">
        <v>330</v>
      </c>
      <c r="D37" s="179"/>
      <c r="E37" s="179"/>
      <c r="F37" s="2"/>
      <c r="G37" s="201"/>
      <c r="H37" s="109"/>
      <c r="I37" s="233"/>
      <c r="J37" s="234"/>
      <c r="K37" s="234"/>
      <c r="L37" s="234"/>
      <c r="M37" s="234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</row>
    <row r="38">
      <c r="A38" s="109"/>
      <c r="B38" s="235" t="s">
        <v>336</v>
      </c>
      <c r="C38" s="109"/>
      <c r="E38" s="236"/>
      <c r="G38" s="149"/>
      <c r="H38" s="109"/>
      <c r="I38" s="237"/>
      <c r="J38" s="230"/>
      <c r="K38" s="230"/>
      <c r="L38" s="230"/>
      <c r="M38" s="230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</row>
    <row r="39">
      <c r="A39" s="109"/>
      <c r="B39" s="173"/>
      <c r="G39" s="149"/>
      <c r="H39" s="109"/>
      <c r="I39" s="229"/>
      <c r="J39" s="230"/>
      <c r="K39" s="230"/>
      <c r="L39" s="230"/>
      <c r="M39" s="230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</row>
    <row r="40">
      <c r="A40" s="109"/>
      <c r="B40" s="173"/>
      <c r="G40" s="149"/>
      <c r="H40" s="109"/>
      <c r="I40" s="229"/>
      <c r="J40" s="230"/>
      <c r="K40" s="230"/>
      <c r="L40" s="230"/>
      <c r="M40" s="230"/>
      <c r="N40" s="109"/>
      <c r="O40" s="109" t="s">
        <v>347</v>
      </c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</row>
    <row r="41">
      <c r="A41" s="109"/>
      <c r="B41" s="173"/>
      <c r="G41" s="149"/>
      <c r="H41" s="109"/>
      <c r="I41" s="229"/>
      <c r="J41" s="230"/>
      <c r="K41" s="230"/>
      <c r="L41" s="230"/>
      <c r="M41" s="230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</row>
    <row r="42">
      <c r="A42" s="109"/>
      <c r="B42" s="173"/>
      <c r="G42" s="149"/>
      <c r="H42" s="109"/>
      <c r="I42" s="233"/>
      <c r="J42" s="234"/>
      <c r="K42" s="234"/>
      <c r="L42" s="234"/>
      <c r="M42" s="234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</row>
    <row r="43">
      <c r="A43" s="109"/>
      <c r="B43" s="173"/>
      <c r="G43" s="149"/>
      <c r="H43" s="109"/>
      <c r="I43" s="238"/>
      <c r="J43" s="239"/>
      <c r="K43" s="239"/>
      <c r="L43" s="239"/>
      <c r="M43" s="23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</row>
    <row r="44">
      <c r="A44" s="109"/>
      <c r="B44" s="173"/>
      <c r="G44" s="149"/>
      <c r="H44" s="109"/>
      <c r="I44" s="175"/>
      <c r="M44" s="14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</row>
    <row r="45">
      <c r="A45" s="109"/>
      <c r="B45" s="173"/>
      <c r="G45" s="149"/>
      <c r="H45" s="109"/>
      <c r="I45" s="27"/>
      <c r="M45" s="14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</row>
    <row r="46">
      <c r="A46" s="109"/>
      <c r="B46" s="173"/>
      <c r="G46" s="149"/>
      <c r="H46" s="109"/>
      <c r="I46" s="27"/>
      <c r="M46" s="14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</row>
    <row r="47">
      <c r="A47" s="109"/>
      <c r="B47" s="173"/>
      <c r="G47" s="149"/>
      <c r="H47" s="109"/>
      <c r="I47" s="27"/>
      <c r="M47" s="14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</row>
    <row r="48">
      <c r="A48" s="109"/>
      <c r="B48" s="173"/>
      <c r="G48" s="149"/>
      <c r="H48" s="109"/>
      <c r="I48" s="27"/>
      <c r="M48" s="14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</row>
    <row r="49">
      <c r="A49" s="109"/>
      <c r="B49" s="173"/>
      <c r="G49" s="149"/>
      <c r="H49" s="109"/>
      <c r="I49" s="27"/>
      <c r="M49" s="14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</row>
    <row r="50">
      <c r="A50" s="109"/>
      <c r="B50" s="173"/>
      <c r="G50" s="149"/>
      <c r="H50" s="109"/>
      <c r="I50" s="27"/>
      <c r="M50" s="14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</row>
    <row r="51">
      <c r="A51" s="109"/>
      <c r="B51" s="173"/>
      <c r="G51" s="149"/>
      <c r="H51" s="109"/>
      <c r="I51" s="27"/>
      <c r="M51" s="14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</row>
    <row r="52">
      <c r="A52" s="109"/>
      <c r="B52" s="173"/>
      <c r="G52" s="149"/>
      <c r="H52" s="109"/>
      <c r="I52" s="32"/>
      <c r="J52" s="2"/>
      <c r="K52" s="2"/>
      <c r="L52" s="2"/>
      <c r="M52" s="41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</row>
    <row r="53">
      <c r="A53" s="109"/>
      <c r="B53" s="173"/>
      <c r="G53" s="149"/>
      <c r="H53" s="109"/>
      <c r="I53" s="241"/>
      <c r="J53" s="242" t="s">
        <v>384</v>
      </c>
      <c r="K53" s="162" t="s">
        <v>388</v>
      </c>
      <c r="L53" s="243"/>
      <c r="M53" s="244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</row>
    <row r="54">
      <c r="A54" s="109"/>
      <c r="B54" s="173"/>
      <c r="G54" s="149"/>
      <c r="H54" s="109"/>
      <c r="I54" s="245" t="s">
        <v>391</v>
      </c>
      <c r="J54" s="180"/>
      <c r="K54" s="208"/>
      <c r="L54" s="122"/>
      <c r="M54" s="123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</row>
    <row r="55">
      <c r="A55" s="109"/>
      <c r="B55" s="173"/>
      <c r="G55" s="149"/>
      <c r="H55" s="109"/>
      <c r="I55" s="246" t="s">
        <v>396</v>
      </c>
      <c r="J55" s="123"/>
      <c r="K55" s="27"/>
      <c r="M55" s="14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</row>
    <row r="56">
      <c r="A56" s="109"/>
      <c r="B56" s="173"/>
      <c r="G56" s="149"/>
      <c r="H56" s="109"/>
      <c r="I56" s="32"/>
      <c r="J56" s="41"/>
      <c r="K56" s="27"/>
      <c r="M56" s="14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</row>
    <row r="57">
      <c r="A57" s="109"/>
      <c r="B57" s="173"/>
      <c r="G57" s="149"/>
      <c r="H57" s="109"/>
      <c r="I57" s="109"/>
      <c r="J57" s="109"/>
      <c r="K57" s="32"/>
      <c r="L57" s="2"/>
      <c r="M57" s="41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</row>
    <row r="58">
      <c r="A58" s="109"/>
      <c r="B58" s="173"/>
      <c r="C58" s="247" t="s">
        <v>404</v>
      </c>
      <c r="D58" s="248"/>
      <c r="E58" s="248"/>
      <c r="F58" s="248"/>
      <c r="G58" s="249"/>
      <c r="H58" s="109"/>
      <c r="I58" s="109"/>
      <c r="J58" s="109"/>
      <c r="K58" s="250" t="s">
        <v>406</v>
      </c>
      <c r="L58" s="165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</row>
    <row r="59">
      <c r="A59" s="109"/>
      <c r="B59" s="173"/>
      <c r="C59" s="225" t="s">
        <v>409</v>
      </c>
      <c r="D59" s="109"/>
      <c r="E59" s="109"/>
      <c r="F59" s="109"/>
      <c r="G59" s="176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</row>
    <row r="60">
      <c r="A60" s="109"/>
      <c r="B60" s="173"/>
      <c r="C60" s="232" t="s">
        <v>412</v>
      </c>
      <c r="D60" s="179"/>
      <c r="E60" s="179"/>
      <c r="F60" s="179"/>
      <c r="G60" s="180"/>
      <c r="H60" s="109"/>
      <c r="I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</row>
    <row r="61">
      <c r="A61" s="109"/>
      <c r="B61" s="201"/>
      <c r="C61" s="251" t="s">
        <v>415</v>
      </c>
      <c r="D61" s="2"/>
      <c r="E61" s="2"/>
      <c r="F61" s="2"/>
      <c r="G61" s="41"/>
      <c r="H61" s="109"/>
      <c r="I61" s="208"/>
      <c r="J61" s="122"/>
      <c r="K61" s="122"/>
      <c r="L61" s="122"/>
      <c r="M61" s="123"/>
      <c r="N61" s="208"/>
      <c r="O61" s="122"/>
      <c r="P61" s="123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</row>
    <row r="62">
      <c r="A62" s="109"/>
      <c r="B62" s="204" t="s">
        <v>418</v>
      </c>
      <c r="C62" s="163"/>
      <c r="D62" s="163"/>
      <c r="E62" s="163"/>
      <c r="F62" s="163"/>
      <c r="G62" s="165"/>
      <c r="H62" s="109"/>
      <c r="I62" s="27"/>
      <c r="M62" s="149"/>
      <c r="N62" s="27"/>
      <c r="P62" s="14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</row>
    <row r="63">
      <c r="A63" s="109"/>
      <c r="B63" s="252" t="s">
        <v>422</v>
      </c>
      <c r="C63" s="163"/>
      <c r="D63" s="163"/>
      <c r="E63" s="165"/>
      <c r="F63" s="253" t="s">
        <v>423</v>
      </c>
      <c r="G63" s="123"/>
      <c r="H63" s="109"/>
      <c r="I63" s="27"/>
      <c r="M63" s="149"/>
      <c r="N63" s="27"/>
      <c r="P63" s="14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09"/>
      <c r="AV63" s="109"/>
      <c r="AW63" s="109"/>
    </row>
    <row r="64">
      <c r="A64" s="109"/>
      <c r="B64" s="208"/>
      <c r="C64" s="122"/>
      <c r="D64" s="122"/>
      <c r="E64" s="123"/>
      <c r="F64" s="254" t="s">
        <v>427</v>
      </c>
      <c r="G64" s="123"/>
      <c r="H64" s="109"/>
      <c r="I64" s="27"/>
      <c r="M64" s="149"/>
      <c r="N64" s="27"/>
      <c r="P64" s="14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</row>
    <row r="65">
      <c r="A65" s="109"/>
      <c r="B65" s="27"/>
      <c r="E65" s="149"/>
      <c r="F65" s="27"/>
      <c r="G65" s="149"/>
      <c r="H65" s="109"/>
      <c r="I65" s="27"/>
      <c r="M65" s="149"/>
      <c r="N65" s="27"/>
      <c r="P65" s="14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</row>
    <row r="66">
      <c r="A66" s="109"/>
      <c r="B66" s="27"/>
      <c r="E66" s="149"/>
      <c r="F66" s="27"/>
      <c r="G66" s="149"/>
      <c r="H66" s="109"/>
      <c r="I66" s="27"/>
      <c r="M66" s="149"/>
      <c r="N66" s="27"/>
      <c r="P66" s="14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</row>
    <row r="67">
      <c r="A67" s="109"/>
      <c r="B67" s="27"/>
      <c r="E67" s="149"/>
      <c r="F67" s="255" t="s">
        <v>432</v>
      </c>
      <c r="G67" s="149"/>
      <c r="H67" s="109"/>
      <c r="I67" s="27"/>
      <c r="M67" s="149"/>
      <c r="N67" s="27"/>
      <c r="P67" s="14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</row>
    <row r="68">
      <c r="A68" s="109"/>
      <c r="B68" s="27"/>
      <c r="E68" s="149"/>
      <c r="F68" s="27"/>
      <c r="G68" s="149"/>
      <c r="H68" s="109"/>
      <c r="I68" s="27"/>
      <c r="M68" s="149"/>
      <c r="N68" s="27"/>
      <c r="P68" s="14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</row>
    <row r="69">
      <c r="A69" s="109"/>
      <c r="B69" s="27"/>
      <c r="E69" s="149"/>
      <c r="F69" s="255" t="s">
        <v>436</v>
      </c>
      <c r="G69" s="149"/>
      <c r="H69" s="109"/>
      <c r="I69" s="27"/>
      <c r="M69" s="149"/>
      <c r="N69" s="27"/>
      <c r="P69" s="14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</row>
    <row r="70">
      <c r="A70" s="109"/>
      <c r="B70" s="27"/>
      <c r="E70" s="149"/>
      <c r="F70" s="27"/>
      <c r="G70" s="149"/>
      <c r="H70" s="109"/>
      <c r="I70" s="27"/>
      <c r="M70" s="149"/>
      <c r="N70" s="27"/>
      <c r="P70" s="14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</row>
    <row r="71">
      <c r="A71" s="109"/>
      <c r="B71" s="27"/>
      <c r="E71" s="149"/>
      <c r="F71" s="27"/>
      <c r="G71" s="149"/>
      <c r="H71" s="109"/>
      <c r="I71" s="27"/>
      <c r="M71" s="149"/>
      <c r="N71" s="27"/>
      <c r="P71" s="14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</row>
    <row r="72">
      <c r="A72" s="109"/>
      <c r="B72" s="27"/>
      <c r="E72" s="149"/>
      <c r="F72" s="255" t="s">
        <v>441</v>
      </c>
      <c r="G72" s="149"/>
      <c r="H72" s="109"/>
      <c r="I72" s="27"/>
      <c r="M72" s="149"/>
      <c r="N72" s="27"/>
      <c r="P72" s="14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</row>
    <row r="73">
      <c r="A73" s="109"/>
      <c r="B73" s="27"/>
      <c r="E73" s="149"/>
      <c r="F73" s="27"/>
      <c r="G73" s="149"/>
      <c r="H73" s="109"/>
      <c r="I73" s="27"/>
      <c r="M73" s="149"/>
      <c r="N73" s="27"/>
      <c r="P73" s="14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</row>
    <row r="74">
      <c r="A74" s="109"/>
      <c r="B74" s="27"/>
      <c r="E74" s="149"/>
      <c r="F74" s="253" t="s">
        <v>446</v>
      </c>
      <c r="G74" s="123"/>
      <c r="H74" s="109"/>
      <c r="I74" s="27"/>
      <c r="M74" s="149"/>
      <c r="N74" s="27"/>
      <c r="P74" s="14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</row>
    <row r="75">
      <c r="A75" s="109"/>
      <c r="B75" s="27"/>
      <c r="E75" s="149"/>
      <c r="F75" s="254" t="s">
        <v>450</v>
      </c>
      <c r="G75" s="123"/>
      <c r="H75" s="109"/>
      <c r="I75" s="27"/>
      <c r="M75" s="149"/>
      <c r="N75" s="27"/>
      <c r="P75" s="14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</row>
    <row r="76">
      <c r="A76" s="109"/>
      <c r="B76" s="27"/>
      <c r="E76" s="149"/>
      <c r="F76" s="257" t="s">
        <v>453</v>
      </c>
      <c r="G76" s="149"/>
      <c r="H76" s="109"/>
      <c r="I76" s="260" t="s">
        <v>457</v>
      </c>
      <c r="J76" s="2"/>
      <c r="K76" s="2"/>
      <c r="L76" s="2"/>
      <c r="M76" s="41"/>
      <c r="N76" s="261" t="s">
        <v>479</v>
      </c>
      <c r="O76" s="2"/>
      <c r="P76" s="41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</row>
    <row r="77">
      <c r="A77" s="109"/>
      <c r="B77" s="32"/>
      <c r="C77" s="2"/>
      <c r="D77" s="2"/>
      <c r="E77" s="41"/>
      <c r="F77" s="32"/>
      <c r="G77" s="41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</row>
    <row r="7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</row>
    <row r="79">
      <c r="A79" s="109"/>
      <c r="B79" s="262" t="s">
        <v>487</v>
      </c>
      <c r="C79" s="163"/>
      <c r="D79" s="163"/>
      <c r="E79" s="163"/>
      <c r="F79" s="163"/>
      <c r="G79" s="165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</row>
    <row r="80">
      <c r="A80" s="109"/>
      <c r="B80" s="263" t="s">
        <v>490</v>
      </c>
      <c r="C80" s="264" t="s">
        <v>491</v>
      </c>
      <c r="E80" s="265" t="s">
        <v>492</v>
      </c>
      <c r="G80" s="14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</row>
    <row r="81">
      <c r="A81" s="109"/>
      <c r="B81" s="173"/>
      <c r="C81" s="264" t="s">
        <v>496</v>
      </c>
      <c r="D81" s="109"/>
      <c r="E81" s="267" t="s">
        <v>497</v>
      </c>
      <c r="G81" s="149"/>
      <c r="H81" s="109"/>
      <c r="I81" s="109" t="s">
        <v>502</v>
      </c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</row>
    <row r="82">
      <c r="A82" s="109"/>
      <c r="B82" s="201"/>
      <c r="C82" s="264" t="s">
        <v>506</v>
      </c>
      <c r="D82" s="109"/>
      <c r="E82" s="265" t="s">
        <v>507</v>
      </c>
      <c r="F82" s="109"/>
      <c r="G82" s="176"/>
      <c r="H82" s="109"/>
      <c r="I82" s="124" t="s">
        <v>9</v>
      </c>
      <c r="J82" s="125" t="s">
        <v>158</v>
      </c>
      <c r="K82" s="125" t="s">
        <v>511</v>
      </c>
      <c r="L82" s="125" t="s">
        <v>512</v>
      </c>
      <c r="M82" s="125" t="s">
        <v>513</v>
      </c>
      <c r="N82" s="126" t="s">
        <v>60</v>
      </c>
      <c r="O82" s="126" t="s">
        <v>68</v>
      </c>
      <c r="P82" s="127" t="s">
        <v>164</v>
      </c>
      <c r="Q82" s="126" t="s">
        <v>74</v>
      </c>
      <c r="R82" s="126" t="s">
        <v>77</v>
      </c>
      <c r="S82" s="126" t="s">
        <v>79</v>
      </c>
      <c r="T82" s="126" t="s">
        <v>165</v>
      </c>
      <c r="U82" s="128" t="s">
        <v>167</v>
      </c>
      <c r="V82" s="128" t="s">
        <v>109</v>
      </c>
      <c r="W82" s="128" t="s">
        <v>111</v>
      </c>
      <c r="X82" s="128" t="s">
        <v>168</v>
      </c>
      <c r="Y82" s="128" t="s">
        <v>169</v>
      </c>
      <c r="Z82" s="128" t="s">
        <v>115</v>
      </c>
      <c r="AA82" s="128" t="s">
        <v>117</v>
      </c>
      <c r="AB82" s="128" t="s">
        <v>118</v>
      </c>
      <c r="AC82" s="128" t="s">
        <v>119</v>
      </c>
      <c r="AD82" s="128" t="s">
        <v>120</v>
      </c>
      <c r="AE82" s="128" t="s">
        <v>121</v>
      </c>
      <c r="AF82" s="128" t="s">
        <v>122</v>
      </c>
      <c r="AG82" s="128" t="s">
        <v>123</v>
      </c>
      <c r="AH82" s="128" t="s">
        <v>124</v>
      </c>
      <c r="AI82" s="128" t="s">
        <v>126</v>
      </c>
      <c r="AJ82" s="128" t="s">
        <v>127</v>
      </c>
      <c r="AK82" s="128" t="s">
        <v>128</v>
      </c>
      <c r="AL82" s="128" t="s">
        <v>129</v>
      </c>
      <c r="AM82" s="128" t="s">
        <v>130</v>
      </c>
      <c r="AN82" s="128" t="s">
        <v>172</v>
      </c>
      <c r="AO82" s="128" t="s">
        <v>132</v>
      </c>
      <c r="AP82" s="128" t="s">
        <v>133</v>
      </c>
      <c r="AQ82" s="128"/>
      <c r="AR82" s="128" t="s">
        <v>42</v>
      </c>
      <c r="AS82" s="128" t="s">
        <v>134</v>
      </c>
      <c r="AT82" s="128" t="s">
        <v>173</v>
      </c>
      <c r="AU82" s="128" t="s">
        <v>174</v>
      </c>
      <c r="AV82" s="128" t="s">
        <v>176</v>
      </c>
      <c r="AW82" s="131" t="s">
        <v>137</v>
      </c>
    </row>
    <row r="83">
      <c r="A83" s="109"/>
      <c r="B83" s="268" t="s">
        <v>530</v>
      </c>
      <c r="C83" s="269" t="s">
        <v>536</v>
      </c>
      <c r="D83" s="248"/>
      <c r="E83" s="248"/>
      <c r="F83" s="248"/>
      <c r="G83" s="249"/>
      <c r="H83" s="109"/>
      <c r="I83" s="152" t="s">
        <v>546</v>
      </c>
      <c r="J83" s="153" t="s">
        <v>547</v>
      </c>
      <c r="K83" s="153" t="s">
        <v>549</v>
      </c>
      <c r="L83" s="153" t="s">
        <v>550</v>
      </c>
      <c r="M83" s="153"/>
      <c r="N83" s="154" t="s">
        <v>553</v>
      </c>
      <c r="O83" s="154" t="s">
        <v>144</v>
      </c>
      <c r="P83" s="155" t="s">
        <v>555</v>
      </c>
      <c r="Q83" s="155" t="s">
        <v>108</v>
      </c>
      <c r="R83" s="155" t="s">
        <v>557</v>
      </c>
      <c r="S83" s="155" t="s">
        <v>558</v>
      </c>
      <c r="T83" s="155" t="s">
        <v>560</v>
      </c>
      <c r="U83" s="155"/>
      <c r="V83" s="156"/>
      <c r="W83" s="156"/>
      <c r="X83" s="270" t="s">
        <v>562</v>
      </c>
      <c r="Y83" s="156"/>
      <c r="Z83" s="270" t="s">
        <v>570</v>
      </c>
      <c r="AA83" s="156"/>
      <c r="AB83" s="156"/>
      <c r="AC83" s="272" t="s">
        <v>575</v>
      </c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273" t="s">
        <v>582</v>
      </c>
      <c r="AP83" s="156"/>
      <c r="AQ83" s="157"/>
      <c r="AR83" s="157" t="s">
        <v>589</v>
      </c>
      <c r="AS83" s="157"/>
      <c r="AT83" s="157"/>
      <c r="AU83" s="158" t="s">
        <v>591</v>
      </c>
      <c r="AV83" s="179" t="s">
        <v>593</v>
      </c>
      <c r="AW83" s="159"/>
    </row>
    <row r="84">
      <c r="A84" s="109"/>
      <c r="B84" s="274" t="s">
        <v>596</v>
      </c>
      <c r="C84" s="275" t="s">
        <v>599</v>
      </c>
      <c r="D84" s="2"/>
      <c r="E84" s="2"/>
      <c r="F84" s="2"/>
      <c r="G84" s="41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</row>
    <row r="85">
      <c r="A85" s="109"/>
      <c r="B85" s="263" t="s">
        <v>623</v>
      </c>
      <c r="C85" s="277" t="s">
        <v>624</v>
      </c>
      <c r="G85" s="149"/>
      <c r="H85" s="109"/>
      <c r="I85" s="278"/>
      <c r="J85" s="122"/>
      <c r="K85" s="122"/>
      <c r="L85" s="122"/>
      <c r="M85" s="123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</row>
    <row r="86">
      <c r="A86" s="109"/>
      <c r="B86" s="274" t="s">
        <v>640</v>
      </c>
      <c r="C86" s="279" t="s">
        <v>642</v>
      </c>
      <c r="D86" s="179"/>
      <c r="E86" s="179"/>
      <c r="F86" s="179"/>
      <c r="G86" s="180"/>
      <c r="H86" s="109"/>
      <c r="I86" s="27"/>
      <c r="M86" s="14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</row>
    <row r="87">
      <c r="A87" s="109"/>
      <c r="B87" s="280" t="s">
        <v>663</v>
      </c>
      <c r="C87" s="281" t="s">
        <v>665</v>
      </c>
      <c r="D87" s="243"/>
      <c r="E87" s="243"/>
      <c r="F87" s="243"/>
      <c r="G87" s="244"/>
      <c r="H87" s="109"/>
      <c r="I87" s="27"/>
      <c r="M87" s="14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</row>
    <row r="88">
      <c r="A88" s="109"/>
      <c r="B88" s="109"/>
      <c r="C88" s="109"/>
      <c r="D88" s="109"/>
      <c r="E88" s="109"/>
      <c r="F88" s="109"/>
      <c r="G88" s="109"/>
      <c r="H88" s="109"/>
      <c r="I88" s="27"/>
      <c r="M88" s="14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</row>
    <row r="89">
      <c r="A89" s="282"/>
      <c r="B89" s="282"/>
      <c r="C89" s="282"/>
      <c r="D89" s="282"/>
      <c r="E89" s="282"/>
      <c r="F89" s="282"/>
      <c r="G89" s="282"/>
      <c r="H89" s="282"/>
      <c r="I89" s="27"/>
      <c r="M89" s="14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</row>
    <row r="90">
      <c r="A90" s="282"/>
      <c r="B90" s="282"/>
      <c r="C90" s="282"/>
      <c r="D90" s="282"/>
      <c r="E90" s="282"/>
      <c r="F90" s="282"/>
      <c r="G90" s="282"/>
      <c r="H90" s="282"/>
      <c r="I90" s="27"/>
      <c r="M90" s="14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</row>
    <row r="91">
      <c r="A91" s="282"/>
      <c r="B91" s="282"/>
      <c r="C91" s="282"/>
      <c r="D91" s="282"/>
      <c r="E91" s="282"/>
      <c r="F91" s="282"/>
      <c r="G91" s="282"/>
      <c r="H91" s="282"/>
      <c r="I91" s="27"/>
      <c r="M91" s="14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</row>
    <row r="92">
      <c r="A92" s="282"/>
      <c r="B92" s="282"/>
      <c r="C92" s="282"/>
      <c r="D92" s="282"/>
      <c r="E92" s="282"/>
      <c r="F92" s="282"/>
      <c r="G92" s="282"/>
      <c r="H92" s="282"/>
      <c r="I92" s="27"/>
      <c r="M92" s="14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</row>
    <row r="93">
      <c r="A93" s="282"/>
      <c r="B93" s="282"/>
      <c r="C93" s="282"/>
      <c r="D93" s="282"/>
      <c r="E93" s="282"/>
      <c r="F93" s="282"/>
      <c r="G93" s="282"/>
      <c r="H93" s="282"/>
      <c r="I93" s="27"/>
      <c r="M93" s="14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</row>
    <row r="94">
      <c r="A94" s="282"/>
      <c r="B94" s="282"/>
      <c r="C94" s="282"/>
      <c r="D94" s="282"/>
      <c r="E94" s="282"/>
      <c r="F94" s="282"/>
      <c r="G94" s="282"/>
      <c r="H94" s="282"/>
      <c r="I94" s="27"/>
      <c r="M94" s="14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</row>
    <row r="95">
      <c r="A95" s="282"/>
      <c r="B95" s="282"/>
      <c r="C95" s="282"/>
      <c r="D95" s="282"/>
      <c r="E95" s="282"/>
      <c r="F95" s="282"/>
      <c r="G95" s="282"/>
      <c r="H95" s="282"/>
      <c r="I95" s="27"/>
      <c r="M95" s="14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</row>
    <row r="96">
      <c r="A96" s="282"/>
      <c r="B96" s="282"/>
      <c r="C96" s="282"/>
      <c r="D96" s="282"/>
      <c r="E96" s="282"/>
      <c r="F96" s="282"/>
      <c r="G96" s="282"/>
      <c r="H96" s="282"/>
      <c r="I96" s="27"/>
      <c r="M96" s="14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</row>
    <row r="97">
      <c r="A97" s="282"/>
      <c r="B97" s="282"/>
      <c r="C97" s="282"/>
      <c r="D97" s="282"/>
      <c r="E97" s="282"/>
      <c r="F97" s="282"/>
      <c r="G97" s="282"/>
      <c r="H97" s="282"/>
      <c r="I97" s="27"/>
      <c r="M97" s="14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</row>
    <row r="98">
      <c r="A98" s="282"/>
      <c r="B98" s="282"/>
      <c r="C98" s="282"/>
      <c r="D98" s="282"/>
      <c r="E98" s="282"/>
      <c r="F98" s="282"/>
      <c r="G98" s="282"/>
      <c r="H98" s="282"/>
      <c r="I98" s="27"/>
      <c r="M98" s="14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</row>
    <row r="99">
      <c r="A99" s="282"/>
      <c r="B99" s="282"/>
      <c r="C99" s="282"/>
      <c r="D99" s="282"/>
      <c r="E99" s="282"/>
      <c r="F99" s="282"/>
      <c r="G99" s="282"/>
      <c r="H99" s="282"/>
      <c r="I99" s="27"/>
      <c r="M99" s="14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</row>
    <row r="100">
      <c r="A100" s="282"/>
      <c r="B100" s="282"/>
      <c r="C100" s="282"/>
      <c r="D100" s="282"/>
      <c r="E100" s="282"/>
      <c r="F100" s="282"/>
      <c r="G100" s="282"/>
      <c r="H100" s="282"/>
      <c r="I100" s="27"/>
      <c r="M100" s="14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</row>
    <row r="101">
      <c r="A101" s="282"/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  <c r="AK101" s="282"/>
      <c r="AL101" s="282"/>
      <c r="AM101" s="282"/>
      <c r="AN101" s="282"/>
      <c r="AO101" s="282"/>
      <c r="AP101" s="282"/>
      <c r="AQ101" s="282"/>
      <c r="AR101" s="282"/>
      <c r="AS101" s="282"/>
      <c r="AT101" s="282"/>
      <c r="AU101" s="282"/>
      <c r="AV101" s="282"/>
      <c r="AW101" s="282"/>
    </row>
    <row r="102">
      <c r="A102" s="282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  <c r="AK102" s="282"/>
      <c r="AL102" s="282"/>
      <c r="AM102" s="282"/>
      <c r="AN102" s="282"/>
      <c r="AO102" s="282"/>
      <c r="AP102" s="282"/>
      <c r="AQ102" s="282"/>
      <c r="AR102" s="282"/>
      <c r="AS102" s="282"/>
      <c r="AT102" s="282"/>
      <c r="AU102" s="282"/>
      <c r="AV102" s="282"/>
      <c r="AW102" s="282"/>
    </row>
    <row r="103">
      <c r="A103" s="282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  <c r="AI103" s="282"/>
      <c r="AJ103" s="282"/>
      <c r="AK103" s="282"/>
      <c r="AL103" s="282"/>
      <c r="AM103" s="282"/>
      <c r="AN103" s="282"/>
      <c r="AO103" s="282"/>
      <c r="AP103" s="282"/>
      <c r="AQ103" s="282"/>
      <c r="AR103" s="282"/>
      <c r="AS103" s="282"/>
      <c r="AT103" s="282"/>
      <c r="AU103" s="282"/>
      <c r="AV103" s="282"/>
      <c r="AW103" s="282"/>
    </row>
    <row r="104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  <c r="AI104" s="282"/>
      <c r="AJ104" s="282"/>
      <c r="AK104" s="282"/>
      <c r="AL104" s="282"/>
      <c r="AM104" s="282"/>
      <c r="AN104" s="282"/>
      <c r="AO104" s="282"/>
      <c r="AP104" s="282"/>
      <c r="AQ104" s="282"/>
      <c r="AR104" s="282"/>
      <c r="AS104" s="282"/>
      <c r="AT104" s="282"/>
      <c r="AU104" s="282"/>
      <c r="AV104" s="282"/>
      <c r="AW104" s="282"/>
    </row>
    <row r="105">
      <c r="A105" s="282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  <c r="AI105" s="282"/>
      <c r="AJ105" s="282"/>
      <c r="AK105" s="282"/>
      <c r="AL105" s="282"/>
      <c r="AM105" s="282"/>
      <c r="AN105" s="282"/>
      <c r="AO105" s="282"/>
      <c r="AP105" s="282"/>
      <c r="AQ105" s="282"/>
      <c r="AR105" s="282"/>
      <c r="AS105" s="282"/>
      <c r="AT105" s="282"/>
      <c r="AU105" s="282"/>
      <c r="AV105" s="282"/>
      <c r="AW105" s="282"/>
    </row>
    <row r="106">
      <c r="A106" s="282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  <c r="AI106" s="282"/>
      <c r="AJ106" s="282"/>
      <c r="AK106" s="282"/>
      <c r="AL106" s="282"/>
      <c r="AM106" s="282"/>
      <c r="AN106" s="282"/>
      <c r="AO106" s="282"/>
      <c r="AP106" s="282"/>
      <c r="AQ106" s="282"/>
      <c r="AR106" s="282"/>
      <c r="AS106" s="282"/>
      <c r="AT106" s="282"/>
      <c r="AU106" s="282"/>
      <c r="AV106" s="282"/>
      <c r="AW106" s="282"/>
    </row>
    <row r="107">
      <c r="A107" s="282"/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  <c r="AI107" s="282"/>
      <c r="AJ107" s="282"/>
      <c r="AK107" s="282"/>
      <c r="AL107" s="282"/>
      <c r="AM107" s="282"/>
      <c r="AN107" s="282"/>
      <c r="AO107" s="282"/>
      <c r="AP107" s="282"/>
      <c r="AQ107" s="282"/>
      <c r="AR107" s="282"/>
      <c r="AS107" s="282"/>
      <c r="AT107" s="282"/>
      <c r="AU107" s="282"/>
      <c r="AV107" s="282"/>
      <c r="AW107" s="282"/>
    </row>
    <row r="108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  <c r="AK108" s="282"/>
      <c r="AL108" s="282"/>
      <c r="AM108" s="282"/>
      <c r="AN108" s="282"/>
      <c r="AO108" s="282"/>
      <c r="AP108" s="282"/>
      <c r="AQ108" s="282"/>
      <c r="AR108" s="282"/>
      <c r="AS108" s="282"/>
      <c r="AT108" s="282"/>
      <c r="AU108" s="282"/>
      <c r="AV108" s="282"/>
      <c r="AW108" s="282"/>
    </row>
    <row r="109">
      <c r="A109" s="282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82"/>
      <c r="AM109" s="282"/>
      <c r="AN109" s="282"/>
      <c r="AO109" s="282"/>
      <c r="AP109" s="282"/>
      <c r="AQ109" s="282"/>
      <c r="AR109" s="282"/>
      <c r="AS109" s="282"/>
      <c r="AT109" s="282"/>
      <c r="AU109" s="282"/>
      <c r="AV109" s="282"/>
      <c r="AW109" s="282"/>
    </row>
    <row r="110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  <c r="AM110" s="282"/>
      <c r="AN110" s="282"/>
      <c r="AO110" s="282"/>
      <c r="AP110" s="282"/>
      <c r="AQ110" s="282"/>
      <c r="AR110" s="282"/>
      <c r="AS110" s="282"/>
      <c r="AT110" s="282"/>
      <c r="AU110" s="282"/>
      <c r="AV110" s="282"/>
      <c r="AW110" s="282"/>
    </row>
    <row r="111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  <c r="AM111" s="282"/>
      <c r="AN111" s="282"/>
      <c r="AO111" s="282"/>
      <c r="AP111" s="282"/>
      <c r="AQ111" s="282"/>
      <c r="AR111" s="282"/>
      <c r="AS111" s="282"/>
      <c r="AT111" s="282"/>
      <c r="AU111" s="282"/>
      <c r="AV111" s="282"/>
      <c r="AW111" s="282"/>
    </row>
    <row r="112">
      <c r="A112" s="282"/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82"/>
      <c r="AM112" s="282"/>
      <c r="AN112" s="282"/>
      <c r="AO112" s="282"/>
      <c r="AP112" s="282"/>
      <c r="AQ112" s="282"/>
      <c r="AR112" s="282"/>
      <c r="AS112" s="282"/>
      <c r="AT112" s="282"/>
      <c r="AU112" s="282"/>
      <c r="AV112" s="282"/>
      <c r="AW112" s="282"/>
    </row>
    <row r="113">
      <c r="A113" s="282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  <c r="AK113" s="282"/>
      <c r="AL113" s="282"/>
      <c r="AM113" s="282"/>
      <c r="AN113" s="282"/>
      <c r="AO113" s="282"/>
      <c r="AP113" s="282"/>
      <c r="AQ113" s="282"/>
      <c r="AR113" s="282"/>
      <c r="AS113" s="282"/>
      <c r="AT113" s="282"/>
      <c r="AU113" s="282"/>
      <c r="AV113" s="282"/>
      <c r="AW113" s="282"/>
    </row>
    <row r="114">
      <c r="A114" s="282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  <c r="AM114" s="282"/>
      <c r="AN114" s="282"/>
      <c r="AO114" s="282"/>
      <c r="AP114" s="282"/>
      <c r="AQ114" s="282"/>
      <c r="AR114" s="282"/>
      <c r="AS114" s="282"/>
      <c r="AT114" s="282"/>
      <c r="AU114" s="282"/>
      <c r="AV114" s="282"/>
      <c r="AW114" s="282"/>
    </row>
    <row r="115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82"/>
      <c r="AM115" s="282"/>
      <c r="AN115" s="282"/>
      <c r="AO115" s="282"/>
      <c r="AP115" s="282"/>
      <c r="AQ115" s="282"/>
      <c r="AR115" s="282"/>
      <c r="AS115" s="282"/>
      <c r="AT115" s="282"/>
      <c r="AU115" s="282"/>
      <c r="AV115" s="282"/>
      <c r="AW115" s="282"/>
    </row>
    <row r="116">
      <c r="A116" s="282"/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82"/>
      <c r="AM116" s="282"/>
      <c r="AN116" s="282"/>
      <c r="AO116" s="282"/>
      <c r="AP116" s="282"/>
      <c r="AQ116" s="282"/>
      <c r="AR116" s="282"/>
      <c r="AS116" s="282"/>
      <c r="AT116" s="282"/>
      <c r="AU116" s="282"/>
      <c r="AV116" s="282"/>
      <c r="AW116" s="282"/>
    </row>
    <row r="117">
      <c r="A117" s="282"/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  <c r="AC117" s="282"/>
      <c r="AD117" s="282"/>
      <c r="AE117" s="282"/>
      <c r="AF117" s="282"/>
      <c r="AG117" s="282"/>
      <c r="AH117" s="282"/>
      <c r="AI117" s="282"/>
      <c r="AJ117" s="282"/>
      <c r="AK117" s="282"/>
      <c r="AL117" s="282"/>
      <c r="AM117" s="282"/>
      <c r="AN117" s="282"/>
      <c r="AO117" s="282"/>
      <c r="AP117" s="282"/>
      <c r="AQ117" s="282"/>
      <c r="AR117" s="282"/>
      <c r="AS117" s="282"/>
      <c r="AT117" s="282"/>
      <c r="AU117" s="282"/>
      <c r="AV117" s="282"/>
      <c r="AW117" s="282"/>
    </row>
    <row r="118">
      <c r="A118" s="282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  <c r="AM118" s="282"/>
      <c r="AN118" s="282"/>
      <c r="AO118" s="282"/>
      <c r="AP118" s="282"/>
      <c r="AQ118" s="282"/>
      <c r="AR118" s="282"/>
      <c r="AS118" s="282"/>
      <c r="AT118" s="282"/>
      <c r="AU118" s="282"/>
      <c r="AV118" s="282"/>
      <c r="AW118" s="282"/>
    </row>
    <row r="119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  <c r="AM119" s="282"/>
      <c r="AN119" s="282"/>
      <c r="AO119" s="282"/>
      <c r="AP119" s="282"/>
      <c r="AQ119" s="282"/>
      <c r="AR119" s="282"/>
      <c r="AS119" s="282"/>
      <c r="AT119" s="282"/>
      <c r="AU119" s="282"/>
      <c r="AV119" s="282"/>
      <c r="AW119" s="282"/>
    </row>
    <row r="120">
      <c r="A120" s="282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  <c r="AM120" s="282"/>
      <c r="AN120" s="282"/>
      <c r="AO120" s="282"/>
      <c r="AP120" s="282"/>
      <c r="AQ120" s="282"/>
      <c r="AR120" s="282"/>
      <c r="AS120" s="282"/>
      <c r="AT120" s="282"/>
      <c r="AU120" s="282"/>
      <c r="AV120" s="282"/>
      <c r="AW120" s="282"/>
    </row>
    <row r="121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/>
      <c r="AM121" s="282"/>
      <c r="AN121" s="282"/>
      <c r="AO121" s="282"/>
      <c r="AP121" s="282"/>
      <c r="AQ121" s="282"/>
      <c r="AR121" s="282"/>
      <c r="AS121" s="282"/>
      <c r="AT121" s="282"/>
      <c r="AU121" s="282"/>
      <c r="AV121" s="282"/>
      <c r="AW121" s="282"/>
    </row>
    <row r="122">
      <c r="A122" s="282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</row>
    <row r="123">
      <c r="A123" s="282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</row>
    <row r="124">
      <c r="A124" s="282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</row>
    <row r="125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</row>
    <row r="126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</row>
    <row r="127">
      <c r="A127" s="282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</row>
    <row r="128">
      <c r="A128" s="282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  <c r="AK128" s="282"/>
      <c r="AL128" s="282"/>
      <c r="AM128" s="282"/>
      <c r="AN128" s="282"/>
      <c r="AO128" s="282"/>
      <c r="AP128" s="282"/>
      <c r="AQ128" s="282"/>
      <c r="AR128" s="282"/>
      <c r="AS128" s="282"/>
      <c r="AT128" s="282"/>
      <c r="AU128" s="282"/>
      <c r="AV128" s="282"/>
      <c r="AW128" s="282"/>
    </row>
    <row r="129">
      <c r="A129" s="282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  <c r="AK129" s="282"/>
      <c r="AL129" s="282"/>
      <c r="AM129" s="282"/>
      <c r="AN129" s="282"/>
      <c r="AO129" s="282"/>
      <c r="AP129" s="282"/>
      <c r="AQ129" s="282"/>
      <c r="AR129" s="282"/>
      <c r="AS129" s="282"/>
      <c r="AT129" s="282"/>
      <c r="AU129" s="282"/>
      <c r="AV129" s="282"/>
      <c r="AW129" s="282"/>
    </row>
    <row r="130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  <c r="AK130" s="282"/>
      <c r="AL130" s="282"/>
      <c r="AM130" s="282"/>
      <c r="AN130" s="282"/>
      <c r="AO130" s="282"/>
      <c r="AP130" s="282"/>
      <c r="AQ130" s="282"/>
      <c r="AR130" s="282"/>
      <c r="AS130" s="282"/>
      <c r="AT130" s="282"/>
      <c r="AU130" s="282"/>
      <c r="AV130" s="282"/>
      <c r="AW130" s="282"/>
    </row>
    <row r="131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  <c r="AI131" s="282"/>
      <c r="AJ131" s="282"/>
      <c r="AK131" s="282"/>
      <c r="AL131" s="282"/>
      <c r="AM131" s="282"/>
      <c r="AN131" s="282"/>
      <c r="AO131" s="282"/>
      <c r="AP131" s="282"/>
      <c r="AQ131" s="282"/>
      <c r="AR131" s="282"/>
      <c r="AS131" s="282"/>
      <c r="AT131" s="282"/>
      <c r="AU131" s="282"/>
      <c r="AV131" s="282"/>
      <c r="AW131" s="282"/>
    </row>
    <row r="132">
      <c r="A132" s="282"/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  <c r="AI132" s="282"/>
      <c r="AJ132" s="282"/>
      <c r="AK132" s="282"/>
      <c r="AL132" s="282"/>
      <c r="AM132" s="282"/>
      <c r="AN132" s="282"/>
      <c r="AO132" s="282"/>
      <c r="AP132" s="282"/>
      <c r="AQ132" s="282"/>
      <c r="AR132" s="282"/>
      <c r="AS132" s="282"/>
      <c r="AT132" s="282"/>
      <c r="AU132" s="282"/>
      <c r="AV132" s="282"/>
      <c r="AW132" s="282"/>
    </row>
    <row r="133">
      <c r="A133" s="282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  <c r="AI133" s="282"/>
      <c r="AJ133" s="282"/>
      <c r="AK133" s="282"/>
      <c r="AL133" s="282"/>
      <c r="AM133" s="282"/>
      <c r="AN133" s="282"/>
      <c r="AO133" s="282"/>
      <c r="AP133" s="282"/>
      <c r="AQ133" s="282"/>
      <c r="AR133" s="282"/>
      <c r="AS133" s="282"/>
      <c r="AT133" s="282"/>
      <c r="AU133" s="282"/>
      <c r="AV133" s="282"/>
      <c r="AW133" s="282"/>
    </row>
    <row r="134">
      <c r="A134" s="282"/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  <c r="AI134" s="282"/>
      <c r="AJ134" s="282"/>
      <c r="AK134" s="282"/>
      <c r="AL134" s="282"/>
      <c r="AM134" s="282"/>
      <c r="AN134" s="282"/>
      <c r="AO134" s="282"/>
      <c r="AP134" s="282"/>
      <c r="AQ134" s="282"/>
      <c r="AR134" s="282"/>
      <c r="AS134" s="282"/>
      <c r="AT134" s="282"/>
      <c r="AU134" s="282"/>
      <c r="AV134" s="282"/>
      <c r="AW134" s="282"/>
    </row>
    <row r="135">
      <c r="A135" s="282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  <c r="AI135" s="282"/>
      <c r="AJ135" s="282"/>
      <c r="AK135" s="282"/>
      <c r="AL135" s="282"/>
      <c r="AM135" s="282"/>
      <c r="AN135" s="282"/>
      <c r="AO135" s="282"/>
      <c r="AP135" s="282"/>
      <c r="AQ135" s="282"/>
      <c r="AR135" s="282"/>
      <c r="AS135" s="282"/>
      <c r="AT135" s="282"/>
      <c r="AU135" s="282"/>
      <c r="AV135" s="282"/>
      <c r="AW135" s="282"/>
    </row>
    <row r="136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  <c r="AK136" s="282"/>
      <c r="AL136" s="282"/>
      <c r="AM136" s="282"/>
      <c r="AN136" s="282"/>
      <c r="AO136" s="282"/>
      <c r="AP136" s="282"/>
      <c r="AQ136" s="282"/>
      <c r="AR136" s="282"/>
      <c r="AS136" s="282"/>
      <c r="AT136" s="282"/>
      <c r="AU136" s="282"/>
      <c r="AV136" s="282"/>
      <c r="AW136" s="282"/>
    </row>
    <row r="137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  <c r="AK137" s="282"/>
      <c r="AL137" s="282"/>
      <c r="AM137" s="282"/>
      <c r="AN137" s="282"/>
      <c r="AO137" s="282"/>
      <c r="AP137" s="282"/>
      <c r="AQ137" s="282"/>
      <c r="AR137" s="282"/>
      <c r="AS137" s="282"/>
      <c r="AT137" s="282"/>
      <c r="AU137" s="282"/>
      <c r="AV137" s="282"/>
      <c r="AW137" s="282"/>
    </row>
    <row r="138">
      <c r="A138" s="282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  <c r="AK138" s="282"/>
      <c r="AL138" s="282"/>
      <c r="AM138" s="282"/>
      <c r="AN138" s="282"/>
      <c r="AO138" s="282"/>
      <c r="AP138" s="282"/>
      <c r="AQ138" s="282"/>
      <c r="AR138" s="282"/>
      <c r="AS138" s="282"/>
      <c r="AT138" s="282"/>
      <c r="AU138" s="282"/>
      <c r="AV138" s="282"/>
      <c r="AW138" s="282"/>
    </row>
    <row r="139">
      <c r="A139" s="282"/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  <c r="AK139" s="282"/>
      <c r="AL139" s="282"/>
      <c r="AM139" s="282"/>
      <c r="AN139" s="282"/>
      <c r="AO139" s="282"/>
      <c r="AP139" s="282"/>
      <c r="AQ139" s="282"/>
      <c r="AR139" s="282"/>
      <c r="AS139" s="282"/>
      <c r="AT139" s="282"/>
      <c r="AU139" s="282"/>
      <c r="AV139" s="282"/>
      <c r="AW139" s="282"/>
    </row>
    <row r="140">
      <c r="A140" s="282"/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  <c r="AK140" s="282"/>
      <c r="AL140" s="282"/>
      <c r="AM140" s="282"/>
      <c r="AN140" s="282"/>
      <c r="AO140" s="282"/>
      <c r="AP140" s="282"/>
      <c r="AQ140" s="282"/>
      <c r="AR140" s="282"/>
      <c r="AS140" s="282"/>
      <c r="AT140" s="282"/>
      <c r="AU140" s="282"/>
      <c r="AV140" s="282"/>
      <c r="AW140" s="282"/>
    </row>
    <row r="141">
      <c r="A141" s="282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  <c r="AK141" s="282"/>
      <c r="AL141" s="282"/>
      <c r="AM141" s="282"/>
      <c r="AN141" s="282"/>
      <c r="AO141" s="282"/>
      <c r="AP141" s="282"/>
      <c r="AQ141" s="282"/>
      <c r="AR141" s="282"/>
      <c r="AS141" s="282"/>
      <c r="AT141" s="282"/>
      <c r="AU141" s="282"/>
      <c r="AV141" s="282"/>
      <c r="AW141" s="282"/>
    </row>
    <row r="14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  <c r="AK142" s="282"/>
      <c r="AL142" s="282"/>
      <c r="AM142" s="282"/>
      <c r="AN142" s="282"/>
      <c r="AO142" s="282"/>
      <c r="AP142" s="282"/>
      <c r="AQ142" s="282"/>
      <c r="AR142" s="282"/>
      <c r="AS142" s="282"/>
      <c r="AT142" s="282"/>
      <c r="AU142" s="282"/>
      <c r="AV142" s="282"/>
      <c r="AW142" s="282"/>
    </row>
    <row r="143">
      <c r="A143" s="282"/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82"/>
      <c r="AB143" s="282"/>
      <c r="AC143" s="282"/>
      <c r="AD143" s="282"/>
      <c r="AE143" s="282"/>
      <c r="AF143" s="282"/>
      <c r="AG143" s="282"/>
      <c r="AH143" s="282"/>
      <c r="AI143" s="282"/>
      <c r="AJ143" s="282"/>
      <c r="AK143" s="282"/>
      <c r="AL143" s="282"/>
      <c r="AM143" s="282"/>
      <c r="AN143" s="282"/>
      <c r="AO143" s="282"/>
      <c r="AP143" s="282"/>
      <c r="AQ143" s="282"/>
      <c r="AR143" s="282"/>
      <c r="AS143" s="282"/>
      <c r="AT143" s="282"/>
      <c r="AU143" s="282"/>
      <c r="AV143" s="282"/>
      <c r="AW143" s="282"/>
    </row>
    <row r="144">
      <c r="A144" s="282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82"/>
      <c r="AB144" s="282"/>
      <c r="AC144" s="282"/>
      <c r="AD144" s="282"/>
      <c r="AE144" s="282"/>
      <c r="AF144" s="282"/>
      <c r="AG144" s="282"/>
      <c r="AH144" s="282"/>
      <c r="AI144" s="282"/>
      <c r="AJ144" s="282"/>
      <c r="AK144" s="282"/>
      <c r="AL144" s="282"/>
      <c r="AM144" s="282"/>
      <c r="AN144" s="282"/>
      <c r="AO144" s="282"/>
      <c r="AP144" s="282"/>
      <c r="AQ144" s="282"/>
      <c r="AR144" s="282"/>
      <c r="AS144" s="282"/>
      <c r="AT144" s="282"/>
      <c r="AU144" s="282"/>
      <c r="AV144" s="282"/>
      <c r="AW144" s="282"/>
    </row>
    <row r="145">
      <c r="A145" s="282"/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282"/>
      <c r="Y145" s="282"/>
      <c r="Z145" s="282"/>
      <c r="AA145" s="282"/>
      <c r="AB145" s="282"/>
      <c r="AC145" s="282"/>
      <c r="AD145" s="282"/>
      <c r="AE145" s="282"/>
      <c r="AF145" s="282"/>
      <c r="AG145" s="282"/>
      <c r="AH145" s="282"/>
      <c r="AI145" s="282"/>
      <c r="AJ145" s="282"/>
      <c r="AK145" s="282"/>
      <c r="AL145" s="282"/>
      <c r="AM145" s="282"/>
      <c r="AN145" s="282"/>
      <c r="AO145" s="282"/>
      <c r="AP145" s="282"/>
      <c r="AQ145" s="282"/>
      <c r="AR145" s="282"/>
      <c r="AS145" s="282"/>
      <c r="AT145" s="282"/>
      <c r="AU145" s="282"/>
      <c r="AV145" s="282"/>
      <c r="AW145" s="282"/>
    </row>
    <row r="146">
      <c r="A146" s="282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282"/>
      <c r="Y146" s="282"/>
      <c r="Z146" s="282"/>
      <c r="AA146" s="282"/>
      <c r="AB146" s="282"/>
      <c r="AC146" s="282"/>
      <c r="AD146" s="282"/>
      <c r="AE146" s="282"/>
      <c r="AF146" s="282"/>
      <c r="AG146" s="282"/>
      <c r="AH146" s="282"/>
      <c r="AI146" s="282"/>
      <c r="AJ146" s="282"/>
      <c r="AK146" s="282"/>
      <c r="AL146" s="282"/>
      <c r="AM146" s="282"/>
      <c r="AN146" s="282"/>
      <c r="AO146" s="282"/>
      <c r="AP146" s="282"/>
      <c r="AQ146" s="282"/>
      <c r="AR146" s="282"/>
      <c r="AS146" s="282"/>
      <c r="AT146" s="282"/>
      <c r="AU146" s="282"/>
      <c r="AV146" s="282"/>
      <c r="AW146" s="282"/>
    </row>
    <row r="147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2"/>
      <c r="AH147" s="282"/>
      <c r="AI147" s="282"/>
      <c r="AJ147" s="282"/>
      <c r="AK147" s="282"/>
      <c r="AL147" s="282"/>
      <c r="AM147" s="282"/>
      <c r="AN147" s="282"/>
      <c r="AO147" s="282"/>
      <c r="AP147" s="282"/>
      <c r="AQ147" s="282"/>
      <c r="AR147" s="282"/>
      <c r="AS147" s="282"/>
      <c r="AT147" s="282"/>
      <c r="AU147" s="282"/>
      <c r="AV147" s="282"/>
      <c r="AW147" s="282"/>
    </row>
    <row r="148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82"/>
      <c r="AB148" s="282"/>
      <c r="AC148" s="282"/>
      <c r="AD148" s="282"/>
      <c r="AE148" s="282"/>
      <c r="AF148" s="282"/>
      <c r="AG148" s="282"/>
      <c r="AH148" s="282"/>
      <c r="AI148" s="282"/>
      <c r="AJ148" s="282"/>
      <c r="AK148" s="282"/>
      <c r="AL148" s="282"/>
      <c r="AM148" s="282"/>
      <c r="AN148" s="282"/>
      <c r="AO148" s="282"/>
      <c r="AP148" s="282"/>
      <c r="AQ148" s="282"/>
      <c r="AR148" s="282"/>
      <c r="AS148" s="282"/>
      <c r="AT148" s="282"/>
      <c r="AU148" s="282"/>
      <c r="AV148" s="282"/>
      <c r="AW148" s="282"/>
    </row>
    <row r="149">
      <c r="A149" s="282"/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82"/>
      <c r="AB149" s="282"/>
      <c r="AC149" s="282"/>
      <c r="AD149" s="282"/>
      <c r="AE149" s="282"/>
      <c r="AF149" s="282"/>
      <c r="AG149" s="282"/>
      <c r="AH149" s="282"/>
      <c r="AI149" s="282"/>
      <c r="AJ149" s="282"/>
      <c r="AK149" s="282"/>
      <c r="AL149" s="282"/>
      <c r="AM149" s="282"/>
      <c r="AN149" s="282"/>
      <c r="AO149" s="282"/>
      <c r="AP149" s="282"/>
      <c r="AQ149" s="282"/>
      <c r="AR149" s="282"/>
      <c r="AS149" s="282"/>
      <c r="AT149" s="282"/>
      <c r="AU149" s="282"/>
      <c r="AV149" s="282"/>
      <c r="AW149" s="282"/>
    </row>
    <row r="150">
      <c r="A150" s="282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E150" s="282"/>
      <c r="AF150" s="282"/>
      <c r="AG150" s="282"/>
      <c r="AH150" s="282"/>
      <c r="AI150" s="282"/>
      <c r="AJ150" s="282"/>
      <c r="AK150" s="282"/>
      <c r="AL150" s="282"/>
      <c r="AM150" s="282"/>
      <c r="AN150" s="282"/>
      <c r="AO150" s="282"/>
      <c r="AP150" s="282"/>
      <c r="AQ150" s="282"/>
      <c r="AR150" s="282"/>
      <c r="AS150" s="282"/>
      <c r="AT150" s="282"/>
      <c r="AU150" s="282"/>
      <c r="AV150" s="282"/>
      <c r="AW150" s="282"/>
    </row>
    <row r="151">
      <c r="A151" s="282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282"/>
      <c r="Y151" s="282"/>
      <c r="Z151" s="282"/>
      <c r="AA151" s="282"/>
      <c r="AB151" s="282"/>
      <c r="AC151" s="282"/>
      <c r="AD151" s="282"/>
      <c r="AE151" s="282"/>
      <c r="AF151" s="282"/>
      <c r="AG151" s="282"/>
      <c r="AH151" s="282"/>
      <c r="AI151" s="282"/>
      <c r="AJ151" s="282"/>
      <c r="AK151" s="282"/>
      <c r="AL151" s="282"/>
      <c r="AM151" s="282"/>
      <c r="AN151" s="282"/>
      <c r="AO151" s="282"/>
      <c r="AP151" s="282"/>
      <c r="AQ151" s="282"/>
      <c r="AR151" s="282"/>
      <c r="AS151" s="282"/>
      <c r="AT151" s="282"/>
      <c r="AU151" s="282"/>
      <c r="AV151" s="282"/>
      <c r="AW151" s="282"/>
    </row>
    <row r="152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2"/>
      <c r="V152" s="282"/>
      <c r="W152" s="282"/>
      <c r="X152" s="282"/>
      <c r="Y152" s="282"/>
      <c r="Z152" s="282"/>
      <c r="AA152" s="282"/>
      <c r="AB152" s="282"/>
      <c r="AC152" s="282"/>
      <c r="AD152" s="282"/>
      <c r="AE152" s="282"/>
      <c r="AF152" s="282"/>
      <c r="AG152" s="282"/>
      <c r="AH152" s="282"/>
      <c r="AI152" s="282"/>
      <c r="AJ152" s="282"/>
      <c r="AK152" s="282"/>
      <c r="AL152" s="282"/>
      <c r="AM152" s="282"/>
      <c r="AN152" s="282"/>
      <c r="AO152" s="282"/>
      <c r="AP152" s="282"/>
      <c r="AQ152" s="282"/>
      <c r="AR152" s="282"/>
      <c r="AS152" s="282"/>
      <c r="AT152" s="282"/>
      <c r="AU152" s="282"/>
      <c r="AV152" s="282"/>
      <c r="AW152" s="282"/>
    </row>
    <row r="153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82"/>
      <c r="AB153" s="282"/>
      <c r="AC153" s="282"/>
      <c r="AD153" s="282"/>
      <c r="AE153" s="282"/>
      <c r="AF153" s="282"/>
      <c r="AG153" s="282"/>
      <c r="AH153" s="282"/>
      <c r="AI153" s="282"/>
      <c r="AJ153" s="282"/>
      <c r="AK153" s="282"/>
      <c r="AL153" s="282"/>
      <c r="AM153" s="282"/>
      <c r="AN153" s="282"/>
      <c r="AO153" s="282"/>
      <c r="AP153" s="282"/>
      <c r="AQ153" s="282"/>
      <c r="AR153" s="282"/>
      <c r="AS153" s="282"/>
      <c r="AT153" s="282"/>
      <c r="AU153" s="282"/>
      <c r="AV153" s="282"/>
      <c r="AW153" s="282"/>
    </row>
    <row r="154">
      <c r="A154" s="282"/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82"/>
      <c r="AB154" s="282"/>
      <c r="AC154" s="282"/>
      <c r="AD154" s="282"/>
      <c r="AE154" s="282"/>
      <c r="AF154" s="282"/>
      <c r="AG154" s="282"/>
      <c r="AH154" s="282"/>
      <c r="AI154" s="282"/>
      <c r="AJ154" s="282"/>
      <c r="AK154" s="282"/>
      <c r="AL154" s="282"/>
      <c r="AM154" s="282"/>
      <c r="AN154" s="282"/>
      <c r="AO154" s="282"/>
      <c r="AP154" s="282"/>
      <c r="AQ154" s="282"/>
      <c r="AR154" s="282"/>
      <c r="AS154" s="282"/>
      <c r="AT154" s="282"/>
      <c r="AU154" s="282"/>
      <c r="AV154" s="282"/>
      <c r="AW154" s="282"/>
    </row>
    <row r="155">
      <c r="A155" s="282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82"/>
      <c r="AB155" s="282"/>
      <c r="AC155" s="282"/>
      <c r="AD155" s="282"/>
      <c r="AE155" s="282"/>
      <c r="AF155" s="282"/>
      <c r="AG155" s="282"/>
      <c r="AH155" s="282"/>
      <c r="AI155" s="282"/>
      <c r="AJ155" s="282"/>
      <c r="AK155" s="282"/>
      <c r="AL155" s="282"/>
      <c r="AM155" s="282"/>
      <c r="AN155" s="282"/>
      <c r="AO155" s="282"/>
      <c r="AP155" s="282"/>
      <c r="AQ155" s="282"/>
      <c r="AR155" s="282"/>
      <c r="AS155" s="282"/>
      <c r="AT155" s="282"/>
      <c r="AU155" s="282"/>
      <c r="AV155" s="282"/>
      <c r="AW155" s="282"/>
    </row>
    <row r="156">
      <c r="A156" s="282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282"/>
      <c r="Y156" s="282"/>
      <c r="Z156" s="282"/>
      <c r="AA156" s="282"/>
      <c r="AB156" s="282"/>
      <c r="AC156" s="282"/>
      <c r="AD156" s="282"/>
      <c r="AE156" s="282"/>
      <c r="AF156" s="282"/>
      <c r="AG156" s="282"/>
      <c r="AH156" s="282"/>
      <c r="AI156" s="282"/>
      <c r="AJ156" s="282"/>
      <c r="AK156" s="282"/>
      <c r="AL156" s="282"/>
      <c r="AM156" s="282"/>
      <c r="AN156" s="282"/>
      <c r="AO156" s="282"/>
      <c r="AP156" s="282"/>
      <c r="AQ156" s="282"/>
      <c r="AR156" s="282"/>
      <c r="AS156" s="282"/>
      <c r="AT156" s="282"/>
      <c r="AU156" s="282"/>
      <c r="AV156" s="282"/>
      <c r="AW156" s="282"/>
    </row>
    <row r="157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282"/>
      <c r="Y157" s="282"/>
      <c r="Z157" s="282"/>
      <c r="AA157" s="282"/>
      <c r="AB157" s="282"/>
      <c r="AC157" s="282"/>
      <c r="AD157" s="282"/>
      <c r="AE157" s="282"/>
      <c r="AF157" s="282"/>
      <c r="AG157" s="282"/>
      <c r="AH157" s="282"/>
      <c r="AI157" s="282"/>
      <c r="AJ157" s="282"/>
      <c r="AK157" s="282"/>
      <c r="AL157" s="282"/>
      <c r="AM157" s="282"/>
      <c r="AN157" s="282"/>
      <c r="AO157" s="282"/>
      <c r="AP157" s="282"/>
      <c r="AQ157" s="282"/>
      <c r="AR157" s="282"/>
      <c r="AS157" s="282"/>
      <c r="AT157" s="282"/>
      <c r="AU157" s="282"/>
      <c r="AV157" s="282"/>
      <c r="AW157" s="282"/>
    </row>
    <row r="158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2"/>
      <c r="AG158" s="282"/>
      <c r="AH158" s="282"/>
      <c r="AI158" s="282"/>
      <c r="AJ158" s="282"/>
      <c r="AK158" s="282"/>
      <c r="AL158" s="282"/>
      <c r="AM158" s="282"/>
      <c r="AN158" s="282"/>
      <c r="AO158" s="282"/>
      <c r="AP158" s="282"/>
      <c r="AQ158" s="282"/>
      <c r="AR158" s="282"/>
      <c r="AS158" s="282"/>
      <c r="AT158" s="282"/>
      <c r="AU158" s="282"/>
      <c r="AV158" s="282"/>
      <c r="AW158" s="282"/>
    </row>
    <row r="159">
      <c r="A159" s="282"/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2"/>
      <c r="AG159" s="282"/>
      <c r="AH159" s="282"/>
      <c r="AI159" s="282"/>
      <c r="AJ159" s="282"/>
      <c r="AK159" s="282"/>
      <c r="AL159" s="282"/>
      <c r="AM159" s="282"/>
      <c r="AN159" s="282"/>
      <c r="AO159" s="282"/>
      <c r="AP159" s="282"/>
      <c r="AQ159" s="282"/>
      <c r="AR159" s="282"/>
      <c r="AS159" s="282"/>
      <c r="AT159" s="282"/>
      <c r="AU159" s="282"/>
      <c r="AV159" s="282"/>
      <c r="AW159" s="282"/>
    </row>
    <row r="160">
      <c r="A160" s="282"/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82"/>
      <c r="AB160" s="282"/>
      <c r="AC160" s="282"/>
      <c r="AD160" s="282"/>
      <c r="AE160" s="282"/>
      <c r="AF160" s="282"/>
      <c r="AG160" s="282"/>
      <c r="AH160" s="282"/>
      <c r="AI160" s="282"/>
      <c r="AJ160" s="282"/>
      <c r="AK160" s="282"/>
      <c r="AL160" s="282"/>
      <c r="AM160" s="282"/>
      <c r="AN160" s="282"/>
      <c r="AO160" s="282"/>
      <c r="AP160" s="282"/>
      <c r="AQ160" s="282"/>
      <c r="AR160" s="282"/>
      <c r="AS160" s="282"/>
      <c r="AT160" s="282"/>
      <c r="AU160" s="282"/>
      <c r="AV160" s="282"/>
      <c r="AW160" s="282"/>
    </row>
    <row r="161">
      <c r="A161" s="282"/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  <c r="AA161" s="282"/>
      <c r="AB161" s="282"/>
      <c r="AC161" s="282"/>
      <c r="AD161" s="282"/>
      <c r="AE161" s="282"/>
      <c r="AF161" s="282"/>
      <c r="AG161" s="282"/>
      <c r="AH161" s="282"/>
      <c r="AI161" s="282"/>
      <c r="AJ161" s="282"/>
      <c r="AK161" s="282"/>
      <c r="AL161" s="282"/>
      <c r="AM161" s="282"/>
      <c r="AN161" s="282"/>
      <c r="AO161" s="282"/>
      <c r="AP161" s="282"/>
      <c r="AQ161" s="282"/>
      <c r="AR161" s="282"/>
      <c r="AS161" s="282"/>
      <c r="AT161" s="282"/>
      <c r="AU161" s="282"/>
      <c r="AV161" s="282"/>
      <c r="AW161" s="282"/>
    </row>
    <row r="162">
      <c r="A162" s="282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282"/>
      <c r="Y162" s="282"/>
      <c r="Z162" s="282"/>
      <c r="AA162" s="282"/>
      <c r="AB162" s="282"/>
      <c r="AC162" s="282"/>
      <c r="AD162" s="282"/>
      <c r="AE162" s="282"/>
      <c r="AF162" s="282"/>
      <c r="AG162" s="282"/>
      <c r="AH162" s="282"/>
      <c r="AI162" s="282"/>
      <c r="AJ162" s="282"/>
      <c r="AK162" s="282"/>
      <c r="AL162" s="282"/>
      <c r="AM162" s="282"/>
      <c r="AN162" s="282"/>
      <c r="AO162" s="282"/>
      <c r="AP162" s="282"/>
      <c r="AQ162" s="282"/>
      <c r="AR162" s="282"/>
      <c r="AS162" s="282"/>
      <c r="AT162" s="282"/>
      <c r="AU162" s="282"/>
      <c r="AV162" s="282"/>
      <c r="AW162" s="282"/>
    </row>
    <row r="163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282"/>
      <c r="Y163" s="282"/>
      <c r="Z163" s="282"/>
      <c r="AA163" s="282"/>
      <c r="AB163" s="282"/>
      <c r="AC163" s="282"/>
      <c r="AD163" s="282"/>
      <c r="AE163" s="282"/>
      <c r="AF163" s="282"/>
      <c r="AG163" s="282"/>
      <c r="AH163" s="282"/>
      <c r="AI163" s="282"/>
      <c r="AJ163" s="282"/>
      <c r="AK163" s="282"/>
      <c r="AL163" s="282"/>
      <c r="AM163" s="282"/>
      <c r="AN163" s="282"/>
      <c r="AO163" s="282"/>
      <c r="AP163" s="282"/>
      <c r="AQ163" s="282"/>
      <c r="AR163" s="282"/>
      <c r="AS163" s="282"/>
      <c r="AT163" s="282"/>
      <c r="AU163" s="282"/>
      <c r="AV163" s="282"/>
      <c r="AW163" s="282"/>
    </row>
    <row r="164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82"/>
      <c r="AB164" s="282"/>
      <c r="AC164" s="282"/>
      <c r="AD164" s="282"/>
      <c r="AE164" s="282"/>
      <c r="AF164" s="282"/>
      <c r="AG164" s="282"/>
      <c r="AH164" s="282"/>
      <c r="AI164" s="282"/>
      <c r="AJ164" s="282"/>
      <c r="AK164" s="282"/>
      <c r="AL164" s="282"/>
      <c r="AM164" s="282"/>
      <c r="AN164" s="282"/>
      <c r="AO164" s="282"/>
      <c r="AP164" s="282"/>
      <c r="AQ164" s="282"/>
      <c r="AR164" s="282"/>
      <c r="AS164" s="282"/>
      <c r="AT164" s="282"/>
      <c r="AU164" s="282"/>
      <c r="AV164" s="282"/>
      <c r="AW164" s="282"/>
    </row>
    <row r="165">
      <c r="A165" s="282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82"/>
      <c r="AB165" s="282"/>
      <c r="AC165" s="282"/>
      <c r="AD165" s="282"/>
      <c r="AE165" s="282"/>
      <c r="AF165" s="282"/>
      <c r="AG165" s="282"/>
      <c r="AH165" s="282"/>
      <c r="AI165" s="282"/>
      <c r="AJ165" s="282"/>
      <c r="AK165" s="282"/>
      <c r="AL165" s="282"/>
      <c r="AM165" s="282"/>
      <c r="AN165" s="282"/>
      <c r="AO165" s="282"/>
      <c r="AP165" s="282"/>
      <c r="AQ165" s="282"/>
      <c r="AR165" s="282"/>
      <c r="AS165" s="282"/>
      <c r="AT165" s="282"/>
      <c r="AU165" s="282"/>
      <c r="AV165" s="282"/>
      <c r="AW165" s="282"/>
    </row>
    <row r="166">
      <c r="A166" s="282"/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82"/>
      <c r="AB166" s="282"/>
      <c r="AC166" s="282"/>
      <c r="AD166" s="282"/>
      <c r="AE166" s="282"/>
      <c r="AF166" s="282"/>
      <c r="AG166" s="282"/>
      <c r="AH166" s="282"/>
      <c r="AI166" s="282"/>
      <c r="AJ166" s="282"/>
      <c r="AK166" s="282"/>
      <c r="AL166" s="282"/>
      <c r="AM166" s="282"/>
      <c r="AN166" s="282"/>
      <c r="AO166" s="282"/>
      <c r="AP166" s="282"/>
      <c r="AQ166" s="282"/>
      <c r="AR166" s="282"/>
      <c r="AS166" s="282"/>
      <c r="AT166" s="282"/>
      <c r="AU166" s="282"/>
      <c r="AV166" s="282"/>
      <c r="AW166" s="282"/>
    </row>
    <row r="167">
      <c r="A167" s="282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82"/>
      <c r="AB167" s="282"/>
      <c r="AC167" s="282"/>
      <c r="AD167" s="282"/>
      <c r="AE167" s="282"/>
      <c r="AF167" s="282"/>
      <c r="AG167" s="282"/>
      <c r="AH167" s="282"/>
      <c r="AI167" s="282"/>
      <c r="AJ167" s="282"/>
      <c r="AK167" s="282"/>
      <c r="AL167" s="282"/>
      <c r="AM167" s="282"/>
      <c r="AN167" s="282"/>
      <c r="AO167" s="282"/>
      <c r="AP167" s="282"/>
      <c r="AQ167" s="282"/>
      <c r="AR167" s="282"/>
      <c r="AS167" s="282"/>
      <c r="AT167" s="282"/>
      <c r="AU167" s="282"/>
      <c r="AV167" s="282"/>
      <c r="AW167" s="282"/>
    </row>
    <row r="168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2"/>
      <c r="V168" s="282"/>
      <c r="W168" s="282"/>
      <c r="X168" s="282"/>
      <c r="Y168" s="282"/>
      <c r="Z168" s="282"/>
      <c r="AA168" s="282"/>
      <c r="AB168" s="282"/>
      <c r="AC168" s="282"/>
      <c r="AD168" s="282"/>
      <c r="AE168" s="282"/>
      <c r="AF168" s="282"/>
      <c r="AG168" s="282"/>
      <c r="AH168" s="282"/>
      <c r="AI168" s="282"/>
      <c r="AJ168" s="282"/>
      <c r="AK168" s="282"/>
      <c r="AL168" s="282"/>
      <c r="AM168" s="282"/>
      <c r="AN168" s="282"/>
      <c r="AO168" s="282"/>
      <c r="AP168" s="282"/>
      <c r="AQ168" s="282"/>
      <c r="AR168" s="282"/>
      <c r="AS168" s="282"/>
      <c r="AT168" s="282"/>
      <c r="AU168" s="282"/>
      <c r="AV168" s="282"/>
      <c r="AW168" s="282"/>
    </row>
    <row r="169">
      <c r="A169" s="282"/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  <c r="AM169" s="282"/>
      <c r="AN169" s="282"/>
      <c r="AO169" s="282"/>
      <c r="AP169" s="282"/>
      <c r="AQ169" s="282"/>
      <c r="AR169" s="282"/>
      <c r="AS169" s="282"/>
      <c r="AT169" s="282"/>
      <c r="AU169" s="282"/>
      <c r="AV169" s="282"/>
      <c r="AW169" s="282"/>
    </row>
    <row r="170">
      <c r="A170" s="282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282"/>
      <c r="AM170" s="282"/>
      <c r="AN170" s="282"/>
      <c r="AO170" s="282"/>
      <c r="AP170" s="282"/>
      <c r="AQ170" s="282"/>
      <c r="AR170" s="282"/>
      <c r="AS170" s="282"/>
      <c r="AT170" s="282"/>
      <c r="AU170" s="282"/>
      <c r="AV170" s="282"/>
      <c r="AW170" s="282"/>
    </row>
    <row r="171">
      <c r="A171" s="282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  <c r="AC171" s="282"/>
      <c r="AD171" s="282"/>
      <c r="AE171" s="282"/>
      <c r="AF171" s="282"/>
      <c r="AG171" s="282"/>
      <c r="AH171" s="282"/>
      <c r="AI171" s="282"/>
      <c r="AJ171" s="282"/>
      <c r="AK171" s="282"/>
      <c r="AL171" s="282"/>
      <c r="AM171" s="282"/>
      <c r="AN171" s="282"/>
      <c r="AO171" s="282"/>
      <c r="AP171" s="282"/>
      <c r="AQ171" s="282"/>
      <c r="AR171" s="282"/>
      <c r="AS171" s="282"/>
      <c r="AT171" s="282"/>
      <c r="AU171" s="282"/>
      <c r="AV171" s="282"/>
      <c r="AW171" s="282"/>
    </row>
    <row r="172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  <c r="AC172" s="282"/>
      <c r="AD172" s="282"/>
      <c r="AE172" s="282"/>
      <c r="AF172" s="282"/>
      <c r="AG172" s="282"/>
      <c r="AH172" s="282"/>
      <c r="AI172" s="282"/>
      <c r="AJ172" s="282"/>
      <c r="AK172" s="282"/>
      <c r="AL172" s="282"/>
      <c r="AM172" s="282"/>
      <c r="AN172" s="282"/>
      <c r="AO172" s="282"/>
      <c r="AP172" s="282"/>
      <c r="AQ172" s="282"/>
      <c r="AR172" s="282"/>
      <c r="AS172" s="282"/>
      <c r="AT172" s="282"/>
      <c r="AU172" s="282"/>
      <c r="AV172" s="282"/>
      <c r="AW172" s="282"/>
    </row>
    <row r="173">
      <c r="A173" s="282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  <c r="AM173" s="282"/>
      <c r="AN173" s="282"/>
      <c r="AO173" s="282"/>
      <c r="AP173" s="282"/>
      <c r="AQ173" s="282"/>
      <c r="AR173" s="282"/>
      <c r="AS173" s="282"/>
      <c r="AT173" s="282"/>
      <c r="AU173" s="282"/>
      <c r="AV173" s="282"/>
      <c r="AW173" s="282"/>
    </row>
    <row r="174">
      <c r="A174" s="282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  <c r="AM174" s="282"/>
      <c r="AN174" s="282"/>
      <c r="AO174" s="282"/>
      <c r="AP174" s="282"/>
      <c r="AQ174" s="282"/>
      <c r="AR174" s="282"/>
      <c r="AS174" s="282"/>
      <c r="AT174" s="282"/>
      <c r="AU174" s="282"/>
      <c r="AV174" s="282"/>
      <c r="AW174" s="282"/>
    </row>
    <row r="175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  <c r="AM175" s="282"/>
      <c r="AN175" s="282"/>
      <c r="AO175" s="282"/>
      <c r="AP175" s="282"/>
      <c r="AQ175" s="282"/>
      <c r="AR175" s="282"/>
      <c r="AS175" s="282"/>
      <c r="AT175" s="282"/>
      <c r="AU175" s="282"/>
      <c r="AV175" s="282"/>
      <c r="AW175" s="282"/>
    </row>
    <row r="176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  <c r="AM176" s="282"/>
      <c r="AN176" s="282"/>
      <c r="AO176" s="282"/>
      <c r="AP176" s="282"/>
      <c r="AQ176" s="282"/>
      <c r="AR176" s="282"/>
      <c r="AS176" s="282"/>
      <c r="AT176" s="282"/>
      <c r="AU176" s="282"/>
      <c r="AV176" s="282"/>
      <c r="AW176" s="282"/>
    </row>
    <row r="177">
      <c r="A177" s="282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  <c r="AM177" s="282"/>
      <c r="AN177" s="282"/>
      <c r="AO177" s="282"/>
      <c r="AP177" s="282"/>
      <c r="AQ177" s="282"/>
      <c r="AR177" s="282"/>
      <c r="AS177" s="282"/>
      <c r="AT177" s="282"/>
      <c r="AU177" s="282"/>
      <c r="AV177" s="282"/>
      <c r="AW177" s="282"/>
    </row>
    <row r="178">
      <c r="A178" s="282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  <c r="AM178" s="282"/>
      <c r="AN178" s="282"/>
      <c r="AO178" s="282"/>
      <c r="AP178" s="282"/>
      <c r="AQ178" s="282"/>
      <c r="AR178" s="282"/>
      <c r="AS178" s="282"/>
      <c r="AT178" s="282"/>
      <c r="AU178" s="282"/>
      <c r="AV178" s="282"/>
      <c r="AW178" s="282"/>
    </row>
    <row r="179">
      <c r="A179" s="282"/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  <c r="AM179" s="282"/>
      <c r="AN179" s="282"/>
      <c r="AO179" s="282"/>
      <c r="AP179" s="282"/>
      <c r="AQ179" s="282"/>
      <c r="AR179" s="282"/>
      <c r="AS179" s="282"/>
      <c r="AT179" s="282"/>
      <c r="AU179" s="282"/>
      <c r="AV179" s="282"/>
      <c r="AW179" s="282"/>
    </row>
    <row r="180">
      <c r="A180" s="282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  <c r="AM180" s="282"/>
      <c r="AN180" s="282"/>
      <c r="AO180" s="282"/>
      <c r="AP180" s="282"/>
      <c r="AQ180" s="282"/>
      <c r="AR180" s="282"/>
      <c r="AS180" s="282"/>
      <c r="AT180" s="282"/>
      <c r="AU180" s="282"/>
      <c r="AV180" s="282"/>
      <c r="AW180" s="282"/>
    </row>
    <row r="181">
      <c r="A181" s="282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  <c r="AM181" s="282"/>
      <c r="AN181" s="282"/>
      <c r="AO181" s="282"/>
      <c r="AP181" s="282"/>
      <c r="AQ181" s="282"/>
      <c r="AR181" s="282"/>
      <c r="AS181" s="282"/>
      <c r="AT181" s="282"/>
      <c r="AU181" s="282"/>
      <c r="AV181" s="282"/>
      <c r="AW181" s="282"/>
    </row>
    <row r="182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  <c r="AM182" s="282"/>
      <c r="AN182" s="282"/>
      <c r="AO182" s="282"/>
      <c r="AP182" s="282"/>
      <c r="AQ182" s="282"/>
      <c r="AR182" s="282"/>
      <c r="AS182" s="282"/>
      <c r="AT182" s="282"/>
      <c r="AU182" s="282"/>
      <c r="AV182" s="282"/>
      <c r="AW182" s="282"/>
    </row>
    <row r="183">
      <c r="A183" s="282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  <c r="AC183" s="282"/>
      <c r="AD183" s="282"/>
      <c r="AE183" s="282"/>
      <c r="AF183" s="282"/>
      <c r="AG183" s="282"/>
      <c r="AH183" s="282"/>
      <c r="AI183" s="282"/>
      <c r="AJ183" s="282"/>
      <c r="AK183" s="282"/>
      <c r="AL183" s="282"/>
      <c r="AM183" s="282"/>
      <c r="AN183" s="282"/>
      <c r="AO183" s="282"/>
      <c r="AP183" s="282"/>
      <c r="AQ183" s="282"/>
      <c r="AR183" s="282"/>
      <c r="AS183" s="282"/>
      <c r="AT183" s="282"/>
      <c r="AU183" s="282"/>
      <c r="AV183" s="282"/>
      <c r="AW183" s="282"/>
    </row>
    <row r="184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  <c r="AC184" s="282"/>
      <c r="AD184" s="282"/>
      <c r="AE184" s="282"/>
      <c r="AF184" s="282"/>
      <c r="AG184" s="282"/>
      <c r="AH184" s="282"/>
      <c r="AI184" s="282"/>
      <c r="AJ184" s="282"/>
      <c r="AK184" s="282"/>
      <c r="AL184" s="282"/>
      <c r="AM184" s="282"/>
      <c r="AN184" s="282"/>
      <c r="AO184" s="282"/>
      <c r="AP184" s="282"/>
      <c r="AQ184" s="282"/>
      <c r="AR184" s="282"/>
      <c r="AS184" s="282"/>
      <c r="AT184" s="282"/>
      <c r="AU184" s="282"/>
      <c r="AV184" s="282"/>
      <c r="AW184" s="282"/>
    </row>
    <row r="185">
      <c r="A185" s="282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  <c r="AM185" s="282"/>
      <c r="AN185" s="282"/>
      <c r="AO185" s="282"/>
      <c r="AP185" s="282"/>
      <c r="AQ185" s="282"/>
      <c r="AR185" s="282"/>
      <c r="AS185" s="282"/>
      <c r="AT185" s="282"/>
      <c r="AU185" s="282"/>
      <c r="AV185" s="282"/>
      <c r="AW185" s="282"/>
    </row>
    <row r="186">
      <c r="A186" s="282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282"/>
      <c r="Y186" s="282"/>
      <c r="Z186" s="282"/>
      <c r="AA186" s="282"/>
      <c r="AB186" s="282"/>
      <c r="AC186" s="282"/>
      <c r="AD186" s="282"/>
      <c r="AE186" s="282"/>
      <c r="AF186" s="282"/>
      <c r="AG186" s="282"/>
      <c r="AH186" s="282"/>
      <c r="AI186" s="282"/>
      <c r="AJ186" s="282"/>
      <c r="AK186" s="282"/>
      <c r="AL186" s="282"/>
      <c r="AM186" s="282"/>
      <c r="AN186" s="282"/>
      <c r="AO186" s="282"/>
      <c r="AP186" s="282"/>
      <c r="AQ186" s="282"/>
      <c r="AR186" s="282"/>
      <c r="AS186" s="282"/>
      <c r="AT186" s="282"/>
      <c r="AU186" s="282"/>
      <c r="AV186" s="282"/>
      <c r="AW186" s="282"/>
    </row>
    <row r="187">
      <c r="A187" s="282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282"/>
      <c r="Y187" s="282"/>
      <c r="Z187" s="282"/>
      <c r="AA187" s="282"/>
      <c r="AB187" s="282"/>
      <c r="AC187" s="282"/>
      <c r="AD187" s="282"/>
      <c r="AE187" s="282"/>
      <c r="AF187" s="282"/>
      <c r="AG187" s="282"/>
      <c r="AH187" s="282"/>
      <c r="AI187" s="282"/>
      <c r="AJ187" s="282"/>
      <c r="AK187" s="282"/>
      <c r="AL187" s="282"/>
      <c r="AM187" s="282"/>
      <c r="AN187" s="282"/>
      <c r="AO187" s="282"/>
      <c r="AP187" s="282"/>
      <c r="AQ187" s="282"/>
      <c r="AR187" s="282"/>
      <c r="AS187" s="282"/>
      <c r="AT187" s="282"/>
      <c r="AU187" s="282"/>
      <c r="AV187" s="282"/>
      <c r="AW187" s="282"/>
    </row>
    <row r="188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282"/>
      <c r="Y188" s="282"/>
      <c r="Z188" s="282"/>
      <c r="AA188" s="282"/>
      <c r="AB188" s="282"/>
      <c r="AC188" s="282"/>
      <c r="AD188" s="282"/>
      <c r="AE188" s="282"/>
      <c r="AF188" s="282"/>
      <c r="AG188" s="282"/>
      <c r="AH188" s="282"/>
      <c r="AI188" s="282"/>
      <c r="AJ188" s="282"/>
      <c r="AK188" s="282"/>
      <c r="AL188" s="282"/>
      <c r="AM188" s="282"/>
      <c r="AN188" s="282"/>
      <c r="AO188" s="282"/>
      <c r="AP188" s="282"/>
      <c r="AQ188" s="282"/>
      <c r="AR188" s="282"/>
      <c r="AS188" s="282"/>
      <c r="AT188" s="282"/>
      <c r="AU188" s="282"/>
      <c r="AV188" s="282"/>
      <c r="AW188" s="282"/>
    </row>
    <row r="189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282"/>
      <c r="Y189" s="282"/>
      <c r="Z189" s="282"/>
      <c r="AA189" s="282"/>
      <c r="AB189" s="282"/>
      <c r="AC189" s="282"/>
      <c r="AD189" s="282"/>
      <c r="AE189" s="282"/>
      <c r="AF189" s="282"/>
      <c r="AG189" s="282"/>
      <c r="AH189" s="282"/>
      <c r="AI189" s="282"/>
      <c r="AJ189" s="282"/>
      <c r="AK189" s="282"/>
      <c r="AL189" s="282"/>
      <c r="AM189" s="282"/>
      <c r="AN189" s="282"/>
      <c r="AO189" s="282"/>
      <c r="AP189" s="282"/>
      <c r="AQ189" s="282"/>
      <c r="AR189" s="282"/>
      <c r="AS189" s="282"/>
      <c r="AT189" s="282"/>
      <c r="AU189" s="282"/>
      <c r="AV189" s="282"/>
      <c r="AW189" s="282"/>
    </row>
    <row r="190">
      <c r="A190" s="282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82"/>
      <c r="AB190" s="282"/>
      <c r="AC190" s="282"/>
      <c r="AD190" s="282"/>
      <c r="AE190" s="282"/>
      <c r="AF190" s="282"/>
      <c r="AG190" s="282"/>
      <c r="AH190" s="282"/>
      <c r="AI190" s="282"/>
      <c r="AJ190" s="282"/>
      <c r="AK190" s="282"/>
      <c r="AL190" s="282"/>
      <c r="AM190" s="282"/>
      <c r="AN190" s="282"/>
      <c r="AO190" s="282"/>
      <c r="AP190" s="282"/>
      <c r="AQ190" s="282"/>
      <c r="AR190" s="282"/>
      <c r="AS190" s="282"/>
      <c r="AT190" s="282"/>
      <c r="AU190" s="282"/>
      <c r="AV190" s="282"/>
      <c r="AW190" s="282"/>
    </row>
    <row r="191">
      <c r="A191" s="282"/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82"/>
      <c r="AB191" s="282"/>
      <c r="AC191" s="282"/>
      <c r="AD191" s="282"/>
      <c r="AE191" s="282"/>
      <c r="AF191" s="282"/>
      <c r="AG191" s="282"/>
      <c r="AH191" s="282"/>
      <c r="AI191" s="282"/>
      <c r="AJ191" s="282"/>
      <c r="AK191" s="282"/>
      <c r="AL191" s="282"/>
      <c r="AM191" s="282"/>
      <c r="AN191" s="282"/>
      <c r="AO191" s="282"/>
      <c r="AP191" s="282"/>
      <c r="AQ191" s="282"/>
      <c r="AR191" s="282"/>
      <c r="AS191" s="282"/>
      <c r="AT191" s="282"/>
      <c r="AU191" s="282"/>
      <c r="AV191" s="282"/>
      <c r="AW191" s="282"/>
    </row>
    <row r="192">
      <c r="A192" s="282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282"/>
      <c r="Y192" s="282"/>
      <c r="Z192" s="282"/>
      <c r="AA192" s="282"/>
      <c r="AB192" s="282"/>
      <c r="AC192" s="282"/>
      <c r="AD192" s="282"/>
      <c r="AE192" s="282"/>
      <c r="AF192" s="282"/>
      <c r="AG192" s="282"/>
      <c r="AH192" s="282"/>
      <c r="AI192" s="282"/>
      <c r="AJ192" s="282"/>
      <c r="AK192" s="282"/>
      <c r="AL192" s="282"/>
      <c r="AM192" s="282"/>
      <c r="AN192" s="282"/>
      <c r="AO192" s="282"/>
      <c r="AP192" s="282"/>
      <c r="AQ192" s="282"/>
      <c r="AR192" s="282"/>
      <c r="AS192" s="282"/>
      <c r="AT192" s="282"/>
      <c r="AU192" s="282"/>
      <c r="AV192" s="282"/>
      <c r="AW192" s="282"/>
    </row>
    <row r="193">
      <c r="A193" s="282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  <c r="AA193" s="282"/>
      <c r="AB193" s="282"/>
      <c r="AC193" s="282"/>
      <c r="AD193" s="282"/>
      <c r="AE193" s="282"/>
      <c r="AF193" s="282"/>
      <c r="AG193" s="282"/>
      <c r="AH193" s="282"/>
      <c r="AI193" s="282"/>
      <c r="AJ193" s="282"/>
      <c r="AK193" s="282"/>
      <c r="AL193" s="282"/>
      <c r="AM193" s="282"/>
      <c r="AN193" s="282"/>
      <c r="AO193" s="282"/>
      <c r="AP193" s="282"/>
      <c r="AQ193" s="282"/>
      <c r="AR193" s="282"/>
      <c r="AS193" s="282"/>
      <c r="AT193" s="282"/>
      <c r="AU193" s="282"/>
      <c r="AV193" s="282"/>
      <c r="AW193" s="282"/>
    </row>
    <row r="194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282"/>
      <c r="Y194" s="282"/>
      <c r="Z194" s="282"/>
      <c r="AA194" s="282"/>
      <c r="AB194" s="282"/>
      <c r="AC194" s="282"/>
      <c r="AD194" s="282"/>
      <c r="AE194" s="282"/>
      <c r="AF194" s="282"/>
      <c r="AG194" s="282"/>
      <c r="AH194" s="282"/>
      <c r="AI194" s="282"/>
      <c r="AJ194" s="282"/>
      <c r="AK194" s="282"/>
      <c r="AL194" s="282"/>
      <c r="AM194" s="282"/>
      <c r="AN194" s="282"/>
      <c r="AO194" s="282"/>
      <c r="AP194" s="282"/>
      <c r="AQ194" s="282"/>
      <c r="AR194" s="282"/>
      <c r="AS194" s="282"/>
      <c r="AT194" s="282"/>
      <c r="AU194" s="282"/>
      <c r="AV194" s="282"/>
      <c r="AW194" s="282"/>
    </row>
    <row r="195">
      <c r="A195" s="282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82"/>
      <c r="AB195" s="282"/>
      <c r="AC195" s="282"/>
      <c r="AD195" s="282"/>
      <c r="AE195" s="282"/>
      <c r="AF195" s="282"/>
      <c r="AG195" s="282"/>
      <c r="AH195" s="282"/>
      <c r="AI195" s="282"/>
      <c r="AJ195" s="282"/>
      <c r="AK195" s="282"/>
      <c r="AL195" s="282"/>
      <c r="AM195" s="282"/>
      <c r="AN195" s="282"/>
      <c r="AO195" s="282"/>
      <c r="AP195" s="282"/>
      <c r="AQ195" s="282"/>
      <c r="AR195" s="282"/>
      <c r="AS195" s="282"/>
      <c r="AT195" s="282"/>
      <c r="AU195" s="282"/>
      <c r="AV195" s="282"/>
      <c r="AW195" s="282"/>
    </row>
    <row r="196">
      <c r="A196" s="282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2"/>
      <c r="V196" s="282"/>
      <c r="W196" s="282"/>
      <c r="X196" s="282"/>
      <c r="Y196" s="282"/>
      <c r="Z196" s="282"/>
      <c r="AA196" s="282"/>
      <c r="AB196" s="282"/>
      <c r="AC196" s="282"/>
      <c r="AD196" s="282"/>
      <c r="AE196" s="282"/>
      <c r="AF196" s="282"/>
      <c r="AG196" s="282"/>
      <c r="AH196" s="282"/>
      <c r="AI196" s="282"/>
      <c r="AJ196" s="282"/>
      <c r="AK196" s="282"/>
      <c r="AL196" s="282"/>
      <c r="AM196" s="282"/>
      <c r="AN196" s="282"/>
      <c r="AO196" s="282"/>
      <c r="AP196" s="282"/>
      <c r="AQ196" s="282"/>
      <c r="AR196" s="282"/>
      <c r="AS196" s="282"/>
      <c r="AT196" s="282"/>
      <c r="AU196" s="282"/>
      <c r="AV196" s="282"/>
      <c r="AW196" s="282"/>
    </row>
    <row r="197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2"/>
      <c r="V197" s="282"/>
      <c r="W197" s="282"/>
      <c r="X197" s="282"/>
      <c r="Y197" s="282"/>
      <c r="Z197" s="282"/>
      <c r="AA197" s="282"/>
      <c r="AB197" s="282"/>
      <c r="AC197" s="282"/>
      <c r="AD197" s="282"/>
      <c r="AE197" s="282"/>
      <c r="AF197" s="282"/>
      <c r="AG197" s="282"/>
      <c r="AH197" s="282"/>
      <c r="AI197" s="282"/>
      <c r="AJ197" s="282"/>
      <c r="AK197" s="282"/>
      <c r="AL197" s="282"/>
      <c r="AM197" s="282"/>
      <c r="AN197" s="282"/>
      <c r="AO197" s="282"/>
      <c r="AP197" s="282"/>
      <c r="AQ197" s="282"/>
      <c r="AR197" s="282"/>
      <c r="AS197" s="282"/>
      <c r="AT197" s="282"/>
      <c r="AU197" s="282"/>
      <c r="AV197" s="282"/>
      <c r="AW197" s="282"/>
    </row>
    <row r="198">
      <c r="A198" s="282"/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82"/>
      <c r="AB198" s="282"/>
      <c r="AC198" s="282"/>
      <c r="AD198" s="282"/>
      <c r="AE198" s="282"/>
      <c r="AF198" s="282"/>
      <c r="AG198" s="282"/>
      <c r="AH198" s="282"/>
      <c r="AI198" s="282"/>
      <c r="AJ198" s="282"/>
      <c r="AK198" s="282"/>
      <c r="AL198" s="282"/>
      <c r="AM198" s="282"/>
      <c r="AN198" s="282"/>
      <c r="AO198" s="282"/>
      <c r="AP198" s="282"/>
      <c r="AQ198" s="282"/>
      <c r="AR198" s="282"/>
      <c r="AS198" s="282"/>
      <c r="AT198" s="282"/>
      <c r="AU198" s="282"/>
      <c r="AV198" s="282"/>
      <c r="AW198" s="282"/>
    </row>
    <row r="199">
      <c r="A199" s="282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  <c r="AC199" s="282"/>
      <c r="AD199" s="282"/>
      <c r="AE199" s="282"/>
      <c r="AF199" s="282"/>
      <c r="AG199" s="282"/>
      <c r="AH199" s="282"/>
      <c r="AI199" s="282"/>
      <c r="AJ199" s="282"/>
      <c r="AK199" s="282"/>
      <c r="AL199" s="282"/>
      <c r="AM199" s="282"/>
      <c r="AN199" s="282"/>
      <c r="AO199" s="282"/>
      <c r="AP199" s="282"/>
      <c r="AQ199" s="282"/>
      <c r="AR199" s="282"/>
      <c r="AS199" s="282"/>
      <c r="AT199" s="282"/>
      <c r="AU199" s="282"/>
      <c r="AV199" s="282"/>
      <c r="AW199" s="282"/>
    </row>
    <row r="200">
      <c r="A200" s="282"/>
      <c r="B200" s="282"/>
      <c r="C200" s="282"/>
      <c r="D200" s="282"/>
      <c r="E200" s="282"/>
      <c r="F200" s="282"/>
      <c r="G200" s="282"/>
      <c r="H200" s="282"/>
      <c r="I200" s="282"/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  <c r="AC200" s="282"/>
      <c r="AD200" s="282"/>
      <c r="AE200" s="282"/>
      <c r="AF200" s="282"/>
      <c r="AG200" s="282"/>
      <c r="AH200" s="282"/>
      <c r="AI200" s="282"/>
      <c r="AJ200" s="282"/>
      <c r="AK200" s="282"/>
      <c r="AL200" s="282"/>
      <c r="AM200" s="282"/>
      <c r="AN200" s="282"/>
      <c r="AO200" s="282"/>
      <c r="AP200" s="282"/>
      <c r="AQ200" s="282"/>
      <c r="AR200" s="282"/>
      <c r="AS200" s="282"/>
      <c r="AT200" s="282"/>
      <c r="AU200" s="282"/>
      <c r="AV200" s="282"/>
      <c r="AW200" s="282"/>
    </row>
    <row r="201">
      <c r="A201" s="282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  <c r="AA201" s="282"/>
      <c r="AB201" s="282"/>
      <c r="AC201" s="282"/>
      <c r="AD201" s="282"/>
      <c r="AE201" s="282"/>
      <c r="AF201" s="282"/>
      <c r="AG201" s="282"/>
      <c r="AH201" s="282"/>
      <c r="AI201" s="282"/>
      <c r="AJ201" s="282"/>
      <c r="AK201" s="282"/>
      <c r="AL201" s="282"/>
      <c r="AM201" s="282"/>
      <c r="AN201" s="282"/>
      <c r="AO201" s="282"/>
      <c r="AP201" s="282"/>
      <c r="AQ201" s="282"/>
      <c r="AR201" s="282"/>
      <c r="AS201" s="282"/>
      <c r="AT201" s="282"/>
      <c r="AU201" s="282"/>
      <c r="AV201" s="282"/>
      <c r="AW201" s="282"/>
    </row>
    <row r="20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282"/>
      <c r="Y202" s="282"/>
      <c r="Z202" s="282"/>
      <c r="AA202" s="282"/>
      <c r="AB202" s="282"/>
      <c r="AC202" s="282"/>
      <c r="AD202" s="282"/>
      <c r="AE202" s="282"/>
      <c r="AF202" s="282"/>
      <c r="AG202" s="282"/>
      <c r="AH202" s="282"/>
      <c r="AI202" s="282"/>
      <c r="AJ202" s="282"/>
      <c r="AK202" s="282"/>
      <c r="AL202" s="282"/>
      <c r="AM202" s="282"/>
      <c r="AN202" s="282"/>
      <c r="AO202" s="282"/>
      <c r="AP202" s="282"/>
      <c r="AQ202" s="282"/>
      <c r="AR202" s="282"/>
      <c r="AS202" s="282"/>
      <c r="AT202" s="282"/>
      <c r="AU202" s="282"/>
      <c r="AV202" s="282"/>
      <c r="AW202" s="282"/>
    </row>
    <row r="203">
      <c r="A203" s="282"/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82"/>
      <c r="AB203" s="282"/>
      <c r="AC203" s="282"/>
      <c r="AD203" s="282"/>
      <c r="AE203" s="282"/>
      <c r="AF203" s="282"/>
      <c r="AG203" s="282"/>
      <c r="AH203" s="282"/>
      <c r="AI203" s="282"/>
      <c r="AJ203" s="282"/>
      <c r="AK203" s="282"/>
      <c r="AL203" s="282"/>
      <c r="AM203" s="282"/>
      <c r="AN203" s="282"/>
      <c r="AO203" s="282"/>
      <c r="AP203" s="282"/>
      <c r="AQ203" s="282"/>
      <c r="AR203" s="282"/>
      <c r="AS203" s="282"/>
      <c r="AT203" s="282"/>
      <c r="AU203" s="282"/>
      <c r="AV203" s="282"/>
      <c r="AW203" s="282"/>
    </row>
    <row r="204">
      <c r="A204" s="282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82"/>
      <c r="AB204" s="282"/>
      <c r="AC204" s="282"/>
      <c r="AD204" s="282"/>
      <c r="AE204" s="282"/>
      <c r="AF204" s="282"/>
      <c r="AG204" s="282"/>
      <c r="AH204" s="282"/>
      <c r="AI204" s="282"/>
      <c r="AJ204" s="282"/>
      <c r="AK204" s="282"/>
      <c r="AL204" s="282"/>
      <c r="AM204" s="282"/>
      <c r="AN204" s="282"/>
      <c r="AO204" s="282"/>
      <c r="AP204" s="282"/>
      <c r="AQ204" s="282"/>
      <c r="AR204" s="282"/>
      <c r="AS204" s="282"/>
      <c r="AT204" s="282"/>
      <c r="AU204" s="282"/>
      <c r="AV204" s="282"/>
      <c r="AW204" s="282"/>
    </row>
    <row r="205">
      <c r="A205" s="282"/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  <c r="AA205" s="282"/>
      <c r="AB205" s="282"/>
      <c r="AC205" s="282"/>
      <c r="AD205" s="282"/>
      <c r="AE205" s="282"/>
      <c r="AF205" s="282"/>
      <c r="AG205" s="282"/>
      <c r="AH205" s="282"/>
      <c r="AI205" s="282"/>
      <c r="AJ205" s="282"/>
      <c r="AK205" s="282"/>
      <c r="AL205" s="282"/>
      <c r="AM205" s="282"/>
      <c r="AN205" s="282"/>
      <c r="AO205" s="282"/>
      <c r="AP205" s="282"/>
      <c r="AQ205" s="282"/>
      <c r="AR205" s="282"/>
      <c r="AS205" s="282"/>
      <c r="AT205" s="282"/>
      <c r="AU205" s="282"/>
      <c r="AV205" s="282"/>
      <c r="AW205" s="282"/>
    </row>
    <row r="206">
      <c r="A206" s="282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282"/>
      <c r="Y206" s="282"/>
      <c r="Z206" s="282"/>
      <c r="AA206" s="282"/>
      <c r="AB206" s="282"/>
      <c r="AC206" s="282"/>
      <c r="AD206" s="282"/>
      <c r="AE206" s="282"/>
      <c r="AF206" s="282"/>
      <c r="AG206" s="282"/>
      <c r="AH206" s="282"/>
      <c r="AI206" s="282"/>
      <c r="AJ206" s="282"/>
      <c r="AK206" s="282"/>
      <c r="AL206" s="282"/>
      <c r="AM206" s="282"/>
      <c r="AN206" s="282"/>
      <c r="AO206" s="282"/>
      <c r="AP206" s="282"/>
      <c r="AQ206" s="282"/>
      <c r="AR206" s="282"/>
      <c r="AS206" s="282"/>
      <c r="AT206" s="282"/>
      <c r="AU206" s="282"/>
      <c r="AV206" s="282"/>
      <c r="AW206" s="282"/>
    </row>
    <row r="207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  <c r="AA207" s="282"/>
      <c r="AB207" s="282"/>
      <c r="AC207" s="282"/>
      <c r="AD207" s="282"/>
      <c r="AE207" s="282"/>
      <c r="AF207" s="282"/>
      <c r="AG207" s="282"/>
      <c r="AH207" s="282"/>
      <c r="AI207" s="282"/>
      <c r="AJ207" s="282"/>
      <c r="AK207" s="282"/>
      <c r="AL207" s="282"/>
      <c r="AM207" s="282"/>
      <c r="AN207" s="282"/>
      <c r="AO207" s="282"/>
      <c r="AP207" s="282"/>
      <c r="AQ207" s="282"/>
      <c r="AR207" s="282"/>
      <c r="AS207" s="282"/>
      <c r="AT207" s="282"/>
      <c r="AU207" s="282"/>
      <c r="AV207" s="282"/>
      <c r="AW207" s="282"/>
    </row>
    <row r="208">
      <c r="A208" s="282"/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282"/>
      <c r="AM208" s="282"/>
      <c r="AN208" s="282"/>
      <c r="AO208" s="282"/>
      <c r="AP208" s="282"/>
      <c r="AQ208" s="282"/>
      <c r="AR208" s="282"/>
      <c r="AS208" s="282"/>
      <c r="AT208" s="282"/>
      <c r="AU208" s="282"/>
      <c r="AV208" s="282"/>
      <c r="AW208" s="282"/>
    </row>
    <row r="209">
      <c r="A209" s="282"/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82"/>
      <c r="AB209" s="282"/>
      <c r="AC209" s="282"/>
      <c r="AD209" s="282"/>
      <c r="AE209" s="282"/>
      <c r="AF209" s="282"/>
      <c r="AG209" s="282"/>
      <c r="AH209" s="282"/>
      <c r="AI209" s="282"/>
      <c r="AJ209" s="282"/>
      <c r="AK209" s="282"/>
      <c r="AL209" s="282"/>
      <c r="AM209" s="282"/>
      <c r="AN209" s="282"/>
      <c r="AO209" s="282"/>
      <c r="AP209" s="282"/>
      <c r="AQ209" s="282"/>
      <c r="AR209" s="282"/>
      <c r="AS209" s="282"/>
      <c r="AT209" s="282"/>
      <c r="AU209" s="282"/>
      <c r="AV209" s="282"/>
      <c r="AW209" s="282"/>
    </row>
    <row r="210">
      <c r="A210" s="282"/>
      <c r="B210" s="282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2"/>
      <c r="AG210" s="282"/>
      <c r="AH210" s="282"/>
      <c r="AI210" s="282"/>
      <c r="AJ210" s="282"/>
      <c r="AK210" s="282"/>
      <c r="AL210" s="282"/>
      <c r="AM210" s="282"/>
      <c r="AN210" s="282"/>
      <c r="AO210" s="282"/>
      <c r="AP210" s="282"/>
      <c r="AQ210" s="282"/>
      <c r="AR210" s="282"/>
      <c r="AS210" s="282"/>
      <c r="AT210" s="282"/>
      <c r="AU210" s="282"/>
      <c r="AV210" s="282"/>
      <c r="AW210" s="282"/>
    </row>
    <row r="211">
      <c r="A211" s="282"/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2"/>
      <c r="AG211" s="282"/>
      <c r="AH211" s="282"/>
      <c r="AI211" s="282"/>
      <c r="AJ211" s="282"/>
      <c r="AK211" s="282"/>
      <c r="AL211" s="282"/>
      <c r="AM211" s="282"/>
      <c r="AN211" s="282"/>
      <c r="AO211" s="282"/>
      <c r="AP211" s="282"/>
      <c r="AQ211" s="282"/>
      <c r="AR211" s="282"/>
      <c r="AS211" s="282"/>
      <c r="AT211" s="282"/>
      <c r="AU211" s="282"/>
      <c r="AV211" s="282"/>
      <c r="AW211" s="282"/>
    </row>
    <row r="212">
      <c r="A212" s="282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2"/>
      <c r="V212" s="282"/>
      <c r="W212" s="282"/>
      <c r="X212" s="282"/>
      <c r="Y212" s="282"/>
      <c r="Z212" s="282"/>
      <c r="AA212" s="282"/>
      <c r="AB212" s="282"/>
      <c r="AC212" s="282"/>
      <c r="AD212" s="282"/>
      <c r="AE212" s="282"/>
      <c r="AF212" s="282"/>
      <c r="AG212" s="282"/>
      <c r="AH212" s="282"/>
      <c r="AI212" s="282"/>
      <c r="AJ212" s="282"/>
      <c r="AK212" s="282"/>
      <c r="AL212" s="282"/>
      <c r="AM212" s="282"/>
      <c r="AN212" s="282"/>
      <c r="AO212" s="282"/>
      <c r="AP212" s="282"/>
      <c r="AQ212" s="282"/>
      <c r="AR212" s="282"/>
      <c r="AS212" s="282"/>
      <c r="AT212" s="282"/>
      <c r="AU212" s="282"/>
      <c r="AV212" s="282"/>
      <c r="AW212" s="282"/>
    </row>
    <row r="213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2"/>
      <c r="V213" s="282"/>
      <c r="W213" s="282"/>
      <c r="X213" s="282"/>
      <c r="Y213" s="282"/>
      <c r="Z213" s="282"/>
      <c r="AA213" s="282"/>
      <c r="AB213" s="282"/>
      <c r="AC213" s="282"/>
      <c r="AD213" s="282"/>
      <c r="AE213" s="282"/>
      <c r="AF213" s="282"/>
      <c r="AG213" s="282"/>
      <c r="AH213" s="282"/>
      <c r="AI213" s="282"/>
      <c r="AJ213" s="282"/>
      <c r="AK213" s="282"/>
      <c r="AL213" s="282"/>
      <c r="AM213" s="282"/>
      <c r="AN213" s="282"/>
      <c r="AO213" s="282"/>
      <c r="AP213" s="282"/>
      <c r="AQ213" s="282"/>
      <c r="AR213" s="282"/>
      <c r="AS213" s="282"/>
      <c r="AT213" s="282"/>
      <c r="AU213" s="282"/>
      <c r="AV213" s="282"/>
      <c r="AW213" s="282"/>
    </row>
    <row r="214">
      <c r="A214" s="282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82"/>
      <c r="AB214" s="282"/>
      <c r="AC214" s="282"/>
      <c r="AD214" s="282"/>
      <c r="AE214" s="282"/>
      <c r="AF214" s="282"/>
      <c r="AG214" s="282"/>
      <c r="AH214" s="282"/>
      <c r="AI214" s="282"/>
      <c r="AJ214" s="282"/>
      <c r="AK214" s="282"/>
      <c r="AL214" s="282"/>
      <c r="AM214" s="282"/>
      <c r="AN214" s="282"/>
      <c r="AO214" s="282"/>
      <c r="AP214" s="282"/>
      <c r="AQ214" s="282"/>
      <c r="AR214" s="282"/>
      <c r="AS214" s="282"/>
      <c r="AT214" s="282"/>
      <c r="AU214" s="282"/>
      <c r="AV214" s="282"/>
      <c r="AW214" s="282"/>
    </row>
    <row r="215">
      <c r="A215" s="282"/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82"/>
      <c r="AB215" s="282"/>
      <c r="AC215" s="282"/>
      <c r="AD215" s="282"/>
      <c r="AE215" s="282"/>
      <c r="AF215" s="282"/>
      <c r="AG215" s="282"/>
      <c r="AH215" s="282"/>
      <c r="AI215" s="282"/>
      <c r="AJ215" s="282"/>
      <c r="AK215" s="282"/>
      <c r="AL215" s="282"/>
      <c r="AM215" s="282"/>
      <c r="AN215" s="282"/>
      <c r="AO215" s="282"/>
      <c r="AP215" s="282"/>
      <c r="AQ215" s="282"/>
      <c r="AR215" s="282"/>
      <c r="AS215" s="282"/>
      <c r="AT215" s="282"/>
      <c r="AU215" s="282"/>
      <c r="AV215" s="282"/>
      <c r="AW215" s="282"/>
    </row>
    <row r="216">
      <c r="A216" s="282"/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82"/>
      <c r="AB216" s="282"/>
      <c r="AC216" s="282"/>
      <c r="AD216" s="282"/>
      <c r="AE216" s="282"/>
      <c r="AF216" s="282"/>
      <c r="AG216" s="282"/>
      <c r="AH216" s="282"/>
      <c r="AI216" s="282"/>
      <c r="AJ216" s="282"/>
      <c r="AK216" s="282"/>
      <c r="AL216" s="282"/>
      <c r="AM216" s="282"/>
      <c r="AN216" s="282"/>
      <c r="AO216" s="282"/>
      <c r="AP216" s="282"/>
      <c r="AQ216" s="282"/>
      <c r="AR216" s="282"/>
      <c r="AS216" s="282"/>
      <c r="AT216" s="282"/>
      <c r="AU216" s="282"/>
      <c r="AV216" s="282"/>
      <c r="AW216" s="282"/>
    </row>
    <row r="217">
      <c r="A217" s="282"/>
      <c r="B217" s="282"/>
      <c r="C217" s="282"/>
      <c r="D217" s="282"/>
      <c r="E217" s="282"/>
      <c r="F217" s="282"/>
      <c r="G217" s="282"/>
      <c r="H217" s="282"/>
      <c r="I217" s="282"/>
      <c r="J217" s="282"/>
      <c r="K217" s="282"/>
      <c r="L217" s="282"/>
      <c r="M217" s="282"/>
      <c r="N217" s="282"/>
      <c r="O217" s="282"/>
      <c r="P217" s="282"/>
      <c r="Q217" s="282"/>
      <c r="R217" s="282"/>
      <c r="S217" s="282"/>
      <c r="T217" s="282"/>
      <c r="U217" s="282"/>
      <c r="V217" s="282"/>
      <c r="W217" s="282"/>
      <c r="X217" s="282"/>
      <c r="Y217" s="282"/>
      <c r="Z217" s="282"/>
      <c r="AA217" s="282"/>
      <c r="AB217" s="282"/>
      <c r="AC217" s="282"/>
      <c r="AD217" s="282"/>
      <c r="AE217" s="282"/>
      <c r="AF217" s="282"/>
      <c r="AG217" s="282"/>
      <c r="AH217" s="282"/>
      <c r="AI217" s="282"/>
      <c r="AJ217" s="282"/>
      <c r="AK217" s="282"/>
      <c r="AL217" s="282"/>
      <c r="AM217" s="282"/>
      <c r="AN217" s="282"/>
      <c r="AO217" s="282"/>
      <c r="AP217" s="282"/>
      <c r="AQ217" s="282"/>
      <c r="AR217" s="282"/>
      <c r="AS217" s="282"/>
      <c r="AT217" s="282"/>
      <c r="AU217" s="282"/>
      <c r="AV217" s="282"/>
      <c r="AW217" s="282"/>
    </row>
    <row r="218">
      <c r="A218" s="282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  <c r="AA218" s="282"/>
      <c r="AB218" s="282"/>
      <c r="AC218" s="282"/>
      <c r="AD218" s="282"/>
      <c r="AE218" s="282"/>
      <c r="AF218" s="282"/>
      <c r="AG218" s="282"/>
      <c r="AH218" s="282"/>
      <c r="AI218" s="282"/>
      <c r="AJ218" s="282"/>
      <c r="AK218" s="282"/>
      <c r="AL218" s="282"/>
      <c r="AM218" s="282"/>
      <c r="AN218" s="282"/>
      <c r="AO218" s="282"/>
      <c r="AP218" s="282"/>
      <c r="AQ218" s="282"/>
      <c r="AR218" s="282"/>
      <c r="AS218" s="282"/>
      <c r="AT218" s="282"/>
      <c r="AU218" s="282"/>
      <c r="AV218" s="282"/>
      <c r="AW218" s="282"/>
    </row>
    <row r="219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282"/>
      <c r="U219" s="282"/>
      <c r="V219" s="282"/>
      <c r="W219" s="282"/>
      <c r="X219" s="282"/>
      <c r="Y219" s="282"/>
      <c r="Z219" s="282"/>
      <c r="AA219" s="282"/>
      <c r="AB219" s="282"/>
      <c r="AC219" s="282"/>
      <c r="AD219" s="282"/>
      <c r="AE219" s="282"/>
      <c r="AF219" s="282"/>
      <c r="AG219" s="282"/>
      <c r="AH219" s="282"/>
      <c r="AI219" s="282"/>
      <c r="AJ219" s="282"/>
      <c r="AK219" s="282"/>
      <c r="AL219" s="282"/>
      <c r="AM219" s="282"/>
      <c r="AN219" s="282"/>
      <c r="AO219" s="282"/>
      <c r="AP219" s="282"/>
      <c r="AQ219" s="282"/>
      <c r="AR219" s="282"/>
      <c r="AS219" s="282"/>
      <c r="AT219" s="282"/>
      <c r="AU219" s="282"/>
      <c r="AV219" s="282"/>
      <c r="AW219" s="282"/>
    </row>
    <row r="220">
      <c r="A220" s="282"/>
      <c r="B220" s="282"/>
      <c r="C220" s="282"/>
      <c r="D220" s="282"/>
      <c r="E220" s="282"/>
      <c r="F220" s="282"/>
      <c r="G220" s="282"/>
      <c r="H220" s="282"/>
      <c r="I220" s="282"/>
      <c r="J220" s="282"/>
      <c r="K220" s="282"/>
      <c r="L220" s="282"/>
      <c r="M220" s="282"/>
      <c r="N220" s="282"/>
      <c r="O220" s="282"/>
      <c r="P220" s="282"/>
      <c r="Q220" s="282"/>
      <c r="R220" s="282"/>
      <c r="S220" s="282"/>
      <c r="T220" s="282"/>
      <c r="U220" s="282"/>
      <c r="V220" s="282"/>
      <c r="W220" s="282"/>
      <c r="X220" s="282"/>
      <c r="Y220" s="282"/>
      <c r="Z220" s="282"/>
      <c r="AA220" s="282"/>
      <c r="AB220" s="282"/>
      <c r="AC220" s="282"/>
      <c r="AD220" s="282"/>
      <c r="AE220" s="282"/>
      <c r="AF220" s="282"/>
      <c r="AG220" s="282"/>
      <c r="AH220" s="282"/>
      <c r="AI220" s="282"/>
      <c r="AJ220" s="282"/>
      <c r="AK220" s="282"/>
      <c r="AL220" s="282"/>
      <c r="AM220" s="282"/>
      <c r="AN220" s="282"/>
      <c r="AO220" s="282"/>
      <c r="AP220" s="282"/>
      <c r="AQ220" s="282"/>
      <c r="AR220" s="282"/>
      <c r="AS220" s="282"/>
      <c r="AT220" s="282"/>
      <c r="AU220" s="282"/>
      <c r="AV220" s="282"/>
      <c r="AW220" s="282"/>
    </row>
    <row r="221">
      <c r="A221" s="282"/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82"/>
      <c r="AB221" s="282"/>
      <c r="AC221" s="282"/>
      <c r="AD221" s="282"/>
      <c r="AE221" s="282"/>
      <c r="AF221" s="282"/>
      <c r="AG221" s="282"/>
      <c r="AH221" s="282"/>
      <c r="AI221" s="282"/>
      <c r="AJ221" s="282"/>
      <c r="AK221" s="282"/>
      <c r="AL221" s="282"/>
      <c r="AM221" s="282"/>
      <c r="AN221" s="282"/>
      <c r="AO221" s="282"/>
      <c r="AP221" s="282"/>
      <c r="AQ221" s="282"/>
      <c r="AR221" s="282"/>
      <c r="AS221" s="282"/>
      <c r="AT221" s="282"/>
      <c r="AU221" s="282"/>
      <c r="AV221" s="282"/>
      <c r="AW221" s="282"/>
    </row>
    <row r="222">
      <c r="A222" s="282"/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82"/>
      <c r="AB222" s="282"/>
      <c r="AC222" s="282"/>
      <c r="AD222" s="282"/>
      <c r="AE222" s="282"/>
      <c r="AF222" s="282"/>
      <c r="AG222" s="282"/>
      <c r="AH222" s="282"/>
      <c r="AI222" s="282"/>
      <c r="AJ222" s="282"/>
      <c r="AK222" s="282"/>
      <c r="AL222" s="282"/>
      <c r="AM222" s="282"/>
      <c r="AN222" s="282"/>
      <c r="AO222" s="282"/>
      <c r="AP222" s="282"/>
      <c r="AQ222" s="282"/>
      <c r="AR222" s="282"/>
      <c r="AS222" s="282"/>
      <c r="AT222" s="282"/>
      <c r="AU222" s="282"/>
      <c r="AV222" s="282"/>
      <c r="AW222" s="282"/>
    </row>
    <row r="223">
      <c r="A223" s="282"/>
      <c r="B223" s="282"/>
      <c r="C223" s="282"/>
      <c r="D223" s="282"/>
      <c r="E223" s="282"/>
      <c r="F223" s="282"/>
      <c r="G223" s="282"/>
      <c r="H223" s="282"/>
      <c r="I223" s="282"/>
      <c r="J223" s="282"/>
      <c r="K223" s="282"/>
      <c r="L223" s="282"/>
      <c r="M223" s="282"/>
      <c r="N223" s="282"/>
      <c r="O223" s="282"/>
      <c r="P223" s="282"/>
      <c r="Q223" s="282"/>
      <c r="R223" s="282"/>
      <c r="S223" s="282"/>
      <c r="T223" s="282"/>
      <c r="U223" s="282"/>
      <c r="V223" s="282"/>
      <c r="W223" s="282"/>
      <c r="X223" s="282"/>
      <c r="Y223" s="282"/>
      <c r="Z223" s="282"/>
      <c r="AA223" s="282"/>
      <c r="AB223" s="282"/>
      <c r="AC223" s="282"/>
      <c r="AD223" s="282"/>
      <c r="AE223" s="282"/>
      <c r="AF223" s="282"/>
      <c r="AG223" s="282"/>
      <c r="AH223" s="282"/>
      <c r="AI223" s="282"/>
      <c r="AJ223" s="282"/>
      <c r="AK223" s="282"/>
      <c r="AL223" s="282"/>
      <c r="AM223" s="282"/>
      <c r="AN223" s="282"/>
      <c r="AO223" s="282"/>
      <c r="AP223" s="282"/>
      <c r="AQ223" s="282"/>
      <c r="AR223" s="282"/>
      <c r="AS223" s="282"/>
      <c r="AT223" s="282"/>
      <c r="AU223" s="282"/>
      <c r="AV223" s="282"/>
      <c r="AW223" s="282"/>
    </row>
    <row r="224">
      <c r="A224" s="282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2"/>
      <c r="P224" s="282"/>
      <c r="Q224" s="282"/>
      <c r="R224" s="282"/>
      <c r="S224" s="282"/>
      <c r="T224" s="282"/>
      <c r="U224" s="282"/>
      <c r="V224" s="282"/>
      <c r="W224" s="282"/>
      <c r="X224" s="282"/>
      <c r="Y224" s="282"/>
      <c r="Z224" s="282"/>
      <c r="AA224" s="282"/>
      <c r="AB224" s="282"/>
      <c r="AC224" s="282"/>
      <c r="AD224" s="282"/>
      <c r="AE224" s="282"/>
      <c r="AF224" s="282"/>
      <c r="AG224" s="282"/>
      <c r="AH224" s="282"/>
      <c r="AI224" s="282"/>
      <c r="AJ224" s="282"/>
      <c r="AK224" s="282"/>
      <c r="AL224" s="282"/>
      <c r="AM224" s="282"/>
      <c r="AN224" s="282"/>
      <c r="AO224" s="282"/>
      <c r="AP224" s="282"/>
      <c r="AQ224" s="282"/>
      <c r="AR224" s="282"/>
      <c r="AS224" s="282"/>
      <c r="AT224" s="282"/>
      <c r="AU224" s="282"/>
      <c r="AV224" s="282"/>
      <c r="AW224" s="282"/>
    </row>
    <row r="225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2"/>
      <c r="P225" s="282"/>
      <c r="Q225" s="282"/>
      <c r="R225" s="282"/>
      <c r="S225" s="282"/>
      <c r="T225" s="282"/>
      <c r="U225" s="282"/>
      <c r="V225" s="282"/>
      <c r="W225" s="282"/>
      <c r="X225" s="282"/>
      <c r="Y225" s="282"/>
      <c r="Z225" s="282"/>
      <c r="AA225" s="282"/>
      <c r="AB225" s="282"/>
      <c r="AC225" s="282"/>
      <c r="AD225" s="282"/>
      <c r="AE225" s="282"/>
      <c r="AF225" s="282"/>
      <c r="AG225" s="282"/>
      <c r="AH225" s="282"/>
      <c r="AI225" s="282"/>
      <c r="AJ225" s="282"/>
      <c r="AK225" s="282"/>
      <c r="AL225" s="282"/>
      <c r="AM225" s="282"/>
      <c r="AN225" s="282"/>
      <c r="AO225" s="282"/>
      <c r="AP225" s="282"/>
      <c r="AQ225" s="282"/>
      <c r="AR225" s="282"/>
      <c r="AS225" s="282"/>
      <c r="AT225" s="282"/>
      <c r="AU225" s="282"/>
      <c r="AV225" s="282"/>
      <c r="AW225" s="282"/>
    </row>
    <row r="226">
      <c r="A226" s="282"/>
      <c r="B226" s="282"/>
      <c r="C226" s="282"/>
      <c r="D226" s="282"/>
      <c r="E226" s="282"/>
      <c r="F226" s="282"/>
      <c r="G226" s="282"/>
      <c r="H226" s="282"/>
      <c r="I226" s="282"/>
      <c r="J226" s="282"/>
      <c r="K226" s="282"/>
      <c r="L226" s="282"/>
      <c r="M226" s="282"/>
      <c r="N226" s="282"/>
      <c r="O226" s="282"/>
      <c r="P226" s="282"/>
      <c r="Q226" s="282"/>
      <c r="R226" s="282"/>
      <c r="S226" s="282"/>
      <c r="T226" s="282"/>
      <c r="U226" s="282"/>
      <c r="V226" s="282"/>
      <c r="W226" s="282"/>
      <c r="X226" s="282"/>
      <c r="Y226" s="282"/>
      <c r="Z226" s="282"/>
      <c r="AA226" s="282"/>
      <c r="AB226" s="282"/>
      <c r="AC226" s="282"/>
      <c r="AD226" s="282"/>
      <c r="AE226" s="282"/>
      <c r="AF226" s="282"/>
      <c r="AG226" s="282"/>
      <c r="AH226" s="282"/>
      <c r="AI226" s="282"/>
      <c r="AJ226" s="282"/>
      <c r="AK226" s="282"/>
      <c r="AL226" s="282"/>
      <c r="AM226" s="282"/>
      <c r="AN226" s="282"/>
      <c r="AO226" s="282"/>
      <c r="AP226" s="282"/>
      <c r="AQ226" s="282"/>
      <c r="AR226" s="282"/>
      <c r="AS226" s="282"/>
      <c r="AT226" s="282"/>
      <c r="AU226" s="282"/>
      <c r="AV226" s="282"/>
      <c r="AW226" s="282"/>
    </row>
    <row r="227">
      <c r="A227" s="282"/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82"/>
      <c r="AB227" s="282"/>
      <c r="AC227" s="282"/>
      <c r="AD227" s="282"/>
      <c r="AE227" s="282"/>
      <c r="AF227" s="282"/>
      <c r="AG227" s="282"/>
      <c r="AH227" s="282"/>
      <c r="AI227" s="282"/>
      <c r="AJ227" s="282"/>
      <c r="AK227" s="282"/>
      <c r="AL227" s="282"/>
      <c r="AM227" s="282"/>
      <c r="AN227" s="282"/>
      <c r="AO227" s="282"/>
      <c r="AP227" s="282"/>
      <c r="AQ227" s="282"/>
      <c r="AR227" s="282"/>
      <c r="AS227" s="282"/>
      <c r="AT227" s="282"/>
      <c r="AU227" s="282"/>
      <c r="AV227" s="282"/>
      <c r="AW227" s="282"/>
    </row>
    <row r="228">
      <c r="A228" s="282"/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82"/>
      <c r="AB228" s="282"/>
      <c r="AC228" s="282"/>
      <c r="AD228" s="282"/>
      <c r="AE228" s="282"/>
      <c r="AF228" s="282"/>
      <c r="AG228" s="282"/>
      <c r="AH228" s="282"/>
      <c r="AI228" s="282"/>
      <c r="AJ228" s="282"/>
      <c r="AK228" s="282"/>
      <c r="AL228" s="282"/>
      <c r="AM228" s="282"/>
      <c r="AN228" s="282"/>
      <c r="AO228" s="282"/>
      <c r="AP228" s="282"/>
      <c r="AQ228" s="282"/>
      <c r="AR228" s="282"/>
      <c r="AS228" s="282"/>
      <c r="AT228" s="282"/>
      <c r="AU228" s="282"/>
      <c r="AV228" s="282"/>
      <c r="AW228" s="282"/>
    </row>
    <row r="229">
      <c r="A229" s="282"/>
      <c r="B229" s="282"/>
      <c r="C229" s="282"/>
      <c r="D229" s="282"/>
      <c r="E229" s="282"/>
      <c r="F229" s="282"/>
      <c r="G229" s="282"/>
      <c r="H229" s="282"/>
      <c r="I229" s="282"/>
      <c r="J229" s="282"/>
      <c r="K229" s="282"/>
      <c r="L229" s="282"/>
      <c r="M229" s="282"/>
      <c r="N229" s="282"/>
      <c r="O229" s="282"/>
      <c r="P229" s="282"/>
      <c r="Q229" s="282"/>
      <c r="R229" s="282"/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/>
      <c r="AE229" s="282"/>
      <c r="AF229" s="282"/>
      <c r="AG229" s="282"/>
      <c r="AH229" s="282"/>
      <c r="AI229" s="282"/>
      <c r="AJ229" s="282"/>
      <c r="AK229" s="282"/>
      <c r="AL229" s="282"/>
      <c r="AM229" s="282"/>
      <c r="AN229" s="282"/>
      <c r="AO229" s="282"/>
      <c r="AP229" s="282"/>
      <c r="AQ229" s="282"/>
      <c r="AR229" s="282"/>
      <c r="AS229" s="282"/>
      <c r="AT229" s="282"/>
      <c r="AU229" s="282"/>
      <c r="AV229" s="282"/>
      <c r="AW229" s="282"/>
    </row>
    <row r="230">
      <c r="A230" s="282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2"/>
      <c r="P230" s="282"/>
      <c r="Q230" s="282"/>
      <c r="R230" s="282"/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/>
      <c r="AE230" s="282"/>
      <c r="AF230" s="282"/>
      <c r="AG230" s="282"/>
      <c r="AH230" s="282"/>
      <c r="AI230" s="282"/>
      <c r="AJ230" s="282"/>
      <c r="AK230" s="282"/>
      <c r="AL230" s="282"/>
      <c r="AM230" s="282"/>
      <c r="AN230" s="282"/>
      <c r="AO230" s="282"/>
      <c r="AP230" s="282"/>
      <c r="AQ230" s="282"/>
      <c r="AR230" s="282"/>
      <c r="AS230" s="282"/>
      <c r="AT230" s="282"/>
      <c r="AU230" s="282"/>
      <c r="AV230" s="282"/>
      <c r="AW230" s="282"/>
    </row>
    <row r="231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2"/>
      <c r="P231" s="282"/>
      <c r="Q231" s="282"/>
      <c r="R231" s="282"/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/>
      <c r="AE231" s="282"/>
      <c r="AF231" s="282"/>
      <c r="AG231" s="282"/>
      <c r="AH231" s="282"/>
      <c r="AI231" s="282"/>
      <c r="AJ231" s="282"/>
      <c r="AK231" s="282"/>
      <c r="AL231" s="282"/>
      <c r="AM231" s="282"/>
      <c r="AN231" s="282"/>
      <c r="AO231" s="282"/>
      <c r="AP231" s="282"/>
      <c r="AQ231" s="282"/>
      <c r="AR231" s="282"/>
      <c r="AS231" s="282"/>
      <c r="AT231" s="282"/>
      <c r="AU231" s="282"/>
      <c r="AV231" s="282"/>
      <c r="AW231" s="282"/>
    </row>
    <row r="232">
      <c r="A232" s="282"/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  <c r="AC232" s="282"/>
      <c r="AD232" s="282"/>
      <c r="AE232" s="282"/>
      <c r="AF232" s="282"/>
      <c r="AG232" s="282"/>
      <c r="AH232" s="282"/>
      <c r="AI232" s="282"/>
      <c r="AJ232" s="282"/>
      <c r="AK232" s="282"/>
      <c r="AL232" s="282"/>
      <c r="AM232" s="282"/>
      <c r="AN232" s="282"/>
      <c r="AO232" s="282"/>
      <c r="AP232" s="282"/>
      <c r="AQ232" s="282"/>
      <c r="AR232" s="282"/>
      <c r="AS232" s="282"/>
      <c r="AT232" s="282"/>
      <c r="AU232" s="282"/>
      <c r="AV232" s="282"/>
      <c r="AW232" s="282"/>
    </row>
    <row r="233">
      <c r="A233" s="282"/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2"/>
      <c r="AH233" s="282"/>
      <c r="AI233" s="282"/>
      <c r="AJ233" s="282"/>
      <c r="AK233" s="282"/>
      <c r="AL233" s="282"/>
      <c r="AM233" s="282"/>
      <c r="AN233" s="282"/>
      <c r="AO233" s="282"/>
      <c r="AP233" s="282"/>
      <c r="AQ233" s="282"/>
      <c r="AR233" s="282"/>
      <c r="AS233" s="282"/>
      <c r="AT233" s="282"/>
      <c r="AU233" s="282"/>
      <c r="AV233" s="282"/>
      <c r="AW233" s="282"/>
    </row>
    <row r="234">
      <c r="A234" s="282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  <c r="AC234" s="282"/>
      <c r="AD234" s="282"/>
      <c r="AE234" s="282"/>
      <c r="AF234" s="282"/>
      <c r="AG234" s="282"/>
      <c r="AH234" s="282"/>
      <c r="AI234" s="282"/>
      <c r="AJ234" s="282"/>
      <c r="AK234" s="282"/>
      <c r="AL234" s="282"/>
      <c r="AM234" s="282"/>
      <c r="AN234" s="282"/>
      <c r="AO234" s="282"/>
      <c r="AP234" s="282"/>
      <c r="AQ234" s="282"/>
      <c r="AR234" s="282"/>
      <c r="AS234" s="282"/>
      <c r="AT234" s="282"/>
      <c r="AU234" s="282"/>
      <c r="AV234" s="282"/>
      <c r="AW234" s="282"/>
    </row>
    <row r="235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2"/>
      <c r="P235" s="282"/>
      <c r="Q235" s="282"/>
      <c r="R235" s="282"/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  <c r="AC235" s="282"/>
      <c r="AD235" s="282"/>
      <c r="AE235" s="282"/>
      <c r="AF235" s="282"/>
      <c r="AG235" s="282"/>
      <c r="AH235" s="282"/>
      <c r="AI235" s="282"/>
      <c r="AJ235" s="282"/>
      <c r="AK235" s="282"/>
      <c r="AL235" s="282"/>
      <c r="AM235" s="282"/>
      <c r="AN235" s="282"/>
      <c r="AO235" s="282"/>
      <c r="AP235" s="282"/>
      <c r="AQ235" s="282"/>
      <c r="AR235" s="282"/>
      <c r="AS235" s="282"/>
      <c r="AT235" s="282"/>
      <c r="AU235" s="282"/>
      <c r="AV235" s="282"/>
      <c r="AW235" s="282"/>
    </row>
    <row r="236">
      <c r="A236" s="282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2"/>
      <c r="P236" s="282"/>
      <c r="Q236" s="282"/>
      <c r="R236" s="282"/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  <c r="AC236" s="282"/>
      <c r="AD236" s="282"/>
      <c r="AE236" s="282"/>
      <c r="AF236" s="282"/>
      <c r="AG236" s="282"/>
      <c r="AH236" s="282"/>
      <c r="AI236" s="282"/>
      <c r="AJ236" s="282"/>
      <c r="AK236" s="282"/>
      <c r="AL236" s="282"/>
      <c r="AM236" s="282"/>
      <c r="AN236" s="282"/>
      <c r="AO236" s="282"/>
      <c r="AP236" s="282"/>
      <c r="AQ236" s="282"/>
      <c r="AR236" s="282"/>
      <c r="AS236" s="282"/>
      <c r="AT236" s="282"/>
      <c r="AU236" s="282"/>
      <c r="AV236" s="282"/>
      <c r="AW236" s="282"/>
    </row>
    <row r="237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  <c r="AC237" s="282"/>
      <c r="AD237" s="282"/>
      <c r="AE237" s="282"/>
      <c r="AF237" s="282"/>
      <c r="AG237" s="282"/>
      <c r="AH237" s="282"/>
      <c r="AI237" s="282"/>
      <c r="AJ237" s="282"/>
      <c r="AK237" s="282"/>
      <c r="AL237" s="282"/>
      <c r="AM237" s="282"/>
      <c r="AN237" s="282"/>
      <c r="AO237" s="282"/>
      <c r="AP237" s="282"/>
      <c r="AQ237" s="282"/>
      <c r="AR237" s="282"/>
      <c r="AS237" s="282"/>
      <c r="AT237" s="282"/>
      <c r="AU237" s="282"/>
      <c r="AV237" s="282"/>
      <c r="AW237" s="282"/>
    </row>
    <row r="238">
      <c r="A238" s="282"/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  <c r="AC238" s="282"/>
      <c r="AD238" s="282"/>
      <c r="AE238" s="282"/>
      <c r="AF238" s="282"/>
      <c r="AG238" s="282"/>
      <c r="AH238" s="282"/>
      <c r="AI238" s="282"/>
      <c r="AJ238" s="282"/>
      <c r="AK238" s="282"/>
      <c r="AL238" s="282"/>
      <c r="AM238" s="282"/>
      <c r="AN238" s="282"/>
      <c r="AO238" s="282"/>
      <c r="AP238" s="282"/>
      <c r="AQ238" s="282"/>
      <c r="AR238" s="282"/>
      <c r="AS238" s="282"/>
      <c r="AT238" s="282"/>
      <c r="AU238" s="282"/>
      <c r="AV238" s="282"/>
      <c r="AW238" s="282"/>
    </row>
    <row r="239">
      <c r="A239" s="282"/>
      <c r="B239" s="282"/>
      <c r="C239" s="282"/>
      <c r="D239" s="282"/>
      <c r="E239" s="282"/>
      <c r="F239" s="282"/>
      <c r="G239" s="282"/>
      <c r="H239" s="282"/>
      <c r="I239" s="282"/>
      <c r="J239" s="282"/>
      <c r="K239" s="282"/>
      <c r="L239" s="282"/>
      <c r="M239" s="282"/>
      <c r="N239" s="282"/>
      <c r="O239" s="282"/>
      <c r="P239" s="282"/>
      <c r="Q239" s="282"/>
      <c r="R239" s="282"/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  <c r="AM239" s="282"/>
      <c r="AN239" s="282"/>
      <c r="AO239" s="282"/>
      <c r="AP239" s="282"/>
      <c r="AQ239" s="282"/>
      <c r="AR239" s="282"/>
      <c r="AS239" s="282"/>
      <c r="AT239" s="282"/>
      <c r="AU239" s="282"/>
      <c r="AV239" s="282"/>
      <c r="AW239" s="282"/>
    </row>
    <row r="240">
      <c r="A240" s="282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2"/>
      <c r="P240" s="282"/>
      <c r="Q240" s="282"/>
      <c r="R240" s="282"/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  <c r="AM240" s="282"/>
      <c r="AN240" s="282"/>
      <c r="AO240" s="282"/>
      <c r="AP240" s="282"/>
      <c r="AQ240" s="282"/>
      <c r="AR240" s="282"/>
      <c r="AS240" s="282"/>
      <c r="AT240" s="282"/>
      <c r="AU240" s="282"/>
      <c r="AV240" s="282"/>
      <c r="AW240" s="282"/>
    </row>
    <row r="241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2"/>
      <c r="P241" s="282"/>
      <c r="Q241" s="282"/>
      <c r="R241" s="282"/>
      <c r="S241" s="282"/>
      <c r="T241" s="282"/>
      <c r="U241" s="282"/>
      <c r="V241" s="282"/>
      <c r="W241" s="282"/>
      <c r="X241" s="282"/>
      <c r="Y241" s="282"/>
      <c r="Z241" s="282"/>
      <c r="AA241" s="282"/>
      <c r="AB241" s="282"/>
      <c r="AC241" s="282"/>
      <c r="AD241" s="282"/>
      <c r="AE241" s="282"/>
      <c r="AF241" s="282"/>
      <c r="AG241" s="282"/>
      <c r="AH241" s="282"/>
      <c r="AI241" s="282"/>
      <c r="AJ241" s="282"/>
      <c r="AK241" s="282"/>
      <c r="AL241" s="282"/>
      <c r="AM241" s="282"/>
      <c r="AN241" s="282"/>
      <c r="AO241" s="282"/>
      <c r="AP241" s="282"/>
      <c r="AQ241" s="282"/>
      <c r="AR241" s="282"/>
      <c r="AS241" s="282"/>
      <c r="AT241" s="282"/>
      <c r="AU241" s="282"/>
      <c r="AV241" s="282"/>
      <c r="AW241" s="282"/>
    </row>
    <row r="24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2"/>
      <c r="P242" s="282"/>
      <c r="Q242" s="282"/>
      <c r="R242" s="282"/>
      <c r="S242" s="282"/>
      <c r="T242" s="282"/>
      <c r="U242" s="282"/>
      <c r="V242" s="282"/>
      <c r="W242" s="282"/>
      <c r="X242" s="282"/>
      <c r="Y242" s="282"/>
      <c r="Z242" s="282"/>
      <c r="AA242" s="282"/>
      <c r="AB242" s="282"/>
      <c r="AC242" s="282"/>
      <c r="AD242" s="282"/>
      <c r="AE242" s="282"/>
      <c r="AF242" s="282"/>
      <c r="AG242" s="282"/>
      <c r="AH242" s="282"/>
      <c r="AI242" s="282"/>
      <c r="AJ242" s="282"/>
      <c r="AK242" s="282"/>
      <c r="AL242" s="282"/>
      <c r="AM242" s="282"/>
      <c r="AN242" s="282"/>
      <c r="AO242" s="282"/>
      <c r="AP242" s="282"/>
      <c r="AQ242" s="282"/>
      <c r="AR242" s="282"/>
      <c r="AS242" s="282"/>
      <c r="AT242" s="282"/>
      <c r="AU242" s="282"/>
      <c r="AV242" s="282"/>
      <c r="AW242" s="282"/>
    </row>
    <row r="243">
      <c r="A243" s="282"/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82"/>
      <c r="AB243" s="282"/>
      <c r="AC243" s="282"/>
      <c r="AD243" s="282"/>
      <c r="AE243" s="282"/>
      <c r="AF243" s="282"/>
      <c r="AG243" s="282"/>
      <c r="AH243" s="282"/>
      <c r="AI243" s="282"/>
      <c r="AJ243" s="282"/>
      <c r="AK243" s="282"/>
      <c r="AL243" s="282"/>
      <c r="AM243" s="282"/>
      <c r="AN243" s="282"/>
      <c r="AO243" s="282"/>
      <c r="AP243" s="282"/>
      <c r="AQ243" s="282"/>
      <c r="AR243" s="282"/>
      <c r="AS243" s="282"/>
      <c r="AT243" s="282"/>
      <c r="AU243" s="282"/>
      <c r="AV243" s="282"/>
      <c r="AW243" s="282"/>
    </row>
    <row r="244">
      <c r="A244" s="282"/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82"/>
      <c r="AB244" s="282"/>
      <c r="AC244" s="282"/>
      <c r="AD244" s="282"/>
      <c r="AE244" s="282"/>
      <c r="AF244" s="282"/>
      <c r="AG244" s="282"/>
      <c r="AH244" s="282"/>
      <c r="AI244" s="282"/>
      <c r="AJ244" s="282"/>
      <c r="AK244" s="282"/>
      <c r="AL244" s="282"/>
      <c r="AM244" s="282"/>
      <c r="AN244" s="282"/>
      <c r="AO244" s="282"/>
      <c r="AP244" s="282"/>
      <c r="AQ244" s="282"/>
      <c r="AR244" s="282"/>
      <c r="AS244" s="282"/>
      <c r="AT244" s="282"/>
      <c r="AU244" s="282"/>
      <c r="AV244" s="282"/>
      <c r="AW244" s="282"/>
    </row>
    <row r="245">
      <c r="A245" s="282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2"/>
      <c r="P245" s="282"/>
      <c r="Q245" s="282"/>
      <c r="R245" s="282"/>
      <c r="S245" s="282"/>
      <c r="T245" s="282"/>
      <c r="U245" s="282"/>
      <c r="V245" s="282"/>
      <c r="W245" s="282"/>
      <c r="X245" s="282"/>
      <c r="Y245" s="282"/>
      <c r="Z245" s="282"/>
      <c r="AA245" s="282"/>
      <c r="AB245" s="282"/>
      <c r="AC245" s="282"/>
      <c r="AD245" s="282"/>
      <c r="AE245" s="282"/>
      <c r="AF245" s="282"/>
      <c r="AG245" s="282"/>
      <c r="AH245" s="282"/>
      <c r="AI245" s="282"/>
      <c r="AJ245" s="282"/>
      <c r="AK245" s="282"/>
      <c r="AL245" s="282"/>
      <c r="AM245" s="282"/>
      <c r="AN245" s="282"/>
      <c r="AO245" s="282"/>
      <c r="AP245" s="282"/>
      <c r="AQ245" s="282"/>
      <c r="AR245" s="282"/>
      <c r="AS245" s="282"/>
      <c r="AT245" s="282"/>
      <c r="AU245" s="282"/>
      <c r="AV245" s="282"/>
      <c r="AW245" s="282"/>
    </row>
    <row r="246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2"/>
      <c r="P246" s="282"/>
      <c r="Q246" s="282"/>
      <c r="R246" s="282"/>
      <c r="S246" s="282"/>
      <c r="T246" s="282"/>
      <c r="U246" s="282"/>
      <c r="V246" s="282"/>
      <c r="W246" s="282"/>
      <c r="X246" s="282"/>
      <c r="Y246" s="282"/>
      <c r="Z246" s="282"/>
      <c r="AA246" s="282"/>
      <c r="AB246" s="282"/>
      <c r="AC246" s="282"/>
      <c r="AD246" s="282"/>
      <c r="AE246" s="282"/>
      <c r="AF246" s="282"/>
      <c r="AG246" s="282"/>
      <c r="AH246" s="282"/>
      <c r="AI246" s="282"/>
      <c r="AJ246" s="282"/>
      <c r="AK246" s="282"/>
      <c r="AL246" s="282"/>
      <c r="AM246" s="282"/>
      <c r="AN246" s="282"/>
      <c r="AO246" s="282"/>
      <c r="AP246" s="282"/>
      <c r="AQ246" s="282"/>
      <c r="AR246" s="282"/>
      <c r="AS246" s="282"/>
      <c r="AT246" s="282"/>
      <c r="AU246" s="282"/>
      <c r="AV246" s="282"/>
      <c r="AW246" s="282"/>
    </row>
    <row r="247">
      <c r="A247" s="282"/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82"/>
      <c r="AB247" s="282"/>
      <c r="AC247" s="282"/>
      <c r="AD247" s="282"/>
      <c r="AE247" s="282"/>
      <c r="AF247" s="282"/>
      <c r="AG247" s="282"/>
      <c r="AH247" s="282"/>
      <c r="AI247" s="282"/>
      <c r="AJ247" s="282"/>
      <c r="AK247" s="282"/>
      <c r="AL247" s="282"/>
      <c r="AM247" s="282"/>
      <c r="AN247" s="282"/>
      <c r="AO247" s="282"/>
      <c r="AP247" s="282"/>
      <c r="AQ247" s="282"/>
      <c r="AR247" s="282"/>
      <c r="AS247" s="282"/>
      <c r="AT247" s="282"/>
      <c r="AU247" s="282"/>
      <c r="AV247" s="282"/>
      <c r="AW247" s="282"/>
    </row>
    <row r="248">
      <c r="A248" s="282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2"/>
      <c r="P248" s="282"/>
      <c r="Q248" s="282"/>
      <c r="R248" s="282"/>
      <c r="S248" s="282"/>
      <c r="T248" s="282"/>
      <c r="U248" s="282"/>
      <c r="V248" s="282"/>
      <c r="W248" s="282"/>
      <c r="X248" s="282"/>
      <c r="Y248" s="282"/>
      <c r="Z248" s="282"/>
      <c r="AA248" s="282"/>
      <c r="AB248" s="282"/>
      <c r="AC248" s="282"/>
      <c r="AD248" s="282"/>
      <c r="AE248" s="282"/>
      <c r="AF248" s="282"/>
      <c r="AG248" s="282"/>
      <c r="AH248" s="282"/>
      <c r="AI248" s="282"/>
      <c r="AJ248" s="282"/>
      <c r="AK248" s="282"/>
      <c r="AL248" s="282"/>
      <c r="AM248" s="282"/>
      <c r="AN248" s="282"/>
      <c r="AO248" s="282"/>
      <c r="AP248" s="282"/>
      <c r="AQ248" s="282"/>
      <c r="AR248" s="282"/>
      <c r="AS248" s="282"/>
      <c r="AT248" s="282"/>
      <c r="AU248" s="282"/>
      <c r="AV248" s="282"/>
      <c r="AW248" s="282"/>
    </row>
    <row r="249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2"/>
      <c r="P249" s="282"/>
      <c r="Q249" s="282"/>
      <c r="R249" s="282"/>
      <c r="S249" s="282"/>
      <c r="T249" s="282"/>
      <c r="U249" s="282"/>
      <c r="V249" s="282"/>
      <c r="W249" s="282"/>
      <c r="X249" s="282"/>
      <c r="Y249" s="282"/>
      <c r="Z249" s="282"/>
      <c r="AA249" s="282"/>
      <c r="AB249" s="282"/>
      <c r="AC249" s="282"/>
      <c r="AD249" s="282"/>
      <c r="AE249" s="282"/>
      <c r="AF249" s="282"/>
      <c r="AG249" s="282"/>
      <c r="AH249" s="282"/>
      <c r="AI249" s="282"/>
      <c r="AJ249" s="282"/>
      <c r="AK249" s="282"/>
      <c r="AL249" s="282"/>
      <c r="AM249" s="282"/>
      <c r="AN249" s="282"/>
      <c r="AO249" s="282"/>
      <c r="AP249" s="282"/>
      <c r="AQ249" s="282"/>
      <c r="AR249" s="282"/>
      <c r="AS249" s="282"/>
      <c r="AT249" s="282"/>
      <c r="AU249" s="282"/>
      <c r="AV249" s="282"/>
      <c r="AW249" s="282"/>
    </row>
    <row r="250">
      <c r="A250" s="282"/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82"/>
      <c r="AB250" s="282"/>
      <c r="AC250" s="282"/>
      <c r="AD250" s="282"/>
      <c r="AE250" s="282"/>
      <c r="AF250" s="282"/>
      <c r="AG250" s="282"/>
      <c r="AH250" s="282"/>
      <c r="AI250" s="282"/>
      <c r="AJ250" s="282"/>
      <c r="AK250" s="282"/>
      <c r="AL250" s="282"/>
      <c r="AM250" s="282"/>
      <c r="AN250" s="282"/>
      <c r="AO250" s="282"/>
      <c r="AP250" s="282"/>
      <c r="AQ250" s="282"/>
      <c r="AR250" s="282"/>
      <c r="AS250" s="282"/>
      <c r="AT250" s="282"/>
      <c r="AU250" s="282"/>
      <c r="AV250" s="282"/>
      <c r="AW250" s="282"/>
    </row>
    <row r="251">
      <c r="A251" s="282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2"/>
      <c r="P251" s="282"/>
      <c r="Q251" s="282"/>
      <c r="R251" s="282"/>
      <c r="S251" s="282"/>
      <c r="T251" s="282"/>
      <c r="U251" s="282"/>
      <c r="V251" s="282"/>
      <c r="W251" s="282"/>
      <c r="X251" s="282"/>
      <c r="Y251" s="282"/>
      <c r="Z251" s="282"/>
      <c r="AA251" s="282"/>
      <c r="AB251" s="282"/>
      <c r="AC251" s="282"/>
      <c r="AD251" s="282"/>
      <c r="AE251" s="282"/>
      <c r="AF251" s="282"/>
      <c r="AG251" s="282"/>
      <c r="AH251" s="282"/>
      <c r="AI251" s="282"/>
      <c r="AJ251" s="282"/>
      <c r="AK251" s="282"/>
      <c r="AL251" s="282"/>
      <c r="AM251" s="282"/>
      <c r="AN251" s="282"/>
      <c r="AO251" s="282"/>
      <c r="AP251" s="282"/>
      <c r="AQ251" s="282"/>
      <c r="AR251" s="282"/>
      <c r="AS251" s="282"/>
      <c r="AT251" s="282"/>
      <c r="AU251" s="282"/>
      <c r="AV251" s="282"/>
      <c r="AW251" s="282"/>
    </row>
    <row r="25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2"/>
      <c r="P252" s="282"/>
      <c r="Q252" s="282"/>
      <c r="R252" s="282"/>
      <c r="S252" s="282"/>
      <c r="T252" s="282"/>
      <c r="U252" s="282"/>
      <c r="V252" s="282"/>
      <c r="W252" s="282"/>
      <c r="X252" s="282"/>
      <c r="Y252" s="282"/>
      <c r="Z252" s="282"/>
      <c r="AA252" s="282"/>
      <c r="AB252" s="282"/>
      <c r="AC252" s="282"/>
      <c r="AD252" s="282"/>
      <c r="AE252" s="282"/>
      <c r="AF252" s="282"/>
      <c r="AG252" s="282"/>
      <c r="AH252" s="282"/>
      <c r="AI252" s="282"/>
      <c r="AJ252" s="282"/>
      <c r="AK252" s="282"/>
      <c r="AL252" s="282"/>
      <c r="AM252" s="282"/>
      <c r="AN252" s="282"/>
      <c r="AO252" s="282"/>
      <c r="AP252" s="282"/>
      <c r="AQ252" s="282"/>
      <c r="AR252" s="282"/>
      <c r="AS252" s="282"/>
      <c r="AT252" s="282"/>
      <c r="AU252" s="282"/>
      <c r="AV252" s="282"/>
      <c r="AW252" s="282"/>
    </row>
    <row r="253">
      <c r="A253" s="282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82"/>
      <c r="AB253" s="282"/>
      <c r="AC253" s="282"/>
      <c r="AD253" s="282"/>
      <c r="AE253" s="282"/>
      <c r="AF253" s="282"/>
      <c r="AG253" s="282"/>
      <c r="AH253" s="282"/>
      <c r="AI253" s="282"/>
      <c r="AJ253" s="282"/>
      <c r="AK253" s="282"/>
      <c r="AL253" s="282"/>
      <c r="AM253" s="282"/>
      <c r="AN253" s="282"/>
      <c r="AO253" s="282"/>
      <c r="AP253" s="282"/>
      <c r="AQ253" s="282"/>
      <c r="AR253" s="282"/>
      <c r="AS253" s="282"/>
      <c r="AT253" s="282"/>
      <c r="AU253" s="282"/>
      <c r="AV253" s="282"/>
      <c r="AW253" s="282"/>
    </row>
    <row r="254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2"/>
      <c r="P254" s="282"/>
      <c r="Q254" s="282"/>
      <c r="R254" s="282"/>
      <c r="S254" s="282"/>
      <c r="T254" s="282"/>
      <c r="U254" s="282"/>
      <c r="V254" s="282"/>
      <c r="W254" s="282"/>
      <c r="X254" s="282"/>
      <c r="Y254" s="282"/>
      <c r="Z254" s="282"/>
      <c r="AA254" s="282"/>
      <c r="AB254" s="282"/>
      <c r="AC254" s="282"/>
      <c r="AD254" s="282"/>
      <c r="AE254" s="282"/>
      <c r="AF254" s="282"/>
      <c r="AG254" s="282"/>
      <c r="AH254" s="282"/>
      <c r="AI254" s="282"/>
      <c r="AJ254" s="282"/>
      <c r="AK254" s="282"/>
      <c r="AL254" s="282"/>
      <c r="AM254" s="282"/>
      <c r="AN254" s="282"/>
      <c r="AO254" s="282"/>
      <c r="AP254" s="282"/>
      <c r="AQ254" s="282"/>
      <c r="AR254" s="282"/>
      <c r="AS254" s="282"/>
      <c r="AT254" s="282"/>
      <c r="AU254" s="282"/>
      <c r="AV254" s="282"/>
      <c r="AW254" s="282"/>
    </row>
    <row r="255">
      <c r="A255" s="282"/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82"/>
      <c r="AB255" s="282"/>
      <c r="AC255" s="282"/>
      <c r="AD255" s="282"/>
      <c r="AE255" s="282"/>
      <c r="AF255" s="282"/>
      <c r="AG255" s="282"/>
      <c r="AH255" s="282"/>
      <c r="AI255" s="282"/>
      <c r="AJ255" s="282"/>
      <c r="AK255" s="282"/>
      <c r="AL255" s="282"/>
      <c r="AM255" s="282"/>
      <c r="AN255" s="282"/>
      <c r="AO255" s="282"/>
      <c r="AP255" s="282"/>
      <c r="AQ255" s="282"/>
      <c r="AR255" s="282"/>
      <c r="AS255" s="282"/>
      <c r="AT255" s="282"/>
      <c r="AU255" s="282"/>
      <c r="AV255" s="282"/>
      <c r="AW255" s="282"/>
    </row>
    <row r="256">
      <c r="A256" s="282"/>
      <c r="B256" s="282"/>
      <c r="C256" s="282"/>
      <c r="D256" s="282"/>
      <c r="E256" s="282"/>
      <c r="F256" s="282"/>
      <c r="G256" s="282"/>
      <c r="H256" s="282"/>
      <c r="I256" s="282"/>
      <c r="J256" s="282"/>
      <c r="K256" s="282"/>
      <c r="L256" s="282"/>
      <c r="M256" s="282"/>
      <c r="N256" s="282"/>
      <c r="O256" s="282"/>
      <c r="P256" s="282"/>
      <c r="Q256" s="282"/>
      <c r="R256" s="282"/>
      <c r="S256" s="282"/>
      <c r="T256" s="282"/>
      <c r="U256" s="282"/>
      <c r="V256" s="282"/>
      <c r="W256" s="282"/>
      <c r="X256" s="282"/>
      <c r="Y256" s="282"/>
      <c r="Z256" s="282"/>
      <c r="AA256" s="282"/>
      <c r="AB256" s="282"/>
      <c r="AC256" s="282"/>
      <c r="AD256" s="282"/>
      <c r="AE256" s="282"/>
      <c r="AF256" s="282"/>
      <c r="AG256" s="282"/>
      <c r="AH256" s="282"/>
      <c r="AI256" s="282"/>
      <c r="AJ256" s="282"/>
      <c r="AK256" s="282"/>
      <c r="AL256" s="282"/>
      <c r="AM256" s="282"/>
      <c r="AN256" s="282"/>
      <c r="AO256" s="282"/>
      <c r="AP256" s="282"/>
      <c r="AQ256" s="282"/>
      <c r="AR256" s="282"/>
      <c r="AS256" s="282"/>
      <c r="AT256" s="282"/>
      <c r="AU256" s="282"/>
      <c r="AV256" s="282"/>
      <c r="AW256" s="282"/>
    </row>
    <row r="257">
      <c r="A257" s="282"/>
      <c r="B257" s="282"/>
      <c r="C257" s="282"/>
      <c r="D257" s="282"/>
      <c r="E257" s="282"/>
      <c r="F257" s="282"/>
      <c r="G257" s="282"/>
      <c r="H257" s="282"/>
      <c r="I257" s="282"/>
      <c r="J257" s="282"/>
      <c r="K257" s="282"/>
      <c r="L257" s="282"/>
      <c r="M257" s="282"/>
      <c r="N257" s="282"/>
      <c r="O257" s="282"/>
      <c r="P257" s="282"/>
      <c r="Q257" s="282"/>
      <c r="R257" s="282"/>
      <c r="S257" s="282"/>
      <c r="T257" s="282"/>
      <c r="U257" s="282"/>
      <c r="V257" s="282"/>
      <c r="W257" s="282"/>
      <c r="X257" s="282"/>
      <c r="Y257" s="282"/>
      <c r="Z257" s="282"/>
      <c r="AA257" s="282"/>
      <c r="AB257" s="282"/>
      <c r="AC257" s="282"/>
      <c r="AD257" s="282"/>
      <c r="AE257" s="282"/>
      <c r="AF257" s="282"/>
      <c r="AG257" s="282"/>
      <c r="AH257" s="282"/>
      <c r="AI257" s="282"/>
      <c r="AJ257" s="282"/>
      <c r="AK257" s="282"/>
      <c r="AL257" s="282"/>
      <c r="AM257" s="282"/>
      <c r="AN257" s="282"/>
      <c r="AO257" s="282"/>
      <c r="AP257" s="282"/>
      <c r="AQ257" s="282"/>
      <c r="AR257" s="282"/>
      <c r="AS257" s="282"/>
      <c r="AT257" s="282"/>
      <c r="AU257" s="282"/>
      <c r="AV257" s="282"/>
      <c r="AW257" s="282"/>
    </row>
    <row r="258">
      <c r="A258" s="282"/>
      <c r="B258" s="282"/>
      <c r="C258" s="282"/>
      <c r="D258" s="282"/>
      <c r="E258" s="282"/>
      <c r="F258" s="282"/>
      <c r="G258" s="282"/>
      <c r="H258" s="282"/>
      <c r="I258" s="282"/>
      <c r="J258" s="282"/>
      <c r="K258" s="282"/>
      <c r="L258" s="282"/>
      <c r="M258" s="282"/>
      <c r="N258" s="282"/>
      <c r="O258" s="282"/>
      <c r="P258" s="282"/>
      <c r="Q258" s="282"/>
      <c r="R258" s="282"/>
      <c r="S258" s="282"/>
      <c r="T258" s="282"/>
      <c r="U258" s="282"/>
      <c r="V258" s="282"/>
      <c r="W258" s="282"/>
      <c r="X258" s="282"/>
      <c r="Y258" s="282"/>
      <c r="Z258" s="282"/>
      <c r="AA258" s="282"/>
      <c r="AB258" s="282"/>
      <c r="AC258" s="282"/>
      <c r="AD258" s="282"/>
      <c r="AE258" s="282"/>
      <c r="AF258" s="282"/>
      <c r="AG258" s="282"/>
      <c r="AH258" s="282"/>
      <c r="AI258" s="282"/>
      <c r="AJ258" s="282"/>
      <c r="AK258" s="282"/>
      <c r="AL258" s="282"/>
      <c r="AM258" s="282"/>
      <c r="AN258" s="282"/>
      <c r="AO258" s="282"/>
      <c r="AP258" s="282"/>
      <c r="AQ258" s="282"/>
      <c r="AR258" s="282"/>
      <c r="AS258" s="282"/>
      <c r="AT258" s="282"/>
      <c r="AU258" s="282"/>
      <c r="AV258" s="282"/>
      <c r="AW258" s="282"/>
    </row>
    <row r="259">
      <c r="A259" s="282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2"/>
      <c r="P259" s="282"/>
      <c r="Q259" s="282"/>
      <c r="R259" s="282"/>
      <c r="S259" s="282"/>
      <c r="T259" s="282"/>
      <c r="U259" s="282"/>
      <c r="V259" s="282"/>
      <c r="W259" s="282"/>
      <c r="X259" s="282"/>
      <c r="Y259" s="282"/>
      <c r="Z259" s="282"/>
      <c r="AA259" s="282"/>
      <c r="AB259" s="282"/>
      <c r="AC259" s="282"/>
      <c r="AD259" s="282"/>
      <c r="AE259" s="282"/>
      <c r="AF259" s="282"/>
      <c r="AG259" s="282"/>
      <c r="AH259" s="282"/>
      <c r="AI259" s="282"/>
      <c r="AJ259" s="282"/>
      <c r="AK259" s="282"/>
      <c r="AL259" s="282"/>
      <c r="AM259" s="282"/>
      <c r="AN259" s="282"/>
      <c r="AO259" s="282"/>
      <c r="AP259" s="282"/>
      <c r="AQ259" s="282"/>
      <c r="AR259" s="282"/>
      <c r="AS259" s="282"/>
      <c r="AT259" s="282"/>
      <c r="AU259" s="282"/>
      <c r="AV259" s="282"/>
      <c r="AW259" s="282"/>
    </row>
    <row r="260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2"/>
      <c r="P260" s="282"/>
      <c r="Q260" s="282"/>
      <c r="R260" s="282"/>
      <c r="S260" s="282"/>
      <c r="T260" s="282"/>
      <c r="U260" s="282"/>
      <c r="V260" s="282"/>
      <c r="W260" s="282"/>
      <c r="X260" s="282"/>
      <c r="Y260" s="282"/>
      <c r="Z260" s="282"/>
      <c r="AA260" s="282"/>
      <c r="AB260" s="282"/>
      <c r="AC260" s="282"/>
      <c r="AD260" s="282"/>
      <c r="AE260" s="282"/>
      <c r="AF260" s="282"/>
      <c r="AG260" s="282"/>
      <c r="AH260" s="282"/>
      <c r="AI260" s="282"/>
      <c r="AJ260" s="282"/>
      <c r="AK260" s="282"/>
      <c r="AL260" s="282"/>
      <c r="AM260" s="282"/>
      <c r="AN260" s="282"/>
      <c r="AO260" s="282"/>
      <c r="AP260" s="282"/>
      <c r="AQ260" s="282"/>
      <c r="AR260" s="282"/>
      <c r="AS260" s="282"/>
      <c r="AT260" s="282"/>
      <c r="AU260" s="282"/>
      <c r="AV260" s="282"/>
      <c r="AW260" s="282"/>
    </row>
    <row r="261">
      <c r="A261" s="282"/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82"/>
      <c r="AB261" s="282"/>
      <c r="AC261" s="282"/>
      <c r="AD261" s="282"/>
      <c r="AE261" s="282"/>
      <c r="AF261" s="282"/>
      <c r="AG261" s="282"/>
      <c r="AH261" s="282"/>
      <c r="AI261" s="282"/>
      <c r="AJ261" s="282"/>
      <c r="AK261" s="282"/>
      <c r="AL261" s="282"/>
      <c r="AM261" s="282"/>
      <c r="AN261" s="282"/>
      <c r="AO261" s="282"/>
      <c r="AP261" s="282"/>
      <c r="AQ261" s="282"/>
      <c r="AR261" s="282"/>
      <c r="AS261" s="282"/>
      <c r="AT261" s="282"/>
      <c r="AU261" s="282"/>
      <c r="AV261" s="282"/>
      <c r="AW261" s="282"/>
    </row>
    <row r="262">
      <c r="A262" s="282"/>
      <c r="B262" s="282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2"/>
      <c r="O262" s="282"/>
      <c r="P262" s="282"/>
      <c r="Q262" s="282"/>
      <c r="R262" s="282"/>
      <c r="S262" s="282"/>
      <c r="T262" s="282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2"/>
      <c r="AG262" s="282"/>
      <c r="AH262" s="282"/>
      <c r="AI262" s="282"/>
      <c r="AJ262" s="282"/>
      <c r="AK262" s="282"/>
      <c r="AL262" s="282"/>
      <c r="AM262" s="282"/>
      <c r="AN262" s="282"/>
      <c r="AO262" s="282"/>
      <c r="AP262" s="282"/>
      <c r="AQ262" s="282"/>
      <c r="AR262" s="282"/>
      <c r="AS262" s="282"/>
      <c r="AT262" s="282"/>
      <c r="AU262" s="282"/>
      <c r="AV262" s="282"/>
      <c r="AW262" s="282"/>
    </row>
    <row r="263">
      <c r="A263" s="282"/>
      <c r="B263" s="282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2"/>
      <c r="O263" s="282"/>
      <c r="P263" s="282"/>
      <c r="Q263" s="282"/>
      <c r="R263" s="282"/>
      <c r="S263" s="282"/>
      <c r="T263" s="282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2"/>
      <c r="AG263" s="282"/>
      <c r="AH263" s="282"/>
      <c r="AI263" s="282"/>
      <c r="AJ263" s="282"/>
      <c r="AK263" s="282"/>
      <c r="AL263" s="282"/>
      <c r="AM263" s="282"/>
      <c r="AN263" s="282"/>
      <c r="AO263" s="282"/>
      <c r="AP263" s="282"/>
      <c r="AQ263" s="282"/>
      <c r="AR263" s="282"/>
      <c r="AS263" s="282"/>
      <c r="AT263" s="282"/>
      <c r="AU263" s="282"/>
      <c r="AV263" s="282"/>
      <c r="AW263" s="282"/>
    </row>
    <row r="264">
      <c r="A264" s="282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2"/>
      <c r="P264" s="282"/>
      <c r="Q264" s="282"/>
      <c r="R264" s="282"/>
      <c r="S264" s="282"/>
      <c r="T264" s="282"/>
      <c r="U264" s="282"/>
      <c r="V264" s="282"/>
      <c r="W264" s="282"/>
      <c r="X264" s="282"/>
      <c r="Y264" s="282"/>
      <c r="Z264" s="282"/>
      <c r="AA264" s="282"/>
      <c r="AB264" s="282"/>
      <c r="AC264" s="282"/>
      <c r="AD264" s="282"/>
      <c r="AE264" s="282"/>
      <c r="AF264" s="282"/>
      <c r="AG264" s="282"/>
      <c r="AH264" s="282"/>
      <c r="AI264" s="282"/>
      <c r="AJ264" s="282"/>
      <c r="AK264" s="282"/>
      <c r="AL264" s="282"/>
      <c r="AM264" s="282"/>
      <c r="AN264" s="282"/>
      <c r="AO264" s="282"/>
      <c r="AP264" s="282"/>
      <c r="AQ264" s="282"/>
      <c r="AR264" s="282"/>
      <c r="AS264" s="282"/>
      <c r="AT264" s="282"/>
      <c r="AU264" s="282"/>
      <c r="AV264" s="282"/>
      <c r="AW264" s="282"/>
    </row>
    <row r="265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2"/>
      <c r="P265" s="282"/>
      <c r="Q265" s="282"/>
      <c r="R265" s="282"/>
      <c r="S265" s="282"/>
      <c r="T265" s="282"/>
      <c r="U265" s="282"/>
      <c r="V265" s="282"/>
      <c r="W265" s="282"/>
      <c r="X265" s="282"/>
      <c r="Y265" s="282"/>
      <c r="Z265" s="282"/>
      <c r="AA265" s="282"/>
      <c r="AB265" s="282"/>
      <c r="AC265" s="282"/>
      <c r="AD265" s="282"/>
      <c r="AE265" s="282"/>
      <c r="AF265" s="282"/>
      <c r="AG265" s="282"/>
      <c r="AH265" s="282"/>
      <c r="AI265" s="282"/>
      <c r="AJ265" s="282"/>
      <c r="AK265" s="282"/>
      <c r="AL265" s="282"/>
      <c r="AM265" s="282"/>
      <c r="AN265" s="282"/>
      <c r="AO265" s="282"/>
      <c r="AP265" s="282"/>
      <c r="AQ265" s="282"/>
      <c r="AR265" s="282"/>
      <c r="AS265" s="282"/>
      <c r="AT265" s="282"/>
      <c r="AU265" s="282"/>
      <c r="AV265" s="282"/>
      <c r="AW265" s="282"/>
    </row>
    <row r="266">
      <c r="A266" s="282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82"/>
      <c r="P266" s="282"/>
      <c r="Q266" s="282"/>
      <c r="R266" s="282"/>
      <c r="S266" s="282"/>
      <c r="T266" s="282"/>
      <c r="U266" s="282"/>
      <c r="V266" s="282"/>
      <c r="W266" s="282"/>
      <c r="X266" s="282"/>
      <c r="Y266" s="282"/>
      <c r="Z266" s="282"/>
      <c r="AA266" s="282"/>
      <c r="AB266" s="282"/>
      <c r="AC266" s="282"/>
      <c r="AD266" s="282"/>
      <c r="AE266" s="282"/>
      <c r="AF266" s="282"/>
      <c r="AG266" s="282"/>
      <c r="AH266" s="282"/>
      <c r="AI266" s="282"/>
      <c r="AJ266" s="282"/>
      <c r="AK266" s="282"/>
      <c r="AL266" s="282"/>
      <c r="AM266" s="282"/>
      <c r="AN266" s="282"/>
      <c r="AO266" s="282"/>
      <c r="AP266" s="282"/>
      <c r="AQ266" s="282"/>
      <c r="AR266" s="282"/>
      <c r="AS266" s="282"/>
      <c r="AT266" s="282"/>
      <c r="AU266" s="282"/>
      <c r="AV266" s="282"/>
      <c r="AW266" s="282"/>
    </row>
    <row r="267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82"/>
      <c r="P267" s="282"/>
      <c r="Q267" s="282"/>
      <c r="R267" s="282"/>
      <c r="S267" s="282"/>
      <c r="T267" s="282"/>
      <c r="U267" s="282"/>
      <c r="V267" s="282"/>
      <c r="W267" s="282"/>
      <c r="X267" s="282"/>
      <c r="Y267" s="282"/>
      <c r="Z267" s="282"/>
      <c r="AA267" s="282"/>
      <c r="AB267" s="282"/>
      <c r="AC267" s="282"/>
      <c r="AD267" s="282"/>
      <c r="AE267" s="282"/>
      <c r="AF267" s="282"/>
      <c r="AG267" s="282"/>
      <c r="AH267" s="282"/>
      <c r="AI267" s="282"/>
      <c r="AJ267" s="282"/>
      <c r="AK267" s="282"/>
      <c r="AL267" s="282"/>
      <c r="AM267" s="282"/>
      <c r="AN267" s="282"/>
      <c r="AO267" s="282"/>
      <c r="AP267" s="282"/>
      <c r="AQ267" s="282"/>
      <c r="AR267" s="282"/>
      <c r="AS267" s="282"/>
      <c r="AT267" s="282"/>
      <c r="AU267" s="282"/>
      <c r="AV267" s="282"/>
      <c r="AW267" s="282"/>
    </row>
    <row r="268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82"/>
      <c r="P268" s="282"/>
      <c r="Q268" s="282"/>
      <c r="R268" s="282"/>
      <c r="S268" s="282"/>
      <c r="T268" s="282"/>
      <c r="U268" s="282"/>
      <c r="V268" s="282"/>
      <c r="W268" s="282"/>
      <c r="X268" s="282"/>
      <c r="Y268" s="282"/>
      <c r="Z268" s="282"/>
      <c r="AA268" s="282"/>
      <c r="AB268" s="282"/>
      <c r="AC268" s="282"/>
      <c r="AD268" s="282"/>
      <c r="AE268" s="282"/>
      <c r="AF268" s="282"/>
      <c r="AG268" s="282"/>
      <c r="AH268" s="282"/>
      <c r="AI268" s="282"/>
      <c r="AJ268" s="282"/>
      <c r="AK268" s="282"/>
      <c r="AL268" s="282"/>
      <c r="AM268" s="282"/>
      <c r="AN268" s="282"/>
      <c r="AO268" s="282"/>
      <c r="AP268" s="282"/>
      <c r="AQ268" s="282"/>
      <c r="AR268" s="282"/>
      <c r="AS268" s="282"/>
      <c r="AT268" s="282"/>
      <c r="AU268" s="282"/>
      <c r="AV268" s="282"/>
      <c r="AW268" s="282"/>
    </row>
    <row r="269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82"/>
      <c r="P269" s="282"/>
      <c r="Q269" s="282"/>
      <c r="R269" s="282"/>
      <c r="S269" s="282"/>
      <c r="T269" s="282"/>
      <c r="U269" s="282"/>
      <c r="V269" s="282"/>
      <c r="W269" s="282"/>
      <c r="X269" s="282"/>
      <c r="Y269" s="282"/>
      <c r="Z269" s="282"/>
      <c r="AA269" s="282"/>
      <c r="AB269" s="282"/>
      <c r="AC269" s="282"/>
      <c r="AD269" s="282"/>
      <c r="AE269" s="282"/>
      <c r="AF269" s="282"/>
      <c r="AG269" s="282"/>
      <c r="AH269" s="282"/>
      <c r="AI269" s="282"/>
      <c r="AJ269" s="282"/>
      <c r="AK269" s="282"/>
      <c r="AL269" s="282"/>
      <c r="AM269" s="282"/>
      <c r="AN269" s="282"/>
      <c r="AO269" s="282"/>
      <c r="AP269" s="282"/>
      <c r="AQ269" s="282"/>
      <c r="AR269" s="282"/>
      <c r="AS269" s="282"/>
      <c r="AT269" s="282"/>
      <c r="AU269" s="282"/>
      <c r="AV269" s="282"/>
      <c r="AW269" s="282"/>
    </row>
    <row r="270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82"/>
      <c r="P270" s="282"/>
      <c r="Q270" s="282"/>
      <c r="R270" s="282"/>
      <c r="S270" s="282"/>
      <c r="T270" s="282"/>
      <c r="U270" s="282"/>
      <c r="V270" s="282"/>
      <c r="W270" s="282"/>
      <c r="X270" s="282"/>
      <c r="Y270" s="282"/>
      <c r="Z270" s="282"/>
      <c r="AA270" s="282"/>
      <c r="AB270" s="282"/>
      <c r="AC270" s="282"/>
      <c r="AD270" s="282"/>
      <c r="AE270" s="282"/>
      <c r="AF270" s="282"/>
      <c r="AG270" s="282"/>
      <c r="AH270" s="282"/>
      <c r="AI270" s="282"/>
      <c r="AJ270" s="282"/>
      <c r="AK270" s="282"/>
      <c r="AL270" s="282"/>
      <c r="AM270" s="282"/>
      <c r="AN270" s="282"/>
      <c r="AO270" s="282"/>
      <c r="AP270" s="282"/>
      <c r="AQ270" s="282"/>
      <c r="AR270" s="282"/>
      <c r="AS270" s="282"/>
      <c r="AT270" s="282"/>
      <c r="AU270" s="282"/>
      <c r="AV270" s="282"/>
      <c r="AW270" s="282"/>
    </row>
    <row r="271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82"/>
      <c r="P271" s="282"/>
      <c r="Q271" s="282"/>
      <c r="R271" s="282"/>
      <c r="S271" s="282"/>
      <c r="T271" s="282"/>
      <c r="U271" s="282"/>
      <c r="V271" s="282"/>
      <c r="W271" s="282"/>
      <c r="X271" s="282"/>
      <c r="Y271" s="282"/>
      <c r="Z271" s="282"/>
      <c r="AA271" s="282"/>
      <c r="AB271" s="282"/>
      <c r="AC271" s="282"/>
      <c r="AD271" s="282"/>
      <c r="AE271" s="282"/>
      <c r="AF271" s="282"/>
      <c r="AG271" s="282"/>
      <c r="AH271" s="282"/>
      <c r="AI271" s="282"/>
      <c r="AJ271" s="282"/>
      <c r="AK271" s="282"/>
      <c r="AL271" s="282"/>
      <c r="AM271" s="282"/>
      <c r="AN271" s="282"/>
      <c r="AO271" s="282"/>
      <c r="AP271" s="282"/>
      <c r="AQ271" s="282"/>
      <c r="AR271" s="282"/>
      <c r="AS271" s="282"/>
      <c r="AT271" s="282"/>
      <c r="AU271" s="282"/>
      <c r="AV271" s="282"/>
      <c r="AW271" s="282"/>
    </row>
    <row r="272">
      <c r="A272" s="282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2"/>
      <c r="P272" s="282"/>
      <c r="Q272" s="282"/>
      <c r="R272" s="282"/>
      <c r="S272" s="282"/>
      <c r="T272" s="282"/>
      <c r="U272" s="282"/>
      <c r="V272" s="282"/>
      <c r="W272" s="282"/>
      <c r="X272" s="282"/>
      <c r="Y272" s="282"/>
      <c r="Z272" s="282"/>
      <c r="AA272" s="282"/>
      <c r="AB272" s="282"/>
      <c r="AC272" s="282"/>
      <c r="AD272" s="282"/>
      <c r="AE272" s="282"/>
      <c r="AF272" s="282"/>
      <c r="AG272" s="282"/>
      <c r="AH272" s="282"/>
      <c r="AI272" s="282"/>
      <c r="AJ272" s="282"/>
      <c r="AK272" s="282"/>
      <c r="AL272" s="282"/>
      <c r="AM272" s="282"/>
      <c r="AN272" s="282"/>
      <c r="AO272" s="282"/>
      <c r="AP272" s="282"/>
      <c r="AQ272" s="282"/>
      <c r="AR272" s="282"/>
      <c r="AS272" s="282"/>
      <c r="AT272" s="282"/>
      <c r="AU272" s="282"/>
      <c r="AV272" s="282"/>
      <c r="AW272" s="282"/>
    </row>
    <row r="273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2"/>
      <c r="P273" s="282"/>
      <c r="Q273" s="282"/>
      <c r="R273" s="282"/>
      <c r="S273" s="282"/>
      <c r="T273" s="282"/>
      <c r="U273" s="282"/>
      <c r="V273" s="282"/>
      <c r="W273" s="282"/>
      <c r="X273" s="282"/>
      <c r="Y273" s="282"/>
      <c r="Z273" s="282"/>
      <c r="AA273" s="282"/>
      <c r="AB273" s="282"/>
      <c r="AC273" s="282"/>
      <c r="AD273" s="282"/>
      <c r="AE273" s="282"/>
      <c r="AF273" s="282"/>
      <c r="AG273" s="282"/>
      <c r="AH273" s="282"/>
      <c r="AI273" s="282"/>
      <c r="AJ273" s="282"/>
      <c r="AK273" s="282"/>
      <c r="AL273" s="282"/>
      <c r="AM273" s="282"/>
      <c r="AN273" s="282"/>
      <c r="AO273" s="282"/>
      <c r="AP273" s="282"/>
      <c r="AQ273" s="282"/>
      <c r="AR273" s="282"/>
      <c r="AS273" s="282"/>
      <c r="AT273" s="282"/>
      <c r="AU273" s="282"/>
      <c r="AV273" s="282"/>
      <c r="AW273" s="282"/>
    </row>
    <row r="274">
      <c r="A274" s="282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E274" s="282"/>
      <c r="AF274" s="282"/>
      <c r="AG274" s="282"/>
      <c r="AH274" s="282"/>
      <c r="AI274" s="282"/>
      <c r="AJ274" s="282"/>
      <c r="AK274" s="282"/>
      <c r="AL274" s="282"/>
      <c r="AM274" s="282"/>
      <c r="AN274" s="282"/>
      <c r="AO274" s="282"/>
      <c r="AP274" s="282"/>
      <c r="AQ274" s="282"/>
      <c r="AR274" s="282"/>
      <c r="AS274" s="282"/>
      <c r="AT274" s="282"/>
      <c r="AU274" s="282"/>
      <c r="AV274" s="282"/>
      <c r="AW274" s="282"/>
    </row>
    <row r="275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282"/>
      <c r="P275" s="282"/>
      <c r="Q275" s="282"/>
      <c r="R275" s="282"/>
      <c r="S275" s="282"/>
      <c r="T275" s="282"/>
      <c r="U275" s="282"/>
      <c r="V275" s="282"/>
      <c r="W275" s="282"/>
      <c r="X275" s="282"/>
      <c r="Y275" s="282"/>
      <c r="Z275" s="282"/>
      <c r="AA275" s="282"/>
      <c r="AB275" s="282"/>
      <c r="AC275" s="282"/>
      <c r="AD275" s="282"/>
      <c r="AE275" s="282"/>
      <c r="AF275" s="282"/>
      <c r="AG275" s="282"/>
      <c r="AH275" s="282"/>
      <c r="AI275" s="282"/>
      <c r="AJ275" s="282"/>
      <c r="AK275" s="282"/>
      <c r="AL275" s="282"/>
      <c r="AM275" s="282"/>
      <c r="AN275" s="282"/>
      <c r="AO275" s="282"/>
      <c r="AP275" s="282"/>
      <c r="AQ275" s="282"/>
      <c r="AR275" s="282"/>
      <c r="AS275" s="282"/>
      <c r="AT275" s="282"/>
      <c r="AU275" s="282"/>
      <c r="AV275" s="282"/>
      <c r="AW275" s="282"/>
    </row>
    <row r="276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282"/>
      <c r="P276" s="282"/>
      <c r="Q276" s="282"/>
      <c r="R276" s="282"/>
      <c r="S276" s="282"/>
      <c r="T276" s="282"/>
      <c r="U276" s="282"/>
      <c r="V276" s="282"/>
      <c r="W276" s="282"/>
      <c r="X276" s="282"/>
      <c r="Y276" s="282"/>
      <c r="Z276" s="282"/>
      <c r="AA276" s="282"/>
      <c r="AB276" s="282"/>
      <c r="AC276" s="282"/>
      <c r="AD276" s="282"/>
      <c r="AE276" s="282"/>
      <c r="AF276" s="282"/>
      <c r="AG276" s="282"/>
      <c r="AH276" s="282"/>
      <c r="AI276" s="282"/>
      <c r="AJ276" s="282"/>
      <c r="AK276" s="282"/>
      <c r="AL276" s="282"/>
      <c r="AM276" s="282"/>
      <c r="AN276" s="282"/>
      <c r="AO276" s="282"/>
      <c r="AP276" s="282"/>
      <c r="AQ276" s="282"/>
      <c r="AR276" s="282"/>
      <c r="AS276" s="282"/>
      <c r="AT276" s="282"/>
      <c r="AU276" s="282"/>
      <c r="AV276" s="282"/>
      <c r="AW276" s="282"/>
    </row>
    <row r="277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282"/>
      <c r="P277" s="282"/>
      <c r="Q277" s="282"/>
      <c r="R277" s="282"/>
      <c r="S277" s="282"/>
      <c r="T277" s="282"/>
      <c r="U277" s="282"/>
      <c r="V277" s="282"/>
      <c r="W277" s="282"/>
      <c r="X277" s="282"/>
      <c r="Y277" s="282"/>
      <c r="Z277" s="282"/>
      <c r="AA277" s="282"/>
      <c r="AB277" s="282"/>
      <c r="AC277" s="282"/>
      <c r="AD277" s="282"/>
      <c r="AE277" s="282"/>
      <c r="AF277" s="282"/>
      <c r="AG277" s="282"/>
      <c r="AH277" s="282"/>
      <c r="AI277" s="282"/>
      <c r="AJ277" s="282"/>
      <c r="AK277" s="282"/>
      <c r="AL277" s="282"/>
      <c r="AM277" s="282"/>
      <c r="AN277" s="282"/>
      <c r="AO277" s="282"/>
      <c r="AP277" s="282"/>
      <c r="AQ277" s="282"/>
      <c r="AR277" s="282"/>
      <c r="AS277" s="282"/>
      <c r="AT277" s="282"/>
      <c r="AU277" s="282"/>
      <c r="AV277" s="282"/>
      <c r="AW277" s="282"/>
    </row>
    <row r="278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282"/>
      <c r="P278" s="282"/>
      <c r="Q278" s="282"/>
      <c r="R278" s="282"/>
      <c r="S278" s="282"/>
      <c r="T278" s="282"/>
      <c r="U278" s="282"/>
      <c r="V278" s="282"/>
      <c r="W278" s="282"/>
      <c r="X278" s="282"/>
      <c r="Y278" s="282"/>
      <c r="Z278" s="282"/>
      <c r="AA278" s="282"/>
      <c r="AB278" s="282"/>
      <c r="AC278" s="282"/>
      <c r="AD278" s="282"/>
      <c r="AE278" s="282"/>
      <c r="AF278" s="282"/>
      <c r="AG278" s="282"/>
      <c r="AH278" s="282"/>
      <c r="AI278" s="282"/>
      <c r="AJ278" s="282"/>
      <c r="AK278" s="282"/>
      <c r="AL278" s="282"/>
      <c r="AM278" s="282"/>
      <c r="AN278" s="282"/>
      <c r="AO278" s="282"/>
      <c r="AP278" s="282"/>
      <c r="AQ278" s="282"/>
      <c r="AR278" s="282"/>
      <c r="AS278" s="282"/>
      <c r="AT278" s="282"/>
      <c r="AU278" s="282"/>
      <c r="AV278" s="282"/>
      <c r="AW278" s="282"/>
    </row>
    <row r="279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282"/>
      <c r="P279" s="282"/>
      <c r="Q279" s="282"/>
      <c r="R279" s="282"/>
      <c r="S279" s="282"/>
      <c r="T279" s="282"/>
      <c r="U279" s="282"/>
      <c r="V279" s="282"/>
      <c r="W279" s="282"/>
      <c r="X279" s="282"/>
      <c r="Y279" s="282"/>
      <c r="Z279" s="282"/>
      <c r="AA279" s="282"/>
      <c r="AB279" s="282"/>
      <c r="AC279" s="282"/>
      <c r="AD279" s="282"/>
      <c r="AE279" s="282"/>
      <c r="AF279" s="282"/>
      <c r="AG279" s="282"/>
      <c r="AH279" s="282"/>
      <c r="AI279" s="282"/>
      <c r="AJ279" s="282"/>
      <c r="AK279" s="282"/>
      <c r="AL279" s="282"/>
      <c r="AM279" s="282"/>
      <c r="AN279" s="282"/>
      <c r="AO279" s="282"/>
      <c r="AP279" s="282"/>
      <c r="AQ279" s="282"/>
      <c r="AR279" s="282"/>
      <c r="AS279" s="282"/>
      <c r="AT279" s="282"/>
      <c r="AU279" s="282"/>
      <c r="AV279" s="282"/>
      <c r="AW279" s="282"/>
    </row>
    <row r="280">
      <c r="A280" s="282"/>
      <c r="B280" s="282"/>
      <c r="C280" s="282"/>
      <c r="D280" s="282"/>
      <c r="E280" s="282"/>
      <c r="F280" s="282"/>
      <c r="G280" s="282"/>
      <c r="H280" s="282"/>
      <c r="I280" s="282"/>
      <c r="J280" s="282"/>
      <c r="K280" s="282"/>
      <c r="L280" s="282"/>
      <c r="M280" s="282"/>
      <c r="N280" s="282"/>
      <c r="O280" s="282"/>
      <c r="P280" s="282"/>
      <c r="Q280" s="282"/>
      <c r="R280" s="282"/>
      <c r="S280" s="282"/>
      <c r="T280" s="282"/>
      <c r="U280" s="282"/>
      <c r="V280" s="282"/>
      <c r="W280" s="282"/>
      <c r="X280" s="282"/>
      <c r="Y280" s="282"/>
      <c r="Z280" s="282"/>
      <c r="AA280" s="282"/>
      <c r="AB280" s="282"/>
      <c r="AC280" s="282"/>
      <c r="AD280" s="282"/>
      <c r="AE280" s="282"/>
      <c r="AF280" s="282"/>
      <c r="AG280" s="282"/>
      <c r="AH280" s="282"/>
      <c r="AI280" s="282"/>
      <c r="AJ280" s="282"/>
      <c r="AK280" s="282"/>
      <c r="AL280" s="282"/>
      <c r="AM280" s="282"/>
      <c r="AN280" s="282"/>
      <c r="AO280" s="282"/>
      <c r="AP280" s="282"/>
      <c r="AQ280" s="282"/>
      <c r="AR280" s="282"/>
      <c r="AS280" s="282"/>
      <c r="AT280" s="282"/>
      <c r="AU280" s="282"/>
      <c r="AV280" s="282"/>
      <c r="AW280" s="282"/>
    </row>
    <row r="281">
      <c r="A281" s="282"/>
      <c r="B281" s="282"/>
      <c r="C281" s="282"/>
      <c r="D281" s="282"/>
      <c r="E281" s="282"/>
      <c r="F281" s="282"/>
      <c r="G281" s="282"/>
      <c r="H281" s="282"/>
      <c r="I281" s="282"/>
      <c r="J281" s="282"/>
      <c r="K281" s="282"/>
      <c r="L281" s="282"/>
      <c r="M281" s="282"/>
      <c r="N281" s="282"/>
      <c r="O281" s="282"/>
      <c r="P281" s="282"/>
      <c r="Q281" s="282"/>
      <c r="R281" s="282"/>
      <c r="S281" s="282"/>
      <c r="T281" s="282"/>
      <c r="U281" s="282"/>
      <c r="V281" s="282"/>
      <c r="W281" s="282"/>
      <c r="X281" s="282"/>
      <c r="Y281" s="282"/>
      <c r="Z281" s="282"/>
      <c r="AA281" s="282"/>
      <c r="AB281" s="282"/>
      <c r="AC281" s="282"/>
      <c r="AD281" s="282"/>
      <c r="AE281" s="282"/>
      <c r="AF281" s="282"/>
      <c r="AG281" s="282"/>
      <c r="AH281" s="282"/>
      <c r="AI281" s="282"/>
      <c r="AJ281" s="282"/>
      <c r="AK281" s="282"/>
      <c r="AL281" s="282"/>
      <c r="AM281" s="282"/>
      <c r="AN281" s="282"/>
      <c r="AO281" s="282"/>
      <c r="AP281" s="282"/>
      <c r="AQ281" s="282"/>
      <c r="AR281" s="282"/>
      <c r="AS281" s="282"/>
      <c r="AT281" s="282"/>
      <c r="AU281" s="282"/>
      <c r="AV281" s="282"/>
      <c r="AW281" s="282"/>
    </row>
    <row r="282">
      <c r="A282" s="282"/>
      <c r="B282" s="282"/>
      <c r="C282" s="282"/>
      <c r="D282" s="282"/>
      <c r="E282" s="282"/>
      <c r="F282" s="282"/>
      <c r="G282" s="282"/>
      <c r="H282" s="282"/>
      <c r="I282" s="282"/>
      <c r="J282" s="282"/>
      <c r="K282" s="282"/>
      <c r="L282" s="282"/>
      <c r="M282" s="282"/>
      <c r="N282" s="282"/>
      <c r="O282" s="282"/>
      <c r="P282" s="282"/>
      <c r="Q282" s="282"/>
      <c r="R282" s="282"/>
      <c r="S282" s="282"/>
      <c r="T282" s="282"/>
      <c r="U282" s="282"/>
      <c r="V282" s="282"/>
      <c r="W282" s="282"/>
      <c r="X282" s="282"/>
      <c r="Y282" s="282"/>
      <c r="Z282" s="282"/>
      <c r="AA282" s="282"/>
      <c r="AB282" s="282"/>
      <c r="AC282" s="282"/>
      <c r="AD282" s="282"/>
      <c r="AE282" s="282"/>
      <c r="AF282" s="282"/>
      <c r="AG282" s="282"/>
      <c r="AH282" s="282"/>
      <c r="AI282" s="282"/>
      <c r="AJ282" s="282"/>
      <c r="AK282" s="282"/>
      <c r="AL282" s="282"/>
      <c r="AM282" s="282"/>
      <c r="AN282" s="282"/>
      <c r="AO282" s="282"/>
      <c r="AP282" s="282"/>
      <c r="AQ282" s="282"/>
      <c r="AR282" s="282"/>
      <c r="AS282" s="282"/>
      <c r="AT282" s="282"/>
      <c r="AU282" s="282"/>
      <c r="AV282" s="282"/>
      <c r="AW282" s="282"/>
    </row>
    <row r="283">
      <c r="A283" s="282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8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  <c r="AA283" s="282"/>
      <c r="AB283" s="282"/>
      <c r="AC283" s="282"/>
      <c r="AD283" s="282"/>
      <c r="AE283" s="282"/>
      <c r="AF283" s="282"/>
      <c r="AG283" s="282"/>
      <c r="AH283" s="282"/>
      <c r="AI283" s="282"/>
      <c r="AJ283" s="282"/>
      <c r="AK283" s="282"/>
      <c r="AL283" s="282"/>
      <c r="AM283" s="282"/>
      <c r="AN283" s="282"/>
      <c r="AO283" s="282"/>
      <c r="AP283" s="282"/>
      <c r="AQ283" s="282"/>
      <c r="AR283" s="282"/>
      <c r="AS283" s="282"/>
      <c r="AT283" s="282"/>
      <c r="AU283" s="282"/>
      <c r="AV283" s="282"/>
      <c r="AW283" s="282"/>
    </row>
    <row r="284">
      <c r="A284" s="282"/>
      <c r="B284" s="282"/>
      <c r="C284" s="282"/>
      <c r="D284" s="282"/>
      <c r="E284" s="282"/>
      <c r="F284" s="282"/>
      <c r="G284" s="282"/>
      <c r="H284" s="282"/>
      <c r="I284" s="282"/>
      <c r="J284" s="282"/>
      <c r="K284" s="282"/>
      <c r="L284" s="282"/>
      <c r="M284" s="282"/>
      <c r="N284" s="282"/>
      <c r="O284" s="282"/>
      <c r="P284" s="282"/>
      <c r="Q284" s="282"/>
      <c r="R284" s="282"/>
      <c r="S284" s="282"/>
      <c r="T284" s="282"/>
      <c r="U284" s="282"/>
      <c r="V284" s="282"/>
      <c r="W284" s="282"/>
      <c r="X284" s="282"/>
      <c r="Y284" s="282"/>
      <c r="Z284" s="282"/>
      <c r="AA284" s="282"/>
      <c r="AB284" s="282"/>
      <c r="AC284" s="282"/>
      <c r="AD284" s="282"/>
      <c r="AE284" s="282"/>
      <c r="AF284" s="282"/>
      <c r="AG284" s="282"/>
      <c r="AH284" s="282"/>
      <c r="AI284" s="282"/>
      <c r="AJ284" s="282"/>
      <c r="AK284" s="282"/>
      <c r="AL284" s="282"/>
      <c r="AM284" s="282"/>
      <c r="AN284" s="282"/>
      <c r="AO284" s="282"/>
      <c r="AP284" s="282"/>
      <c r="AQ284" s="282"/>
      <c r="AR284" s="282"/>
      <c r="AS284" s="282"/>
      <c r="AT284" s="282"/>
      <c r="AU284" s="282"/>
      <c r="AV284" s="282"/>
      <c r="AW284" s="282"/>
    </row>
    <row r="285">
      <c r="A285" s="282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82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  <c r="AA285" s="282"/>
      <c r="AB285" s="282"/>
      <c r="AC285" s="282"/>
      <c r="AD285" s="282"/>
      <c r="AE285" s="282"/>
      <c r="AF285" s="282"/>
      <c r="AG285" s="282"/>
      <c r="AH285" s="282"/>
      <c r="AI285" s="282"/>
      <c r="AJ285" s="282"/>
      <c r="AK285" s="282"/>
      <c r="AL285" s="282"/>
      <c r="AM285" s="282"/>
      <c r="AN285" s="282"/>
      <c r="AO285" s="282"/>
      <c r="AP285" s="282"/>
      <c r="AQ285" s="282"/>
      <c r="AR285" s="282"/>
      <c r="AS285" s="282"/>
      <c r="AT285" s="282"/>
      <c r="AU285" s="282"/>
      <c r="AV285" s="282"/>
      <c r="AW285" s="282"/>
    </row>
    <row r="286">
      <c r="A286" s="282"/>
      <c r="B286" s="282"/>
      <c r="C286" s="282"/>
      <c r="D286" s="282"/>
      <c r="E286" s="282"/>
      <c r="F286" s="282"/>
      <c r="G286" s="282"/>
      <c r="H286" s="282"/>
      <c r="I286" s="282"/>
      <c r="J286" s="282"/>
      <c r="K286" s="282"/>
      <c r="L286" s="282"/>
      <c r="M286" s="282"/>
      <c r="N286" s="282"/>
      <c r="O286" s="282"/>
      <c r="P286" s="282"/>
      <c r="Q286" s="282"/>
      <c r="R286" s="282"/>
      <c r="S286" s="282"/>
      <c r="T286" s="282"/>
      <c r="U286" s="282"/>
      <c r="V286" s="282"/>
      <c r="W286" s="282"/>
      <c r="X286" s="282"/>
      <c r="Y286" s="282"/>
      <c r="Z286" s="282"/>
      <c r="AA286" s="282"/>
      <c r="AB286" s="282"/>
      <c r="AC286" s="282"/>
      <c r="AD286" s="282"/>
      <c r="AE286" s="282"/>
      <c r="AF286" s="282"/>
      <c r="AG286" s="282"/>
      <c r="AH286" s="282"/>
      <c r="AI286" s="282"/>
      <c r="AJ286" s="282"/>
      <c r="AK286" s="282"/>
      <c r="AL286" s="282"/>
      <c r="AM286" s="282"/>
      <c r="AN286" s="282"/>
      <c r="AO286" s="282"/>
      <c r="AP286" s="282"/>
      <c r="AQ286" s="282"/>
      <c r="AR286" s="282"/>
      <c r="AS286" s="282"/>
      <c r="AT286" s="282"/>
      <c r="AU286" s="282"/>
      <c r="AV286" s="282"/>
      <c r="AW286" s="282"/>
    </row>
    <row r="287">
      <c r="A287" s="282"/>
      <c r="B287" s="282"/>
      <c r="C287" s="282"/>
      <c r="D287" s="282"/>
      <c r="E287" s="282"/>
      <c r="F287" s="282"/>
      <c r="G287" s="282"/>
      <c r="H287" s="282"/>
      <c r="I287" s="282"/>
      <c r="J287" s="282"/>
      <c r="K287" s="282"/>
      <c r="L287" s="282"/>
      <c r="M287" s="282"/>
      <c r="N287" s="282"/>
      <c r="O287" s="282"/>
      <c r="P287" s="282"/>
      <c r="Q287" s="282"/>
      <c r="R287" s="282"/>
      <c r="S287" s="282"/>
      <c r="T287" s="282"/>
      <c r="U287" s="282"/>
      <c r="V287" s="282"/>
      <c r="W287" s="282"/>
      <c r="X287" s="282"/>
      <c r="Y287" s="282"/>
      <c r="Z287" s="282"/>
      <c r="AA287" s="282"/>
      <c r="AB287" s="282"/>
      <c r="AC287" s="282"/>
      <c r="AD287" s="282"/>
      <c r="AE287" s="282"/>
      <c r="AF287" s="282"/>
      <c r="AG287" s="282"/>
      <c r="AH287" s="282"/>
      <c r="AI287" s="282"/>
      <c r="AJ287" s="282"/>
      <c r="AK287" s="282"/>
      <c r="AL287" s="282"/>
      <c r="AM287" s="282"/>
      <c r="AN287" s="282"/>
      <c r="AO287" s="282"/>
      <c r="AP287" s="282"/>
      <c r="AQ287" s="282"/>
      <c r="AR287" s="282"/>
      <c r="AS287" s="282"/>
      <c r="AT287" s="282"/>
      <c r="AU287" s="282"/>
      <c r="AV287" s="282"/>
      <c r="AW287" s="282"/>
    </row>
    <row r="288">
      <c r="A288" s="282"/>
      <c r="B288" s="282"/>
      <c r="C288" s="282"/>
      <c r="D288" s="282"/>
      <c r="E288" s="282"/>
      <c r="F288" s="282"/>
      <c r="G288" s="282"/>
      <c r="H288" s="282"/>
      <c r="I288" s="282"/>
      <c r="J288" s="282"/>
      <c r="K288" s="282"/>
      <c r="L288" s="282"/>
      <c r="M288" s="282"/>
      <c r="N288" s="282"/>
      <c r="O288" s="282"/>
      <c r="P288" s="282"/>
      <c r="Q288" s="282"/>
      <c r="R288" s="282"/>
      <c r="S288" s="282"/>
      <c r="T288" s="282"/>
      <c r="U288" s="282"/>
      <c r="V288" s="282"/>
      <c r="W288" s="282"/>
      <c r="X288" s="282"/>
      <c r="Y288" s="282"/>
      <c r="Z288" s="282"/>
      <c r="AA288" s="282"/>
      <c r="AB288" s="282"/>
      <c r="AC288" s="282"/>
      <c r="AD288" s="282"/>
      <c r="AE288" s="282"/>
      <c r="AF288" s="282"/>
      <c r="AG288" s="282"/>
      <c r="AH288" s="282"/>
      <c r="AI288" s="282"/>
      <c r="AJ288" s="282"/>
      <c r="AK288" s="282"/>
      <c r="AL288" s="282"/>
      <c r="AM288" s="282"/>
      <c r="AN288" s="282"/>
      <c r="AO288" s="282"/>
      <c r="AP288" s="282"/>
      <c r="AQ288" s="282"/>
      <c r="AR288" s="282"/>
      <c r="AS288" s="282"/>
      <c r="AT288" s="282"/>
      <c r="AU288" s="282"/>
      <c r="AV288" s="282"/>
      <c r="AW288" s="282"/>
    </row>
    <row r="289">
      <c r="A289" s="282"/>
      <c r="B289" s="282"/>
      <c r="C289" s="282"/>
      <c r="D289" s="282"/>
      <c r="E289" s="282"/>
      <c r="F289" s="282"/>
      <c r="G289" s="282"/>
      <c r="H289" s="282"/>
      <c r="I289" s="282"/>
      <c r="J289" s="282"/>
      <c r="K289" s="282"/>
      <c r="L289" s="282"/>
      <c r="M289" s="282"/>
      <c r="N289" s="282"/>
      <c r="O289" s="282"/>
      <c r="P289" s="282"/>
      <c r="Q289" s="282"/>
      <c r="R289" s="282"/>
      <c r="S289" s="282"/>
      <c r="T289" s="282"/>
      <c r="U289" s="282"/>
      <c r="V289" s="282"/>
      <c r="W289" s="282"/>
      <c r="X289" s="282"/>
      <c r="Y289" s="282"/>
      <c r="Z289" s="282"/>
      <c r="AA289" s="282"/>
      <c r="AB289" s="282"/>
      <c r="AC289" s="282"/>
      <c r="AD289" s="282"/>
      <c r="AE289" s="282"/>
      <c r="AF289" s="282"/>
      <c r="AG289" s="282"/>
      <c r="AH289" s="282"/>
      <c r="AI289" s="282"/>
      <c r="AJ289" s="282"/>
      <c r="AK289" s="282"/>
      <c r="AL289" s="282"/>
      <c r="AM289" s="282"/>
      <c r="AN289" s="282"/>
      <c r="AO289" s="282"/>
      <c r="AP289" s="282"/>
      <c r="AQ289" s="282"/>
      <c r="AR289" s="282"/>
      <c r="AS289" s="282"/>
      <c r="AT289" s="282"/>
      <c r="AU289" s="282"/>
      <c r="AV289" s="282"/>
      <c r="AW289" s="282"/>
    </row>
    <row r="290">
      <c r="A290" s="282"/>
      <c r="B290" s="282"/>
      <c r="C290" s="282"/>
      <c r="D290" s="282"/>
      <c r="E290" s="282"/>
      <c r="F290" s="282"/>
      <c r="G290" s="282"/>
      <c r="H290" s="282"/>
      <c r="I290" s="282"/>
      <c r="J290" s="282"/>
      <c r="K290" s="282"/>
      <c r="L290" s="282"/>
      <c r="M290" s="282"/>
      <c r="N290" s="282"/>
      <c r="O290" s="282"/>
      <c r="P290" s="282"/>
      <c r="Q290" s="282"/>
      <c r="R290" s="282"/>
      <c r="S290" s="282"/>
      <c r="T290" s="282"/>
      <c r="U290" s="282"/>
      <c r="V290" s="282"/>
      <c r="W290" s="282"/>
      <c r="X290" s="282"/>
      <c r="Y290" s="282"/>
      <c r="Z290" s="282"/>
      <c r="AA290" s="282"/>
      <c r="AB290" s="282"/>
      <c r="AC290" s="282"/>
      <c r="AD290" s="282"/>
      <c r="AE290" s="282"/>
      <c r="AF290" s="282"/>
      <c r="AG290" s="282"/>
      <c r="AH290" s="282"/>
      <c r="AI290" s="282"/>
      <c r="AJ290" s="282"/>
      <c r="AK290" s="282"/>
      <c r="AL290" s="282"/>
      <c r="AM290" s="282"/>
      <c r="AN290" s="282"/>
      <c r="AO290" s="282"/>
      <c r="AP290" s="282"/>
      <c r="AQ290" s="282"/>
      <c r="AR290" s="282"/>
      <c r="AS290" s="282"/>
      <c r="AT290" s="282"/>
      <c r="AU290" s="282"/>
      <c r="AV290" s="282"/>
      <c r="AW290" s="282"/>
    </row>
    <row r="291">
      <c r="A291" s="282"/>
      <c r="B291" s="282"/>
      <c r="C291" s="282"/>
      <c r="D291" s="282"/>
      <c r="E291" s="282"/>
      <c r="F291" s="282"/>
      <c r="G291" s="282"/>
      <c r="H291" s="282"/>
      <c r="I291" s="282"/>
      <c r="J291" s="282"/>
      <c r="K291" s="282"/>
      <c r="L291" s="282"/>
      <c r="M291" s="282"/>
      <c r="N291" s="282"/>
      <c r="O291" s="282"/>
      <c r="P291" s="282"/>
      <c r="Q291" s="282"/>
      <c r="R291" s="282"/>
      <c r="S291" s="282"/>
      <c r="T291" s="282"/>
      <c r="U291" s="282"/>
      <c r="V291" s="282"/>
      <c r="W291" s="282"/>
      <c r="X291" s="282"/>
      <c r="Y291" s="282"/>
      <c r="Z291" s="282"/>
      <c r="AA291" s="282"/>
      <c r="AB291" s="282"/>
      <c r="AC291" s="282"/>
      <c r="AD291" s="282"/>
      <c r="AE291" s="282"/>
      <c r="AF291" s="282"/>
      <c r="AG291" s="282"/>
      <c r="AH291" s="282"/>
      <c r="AI291" s="282"/>
      <c r="AJ291" s="282"/>
      <c r="AK291" s="282"/>
      <c r="AL291" s="282"/>
      <c r="AM291" s="282"/>
      <c r="AN291" s="282"/>
      <c r="AO291" s="282"/>
      <c r="AP291" s="282"/>
      <c r="AQ291" s="282"/>
      <c r="AR291" s="282"/>
      <c r="AS291" s="282"/>
      <c r="AT291" s="282"/>
      <c r="AU291" s="282"/>
      <c r="AV291" s="282"/>
      <c r="AW291" s="282"/>
    </row>
    <row r="292">
      <c r="A292" s="282"/>
      <c r="B292" s="282"/>
      <c r="C292" s="282"/>
      <c r="D292" s="282"/>
      <c r="E292" s="282"/>
      <c r="F292" s="282"/>
      <c r="G292" s="282"/>
      <c r="H292" s="282"/>
      <c r="I292" s="282"/>
      <c r="J292" s="282"/>
      <c r="K292" s="282"/>
      <c r="L292" s="282"/>
      <c r="M292" s="282"/>
      <c r="N292" s="282"/>
      <c r="O292" s="282"/>
      <c r="P292" s="282"/>
      <c r="Q292" s="282"/>
      <c r="R292" s="282"/>
      <c r="S292" s="282"/>
      <c r="T292" s="282"/>
      <c r="U292" s="282"/>
      <c r="V292" s="282"/>
      <c r="W292" s="282"/>
      <c r="X292" s="282"/>
      <c r="Y292" s="282"/>
      <c r="Z292" s="282"/>
      <c r="AA292" s="282"/>
      <c r="AB292" s="282"/>
      <c r="AC292" s="282"/>
      <c r="AD292" s="282"/>
      <c r="AE292" s="282"/>
      <c r="AF292" s="282"/>
      <c r="AG292" s="282"/>
      <c r="AH292" s="282"/>
      <c r="AI292" s="282"/>
      <c r="AJ292" s="282"/>
      <c r="AK292" s="282"/>
      <c r="AL292" s="282"/>
      <c r="AM292" s="282"/>
      <c r="AN292" s="282"/>
      <c r="AO292" s="282"/>
      <c r="AP292" s="282"/>
      <c r="AQ292" s="282"/>
      <c r="AR292" s="282"/>
      <c r="AS292" s="282"/>
      <c r="AT292" s="282"/>
      <c r="AU292" s="282"/>
      <c r="AV292" s="282"/>
      <c r="AW292" s="282"/>
    </row>
    <row r="293">
      <c r="A293" s="282"/>
      <c r="B293" s="282"/>
      <c r="C293" s="282"/>
      <c r="D293" s="282"/>
      <c r="E293" s="282"/>
      <c r="F293" s="282"/>
      <c r="G293" s="282"/>
      <c r="H293" s="282"/>
      <c r="I293" s="282"/>
      <c r="J293" s="282"/>
      <c r="K293" s="282"/>
      <c r="L293" s="282"/>
      <c r="M293" s="282"/>
      <c r="N293" s="282"/>
      <c r="O293" s="282"/>
      <c r="P293" s="282"/>
      <c r="Q293" s="282"/>
      <c r="R293" s="282"/>
      <c r="S293" s="282"/>
      <c r="T293" s="282"/>
      <c r="U293" s="282"/>
      <c r="V293" s="282"/>
      <c r="W293" s="282"/>
      <c r="X293" s="282"/>
      <c r="Y293" s="282"/>
      <c r="Z293" s="282"/>
      <c r="AA293" s="282"/>
      <c r="AB293" s="282"/>
      <c r="AC293" s="282"/>
      <c r="AD293" s="282"/>
      <c r="AE293" s="282"/>
      <c r="AF293" s="282"/>
      <c r="AG293" s="282"/>
      <c r="AH293" s="282"/>
      <c r="AI293" s="282"/>
      <c r="AJ293" s="282"/>
      <c r="AK293" s="282"/>
      <c r="AL293" s="282"/>
      <c r="AM293" s="282"/>
      <c r="AN293" s="282"/>
      <c r="AO293" s="282"/>
      <c r="AP293" s="282"/>
      <c r="AQ293" s="282"/>
      <c r="AR293" s="282"/>
      <c r="AS293" s="282"/>
      <c r="AT293" s="282"/>
      <c r="AU293" s="282"/>
      <c r="AV293" s="282"/>
      <c r="AW293" s="282"/>
    </row>
    <row r="294">
      <c r="A294" s="282"/>
      <c r="B294" s="282"/>
      <c r="C294" s="282"/>
      <c r="D294" s="282"/>
      <c r="E294" s="282"/>
      <c r="F294" s="282"/>
      <c r="G294" s="282"/>
      <c r="H294" s="282"/>
      <c r="I294" s="282"/>
      <c r="J294" s="282"/>
      <c r="K294" s="282"/>
      <c r="L294" s="282"/>
      <c r="M294" s="282"/>
      <c r="N294" s="282"/>
      <c r="O294" s="282"/>
      <c r="P294" s="282"/>
      <c r="Q294" s="282"/>
      <c r="R294" s="282"/>
      <c r="S294" s="282"/>
      <c r="T294" s="282"/>
      <c r="U294" s="282"/>
      <c r="V294" s="282"/>
      <c r="W294" s="282"/>
      <c r="X294" s="282"/>
      <c r="Y294" s="282"/>
      <c r="Z294" s="282"/>
      <c r="AA294" s="282"/>
      <c r="AB294" s="282"/>
      <c r="AC294" s="282"/>
      <c r="AD294" s="282"/>
      <c r="AE294" s="282"/>
      <c r="AF294" s="282"/>
      <c r="AG294" s="282"/>
      <c r="AH294" s="282"/>
      <c r="AI294" s="282"/>
      <c r="AJ294" s="282"/>
      <c r="AK294" s="282"/>
      <c r="AL294" s="282"/>
      <c r="AM294" s="282"/>
      <c r="AN294" s="282"/>
      <c r="AO294" s="282"/>
      <c r="AP294" s="282"/>
      <c r="AQ294" s="282"/>
      <c r="AR294" s="282"/>
      <c r="AS294" s="282"/>
      <c r="AT294" s="282"/>
      <c r="AU294" s="282"/>
      <c r="AV294" s="282"/>
      <c r="AW294" s="282"/>
    </row>
    <row r="295">
      <c r="A295" s="282"/>
      <c r="B295" s="282"/>
      <c r="C295" s="282"/>
      <c r="D295" s="282"/>
      <c r="E295" s="282"/>
      <c r="F295" s="282"/>
      <c r="G295" s="282"/>
      <c r="H295" s="282"/>
      <c r="I295" s="282"/>
      <c r="J295" s="282"/>
      <c r="K295" s="282"/>
      <c r="L295" s="282"/>
      <c r="M295" s="282"/>
      <c r="N295" s="282"/>
      <c r="O295" s="282"/>
      <c r="P295" s="282"/>
      <c r="Q295" s="282"/>
      <c r="R295" s="282"/>
      <c r="S295" s="282"/>
      <c r="T295" s="282"/>
      <c r="U295" s="282"/>
      <c r="V295" s="282"/>
      <c r="W295" s="282"/>
      <c r="X295" s="282"/>
      <c r="Y295" s="282"/>
      <c r="Z295" s="282"/>
      <c r="AA295" s="282"/>
      <c r="AB295" s="282"/>
      <c r="AC295" s="282"/>
      <c r="AD295" s="282"/>
      <c r="AE295" s="282"/>
      <c r="AF295" s="282"/>
      <c r="AG295" s="282"/>
      <c r="AH295" s="282"/>
      <c r="AI295" s="282"/>
      <c r="AJ295" s="282"/>
      <c r="AK295" s="282"/>
      <c r="AL295" s="282"/>
      <c r="AM295" s="282"/>
      <c r="AN295" s="282"/>
      <c r="AO295" s="282"/>
      <c r="AP295" s="282"/>
      <c r="AQ295" s="282"/>
      <c r="AR295" s="282"/>
      <c r="AS295" s="282"/>
      <c r="AT295" s="282"/>
      <c r="AU295" s="282"/>
      <c r="AV295" s="282"/>
      <c r="AW295" s="282"/>
    </row>
    <row r="296">
      <c r="A296" s="282"/>
      <c r="B296" s="282"/>
      <c r="C296" s="282"/>
      <c r="D296" s="282"/>
      <c r="E296" s="282"/>
      <c r="F296" s="282"/>
      <c r="G296" s="282"/>
      <c r="H296" s="282"/>
      <c r="I296" s="282"/>
      <c r="J296" s="282"/>
      <c r="K296" s="282"/>
      <c r="L296" s="282"/>
      <c r="M296" s="282"/>
      <c r="N296" s="282"/>
      <c r="O296" s="282"/>
      <c r="P296" s="282"/>
      <c r="Q296" s="282"/>
      <c r="R296" s="282"/>
      <c r="S296" s="282"/>
      <c r="T296" s="282"/>
      <c r="U296" s="282"/>
      <c r="V296" s="282"/>
      <c r="W296" s="282"/>
      <c r="X296" s="282"/>
      <c r="Y296" s="282"/>
      <c r="Z296" s="282"/>
      <c r="AA296" s="282"/>
      <c r="AB296" s="282"/>
      <c r="AC296" s="282"/>
      <c r="AD296" s="282"/>
      <c r="AE296" s="282"/>
      <c r="AF296" s="282"/>
      <c r="AG296" s="282"/>
      <c r="AH296" s="282"/>
      <c r="AI296" s="282"/>
      <c r="AJ296" s="282"/>
      <c r="AK296" s="282"/>
      <c r="AL296" s="282"/>
      <c r="AM296" s="282"/>
      <c r="AN296" s="282"/>
      <c r="AO296" s="282"/>
      <c r="AP296" s="282"/>
      <c r="AQ296" s="282"/>
      <c r="AR296" s="282"/>
      <c r="AS296" s="282"/>
      <c r="AT296" s="282"/>
      <c r="AU296" s="282"/>
      <c r="AV296" s="282"/>
      <c r="AW296" s="282"/>
    </row>
    <row r="297">
      <c r="A297" s="282"/>
      <c r="B297" s="282"/>
      <c r="C297" s="282"/>
      <c r="D297" s="282"/>
      <c r="E297" s="282"/>
      <c r="F297" s="282"/>
      <c r="G297" s="282"/>
      <c r="H297" s="282"/>
      <c r="I297" s="282"/>
      <c r="J297" s="282"/>
      <c r="K297" s="282"/>
      <c r="L297" s="282"/>
      <c r="M297" s="282"/>
      <c r="N297" s="282"/>
      <c r="O297" s="282"/>
      <c r="P297" s="282"/>
      <c r="Q297" s="282"/>
      <c r="R297" s="282"/>
      <c r="S297" s="282"/>
      <c r="T297" s="282"/>
      <c r="U297" s="282"/>
      <c r="V297" s="282"/>
      <c r="W297" s="282"/>
      <c r="X297" s="282"/>
      <c r="Y297" s="282"/>
      <c r="Z297" s="282"/>
      <c r="AA297" s="282"/>
      <c r="AB297" s="282"/>
      <c r="AC297" s="282"/>
      <c r="AD297" s="282"/>
      <c r="AE297" s="282"/>
      <c r="AF297" s="282"/>
      <c r="AG297" s="282"/>
      <c r="AH297" s="282"/>
      <c r="AI297" s="282"/>
      <c r="AJ297" s="282"/>
      <c r="AK297" s="282"/>
      <c r="AL297" s="282"/>
      <c r="AM297" s="282"/>
      <c r="AN297" s="282"/>
      <c r="AO297" s="282"/>
      <c r="AP297" s="282"/>
      <c r="AQ297" s="282"/>
      <c r="AR297" s="282"/>
      <c r="AS297" s="282"/>
      <c r="AT297" s="282"/>
      <c r="AU297" s="282"/>
      <c r="AV297" s="282"/>
      <c r="AW297" s="282"/>
    </row>
    <row r="298">
      <c r="A298" s="282"/>
      <c r="B298" s="282"/>
      <c r="C298" s="282"/>
      <c r="D298" s="282"/>
      <c r="E298" s="282"/>
      <c r="F298" s="282"/>
      <c r="G298" s="282"/>
      <c r="H298" s="282"/>
      <c r="I298" s="282"/>
      <c r="J298" s="282"/>
      <c r="K298" s="282"/>
      <c r="L298" s="282"/>
      <c r="M298" s="282"/>
      <c r="N298" s="282"/>
      <c r="O298" s="282"/>
      <c r="P298" s="282"/>
      <c r="Q298" s="282"/>
      <c r="R298" s="282"/>
      <c r="S298" s="282"/>
      <c r="T298" s="282"/>
      <c r="U298" s="282"/>
      <c r="V298" s="282"/>
      <c r="W298" s="282"/>
      <c r="X298" s="282"/>
      <c r="Y298" s="282"/>
      <c r="Z298" s="282"/>
      <c r="AA298" s="282"/>
      <c r="AB298" s="282"/>
      <c r="AC298" s="282"/>
      <c r="AD298" s="282"/>
      <c r="AE298" s="282"/>
      <c r="AF298" s="282"/>
      <c r="AG298" s="282"/>
      <c r="AH298" s="282"/>
      <c r="AI298" s="282"/>
      <c r="AJ298" s="282"/>
      <c r="AK298" s="282"/>
      <c r="AL298" s="282"/>
      <c r="AM298" s="282"/>
      <c r="AN298" s="282"/>
      <c r="AO298" s="282"/>
      <c r="AP298" s="282"/>
      <c r="AQ298" s="282"/>
      <c r="AR298" s="282"/>
      <c r="AS298" s="282"/>
      <c r="AT298" s="282"/>
      <c r="AU298" s="282"/>
      <c r="AV298" s="282"/>
      <c r="AW298" s="282"/>
    </row>
    <row r="299">
      <c r="A299" s="282"/>
      <c r="B299" s="282"/>
      <c r="C299" s="282"/>
      <c r="D299" s="282"/>
      <c r="E299" s="282"/>
      <c r="F299" s="282"/>
      <c r="G299" s="282"/>
      <c r="H299" s="282"/>
      <c r="I299" s="282"/>
      <c r="J299" s="282"/>
      <c r="K299" s="282"/>
      <c r="L299" s="282"/>
      <c r="M299" s="282"/>
      <c r="N299" s="282"/>
      <c r="O299" s="282"/>
      <c r="P299" s="282"/>
      <c r="Q299" s="282"/>
      <c r="R299" s="282"/>
      <c r="S299" s="282"/>
      <c r="T299" s="282"/>
      <c r="U299" s="282"/>
      <c r="V299" s="282"/>
      <c r="W299" s="282"/>
      <c r="X299" s="282"/>
      <c r="Y299" s="282"/>
      <c r="Z299" s="282"/>
      <c r="AA299" s="282"/>
      <c r="AB299" s="282"/>
      <c r="AC299" s="282"/>
      <c r="AD299" s="282"/>
      <c r="AE299" s="282"/>
      <c r="AF299" s="282"/>
      <c r="AG299" s="282"/>
      <c r="AH299" s="282"/>
      <c r="AI299" s="282"/>
      <c r="AJ299" s="282"/>
      <c r="AK299" s="282"/>
      <c r="AL299" s="282"/>
      <c r="AM299" s="282"/>
      <c r="AN299" s="282"/>
      <c r="AO299" s="282"/>
      <c r="AP299" s="282"/>
      <c r="AQ299" s="282"/>
      <c r="AR299" s="282"/>
      <c r="AS299" s="282"/>
      <c r="AT299" s="282"/>
      <c r="AU299" s="282"/>
      <c r="AV299" s="282"/>
      <c r="AW299" s="282"/>
    </row>
    <row r="300">
      <c r="A300" s="282"/>
      <c r="B300" s="282"/>
      <c r="C300" s="282"/>
      <c r="D300" s="282"/>
      <c r="E300" s="282"/>
      <c r="F300" s="282"/>
      <c r="G300" s="282"/>
      <c r="H300" s="282"/>
      <c r="I300" s="282"/>
      <c r="J300" s="282"/>
      <c r="K300" s="282"/>
      <c r="L300" s="282"/>
      <c r="M300" s="282"/>
      <c r="N300" s="282"/>
      <c r="O300" s="282"/>
      <c r="P300" s="282"/>
      <c r="Q300" s="282"/>
      <c r="R300" s="282"/>
      <c r="S300" s="282"/>
      <c r="T300" s="282"/>
      <c r="U300" s="282"/>
      <c r="V300" s="282"/>
      <c r="W300" s="282"/>
      <c r="X300" s="282"/>
      <c r="Y300" s="282"/>
      <c r="Z300" s="282"/>
      <c r="AA300" s="282"/>
      <c r="AB300" s="282"/>
      <c r="AC300" s="282"/>
      <c r="AD300" s="282"/>
      <c r="AE300" s="282"/>
      <c r="AF300" s="282"/>
      <c r="AG300" s="282"/>
      <c r="AH300" s="282"/>
      <c r="AI300" s="282"/>
      <c r="AJ300" s="282"/>
      <c r="AK300" s="282"/>
      <c r="AL300" s="282"/>
      <c r="AM300" s="282"/>
      <c r="AN300" s="282"/>
      <c r="AO300" s="282"/>
      <c r="AP300" s="282"/>
      <c r="AQ300" s="282"/>
      <c r="AR300" s="282"/>
      <c r="AS300" s="282"/>
      <c r="AT300" s="282"/>
      <c r="AU300" s="282"/>
      <c r="AV300" s="282"/>
      <c r="AW300" s="282"/>
    </row>
    <row r="301">
      <c r="A301" s="282"/>
      <c r="B301" s="282"/>
      <c r="C301" s="282"/>
      <c r="D301" s="282"/>
      <c r="E301" s="282"/>
      <c r="F301" s="282"/>
      <c r="G301" s="282"/>
      <c r="H301" s="282"/>
      <c r="I301" s="282"/>
      <c r="J301" s="282"/>
      <c r="K301" s="282"/>
      <c r="L301" s="282"/>
      <c r="M301" s="282"/>
      <c r="N301" s="282"/>
      <c r="O301" s="282"/>
      <c r="P301" s="282"/>
      <c r="Q301" s="282"/>
      <c r="R301" s="282"/>
      <c r="S301" s="282"/>
      <c r="T301" s="282"/>
      <c r="U301" s="282"/>
      <c r="V301" s="282"/>
      <c r="W301" s="282"/>
      <c r="X301" s="282"/>
      <c r="Y301" s="282"/>
      <c r="Z301" s="282"/>
      <c r="AA301" s="282"/>
      <c r="AB301" s="282"/>
      <c r="AC301" s="282"/>
      <c r="AD301" s="282"/>
      <c r="AE301" s="282"/>
      <c r="AF301" s="282"/>
      <c r="AG301" s="282"/>
      <c r="AH301" s="282"/>
      <c r="AI301" s="282"/>
      <c r="AJ301" s="282"/>
      <c r="AK301" s="282"/>
      <c r="AL301" s="282"/>
      <c r="AM301" s="282"/>
      <c r="AN301" s="282"/>
      <c r="AO301" s="282"/>
      <c r="AP301" s="282"/>
      <c r="AQ301" s="282"/>
      <c r="AR301" s="282"/>
      <c r="AS301" s="282"/>
      <c r="AT301" s="282"/>
      <c r="AU301" s="282"/>
      <c r="AV301" s="282"/>
      <c r="AW301" s="282"/>
    </row>
    <row r="302">
      <c r="A302" s="282"/>
      <c r="B302" s="282"/>
      <c r="C302" s="282"/>
      <c r="D302" s="282"/>
      <c r="E302" s="282"/>
      <c r="F302" s="282"/>
      <c r="G302" s="282"/>
      <c r="H302" s="282"/>
      <c r="I302" s="282"/>
      <c r="J302" s="282"/>
      <c r="K302" s="282"/>
      <c r="L302" s="282"/>
      <c r="M302" s="282"/>
      <c r="N302" s="282"/>
      <c r="O302" s="282"/>
      <c r="P302" s="282"/>
      <c r="Q302" s="282"/>
      <c r="R302" s="282"/>
      <c r="S302" s="282"/>
      <c r="T302" s="282"/>
      <c r="U302" s="282"/>
      <c r="V302" s="282"/>
      <c r="W302" s="282"/>
      <c r="X302" s="282"/>
      <c r="Y302" s="282"/>
      <c r="Z302" s="282"/>
      <c r="AA302" s="282"/>
      <c r="AB302" s="282"/>
      <c r="AC302" s="282"/>
      <c r="AD302" s="282"/>
      <c r="AE302" s="282"/>
      <c r="AF302" s="282"/>
      <c r="AG302" s="282"/>
      <c r="AH302" s="282"/>
      <c r="AI302" s="282"/>
      <c r="AJ302" s="282"/>
      <c r="AK302" s="282"/>
      <c r="AL302" s="282"/>
      <c r="AM302" s="282"/>
      <c r="AN302" s="282"/>
      <c r="AO302" s="282"/>
      <c r="AP302" s="282"/>
      <c r="AQ302" s="282"/>
      <c r="AR302" s="282"/>
      <c r="AS302" s="282"/>
      <c r="AT302" s="282"/>
      <c r="AU302" s="282"/>
      <c r="AV302" s="282"/>
      <c r="AW302" s="282"/>
    </row>
    <row r="303">
      <c r="A303" s="282"/>
      <c r="B303" s="282"/>
      <c r="C303" s="282"/>
      <c r="D303" s="282"/>
      <c r="E303" s="282"/>
      <c r="F303" s="282"/>
      <c r="G303" s="282"/>
      <c r="H303" s="282"/>
      <c r="I303" s="282"/>
      <c r="J303" s="282"/>
      <c r="K303" s="282"/>
      <c r="L303" s="282"/>
      <c r="M303" s="282"/>
      <c r="N303" s="282"/>
      <c r="O303" s="282"/>
      <c r="P303" s="282"/>
      <c r="Q303" s="282"/>
      <c r="R303" s="282"/>
      <c r="S303" s="282"/>
      <c r="T303" s="282"/>
      <c r="U303" s="282"/>
      <c r="V303" s="282"/>
      <c r="W303" s="282"/>
      <c r="X303" s="282"/>
      <c r="Y303" s="282"/>
      <c r="Z303" s="282"/>
      <c r="AA303" s="282"/>
      <c r="AB303" s="282"/>
      <c r="AC303" s="282"/>
      <c r="AD303" s="282"/>
      <c r="AE303" s="282"/>
      <c r="AF303" s="282"/>
      <c r="AG303" s="282"/>
      <c r="AH303" s="282"/>
      <c r="AI303" s="282"/>
      <c r="AJ303" s="282"/>
      <c r="AK303" s="282"/>
      <c r="AL303" s="282"/>
      <c r="AM303" s="282"/>
      <c r="AN303" s="282"/>
      <c r="AO303" s="282"/>
      <c r="AP303" s="282"/>
      <c r="AQ303" s="282"/>
      <c r="AR303" s="282"/>
      <c r="AS303" s="282"/>
      <c r="AT303" s="282"/>
      <c r="AU303" s="282"/>
      <c r="AV303" s="282"/>
      <c r="AW303" s="282"/>
    </row>
    <row r="304">
      <c r="A304" s="282"/>
      <c r="B304" s="282"/>
      <c r="C304" s="282"/>
      <c r="D304" s="282"/>
      <c r="E304" s="282"/>
      <c r="F304" s="282"/>
      <c r="G304" s="282"/>
      <c r="H304" s="282"/>
      <c r="I304" s="282"/>
      <c r="J304" s="282"/>
      <c r="K304" s="282"/>
      <c r="L304" s="282"/>
      <c r="M304" s="282"/>
      <c r="N304" s="282"/>
      <c r="O304" s="282"/>
      <c r="P304" s="282"/>
      <c r="Q304" s="282"/>
      <c r="R304" s="282"/>
      <c r="S304" s="282"/>
      <c r="T304" s="282"/>
      <c r="U304" s="282"/>
      <c r="V304" s="282"/>
      <c r="W304" s="282"/>
      <c r="X304" s="282"/>
      <c r="Y304" s="282"/>
      <c r="Z304" s="282"/>
      <c r="AA304" s="282"/>
      <c r="AB304" s="282"/>
      <c r="AC304" s="282"/>
      <c r="AD304" s="282"/>
      <c r="AE304" s="282"/>
      <c r="AF304" s="282"/>
      <c r="AG304" s="282"/>
      <c r="AH304" s="282"/>
      <c r="AI304" s="282"/>
      <c r="AJ304" s="282"/>
      <c r="AK304" s="282"/>
      <c r="AL304" s="282"/>
      <c r="AM304" s="282"/>
      <c r="AN304" s="282"/>
      <c r="AO304" s="282"/>
      <c r="AP304" s="282"/>
      <c r="AQ304" s="282"/>
      <c r="AR304" s="282"/>
      <c r="AS304" s="282"/>
      <c r="AT304" s="282"/>
      <c r="AU304" s="282"/>
      <c r="AV304" s="282"/>
      <c r="AW304" s="282"/>
    </row>
    <row r="305">
      <c r="A305" s="282"/>
      <c r="B305" s="282"/>
      <c r="C305" s="282"/>
      <c r="D305" s="282"/>
      <c r="E305" s="282"/>
      <c r="F305" s="282"/>
      <c r="G305" s="282"/>
      <c r="H305" s="282"/>
      <c r="I305" s="282"/>
      <c r="J305" s="282"/>
      <c r="K305" s="282"/>
      <c r="L305" s="282"/>
      <c r="M305" s="282"/>
      <c r="N305" s="282"/>
      <c r="O305" s="282"/>
      <c r="P305" s="282"/>
      <c r="Q305" s="282"/>
      <c r="R305" s="282"/>
      <c r="S305" s="282"/>
      <c r="T305" s="282"/>
      <c r="U305" s="282"/>
      <c r="V305" s="282"/>
      <c r="W305" s="282"/>
      <c r="X305" s="282"/>
      <c r="Y305" s="282"/>
      <c r="Z305" s="282"/>
      <c r="AA305" s="282"/>
      <c r="AB305" s="282"/>
      <c r="AC305" s="282"/>
      <c r="AD305" s="282"/>
      <c r="AE305" s="282"/>
      <c r="AF305" s="282"/>
      <c r="AG305" s="282"/>
      <c r="AH305" s="282"/>
      <c r="AI305" s="282"/>
      <c r="AJ305" s="282"/>
      <c r="AK305" s="282"/>
      <c r="AL305" s="282"/>
      <c r="AM305" s="282"/>
      <c r="AN305" s="282"/>
      <c r="AO305" s="282"/>
      <c r="AP305" s="282"/>
      <c r="AQ305" s="282"/>
      <c r="AR305" s="282"/>
      <c r="AS305" s="282"/>
      <c r="AT305" s="282"/>
      <c r="AU305" s="282"/>
      <c r="AV305" s="282"/>
      <c r="AW305" s="282"/>
    </row>
    <row r="306">
      <c r="A306" s="282"/>
      <c r="B306" s="282"/>
      <c r="C306" s="282"/>
      <c r="D306" s="282"/>
      <c r="E306" s="282"/>
      <c r="F306" s="282"/>
      <c r="G306" s="282"/>
      <c r="H306" s="282"/>
      <c r="I306" s="282"/>
      <c r="J306" s="282"/>
      <c r="K306" s="282"/>
      <c r="L306" s="282"/>
      <c r="M306" s="282"/>
      <c r="N306" s="282"/>
      <c r="O306" s="282"/>
      <c r="P306" s="282"/>
      <c r="Q306" s="282"/>
      <c r="R306" s="282"/>
      <c r="S306" s="282"/>
      <c r="T306" s="282"/>
      <c r="U306" s="282"/>
      <c r="V306" s="282"/>
      <c r="W306" s="282"/>
      <c r="X306" s="282"/>
      <c r="Y306" s="282"/>
      <c r="Z306" s="282"/>
      <c r="AA306" s="282"/>
      <c r="AB306" s="282"/>
      <c r="AC306" s="282"/>
      <c r="AD306" s="282"/>
      <c r="AE306" s="282"/>
      <c r="AF306" s="282"/>
      <c r="AG306" s="282"/>
      <c r="AH306" s="282"/>
      <c r="AI306" s="282"/>
      <c r="AJ306" s="282"/>
      <c r="AK306" s="282"/>
      <c r="AL306" s="282"/>
      <c r="AM306" s="282"/>
      <c r="AN306" s="282"/>
      <c r="AO306" s="282"/>
      <c r="AP306" s="282"/>
      <c r="AQ306" s="282"/>
      <c r="AR306" s="282"/>
      <c r="AS306" s="282"/>
      <c r="AT306" s="282"/>
      <c r="AU306" s="282"/>
      <c r="AV306" s="282"/>
      <c r="AW306" s="282"/>
    </row>
    <row r="307">
      <c r="A307" s="282"/>
      <c r="B307" s="282"/>
      <c r="C307" s="282"/>
      <c r="D307" s="282"/>
      <c r="E307" s="282"/>
      <c r="F307" s="282"/>
      <c r="G307" s="282"/>
      <c r="H307" s="282"/>
      <c r="I307" s="282"/>
      <c r="J307" s="282"/>
      <c r="K307" s="282"/>
      <c r="L307" s="282"/>
      <c r="M307" s="282"/>
      <c r="N307" s="282"/>
      <c r="O307" s="282"/>
      <c r="P307" s="282"/>
      <c r="Q307" s="282"/>
      <c r="R307" s="282"/>
      <c r="S307" s="282"/>
      <c r="T307" s="282"/>
      <c r="U307" s="282"/>
      <c r="V307" s="282"/>
      <c r="W307" s="282"/>
      <c r="X307" s="282"/>
      <c r="Y307" s="282"/>
      <c r="Z307" s="282"/>
      <c r="AA307" s="282"/>
      <c r="AB307" s="282"/>
      <c r="AC307" s="282"/>
      <c r="AD307" s="282"/>
      <c r="AE307" s="282"/>
      <c r="AF307" s="282"/>
      <c r="AG307" s="282"/>
      <c r="AH307" s="282"/>
      <c r="AI307" s="282"/>
      <c r="AJ307" s="282"/>
      <c r="AK307" s="282"/>
      <c r="AL307" s="282"/>
      <c r="AM307" s="282"/>
      <c r="AN307" s="282"/>
      <c r="AO307" s="282"/>
      <c r="AP307" s="282"/>
      <c r="AQ307" s="282"/>
      <c r="AR307" s="282"/>
      <c r="AS307" s="282"/>
      <c r="AT307" s="282"/>
      <c r="AU307" s="282"/>
      <c r="AV307" s="282"/>
      <c r="AW307" s="282"/>
    </row>
    <row r="308">
      <c r="A308" s="282"/>
      <c r="B308" s="282"/>
      <c r="C308" s="282"/>
      <c r="D308" s="282"/>
      <c r="E308" s="282"/>
      <c r="F308" s="282"/>
      <c r="G308" s="282"/>
      <c r="H308" s="282"/>
      <c r="I308" s="282"/>
      <c r="J308" s="282"/>
      <c r="K308" s="282"/>
      <c r="L308" s="282"/>
      <c r="M308" s="282"/>
      <c r="N308" s="282"/>
      <c r="O308" s="282"/>
      <c r="P308" s="282"/>
      <c r="Q308" s="282"/>
      <c r="R308" s="282"/>
      <c r="S308" s="282"/>
      <c r="T308" s="282"/>
      <c r="U308" s="282"/>
      <c r="V308" s="282"/>
      <c r="W308" s="282"/>
      <c r="X308" s="282"/>
      <c r="Y308" s="282"/>
      <c r="Z308" s="282"/>
      <c r="AA308" s="282"/>
      <c r="AB308" s="282"/>
      <c r="AC308" s="282"/>
      <c r="AD308" s="282"/>
      <c r="AE308" s="282"/>
      <c r="AF308" s="282"/>
      <c r="AG308" s="282"/>
      <c r="AH308" s="282"/>
      <c r="AI308" s="282"/>
      <c r="AJ308" s="282"/>
      <c r="AK308" s="282"/>
      <c r="AL308" s="282"/>
      <c r="AM308" s="282"/>
      <c r="AN308" s="282"/>
      <c r="AO308" s="282"/>
      <c r="AP308" s="282"/>
      <c r="AQ308" s="282"/>
      <c r="AR308" s="282"/>
      <c r="AS308" s="282"/>
      <c r="AT308" s="282"/>
      <c r="AU308" s="282"/>
      <c r="AV308" s="282"/>
      <c r="AW308" s="282"/>
    </row>
    <row r="309">
      <c r="A309" s="282"/>
      <c r="B309" s="282"/>
      <c r="C309" s="282"/>
      <c r="D309" s="282"/>
      <c r="E309" s="282"/>
      <c r="F309" s="282"/>
      <c r="G309" s="282"/>
      <c r="H309" s="282"/>
      <c r="I309" s="282"/>
      <c r="J309" s="282"/>
      <c r="K309" s="282"/>
      <c r="L309" s="282"/>
      <c r="M309" s="282"/>
      <c r="N309" s="282"/>
      <c r="O309" s="282"/>
      <c r="P309" s="282"/>
      <c r="Q309" s="282"/>
      <c r="R309" s="282"/>
      <c r="S309" s="282"/>
      <c r="T309" s="282"/>
      <c r="U309" s="282"/>
      <c r="V309" s="282"/>
      <c r="W309" s="282"/>
      <c r="X309" s="282"/>
      <c r="Y309" s="282"/>
      <c r="Z309" s="282"/>
      <c r="AA309" s="282"/>
      <c r="AB309" s="282"/>
      <c r="AC309" s="282"/>
      <c r="AD309" s="282"/>
      <c r="AE309" s="282"/>
      <c r="AF309" s="282"/>
      <c r="AG309" s="282"/>
      <c r="AH309" s="282"/>
      <c r="AI309" s="282"/>
      <c r="AJ309" s="282"/>
      <c r="AK309" s="282"/>
      <c r="AL309" s="282"/>
      <c r="AM309" s="282"/>
      <c r="AN309" s="282"/>
      <c r="AO309" s="282"/>
      <c r="AP309" s="282"/>
      <c r="AQ309" s="282"/>
      <c r="AR309" s="282"/>
      <c r="AS309" s="282"/>
      <c r="AT309" s="282"/>
      <c r="AU309" s="282"/>
      <c r="AV309" s="282"/>
      <c r="AW309" s="282"/>
    </row>
    <row r="310">
      <c r="A310" s="282"/>
      <c r="B310" s="282"/>
      <c r="C310" s="282"/>
      <c r="D310" s="282"/>
      <c r="E310" s="282"/>
      <c r="F310" s="282"/>
      <c r="G310" s="282"/>
      <c r="H310" s="282"/>
      <c r="I310" s="282"/>
      <c r="J310" s="282"/>
      <c r="K310" s="282"/>
      <c r="L310" s="282"/>
      <c r="M310" s="282"/>
      <c r="N310" s="282"/>
      <c r="O310" s="282"/>
      <c r="P310" s="282"/>
      <c r="Q310" s="282"/>
      <c r="R310" s="282"/>
      <c r="S310" s="282"/>
      <c r="T310" s="282"/>
      <c r="U310" s="282"/>
      <c r="V310" s="282"/>
      <c r="W310" s="282"/>
      <c r="X310" s="282"/>
      <c r="Y310" s="282"/>
      <c r="Z310" s="282"/>
      <c r="AA310" s="282"/>
      <c r="AB310" s="282"/>
      <c r="AC310" s="282"/>
      <c r="AD310" s="282"/>
      <c r="AE310" s="282"/>
      <c r="AF310" s="282"/>
      <c r="AG310" s="282"/>
      <c r="AH310" s="282"/>
      <c r="AI310" s="282"/>
      <c r="AJ310" s="282"/>
      <c r="AK310" s="282"/>
      <c r="AL310" s="282"/>
      <c r="AM310" s="282"/>
      <c r="AN310" s="282"/>
      <c r="AO310" s="282"/>
      <c r="AP310" s="282"/>
      <c r="AQ310" s="282"/>
      <c r="AR310" s="282"/>
      <c r="AS310" s="282"/>
      <c r="AT310" s="282"/>
      <c r="AU310" s="282"/>
      <c r="AV310" s="282"/>
      <c r="AW310" s="282"/>
    </row>
    <row r="311">
      <c r="A311" s="282"/>
      <c r="B311" s="282"/>
      <c r="C311" s="282"/>
      <c r="D311" s="282"/>
      <c r="E311" s="282"/>
      <c r="F311" s="282"/>
      <c r="G311" s="282"/>
      <c r="H311" s="282"/>
      <c r="I311" s="282"/>
      <c r="J311" s="282"/>
      <c r="K311" s="282"/>
      <c r="L311" s="282"/>
      <c r="M311" s="282"/>
      <c r="N311" s="282"/>
      <c r="O311" s="282"/>
      <c r="P311" s="282"/>
      <c r="Q311" s="282"/>
      <c r="R311" s="282"/>
      <c r="S311" s="282"/>
      <c r="T311" s="282"/>
      <c r="U311" s="282"/>
      <c r="V311" s="282"/>
      <c r="W311" s="282"/>
      <c r="X311" s="282"/>
      <c r="Y311" s="282"/>
      <c r="Z311" s="282"/>
      <c r="AA311" s="282"/>
      <c r="AB311" s="282"/>
      <c r="AC311" s="282"/>
      <c r="AD311" s="282"/>
      <c r="AE311" s="282"/>
      <c r="AF311" s="282"/>
      <c r="AG311" s="282"/>
      <c r="AH311" s="282"/>
      <c r="AI311" s="282"/>
      <c r="AJ311" s="282"/>
      <c r="AK311" s="282"/>
      <c r="AL311" s="282"/>
      <c r="AM311" s="282"/>
      <c r="AN311" s="282"/>
      <c r="AO311" s="282"/>
      <c r="AP311" s="282"/>
      <c r="AQ311" s="282"/>
      <c r="AR311" s="282"/>
      <c r="AS311" s="282"/>
      <c r="AT311" s="282"/>
      <c r="AU311" s="282"/>
      <c r="AV311" s="282"/>
      <c r="AW311" s="282"/>
    </row>
    <row r="312">
      <c r="A312" s="282"/>
      <c r="B312" s="282"/>
      <c r="C312" s="282"/>
      <c r="D312" s="282"/>
      <c r="E312" s="282"/>
      <c r="F312" s="282"/>
      <c r="G312" s="282"/>
      <c r="H312" s="282"/>
      <c r="I312" s="282"/>
      <c r="J312" s="282"/>
      <c r="K312" s="282"/>
      <c r="L312" s="282"/>
      <c r="M312" s="282"/>
      <c r="N312" s="282"/>
      <c r="O312" s="282"/>
      <c r="P312" s="282"/>
      <c r="Q312" s="282"/>
      <c r="R312" s="282"/>
      <c r="S312" s="282"/>
      <c r="T312" s="282"/>
      <c r="U312" s="282"/>
      <c r="V312" s="282"/>
      <c r="W312" s="282"/>
      <c r="X312" s="282"/>
      <c r="Y312" s="282"/>
      <c r="Z312" s="282"/>
      <c r="AA312" s="282"/>
      <c r="AB312" s="282"/>
      <c r="AC312" s="282"/>
      <c r="AD312" s="282"/>
      <c r="AE312" s="282"/>
      <c r="AF312" s="282"/>
      <c r="AG312" s="282"/>
      <c r="AH312" s="282"/>
      <c r="AI312" s="282"/>
      <c r="AJ312" s="282"/>
      <c r="AK312" s="282"/>
      <c r="AL312" s="282"/>
      <c r="AM312" s="282"/>
      <c r="AN312" s="282"/>
      <c r="AO312" s="282"/>
      <c r="AP312" s="282"/>
      <c r="AQ312" s="282"/>
      <c r="AR312" s="282"/>
      <c r="AS312" s="282"/>
      <c r="AT312" s="282"/>
      <c r="AU312" s="282"/>
      <c r="AV312" s="282"/>
      <c r="AW312" s="282"/>
    </row>
    <row r="313">
      <c r="A313" s="282"/>
      <c r="B313" s="282"/>
      <c r="C313" s="282"/>
      <c r="D313" s="282"/>
      <c r="E313" s="282"/>
      <c r="F313" s="282"/>
      <c r="G313" s="282"/>
      <c r="H313" s="282"/>
      <c r="I313" s="282"/>
      <c r="J313" s="282"/>
      <c r="K313" s="282"/>
      <c r="L313" s="282"/>
      <c r="M313" s="282"/>
      <c r="N313" s="282"/>
      <c r="O313" s="282"/>
      <c r="P313" s="282"/>
      <c r="Q313" s="282"/>
      <c r="R313" s="282"/>
      <c r="S313" s="282"/>
      <c r="T313" s="282"/>
      <c r="U313" s="282"/>
      <c r="V313" s="282"/>
      <c r="W313" s="282"/>
      <c r="X313" s="282"/>
      <c r="Y313" s="282"/>
      <c r="Z313" s="282"/>
      <c r="AA313" s="282"/>
      <c r="AB313" s="282"/>
      <c r="AC313" s="282"/>
      <c r="AD313" s="282"/>
      <c r="AE313" s="282"/>
      <c r="AF313" s="282"/>
      <c r="AG313" s="282"/>
      <c r="AH313" s="282"/>
      <c r="AI313" s="282"/>
      <c r="AJ313" s="282"/>
      <c r="AK313" s="282"/>
      <c r="AL313" s="282"/>
      <c r="AM313" s="282"/>
      <c r="AN313" s="282"/>
      <c r="AO313" s="282"/>
      <c r="AP313" s="282"/>
      <c r="AQ313" s="282"/>
      <c r="AR313" s="282"/>
      <c r="AS313" s="282"/>
      <c r="AT313" s="282"/>
      <c r="AU313" s="282"/>
      <c r="AV313" s="282"/>
      <c r="AW313" s="282"/>
    </row>
    <row r="314">
      <c r="A314" s="282"/>
      <c r="B314" s="282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2"/>
      <c r="O314" s="282"/>
      <c r="P314" s="282"/>
      <c r="Q314" s="282"/>
      <c r="R314" s="282"/>
      <c r="S314" s="282"/>
      <c r="T314" s="282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  <c r="AE314" s="282"/>
      <c r="AF314" s="282"/>
      <c r="AG314" s="282"/>
      <c r="AH314" s="282"/>
      <c r="AI314" s="282"/>
      <c r="AJ314" s="282"/>
      <c r="AK314" s="282"/>
      <c r="AL314" s="282"/>
      <c r="AM314" s="282"/>
      <c r="AN314" s="282"/>
      <c r="AO314" s="282"/>
      <c r="AP314" s="282"/>
      <c r="AQ314" s="282"/>
      <c r="AR314" s="282"/>
      <c r="AS314" s="282"/>
      <c r="AT314" s="282"/>
      <c r="AU314" s="282"/>
      <c r="AV314" s="282"/>
      <c r="AW314" s="282"/>
    </row>
    <row r="315">
      <c r="A315" s="282"/>
      <c r="B315" s="282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2"/>
      <c r="O315" s="282"/>
      <c r="P315" s="282"/>
      <c r="Q315" s="282"/>
      <c r="R315" s="282"/>
      <c r="S315" s="282"/>
      <c r="T315" s="282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  <c r="AE315" s="282"/>
      <c r="AF315" s="282"/>
      <c r="AG315" s="282"/>
      <c r="AH315" s="282"/>
      <c r="AI315" s="282"/>
      <c r="AJ315" s="282"/>
      <c r="AK315" s="282"/>
      <c r="AL315" s="282"/>
      <c r="AM315" s="282"/>
      <c r="AN315" s="282"/>
      <c r="AO315" s="282"/>
      <c r="AP315" s="282"/>
      <c r="AQ315" s="282"/>
      <c r="AR315" s="282"/>
      <c r="AS315" s="282"/>
      <c r="AT315" s="282"/>
      <c r="AU315" s="282"/>
      <c r="AV315" s="282"/>
      <c r="AW315" s="282"/>
    </row>
    <row r="316">
      <c r="A316" s="282"/>
      <c r="B316" s="282"/>
      <c r="C316" s="282"/>
      <c r="D316" s="282"/>
      <c r="E316" s="282"/>
      <c r="F316" s="282"/>
      <c r="G316" s="282"/>
      <c r="H316" s="282"/>
      <c r="I316" s="282"/>
      <c r="J316" s="282"/>
      <c r="K316" s="282"/>
      <c r="L316" s="282"/>
      <c r="M316" s="282"/>
      <c r="N316" s="282"/>
      <c r="O316" s="282"/>
      <c r="P316" s="282"/>
      <c r="Q316" s="282"/>
      <c r="R316" s="282"/>
      <c r="S316" s="282"/>
      <c r="T316" s="282"/>
      <c r="U316" s="282"/>
      <c r="V316" s="282"/>
      <c r="W316" s="282"/>
      <c r="X316" s="282"/>
      <c r="Y316" s="282"/>
      <c r="Z316" s="282"/>
      <c r="AA316" s="282"/>
      <c r="AB316" s="282"/>
      <c r="AC316" s="282"/>
      <c r="AD316" s="282"/>
      <c r="AE316" s="282"/>
      <c r="AF316" s="282"/>
      <c r="AG316" s="282"/>
      <c r="AH316" s="282"/>
      <c r="AI316" s="282"/>
      <c r="AJ316" s="282"/>
      <c r="AK316" s="282"/>
      <c r="AL316" s="282"/>
      <c r="AM316" s="282"/>
      <c r="AN316" s="282"/>
      <c r="AO316" s="282"/>
      <c r="AP316" s="282"/>
      <c r="AQ316" s="282"/>
      <c r="AR316" s="282"/>
      <c r="AS316" s="282"/>
      <c r="AT316" s="282"/>
      <c r="AU316" s="282"/>
      <c r="AV316" s="282"/>
      <c r="AW316" s="282"/>
    </row>
    <row r="317">
      <c r="A317" s="282"/>
      <c r="B317" s="282"/>
      <c r="C317" s="282"/>
      <c r="D317" s="282"/>
      <c r="E317" s="282"/>
      <c r="F317" s="282"/>
      <c r="G317" s="282"/>
      <c r="H317" s="282"/>
      <c r="I317" s="282"/>
      <c r="J317" s="282"/>
      <c r="K317" s="282"/>
      <c r="L317" s="282"/>
      <c r="M317" s="282"/>
      <c r="N317" s="282"/>
      <c r="O317" s="282"/>
      <c r="P317" s="282"/>
      <c r="Q317" s="282"/>
      <c r="R317" s="282"/>
      <c r="S317" s="282"/>
      <c r="T317" s="282"/>
      <c r="U317" s="282"/>
      <c r="V317" s="282"/>
      <c r="W317" s="282"/>
      <c r="X317" s="282"/>
      <c r="Y317" s="282"/>
      <c r="Z317" s="282"/>
      <c r="AA317" s="282"/>
      <c r="AB317" s="282"/>
      <c r="AC317" s="282"/>
      <c r="AD317" s="282"/>
      <c r="AE317" s="282"/>
      <c r="AF317" s="282"/>
      <c r="AG317" s="282"/>
      <c r="AH317" s="282"/>
      <c r="AI317" s="282"/>
      <c r="AJ317" s="282"/>
      <c r="AK317" s="282"/>
      <c r="AL317" s="282"/>
      <c r="AM317" s="282"/>
      <c r="AN317" s="282"/>
      <c r="AO317" s="282"/>
      <c r="AP317" s="282"/>
      <c r="AQ317" s="282"/>
      <c r="AR317" s="282"/>
      <c r="AS317" s="282"/>
      <c r="AT317" s="282"/>
      <c r="AU317" s="282"/>
      <c r="AV317" s="282"/>
      <c r="AW317" s="282"/>
    </row>
    <row r="318">
      <c r="A318" s="282"/>
      <c r="B318" s="282"/>
      <c r="C318" s="282"/>
      <c r="D318" s="282"/>
      <c r="E318" s="282"/>
      <c r="F318" s="282"/>
      <c r="G318" s="282"/>
      <c r="H318" s="282"/>
      <c r="I318" s="282"/>
      <c r="J318" s="282"/>
      <c r="K318" s="282"/>
      <c r="L318" s="282"/>
      <c r="M318" s="282"/>
      <c r="N318" s="282"/>
      <c r="O318" s="282"/>
      <c r="P318" s="282"/>
      <c r="Q318" s="282"/>
      <c r="R318" s="282"/>
      <c r="S318" s="282"/>
      <c r="T318" s="282"/>
      <c r="U318" s="282"/>
      <c r="V318" s="282"/>
      <c r="W318" s="282"/>
      <c r="X318" s="282"/>
      <c r="Y318" s="282"/>
      <c r="Z318" s="282"/>
      <c r="AA318" s="282"/>
      <c r="AB318" s="282"/>
      <c r="AC318" s="282"/>
      <c r="AD318" s="282"/>
      <c r="AE318" s="282"/>
      <c r="AF318" s="282"/>
      <c r="AG318" s="282"/>
      <c r="AH318" s="282"/>
      <c r="AI318" s="282"/>
      <c r="AJ318" s="282"/>
      <c r="AK318" s="282"/>
      <c r="AL318" s="282"/>
      <c r="AM318" s="282"/>
      <c r="AN318" s="282"/>
      <c r="AO318" s="282"/>
      <c r="AP318" s="282"/>
      <c r="AQ318" s="282"/>
      <c r="AR318" s="282"/>
      <c r="AS318" s="282"/>
      <c r="AT318" s="282"/>
      <c r="AU318" s="282"/>
      <c r="AV318" s="282"/>
      <c r="AW318" s="282"/>
    </row>
    <row r="319">
      <c r="A319" s="282"/>
      <c r="B319" s="282"/>
      <c r="C319" s="282"/>
      <c r="D319" s="282"/>
      <c r="E319" s="282"/>
      <c r="F319" s="282"/>
      <c r="G319" s="282"/>
      <c r="H319" s="282"/>
      <c r="I319" s="282"/>
      <c r="J319" s="282"/>
      <c r="K319" s="282"/>
      <c r="L319" s="282"/>
      <c r="M319" s="282"/>
      <c r="N319" s="282"/>
      <c r="O319" s="282"/>
      <c r="P319" s="282"/>
      <c r="Q319" s="282"/>
      <c r="R319" s="282"/>
      <c r="S319" s="282"/>
      <c r="T319" s="282"/>
      <c r="U319" s="282"/>
      <c r="V319" s="282"/>
      <c r="W319" s="282"/>
      <c r="X319" s="282"/>
      <c r="Y319" s="282"/>
      <c r="Z319" s="282"/>
      <c r="AA319" s="282"/>
      <c r="AB319" s="282"/>
      <c r="AC319" s="282"/>
      <c r="AD319" s="282"/>
      <c r="AE319" s="282"/>
      <c r="AF319" s="282"/>
      <c r="AG319" s="282"/>
      <c r="AH319" s="282"/>
      <c r="AI319" s="282"/>
      <c r="AJ319" s="282"/>
      <c r="AK319" s="282"/>
      <c r="AL319" s="282"/>
      <c r="AM319" s="282"/>
      <c r="AN319" s="282"/>
      <c r="AO319" s="282"/>
      <c r="AP319" s="282"/>
      <c r="AQ319" s="282"/>
      <c r="AR319" s="282"/>
      <c r="AS319" s="282"/>
      <c r="AT319" s="282"/>
      <c r="AU319" s="282"/>
      <c r="AV319" s="282"/>
      <c r="AW319" s="282"/>
    </row>
    <row r="320">
      <c r="A320" s="282"/>
      <c r="B320" s="282"/>
      <c r="C320" s="282"/>
      <c r="D320" s="282"/>
      <c r="E320" s="282"/>
      <c r="F320" s="282"/>
      <c r="G320" s="282"/>
      <c r="H320" s="282"/>
      <c r="I320" s="282"/>
      <c r="J320" s="282"/>
      <c r="K320" s="282"/>
      <c r="L320" s="282"/>
      <c r="M320" s="282"/>
      <c r="N320" s="282"/>
      <c r="O320" s="282"/>
      <c r="P320" s="282"/>
      <c r="Q320" s="282"/>
      <c r="R320" s="282"/>
      <c r="S320" s="282"/>
      <c r="T320" s="282"/>
      <c r="U320" s="282"/>
      <c r="V320" s="282"/>
      <c r="W320" s="282"/>
      <c r="X320" s="282"/>
      <c r="Y320" s="282"/>
      <c r="Z320" s="282"/>
      <c r="AA320" s="282"/>
      <c r="AB320" s="282"/>
      <c r="AC320" s="282"/>
      <c r="AD320" s="282"/>
      <c r="AE320" s="282"/>
      <c r="AF320" s="282"/>
      <c r="AG320" s="282"/>
      <c r="AH320" s="282"/>
      <c r="AI320" s="282"/>
      <c r="AJ320" s="282"/>
      <c r="AK320" s="282"/>
      <c r="AL320" s="282"/>
      <c r="AM320" s="282"/>
      <c r="AN320" s="282"/>
      <c r="AO320" s="282"/>
      <c r="AP320" s="282"/>
      <c r="AQ320" s="282"/>
      <c r="AR320" s="282"/>
      <c r="AS320" s="282"/>
      <c r="AT320" s="282"/>
      <c r="AU320" s="282"/>
      <c r="AV320" s="282"/>
      <c r="AW320" s="282"/>
    </row>
    <row r="321">
      <c r="A321" s="282"/>
      <c r="B321" s="282"/>
      <c r="C321" s="282"/>
      <c r="D321" s="282"/>
      <c r="E321" s="282"/>
      <c r="F321" s="282"/>
      <c r="G321" s="282"/>
      <c r="H321" s="282"/>
      <c r="I321" s="282"/>
      <c r="J321" s="282"/>
      <c r="K321" s="282"/>
      <c r="L321" s="282"/>
      <c r="M321" s="282"/>
      <c r="N321" s="282"/>
      <c r="O321" s="282"/>
      <c r="P321" s="282"/>
      <c r="Q321" s="282"/>
      <c r="R321" s="282"/>
      <c r="S321" s="282"/>
      <c r="T321" s="282"/>
      <c r="U321" s="282"/>
      <c r="V321" s="282"/>
      <c r="W321" s="282"/>
      <c r="X321" s="282"/>
      <c r="Y321" s="282"/>
      <c r="Z321" s="282"/>
      <c r="AA321" s="282"/>
      <c r="AB321" s="282"/>
      <c r="AC321" s="282"/>
      <c r="AD321" s="282"/>
      <c r="AE321" s="282"/>
      <c r="AF321" s="282"/>
      <c r="AG321" s="282"/>
      <c r="AH321" s="282"/>
      <c r="AI321" s="282"/>
      <c r="AJ321" s="282"/>
      <c r="AK321" s="282"/>
      <c r="AL321" s="282"/>
      <c r="AM321" s="282"/>
      <c r="AN321" s="282"/>
      <c r="AO321" s="282"/>
      <c r="AP321" s="282"/>
      <c r="AQ321" s="282"/>
      <c r="AR321" s="282"/>
      <c r="AS321" s="282"/>
      <c r="AT321" s="282"/>
      <c r="AU321" s="282"/>
      <c r="AV321" s="282"/>
      <c r="AW321" s="282"/>
    </row>
    <row r="322">
      <c r="A322" s="282"/>
      <c r="B322" s="282"/>
      <c r="C322" s="282"/>
      <c r="D322" s="282"/>
      <c r="E322" s="282"/>
      <c r="F322" s="282"/>
      <c r="G322" s="282"/>
      <c r="H322" s="282"/>
      <c r="I322" s="282"/>
      <c r="J322" s="282"/>
      <c r="K322" s="282"/>
      <c r="L322" s="282"/>
      <c r="M322" s="282"/>
      <c r="N322" s="282"/>
      <c r="O322" s="282"/>
      <c r="P322" s="282"/>
      <c r="Q322" s="282"/>
      <c r="R322" s="282"/>
      <c r="S322" s="282"/>
      <c r="T322" s="282"/>
      <c r="U322" s="282"/>
      <c r="V322" s="282"/>
      <c r="W322" s="282"/>
      <c r="X322" s="282"/>
      <c r="Y322" s="282"/>
      <c r="Z322" s="282"/>
      <c r="AA322" s="282"/>
      <c r="AB322" s="282"/>
      <c r="AC322" s="282"/>
      <c r="AD322" s="282"/>
      <c r="AE322" s="282"/>
      <c r="AF322" s="282"/>
      <c r="AG322" s="282"/>
      <c r="AH322" s="282"/>
      <c r="AI322" s="282"/>
      <c r="AJ322" s="282"/>
      <c r="AK322" s="282"/>
      <c r="AL322" s="282"/>
      <c r="AM322" s="282"/>
      <c r="AN322" s="282"/>
      <c r="AO322" s="282"/>
      <c r="AP322" s="282"/>
      <c r="AQ322" s="282"/>
      <c r="AR322" s="282"/>
      <c r="AS322" s="282"/>
      <c r="AT322" s="282"/>
      <c r="AU322" s="282"/>
      <c r="AV322" s="282"/>
      <c r="AW322" s="282"/>
    </row>
    <row r="323">
      <c r="A323" s="282"/>
      <c r="B323" s="282"/>
      <c r="C323" s="282"/>
      <c r="D323" s="282"/>
      <c r="E323" s="282"/>
      <c r="F323" s="282"/>
      <c r="G323" s="282"/>
      <c r="H323" s="282"/>
      <c r="I323" s="282"/>
      <c r="J323" s="282"/>
      <c r="K323" s="282"/>
      <c r="L323" s="282"/>
      <c r="M323" s="282"/>
      <c r="N323" s="282"/>
      <c r="O323" s="282"/>
      <c r="P323" s="282"/>
      <c r="Q323" s="282"/>
      <c r="R323" s="282"/>
      <c r="S323" s="282"/>
      <c r="T323" s="282"/>
      <c r="U323" s="282"/>
      <c r="V323" s="282"/>
      <c r="W323" s="282"/>
      <c r="X323" s="282"/>
      <c r="Y323" s="282"/>
      <c r="Z323" s="282"/>
      <c r="AA323" s="282"/>
      <c r="AB323" s="282"/>
      <c r="AC323" s="282"/>
      <c r="AD323" s="282"/>
      <c r="AE323" s="282"/>
      <c r="AF323" s="282"/>
      <c r="AG323" s="282"/>
      <c r="AH323" s="282"/>
      <c r="AI323" s="282"/>
      <c r="AJ323" s="282"/>
      <c r="AK323" s="282"/>
      <c r="AL323" s="282"/>
      <c r="AM323" s="282"/>
      <c r="AN323" s="282"/>
      <c r="AO323" s="282"/>
      <c r="AP323" s="282"/>
      <c r="AQ323" s="282"/>
      <c r="AR323" s="282"/>
      <c r="AS323" s="282"/>
      <c r="AT323" s="282"/>
      <c r="AU323" s="282"/>
      <c r="AV323" s="282"/>
      <c r="AW323" s="282"/>
    </row>
    <row r="324">
      <c r="A324" s="282"/>
      <c r="B324" s="282"/>
      <c r="C324" s="282"/>
      <c r="D324" s="282"/>
      <c r="E324" s="282"/>
      <c r="F324" s="282"/>
      <c r="G324" s="282"/>
      <c r="H324" s="282"/>
      <c r="I324" s="282"/>
      <c r="J324" s="282"/>
      <c r="K324" s="282"/>
      <c r="L324" s="282"/>
      <c r="M324" s="282"/>
      <c r="N324" s="282"/>
      <c r="O324" s="282"/>
      <c r="P324" s="282"/>
      <c r="Q324" s="282"/>
      <c r="R324" s="282"/>
      <c r="S324" s="282"/>
      <c r="T324" s="282"/>
      <c r="U324" s="282"/>
      <c r="V324" s="282"/>
      <c r="W324" s="282"/>
      <c r="X324" s="282"/>
      <c r="Y324" s="282"/>
      <c r="Z324" s="282"/>
      <c r="AA324" s="282"/>
      <c r="AB324" s="282"/>
      <c r="AC324" s="282"/>
      <c r="AD324" s="282"/>
      <c r="AE324" s="282"/>
      <c r="AF324" s="282"/>
      <c r="AG324" s="282"/>
      <c r="AH324" s="282"/>
      <c r="AI324" s="282"/>
      <c r="AJ324" s="282"/>
      <c r="AK324" s="282"/>
      <c r="AL324" s="282"/>
      <c r="AM324" s="282"/>
      <c r="AN324" s="282"/>
      <c r="AO324" s="282"/>
      <c r="AP324" s="282"/>
      <c r="AQ324" s="282"/>
      <c r="AR324" s="282"/>
      <c r="AS324" s="282"/>
      <c r="AT324" s="282"/>
      <c r="AU324" s="282"/>
      <c r="AV324" s="282"/>
      <c r="AW324" s="282"/>
    </row>
    <row r="325">
      <c r="A325" s="282"/>
      <c r="B325" s="282"/>
      <c r="C325" s="282"/>
      <c r="D325" s="282"/>
      <c r="E325" s="282"/>
      <c r="F325" s="282"/>
      <c r="G325" s="282"/>
      <c r="H325" s="282"/>
      <c r="I325" s="282"/>
      <c r="J325" s="282"/>
      <c r="K325" s="282"/>
      <c r="L325" s="282"/>
      <c r="M325" s="282"/>
      <c r="N325" s="282"/>
      <c r="O325" s="282"/>
      <c r="P325" s="282"/>
      <c r="Q325" s="282"/>
      <c r="R325" s="282"/>
      <c r="S325" s="282"/>
      <c r="T325" s="282"/>
      <c r="U325" s="282"/>
      <c r="V325" s="282"/>
      <c r="W325" s="282"/>
      <c r="X325" s="282"/>
      <c r="Y325" s="282"/>
      <c r="Z325" s="282"/>
      <c r="AA325" s="282"/>
      <c r="AB325" s="282"/>
      <c r="AC325" s="282"/>
      <c r="AD325" s="282"/>
      <c r="AE325" s="282"/>
      <c r="AF325" s="282"/>
      <c r="AG325" s="282"/>
      <c r="AH325" s="282"/>
      <c r="AI325" s="282"/>
      <c r="AJ325" s="282"/>
      <c r="AK325" s="282"/>
      <c r="AL325" s="282"/>
      <c r="AM325" s="282"/>
      <c r="AN325" s="282"/>
      <c r="AO325" s="282"/>
      <c r="AP325" s="282"/>
      <c r="AQ325" s="282"/>
      <c r="AR325" s="282"/>
      <c r="AS325" s="282"/>
      <c r="AT325" s="282"/>
      <c r="AU325" s="282"/>
      <c r="AV325" s="282"/>
      <c r="AW325" s="282"/>
    </row>
    <row r="326">
      <c r="A326" s="282"/>
      <c r="B326" s="282"/>
      <c r="C326" s="282"/>
      <c r="D326" s="282"/>
      <c r="E326" s="282"/>
      <c r="F326" s="282"/>
      <c r="G326" s="282"/>
      <c r="H326" s="282"/>
      <c r="I326" s="282"/>
      <c r="J326" s="282"/>
      <c r="K326" s="282"/>
      <c r="L326" s="282"/>
      <c r="M326" s="282"/>
      <c r="N326" s="282"/>
      <c r="O326" s="282"/>
      <c r="P326" s="282"/>
      <c r="Q326" s="282"/>
      <c r="R326" s="282"/>
      <c r="S326" s="282"/>
      <c r="T326" s="282"/>
      <c r="U326" s="282"/>
      <c r="V326" s="282"/>
      <c r="W326" s="282"/>
      <c r="X326" s="282"/>
      <c r="Y326" s="282"/>
      <c r="Z326" s="282"/>
      <c r="AA326" s="282"/>
      <c r="AB326" s="282"/>
      <c r="AC326" s="282"/>
      <c r="AD326" s="282"/>
      <c r="AE326" s="282"/>
      <c r="AF326" s="282"/>
      <c r="AG326" s="282"/>
      <c r="AH326" s="282"/>
      <c r="AI326" s="282"/>
      <c r="AJ326" s="282"/>
      <c r="AK326" s="282"/>
      <c r="AL326" s="282"/>
      <c r="AM326" s="282"/>
      <c r="AN326" s="282"/>
      <c r="AO326" s="282"/>
      <c r="AP326" s="282"/>
      <c r="AQ326" s="282"/>
      <c r="AR326" s="282"/>
      <c r="AS326" s="282"/>
      <c r="AT326" s="282"/>
      <c r="AU326" s="282"/>
      <c r="AV326" s="282"/>
      <c r="AW326" s="282"/>
    </row>
    <row r="327">
      <c r="A327" s="282"/>
      <c r="B327" s="282"/>
      <c r="C327" s="282"/>
      <c r="D327" s="282"/>
      <c r="E327" s="282"/>
      <c r="F327" s="282"/>
      <c r="G327" s="282"/>
      <c r="H327" s="282"/>
      <c r="I327" s="282"/>
      <c r="J327" s="282"/>
      <c r="K327" s="282"/>
      <c r="L327" s="282"/>
      <c r="M327" s="282"/>
      <c r="N327" s="282"/>
      <c r="O327" s="282"/>
      <c r="P327" s="282"/>
      <c r="Q327" s="282"/>
      <c r="R327" s="282"/>
      <c r="S327" s="282"/>
      <c r="T327" s="282"/>
      <c r="U327" s="282"/>
      <c r="V327" s="282"/>
      <c r="W327" s="282"/>
      <c r="X327" s="282"/>
      <c r="Y327" s="282"/>
      <c r="Z327" s="282"/>
      <c r="AA327" s="282"/>
      <c r="AB327" s="282"/>
      <c r="AC327" s="282"/>
      <c r="AD327" s="282"/>
      <c r="AE327" s="282"/>
      <c r="AF327" s="282"/>
      <c r="AG327" s="282"/>
      <c r="AH327" s="282"/>
      <c r="AI327" s="282"/>
      <c r="AJ327" s="282"/>
      <c r="AK327" s="282"/>
      <c r="AL327" s="282"/>
      <c r="AM327" s="282"/>
      <c r="AN327" s="282"/>
      <c r="AO327" s="282"/>
      <c r="AP327" s="282"/>
      <c r="AQ327" s="282"/>
      <c r="AR327" s="282"/>
      <c r="AS327" s="282"/>
      <c r="AT327" s="282"/>
      <c r="AU327" s="282"/>
      <c r="AV327" s="282"/>
      <c r="AW327" s="282"/>
    </row>
    <row r="328">
      <c r="A328" s="282"/>
      <c r="B328" s="282"/>
      <c r="C328" s="282"/>
      <c r="D328" s="282"/>
      <c r="E328" s="282"/>
      <c r="F328" s="282"/>
      <c r="G328" s="282"/>
      <c r="H328" s="282"/>
      <c r="I328" s="282"/>
      <c r="J328" s="282"/>
      <c r="K328" s="282"/>
      <c r="L328" s="282"/>
      <c r="M328" s="282"/>
      <c r="N328" s="282"/>
      <c r="O328" s="282"/>
      <c r="P328" s="282"/>
      <c r="Q328" s="282"/>
      <c r="R328" s="282"/>
      <c r="S328" s="282"/>
      <c r="T328" s="282"/>
      <c r="U328" s="282"/>
      <c r="V328" s="282"/>
      <c r="W328" s="282"/>
      <c r="X328" s="282"/>
      <c r="Y328" s="282"/>
      <c r="Z328" s="282"/>
      <c r="AA328" s="282"/>
      <c r="AB328" s="282"/>
      <c r="AC328" s="282"/>
      <c r="AD328" s="282"/>
      <c r="AE328" s="282"/>
      <c r="AF328" s="282"/>
      <c r="AG328" s="282"/>
      <c r="AH328" s="282"/>
      <c r="AI328" s="282"/>
      <c r="AJ328" s="282"/>
      <c r="AK328" s="282"/>
      <c r="AL328" s="282"/>
      <c r="AM328" s="282"/>
      <c r="AN328" s="282"/>
      <c r="AO328" s="282"/>
      <c r="AP328" s="282"/>
      <c r="AQ328" s="282"/>
      <c r="AR328" s="282"/>
      <c r="AS328" s="282"/>
      <c r="AT328" s="282"/>
      <c r="AU328" s="282"/>
      <c r="AV328" s="282"/>
      <c r="AW328" s="282"/>
    </row>
    <row r="329">
      <c r="A329" s="282"/>
      <c r="B329" s="282"/>
      <c r="C329" s="282"/>
      <c r="D329" s="282"/>
      <c r="E329" s="282"/>
      <c r="F329" s="282"/>
      <c r="G329" s="282"/>
      <c r="H329" s="282"/>
      <c r="I329" s="282"/>
      <c r="J329" s="282"/>
      <c r="K329" s="282"/>
      <c r="L329" s="282"/>
      <c r="M329" s="282"/>
      <c r="N329" s="282"/>
      <c r="O329" s="282"/>
      <c r="P329" s="282"/>
      <c r="Q329" s="282"/>
      <c r="R329" s="282"/>
      <c r="S329" s="282"/>
      <c r="T329" s="282"/>
      <c r="U329" s="282"/>
      <c r="V329" s="282"/>
      <c r="W329" s="282"/>
      <c r="X329" s="282"/>
      <c r="Y329" s="282"/>
      <c r="Z329" s="282"/>
      <c r="AA329" s="282"/>
      <c r="AB329" s="282"/>
      <c r="AC329" s="282"/>
      <c r="AD329" s="282"/>
      <c r="AE329" s="282"/>
      <c r="AF329" s="282"/>
      <c r="AG329" s="282"/>
      <c r="AH329" s="282"/>
      <c r="AI329" s="282"/>
      <c r="AJ329" s="282"/>
      <c r="AK329" s="282"/>
      <c r="AL329" s="282"/>
      <c r="AM329" s="282"/>
      <c r="AN329" s="282"/>
      <c r="AO329" s="282"/>
      <c r="AP329" s="282"/>
      <c r="AQ329" s="282"/>
      <c r="AR329" s="282"/>
      <c r="AS329" s="282"/>
      <c r="AT329" s="282"/>
      <c r="AU329" s="282"/>
      <c r="AV329" s="282"/>
      <c r="AW329" s="282"/>
    </row>
    <row r="330">
      <c r="A330" s="282"/>
      <c r="B330" s="282"/>
      <c r="C330" s="282"/>
      <c r="D330" s="282"/>
      <c r="E330" s="282"/>
      <c r="F330" s="282"/>
      <c r="G330" s="282"/>
      <c r="H330" s="282"/>
      <c r="I330" s="282"/>
      <c r="J330" s="282"/>
      <c r="K330" s="282"/>
      <c r="L330" s="282"/>
      <c r="M330" s="282"/>
      <c r="N330" s="282"/>
      <c r="O330" s="282"/>
      <c r="P330" s="282"/>
      <c r="Q330" s="282"/>
      <c r="R330" s="282"/>
      <c r="S330" s="282"/>
      <c r="T330" s="282"/>
      <c r="U330" s="282"/>
      <c r="V330" s="282"/>
      <c r="W330" s="282"/>
      <c r="X330" s="282"/>
      <c r="Y330" s="282"/>
      <c r="Z330" s="282"/>
      <c r="AA330" s="282"/>
      <c r="AB330" s="282"/>
      <c r="AC330" s="282"/>
      <c r="AD330" s="282"/>
      <c r="AE330" s="282"/>
      <c r="AF330" s="282"/>
      <c r="AG330" s="282"/>
      <c r="AH330" s="282"/>
      <c r="AI330" s="282"/>
      <c r="AJ330" s="282"/>
      <c r="AK330" s="282"/>
      <c r="AL330" s="282"/>
      <c r="AM330" s="282"/>
      <c r="AN330" s="282"/>
      <c r="AO330" s="282"/>
      <c r="AP330" s="282"/>
      <c r="AQ330" s="282"/>
      <c r="AR330" s="282"/>
      <c r="AS330" s="282"/>
      <c r="AT330" s="282"/>
      <c r="AU330" s="282"/>
      <c r="AV330" s="282"/>
      <c r="AW330" s="282"/>
    </row>
    <row r="331">
      <c r="A331" s="282"/>
      <c r="B331" s="282"/>
      <c r="C331" s="282"/>
      <c r="D331" s="282"/>
      <c r="E331" s="282"/>
      <c r="F331" s="282"/>
      <c r="G331" s="282"/>
      <c r="H331" s="282"/>
      <c r="I331" s="282"/>
      <c r="J331" s="282"/>
      <c r="K331" s="282"/>
      <c r="L331" s="282"/>
      <c r="M331" s="282"/>
      <c r="N331" s="282"/>
      <c r="O331" s="282"/>
      <c r="P331" s="282"/>
      <c r="Q331" s="282"/>
      <c r="R331" s="282"/>
      <c r="S331" s="282"/>
      <c r="T331" s="282"/>
      <c r="U331" s="282"/>
      <c r="V331" s="282"/>
      <c r="W331" s="282"/>
      <c r="X331" s="282"/>
      <c r="Y331" s="282"/>
      <c r="Z331" s="282"/>
      <c r="AA331" s="282"/>
      <c r="AB331" s="282"/>
      <c r="AC331" s="282"/>
      <c r="AD331" s="282"/>
      <c r="AE331" s="282"/>
      <c r="AF331" s="282"/>
      <c r="AG331" s="282"/>
      <c r="AH331" s="282"/>
      <c r="AI331" s="282"/>
      <c r="AJ331" s="282"/>
      <c r="AK331" s="282"/>
      <c r="AL331" s="282"/>
      <c r="AM331" s="282"/>
      <c r="AN331" s="282"/>
      <c r="AO331" s="282"/>
      <c r="AP331" s="282"/>
      <c r="AQ331" s="282"/>
      <c r="AR331" s="282"/>
      <c r="AS331" s="282"/>
      <c r="AT331" s="282"/>
      <c r="AU331" s="282"/>
      <c r="AV331" s="282"/>
      <c r="AW331" s="282"/>
    </row>
    <row r="332">
      <c r="A332" s="282"/>
      <c r="B332" s="282"/>
      <c r="C332" s="282"/>
      <c r="D332" s="282"/>
      <c r="E332" s="282"/>
      <c r="F332" s="282"/>
      <c r="G332" s="282"/>
      <c r="H332" s="282"/>
      <c r="I332" s="282"/>
      <c r="J332" s="282"/>
      <c r="K332" s="282"/>
      <c r="L332" s="282"/>
      <c r="M332" s="282"/>
      <c r="N332" s="282"/>
      <c r="O332" s="282"/>
      <c r="P332" s="282"/>
      <c r="Q332" s="282"/>
      <c r="R332" s="282"/>
      <c r="S332" s="282"/>
      <c r="T332" s="282"/>
      <c r="U332" s="282"/>
      <c r="V332" s="282"/>
      <c r="W332" s="282"/>
      <c r="X332" s="282"/>
      <c r="Y332" s="282"/>
      <c r="Z332" s="282"/>
      <c r="AA332" s="282"/>
      <c r="AB332" s="282"/>
      <c r="AC332" s="282"/>
      <c r="AD332" s="282"/>
      <c r="AE332" s="282"/>
      <c r="AF332" s="282"/>
      <c r="AG332" s="282"/>
      <c r="AH332" s="282"/>
      <c r="AI332" s="282"/>
      <c r="AJ332" s="282"/>
      <c r="AK332" s="282"/>
      <c r="AL332" s="282"/>
      <c r="AM332" s="282"/>
      <c r="AN332" s="282"/>
      <c r="AO332" s="282"/>
      <c r="AP332" s="282"/>
      <c r="AQ332" s="282"/>
      <c r="AR332" s="282"/>
      <c r="AS332" s="282"/>
      <c r="AT332" s="282"/>
      <c r="AU332" s="282"/>
      <c r="AV332" s="282"/>
      <c r="AW332" s="282"/>
    </row>
    <row r="333">
      <c r="A333" s="282"/>
      <c r="B333" s="282"/>
      <c r="C333" s="282"/>
      <c r="D333" s="282"/>
      <c r="E333" s="282"/>
      <c r="F333" s="282"/>
      <c r="G333" s="282"/>
      <c r="H333" s="282"/>
      <c r="I333" s="282"/>
      <c r="J333" s="282"/>
      <c r="K333" s="282"/>
      <c r="L333" s="282"/>
      <c r="M333" s="282"/>
      <c r="N333" s="282"/>
      <c r="O333" s="282"/>
      <c r="P333" s="282"/>
      <c r="Q333" s="282"/>
      <c r="R333" s="282"/>
      <c r="S333" s="282"/>
      <c r="T333" s="282"/>
      <c r="U333" s="282"/>
      <c r="V333" s="282"/>
      <c r="W333" s="282"/>
      <c r="X333" s="282"/>
      <c r="Y333" s="282"/>
      <c r="Z333" s="282"/>
      <c r="AA333" s="282"/>
      <c r="AB333" s="282"/>
      <c r="AC333" s="282"/>
      <c r="AD333" s="282"/>
      <c r="AE333" s="282"/>
      <c r="AF333" s="282"/>
      <c r="AG333" s="282"/>
      <c r="AH333" s="282"/>
      <c r="AI333" s="282"/>
      <c r="AJ333" s="282"/>
      <c r="AK333" s="282"/>
      <c r="AL333" s="282"/>
      <c r="AM333" s="282"/>
      <c r="AN333" s="282"/>
      <c r="AO333" s="282"/>
      <c r="AP333" s="282"/>
      <c r="AQ333" s="282"/>
      <c r="AR333" s="282"/>
      <c r="AS333" s="282"/>
      <c r="AT333" s="282"/>
      <c r="AU333" s="282"/>
      <c r="AV333" s="282"/>
      <c r="AW333" s="282"/>
    </row>
    <row r="334">
      <c r="A334" s="282"/>
      <c r="B334" s="282"/>
      <c r="C334" s="282"/>
      <c r="D334" s="282"/>
      <c r="E334" s="282"/>
      <c r="F334" s="282"/>
      <c r="G334" s="282"/>
      <c r="H334" s="282"/>
      <c r="I334" s="282"/>
      <c r="J334" s="282"/>
      <c r="K334" s="282"/>
      <c r="L334" s="282"/>
      <c r="M334" s="282"/>
      <c r="N334" s="282"/>
      <c r="O334" s="282"/>
      <c r="P334" s="282"/>
      <c r="Q334" s="282"/>
      <c r="R334" s="282"/>
      <c r="S334" s="282"/>
      <c r="T334" s="282"/>
      <c r="U334" s="282"/>
      <c r="V334" s="282"/>
      <c r="W334" s="282"/>
      <c r="X334" s="282"/>
      <c r="Y334" s="282"/>
      <c r="Z334" s="282"/>
      <c r="AA334" s="282"/>
      <c r="AB334" s="282"/>
      <c r="AC334" s="282"/>
      <c r="AD334" s="282"/>
      <c r="AE334" s="282"/>
      <c r="AF334" s="282"/>
      <c r="AG334" s="282"/>
      <c r="AH334" s="282"/>
      <c r="AI334" s="282"/>
      <c r="AJ334" s="282"/>
      <c r="AK334" s="282"/>
      <c r="AL334" s="282"/>
      <c r="AM334" s="282"/>
      <c r="AN334" s="282"/>
      <c r="AO334" s="282"/>
      <c r="AP334" s="282"/>
      <c r="AQ334" s="282"/>
      <c r="AR334" s="282"/>
      <c r="AS334" s="282"/>
      <c r="AT334" s="282"/>
      <c r="AU334" s="282"/>
      <c r="AV334" s="282"/>
      <c r="AW334" s="282"/>
    </row>
    <row r="335">
      <c r="A335" s="282"/>
      <c r="B335" s="282"/>
      <c r="C335" s="282"/>
      <c r="D335" s="282"/>
      <c r="E335" s="282"/>
      <c r="F335" s="282"/>
      <c r="G335" s="282"/>
      <c r="H335" s="282"/>
      <c r="I335" s="282"/>
      <c r="J335" s="282"/>
      <c r="K335" s="282"/>
      <c r="L335" s="282"/>
      <c r="M335" s="282"/>
      <c r="N335" s="282"/>
      <c r="O335" s="282"/>
      <c r="P335" s="282"/>
      <c r="Q335" s="282"/>
      <c r="R335" s="282"/>
      <c r="S335" s="282"/>
      <c r="T335" s="282"/>
      <c r="U335" s="282"/>
      <c r="V335" s="282"/>
      <c r="W335" s="282"/>
      <c r="X335" s="282"/>
      <c r="Y335" s="282"/>
      <c r="Z335" s="282"/>
      <c r="AA335" s="282"/>
      <c r="AB335" s="282"/>
      <c r="AC335" s="282"/>
      <c r="AD335" s="282"/>
      <c r="AE335" s="282"/>
      <c r="AF335" s="282"/>
      <c r="AG335" s="282"/>
      <c r="AH335" s="282"/>
      <c r="AI335" s="282"/>
      <c r="AJ335" s="282"/>
      <c r="AK335" s="282"/>
      <c r="AL335" s="282"/>
      <c r="AM335" s="282"/>
      <c r="AN335" s="282"/>
      <c r="AO335" s="282"/>
      <c r="AP335" s="282"/>
      <c r="AQ335" s="282"/>
      <c r="AR335" s="282"/>
      <c r="AS335" s="282"/>
      <c r="AT335" s="282"/>
      <c r="AU335" s="282"/>
      <c r="AV335" s="282"/>
      <c r="AW335" s="282"/>
    </row>
    <row r="336">
      <c r="A336" s="282"/>
      <c r="B336" s="282"/>
      <c r="C336" s="282"/>
      <c r="D336" s="282"/>
      <c r="E336" s="282"/>
      <c r="F336" s="282"/>
      <c r="G336" s="282"/>
      <c r="H336" s="282"/>
      <c r="I336" s="282"/>
      <c r="J336" s="282"/>
      <c r="K336" s="282"/>
      <c r="L336" s="282"/>
      <c r="M336" s="282"/>
      <c r="N336" s="282"/>
      <c r="O336" s="282"/>
      <c r="P336" s="282"/>
      <c r="Q336" s="282"/>
      <c r="R336" s="282"/>
      <c r="S336" s="282"/>
      <c r="T336" s="282"/>
      <c r="U336" s="282"/>
      <c r="V336" s="282"/>
      <c r="W336" s="282"/>
      <c r="X336" s="282"/>
      <c r="Y336" s="282"/>
      <c r="Z336" s="282"/>
      <c r="AA336" s="282"/>
      <c r="AB336" s="282"/>
      <c r="AC336" s="282"/>
      <c r="AD336" s="282"/>
      <c r="AE336" s="282"/>
      <c r="AF336" s="282"/>
      <c r="AG336" s="282"/>
      <c r="AH336" s="282"/>
      <c r="AI336" s="282"/>
      <c r="AJ336" s="282"/>
      <c r="AK336" s="282"/>
      <c r="AL336" s="282"/>
      <c r="AM336" s="282"/>
      <c r="AN336" s="282"/>
      <c r="AO336" s="282"/>
      <c r="AP336" s="282"/>
      <c r="AQ336" s="282"/>
      <c r="AR336" s="282"/>
      <c r="AS336" s="282"/>
      <c r="AT336" s="282"/>
      <c r="AU336" s="282"/>
      <c r="AV336" s="282"/>
      <c r="AW336" s="282"/>
    </row>
    <row r="337">
      <c r="A337" s="282"/>
      <c r="B337" s="282"/>
      <c r="C337" s="282"/>
      <c r="D337" s="282"/>
      <c r="E337" s="282"/>
      <c r="F337" s="282"/>
      <c r="G337" s="282"/>
      <c r="H337" s="282"/>
      <c r="I337" s="282"/>
      <c r="J337" s="282"/>
      <c r="K337" s="282"/>
      <c r="L337" s="282"/>
      <c r="M337" s="282"/>
      <c r="N337" s="282"/>
      <c r="O337" s="282"/>
      <c r="P337" s="282"/>
      <c r="Q337" s="282"/>
      <c r="R337" s="282"/>
      <c r="S337" s="282"/>
      <c r="T337" s="282"/>
      <c r="U337" s="282"/>
      <c r="V337" s="282"/>
      <c r="W337" s="282"/>
      <c r="X337" s="282"/>
      <c r="Y337" s="282"/>
      <c r="Z337" s="282"/>
      <c r="AA337" s="282"/>
      <c r="AB337" s="282"/>
      <c r="AC337" s="282"/>
      <c r="AD337" s="282"/>
      <c r="AE337" s="282"/>
      <c r="AF337" s="282"/>
      <c r="AG337" s="282"/>
      <c r="AH337" s="282"/>
      <c r="AI337" s="282"/>
      <c r="AJ337" s="282"/>
      <c r="AK337" s="282"/>
      <c r="AL337" s="282"/>
      <c r="AM337" s="282"/>
      <c r="AN337" s="282"/>
      <c r="AO337" s="282"/>
      <c r="AP337" s="282"/>
      <c r="AQ337" s="282"/>
      <c r="AR337" s="282"/>
      <c r="AS337" s="282"/>
      <c r="AT337" s="282"/>
      <c r="AU337" s="282"/>
      <c r="AV337" s="282"/>
      <c r="AW337" s="282"/>
    </row>
    <row r="338">
      <c r="A338" s="282"/>
      <c r="B338" s="282"/>
      <c r="C338" s="282"/>
      <c r="D338" s="282"/>
      <c r="E338" s="282"/>
      <c r="F338" s="282"/>
      <c r="G338" s="282"/>
      <c r="H338" s="282"/>
      <c r="I338" s="282"/>
      <c r="J338" s="282"/>
      <c r="K338" s="282"/>
      <c r="L338" s="282"/>
      <c r="M338" s="282"/>
      <c r="N338" s="282"/>
      <c r="O338" s="282"/>
      <c r="P338" s="282"/>
      <c r="Q338" s="282"/>
      <c r="R338" s="282"/>
      <c r="S338" s="282"/>
      <c r="T338" s="282"/>
      <c r="U338" s="282"/>
      <c r="V338" s="282"/>
      <c r="W338" s="282"/>
      <c r="X338" s="282"/>
      <c r="Y338" s="282"/>
      <c r="Z338" s="282"/>
      <c r="AA338" s="282"/>
      <c r="AB338" s="282"/>
      <c r="AC338" s="282"/>
      <c r="AD338" s="282"/>
      <c r="AE338" s="282"/>
      <c r="AF338" s="282"/>
      <c r="AG338" s="282"/>
      <c r="AH338" s="282"/>
      <c r="AI338" s="282"/>
      <c r="AJ338" s="282"/>
      <c r="AK338" s="282"/>
      <c r="AL338" s="282"/>
      <c r="AM338" s="282"/>
      <c r="AN338" s="282"/>
      <c r="AO338" s="282"/>
      <c r="AP338" s="282"/>
      <c r="AQ338" s="282"/>
      <c r="AR338" s="282"/>
      <c r="AS338" s="282"/>
      <c r="AT338" s="282"/>
      <c r="AU338" s="282"/>
      <c r="AV338" s="282"/>
      <c r="AW338" s="282"/>
    </row>
    <row r="339">
      <c r="A339" s="282"/>
      <c r="B339" s="282"/>
      <c r="C339" s="282"/>
      <c r="D339" s="282"/>
      <c r="E339" s="282"/>
      <c r="F339" s="282"/>
      <c r="G339" s="282"/>
      <c r="H339" s="282"/>
      <c r="I339" s="282"/>
      <c r="J339" s="282"/>
      <c r="K339" s="282"/>
      <c r="L339" s="282"/>
      <c r="M339" s="282"/>
      <c r="N339" s="282"/>
      <c r="O339" s="282"/>
      <c r="P339" s="282"/>
      <c r="Q339" s="282"/>
      <c r="R339" s="282"/>
      <c r="S339" s="282"/>
      <c r="T339" s="282"/>
      <c r="U339" s="282"/>
      <c r="V339" s="282"/>
      <c r="W339" s="282"/>
      <c r="X339" s="282"/>
      <c r="Y339" s="282"/>
      <c r="Z339" s="282"/>
      <c r="AA339" s="282"/>
      <c r="AB339" s="282"/>
      <c r="AC339" s="282"/>
      <c r="AD339" s="282"/>
      <c r="AE339" s="282"/>
      <c r="AF339" s="282"/>
      <c r="AG339" s="282"/>
      <c r="AH339" s="282"/>
      <c r="AI339" s="282"/>
      <c r="AJ339" s="282"/>
      <c r="AK339" s="282"/>
      <c r="AL339" s="282"/>
      <c r="AM339" s="282"/>
      <c r="AN339" s="282"/>
      <c r="AO339" s="282"/>
      <c r="AP339" s="282"/>
      <c r="AQ339" s="282"/>
      <c r="AR339" s="282"/>
      <c r="AS339" s="282"/>
      <c r="AT339" s="282"/>
      <c r="AU339" s="282"/>
      <c r="AV339" s="282"/>
      <c r="AW339" s="282"/>
    </row>
    <row r="340">
      <c r="A340" s="282"/>
      <c r="B340" s="282"/>
      <c r="C340" s="282"/>
      <c r="D340" s="282"/>
      <c r="E340" s="282"/>
      <c r="F340" s="282"/>
      <c r="G340" s="282"/>
      <c r="H340" s="282"/>
      <c r="I340" s="282"/>
      <c r="J340" s="282"/>
      <c r="K340" s="282"/>
      <c r="L340" s="282"/>
      <c r="M340" s="282"/>
      <c r="N340" s="282"/>
      <c r="O340" s="282"/>
      <c r="P340" s="282"/>
      <c r="Q340" s="282"/>
      <c r="R340" s="282"/>
      <c r="S340" s="282"/>
      <c r="T340" s="282"/>
      <c r="U340" s="282"/>
      <c r="V340" s="282"/>
      <c r="W340" s="282"/>
      <c r="X340" s="282"/>
      <c r="Y340" s="282"/>
      <c r="Z340" s="282"/>
      <c r="AA340" s="282"/>
      <c r="AB340" s="282"/>
      <c r="AC340" s="282"/>
      <c r="AD340" s="282"/>
      <c r="AE340" s="282"/>
      <c r="AF340" s="282"/>
      <c r="AG340" s="282"/>
      <c r="AH340" s="282"/>
      <c r="AI340" s="282"/>
      <c r="AJ340" s="282"/>
      <c r="AK340" s="282"/>
      <c r="AL340" s="282"/>
      <c r="AM340" s="282"/>
      <c r="AN340" s="282"/>
      <c r="AO340" s="282"/>
      <c r="AP340" s="282"/>
      <c r="AQ340" s="282"/>
      <c r="AR340" s="282"/>
      <c r="AS340" s="282"/>
      <c r="AT340" s="282"/>
      <c r="AU340" s="282"/>
      <c r="AV340" s="282"/>
      <c r="AW340" s="282"/>
    </row>
    <row r="341">
      <c r="A341" s="282"/>
      <c r="B341" s="282"/>
      <c r="C341" s="282"/>
      <c r="D341" s="282"/>
      <c r="E341" s="282"/>
      <c r="F341" s="282"/>
      <c r="G341" s="282"/>
      <c r="H341" s="282"/>
      <c r="I341" s="282"/>
      <c r="J341" s="282"/>
      <c r="K341" s="282"/>
      <c r="L341" s="282"/>
      <c r="M341" s="282"/>
      <c r="N341" s="282"/>
      <c r="O341" s="282"/>
      <c r="P341" s="282"/>
      <c r="Q341" s="282"/>
      <c r="R341" s="282"/>
      <c r="S341" s="282"/>
      <c r="T341" s="282"/>
      <c r="U341" s="282"/>
      <c r="V341" s="282"/>
      <c r="W341" s="282"/>
      <c r="X341" s="282"/>
      <c r="Y341" s="282"/>
      <c r="Z341" s="282"/>
      <c r="AA341" s="282"/>
      <c r="AB341" s="282"/>
      <c r="AC341" s="282"/>
      <c r="AD341" s="282"/>
      <c r="AE341" s="282"/>
      <c r="AF341" s="282"/>
      <c r="AG341" s="282"/>
      <c r="AH341" s="282"/>
      <c r="AI341" s="282"/>
      <c r="AJ341" s="282"/>
      <c r="AK341" s="282"/>
      <c r="AL341" s="282"/>
      <c r="AM341" s="282"/>
      <c r="AN341" s="282"/>
      <c r="AO341" s="282"/>
      <c r="AP341" s="282"/>
      <c r="AQ341" s="282"/>
      <c r="AR341" s="282"/>
      <c r="AS341" s="282"/>
      <c r="AT341" s="282"/>
      <c r="AU341" s="282"/>
      <c r="AV341" s="282"/>
      <c r="AW341" s="282"/>
    </row>
    <row r="342">
      <c r="A342" s="282"/>
      <c r="B342" s="282"/>
      <c r="C342" s="282"/>
      <c r="D342" s="282"/>
      <c r="E342" s="282"/>
      <c r="F342" s="282"/>
      <c r="G342" s="282"/>
      <c r="H342" s="282"/>
      <c r="I342" s="282"/>
      <c r="J342" s="282"/>
      <c r="K342" s="282"/>
      <c r="L342" s="282"/>
      <c r="M342" s="282"/>
      <c r="N342" s="282"/>
      <c r="O342" s="282"/>
      <c r="P342" s="282"/>
      <c r="Q342" s="282"/>
      <c r="R342" s="282"/>
      <c r="S342" s="282"/>
      <c r="T342" s="282"/>
      <c r="U342" s="282"/>
      <c r="V342" s="282"/>
      <c r="W342" s="282"/>
      <c r="X342" s="282"/>
      <c r="Y342" s="282"/>
      <c r="Z342" s="282"/>
      <c r="AA342" s="282"/>
      <c r="AB342" s="282"/>
      <c r="AC342" s="282"/>
      <c r="AD342" s="282"/>
      <c r="AE342" s="282"/>
      <c r="AF342" s="282"/>
      <c r="AG342" s="282"/>
      <c r="AH342" s="282"/>
      <c r="AI342" s="282"/>
      <c r="AJ342" s="282"/>
      <c r="AK342" s="282"/>
      <c r="AL342" s="282"/>
      <c r="AM342" s="282"/>
      <c r="AN342" s="282"/>
      <c r="AO342" s="282"/>
      <c r="AP342" s="282"/>
      <c r="AQ342" s="282"/>
      <c r="AR342" s="282"/>
      <c r="AS342" s="282"/>
      <c r="AT342" s="282"/>
      <c r="AU342" s="282"/>
      <c r="AV342" s="282"/>
      <c r="AW342" s="282"/>
    </row>
    <row r="343">
      <c r="A343" s="282"/>
      <c r="B343" s="282"/>
      <c r="C343" s="282"/>
      <c r="D343" s="282"/>
      <c r="E343" s="282"/>
      <c r="F343" s="282"/>
      <c r="G343" s="282"/>
      <c r="H343" s="282"/>
      <c r="I343" s="282"/>
      <c r="J343" s="282"/>
      <c r="K343" s="282"/>
      <c r="L343" s="282"/>
      <c r="M343" s="282"/>
      <c r="N343" s="282"/>
      <c r="O343" s="282"/>
      <c r="P343" s="282"/>
      <c r="Q343" s="282"/>
      <c r="R343" s="282"/>
      <c r="S343" s="282"/>
      <c r="T343" s="282"/>
      <c r="U343" s="282"/>
      <c r="V343" s="282"/>
      <c r="W343" s="282"/>
      <c r="X343" s="282"/>
      <c r="Y343" s="282"/>
      <c r="Z343" s="282"/>
      <c r="AA343" s="282"/>
      <c r="AB343" s="282"/>
      <c r="AC343" s="282"/>
      <c r="AD343" s="282"/>
      <c r="AE343" s="282"/>
      <c r="AF343" s="282"/>
      <c r="AG343" s="282"/>
      <c r="AH343" s="282"/>
      <c r="AI343" s="282"/>
      <c r="AJ343" s="282"/>
      <c r="AK343" s="282"/>
      <c r="AL343" s="282"/>
      <c r="AM343" s="282"/>
      <c r="AN343" s="282"/>
      <c r="AO343" s="282"/>
      <c r="AP343" s="282"/>
      <c r="AQ343" s="282"/>
      <c r="AR343" s="282"/>
      <c r="AS343" s="282"/>
      <c r="AT343" s="282"/>
      <c r="AU343" s="282"/>
      <c r="AV343" s="282"/>
      <c r="AW343" s="282"/>
    </row>
    <row r="344">
      <c r="A344" s="282"/>
      <c r="B344" s="282"/>
      <c r="C344" s="282"/>
      <c r="D344" s="282"/>
      <c r="E344" s="282"/>
      <c r="F344" s="282"/>
      <c r="G344" s="282"/>
      <c r="H344" s="282"/>
      <c r="I344" s="282"/>
      <c r="J344" s="282"/>
      <c r="K344" s="282"/>
      <c r="L344" s="282"/>
      <c r="M344" s="282"/>
      <c r="N344" s="282"/>
      <c r="O344" s="282"/>
      <c r="P344" s="282"/>
      <c r="Q344" s="282"/>
      <c r="R344" s="282"/>
      <c r="S344" s="282"/>
      <c r="T344" s="282"/>
      <c r="U344" s="282"/>
      <c r="V344" s="282"/>
      <c r="W344" s="282"/>
      <c r="X344" s="282"/>
      <c r="Y344" s="282"/>
      <c r="Z344" s="282"/>
      <c r="AA344" s="282"/>
      <c r="AB344" s="282"/>
      <c r="AC344" s="282"/>
      <c r="AD344" s="282"/>
      <c r="AE344" s="282"/>
      <c r="AF344" s="282"/>
      <c r="AG344" s="282"/>
      <c r="AH344" s="282"/>
      <c r="AI344" s="282"/>
      <c r="AJ344" s="282"/>
      <c r="AK344" s="282"/>
      <c r="AL344" s="282"/>
      <c r="AM344" s="282"/>
      <c r="AN344" s="282"/>
      <c r="AO344" s="282"/>
      <c r="AP344" s="282"/>
      <c r="AQ344" s="282"/>
      <c r="AR344" s="282"/>
      <c r="AS344" s="282"/>
      <c r="AT344" s="282"/>
      <c r="AU344" s="282"/>
      <c r="AV344" s="282"/>
      <c r="AW344" s="282"/>
    </row>
    <row r="345">
      <c r="A345" s="282"/>
      <c r="B345" s="282"/>
      <c r="C345" s="282"/>
      <c r="D345" s="282"/>
      <c r="E345" s="282"/>
      <c r="F345" s="282"/>
      <c r="G345" s="282"/>
      <c r="H345" s="282"/>
      <c r="I345" s="282"/>
      <c r="J345" s="282"/>
      <c r="K345" s="282"/>
      <c r="L345" s="282"/>
      <c r="M345" s="282"/>
      <c r="N345" s="282"/>
      <c r="O345" s="282"/>
      <c r="P345" s="282"/>
      <c r="Q345" s="282"/>
      <c r="R345" s="282"/>
      <c r="S345" s="282"/>
      <c r="T345" s="282"/>
      <c r="U345" s="282"/>
      <c r="V345" s="282"/>
      <c r="W345" s="282"/>
      <c r="X345" s="282"/>
      <c r="Y345" s="282"/>
      <c r="Z345" s="282"/>
      <c r="AA345" s="282"/>
      <c r="AB345" s="282"/>
      <c r="AC345" s="282"/>
      <c r="AD345" s="282"/>
      <c r="AE345" s="282"/>
      <c r="AF345" s="282"/>
      <c r="AG345" s="282"/>
      <c r="AH345" s="282"/>
      <c r="AI345" s="282"/>
      <c r="AJ345" s="282"/>
      <c r="AK345" s="282"/>
      <c r="AL345" s="282"/>
      <c r="AM345" s="282"/>
      <c r="AN345" s="282"/>
      <c r="AO345" s="282"/>
      <c r="AP345" s="282"/>
      <c r="AQ345" s="282"/>
      <c r="AR345" s="282"/>
      <c r="AS345" s="282"/>
      <c r="AT345" s="282"/>
      <c r="AU345" s="282"/>
      <c r="AV345" s="282"/>
      <c r="AW345" s="282"/>
    </row>
    <row r="346">
      <c r="A346" s="282"/>
      <c r="B346" s="282"/>
      <c r="C346" s="282"/>
      <c r="D346" s="282"/>
      <c r="E346" s="282"/>
      <c r="F346" s="282"/>
      <c r="G346" s="282"/>
      <c r="H346" s="282"/>
      <c r="I346" s="282"/>
      <c r="J346" s="282"/>
      <c r="K346" s="282"/>
      <c r="L346" s="282"/>
      <c r="M346" s="282"/>
      <c r="N346" s="282"/>
      <c r="O346" s="282"/>
      <c r="P346" s="282"/>
      <c r="Q346" s="282"/>
      <c r="R346" s="282"/>
      <c r="S346" s="282"/>
      <c r="T346" s="282"/>
      <c r="U346" s="282"/>
      <c r="V346" s="282"/>
      <c r="W346" s="282"/>
      <c r="X346" s="282"/>
      <c r="Y346" s="282"/>
      <c r="Z346" s="282"/>
      <c r="AA346" s="282"/>
      <c r="AB346" s="282"/>
      <c r="AC346" s="282"/>
      <c r="AD346" s="282"/>
      <c r="AE346" s="282"/>
      <c r="AF346" s="282"/>
      <c r="AG346" s="282"/>
      <c r="AH346" s="282"/>
      <c r="AI346" s="282"/>
      <c r="AJ346" s="282"/>
      <c r="AK346" s="282"/>
      <c r="AL346" s="282"/>
      <c r="AM346" s="282"/>
      <c r="AN346" s="282"/>
      <c r="AO346" s="282"/>
      <c r="AP346" s="282"/>
      <c r="AQ346" s="282"/>
      <c r="AR346" s="282"/>
      <c r="AS346" s="282"/>
      <c r="AT346" s="282"/>
      <c r="AU346" s="282"/>
      <c r="AV346" s="282"/>
      <c r="AW346" s="282"/>
    </row>
    <row r="347">
      <c r="A347" s="282"/>
      <c r="B347" s="282"/>
      <c r="C347" s="282"/>
      <c r="D347" s="282"/>
      <c r="E347" s="282"/>
      <c r="F347" s="282"/>
      <c r="G347" s="282"/>
      <c r="H347" s="282"/>
      <c r="I347" s="282"/>
      <c r="J347" s="282"/>
      <c r="K347" s="282"/>
      <c r="L347" s="282"/>
      <c r="M347" s="282"/>
      <c r="N347" s="282"/>
      <c r="O347" s="282"/>
      <c r="P347" s="282"/>
      <c r="Q347" s="282"/>
      <c r="R347" s="282"/>
      <c r="S347" s="282"/>
      <c r="T347" s="282"/>
      <c r="U347" s="282"/>
      <c r="V347" s="282"/>
      <c r="W347" s="282"/>
      <c r="X347" s="282"/>
      <c r="Y347" s="282"/>
      <c r="Z347" s="282"/>
      <c r="AA347" s="282"/>
      <c r="AB347" s="282"/>
      <c r="AC347" s="282"/>
      <c r="AD347" s="282"/>
      <c r="AE347" s="282"/>
      <c r="AF347" s="282"/>
      <c r="AG347" s="282"/>
      <c r="AH347" s="282"/>
      <c r="AI347" s="282"/>
      <c r="AJ347" s="282"/>
      <c r="AK347" s="282"/>
      <c r="AL347" s="282"/>
      <c r="AM347" s="282"/>
      <c r="AN347" s="282"/>
      <c r="AO347" s="282"/>
      <c r="AP347" s="282"/>
      <c r="AQ347" s="282"/>
      <c r="AR347" s="282"/>
      <c r="AS347" s="282"/>
      <c r="AT347" s="282"/>
      <c r="AU347" s="282"/>
      <c r="AV347" s="282"/>
      <c r="AW347" s="282"/>
    </row>
    <row r="348">
      <c r="A348" s="282"/>
      <c r="B348" s="282"/>
      <c r="C348" s="282"/>
      <c r="D348" s="282"/>
      <c r="E348" s="282"/>
      <c r="F348" s="282"/>
      <c r="G348" s="282"/>
      <c r="H348" s="282"/>
      <c r="I348" s="282"/>
      <c r="J348" s="282"/>
      <c r="K348" s="282"/>
      <c r="L348" s="282"/>
      <c r="M348" s="282"/>
      <c r="N348" s="282"/>
      <c r="O348" s="282"/>
      <c r="P348" s="282"/>
      <c r="Q348" s="282"/>
      <c r="R348" s="282"/>
      <c r="S348" s="282"/>
      <c r="T348" s="282"/>
      <c r="U348" s="282"/>
      <c r="V348" s="282"/>
      <c r="W348" s="282"/>
      <c r="X348" s="282"/>
      <c r="Y348" s="282"/>
      <c r="Z348" s="282"/>
      <c r="AA348" s="282"/>
      <c r="AB348" s="282"/>
      <c r="AC348" s="282"/>
      <c r="AD348" s="282"/>
      <c r="AE348" s="282"/>
      <c r="AF348" s="282"/>
      <c r="AG348" s="282"/>
      <c r="AH348" s="282"/>
      <c r="AI348" s="282"/>
      <c r="AJ348" s="282"/>
      <c r="AK348" s="282"/>
      <c r="AL348" s="282"/>
      <c r="AM348" s="282"/>
      <c r="AN348" s="282"/>
      <c r="AO348" s="282"/>
      <c r="AP348" s="282"/>
      <c r="AQ348" s="282"/>
      <c r="AR348" s="282"/>
      <c r="AS348" s="282"/>
      <c r="AT348" s="282"/>
      <c r="AU348" s="282"/>
      <c r="AV348" s="282"/>
      <c r="AW348" s="282"/>
    </row>
    <row r="349">
      <c r="A349" s="282"/>
      <c r="B349" s="282"/>
      <c r="C349" s="282"/>
      <c r="D349" s="282"/>
      <c r="E349" s="282"/>
      <c r="F349" s="282"/>
      <c r="G349" s="282"/>
      <c r="H349" s="282"/>
      <c r="I349" s="282"/>
      <c r="J349" s="282"/>
      <c r="K349" s="282"/>
      <c r="L349" s="282"/>
      <c r="M349" s="282"/>
      <c r="N349" s="282"/>
      <c r="O349" s="282"/>
      <c r="P349" s="282"/>
      <c r="Q349" s="282"/>
      <c r="R349" s="282"/>
      <c r="S349" s="282"/>
      <c r="T349" s="282"/>
      <c r="U349" s="282"/>
      <c r="V349" s="282"/>
      <c r="W349" s="282"/>
      <c r="X349" s="282"/>
      <c r="Y349" s="282"/>
      <c r="Z349" s="282"/>
      <c r="AA349" s="282"/>
      <c r="AB349" s="282"/>
      <c r="AC349" s="282"/>
      <c r="AD349" s="282"/>
      <c r="AE349" s="282"/>
      <c r="AF349" s="282"/>
      <c r="AG349" s="282"/>
      <c r="AH349" s="282"/>
      <c r="AI349" s="282"/>
      <c r="AJ349" s="282"/>
      <c r="AK349" s="282"/>
      <c r="AL349" s="282"/>
      <c r="AM349" s="282"/>
      <c r="AN349" s="282"/>
      <c r="AO349" s="282"/>
      <c r="AP349" s="282"/>
      <c r="AQ349" s="282"/>
      <c r="AR349" s="282"/>
      <c r="AS349" s="282"/>
      <c r="AT349" s="282"/>
      <c r="AU349" s="282"/>
      <c r="AV349" s="282"/>
      <c r="AW349" s="282"/>
    </row>
    <row r="350">
      <c r="A350" s="282"/>
      <c r="B350" s="282"/>
      <c r="C350" s="282"/>
      <c r="D350" s="282"/>
      <c r="E350" s="282"/>
      <c r="F350" s="282"/>
      <c r="G350" s="282"/>
      <c r="H350" s="282"/>
      <c r="I350" s="282"/>
      <c r="J350" s="282"/>
      <c r="K350" s="282"/>
      <c r="L350" s="282"/>
      <c r="M350" s="282"/>
      <c r="N350" s="282"/>
      <c r="O350" s="282"/>
      <c r="P350" s="282"/>
      <c r="Q350" s="282"/>
      <c r="R350" s="282"/>
      <c r="S350" s="282"/>
      <c r="T350" s="282"/>
      <c r="U350" s="282"/>
      <c r="V350" s="282"/>
      <c r="W350" s="282"/>
      <c r="X350" s="282"/>
      <c r="Y350" s="282"/>
      <c r="Z350" s="282"/>
      <c r="AA350" s="282"/>
      <c r="AB350" s="282"/>
      <c r="AC350" s="282"/>
      <c r="AD350" s="282"/>
      <c r="AE350" s="282"/>
      <c r="AF350" s="282"/>
      <c r="AG350" s="282"/>
      <c r="AH350" s="282"/>
      <c r="AI350" s="282"/>
      <c r="AJ350" s="282"/>
      <c r="AK350" s="282"/>
      <c r="AL350" s="282"/>
      <c r="AM350" s="282"/>
      <c r="AN350" s="282"/>
      <c r="AO350" s="282"/>
      <c r="AP350" s="282"/>
      <c r="AQ350" s="282"/>
      <c r="AR350" s="282"/>
      <c r="AS350" s="282"/>
      <c r="AT350" s="282"/>
      <c r="AU350" s="282"/>
      <c r="AV350" s="282"/>
      <c r="AW350" s="282"/>
    </row>
    <row r="351">
      <c r="A351" s="282"/>
      <c r="B351" s="282"/>
      <c r="C351" s="282"/>
      <c r="D351" s="282"/>
      <c r="E351" s="282"/>
      <c r="F351" s="282"/>
      <c r="G351" s="282"/>
      <c r="H351" s="282"/>
      <c r="I351" s="282"/>
      <c r="J351" s="282"/>
      <c r="K351" s="282"/>
      <c r="L351" s="282"/>
      <c r="M351" s="282"/>
      <c r="N351" s="282"/>
      <c r="O351" s="282"/>
      <c r="P351" s="282"/>
      <c r="Q351" s="282"/>
      <c r="R351" s="282"/>
      <c r="S351" s="282"/>
      <c r="T351" s="282"/>
      <c r="U351" s="282"/>
      <c r="V351" s="282"/>
      <c r="W351" s="282"/>
      <c r="X351" s="282"/>
      <c r="Y351" s="282"/>
      <c r="Z351" s="282"/>
      <c r="AA351" s="282"/>
      <c r="AB351" s="282"/>
      <c r="AC351" s="282"/>
      <c r="AD351" s="282"/>
      <c r="AE351" s="282"/>
      <c r="AF351" s="282"/>
      <c r="AG351" s="282"/>
      <c r="AH351" s="282"/>
      <c r="AI351" s="282"/>
      <c r="AJ351" s="282"/>
      <c r="AK351" s="282"/>
      <c r="AL351" s="282"/>
      <c r="AM351" s="282"/>
      <c r="AN351" s="282"/>
      <c r="AO351" s="282"/>
      <c r="AP351" s="282"/>
      <c r="AQ351" s="282"/>
      <c r="AR351" s="282"/>
      <c r="AS351" s="282"/>
      <c r="AT351" s="282"/>
      <c r="AU351" s="282"/>
      <c r="AV351" s="282"/>
      <c r="AW351" s="282"/>
    </row>
    <row r="352">
      <c r="A352" s="282"/>
      <c r="B352" s="282"/>
      <c r="C352" s="282"/>
      <c r="D352" s="282"/>
      <c r="E352" s="282"/>
      <c r="F352" s="282"/>
      <c r="G352" s="282"/>
      <c r="H352" s="282"/>
      <c r="I352" s="282"/>
      <c r="J352" s="282"/>
      <c r="K352" s="282"/>
      <c r="L352" s="282"/>
      <c r="M352" s="282"/>
      <c r="N352" s="282"/>
      <c r="O352" s="282"/>
      <c r="P352" s="282"/>
      <c r="Q352" s="282"/>
      <c r="R352" s="282"/>
      <c r="S352" s="282"/>
      <c r="T352" s="282"/>
      <c r="U352" s="282"/>
      <c r="V352" s="282"/>
      <c r="W352" s="282"/>
      <c r="X352" s="282"/>
      <c r="Y352" s="282"/>
      <c r="Z352" s="282"/>
      <c r="AA352" s="282"/>
      <c r="AB352" s="282"/>
      <c r="AC352" s="282"/>
      <c r="AD352" s="282"/>
      <c r="AE352" s="282"/>
      <c r="AF352" s="282"/>
      <c r="AG352" s="282"/>
      <c r="AH352" s="282"/>
      <c r="AI352" s="282"/>
      <c r="AJ352" s="282"/>
      <c r="AK352" s="282"/>
      <c r="AL352" s="282"/>
      <c r="AM352" s="282"/>
      <c r="AN352" s="282"/>
      <c r="AO352" s="282"/>
      <c r="AP352" s="282"/>
      <c r="AQ352" s="282"/>
      <c r="AR352" s="282"/>
      <c r="AS352" s="282"/>
      <c r="AT352" s="282"/>
      <c r="AU352" s="282"/>
      <c r="AV352" s="282"/>
      <c r="AW352" s="282"/>
    </row>
    <row r="353">
      <c r="A353" s="282"/>
      <c r="B353" s="282"/>
      <c r="C353" s="282"/>
      <c r="D353" s="282"/>
      <c r="E353" s="282"/>
      <c r="F353" s="282"/>
      <c r="G353" s="282"/>
      <c r="H353" s="282"/>
      <c r="I353" s="282"/>
      <c r="J353" s="282"/>
      <c r="K353" s="282"/>
      <c r="L353" s="282"/>
      <c r="M353" s="282"/>
      <c r="N353" s="282"/>
      <c r="O353" s="282"/>
      <c r="P353" s="282"/>
      <c r="Q353" s="282"/>
      <c r="R353" s="282"/>
      <c r="S353" s="282"/>
      <c r="T353" s="282"/>
      <c r="U353" s="282"/>
      <c r="V353" s="282"/>
      <c r="W353" s="282"/>
      <c r="X353" s="282"/>
      <c r="Y353" s="282"/>
      <c r="Z353" s="282"/>
      <c r="AA353" s="282"/>
      <c r="AB353" s="282"/>
      <c r="AC353" s="282"/>
      <c r="AD353" s="282"/>
      <c r="AE353" s="282"/>
      <c r="AF353" s="282"/>
      <c r="AG353" s="282"/>
      <c r="AH353" s="282"/>
      <c r="AI353" s="282"/>
      <c r="AJ353" s="282"/>
      <c r="AK353" s="282"/>
      <c r="AL353" s="282"/>
      <c r="AM353" s="282"/>
      <c r="AN353" s="282"/>
      <c r="AO353" s="282"/>
      <c r="AP353" s="282"/>
      <c r="AQ353" s="282"/>
      <c r="AR353" s="282"/>
      <c r="AS353" s="282"/>
      <c r="AT353" s="282"/>
      <c r="AU353" s="282"/>
      <c r="AV353" s="282"/>
      <c r="AW353" s="282"/>
    </row>
    <row r="354">
      <c r="A354" s="282"/>
      <c r="B354" s="282"/>
      <c r="C354" s="282"/>
      <c r="D354" s="282"/>
      <c r="E354" s="282"/>
      <c r="F354" s="282"/>
      <c r="G354" s="282"/>
      <c r="H354" s="282"/>
      <c r="I354" s="282"/>
      <c r="J354" s="282"/>
      <c r="K354" s="282"/>
      <c r="L354" s="282"/>
      <c r="M354" s="282"/>
      <c r="N354" s="282"/>
      <c r="O354" s="282"/>
      <c r="P354" s="282"/>
      <c r="Q354" s="282"/>
      <c r="R354" s="282"/>
      <c r="S354" s="282"/>
      <c r="T354" s="282"/>
      <c r="U354" s="282"/>
      <c r="V354" s="282"/>
      <c r="W354" s="282"/>
      <c r="X354" s="282"/>
      <c r="Y354" s="282"/>
      <c r="Z354" s="282"/>
      <c r="AA354" s="282"/>
      <c r="AB354" s="282"/>
      <c r="AC354" s="282"/>
      <c r="AD354" s="282"/>
      <c r="AE354" s="282"/>
      <c r="AF354" s="282"/>
      <c r="AG354" s="282"/>
      <c r="AH354" s="282"/>
      <c r="AI354" s="282"/>
      <c r="AJ354" s="282"/>
      <c r="AK354" s="282"/>
      <c r="AL354" s="282"/>
      <c r="AM354" s="282"/>
      <c r="AN354" s="282"/>
      <c r="AO354" s="282"/>
      <c r="AP354" s="282"/>
      <c r="AQ354" s="282"/>
      <c r="AR354" s="282"/>
      <c r="AS354" s="282"/>
      <c r="AT354" s="282"/>
      <c r="AU354" s="282"/>
      <c r="AV354" s="282"/>
      <c r="AW354" s="282"/>
    </row>
    <row r="355">
      <c r="A355" s="282"/>
      <c r="B355" s="282"/>
      <c r="C355" s="282"/>
      <c r="D355" s="282"/>
      <c r="E355" s="282"/>
      <c r="F355" s="282"/>
      <c r="G355" s="282"/>
      <c r="H355" s="282"/>
      <c r="I355" s="282"/>
      <c r="J355" s="282"/>
      <c r="K355" s="282"/>
      <c r="L355" s="282"/>
      <c r="M355" s="282"/>
      <c r="N355" s="282"/>
      <c r="O355" s="282"/>
      <c r="P355" s="282"/>
      <c r="Q355" s="282"/>
      <c r="R355" s="282"/>
      <c r="S355" s="282"/>
      <c r="T355" s="282"/>
      <c r="U355" s="282"/>
      <c r="V355" s="282"/>
      <c r="W355" s="282"/>
      <c r="X355" s="282"/>
      <c r="Y355" s="282"/>
      <c r="Z355" s="282"/>
      <c r="AA355" s="282"/>
      <c r="AB355" s="282"/>
      <c r="AC355" s="282"/>
      <c r="AD355" s="282"/>
      <c r="AE355" s="282"/>
      <c r="AF355" s="282"/>
      <c r="AG355" s="282"/>
      <c r="AH355" s="282"/>
      <c r="AI355" s="282"/>
      <c r="AJ355" s="282"/>
      <c r="AK355" s="282"/>
      <c r="AL355" s="282"/>
      <c r="AM355" s="282"/>
      <c r="AN355" s="282"/>
      <c r="AO355" s="282"/>
      <c r="AP355" s="282"/>
      <c r="AQ355" s="282"/>
      <c r="AR355" s="282"/>
      <c r="AS355" s="282"/>
      <c r="AT355" s="282"/>
      <c r="AU355" s="282"/>
      <c r="AV355" s="282"/>
      <c r="AW355" s="282"/>
    </row>
    <row r="356">
      <c r="A356" s="282"/>
      <c r="B356" s="282"/>
      <c r="C356" s="282"/>
      <c r="D356" s="282"/>
      <c r="E356" s="282"/>
      <c r="F356" s="282"/>
      <c r="G356" s="282"/>
      <c r="H356" s="282"/>
      <c r="I356" s="282"/>
      <c r="J356" s="282"/>
      <c r="K356" s="282"/>
      <c r="L356" s="282"/>
      <c r="M356" s="282"/>
      <c r="N356" s="282"/>
      <c r="O356" s="282"/>
      <c r="P356" s="282"/>
      <c r="Q356" s="282"/>
      <c r="R356" s="282"/>
      <c r="S356" s="282"/>
      <c r="T356" s="282"/>
      <c r="U356" s="282"/>
      <c r="V356" s="282"/>
      <c r="W356" s="282"/>
      <c r="X356" s="282"/>
      <c r="Y356" s="282"/>
      <c r="Z356" s="282"/>
      <c r="AA356" s="282"/>
      <c r="AB356" s="282"/>
      <c r="AC356" s="282"/>
      <c r="AD356" s="282"/>
      <c r="AE356" s="282"/>
      <c r="AF356" s="282"/>
      <c r="AG356" s="282"/>
      <c r="AH356" s="282"/>
      <c r="AI356" s="282"/>
      <c r="AJ356" s="282"/>
      <c r="AK356" s="282"/>
      <c r="AL356" s="282"/>
      <c r="AM356" s="282"/>
      <c r="AN356" s="282"/>
      <c r="AO356" s="282"/>
      <c r="AP356" s="282"/>
      <c r="AQ356" s="282"/>
      <c r="AR356" s="282"/>
      <c r="AS356" s="282"/>
      <c r="AT356" s="282"/>
      <c r="AU356" s="282"/>
      <c r="AV356" s="282"/>
      <c r="AW356" s="282"/>
    </row>
    <row r="357">
      <c r="A357" s="282"/>
      <c r="B357" s="282"/>
      <c r="C357" s="282"/>
      <c r="D357" s="282"/>
      <c r="E357" s="282"/>
      <c r="F357" s="282"/>
      <c r="G357" s="282"/>
      <c r="H357" s="282"/>
      <c r="I357" s="282"/>
      <c r="J357" s="282"/>
      <c r="K357" s="282"/>
      <c r="L357" s="282"/>
      <c r="M357" s="282"/>
      <c r="N357" s="282"/>
      <c r="O357" s="282"/>
      <c r="P357" s="282"/>
      <c r="Q357" s="282"/>
      <c r="R357" s="282"/>
      <c r="S357" s="282"/>
      <c r="T357" s="282"/>
      <c r="U357" s="282"/>
      <c r="V357" s="282"/>
      <c r="W357" s="282"/>
      <c r="X357" s="282"/>
      <c r="Y357" s="282"/>
      <c r="Z357" s="282"/>
      <c r="AA357" s="282"/>
      <c r="AB357" s="282"/>
      <c r="AC357" s="282"/>
      <c r="AD357" s="282"/>
      <c r="AE357" s="282"/>
      <c r="AF357" s="282"/>
      <c r="AG357" s="282"/>
      <c r="AH357" s="282"/>
      <c r="AI357" s="282"/>
      <c r="AJ357" s="282"/>
      <c r="AK357" s="282"/>
      <c r="AL357" s="282"/>
      <c r="AM357" s="282"/>
      <c r="AN357" s="282"/>
      <c r="AO357" s="282"/>
      <c r="AP357" s="282"/>
      <c r="AQ357" s="282"/>
      <c r="AR357" s="282"/>
      <c r="AS357" s="282"/>
      <c r="AT357" s="282"/>
      <c r="AU357" s="282"/>
      <c r="AV357" s="282"/>
      <c r="AW357" s="282"/>
    </row>
    <row r="358">
      <c r="A358" s="282"/>
      <c r="B358" s="282"/>
      <c r="C358" s="282"/>
      <c r="D358" s="282"/>
      <c r="E358" s="282"/>
      <c r="F358" s="282"/>
      <c r="G358" s="282"/>
      <c r="H358" s="282"/>
      <c r="I358" s="282"/>
      <c r="J358" s="282"/>
      <c r="K358" s="282"/>
      <c r="L358" s="282"/>
      <c r="M358" s="282"/>
      <c r="N358" s="282"/>
      <c r="O358" s="282"/>
      <c r="P358" s="282"/>
      <c r="Q358" s="282"/>
      <c r="R358" s="282"/>
      <c r="S358" s="282"/>
      <c r="T358" s="282"/>
      <c r="U358" s="282"/>
      <c r="V358" s="282"/>
      <c r="W358" s="282"/>
      <c r="X358" s="282"/>
      <c r="Y358" s="282"/>
      <c r="Z358" s="282"/>
      <c r="AA358" s="282"/>
      <c r="AB358" s="282"/>
      <c r="AC358" s="282"/>
      <c r="AD358" s="282"/>
      <c r="AE358" s="282"/>
      <c r="AF358" s="282"/>
      <c r="AG358" s="282"/>
      <c r="AH358" s="282"/>
      <c r="AI358" s="282"/>
      <c r="AJ358" s="282"/>
      <c r="AK358" s="282"/>
      <c r="AL358" s="282"/>
      <c r="AM358" s="282"/>
      <c r="AN358" s="282"/>
      <c r="AO358" s="282"/>
      <c r="AP358" s="282"/>
      <c r="AQ358" s="282"/>
      <c r="AR358" s="282"/>
      <c r="AS358" s="282"/>
      <c r="AT358" s="282"/>
      <c r="AU358" s="282"/>
      <c r="AV358" s="282"/>
      <c r="AW358" s="282"/>
    </row>
    <row r="359">
      <c r="A359" s="282"/>
      <c r="B359" s="282"/>
      <c r="C359" s="282"/>
      <c r="D359" s="282"/>
      <c r="E359" s="282"/>
      <c r="F359" s="282"/>
      <c r="G359" s="282"/>
      <c r="H359" s="282"/>
      <c r="I359" s="282"/>
      <c r="J359" s="282"/>
      <c r="K359" s="282"/>
      <c r="L359" s="282"/>
      <c r="M359" s="282"/>
      <c r="N359" s="282"/>
      <c r="O359" s="282"/>
      <c r="P359" s="282"/>
      <c r="Q359" s="282"/>
      <c r="R359" s="282"/>
      <c r="S359" s="282"/>
      <c r="T359" s="282"/>
      <c r="U359" s="282"/>
      <c r="V359" s="282"/>
      <c r="W359" s="282"/>
      <c r="X359" s="282"/>
      <c r="Y359" s="282"/>
      <c r="Z359" s="282"/>
      <c r="AA359" s="282"/>
      <c r="AB359" s="282"/>
      <c r="AC359" s="282"/>
      <c r="AD359" s="282"/>
      <c r="AE359" s="282"/>
      <c r="AF359" s="282"/>
      <c r="AG359" s="282"/>
      <c r="AH359" s="282"/>
      <c r="AI359" s="282"/>
      <c r="AJ359" s="282"/>
      <c r="AK359" s="282"/>
      <c r="AL359" s="282"/>
      <c r="AM359" s="282"/>
      <c r="AN359" s="282"/>
      <c r="AO359" s="282"/>
      <c r="AP359" s="282"/>
      <c r="AQ359" s="282"/>
      <c r="AR359" s="282"/>
      <c r="AS359" s="282"/>
      <c r="AT359" s="282"/>
      <c r="AU359" s="282"/>
      <c r="AV359" s="282"/>
      <c r="AW359" s="282"/>
    </row>
    <row r="360">
      <c r="A360" s="282"/>
      <c r="B360" s="282"/>
      <c r="C360" s="282"/>
      <c r="D360" s="282"/>
      <c r="E360" s="282"/>
      <c r="F360" s="282"/>
      <c r="G360" s="282"/>
      <c r="H360" s="282"/>
      <c r="I360" s="282"/>
      <c r="J360" s="282"/>
      <c r="K360" s="282"/>
      <c r="L360" s="282"/>
      <c r="M360" s="282"/>
      <c r="N360" s="282"/>
      <c r="O360" s="282"/>
      <c r="P360" s="282"/>
      <c r="Q360" s="282"/>
      <c r="R360" s="282"/>
      <c r="S360" s="282"/>
      <c r="T360" s="282"/>
      <c r="U360" s="282"/>
      <c r="V360" s="282"/>
      <c r="W360" s="282"/>
      <c r="X360" s="282"/>
      <c r="Y360" s="282"/>
      <c r="Z360" s="282"/>
      <c r="AA360" s="282"/>
      <c r="AB360" s="282"/>
      <c r="AC360" s="282"/>
      <c r="AD360" s="282"/>
      <c r="AE360" s="282"/>
      <c r="AF360" s="282"/>
      <c r="AG360" s="282"/>
      <c r="AH360" s="282"/>
      <c r="AI360" s="282"/>
      <c r="AJ360" s="282"/>
      <c r="AK360" s="282"/>
      <c r="AL360" s="282"/>
      <c r="AM360" s="282"/>
      <c r="AN360" s="282"/>
      <c r="AO360" s="282"/>
      <c r="AP360" s="282"/>
      <c r="AQ360" s="282"/>
      <c r="AR360" s="282"/>
      <c r="AS360" s="282"/>
      <c r="AT360" s="282"/>
      <c r="AU360" s="282"/>
      <c r="AV360" s="282"/>
      <c r="AW360" s="282"/>
    </row>
    <row r="361">
      <c r="A361" s="282"/>
      <c r="B361" s="282"/>
      <c r="C361" s="282"/>
      <c r="D361" s="282"/>
      <c r="E361" s="282"/>
      <c r="F361" s="282"/>
      <c r="G361" s="282"/>
      <c r="H361" s="282"/>
      <c r="I361" s="282"/>
      <c r="J361" s="282"/>
      <c r="K361" s="282"/>
      <c r="L361" s="282"/>
      <c r="M361" s="282"/>
      <c r="N361" s="282"/>
      <c r="O361" s="282"/>
      <c r="P361" s="282"/>
      <c r="Q361" s="282"/>
      <c r="R361" s="282"/>
      <c r="S361" s="282"/>
      <c r="T361" s="282"/>
      <c r="U361" s="282"/>
      <c r="V361" s="282"/>
      <c r="W361" s="282"/>
      <c r="X361" s="282"/>
      <c r="Y361" s="282"/>
      <c r="Z361" s="282"/>
      <c r="AA361" s="282"/>
      <c r="AB361" s="282"/>
      <c r="AC361" s="282"/>
      <c r="AD361" s="282"/>
      <c r="AE361" s="282"/>
      <c r="AF361" s="282"/>
      <c r="AG361" s="282"/>
      <c r="AH361" s="282"/>
      <c r="AI361" s="282"/>
      <c r="AJ361" s="282"/>
      <c r="AK361" s="282"/>
      <c r="AL361" s="282"/>
      <c r="AM361" s="282"/>
      <c r="AN361" s="282"/>
      <c r="AO361" s="282"/>
      <c r="AP361" s="282"/>
      <c r="AQ361" s="282"/>
      <c r="AR361" s="282"/>
      <c r="AS361" s="282"/>
      <c r="AT361" s="282"/>
      <c r="AU361" s="282"/>
      <c r="AV361" s="282"/>
      <c r="AW361" s="282"/>
    </row>
    <row r="362">
      <c r="A362" s="282"/>
      <c r="B362" s="282"/>
      <c r="C362" s="282"/>
      <c r="D362" s="282"/>
      <c r="E362" s="282"/>
      <c r="F362" s="282"/>
      <c r="G362" s="282"/>
      <c r="H362" s="282"/>
      <c r="I362" s="282"/>
      <c r="J362" s="282"/>
      <c r="K362" s="282"/>
      <c r="L362" s="282"/>
      <c r="M362" s="282"/>
      <c r="N362" s="282"/>
      <c r="O362" s="282"/>
      <c r="P362" s="282"/>
      <c r="Q362" s="282"/>
      <c r="R362" s="282"/>
      <c r="S362" s="282"/>
      <c r="T362" s="282"/>
      <c r="U362" s="282"/>
      <c r="V362" s="282"/>
      <c r="W362" s="282"/>
      <c r="X362" s="282"/>
      <c r="Y362" s="282"/>
      <c r="Z362" s="282"/>
      <c r="AA362" s="282"/>
      <c r="AB362" s="282"/>
      <c r="AC362" s="282"/>
      <c r="AD362" s="282"/>
      <c r="AE362" s="282"/>
      <c r="AF362" s="282"/>
      <c r="AG362" s="282"/>
      <c r="AH362" s="282"/>
      <c r="AI362" s="282"/>
      <c r="AJ362" s="282"/>
      <c r="AK362" s="282"/>
      <c r="AL362" s="282"/>
      <c r="AM362" s="282"/>
      <c r="AN362" s="282"/>
      <c r="AO362" s="282"/>
      <c r="AP362" s="282"/>
      <c r="AQ362" s="282"/>
      <c r="AR362" s="282"/>
      <c r="AS362" s="282"/>
      <c r="AT362" s="282"/>
      <c r="AU362" s="282"/>
      <c r="AV362" s="282"/>
      <c r="AW362" s="282"/>
    </row>
    <row r="363">
      <c r="A363" s="282"/>
      <c r="B363" s="282"/>
      <c r="C363" s="282"/>
      <c r="D363" s="282"/>
      <c r="E363" s="282"/>
      <c r="F363" s="282"/>
      <c r="G363" s="282"/>
      <c r="H363" s="282"/>
      <c r="I363" s="282"/>
      <c r="J363" s="282"/>
      <c r="K363" s="282"/>
      <c r="L363" s="282"/>
      <c r="M363" s="282"/>
      <c r="N363" s="282"/>
      <c r="O363" s="282"/>
      <c r="P363" s="282"/>
      <c r="Q363" s="282"/>
      <c r="R363" s="282"/>
      <c r="S363" s="282"/>
      <c r="T363" s="282"/>
      <c r="U363" s="282"/>
      <c r="V363" s="282"/>
      <c r="W363" s="282"/>
      <c r="X363" s="282"/>
      <c r="Y363" s="282"/>
      <c r="Z363" s="282"/>
      <c r="AA363" s="282"/>
      <c r="AB363" s="282"/>
      <c r="AC363" s="282"/>
      <c r="AD363" s="282"/>
      <c r="AE363" s="282"/>
      <c r="AF363" s="282"/>
      <c r="AG363" s="282"/>
      <c r="AH363" s="282"/>
      <c r="AI363" s="282"/>
      <c r="AJ363" s="282"/>
      <c r="AK363" s="282"/>
      <c r="AL363" s="282"/>
      <c r="AM363" s="282"/>
      <c r="AN363" s="282"/>
      <c r="AO363" s="282"/>
      <c r="AP363" s="282"/>
      <c r="AQ363" s="282"/>
      <c r="AR363" s="282"/>
      <c r="AS363" s="282"/>
      <c r="AT363" s="282"/>
      <c r="AU363" s="282"/>
      <c r="AV363" s="282"/>
      <c r="AW363" s="282"/>
    </row>
    <row r="364">
      <c r="A364" s="282"/>
      <c r="B364" s="282"/>
      <c r="C364" s="282"/>
      <c r="D364" s="282"/>
      <c r="E364" s="282"/>
      <c r="F364" s="282"/>
      <c r="G364" s="282"/>
      <c r="H364" s="282"/>
      <c r="I364" s="282"/>
      <c r="J364" s="282"/>
      <c r="K364" s="282"/>
      <c r="L364" s="282"/>
      <c r="M364" s="282"/>
      <c r="N364" s="282"/>
      <c r="O364" s="282"/>
      <c r="P364" s="282"/>
      <c r="Q364" s="282"/>
      <c r="R364" s="282"/>
      <c r="S364" s="282"/>
      <c r="T364" s="282"/>
      <c r="U364" s="282"/>
      <c r="V364" s="282"/>
      <c r="W364" s="282"/>
      <c r="X364" s="282"/>
      <c r="Y364" s="282"/>
      <c r="Z364" s="282"/>
      <c r="AA364" s="282"/>
      <c r="AB364" s="282"/>
      <c r="AC364" s="282"/>
      <c r="AD364" s="282"/>
      <c r="AE364" s="282"/>
      <c r="AF364" s="282"/>
      <c r="AG364" s="282"/>
      <c r="AH364" s="282"/>
      <c r="AI364" s="282"/>
      <c r="AJ364" s="282"/>
      <c r="AK364" s="282"/>
      <c r="AL364" s="282"/>
      <c r="AM364" s="282"/>
      <c r="AN364" s="282"/>
      <c r="AO364" s="282"/>
      <c r="AP364" s="282"/>
      <c r="AQ364" s="282"/>
      <c r="AR364" s="282"/>
      <c r="AS364" s="282"/>
      <c r="AT364" s="282"/>
      <c r="AU364" s="282"/>
      <c r="AV364" s="282"/>
      <c r="AW364" s="282"/>
    </row>
    <row r="365">
      <c r="A365" s="282"/>
      <c r="B365" s="282"/>
      <c r="C365" s="282"/>
      <c r="D365" s="282"/>
      <c r="E365" s="282"/>
      <c r="F365" s="282"/>
      <c r="G365" s="282"/>
      <c r="H365" s="282"/>
      <c r="I365" s="282"/>
      <c r="J365" s="282"/>
      <c r="K365" s="282"/>
      <c r="L365" s="282"/>
      <c r="M365" s="282"/>
      <c r="N365" s="282"/>
      <c r="O365" s="282"/>
      <c r="P365" s="282"/>
      <c r="Q365" s="282"/>
      <c r="R365" s="282"/>
      <c r="S365" s="282"/>
      <c r="T365" s="282"/>
      <c r="U365" s="282"/>
      <c r="V365" s="282"/>
      <c r="W365" s="282"/>
      <c r="X365" s="282"/>
      <c r="Y365" s="282"/>
      <c r="Z365" s="282"/>
      <c r="AA365" s="282"/>
      <c r="AB365" s="282"/>
      <c r="AC365" s="282"/>
      <c r="AD365" s="282"/>
      <c r="AE365" s="282"/>
      <c r="AF365" s="282"/>
      <c r="AG365" s="282"/>
      <c r="AH365" s="282"/>
      <c r="AI365" s="282"/>
      <c r="AJ365" s="282"/>
      <c r="AK365" s="282"/>
      <c r="AL365" s="282"/>
      <c r="AM365" s="282"/>
      <c r="AN365" s="282"/>
      <c r="AO365" s="282"/>
      <c r="AP365" s="282"/>
      <c r="AQ365" s="282"/>
      <c r="AR365" s="282"/>
      <c r="AS365" s="282"/>
      <c r="AT365" s="282"/>
      <c r="AU365" s="282"/>
      <c r="AV365" s="282"/>
      <c r="AW365" s="282"/>
    </row>
    <row r="366">
      <c r="A366" s="282"/>
      <c r="B366" s="282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2"/>
      <c r="O366" s="282"/>
      <c r="P366" s="282"/>
      <c r="Q366" s="282"/>
      <c r="R366" s="282"/>
      <c r="S366" s="282"/>
      <c r="T366" s="282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  <c r="AE366" s="282"/>
      <c r="AF366" s="282"/>
      <c r="AG366" s="282"/>
      <c r="AH366" s="282"/>
      <c r="AI366" s="282"/>
      <c r="AJ366" s="282"/>
      <c r="AK366" s="282"/>
      <c r="AL366" s="282"/>
      <c r="AM366" s="282"/>
      <c r="AN366" s="282"/>
      <c r="AO366" s="282"/>
      <c r="AP366" s="282"/>
      <c r="AQ366" s="282"/>
      <c r="AR366" s="282"/>
      <c r="AS366" s="282"/>
      <c r="AT366" s="282"/>
      <c r="AU366" s="282"/>
      <c r="AV366" s="282"/>
      <c r="AW366" s="282"/>
    </row>
    <row r="367">
      <c r="A367" s="282"/>
      <c r="B367" s="282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2"/>
      <c r="O367" s="282"/>
      <c r="P367" s="282"/>
      <c r="Q367" s="282"/>
      <c r="R367" s="282"/>
      <c r="S367" s="282"/>
      <c r="T367" s="282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  <c r="AE367" s="282"/>
      <c r="AF367" s="282"/>
      <c r="AG367" s="282"/>
      <c r="AH367" s="282"/>
      <c r="AI367" s="282"/>
      <c r="AJ367" s="282"/>
      <c r="AK367" s="282"/>
      <c r="AL367" s="282"/>
      <c r="AM367" s="282"/>
      <c r="AN367" s="282"/>
      <c r="AO367" s="282"/>
      <c r="AP367" s="282"/>
      <c r="AQ367" s="282"/>
      <c r="AR367" s="282"/>
      <c r="AS367" s="282"/>
      <c r="AT367" s="282"/>
      <c r="AU367" s="282"/>
      <c r="AV367" s="282"/>
      <c r="AW367" s="282"/>
    </row>
    <row r="368">
      <c r="A368" s="282"/>
      <c r="B368" s="282"/>
      <c r="C368" s="282"/>
      <c r="D368" s="282"/>
      <c r="E368" s="282"/>
      <c r="F368" s="282"/>
      <c r="G368" s="282"/>
      <c r="H368" s="282"/>
      <c r="I368" s="282"/>
      <c r="J368" s="282"/>
      <c r="K368" s="282"/>
      <c r="L368" s="282"/>
      <c r="M368" s="282"/>
      <c r="N368" s="282"/>
      <c r="O368" s="282"/>
      <c r="P368" s="282"/>
      <c r="Q368" s="282"/>
      <c r="R368" s="282"/>
      <c r="S368" s="282"/>
      <c r="T368" s="282"/>
      <c r="U368" s="282"/>
      <c r="V368" s="282"/>
      <c r="W368" s="282"/>
      <c r="X368" s="282"/>
      <c r="Y368" s="282"/>
      <c r="Z368" s="282"/>
      <c r="AA368" s="282"/>
      <c r="AB368" s="282"/>
      <c r="AC368" s="282"/>
      <c r="AD368" s="282"/>
      <c r="AE368" s="282"/>
      <c r="AF368" s="282"/>
      <c r="AG368" s="282"/>
      <c r="AH368" s="282"/>
      <c r="AI368" s="282"/>
      <c r="AJ368" s="282"/>
      <c r="AK368" s="282"/>
      <c r="AL368" s="282"/>
      <c r="AM368" s="282"/>
      <c r="AN368" s="282"/>
      <c r="AO368" s="282"/>
      <c r="AP368" s="282"/>
      <c r="AQ368" s="282"/>
      <c r="AR368" s="282"/>
      <c r="AS368" s="282"/>
      <c r="AT368" s="282"/>
      <c r="AU368" s="282"/>
      <c r="AV368" s="282"/>
      <c r="AW368" s="282"/>
    </row>
    <row r="369">
      <c r="A369" s="282"/>
      <c r="B369" s="282"/>
      <c r="C369" s="282"/>
      <c r="D369" s="282"/>
      <c r="E369" s="282"/>
      <c r="F369" s="282"/>
      <c r="G369" s="282"/>
      <c r="H369" s="282"/>
      <c r="I369" s="282"/>
      <c r="J369" s="282"/>
      <c r="K369" s="282"/>
      <c r="L369" s="282"/>
      <c r="M369" s="282"/>
      <c r="N369" s="282"/>
      <c r="O369" s="282"/>
      <c r="P369" s="282"/>
      <c r="Q369" s="282"/>
      <c r="R369" s="282"/>
      <c r="S369" s="282"/>
      <c r="T369" s="282"/>
      <c r="U369" s="282"/>
      <c r="V369" s="282"/>
      <c r="W369" s="282"/>
      <c r="X369" s="282"/>
      <c r="Y369" s="282"/>
      <c r="Z369" s="282"/>
      <c r="AA369" s="282"/>
      <c r="AB369" s="282"/>
      <c r="AC369" s="282"/>
      <c r="AD369" s="282"/>
      <c r="AE369" s="282"/>
      <c r="AF369" s="282"/>
      <c r="AG369" s="282"/>
      <c r="AH369" s="282"/>
      <c r="AI369" s="282"/>
      <c r="AJ369" s="282"/>
      <c r="AK369" s="282"/>
      <c r="AL369" s="282"/>
      <c r="AM369" s="282"/>
      <c r="AN369" s="282"/>
      <c r="AO369" s="282"/>
      <c r="AP369" s="282"/>
      <c r="AQ369" s="282"/>
      <c r="AR369" s="282"/>
      <c r="AS369" s="282"/>
      <c r="AT369" s="282"/>
      <c r="AU369" s="282"/>
      <c r="AV369" s="282"/>
      <c r="AW369" s="282"/>
    </row>
    <row r="370">
      <c r="A370" s="282"/>
      <c r="B370" s="282"/>
      <c r="C370" s="282"/>
      <c r="D370" s="282"/>
      <c r="E370" s="282"/>
      <c r="F370" s="282"/>
      <c r="G370" s="282"/>
      <c r="H370" s="282"/>
      <c r="I370" s="282"/>
      <c r="J370" s="282"/>
      <c r="K370" s="282"/>
      <c r="L370" s="282"/>
      <c r="M370" s="282"/>
      <c r="N370" s="282"/>
      <c r="O370" s="282"/>
      <c r="P370" s="282"/>
      <c r="Q370" s="282"/>
      <c r="R370" s="282"/>
      <c r="S370" s="282"/>
      <c r="T370" s="282"/>
      <c r="U370" s="282"/>
      <c r="V370" s="282"/>
      <c r="W370" s="282"/>
      <c r="X370" s="282"/>
      <c r="Y370" s="282"/>
      <c r="Z370" s="282"/>
      <c r="AA370" s="282"/>
      <c r="AB370" s="282"/>
      <c r="AC370" s="282"/>
      <c r="AD370" s="282"/>
      <c r="AE370" s="282"/>
      <c r="AF370" s="282"/>
      <c r="AG370" s="282"/>
      <c r="AH370" s="282"/>
      <c r="AI370" s="282"/>
      <c r="AJ370" s="282"/>
      <c r="AK370" s="282"/>
      <c r="AL370" s="282"/>
      <c r="AM370" s="282"/>
      <c r="AN370" s="282"/>
      <c r="AO370" s="282"/>
      <c r="AP370" s="282"/>
      <c r="AQ370" s="282"/>
      <c r="AR370" s="282"/>
      <c r="AS370" s="282"/>
      <c r="AT370" s="282"/>
      <c r="AU370" s="282"/>
      <c r="AV370" s="282"/>
      <c r="AW370" s="282"/>
    </row>
    <row r="371">
      <c r="A371" s="282"/>
      <c r="B371" s="282"/>
      <c r="C371" s="282"/>
      <c r="D371" s="282"/>
      <c r="E371" s="282"/>
      <c r="F371" s="282"/>
      <c r="G371" s="282"/>
      <c r="H371" s="282"/>
      <c r="I371" s="282"/>
      <c r="J371" s="282"/>
      <c r="K371" s="282"/>
      <c r="L371" s="282"/>
      <c r="M371" s="282"/>
      <c r="N371" s="282"/>
      <c r="O371" s="282"/>
      <c r="P371" s="282"/>
      <c r="Q371" s="282"/>
      <c r="R371" s="282"/>
      <c r="S371" s="282"/>
      <c r="T371" s="282"/>
      <c r="U371" s="282"/>
      <c r="V371" s="282"/>
      <c r="W371" s="282"/>
      <c r="X371" s="282"/>
      <c r="Y371" s="282"/>
      <c r="Z371" s="282"/>
      <c r="AA371" s="282"/>
      <c r="AB371" s="282"/>
      <c r="AC371" s="282"/>
      <c r="AD371" s="282"/>
      <c r="AE371" s="282"/>
      <c r="AF371" s="282"/>
      <c r="AG371" s="282"/>
      <c r="AH371" s="282"/>
      <c r="AI371" s="282"/>
      <c r="AJ371" s="282"/>
      <c r="AK371" s="282"/>
      <c r="AL371" s="282"/>
      <c r="AM371" s="282"/>
      <c r="AN371" s="282"/>
      <c r="AO371" s="282"/>
      <c r="AP371" s="282"/>
      <c r="AQ371" s="282"/>
      <c r="AR371" s="282"/>
      <c r="AS371" s="282"/>
      <c r="AT371" s="282"/>
      <c r="AU371" s="282"/>
      <c r="AV371" s="282"/>
      <c r="AW371" s="282"/>
    </row>
    <row r="372">
      <c r="A372" s="282"/>
      <c r="B372" s="282"/>
      <c r="C372" s="282"/>
      <c r="D372" s="282"/>
      <c r="E372" s="282"/>
      <c r="F372" s="282"/>
      <c r="G372" s="282"/>
      <c r="H372" s="282"/>
      <c r="I372" s="282"/>
      <c r="J372" s="282"/>
      <c r="K372" s="282"/>
      <c r="L372" s="282"/>
      <c r="M372" s="282"/>
      <c r="N372" s="282"/>
      <c r="O372" s="282"/>
      <c r="P372" s="282"/>
      <c r="Q372" s="282"/>
      <c r="R372" s="282"/>
      <c r="S372" s="282"/>
      <c r="T372" s="282"/>
      <c r="U372" s="282"/>
      <c r="V372" s="282"/>
      <c r="W372" s="282"/>
      <c r="X372" s="282"/>
      <c r="Y372" s="282"/>
      <c r="Z372" s="282"/>
      <c r="AA372" s="282"/>
      <c r="AB372" s="282"/>
      <c r="AC372" s="282"/>
      <c r="AD372" s="282"/>
      <c r="AE372" s="282"/>
      <c r="AF372" s="282"/>
      <c r="AG372" s="282"/>
      <c r="AH372" s="282"/>
      <c r="AI372" s="282"/>
      <c r="AJ372" s="282"/>
      <c r="AK372" s="282"/>
      <c r="AL372" s="282"/>
      <c r="AM372" s="282"/>
      <c r="AN372" s="282"/>
      <c r="AO372" s="282"/>
      <c r="AP372" s="282"/>
      <c r="AQ372" s="282"/>
      <c r="AR372" s="282"/>
      <c r="AS372" s="282"/>
      <c r="AT372" s="282"/>
      <c r="AU372" s="282"/>
      <c r="AV372" s="282"/>
      <c r="AW372" s="282"/>
    </row>
    <row r="373">
      <c r="A373" s="282"/>
      <c r="B373" s="282"/>
      <c r="C373" s="282"/>
      <c r="D373" s="282"/>
      <c r="E373" s="282"/>
      <c r="F373" s="282"/>
      <c r="G373" s="282"/>
      <c r="H373" s="282"/>
      <c r="I373" s="282"/>
      <c r="J373" s="282"/>
      <c r="K373" s="282"/>
      <c r="L373" s="282"/>
      <c r="M373" s="282"/>
      <c r="N373" s="282"/>
      <c r="O373" s="282"/>
      <c r="P373" s="282"/>
      <c r="Q373" s="282"/>
      <c r="R373" s="282"/>
      <c r="S373" s="282"/>
      <c r="T373" s="282"/>
      <c r="U373" s="282"/>
      <c r="V373" s="282"/>
      <c r="W373" s="282"/>
      <c r="X373" s="282"/>
      <c r="Y373" s="282"/>
      <c r="Z373" s="282"/>
      <c r="AA373" s="282"/>
      <c r="AB373" s="282"/>
      <c r="AC373" s="282"/>
      <c r="AD373" s="282"/>
      <c r="AE373" s="282"/>
      <c r="AF373" s="282"/>
      <c r="AG373" s="282"/>
      <c r="AH373" s="282"/>
      <c r="AI373" s="282"/>
      <c r="AJ373" s="282"/>
      <c r="AK373" s="282"/>
      <c r="AL373" s="282"/>
      <c r="AM373" s="282"/>
      <c r="AN373" s="282"/>
      <c r="AO373" s="282"/>
      <c r="AP373" s="282"/>
      <c r="AQ373" s="282"/>
      <c r="AR373" s="282"/>
      <c r="AS373" s="282"/>
      <c r="AT373" s="282"/>
      <c r="AU373" s="282"/>
      <c r="AV373" s="282"/>
      <c r="AW373" s="282"/>
    </row>
    <row r="374">
      <c r="A374" s="282"/>
      <c r="B374" s="282"/>
      <c r="C374" s="282"/>
      <c r="D374" s="282"/>
      <c r="E374" s="282"/>
      <c r="F374" s="282"/>
      <c r="G374" s="282"/>
      <c r="H374" s="282"/>
      <c r="I374" s="282"/>
      <c r="J374" s="282"/>
      <c r="K374" s="282"/>
      <c r="L374" s="282"/>
      <c r="M374" s="282"/>
      <c r="N374" s="282"/>
      <c r="O374" s="282"/>
      <c r="P374" s="282"/>
      <c r="Q374" s="282"/>
      <c r="R374" s="282"/>
      <c r="S374" s="282"/>
      <c r="T374" s="282"/>
      <c r="U374" s="282"/>
      <c r="V374" s="282"/>
      <c r="W374" s="282"/>
      <c r="X374" s="282"/>
      <c r="Y374" s="282"/>
      <c r="Z374" s="282"/>
      <c r="AA374" s="282"/>
      <c r="AB374" s="282"/>
      <c r="AC374" s="282"/>
      <c r="AD374" s="282"/>
      <c r="AE374" s="282"/>
      <c r="AF374" s="282"/>
      <c r="AG374" s="282"/>
      <c r="AH374" s="282"/>
      <c r="AI374" s="282"/>
      <c r="AJ374" s="282"/>
      <c r="AK374" s="282"/>
      <c r="AL374" s="282"/>
      <c r="AM374" s="282"/>
      <c r="AN374" s="282"/>
      <c r="AO374" s="282"/>
      <c r="AP374" s="282"/>
      <c r="AQ374" s="282"/>
      <c r="AR374" s="282"/>
      <c r="AS374" s="282"/>
      <c r="AT374" s="282"/>
      <c r="AU374" s="282"/>
      <c r="AV374" s="282"/>
      <c r="AW374" s="282"/>
    </row>
    <row r="375">
      <c r="A375" s="282"/>
      <c r="B375" s="282"/>
      <c r="C375" s="282"/>
      <c r="D375" s="282"/>
      <c r="E375" s="282"/>
      <c r="F375" s="282"/>
      <c r="G375" s="282"/>
      <c r="H375" s="282"/>
      <c r="I375" s="282"/>
      <c r="J375" s="282"/>
      <c r="K375" s="282"/>
      <c r="L375" s="282"/>
      <c r="M375" s="282"/>
      <c r="N375" s="282"/>
      <c r="O375" s="282"/>
      <c r="P375" s="282"/>
      <c r="Q375" s="282"/>
      <c r="R375" s="282"/>
      <c r="S375" s="282"/>
      <c r="T375" s="282"/>
      <c r="U375" s="282"/>
      <c r="V375" s="282"/>
      <c r="W375" s="282"/>
      <c r="X375" s="282"/>
      <c r="Y375" s="282"/>
      <c r="Z375" s="282"/>
      <c r="AA375" s="282"/>
      <c r="AB375" s="282"/>
      <c r="AC375" s="282"/>
      <c r="AD375" s="282"/>
      <c r="AE375" s="282"/>
      <c r="AF375" s="282"/>
      <c r="AG375" s="282"/>
      <c r="AH375" s="282"/>
      <c r="AI375" s="282"/>
      <c r="AJ375" s="282"/>
      <c r="AK375" s="282"/>
      <c r="AL375" s="282"/>
      <c r="AM375" s="282"/>
      <c r="AN375" s="282"/>
      <c r="AO375" s="282"/>
      <c r="AP375" s="282"/>
      <c r="AQ375" s="282"/>
      <c r="AR375" s="282"/>
      <c r="AS375" s="282"/>
      <c r="AT375" s="282"/>
      <c r="AU375" s="282"/>
      <c r="AV375" s="282"/>
      <c r="AW375" s="282"/>
    </row>
    <row r="376">
      <c r="A376" s="282"/>
      <c r="B376" s="282"/>
      <c r="C376" s="282"/>
      <c r="D376" s="282"/>
      <c r="E376" s="282"/>
      <c r="F376" s="282"/>
      <c r="G376" s="282"/>
      <c r="H376" s="282"/>
      <c r="I376" s="282"/>
      <c r="J376" s="282"/>
      <c r="K376" s="282"/>
      <c r="L376" s="282"/>
      <c r="M376" s="282"/>
      <c r="N376" s="282"/>
      <c r="O376" s="282"/>
      <c r="P376" s="282"/>
      <c r="Q376" s="282"/>
      <c r="R376" s="282"/>
      <c r="S376" s="282"/>
      <c r="T376" s="282"/>
      <c r="U376" s="282"/>
      <c r="V376" s="282"/>
      <c r="W376" s="282"/>
      <c r="X376" s="282"/>
      <c r="Y376" s="282"/>
      <c r="Z376" s="282"/>
      <c r="AA376" s="282"/>
      <c r="AB376" s="282"/>
      <c r="AC376" s="282"/>
      <c r="AD376" s="282"/>
      <c r="AE376" s="282"/>
      <c r="AF376" s="282"/>
      <c r="AG376" s="282"/>
      <c r="AH376" s="282"/>
      <c r="AI376" s="282"/>
      <c r="AJ376" s="282"/>
      <c r="AK376" s="282"/>
      <c r="AL376" s="282"/>
      <c r="AM376" s="282"/>
      <c r="AN376" s="282"/>
      <c r="AO376" s="282"/>
      <c r="AP376" s="282"/>
      <c r="AQ376" s="282"/>
      <c r="AR376" s="282"/>
      <c r="AS376" s="282"/>
      <c r="AT376" s="282"/>
      <c r="AU376" s="282"/>
      <c r="AV376" s="282"/>
      <c r="AW376" s="282"/>
    </row>
    <row r="377">
      <c r="A377" s="282"/>
      <c r="B377" s="282"/>
      <c r="C377" s="282"/>
      <c r="D377" s="282"/>
      <c r="E377" s="282"/>
      <c r="F377" s="282"/>
      <c r="G377" s="282"/>
      <c r="H377" s="282"/>
      <c r="I377" s="282"/>
      <c r="J377" s="282"/>
      <c r="K377" s="282"/>
      <c r="L377" s="282"/>
      <c r="M377" s="282"/>
      <c r="N377" s="282"/>
      <c r="O377" s="282"/>
      <c r="P377" s="282"/>
      <c r="Q377" s="282"/>
      <c r="R377" s="282"/>
      <c r="S377" s="282"/>
      <c r="T377" s="282"/>
      <c r="U377" s="282"/>
      <c r="V377" s="282"/>
      <c r="W377" s="282"/>
      <c r="X377" s="282"/>
      <c r="Y377" s="282"/>
      <c r="Z377" s="282"/>
      <c r="AA377" s="282"/>
      <c r="AB377" s="282"/>
      <c r="AC377" s="282"/>
      <c r="AD377" s="282"/>
      <c r="AE377" s="282"/>
      <c r="AF377" s="282"/>
      <c r="AG377" s="282"/>
      <c r="AH377" s="282"/>
      <c r="AI377" s="282"/>
      <c r="AJ377" s="282"/>
      <c r="AK377" s="282"/>
      <c r="AL377" s="282"/>
      <c r="AM377" s="282"/>
      <c r="AN377" s="282"/>
      <c r="AO377" s="282"/>
      <c r="AP377" s="282"/>
      <c r="AQ377" s="282"/>
      <c r="AR377" s="282"/>
      <c r="AS377" s="282"/>
      <c r="AT377" s="282"/>
      <c r="AU377" s="282"/>
      <c r="AV377" s="282"/>
      <c r="AW377" s="282"/>
    </row>
    <row r="378">
      <c r="A378" s="282"/>
      <c r="B378" s="282"/>
      <c r="C378" s="282"/>
      <c r="D378" s="282"/>
      <c r="E378" s="282"/>
      <c r="F378" s="282"/>
      <c r="G378" s="282"/>
      <c r="H378" s="282"/>
      <c r="I378" s="282"/>
      <c r="J378" s="282"/>
      <c r="K378" s="282"/>
      <c r="L378" s="282"/>
      <c r="M378" s="282"/>
      <c r="N378" s="282"/>
      <c r="O378" s="282"/>
      <c r="P378" s="282"/>
      <c r="Q378" s="282"/>
      <c r="R378" s="282"/>
      <c r="S378" s="282"/>
      <c r="T378" s="282"/>
      <c r="U378" s="282"/>
      <c r="V378" s="282"/>
      <c r="W378" s="282"/>
      <c r="X378" s="282"/>
      <c r="Y378" s="282"/>
      <c r="Z378" s="282"/>
      <c r="AA378" s="282"/>
      <c r="AB378" s="282"/>
      <c r="AC378" s="282"/>
      <c r="AD378" s="282"/>
      <c r="AE378" s="282"/>
      <c r="AF378" s="282"/>
      <c r="AG378" s="282"/>
      <c r="AH378" s="282"/>
      <c r="AI378" s="282"/>
      <c r="AJ378" s="282"/>
      <c r="AK378" s="282"/>
      <c r="AL378" s="282"/>
      <c r="AM378" s="282"/>
      <c r="AN378" s="282"/>
      <c r="AO378" s="282"/>
      <c r="AP378" s="282"/>
      <c r="AQ378" s="282"/>
      <c r="AR378" s="282"/>
      <c r="AS378" s="282"/>
      <c r="AT378" s="282"/>
      <c r="AU378" s="282"/>
      <c r="AV378" s="282"/>
      <c r="AW378" s="282"/>
    </row>
    <row r="379">
      <c r="A379" s="282"/>
      <c r="B379" s="282"/>
      <c r="C379" s="282"/>
      <c r="D379" s="282"/>
      <c r="E379" s="282"/>
      <c r="F379" s="282"/>
      <c r="G379" s="282"/>
      <c r="H379" s="282"/>
      <c r="I379" s="282"/>
      <c r="J379" s="282"/>
      <c r="K379" s="282"/>
      <c r="L379" s="282"/>
      <c r="M379" s="282"/>
      <c r="N379" s="282"/>
      <c r="O379" s="282"/>
      <c r="P379" s="282"/>
      <c r="Q379" s="282"/>
      <c r="R379" s="282"/>
      <c r="S379" s="282"/>
      <c r="T379" s="282"/>
      <c r="U379" s="282"/>
      <c r="V379" s="282"/>
      <c r="W379" s="282"/>
      <c r="X379" s="282"/>
      <c r="Y379" s="282"/>
      <c r="Z379" s="282"/>
      <c r="AA379" s="282"/>
      <c r="AB379" s="282"/>
      <c r="AC379" s="282"/>
      <c r="AD379" s="282"/>
      <c r="AE379" s="282"/>
      <c r="AF379" s="282"/>
      <c r="AG379" s="282"/>
      <c r="AH379" s="282"/>
      <c r="AI379" s="282"/>
      <c r="AJ379" s="282"/>
      <c r="AK379" s="282"/>
      <c r="AL379" s="282"/>
      <c r="AM379" s="282"/>
      <c r="AN379" s="282"/>
      <c r="AO379" s="282"/>
      <c r="AP379" s="282"/>
      <c r="AQ379" s="282"/>
      <c r="AR379" s="282"/>
      <c r="AS379" s="282"/>
      <c r="AT379" s="282"/>
      <c r="AU379" s="282"/>
      <c r="AV379" s="282"/>
      <c r="AW379" s="282"/>
    </row>
    <row r="380">
      <c r="A380" s="282"/>
      <c r="B380" s="282"/>
      <c r="C380" s="282"/>
      <c r="D380" s="282"/>
      <c r="E380" s="282"/>
      <c r="F380" s="282"/>
      <c r="G380" s="282"/>
      <c r="H380" s="282"/>
      <c r="I380" s="282"/>
      <c r="J380" s="282"/>
      <c r="K380" s="282"/>
      <c r="L380" s="282"/>
      <c r="M380" s="282"/>
      <c r="N380" s="282"/>
      <c r="O380" s="282"/>
      <c r="P380" s="282"/>
      <c r="Q380" s="282"/>
      <c r="R380" s="282"/>
      <c r="S380" s="282"/>
      <c r="T380" s="282"/>
      <c r="U380" s="282"/>
      <c r="V380" s="282"/>
      <c r="W380" s="282"/>
      <c r="X380" s="282"/>
      <c r="Y380" s="282"/>
      <c r="Z380" s="282"/>
      <c r="AA380" s="282"/>
      <c r="AB380" s="282"/>
      <c r="AC380" s="282"/>
      <c r="AD380" s="282"/>
      <c r="AE380" s="282"/>
      <c r="AF380" s="282"/>
      <c r="AG380" s="282"/>
      <c r="AH380" s="282"/>
      <c r="AI380" s="282"/>
      <c r="AJ380" s="282"/>
      <c r="AK380" s="282"/>
      <c r="AL380" s="282"/>
      <c r="AM380" s="282"/>
      <c r="AN380" s="282"/>
      <c r="AO380" s="282"/>
      <c r="AP380" s="282"/>
      <c r="AQ380" s="282"/>
      <c r="AR380" s="282"/>
      <c r="AS380" s="282"/>
      <c r="AT380" s="282"/>
      <c r="AU380" s="282"/>
      <c r="AV380" s="282"/>
      <c r="AW380" s="282"/>
    </row>
    <row r="381">
      <c r="A381" s="282"/>
      <c r="B381" s="282"/>
      <c r="C381" s="282"/>
      <c r="D381" s="282"/>
      <c r="E381" s="282"/>
      <c r="F381" s="282"/>
      <c r="G381" s="282"/>
      <c r="H381" s="282"/>
      <c r="I381" s="282"/>
      <c r="J381" s="282"/>
      <c r="K381" s="282"/>
      <c r="L381" s="282"/>
      <c r="M381" s="282"/>
      <c r="N381" s="282"/>
      <c r="O381" s="282"/>
      <c r="P381" s="282"/>
      <c r="Q381" s="282"/>
      <c r="R381" s="282"/>
      <c r="S381" s="282"/>
      <c r="T381" s="282"/>
      <c r="U381" s="282"/>
      <c r="V381" s="282"/>
      <c r="W381" s="282"/>
      <c r="X381" s="282"/>
      <c r="Y381" s="282"/>
      <c r="Z381" s="282"/>
      <c r="AA381" s="282"/>
      <c r="AB381" s="282"/>
      <c r="AC381" s="282"/>
      <c r="AD381" s="282"/>
      <c r="AE381" s="282"/>
      <c r="AF381" s="282"/>
      <c r="AG381" s="282"/>
      <c r="AH381" s="282"/>
      <c r="AI381" s="282"/>
      <c r="AJ381" s="282"/>
      <c r="AK381" s="282"/>
      <c r="AL381" s="282"/>
      <c r="AM381" s="282"/>
      <c r="AN381" s="282"/>
      <c r="AO381" s="282"/>
      <c r="AP381" s="282"/>
      <c r="AQ381" s="282"/>
      <c r="AR381" s="282"/>
      <c r="AS381" s="282"/>
      <c r="AT381" s="282"/>
      <c r="AU381" s="282"/>
      <c r="AV381" s="282"/>
      <c r="AW381" s="282"/>
    </row>
    <row r="382">
      <c r="A382" s="282"/>
      <c r="B382" s="282"/>
      <c r="C382" s="282"/>
      <c r="D382" s="282"/>
      <c r="E382" s="282"/>
      <c r="F382" s="282"/>
      <c r="G382" s="282"/>
      <c r="H382" s="282"/>
      <c r="I382" s="282"/>
      <c r="J382" s="282"/>
      <c r="K382" s="282"/>
      <c r="L382" s="282"/>
      <c r="M382" s="282"/>
      <c r="N382" s="282"/>
      <c r="O382" s="282"/>
      <c r="P382" s="282"/>
      <c r="Q382" s="282"/>
      <c r="R382" s="282"/>
      <c r="S382" s="282"/>
      <c r="T382" s="282"/>
      <c r="U382" s="282"/>
      <c r="V382" s="282"/>
      <c r="W382" s="282"/>
      <c r="X382" s="282"/>
      <c r="Y382" s="282"/>
      <c r="Z382" s="282"/>
      <c r="AA382" s="282"/>
      <c r="AB382" s="282"/>
      <c r="AC382" s="282"/>
      <c r="AD382" s="282"/>
      <c r="AE382" s="282"/>
      <c r="AF382" s="282"/>
      <c r="AG382" s="282"/>
      <c r="AH382" s="282"/>
      <c r="AI382" s="282"/>
      <c r="AJ382" s="282"/>
      <c r="AK382" s="282"/>
      <c r="AL382" s="282"/>
      <c r="AM382" s="282"/>
      <c r="AN382" s="282"/>
      <c r="AO382" s="282"/>
      <c r="AP382" s="282"/>
      <c r="AQ382" s="282"/>
      <c r="AR382" s="282"/>
      <c r="AS382" s="282"/>
      <c r="AT382" s="282"/>
      <c r="AU382" s="282"/>
      <c r="AV382" s="282"/>
      <c r="AW382" s="282"/>
    </row>
    <row r="383">
      <c r="A383" s="282"/>
      <c r="B383" s="282"/>
      <c r="C383" s="282"/>
      <c r="D383" s="282"/>
      <c r="E383" s="282"/>
      <c r="F383" s="282"/>
      <c r="G383" s="282"/>
      <c r="H383" s="282"/>
      <c r="I383" s="282"/>
      <c r="J383" s="282"/>
      <c r="K383" s="282"/>
      <c r="L383" s="282"/>
      <c r="M383" s="282"/>
      <c r="N383" s="282"/>
      <c r="O383" s="282"/>
      <c r="P383" s="282"/>
      <c r="Q383" s="282"/>
      <c r="R383" s="282"/>
      <c r="S383" s="282"/>
      <c r="T383" s="282"/>
      <c r="U383" s="282"/>
      <c r="V383" s="282"/>
      <c r="W383" s="282"/>
      <c r="X383" s="282"/>
      <c r="Y383" s="282"/>
      <c r="Z383" s="282"/>
      <c r="AA383" s="282"/>
      <c r="AB383" s="282"/>
      <c r="AC383" s="282"/>
      <c r="AD383" s="282"/>
      <c r="AE383" s="282"/>
      <c r="AF383" s="282"/>
      <c r="AG383" s="282"/>
      <c r="AH383" s="282"/>
      <c r="AI383" s="282"/>
      <c r="AJ383" s="282"/>
      <c r="AK383" s="282"/>
      <c r="AL383" s="282"/>
      <c r="AM383" s="282"/>
      <c r="AN383" s="282"/>
      <c r="AO383" s="282"/>
      <c r="AP383" s="282"/>
      <c r="AQ383" s="282"/>
      <c r="AR383" s="282"/>
      <c r="AS383" s="282"/>
      <c r="AT383" s="282"/>
      <c r="AU383" s="282"/>
      <c r="AV383" s="282"/>
      <c r="AW383" s="282"/>
    </row>
    <row r="384">
      <c r="A384" s="282"/>
      <c r="B384" s="282"/>
      <c r="C384" s="282"/>
      <c r="D384" s="282"/>
      <c r="E384" s="282"/>
      <c r="F384" s="282"/>
      <c r="G384" s="282"/>
      <c r="H384" s="282"/>
      <c r="I384" s="282"/>
      <c r="J384" s="282"/>
      <c r="K384" s="282"/>
      <c r="L384" s="282"/>
      <c r="M384" s="282"/>
      <c r="N384" s="282"/>
      <c r="O384" s="282"/>
      <c r="P384" s="282"/>
      <c r="Q384" s="282"/>
      <c r="R384" s="282"/>
      <c r="S384" s="282"/>
      <c r="T384" s="282"/>
      <c r="U384" s="282"/>
      <c r="V384" s="282"/>
      <c r="W384" s="282"/>
      <c r="X384" s="282"/>
      <c r="Y384" s="282"/>
      <c r="Z384" s="282"/>
      <c r="AA384" s="282"/>
      <c r="AB384" s="282"/>
      <c r="AC384" s="282"/>
      <c r="AD384" s="282"/>
      <c r="AE384" s="282"/>
      <c r="AF384" s="282"/>
      <c r="AG384" s="282"/>
      <c r="AH384" s="282"/>
      <c r="AI384" s="282"/>
      <c r="AJ384" s="282"/>
      <c r="AK384" s="282"/>
      <c r="AL384" s="282"/>
      <c r="AM384" s="282"/>
      <c r="AN384" s="282"/>
      <c r="AO384" s="282"/>
      <c r="AP384" s="282"/>
      <c r="AQ384" s="282"/>
      <c r="AR384" s="282"/>
      <c r="AS384" s="282"/>
      <c r="AT384" s="282"/>
      <c r="AU384" s="282"/>
      <c r="AV384" s="282"/>
      <c r="AW384" s="282"/>
    </row>
    <row r="385">
      <c r="A385" s="282"/>
      <c r="B385" s="282"/>
      <c r="C385" s="282"/>
      <c r="D385" s="282"/>
      <c r="E385" s="282"/>
      <c r="F385" s="282"/>
      <c r="G385" s="282"/>
      <c r="H385" s="282"/>
      <c r="I385" s="282"/>
      <c r="J385" s="282"/>
      <c r="K385" s="282"/>
      <c r="L385" s="282"/>
      <c r="M385" s="282"/>
      <c r="N385" s="282"/>
      <c r="O385" s="282"/>
      <c r="P385" s="282"/>
      <c r="Q385" s="282"/>
      <c r="R385" s="282"/>
      <c r="S385" s="282"/>
      <c r="T385" s="282"/>
      <c r="U385" s="282"/>
      <c r="V385" s="282"/>
      <c r="W385" s="282"/>
      <c r="X385" s="282"/>
      <c r="Y385" s="282"/>
      <c r="Z385" s="282"/>
      <c r="AA385" s="282"/>
      <c r="AB385" s="282"/>
      <c r="AC385" s="282"/>
      <c r="AD385" s="282"/>
      <c r="AE385" s="282"/>
      <c r="AF385" s="282"/>
      <c r="AG385" s="282"/>
      <c r="AH385" s="282"/>
      <c r="AI385" s="282"/>
      <c r="AJ385" s="282"/>
      <c r="AK385" s="282"/>
      <c r="AL385" s="282"/>
      <c r="AM385" s="282"/>
      <c r="AN385" s="282"/>
      <c r="AO385" s="282"/>
      <c r="AP385" s="282"/>
      <c r="AQ385" s="282"/>
      <c r="AR385" s="282"/>
      <c r="AS385" s="282"/>
      <c r="AT385" s="282"/>
      <c r="AU385" s="282"/>
      <c r="AV385" s="282"/>
      <c r="AW385" s="282"/>
    </row>
    <row r="386">
      <c r="A386" s="282"/>
      <c r="B386" s="282"/>
      <c r="C386" s="282"/>
      <c r="D386" s="282"/>
      <c r="E386" s="282"/>
      <c r="F386" s="282"/>
      <c r="G386" s="282"/>
      <c r="H386" s="282"/>
      <c r="I386" s="282"/>
      <c r="J386" s="282"/>
      <c r="K386" s="282"/>
      <c r="L386" s="282"/>
      <c r="M386" s="282"/>
      <c r="N386" s="282"/>
      <c r="O386" s="282"/>
      <c r="P386" s="282"/>
      <c r="Q386" s="282"/>
      <c r="R386" s="282"/>
      <c r="S386" s="282"/>
      <c r="T386" s="282"/>
      <c r="U386" s="282"/>
      <c r="V386" s="282"/>
      <c r="W386" s="282"/>
      <c r="X386" s="282"/>
      <c r="Y386" s="282"/>
      <c r="Z386" s="282"/>
      <c r="AA386" s="282"/>
      <c r="AB386" s="282"/>
      <c r="AC386" s="282"/>
      <c r="AD386" s="282"/>
      <c r="AE386" s="282"/>
      <c r="AF386" s="282"/>
      <c r="AG386" s="282"/>
      <c r="AH386" s="282"/>
      <c r="AI386" s="282"/>
      <c r="AJ386" s="282"/>
      <c r="AK386" s="282"/>
      <c r="AL386" s="282"/>
      <c r="AM386" s="282"/>
      <c r="AN386" s="282"/>
      <c r="AO386" s="282"/>
      <c r="AP386" s="282"/>
      <c r="AQ386" s="282"/>
      <c r="AR386" s="282"/>
      <c r="AS386" s="282"/>
      <c r="AT386" s="282"/>
      <c r="AU386" s="282"/>
      <c r="AV386" s="282"/>
      <c r="AW386" s="282"/>
    </row>
    <row r="387">
      <c r="A387" s="282"/>
      <c r="B387" s="282"/>
      <c r="C387" s="282"/>
      <c r="D387" s="282"/>
      <c r="E387" s="282"/>
      <c r="F387" s="282"/>
      <c r="G387" s="282"/>
      <c r="H387" s="282"/>
      <c r="I387" s="282"/>
      <c r="J387" s="282"/>
      <c r="K387" s="282"/>
      <c r="L387" s="282"/>
      <c r="M387" s="282"/>
      <c r="N387" s="282"/>
      <c r="O387" s="282"/>
      <c r="P387" s="282"/>
      <c r="Q387" s="282"/>
      <c r="R387" s="282"/>
      <c r="S387" s="282"/>
      <c r="T387" s="282"/>
      <c r="U387" s="282"/>
      <c r="V387" s="282"/>
      <c r="W387" s="282"/>
      <c r="X387" s="282"/>
      <c r="Y387" s="282"/>
      <c r="Z387" s="282"/>
      <c r="AA387" s="282"/>
      <c r="AB387" s="282"/>
      <c r="AC387" s="282"/>
      <c r="AD387" s="282"/>
      <c r="AE387" s="282"/>
      <c r="AF387" s="282"/>
      <c r="AG387" s="282"/>
      <c r="AH387" s="282"/>
      <c r="AI387" s="282"/>
      <c r="AJ387" s="282"/>
      <c r="AK387" s="282"/>
      <c r="AL387" s="282"/>
      <c r="AM387" s="282"/>
      <c r="AN387" s="282"/>
      <c r="AO387" s="282"/>
      <c r="AP387" s="282"/>
      <c r="AQ387" s="282"/>
      <c r="AR387" s="282"/>
      <c r="AS387" s="282"/>
      <c r="AT387" s="282"/>
      <c r="AU387" s="282"/>
      <c r="AV387" s="282"/>
      <c r="AW387" s="282"/>
    </row>
    <row r="388">
      <c r="A388" s="282"/>
      <c r="B388" s="282"/>
      <c r="C388" s="282"/>
      <c r="D388" s="282"/>
      <c r="E388" s="282"/>
      <c r="F388" s="282"/>
      <c r="G388" s="282"/>
      <c r="H388" s="282"/>
      <c r="I388" s="282"/>
      <c r="J388" s="282"/>
      <c r="K388" s="282"/>
      <c r="L388" s="282"/>
      <c r="M388" s="282"/>
      <c r="N388" s="282"/>
      <c r="O388" s="282"/>
      <c r="P388" s="282"/>
      <c r="Q388" s="282"/>
      <c r="R388" s="282"/>
      <c r="S388" s="282"/>
      <c r="T388" s="282"/>
      <c r="U388" s="282"/>
      <c r="V388" s="282"/>
      <c r="W388" s="282"/>
      <c r="X388" s="282"/>
      <c r="Y388" s="282"/>
      <c r="Z388" s="282"/>
      <c r="AA388" s="282"/>
      <c r="AB388" s="282"/>
      <c r="AC388" s="282"/>
      <c r="AD388" s="282"/>
      <c r="AE388" s="282"/>
      <c r="AF388" s="282"/>
      <c r="AG388" s="282"/>
      <c r="AH388" s="282"/>
      <c r="AI388" s="282"/>
      <c r="AJ388" s="282"/>
      <c r="AK388" s="282"/>
      <c r="AL388" s="282"/>
      <c r="AM388" s="282"/>
      <c r="AN388" s="282"/>
      <c r="AO388" s="282"/>
      <c r="AP388" s="282"/>
      <c r="AQ388" s="282"/>
      <c r="AR388" s="282"/>
      <c r="AS388" s="282"/>
      <c r="AT388" s="282"/>
      <c r="AU388" s="282"/>
      <c r="AV388" s="282"/>
      <c r="AW388" s="282"/>
    </row>
    <row r="389">
      <c r="A389" s="282"/>
      <c r="B389" s="282"/>
      <c r="C389" s="282"/>
      <c r="D389" s="282"/>
      <c r="E389" s="282"/>
      <c r="F389" s="282"/>
      <c r="G389" s="282"/>
      <c r="H389" s="282"/>
      <c r="I389" s="282"/>
      <c r="J389" s="282"/>
      <c r="K389" s="282"/>
      <c r="L389" s="282"/>
      <c r="M389" s="282"/>
      <c r="N389" s="282"/>
      <c r="O389" s="282"/>
      <c r="P389" s="282"/>
      <c r="Q389" s="282"/>
      <c r="R389" s="282"/>
      <c r="S389" s="282"/>
      <c r="T389" s="282"/>
      <c r="U389" s="282"/>
      <c r="V389" s="282"/>
      <c r="W389" s="282"/>
      <c r="X389" s="282"/>
      <c r="Y389" s="282"/>
      <c r="Z389" s="282"/>
      <c r="AA389" s="282"/>
      <c r="AB389" s="282"/>
      <c r="AC389" s="282"/>
      <c r="AD389" s="282"/>
      <c r="AE389" s="282"/>
      <c r="AF389" s="282"/>
      <c r="AG389" s="282"/>
      <c r="AH389" s="282"/>
      <c r="AI389" s="282"/>
      <c r="AJ389" s="282"/>
      <c r="AK389" s="282"/>
      <c r="AL389" s="282"/>
      <c r="AM389" s="282"/>
      <c r="AN389" s="282"/>
      <c r="AO389" s="282"/>
      <c r="AP389" s="282"/>
      <c r="AQ389" s="282"/>
      <c r="AR389" s="282"/>
      <c r="AS389" s="282"/>
      <c r="AT389" s="282"/>
      <c r="AU389" s="282"/>
      <c r="AV389" s="282"/>
      <c r="AW389" s="282"/>
    </row>
    <row r="390">
      <c r="A390" s="282"/>
      <c r="B390" s="282"/>
      <c r="C390" s="282"/>
      <c r="D390" s="282"/>
      <c r="E390" s="282"/>
      <c r="F390" s="282"/>
      <c r="G390" s="282"/>
      <c r="H390" s="282"/>
      <c r="I390" s="282"/>
      <c r="J390" s="282"/>
      <c r="K390" s="282"/>
      <c r="L390" s="282"/>
      <c r="M390" s="282"/>
      <c r="N390" s="282"/>
      <c r="O390" s="282"/>
      <c r="P390" s="282"/>
      <c r="Q390" s="282"/>
      <c r="R390" s="282"/>
      <c r="S390" s="282"/>
      <c r="T390" s="282"/>
      <c r="U390" s="282"/>
      <c r="V390" s="282"/>
      <c r="W390" s="282"/>
      <c r="X390" s="282"/>
      <c r="Y390" s="282"/>
      <c r="Z390" s="282"/>
      <c r="AA390" s="282"/>
      <c r="AB390" s="282"/>
      <c r="AC390" s="282"/>
      <c r="AD390" s="282"/>
      <c r="AE390" s="282"/>
      <c r="AF390" s="282"/>
      <c r="AG390" s="282"/>
      <c r="AH390" s="282"/>
      <c r="AI390" s="282"/>
      <c r="AJ390" s="282"/>
      <c r="AK390" s="282"/>
      <c r="AL390" s="282"/>
      <c r="AM390" s="282"/>
      <c r="AN390" s="282"/>
      <c r="AO390" s="282"/>
      <c r="AP390" s="282"/>
      <c r="AQ390" s="282"/>
      <c r="AR390" s="282"/>
      <c r="AS390" s="282"/>
      <c r="AT390" s="282"/>
      <c r="AU390" s="282"/>
      <c r="AV390" s="282"/>
      <c r="AW390" s="282"/>
    </row>
    <row r="391">
      <c r="A391" s="282"/>
      <c r="B391" s="282"/>
      <c r="C391" s="282"/>
      <c r="D391" s="282"/>
      <c r="E391" s="282"/>
      <c r="F391" s="282"/>
      <c r="G391" s="282"/>
      <c r="H391" s="282"/>
      <c r="I391" s="282"/>
      <c r="J391" s="282"/>
      <c r="K391" s="282"/>
      <c r="L391" s="282"/>
      <c r="M391" s="282"/>
      <c r="N391" s="282"/>
      <c r="O391" s="282"/>
      <c r="P391" s="282"/>
      <c r="Q391" s="282"/>
      <c r="R391" s="282"/>
      <c r="S391" s="282"/>
      <c r="T391" s="282"/>
      <c r="U391" s="282"/>
      <c r="V391" s="282"/>
      <c r="W391" s="282"/>
      <c r="X391" s="282"/>
      <c r="Y391" s="282"/>
      <c r="Z391" s="282"/>
      <c r="AA391" s="282"/>
      <c r="AB391" s="282"/>
      <c r="AC391" s="282"/>
      <c r="AD391" s="282"/>
      <c r="AE391" s="282"/>
      <c r="AF391" s="282"/>
      <c r="AG391" s="282"/>
      <c r="AH391" s="282"/>
      <c r="AI391" s="282"/>
      <c r="AJ391" s="282"/>
      <c r="AK391" s="282"/>
      <c r="AL391" s="282"/>
      <c r="AM391" s="282"/>
      <c r="AN391" s="282"/>
      <c r="AO391" s="282"/>
      <c r="AP391" s="282"/>
      <c r="AQ391" s="282"/>
      <c r="AR391" s="282"/>
      <c r="AS391" s="282"/>
      <c r="AT391" s="282"/>
      <c r="AU391" s="282"/>
      <c r="AV391" s="282"/>
      <c r="AW391" s="282"/>
    </row>
    <row r="392">
      <c r="A392" s="282"/>
      <c r="B392" s="282"/>
      <c r="C392" s="282"/>
      <c r="D392" s="282"/>
      <c r="E392" s="282"/>
      <c r="F392" s="282"/>
      <c r="G392" s="282"/>
      <c r="H392" s="282"/>
      <c r="I392" s="282"/>
      <c r="J392" s="282"/>
      <c r="K392" s="282"/>
      <c r="L392" s="282"/>
      <c r="M392" s="282"/>
      <c r="N392" s="282"/>
      <c r="O392" s="282"/>
      <c r="P392" s="282"/>
      <c r="Q392" s="282"/>
      <c r="R392" s="282"/>
      <c r="S392" s="282"/>
      <c r="T392" s="282"/>
      <c r="U392" s="282"/>
      <c r="V392" s="282"/>
      <c r="W392" s="282"/>
      <c r="X392" s="282"/>
      <c r="Y392" s="282"/>
      <c r="Z392" s="282"/>
      <c r="AA392" s="282"/>
      <c r="AB392" s="282"/>
      <c r="AC392" s="282"/>
      <c r="AD392" s="282"/>
      <c r="AE392" s="282"/>
      <c r="AF392" s="282"/>
      <c r="AG392" s="282"/>
      <c r="AH392" s="282"/>
      <c r="AI392" s="282"/>
      <c r="AJ392" s="282"/>
      <c r="AK392" s="282"/>
      <c r="AL392" s="282"/>
      <c r="AM392" s="282"/>
      <c r="AN392" s="282"/>
      <c r="AO392" s="282"/>
      <c r="AP392" s="282"/>
      <c r="AQ392" s="282"/>
      <c r="AR392" s="282"/>
      <c r="AS392" s="282"/>
      <c r="AT392" s="282"/>
      <c r="AU392" s="282"/>
      <c r="AV392" s="282"/>
      <c r="AW392" s="282"/>
    </row>
    <row r="393">
      <c r="A393" s="282"/>
      <c r="B393" s="282"/>
      <c r="C393" s="282"/>
      <c r="D393" s="282"/>
      <c r="E393" s="282"/>
      <c r="F393" s="282"/>
      <c r="G393" s="282"/>
      <c r="H393" s="282"/>
      <c r="I393" s="282"/>
      <c r="J393" s="282"/>
      <c r="K393" s="282"/>
      <c r="L393" s="282"/>
      <c r="M393" s="282"/>
      <c r="N393" s="282"/>
      <c r="O393" s="282"/>
      <c r="P393" s="282"/>
      <c r="Q393" s="282"/>
      <c r="R393" s="282"/>
      <c r="S393" s="282"/>
      <c r="T393" s="282"/>
      <c r="U393" s="282"/>
      <c r="V393" s="282"/>
      <c r="W393" s="282"/>
      <c r="X393" s="282"/>
      <c r="Y393" s="282"/>
      <c r="Z393" s="282"/>
      <c r="AA393" s="282"/>
      <c r="AB393" s="282"/>
      <c r="AC393" s="282"/>
      <c r="AD393" s="282"/>
      <c r="AE393" s="282"/>
      <c r="AF393" s="282"/>
      <c r="AG393" s="282"/>
      <c r="AH393" s="282"/>
      <c r="AI393" s="282"/>
      <c r="AJ393" s="282"/>
      <c r="AK393" s="282"/>
      <c r="AL393" s="282"/>
      <c r="AM393" s="282"/>
      <c r="AN393" s="282"/>
      <c r="AO393" s="282"/>
      <c r="AP393" s="282"/>
      <c r="AQ393" s="282"/>
      <c r="AR393" s="282"/>
      <c r="AS393" s="282"/>
      <c r="AT393" s="282"/>
      <c r="AU393" s="282"/>
      <c r="AV393" s="282"/>
      <c r="AW393" s="282"/>
    </row>
    <row r="394">
      <c r="A394" s="282"/>
      <c r="B394" s="282"/>
      <c r="C394" s="282"/>
      <c r="D394" s="282"/>
      <c r="E394" s="282"/>
      <c r="F394" s="282"/>
      <c r="G394" s="282"/>
      <c r="H394" s="282"/>
      <c r="I394" s="282"/>
      <c r="J394" s="282"/>
      <c r="K394" s="282"/>
      <c r="L394" s="282"/>
      <c r="M394" s="282"/>
      <c r="N394" s="282"/>
      <c r="O394" s="282"/>
      <c r="P394" s="282"/>
      <c r="Q394" s="282"/>
      <c r="R394" s="282"/>
      <c r="S394" s="282"/>
      <c r="T394" s="282"/>
      <c r="U394" s="282"/>
      <c r="V394" s="282"/>
      <c r="W394" s="282"/>
      <c r="X394" s="282"/>
      <c r="Y394" s="282"/>
      <c r="Z394" s="282"/>
      <c r="AA394" s="282"/>
      <c r="AB394" s="282"/>
      <c r="AC394" s="282"/>
      <c r="AD394" s="282"/>
      <c r="AE394" s="282"/>
      <c r="AF394" s="282"/>
      <c r="AG394" s="282"/>
      <c r="AH394" s="282"/>
      <c r="AI394" s="282"/>
      <c r="AJ394" s="282"/>
      <c r="AK394" s="282"/>
      <c r="AL394" s="282"/>
      <c r="AM394" s="282"/>
      <c r="AN394" s="282"/>
      <c r="AO394" s="282"/>
      <c r="AP394" s="282"/>
      <c r="AQ394" s="282"/>
      <c r="AR394" s="282"/>
      <c r="AS394" s="282"/>
      <c r="AT394" s="282"/>
      <c r="AU394" s="282"/>
      <c r="AV394" s="282"/>
      <c r="AW394" s="282"/>
    </row>
    <row r="395">
      <c r="A395" s="282"/>
      <c r="B395" s="282"/>
      <c r="C395" s="282"/>
      <c r="D395" s="282"/>
      <c r="E395" s="282"/>
      <c r="F395" s="282"/>
      <c r="G395" s="282"/>
      <c r="H395" s="282"/>
      <c r="I395" s="282"/>
      <c r="J395" s="282"/>
      <c r="K395" s="282"/>
      <c r="L395" s="282"/>
      <c r="M395" s="282"/>
      <c r="N395" s="282"/>
      <c r="O395" s="282"/>
      <c r="P395" s="282"/>
      <c r="Q395" s="282"/>
      <c r="R395" s="282"/>
      <c r="S395" s="282"/>
      <c r="T395" s="282"/>
      <c r="U395" s="282"/>
      <c r="V395" s="282"/>
      <c r="W395" s="282"/>
      <c r="X395" s="282"/>
      <c r="Y395" s="282"/>
      <c r="Z395" s="282"/>
      <c r="AA395" s="282"/>
      <c r="AB395" s="282"/>
      <c r="AC395" s="282"/>
      <c r="AD395" s="282"/>
      <c r="AE395" s="282"/>
      <c r="AF395" s="282"/>
      <c r="AG395" s="282"/>
      <c r="AH395" s="282"/>
      <c r="AI395" s="282"/>
      <c r="AJ395" s="282"/>
      <c r="AK395" s="282"/>
      <c r="AL395" s="282"/>
      <c r="AM395" s="282"/>
      <c r="AN395" s="282"/>
      <c r="AO395" s="282"/>
      <c r="AP395" s="282"/>
      <c r="AQ395" s="282"/>
      <c r="AR395" s="282"/>
      <c r="AS395" s="282"/>
      <c r="AT395" s="282"/>
      <c r="AU395" s="282"/>
      <c r="AV395" s="282"/>
      <c r="AW395" s="282"/>
    </row>
    <row r="396">
      <c r="A396" s="282"/>
      <c r="B396" s="282"/>
      <c r="C396" s="282"/>
      <c r="D396" s="282"/>
      <c r="E396" s="282"/>
      <c r="F396" s="282"/>
      <c r="G396" s="282"/>
      <c r="H396" s="282"/>
      <c r="I396" s="282"/>
      <c r="J396" s="282"/>
      <c r="K396" s="282"/>
      <c r="L396" s="282"/>
      <c r="M396" s="282"/>
      <c r="N396" s="282"/>
      <c r="O396" s="282"/>
      <c r="P396" s="282"/>
      <c r="Q396" s="282"/>
      <c r="R396" s="282"/>
      <c r="S396" s="282"/>
      <c r="T396" s="282"/>
      <c r="U396" s="282"/>
      <c r="V396" s="282"/>
      <c r="W396" s="282"/>
      <c r="X396" s="282"/>
      <c r="Y396" s="282"/>
      <c r="Z396" s="282"/>
      <c r="AA396" s="282"/>
      <c r="AB396" s="282"/>
      <c r="AC396" s="282"/>
      <c r="AD396" s="282"/>
      <c r="AE396" s="282"/>
      <c r="AF396" s="282"/>
      <c r="AG396" s="282"/>
      <c r="AH396" s="282"/>
      <c r="AI396" s="282"/>
      <c r="AJ396" s="282"/>
      <c r="AK396" s="282"/>
      <c r="AL396" s="282"/>
      <c r="AM396" s="282"/>
      <c r="AN396" s="282"/>
      <c r="AO396" s="282"/>
      <c r="AP396" s="282"/>
      <c r="AQ396" s="282"/>
      <c r="AR396" s="282"/>
      <c r="AS396" s="282"/>
      <c r="AT396" s="282"/>
      <c r="AU396" s="282"/>
      <c r="AV396" s="282"/>
      <c r="AW396" s="282"/>
    </row>
    <row r="397">
      <c r="A397" s="282"/>
      <c r="B397" s="282"/>
      <c r="C397" s="282"/>
      <c r="D397" s="282"/>
      <c r="E397" s="282"/>
      <c r="F397" s="282"/>
      <c r="G397" s="282"/>
      <c r="H397" s="282"/>
      <c r="I397" s="282"/>
      <c r="J397" s="282"/>
      <c r="K397" s="282"/>
      <c r="L397" s="282"/>
      <c r="M397" s="282"/>
      <c r="N397" s="282"/>
      <c r="O397" s="282"/>
      <c r="P397" s="282"/>
      <c r="Q397" s="282"/>
      <c r="R397" s="282"/>
      <c r="S397" s="282"/>
      <c r="T397" s="282"/>
      <c r="U397" s="282"/>
      <c r="V397" s="282"/>
      <c r="W397" s="282"/>
      <c r="X397" s="282"/>
      <c r="Y397" s="282"/>
      <c r="Z397" s="282"/>
      <c r="AA397" s="282"/>
      <c r="AB397" s="282"/>
      <c r="AC397" s="282"/>
      <c r="AD397" s="282"/>
      <c r="AE397" s="282"/>
      <c r="AF397" s="282"/>
      <c r="AG397" s="282"/>
      <c r="AH397" s="282"/>
      <c r="AI397" s="282"/>
      <c r="AJ397" s="282"/>
      <c r="AK397" s="282"/>
      <c r="AL397" s="282"/>
      <c r="AM397" s="282"/>
      <c r="AN397" s="282"/>
      <c r="AO397" s="282"/>
      <c r="AP397" s="282"/>
      <c r="AQ397" s="282"/>
      <c r="AR397" s="282"/>
      <c r="AS397" s="282"/>
      <c r="AT397" s="282"/>
      <c r="AU397" s="282"/>
      <c r="AV397" s="282"/>
      <c r="AW397" s="282"/>
    </row>
    <row r="398">
      <c r="A398" s="282"/>
      <c r="B398" s="282"/>
      <c r="C398" s="282"/>
      <c r="D398" s="282"/>
      <c r="E398" s="282"/>
      <c r="F398" s="282"/>
      <c r="G398" s="282"/>
      <c r="H398" s="282"/>
      <c r="I398" s="282"/>
      <c r="J398" s="282"/>
      <c r="K398" s="282"/>
      <c r="L398" s="282"/>
      <c r="M398" s="282"/>
      <c r="N398" s="282"/>
      <c r="O398" s="282"/>
      <c r="P398" s="282"/>
      <c r="Q398" s="282"/>
      <c r="R398" s="282"/>
      <c r="S398" s="282"/>
      <c r="T398" s="282"/>
      <c r="U398" s="282"/>
      <c r="V398" s="282"/>
      <c r="W398" s="282"/>
      <c r="X398" s="282"/>
      <c r="Y398" s="282"/>
      <c r="Z398" s="282"/>
      <c r="AA398" s="282"/>
      <c r="AB398" s="282"/>
      <c r="AC398" s="282"/>
      <c r="AD398" s="282"/>
      <c r="AE398" s="282"/>
      <c r="AF398" s="282"/>
      <c r="AG398" s="282"/>
      <c r="AH398" s="282"/>
      <c r="AI398" s="282"/>
      <c r="AJ398" s="282"/>
      <c r="AK398" s="282"/>
      <c r="AL398" s="282"/>
      <c r="AM398" s="282"/>
      <c r="AN398" s="282"/>
      <c r="AO398" s="282"/>
      <c r="AP398" s="282"/>
      <c r="AQ398" s="282"/>
      <c r="AR398" s="282"/>
      <c r="AS398" s="282"/>
      <c r="AT398" s="282"/>
      <c r="AU398" s="282"/>
      <c r="AV398" s="282"/>
      <c r="AW398" s="282"/>
    </row>
    <row r="399">
      <c r="A399" s="282"/>
      <c r="B399" s="282"/>
      <c r="C399" s="282"/>
      <c r="D399" s="282"/>
      <c r="E399" s="282"/>
      <c r="F399" s="282"/>
      <c r="G399" s="282"/>
      <c r="H399" s="282"/>
      <c r="I399" s="282"/>
      <c r="J399" s="282"/>
      <c r="K399" s="282"/>
      <c r="L399" s="282"/>
      <c r="M399" s="282"/>
      <c r="N399" s="282"/>
      <c r="O399" s="282"/>
      <c r="P399" s="282"/>
      <c r="Q399" s="282"/>
      <c r="R399" s="282"/>
      <c r="S399" s="282"/>
      <c r="T399" s="282"/>
      <c r="U399" s="282"/>
      <c r="V399" s="282"/>
      <c r="W399" s="282"/>
      <c r="X399" s="282"/>
      <c r="Y399" s="282"/>
      <c r="Z399" s="282"/>
      <c r="AA399" s="282"/>
      <c r="AB399" s="282"/>
      <c r="AC399" s="282"/>
      <c r="AD399" s="282"/>
      <c r="AE399" s="282"/>
      <c r="AF399" s="282"/>
      <c r="AG399" s="282"/>
      <c r="AH399" s="282"/>
      <c r="AI399" s="282"/>
      <c r="AJ399" s="282"/>
      <c r="AK399" s="282"/>
      <c r="AL399" s="282"/>
      <c r="AM399" s="282"/>
      <c r="AN399" s="282"/>
      <c r="AO399" s="282"/>
      <c r="AP399" s="282"/>
      <c r="AQ399" s="282"/>
      <c r="AR399" s="282"/>
      <c r="AS399" s="282"/>
      <c r="AT399" s="282"/>
      <c r="AU399" s="282"/>
      <c r="AV399" s="282"/>
      <c r="AW399" s="282"/>
    </row>
    <row r="400">
      <c r="A400" s="282"/>
      <c r="B400" s="282"/>
      <c r="C400" s="282"/>
      <c r="D400" s="282"/>
      <c r="E400" s="282"/>
      <c r="F400" s="282"/>
      <c r="G400" s="282"/>
      <c r="H400" s="282"/>
      <c r="I400" s="282"/>
      <c r="J400" s="282"/>
      <c r="K400" s="282"/>
      <c r="L400" s="282"/>
      <c r="M400" s="282"/>
      <c r="N400" s="282"/>
      <c r="O400" s="282"/>
      <c r="P400" s="282"/>
      <c r="Q400" s="282"/>
      <c r="R400" s="282"/>
      <c r="S400" s="282"/>
      <c r="T400" s="282"/>
      <c r="U400" s="282"/>
      <c r="V400" s="282"/>
      <c r="W400" s="282"/>
      <c r="X400" s="282"/>
      <c r="Y400" s="282"/>
      <c r="Z400" s="282"/>
      <c r="AA400" s="282"/>
      <c r="AB400" s="282"/>
      <c r="AC400" s="282"/>
      <c r="AD400" s="282"/>
      <c r="AE400" s="282"/>
      <c r="AF400" s="282"/>
      <c r="AG400" s="282"/>
      <c r="AH400" s="282"/>
      <c r="AI400" s="282"/>
      <c r="AJ400" s="282"/>
      <c r="AK400" s="282"/>
      <c r="AL400" s="282"/>
      <c r="AM400" s="282"/>
      <c r="AN400" s="282"/>
      <c r="AO400" s="282"/>
      <c r="AP400" s="282"/>
      <c r="AQ400" s="282"/>
      <c r="AR400" s="282"/>
      <c r="AS400" s="282"/>
      <c r="AT400" s="282"/>
      <c r="AU400" s="282"/>
      <c r="AV400" s="282"/>
      <c r="AW400" s="282"/>
    </row>
    <row r="401">
      <c r="A401" s="282"/>
      <c r="B401" s="282"/>
      <c r="C401" s="282"/>
      <c r="D401" s="282"/>
      <c r="E401" s="282"/>
      <c r="F401" s="282"/>
      <c r="G401" s="282"/>
      <c r="H401" s="282"/>
      <c r="I401" s="282"/>
      <c r="J401" s="282"/>
      <c r="K401" s="282"/>
      <c r="L401" s="282"/>
      <c r="M401" s="282"/>
      <c r="N401" s="282"/>
      <c r="O401" s="282"/>
      <c r="P401" s="282"/>
      <c r="Q401" s="282"/>
      <c r="R401" s="282"/>
      <c r="S401" s="282"/>
      <c r="T401" s="282"/>
      <c r="U401" s="282"/>
      <c r="V401" s="282"/>
      <c r="W401" s="282"/>
      <c r="X401" s="282"/>
      <c r="Y401" s="282"/>
      <c r="Z401" s="282"/>
      <c r="AA401" s="282"/>
      <c r="AB401" s="282"/>
      <c r="AC401" s="282"/>
      <c r="AD401" s="282"/>
      <c r="AE401" s="282"/>
      <c r="AF401" s="282"/>
      <c r="AG401" s="282"/>
      <c r="AH401" s="282"/>
      <c r="AI401" s="282"/>
      <c r="AJ401" s="282"/>
      <c r="AK401" s="282"/>
      <c r="AL401" s="282"/>
      <c r="AM401" s="282"/>
      <c r="AN401" s="282"/>
      <c r="AO401" s="282"/>
      <c r="AP401" s="282"/>
      <c r="AQ401" s="282"/>
      <c r="AR401" s="282"/>
      <c r="AS401" s="282"/>
      <c r="AT401" s="282"/>
      <c r="AU401" s="282"/>
      <c r="AV401" s="282"/>
      <c r="AW401" s="282"/>
    </row>
    <row r="402">
      <c r="A402" s="282"/>
      <c r="B402" s="282"/>
      <c r="C402" s="282"/>
      <c r="D402" s="282"/>
      <c r="E402" s="282"/>
      <c r="F402" s="282"/>
      <c r="G402" s="282"/>
      <c r="H402" s="282"/>
      <c r="I402" s="282"/>
      <c r="J402" s="282"/>
      <c r="K402" s="282"/>
      <c r="L402" s="282"/>
      <c r="M402" s="282"/>
      <c r="N402" s="282"/>
      <c r="O402" s="282"/>
      <c r="P402" s="282"/>
      <c r="Q402" s="282"/>
      <c r="R402" s="282"/>
      <c r="S402" s="282"/>
      <c r="T402" s="282"/>
      <c r="U402" s="282"/>
      <c r="V402" s="282"/>
      <c r="W402" s="282"/>
      <c r="X402" s="282"/>
      <c r="Y402" s="282"/>
      <c r="Z402" s="282"/>
      <c r="AA402" s="282"/>
      <c r="AB402" s="282"/>
      <c r="AC402" s="282"/>
      <c r="AD402" s="282"/>
      <c r="AE402" s="282"/>
      <c r="AF402" s="282"/>
      <c r="AG402" s="282"/>
      <c r="AH402" s="282"/>
      <c r="AI402" s="282"/>
      <c r="AJ402" s="282"/>
      <c r="AK402" s="282"/>
      <c r="AL402" s="282"/>
      <c r="AM402" s="282"/>
      <c r="AN402" s="282"/>
      <c r="AO402" s="282"/>
      <c r="AP402" s="282"/>
      <c r="AQ402" s="282"/>
      <c r="AR402" s="282"/>
      <c r="AS402" s="282"/>
      <c r="AT402" s="282"/>
      <c r="AU402" s="282"/>
      <c r="AV402" s="282"/>
      <c r="AW402" s="282"/>
    </row>
    <row r="403">
      <c r="A403" s="282"/>
      <c r="B403" s="282"/>
      <c r="C403" s="282"/>
      <c r="D403" s="282"/>
      <c r="E403" s="282"/>
      <c r="F403" s="282"/>
      <c r="G403" s="282"/>
      <c r="H403" s="282"/>
      <c r="I403" s="282"/>
      <c r="J403" s="282"/>
      <c r="K403" s="282"/>
      <c r="L403" s="282"/>
      <c r="M403" s="282"/>
      <c r="N403" s="282"/>
      <c r="O403" s="282"/>
      <c r="P403" s="282"/>
      <c r="Q403" s="282"/>
      <c r="R403" s="282"/>
      <c r="S403" s="282"/>
      <c r="T403" s="282"/>
      <c r="U403" s="282"/>
      <c r="V403" s="282"/>
      <c r="W403" s="282"/>
      <c r="X403" s="282"/>
      <c r="Y403" s="282"/>
      <c r="Z403" s="282"/>
      <c r="AA403" s="282"/>
      <c r="AB403" s="282"/>
      <c r="AC403" s="282"/>
      <c r="AD403" s="282"/>
      <c r="AE403" s="282"/>
      <c r="AF403" s="282"/>
      <c r="AG403" s="282"/>
      <c r="AH403" s="282"/>
      <c r="AI403" s="282"/>
      <c r="AJ403" s="282"/>
      <c r="AK403" s="282"/>
      <c r="AL403" s="282"/>
      <c r="AM403" s="282"/>
      <c r="AN403" s="282"/>
      <c r="AO403" s="282"/>
      <c r="AP403" s="282"/>
      <c r="AQ403" s="282"/>
      <c r="AR403" s="282"/>
      <c r="AS403" s="282"/>
      <c r="AT403" s="282"/>
      <c r="AU403" s="282"/>
      <c r="AV403" s="282"/>
      <c r="AW403" s="282"/>
    </row>
    <row r="404">
      <c r="A404" s="282"/>
      <c r="B404" s="282"/>
      <c r="C404" s="282"/>
      <c r="D404" s="282"/>
      <c r="E404" s="282"/>
      <c r="F404" s="282"/>
      <c r="G404" s="282"/>
      <c r="H404" s="282"/>
      <c r="I404" s="282"/>
      <c r="J404" s="282"/>
      <c r="K404" s="282"/>
      <c r="L404" s="282"/>
      <c r="M404" s="282"/>
      <c r="N404" s="282"/>
      <c r="O404" s="282"/>
      <c r="P404" s="282"/>
      <c r="Q404" s="282"/>
      <c r="R404" s="282"/>
      <c r="S404" s="282"/>
      <c r="T404" s="282"/>
      <c r="U404" s="282"/>
      <c r="V404" s="282"/>
      <c r="W404" s="282"/>
      <c r="X404" s="282"/>
      <c r="Y404" s="282"/>
      <c r="Z404" s="282"/>
      <c r="AA404" s="282"/>
      <c r="AB404" s="282"/>
      <c r="AC404" s="282"/>
      <c r="AD404" s="282"/>
      <c r="AE404" s="282"/>
      <c r="AF404" s="282"/>
      <c r="AG404" s="282"/>
      <c r="AH404" s="282"/>
      <c r="AI404" s="282"/>
      <c r="AJ404" s="282"/>
      <c r="AK404" s="282"/>
      <c r="AL404" s="282"/>
      <c r="AM404" s="282"/>
      <c r="AN404" s="282"/>
      <c r="AO404" s="282"/>
      <c r="AP404" s="282"/>
      <c r="AQ404" s="282"/>
      <c r="AR404" s="282"/>
      <c r="AS404" s="282"/>
      <c r="AT404" s="282"/>
      <c r="AU404" s="282"/>
      <c r="AV404" s="282"/>
      <c r="AW404" s="282"/>
    </row>
    <row r="405">
      <c r="A405" s="282"/>
      <c r="B405" s="282"/>
      <c r="C405" s="282"/>
      <c r="D405" s="282"/>
      <c r="E405" s="282"/>
      <c r="F405" s="282"/>
      <c r="G405" s="282"/>
      <c r="H405" s="282"/>
      <c r="I405" s="282"/>
      <c r="J405" s="282"/>
      <c r="K405" s="282"/>
      <c r="L405" s="282"/>
      <c r="M405" s="282"/>
      <c r="N405" s="282"/>
      <c r="O405" s="282"/>
      <c r="P405" s="282"/>
      <c r="Q405" s="282"/>
      <c r="R405" s="282"/>
      <c r="S405" s="282"/>
      <c r="T405" s="282"/>
      <c r="U405" s="282"/>
      <c r="V405" s="282"/>
      <c r="W405" s="282"/>
      <c r="X405" s="282"/>
      <c r="Y405" s="282"/>
      <c r="Z405" s="282"/>
      <c r="AA405" s="282"/>
      <c r="AB405" s="282"/>
      <c r="AC405" s="282"/>
      <c r="AD405" s="282"/>
      <c r="AE405" s="282"/>
      <c r="AF405" s="282"/>
      <c r="AG405" s="282"/>
      <c r="AH405" s="282"/>
      <c r="AI405" s="282"/>
      <c r="AJ405" s="282"/>
      <c r="AK405" s="282"/>
      <c r="AL405" s="282"/>
      <c r="AM405" s="282"/>
      <c r="AN405" s="282"/>
      <c r="AO405" s="282"/>
      <c r="AP405" s="282"/>
      <c r="AQ405" s="282"/>
      <c r="AR405" s="282"/>
      <c r="AS405" s="282"/>
      <c r="AT405" s="282"/>
      <c r="AU405" s="282"/>
      <c r="AV405" s="282"/>
      <c r="AW405" s="282"/>
    </row>
    <row r="406">
      <c r="A406" s="282"/>
      <c r="B406" s="282"/>
      <c r="C406" s="282"/>
      <c r="D406" s="282"/>
      <c r="E406" s="282"/>
      <c r="F406" s="282"/>
      <c r="G406" s="282"/>
      <c r="H406" s="282"/>
      <c r="I406" s="282"/>
      <c r="J406" s="282"/>
      <c r="K406" s="282"/>
      <c r="L406" s="282"/>
      <c r="M406" s="282"/>
      <c r="N406" s="282"/>
      <c r="O406" s="282"/>
      <c r="P406" s="282"/>
      <c r="Q406" s="282"/>
      <c r="R406" s="282"/>
      <c r="S406" s="282"/>
      <c r="T406" s="282"/>
      <c r="U406" s="282"/>
      <c r="V406" s="282"/>
      <c r="W406" s="282"/>
      <c r="X406" s="282"/>
      <c r="Y406" s="282"/>
      <c r="Z406" s="282"/>
      <c r="AA406" s="282"/>
      <c r="AB406" s="282"/>
      <c r="AC406" s="282"/>
      <c r="AD406" s="282"/>
      <c r="AE406" s="282"/>
      <c r="AF406" s="282"/>
      <c r="AG406" s="282"/>
      <c r="AH406" s="282"/>
      <c r="AI406" s="282"/>
      <c r="AJ406" s="282"/>
      <c r="AK406" s="282"/>
      <c r="AL406" s="282"/>
      <c r="AM406" s="282"/>
      <c r="AN406" s="282"/>
      <c r="AO406" s="282"/>
      <c r="AP406" s="282"/>
      <c r="AQ406" s="282"/>
      <c r="AR406" s="282"/>
      <c r="AS406" s="282"/>
      <c r="AT406" s="282"/>
      <c r="AU406" s="282"/>
      <c r="AV406" s="282"/>
      <c r="AW406" s="282"/>
    </row>
    <row r="407">
      <c r="A407" s="282"/>
      <c r="B407" s="282"/>
      <c r="C407" s="282"/>
      <c r="D407" s="282"/>
      <c r="E407" s="282"/>
      <c r="F407" s="282"/>
      <c r="G407" s="282"/>
      <c r="H407" s="282"/>
      <c r="I407" s="282"/>
      <c r="J407" s="282"/>
      <c r="K407" s="282"/>
      <c r="L407" s="282"/>
      <c r="M407" s="282"/>
      <c r="N407" s="282"/>
      <c r="O407" s="282"/>
      <c r="P407" s="282"/>
      <c r="Q407" s="282"/>
      <c r="R407" s="282"/>
      <c r="S407" s="282"/>
      <c r="T407" s="282"/>
      <c r="U407" s="282"/>
      <c r="V407" s="282"/>
      <c r="W407" s="282"/>
      <c r="X407" s="282"/>
      <c r="Y407" s="282"/>
      <c r="Z407" s="282"/>
      <c r="AA407" s="282"/>
      <c r="AB407" s="282"/>
      <c r="AC407" s="282"/>
      <c r="AD407" s="282"/>
      <c r="AE407" s="282"/>
      <c r="AF407" s="282"/>
      <c r="AG407" s="282"/>
      <c r="AH407" s="282"/>
      <c r="AI407" s="282"/>
      <c r="AJ407" s="282"/>
      <c r="AK407" s="282"/>
      <c r="AL407" s="282"/>
      <c r="AM407" s="282"/>
      <c r="AN407" s="282"/>
      <c r="AO407" s="282"/>
      <c r="AP407" s="282"/>
      <c r="AQ407" s="282"/>
      <c r="AR407" s="282"/>
      <c r="AS407" s="282"/>
      <c r="AT407" s="282"/>
      <c r="AU407" s="282"/>
      <c r="AV407" s="282"/>
      <c r="AW407" s="282"/>
    </row>
    <row r="408">
      <c r="A408" s="282"/>
      <c r="B408" s="282"/>
      <c r="C408" s="282"/>
      <c r="D408" s="282"/>
      <c r="E408" s="282"/>
      <c r="F408" s="282"/>
      <c r="G408" s="282"/>
      <c r="H408" s="282"/>
      <c r="I408" s="282"/>
      <c r="J408" s="282"/>
      <c r="K408" s="282"/>
      <c r="L408" s="282"/>
      <c r="M408" s="282"/>
      <c r="N408" s="282"/>
      <c r="O408" s="282"/>
      <c r="P408" s="282"/>
      <c r="Q408" s="282"/>
      <c r="R408" s="282"/>
      <c r="S408" s="282"/>
      <c r="T408" s="282"/>
      <c r="U408" s="282"/>
      <c r="V408" s="282"/>
      <c r="W408" s="282"/>
      <c r="X408" s="282"/>
      <c r="Y408" s="282"/>
      <c r="Z408" s="282"/>
      <c r="AA408" s="282"/>
      <c r="AB408" s="282"/>
      <c r="AC408" s="282"/>
      <c r="AD408" s="282"/>
      <c r="AE408" s="282"/>
      <c r="AF408" s="282"/>
      <c r="AG408" s="282"/>
      <c r="AH408" s="282"/>
      <c r="AI408" s="282"/>
      <c r="AJ408" s="282"/>
      <c r="AK408" s="282"/>
      <c r="AL408" s="282"/>
      <c r="AM408" s="282"/>
      <c r="AN408" s="282"/>
      <c r="AO408" s="282"/>
      <c r="AP408" s="282"/>
      <c r="AQ408" s="282"/>
      <c r="AR408" s="282"/>
      <c r="AS408" s="282"/>
      <c r="AT408" s="282"/>
      <c r="AU408" s="282"/>
      <c r="AV408" s="282"/>
      <c r="AW408" s="282"/>
    </row>
    <row r="409">
      <c r="A409" s="282"/>
      <c r="B409" s="282"/>
      <c r="C409" s="282"/>
      <c r="D409" s="282"/>
      <c r="E409" s="282"/>
      <c r="F409" s="282"/>
      <c r="G409" s="282"/>
      <c r="H409" s="282"/>
      <c r="I409" s="282"/>
      <c r="J409" s="282"/>
      <c r="K409" s="282"/>
      <c r="L409" s="282"/>
      <c r="M409" s="282"/>
      <c r="N409" s="282"/>
      <c r="O409" s="282"/>
      <c r="P409" s="282"/>
      <c r="Q409" s="282"/>
      <c r="R409" s="282"/>
      <c r="S409" s="282"/>
      <c r="T409" s="282"/>
      <c r="U409" s="282"/>
      <c r="V409" s="282"/>
      <c r="W409" s="282"/>
      <c r="X409" s="282"/>
      <c r="Y409" s="282"/>
      <c r="Z409" s="282"/>
      <c r="AA409" s="282"/>
      <c r="AB409" s="282"/>
      <c r="AC409" s="282"/>
      <c r="AD409" s="282"/>
      <c r="AE409" s="282"/>
      <c r="AF409" s="282"/>
      <c r="AG409" s="282"/>
      <c r="AH409" s="282"/>
      <c r="AI409" s="282"/>
      <c r="AJ409" s="282"/>
      <c r="AK409" s="282"/>
      <c r="AL409" s="282"/>
      <c r="AM409" s="282"/>
      <c r="AN409" s="282"/>
      <c r="AO409" s="282"/>
      <c r="AP409" s="282"/>
      <c r="AQ409" s="282"/>
      <c r="AR409" s="282"/>
      <c r="AS409" s="282"/>
      <c r="AT409" s="282"/>
      <c r="AU409" s="282"/>
      <c r="AV409" s="282"/>
      <c r="AW409" s="282"/>
    </row>
    <row r="410">
      <c r="A410" s="282"/>
      <c r="B410" s="282"/>
      <c r="C410" s="282"/>
      <c r="D410" s="282"/>
      <c r="E410" s="282"/>
      <c r="F410" s="282"/>
      <c r="G410" s="282"/>
      <c r="H410" s="282"/>
      <c r="I410" s="282"/>
      <c r="J410" s="282"/>
      <c r="K410" s="282"/>
      <c r="L410" s="282"/>
      <c r="M410" s="282"/>
      <c r="N410" s="282"/>
      <c r="O410" s="282"/>
      <c r="P410" s="282"/>
      <c r="Q410" s="282"/>
      <c r="R410" s="282"/>
      <c r="S410" s="282"/>
      <c r="T410" s="282"/>
      <c r="U410" s="282"/>
      <c r="V410" s="282"/>
      <c r="W410" s="282"/>
      <c r="X410" s="282"/>
      <c r="Y410" s="282"/>
      <c r="Z410" s="282"/>
      <c r="AA410" s="282"/>
      <c r="AB410" s="282"/>
      <c r="AC410" s="282"/>
      <c r="AD410" s="282"/>
      <c r="AE410" s="282"/>
      <c r="AF410" s="282"/>
      <c r="AG410" s="282"/>
      <c r="AH410" s="282"/>
      <c r="AI410" s="282"/>
      <c r="AJ410" s="282"/>
      <c r="AK410" s="282"/>
      <c r="AL410" s="282"/>
      <c r="AM410" s="282"/>
      <c r="AN410" s="282"/>
      <c r="AO410" s="282"/>
      <c r="AP410" s="282"/>
      <c r="AQ410" s="282"/>
      <c r="AR410" s="282"/>
      <c r="AS410" s="282"/>
      <c r="AT410" s="282"/>
      <c r="AU410" s="282"/>
      <c r="AV410" s="282"/>
      <c r="AW410" s="282"/>
    </row>
    <row r="411">
      <c r="A411" s="282"/>
      <c r="B411" s="282"/>
      <c r="C411" s="282"/>
      <c r="D411" s="282"/>
      <c r="E411" s="282"/>
      <c r="F411" s="282"/>
      <c r="G411" s="282"/>
      <c r="H411" s="282"/>
      <c r="I411" s="282"/>
      <c r="J411" s="282"/>
      <c r="K411" s="282"/>
      <c r="L411" s="282"/>
      <c r="M411" s="282"/>
      <c r="N411" s="282"/>
      <c r="O411" s="282"/>
      <c r="P411" s="282"/>
      <c r="Q411" s="282"/>
      <c r="R411" s="282"/>
      <c r="S411" s="282"/>
      <c r="T411" s="282"/>
      <c r="U411" s="282"/>
      <c r="V411" s="282"/>
      <c r="W411" s="282"/>
      <c r="X411" s="282"/>
      <c r="Y411" s="282"/>
      <c r="Z411" s="282"/>
      <c r="AA411" s="282"/>
      <c r="AB411" s="282"/>
      <c r="AC411" s="282"/>
      <c r="AD411" s="282"/>
      <c r="AE411" s="282"/>
      <c r="AF411" s="282"/>
      <c r="AG411" s="282"/>
      <c r="AH411" s="282"/>
      <c r="AI411" s="282"/>
      <c r="AJ411" s="282"/>
      <c r="AK411" s="282"/>
      <c r="AL411" s="282"/>
      <c r="AM411" s="282"/>
      <c r="AN411" s="282"/>
      <c r="AO411" s="282"/>
      <c r="AP411" s="282"/>
      <c r="AQ411" s="282"/>
      <c r="AR411" s="282"/>
      <c r="AS411" s="282"/>
      <c r="AT411" s="282"/>
      <c r="AU411" s="282"/>
      <c r="AV411" s="282"/>
      <c r="AW411" s="282"/>
    </row>
    <row r="412">
      <c r="A412" s="282"/>
      <c r="B412" s="282"/>
      <c r="C412" s="282"/>
      <c r="D412" s="282"/>
      <c r="E412" s="282"/>
      <c r="F412" s="282"/>
      <c r="G412" s="282"/>
      <c r="H412" s="282"/>
      <c r="I412" s="282"/>
      <c r="J412" s="282"/>
      <c r="K412" s="282"/>
      <c r="L412" s="282"/>
      <c r="M412" s="282"/>
      <c r="N412" s="282"/>
      <c r="O412" s="282"/>
      <c r="P412" s="282"/>
      <c r="Q412" s="282"/>
      <c r="R412" s="282"/>
      <c r="S412" s="282"/>
      <c r="T412" s="282"/>
      <c r="U412" s="282"/>
      <c r="V412" s="282"/>
      <c r="W412" s="282"/>
      <c r="X412" s="282"/>
      <c r="Y412" s="282"/>
      <c r="Z412" s="282"/>
      <c r="AA412" s="282"/>
      <c r="AB412" s="282"/>
      <c r="AC412" s="282"/>
      <c r="AD412" s="282"/>
      <c r="AE412" s="282"/>
      <c r="AF412" s="282"/>
      <c r="AG412" s="282"/>
      <c r="AH412" s="282"/>
      <c r="AI412" s="282"/>
      <c r="AJ412" s="282"/>
      <c r="AK412" s="282"/>
      <c r="AL412" s="282"/>
      <c r="AM412" s="282"/>
      <c r="AN412" s="282"/>
      <c r="AO412" s="282"/>
      <c r="AP412" s="282"/>
      <c r="AQ412" s="282"/>
      <c r="AR412" s="282"/>
      <c r="AS412" s="282"/>
      <c r="AT412" s="282"/>
      <c r="AU412" s="282"/>
      <c r="AV412" s="282"/>
      <c r="AW412" s="282"/>
    </row>
    <row r="413">
      <c r="A413" s="282"/>
      <c r="B413" s="282"/>
      <c r="C413" s="282"/>
      <c r="D413" s="282"/>
      <c r="E413" s="282"/>
      <c r="F413" s="282"/>
      <c r="G413" s="282"/>
      <c r="H413" s="282"/>
      <c r="I413" s="282"/>
      <c r="J413" s="282"/>
      <c r="K413" s="282"/>
      <c r="L413" s="282"/>
      <c r="M413" s="282"/>
      <c r="N413" s="282"/>
      <c r="O413" s="282"/>
      <c r="P413" s="282"/>
      <c r="Q413" s="282"/>
      <c r="R413" s="282"/>
      <c r="S413" s="282"/>
      <c r="T413" s="282"/>
      <c r="U413" s="282"/>
      <c r="V413" s="282"/>
      <c r="W413" s="282"/>
      <c r="X413" s="282"/>
      <c r="Y413" s="282"/>
      <c r="Z413" s="282"/>
      <c r="AA413" s="282"/>
      <c r="AB413" s="282"/>
      <c r="AC413" s="282"/>
      <c r="AD413" s="282"/>
      <c r="AE413" s="282"/>
      <c r="AF413" s="282"/>
      <c r="AG413" s="282"/>
      <c r="AH413" s="282"/>
      <c r="AI413" s="282"/>
      <c r="AJ413" s="282"/>
      <c r="AK413" s="282"/>
      <c r="AL413" s="282"/>
      <c r="AM413" s="282"/>
      <c r="AN413" s="282"/>
      <c r="AO413" s="282"/>
      <c r="AP413" s="282"/>
      <c r="AQ413" s="282"/>
      <c r="AR413" s="282"/>
      <c r="AS413" s="282"/>
      <c r="AT413" s="282"/>
      <c r="AU413" s="282"/>
      <c r="AV413" s="282"/>
      <c r="AW413" s="282"/>
    </row>
    <row r="414">
      <c r="A414" s="282"/>
      <c r="B414" s="282"/>
      <c r="C414" s="282"/>
      <c r="D414" s="282"/>
      <c r="E414" s="282"/>
      <c r="F414" s="282"/>
      <c r="G414" s="282"/>
      <c r="H414" s="282"/>
      <c r="I414" s="282"/>
      <c r="J414" s="282"/>
      <c r="K414" s="282"/>
      <c r="L414" s="282"/>
      <c r="M414" s="282"/>
      <c r="N414" s="282"/>
      <c r="O414" s="282"/>
      <c r="P414" s="282"/>
      <c r="Q414" s="282"/>
      <c r="R414" s="282"/>
      <c r="S414" s="282"/>
      <c r="T414" s="282"/>
      <c r="U414" s="282"/>
      <c r="V414" s="282"/>
      <c r="W414" s="282"/>
      <c r="X414" s="282"/>
      <c r="Y414" s="282"/>
      <c r="Z414" s="282"/>
      <c r="AA414" s="282"/>
      <c r="AB414" s="282"/>
      <c r="AC414" s="282"/>
      <c r="AD414" s="282"/>
      <c r="AE414" s="282"/>
      <c r="AF414" s="282"/>
      <c r="AG414" s="282"/>
      <c r="AH414" s="282"/>
      <c r="AI414" s="282"/>
      <c r="AJ414" s="282"/>
      <c r="AK414" s="282"/>
      <c r="AL414" s="282"/>
      <c r="AM414" s="282"/>
      <c r="AN414" s="282"/>
      <c r="AO414" s="282"/>
      <c r="AP414" s="282"/>
      <c r="AQ414" s="282"/>
      <c r="AR414" s="282"/>
      <c r="AS414" s="282"/>
      <c r="AT414" s="282"/>
      <c r="AU414" s="282"/>
      <c r="AV414" s="282"/>
      <c r="AW414" s="282"/>
    </row>
    <row r="415">
      <c r="A415" s="282"/>
      <c r="B415" s="282"/>
      <c r="C415" s="282"/>
      <c r="D415" s="282"/>
      <c r="E415" s="282"/>
      <c r="F415" s="282"/>
      <c r="G415" s="282"/>
      <c r="H415" s="282"/>
      <c r="I415" s="282"/>
      <c r="J415" s="282"/>
      <c r="K415" s="282"/>
      <c r="L415" s="282"/>
      <c r="M415" s="282"/>
      <c r="N415" s="282"/>
      <c r="O415" s="282"/>
      <c r="P415" s="282"/>
      <c r="Q415" s="282"/>
      <c r="R415" s="282"/>
      <c r="S415" s="282"/>
      <c r="T415" s="282"/>
      <c r="U415" s="282"/>
      <c r="V415" s="282"/>
      <c r="W415" s="282"/>
      <c r="X415" s="282"/>
      <c r="Y415" s="282"/>
      <c r="Z415" s="282"/>
      <c r="AA415" s="282"/>
      <c r="AB415" s="282"/>
      <c r="AC415" s="282"/>
      <c r="AD415" s="282"/>
      <c r="AE415" s="282"/>
      <c r="AF415" s="282"/>
      <c r="AG415" s="282"/>
      <c r="AH415" s="282"/>
      <c r="AI415" s="282"/>
      <c r="AJ415" s="282"/>
      <c r="AK415" s="282"/>
      <c r="AL415" s="282"/>
      <c r="AM415" s="282"/>
      <c r="AN415" s="282"/>
      <c r="AO415" s="282"/>
      <c r="AP415" s="282"/>
      <c r="AQ415" s="282"/>
      <c r="AR415" s="282"/>
      <c r="AS415" s="282"/>
      <c r="AT415" s="282"/>
      <c r="AU415" s="282"/>
      <c r="AV415" s="282"/>
      <c r="AW415" s="282"/>
    </row>
    <row r="416">
      <c r="A416" s="282"/>
      <c r="B416" s="282"/>
      <c r="C416" s="282"/>
      <c r="D416" s="282"/>
      <c r="E416" s="282"/>
      <c r="F416" s="282"/>
      <c r="G416" s="282"/>
      <c r="H416" s="282"/>
      <c r="I416" s="282"/>
      <c r="J416" s="282"/>
      <c r="K416" s="282"/>
      <c r="L416" s="282"/>
      <c r="M416" s="282"/>
      <c r="N416" s="282"/>
      <c r="O416" s="282"/>
      <c r="P416" s="282"/>
      <c r="Q416" s="282"/>
      <c r="R416" s="282"/>
      <c r="S416" s="282"/>
      <c r="T416" s="282"/>
      <c r="U416" s="282"/>
      <c r="V416" s="282"/>
      <c r="W416" s="282"/>
      <c r="X416" s="282"/>
      <c r="Y416" s="282"/>
      <c r="Z416" s="282"/>
      <c r="AA416" s="282"/>
      <c r="AB416" s="282"/>
      <c r="AC416" s="282"/>
      <c r="AD416" s="282"/>
      <c r="AE416" s="282"/>
      <c r="AF416" s="282"/>
      <c r="AG416" s="282"/>
      <c r="AH416" s="282"/>
      <c r="AI416" s="282"/>
      <c r="AJ416" s="282"/>
      <c r="AK416" s="282"/>
      <c r="AL416" s="282"/>
      <c r="AM416" s="282"/>
      <c r="AN416" s="282"/>
      <c r="AO416" s="282"/>
      <c r="AP416" s="282"/>
      <c r="AQ416" s="282"/>
      <c r="AR416" s="282"/>
      <c r="AS416" s="282"/>
      <c r="AT416" s="282"/>
      <c r="AU416" s="282"/>
      <c r="AV416" s="282"/>
      <c r="AW416" s="282"/>
    </row>
    <row r="417">
      <c r="A417" s="282"/>
      <c r="B417" s="282"/>
      <c r="C417" s="282"/>
      <c r="D417" s="282"/>
      <c r="E417" s="282"/>
      <c r="F417" s="282"/>
      <c r="G417" s="282"/>
      <c r="H417" s="282"/>
      <c r="I417" s="282"/>
      <c r="J417" s="282"/>
      <c r="K417" s="282"/>
      <c r="L417" s="282"/>
      <c r="M417" s="282"/>
      <c r="N417" s="282"/>
      <c r="O417" s="282"/>
      <c r="P417" s="282"/>
      <c r="Q417" s="282"/>
      <c r="R417" s="282"/>
      <c r="S417" s="282"/>
      <c r="T417" s="282"/>
      <c r="U417" s="282"/>
      <c r="V417" s="282"/>
      <c r="W417" s="282"/>
      <c r="X417" s="282"/>
      <c r="Y417" s="282"/>
      <c r="Z417" s="282"/>
      <c r="AA417" s="282"/>
      <c r="AB417" s="282"/>
      <c r="AC417" s="282"/>
      <c r="AD417" s="282"/>
      <c r="AE417" s="282"/>
      <c r="AF417" s="282"/>
      <c r="AG417" s="282"/>
      <c r="AH417" s="282"/>
      <c r="AI417" s="282"/>
      <c r="AJ417" s="282"/>
      <c r="AK417" s="282"/>
      <c r="AL417" s="282"/>
      <c r="AM417" s="282"/>
      <c r="AN417" s="282"/>
      <c r="AO417" s="282"/>
      <c r="AP417" s="282"/>
      <c r="AQ417" s="282"/>
      <c r="AR417" s="282"/>
      <c r="AS417" s="282"/>
      <c r="AT417" s="282"/>
      <c r="AU417" s="282"/>
      <c r="AV417" s="282"/>
      <c r="AW417" s="282"/>
    </row>
    <row r="418">
      <c r="A418" s="282"/>
      <c r="B418" s="282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2"/>
      <c r="O418" s="282"/>
      <c r="P418" s="282"/>
      <c r="Q418" s="282"/>
      <c r="R418" s="282"/>
      <c r="S418" s="282"/>
      <c r="T418" s="282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  <c r="AE418" s="282"/>
      <c r="AF418" s="282"/>
      <c r="AG418" s="282"/>
      <c r="AH418" s="282"/>
      <c r="AI418" s="282"/>
      <c r="AJ418" s="282"/>
      <c r="AK418" s="282"/>
      <c r="AL418" s="282"/>
      <c r="AM418" s="282"/>
      <c r="AN418" s="282"/>
      <c r="AO418" s="282"/>
      <c r="AP418" s="282"/>
      <c r="AQ418" s="282"/>
      <c r="AR418" s="282"/>
      <c r="AS418" s="282"/>
      <c r="AT418" s="282"/>
      <c r="AU418" s="282"/>
      <c r="AV418" s="282"/>
      <c r="AW418" s="282"/>
    </row>
    <row r="419">
      <c r="A419" s="282"/>
      <c r="B419" s="282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2"/>
      <c r="O419" s="282"/>
      <c r="P419" s="282"/>
      <c r="Q419" s="282"/>
      <c r="R419" s="282"/>
      <c r="S419" s="282"/>
      <c r="T419" s="282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  <c r="AE419" s="282"/>
      <c r="AF419" s="282"/>
      <c r="AG419" s="282"/>
      <c r="AH419" s="282"/>
      <c r="AI419" s="282"/>
      <c r="AJ419" s="282"/>
      <c r="AK419" s="282"/>
      <c r="AL419" s="282"/>
      <c r="AM419" s="282"/>
      <c r="AN419" s="282"/>
      <c r="AO419" s="282"/>
      <c r="AP419" s="282"/>
      <c r="AQ419" s="282"/>
      <c r="AR419" s="282"/>
      <c r="AS419" s="282"/>
      <c r="AT419" s="282"/>
      <c r="AU419" s="282"/>
      <c r="AV419" s="282"/>
      <c r="AW419" s="282"/>
    </row>
    <row r="420">
      <c r="A420" s="282"/>
      <c r="B420" s="282"/>
      <c r="C420" s="282"/>
      <c r="D420" s="282"/>
      <c r="E420" s="282"/>
      <c r="F420" s="282"/>
      <c r="G420" s="282"/>
      <c r="H420" s="282"/>
      <c r="I420" s="282"/>
      <c r="J420" s="282"/>
      <c r="K420" s="282"/>
      <c r="L420" s="282"/>
      <c r="M420" s="282"/>
      <c r="N420" s="282"/>
      <c r="O420" s="282"/>
      <c r="P420" s="282"/>
      <c r="Q420" s="282"/>
      <c r="R420" s="282"/>
      <c r="S420" s="282"/>
      <c r="T420" s="282"/>
      <c r="U420" s="282"/>
      <c r="V420" s="282"/>
      <c r="W420" s="282"/>
      <c r="X420" s="282"/>
      <c r="Y420" s="282"/>
      <c r="Z420" s="282"/>
      <c r="AA420" s="282"/>
      <c r="AB420" s="282"/>
      <c r="AC420" s="282"/>
      <c r="AD420" s="282"/>
      <c r="AE420" s="282"/>
      <c r="AF420" s="282"/>
      <c r="AG420" s="282"/>
      <c r="AH420" s="282"/>
      <c r="AI420" s="282"/>
      <c r="AJ420" s="282"/>
      <c r="AK420" s="282"/>
      <c r="AL420" s="282"/>
      <c r="AM420" s="282"/>
      <c r="AN420" s="282"/>
      <c r="AO420" s="282"/>
      <c r="AP420" s="282"/>
      <c r="AQ420" s="282"/>
      <c r="AR420" s="282"/>
      <c r="AS420" s="282"/>
      <c r="AT420" s="282"/>
      <c r="AU420" s="282"/>
      <c r="AV420" s="282"/>
      <c r="AW420" s="282"/>
    </row>
    <row r="421">
      <c r="A421" s="282"/>
      <c r="B421" s="282"/>
      <c r="C421" s="282"/>
      <c r="D421" s="282"/>
      <c r="E421" s="282"/>
      <c r="F421" s="282"/>
      <c r="G421" s="282"/>
      <c r="H421" s="282"/>
      <c r="I421" s="282"/>
      <c r="J421" s="282"/>
      <c r="K421" s="282"/>
      <c r="L421" s="282"/>
      <c r="M421" s="282"/>
      <c r="N421" s="282"/>
      <c r="O421" s="282"/>
      <c r="P421" s="282"/>
      <c r="Q421" s="282"/>
      <c r="R421" s="282"/>
      <c r="S421" s="282"/>
      <c r="T421" s="282"/>
      <c r="U421" s="282"/>
      <c r="V421" s="282"/>
      <c r="W421" s="282"/>
      <c r="X421" s="282"/>
      <c r="Y421" s="282"/>
      <c r="Z421" s="282"/>
      <c r="AA421" s="282"/>
      <c r="AB421" s="282"/>
      <c r="AC421" s="282"/>
      <c r="AD421" s="282"/>
      <c r="AE421" s="282"/>
      <c r="AF421" s="282"/>
      <c r="AG421" s="282"/>
      <c r="AH421" s="282"/>
      <c r="AI421" s="282"/>
      <c r="AJ421" s="282"/>
      <c r="AK421" s="282"/>
      <c r="AL421" s="282"/>
      <c r="AM421" s="282"/>
      <c r="AN421" s="282"/>
      <c r="AO421" s="282"/>
      <c r="AP421" s="282"/>
      <c r="AQ421" s="282"/>
      <c r="AR421" s="282"/>
      <c r="AS421" s="282"/>
      <c r="AT421" s="282"/>
      <c r="AU421" s="282"/>
      <c r="AV421" s="282"/>
      <c r="AW421" s="282"/>
    </row>
    <row r="422">
      <c r="A422" s="282"/>
      <c r="B422" s="282"/>
      <c r="C422" s="282"/>
      <c r="D422" s="282"/>
      <c r="E422" s="282"/>
      <c r="F422" s="282"/>
      <c r="G422" s="282"/>
      <c r="H422" s="282"/>
      <c r="I422" s="282"/>
      <c r="J422" s="282"/>
      <c r="K422" s="282"/>
      <c r="L422" s="282"/>
      <c r="M422" s="282"/>
      <c r="N422" s="282"/>
      <c r="O422" s="282"/>
      <c r="P422" s="282"/>
      <c r="Q422" s="282"/>
      <c r="R422" s="282"/>
      <c r="S422" s="282"/>
      <c r="T422" s="282"/>
      <c r="U422" s="282"/>
      <c r="V422" s="282"/>
      <c r="W422" s="282"/>
      <c r="X422" s="282"/>
      <c r="Y422" s="282"/>
      <c r="Z422" s="282"/>
      <c r="AA422" s="282"/>
      <c r="AB422" s="282"/>
      <c r="AC422" s="282"/>
      <c r="AD422" s="282"/>
      <c r="AE422" s="282"/>
      <c r="AF422" s="282"/>
      <c r="AG422" s="282"/>
      <c r="AH422" s="282"/>
      <c r="AI422" s="282"/>
      <c r="AJ422" s="282"/>
      <c r="AK422" s="282"/>
      <c r="AL422" s="282"/>
      <c r="AM422" s="282"/>
      <c r="AN422" s="282"/>
      <c r="AO422" s="282"/>
      <c r="AP422" s="282"/>
      <c r="AQ422" s="282"/>
      <c r="AR422" s="282"/>
      <c r="AS422" s="282"/>
      <c r="AT422" s="282"/>
      <c r="AU422" s="282"/>
      <c r="AV422" s="282"/>
      <c r="AW422" s="282"/>
    </row>
    <row r="423">
      <c r="A423" s="282"/>
      <c r="B423" s="282"/>
      <c r="C423" s="282"/>
      <c r="D423" s="282"/>
      <c r="E423" s="282"/>
      <c r="F423" s="282"/>
      <c r="G423" s="282"/>
      <c r="H423" s="282"/>
      <c r="I423" s="282"/>
      <c r="J423" s="282"/>
      <c r="K423" s="282"/>
      <c r="L423" s="282"/>
      <c r="M423" s="282"/>
      <c r="N423" s="282"/>
      <c r="O423" s="282"/>
      <c r="P423" s="282"/>
      <c r="Q423" s="282"/>
      <c r="R423" s="282"/>
      <c r="S423" s="282"/>
      <c r="T423" s="282"/>
      <c r="U423" s="282"/>
      <c r="V423" s="282"/>
      <c r="W423" s="282"/>
      <c r="X423" s="282"/>
      <c r="Y423" s="282"/>
      <c r="Z423" s="282"/>
      <c r="AA423" s="282"/>
      <c r="AB423" s="282"/>
      <c r="AC423" s="282"/>
      <c r="AD423" s="282"/>
      <c r="AE423" s="282"/>
      <c r="AF423" s="282"/>
      <c r="AG423" s="282"/>
      <c r="AH423" s="282"/>
      <c r="AI423" s="282"/>
      <c r="AJ423" s="282"/>
      <c r="AK423" s="282"/>
      <c r="AL423" s="282"/>
      <c r="AM423" s="282"/>
      <c r="AN423" s="282"/>
      <c r="AO423" s="282"/>
      <c r="AP423" s="282"/>
      <c r="AQ423" s="282"/>
      <c r="AR423" s="282"/>
      <c r="AS423" s="282"/>
      <c r="AT423" s="282"/>
      <c r="AU423" s="282"/>
      <c r="AV423" s="282"/>
      <c r="AW423" s="282"/>
    </row>
    <row r="424">
      <c r="A424" s="282"/>
      <c r="B424" s="282"/>
      <c r="C424" s="282"/>
      <c r="D424" s="282"/>
      <c r="E424" s="282"/>
      <c r="F424" s="282"/>
      <c r="G424" s="282"/>
      <c r="H424" s="282"/>
      <c r="I424" s="282"/>
      <c r="J424" s="282"/>
      <c r="K424" s="282"/>
      <c r="L424" s="282"/>
      <c r="M424" s="282"/>
      <c r="N424" s="282"/>
      <c r="O424" s="282"/>
      <c r="P424" s="282"/>
      <c r="Q424" s="282"/>
      <c r="R424" s="282"/>
      <c r="S424" s="282"/>
      <c r="T424" s="282"/>
      <c r="U424" s="282"/>
      <c r="V424" s="282"/>
      <c r="W424" s="282"/>
      <c r="X424" s="282"/>
      <c r="Y424" s="282"/>
      <c r="Z424" s="282"/>
      <c r="AA424" s="282"/>
      <c r="AB424" s="282"/>
      <c r="AC424" s="282"/>
      <c r="AD424" s="282"/>
      <c r="AE424" s="282"/>
      <c r="AF424" s="282"/>
      <c r="AG424" s="282"/>
      <c r="AH424" s="282"/>
      <c r="AI424" s="282"/>
      <c r="AJ424" s="282"/>
      <c r="AK424" s="282"/>
      <c r="AL424" s="282"/>
      <c r="AM424" s="282"/>
      <c r="AN424" s="282"/>
      <c r="AO424" s="282"/>
      <c r="AP424" s="282"/>
      <c r="AQ424" s="282"/>
      <c r="AR424" s="282"/>
      <c r="AS424" s="282"/>
      <c r="AT424" s="282"/>
      <c r="AU424" s="282"/>
      <c r="AV424" s="282"/>
      <c r="AW424" s="282"/>
    </row>
    <row r="425">
      <c r="A425" s="282"/>
      <c r="B425" s="282"/>
      <c r="C425" s="282"/>
      <c r="D425" s="282"/>
      <c r="E425" s="282"/>
      <c r="F425" s="282"/>
      <c r="G425" s="282"/>
      <c r="H425" s="282"/>
      <c r="I425" s="282"/>
      <c r="J425" s="282"/>
      <c r="K425" s="282"/>
      <c r="L425" s="282"/>
      <c r="M425" s="282"/>
      <c r="N425" s="282"/>
      <c r="O425" s="282"/>
      <c r="P425" s="282"/>
      <c r="Q425" s="282"/>
      <c r="R425" s="282"/>
      <c r="S425" s="282"/>
      <c r="T425" s="282"/>
      <c r="U425" s="282"/>
      <c r="V425" s="282"/>
      <c r="W425" s="282"/>
      <c r="X425" s="282"/>
      <c r="Y425" s="282"/>
      <c r="Z425" s="282"/>
      <c r="AA425" s="282"/>
      <c r="AB425" s="282"/>
      <c r="AC425" s="282"/>
      <c r="AD425" s="282"/>
      <c r="AE425" s="282"/>
      <c r="AF425" s="282"/>
      <c r="AG425" s="282"/>
      <c r="AH425" s="282"/>
      <c r="AI425" s="282"/>
      <c r="AJ425" s="282"/>
      <c r="AK425" s="282"/>
      <c r="AL425" s="282"/>
      <c r="AM425" s="282"/>
      <c r="AN425" s="282"/>
      <c r="AO425" s="282"/>
      <c r="AP425" s="282"/>
      <c r="AQ425" s="282"/>
      <c r="AR425" s="282"/>
      <c r="AS425" s="282"/>
      <c r="AT425" s="282"/>
      <c r="AU425" s="282"/>
      <c r="AV425" s="282"/>
      <c r="AW425" s="282"/>
    </row>
    <row r="426">
      <c r="A426" s="282"/>
      <c r="B426" s="282"/>
      <c r="C426" s="282"/>
      <c r="D426" s="282"/>
      <c r="E426" s="282"/>
      <c r="F426" s="282"/>
      <c r="G426" s="282"/>
      <c r="H426" s="282"/>
      <c r="I426" s="282"/>
      <c r="J426" s="282"/>
      <c r="K426" s="282"/>
      <c r="L426" s="282"/>
      <c r="M426" s="282"/>
      <c r="N426" s="282"/>
      <c r="O426" s="282"/>
      <c r="P426" s="282"/>
      <c r="Q426" s="282"/>
      <c r="R426" s="282"/>
      <c r="S426" s="282"/>
      <c r="T426" s="282"/>
      <c r="U426" s="282"/>
      <c r="V426" s="282"/>
      <c r="W426" s="282"/>
      <c r="X426" s="282"/>
      <c r="Y426" s="282"/>
      <c r="Z426" s="282"/>
      <c r="AA426" s="282"/>
      <c r="AB426" s="282"/>
      <c r="AC426" s="282"/>
      <c r="AD426" s="282"/>
      <c r="AE426" s="282"/>
      <c r="AF426" s="282"/>
      <c r="AG426" s="282"/>
      <c r="AH426" s="282"/>
      <c r="AI426" s="282"/>
      <c r="AJ426" s="282"/>
      <c r="AK426" s="282"/>
      <c r="AL426" s="282"/>
      <c r="AM426" s="282"/>
      <c r="AN426" s="282"/>
      <c r="AO426" s="282"/>
      <c r="AP426" s="282"/>
      <c r="AQ426" s="282"/>
      <c r="AR426" s="282"/>
      <c r="AS426" s="282"/>
      <c r="AT426" s="282"/>
      <c r="AU426" s="282"/>
      <c r="AV426" s="282"/>
      <c r="AW426" s="282"/>
    </row>
    <row r="427">
      <c r="A427" s="282"/>
      <c r="B427" s="282"/>
      <c r="C427" s="282"/>
      <c r="D427" s="282"/>
      <c r="E427" s="282"/>
      <c r="F427" s="282"/>
      <c r="G427" s="282"/>
      <c r="H427" s="282"/>
      <c r="I427" s="282"/>
      <c r="J427" s="282"/>
      <c r="K427" s="282"/>
      <c r="L427" s="282"/>
      <c r="M427" s="282"/>
      <c r="N427" s="282"/>
      <c r="O427" s="282"/>
      <c r="P427" s="282"/>
      <c r="Q427" s="282"/>
      <c r="R427" s="282"/>
      <c r="S427" s="282"/>
      <c r="T427" s="282"/>
      <c r="U427" s="282"/>
      <c r="V427" s="282"/>
      <c r="W427" s="282"/>
      <c r="X427" s="282"/>
      <c r="Y427" s="282"/>
      <c r="Z427" s="282"/>
      <c r="AA427" s="282"/>
      <c r="AB427" s="282"/>
      <c r="AC427" s="282"/>
      <c r="AD427" s="282"/>
      <c r="AE427" s="282"/>
      <c r="AF427" s="282"/>
      <c r="AG427" s="282"/>
      <c r="AH427" s="282"/>
      <c r="AI427" s="282"/>
      <c r="AJ427" s="282"/>
      <c r="AK427" s="282"/>
      <c r="AL427" s="282"/>
      <c r="AM427" s="282"/>
      <c r="AN427" s="282"/>
      <c r="AO427" s="282"/>
      <c r="AP427" s="282"/>
      <c r="AQ427" s="282"/>
      <c r="AR427" s="282"/>
      <c r="AS427" s="282"/>
      <c r="AT427" s="282"/>
      <c r="AU427" s="282"/>
      <c r="AV427" s="282"/>
      <c r="AW427" s="282"/>
    </row>
    <row r="428">
      <c r="A428" s="282"/>
      <c r="B428" s="282"/>
      <c r="C428" s="282"/>
      <c r="D428" s="282"/>
      <c r="E428" s="282"/>
      <c r="F428" s="282"/>
      <c r="G428" s="282"/>
      <c r="H428" s="282"/>
      <c r="I428" s="282"/>
      <c r="J428" s="282"/>
      <c r="K428" s="282"/>
      <c r="L428" s="282"/>
      <c r="M428" s="282"/>
      <c r="N428" s="282"/>
      <c r="O428" s="282"/>
      <c r="P428" s="282"/>
      <c r="Q428" s="282"/>
      <c r="R428" s="282"/>
      <c r="S428" s="282"/>
      <c r="T428" s="282"/>
      <c r="U428" s="282"/>
      <c r="V428" s="282"/>
      <c r="W428" s="282"/>
      <c r="X428" s="282"/>
      <c r="Y428" s="282"/>
      <c r="Z428" s="282"/>
      <c r="AA428" s="282"/>
      <c r="AB428" s="282"/>
      <c r="AC428" s="282"/>
      <c r="AD428" s="282"/>
      <c r="AE428" s="282"/>
      <c r="AF428" s="282"/>
      <c r="AG428" s="282"/>
      <c r="AH428" s="282"/>
      <c r="AI428" s="282"/>
      <c r="AJ428" s="282"/>
      <c r="AK428" s="282"/>
      <c r="AL428" s="282"/>
      <c r="AM428" s="282"/>
      <c r="AN428" s="282"/>
      <c r="AO428" s="282"/>
      <c r="AP428" s="282"/>
      <c r="AQ428" s="282"/>
      <c r="AR428" s="282"/>
      <c r="AS428" s="282"/>
      <c r="AT428" s="282"/>
      <c r="AU428" s="282"/>
      <c r="AV428" s="282"/>
      <c r="AW428" s="282"/>
    </row>
    <row r="429">
      <c r="A429" s="282"/>
      <c r="B429" s="282"/>
      <c r="C429" s="282"/>
      <c r="D429" s="282"/>
      <c r="E429" s="282"/>
      <c r="F429" s="282"/>
      <c r="G429" s="282"/>
      <c r="H429" s="282"/>
      <c r="I429" s="282"/>
      <c r="J429" s="282"/>
      <c r="K429" s="282"/>
      <c r="L429" s="282"/>
      <c r="M429" s="282"/>
      <c r="N429" s="282"/>
      <c r="O429" s="282"/>
      <c r="P429" s="282"/>
      <c r="Q429" s="282"/>
      <c r="R429" s="282"/>
      <c r="S429" s="282"/>
      <c r="T429" s="282"/>
      <c r="U429" s="282"/>
      <c r="V429" s="282"/>
      <c r="W429" s="282"/>
      <c r="X429" s="282"/>
      <c r="Y429" s="282"/>
      <c r="Z429" s="282"/>
      <c r="AA429" s="282"/>
      <c r="AB429" s="282"/>
      <c r="AC429" s="282"/>
      <c r="AD429" s="282"/>
      <c r="AE429" s="282"/>
      <c r="AF429" s="282"/>
      <c r="AG429" s="282"/>
      <c r="AH429" s="282"/>
      <c r="AI429" s="282"/>
      <c r="AJ429" s="282"/>
      <c r="AK429" s="282"/>
      <c r="AL429" s="282"/>
      <c r="AM429" s="282"/>
      <c r="AN429" s="282"/>
      <c r="AO429" s="282"/>
      <c r="AP429" s="282"/>
      <c r="AQ429" s="282"/>
      <c r="AR429" s="282"/>
      <c r="AS429" s="282"/>
      <c r="AT429" s="282"/>
      <c r="AU429" s="282"/>
      <c r="AV429" s="282"/>
      <c r="AW429" s="282"/>
    </row>
    <row r="430">
      <c r="A430" s="282"/>
      <c r="B430" s="282"/>
      <c r="C430" s="282"/>
      <c r="D430" s="282"/>
      <c r="E430" s="282"/>
      <c r="F430" s="282"/>
      <c r="G430" s="282"/>
      <c r="H430" s="282"/>
      <c r="I430" s="282"/>
      <c r="J430" s="282"/>
      <c r="K430" s="282"/>
      <c r="L430" s="282"/>
      <c r="M430" s="282"/>
      <c r="N430" s="282"/>
      <c r="O430" s="282"/>
      <c r="P430" s="282"/>
      <c r="Q430" s="282"/>
      <c r="R430" s="282"/>
      <c r="S430" s="282"/>
      <c r="T430" s="282"/>
      <c r="U430" s="282"/>
      <c r="V430" s="282"/>
      <c r="W430" s="282"/>
      <c r="X430" s="282"/>
      <c r="Y430" s="282"/>
      <c r="Z430" s="282"/>
      <c r="AA430" s="282"/>
      <c r="AB430" s="282"/>
      <c r="AC430" s="282"/>
      <c r="AD430" s="282"/>
      <c r="AE430" s="282"/>
      <c r="AF430" s="282"/>
      <c r="AG430" s="282"/>
      <c r="AH430" s="282"/>
      <c r="AI430" s="282"/>
      <c r="AJ430" s="282"/>
      <c r="AK430" s="282"/>
      <c r="AL430" s="282"/>
      <c r="AM430" s="282"/>
      <c r="AN430" s="282"/>
      <c r="AO430" s="282"/>
      <c r="AP430" s="282"/>
      <c r="AQ430" s="282"/>
      <c r="AR430" s="282"/>
      <c r="AS430" s="282"/>
      <c r="AT430" s="282"/>
      <c r="AU430" s="282"/>
      <c r="AV430" s="282"/>
      <c r="AW430" s="282"/>
    </row>
    <row r="431">
      <c r="A431" s="282"/>
      <c r="B431" s="282"/>
      <c r="C431" s="282"/>
      <c r="D431" s="282"/>
      <c r="E431" s="282"/>
      <c r="F431" s="282"/>
      <c r="G431" s="282"/>
      <c r="H431" s="282"/>
      <c r="I431" s="282"/>
      <c r="J431" s="282"/>
      <c r="K431" s="282"/>
      <c r="L431" s="282"/>
      <c r="M431" s="282"/>
      <c r="N431" s="282"/>
      <c r="O431" s="282"/>
      <c r="P431" s="282"/>
      <c r="Q431" s="282"/>
      <c r="R431" s="282"/>
      <c r="S431" s="282"/>
      <c r="T431" s="282"/>
      <c r="U431" s="282"/>
      <c r="V431" s="282"/>
      <c r="W431" s="282"/>
      <c r="X431" s="282"/>
      <c r="Y431" s="282"/>
      <c r="Z431" s="282"/>
      <c r="AA431" s="282"/>
      <c r="AB431" s="282"/>
      <c r="AC431" s="282"/>
      <c r="AD431" s="282"/>
      <c r="AE431" s="282"/>
      <c r="AF431" s="282"/>
      <c r="AG431" s="282"/>
      <c r="AH431" s="282"/>
      <c r="AI431" s="282"/>
      <c r="AJ431" s="282"/>
      <c r="AK431" s="282"/>
      <c r="AL431" s="282"/>
      <c r="AM431" s="282"/>
      <c r="AN431" s="282"/>
      <c r="AO431" s="282"/>
      <c r="AP431" s="282"/>
      <c r="AQ431" s="282"/>
      <c r="AR431" s="282"/>
      <c r="AS431" s="282"/>
      <c r="AT431" s="282"/>
      <c r="AU431" s="282"/>
      <c r="AV431" s="282"/>
      <c r="AW431" s="282"/>
    </row>
    <row r="432">
      <c r="A432" s="282"/>
      <c r="B432" s="282"/>
      <c r="C432" s="282"/>
      <c r="D432" s="282"/>
      <c r="E432" s="282"/>
      <c r="F432" s="282"/>
      <c r="G432" s="282"/>
      <c r="H432" s="282"/>
      <c r="I432" s="282"/>
      <c r="J432" s="282"/>
      <c r="K432" s="282"/>
      <c r="L432" s="282"/>
      <c r="M432" s="282"/>
      <c r="N432" s="282"/>
      <c r="O432" s="282"/>
      <c r="P432" s="282"/>
      <c r="Q432" s="282"/>
      <c r="R432" s="282"/>
      <c r="S432" s="282"/>
      <c r="T432" s="282"/>
      <c r="U432" s="282"/>
      <c r="V432" s="282"/>
      <c r="W432" s="282"/>
      <c r="X432" s="282"/>
      <c r="Y432" s="282"/>
      <c r="Z432" s="282"/>
      <c r="AA432" s="282"/>
      <c r="AB432" s="282"/>
      <c r="AC432" s="282"/>
      <c r="AD432" s="282"/>
      <c r="AE432" s="282"/>
      <c r="AF432" s="282"/>
      <c r="AG432" s="282"/>
      <c r="AH432" s="282"/>
      <c r="AI432" s="282"/>
      <c r="AJ432" s="282"/>
      <c r="AK432" s="282"/>
      <c r="AL432" s="282"/>
      <c r="AM432" s="282"/>
      <c r="AN432" s="282"/>
      <c r="AO432" s="282"/>
      <c r="AP432" s="282"/>
      <c r="AQ432" s="282"/>
      <c r="AR432" s="282"/>
      <c r="AS432" s="282"/>
      <c r="AT432" s="282"/>
      <c r="AU432" s="282"/>
      <c r="AV432" s="282"/>
      <c r="AW432" s="282"/>
    </row>
    <row r="433">
      <c r="A433" s="282"/>
      <c r="B433" s="282"/>
      <c r="C433" s="282"/>
      <c r="D433" s="282"/>
      <c r="E433" s="282"/>
      <c r="F433" s="282"/>
      <c r="G433" s="282"/>
      <c r="H433" s="282"/>
      <c r="I433" s="282"/>
      <c r="J433" s="282"/>
      <c r="K433" s="282"/>
      <c r="L433" s="282"/>
      <c r="M433" s="282"/>
      <c r="N433" s="282"/>
      <c r="O433" s="282"/>
      <c r="P433" s="282"/>
      <c r="Q433" s="282"/>
      <c r="R433" s="282"/>
      <c r="S433" s="282"/>
      <c r="T433" s="282"/>
      <c r="U433" s="282"/>
      <c r="V433" s="282"/>
      <c r="W433" s="282"/>
      <c r="X433" s="282"/>
      <c r="Y433" s="282"/>
      <c r="Z433" s="282"/>
      <c r="AA433" s="282"/>
      <c r="AB433" s="282"/>
      <c r="AC433" s="282"/>
      <c r="AD433" s="282"/>
      <c r="AE433" s="282"/>
      <c r="AF433" s="282"/>
      <c r="AG433" s="282"/>
      <c r="AH433" s="282"/>
      <c r="AI433" s="282"/>
      <c r="AJ433" s="282"/>
      <c r="AK433" s="282"/>
      <c r="AL433" s="282"/>
      <c r="AM433" s="282"/>
      <c r="AN433" s="282"/>
      <c r="AO433" s="282"/>
      <c r="AP433" s="282"/>
      <c r="AQ433" s="282"/>
      <c r="AR433" s="282"/>
      <c r="AS433" s="282"/>
      <c r="AT433" s="282"/>
      <c r="AU433" s="282"/>
      <c r="AV433" s="282"/>
      <c r="AW433" s="282"/>
    </row>
    <row r="434">
      <c r="A434" s="282"/>
      <c r="B434" s="282"/>
      <c r="C434" s="282"/>
      <c r="D434" s="282"/>
      <c r="E434" s="282"/>
      <c r="F434" s="282"/>
      <c r="G434" s="282"/>
      <c r="H434" s="282"/>
      <c r="I434" s="282"/>
      <c r="J434" s="282"/>
      <c r="K434" s="282"/>
      <c r="L434" s="282"/>
      <c r="M434" s="282"/>
      <c r="N434" s="282"/>
      <c r="O434" s="282"/>
      <c r="P434" s="282"/>
      <c r="Q434" s="282"/>
      <c r="R434" s="282"/>
      <c r="S434" s="282"/>
      <c r="T434" s="282"/>
      <c r="U434" s="282"/>
      <c r="V434" s="282"/>
      <c r="W434" s="282"/>
      <c r="X434" s="282"/>
      <c r="Y434" s="282"/>
      <c r="Z434" s="282"/>
      <c r="AA434" s="282"/>
      <c r="AB434" s="282"/>
      <c r="AC434" s="282"/>
      <c r="AD434" s="282"/>
      <c r="AE434" s="282"/>
      <c r="AF434" s="282"/>
      <c r="AG434" s="282"/>
      <c r="AH434" s="282"/>
      <c r="AI434" s="282"/>
      <c r="AJ434" s="282"/>
      <c r="AK434" s="282"/>
      <c r="AL434" s="282"/>
      <c r="AM434" s="282"/>
      <c r="AN434" s="282"/>
      <c r="AO434" s="282"/>
      <c r="AP434" s="282"/>
      <c r="AQ434" s="282"/>
      <c r="AR434" s="282"/>
      <c r="AS434" s="282"/>
      <c r="AT434" s="282"/>
      <c r="AU434" s="282"/>
      <c r="AV434" s="282"/>
      <c r="AW434" s="282"/>
    </row>
    <row r="435">
      <c r="A435" s="282"/>
      <c r="B435" s="282"/>
      <c r="C435" s="282"/>
      <c r="D435" s="282"/>
      <c r="E435" s="282"/>
      <c r="F435" s="282"/>
      <c r="G435" s="282"/>
      <c r="H435" s="282"/>
      <c r="I435" s="282"/>
      <c r="J435" s="282"/>
      <c r="K435" s="282"/>
      <c r="L435" s="282"/>
      <c r="M435" s="282"/>
      <c r="N435" s="282"/>
      <c r="O435" s="282"/>
      <c r="P435" s="282"/>
      <c r="Q435" s="282"/>
      <c r="R435" s="282"/>
      <c r="S435" s="282"/>
      <c r="T435" s="282"/>
      <c r="U435" s="282"/>
      <c r="V435" s="282"/>
      <c r="W435" s="282"/>
      <c r="X435" s="282"/>
      <c r="Y435" s="282"/>
      <c r="Z435" s="282"/>
      <c r="AA435" s="282"/>
      <c r="AB435" s="282"/>
      <c r="AC435" s="282"/>
      <c r="AD435" s="282"/>
      <c r="AE435" s="282"/>
      <c r="AF435" s="282"/>
      <c r="AG435" s="282"/>
      <c r="AH435" s="282"/>
      <c r="AI435" s="282"/>
      <c r="AJ435" s="282"/>
      <c r="AK435" s="282"/>
      <c r="AL435" s="282"/>
      <c r="AM435" s="282"/>
      <c r="AN435" s="282"/>
      <c r="AO435" s="282"/>
      <c r="AP435" s="282"/>
      <c r="AQ435" s="282"/>
      <c r="AR435" s="282"/>
      <c r="AS435" s="282"/>
      <c r="AT435" s="282"/>
      <c r="AU435" s="282"/>
      <c r="AV435" s="282"/>
      <c r="AW435" s="282"/>
    </row>
    <row r="436">
      <c r="A436" s="282"/>
      <c r="B436" s="282"/>
      <c r="C436" s="282"/>
      <c r="D436" s="282"/>
      <c r="E436" s="282"/>
      <c r="F436" s="282"/>
      <c r="G436" s="282"/>
      <c r="H436" s="282"/>
      <c r="I436" s="282"/>
      <c r="J436" s="282"/>
      <c r="K436" s="282"/>
      <c r="L436" s="282"/>
      <c r="M436" s="282"/>
      <c r="N436" s="282"/>
      <c r="O436" s="282"/>
      <c r="P436" s="282"/>
      <c r="Q436" s="282"/>
      <c r="R436" s="282"/>
      <c r="S436" s="282"/>
      <c r="T436" s="282"/>
      <c r="U436" s="282"/>
      <c r="V436" s="282"/>
      <c r="W436" s="282"/>
      <c r="X436" s="282"/>
      <c r="Y436" s="282"/>
      <c r="Z436" s="282"/>
      <c r="AA436" s="282"/>
      <c r="AB436" s="282"/>
      <c r="AC436" s="282"/>
      <c r="AD436" s="282"/>
      <c r="AE436" s="282"/>
      <c r="AF436" s="282"/>
      <c r="AG436" s="282"/>
      <c r="AH436" s="282"/>
      <c r="AI436" s="282"/>
      <c r="AJ436" s="282"/>
      <c r="AK436" s="282"/>
      <c r="AL436" s="282"/>
      <c r="AM436" s="282"/>
      <c r="AN436" s="282"/>
      <c r="AO436" s="282"/>
      <c r="AP436" s="282"/>
      <c r="AQ436" s="282"/>
      <c r="AR436" s="282"/>
      <c r="AS436" s="282"/>
      <c r="AT436" s="282"/>
      <c r="AU436" s="282"/>
      <c r="AV436" s="282"/>
      <c r="AW436" s="282"/>
    </row>
    <row r="437">
      <c r="A437" s="282"/>
      <c r="B437" s="282"/>
      <c r="C437" s="282"/>
      <c r="D437" s="282"/>
      <c r="E437" s="282"/>
      <c r="F437" s="282"/>
      <c r="G437" s="282"/>
      <c r="H437" s="282"/>
      <c r="I437" s="282"/>
      <c r="J437" s="282"/>
      <c r="K437" s="282"/>
      <c r="L437" s="282"/>
      <c r="M437" s="282"/>
      <c r="N437" s="282"/>
      <c r="O437" s="282"/>
      <c r="P437" s="282"/>
      <c r="Q437" s="282"/>
      <c r="R437" s="282"/>
      <c r="S437" s="282"/>
      <c r="T437" s="282"/>
      <c r="U437" s="282"/>
      <c r="V437" s="282"/>
      <c r="W437" s="282"/>
      <c r="X437" s="282"/>
      <c r="Y437" s="282"/>
      <c r="Z437" s="282"/>
      <c r="AA437" s="282"/>
      <c r="AB437" s="282"/>
      <c r="AC437" s="282"/>
      <c r="AD437" s="282"/>
      <c r="AE437" s="282"/>
      <c r="AF437" s="282"/>
      <c r="AG437" s="282"/>
      <c r="AH437" s="282"/>
      <c r="AI437" s="282"/>
      <c r="AJ437" s="282"/>
      <c r="AK437" s="282"/>
      <c r="AL437" s="282"/>
      <c r="AM437" s="282"/>
      <c r="AN437" s="282"/>
      <c r="AO437" s="282"/>
      <c r="AP437" s="282"/>
      <c r="AQ437" s="282"/>
      <c r="AR437" s="282"/>
      <c r="AS437" s="282"/>
      <c r="AT437" s="282"/>
      <c r="AU437" s="282"/>
      <c r="AV437" s="282"/>
      <c r="AW437" s="282"/>
    </row>
    <row r="438">
      <c r="A438" s="282"/>
      <c r="B438" s="282"/>
      <c r="C438" s="282"/>
      <c r="D438" s="282"/>
      <c r="E438" s="282"/>
      <c r="F438" s="282"/>
      <c r="G438" s="282"/>
      <c r="H438" s="282"/>
      <c r="I438" s="282"/>
      <c r="J438" s="282"/>
      <c r="K438" s="282"/>
      <c r="L438" s="282"/>
      <c r="M438" s="282"/>
      <c r="N438" s="282"/>
      <c r="O438" s="282"/>
      <c r="P438" s="282"/>
      <c r="Q438" s="282"/>
      <c r="R438" s="282"/>
      <c r="S438" s="282"/>
      <c r="T438" s="282"/>
      <c r="U438" s="282"/>
      <c r="V438" s="282"/>
      <c r="W438" s="282"/>
      <c r="X438" s="282"/>
      <c r="Y438" s="282"/>
      <c r="Z438" s="282"/>
      <c r="AA438" s="282"/>
      <c r="AB438" s="282"/>
      <c r="AC438" s="282"/>
      <c r="AD438" s="282"/>
      <c r="AE438" s="282"/>
      <c r="AF438" s="282"/>
      <c r="AG438" s="282"/>
      <c r="AH438" s="282"/>
      <c r="AI438" s="282"/>
      <c r="AJ438" s="282"/>
      <c r="AK438" s="282"/>
      <c r="AL438" s="282"/>
      <c r="AM438" s="282"/>
      <c r="AN438" s="282"/>
      <c r="AO438" s="282"/>
      <c r="AP438" s="282"/>
      <c r="AQ438" s="282"/>
      <c r="AR438" s="282"/>
      <c r="AS438" s="282"/>
      <c r="AT438" s="282"/>
      <c r="AU438" s="282"/>
      <c r="AV438" s="282"/>
      <c r="AW438" s="282"/>
    </row>
    <row r="439">
      <c r="A439" s="282"/>
      <c r="B439" s="282"/>
      <c r="C439" s="282"/>
      <c r="D439" s="282"/>
      <c r="E439" s="282"/>
      <c r="F439" s="282"/>
      <c r="G439" s="282"/>
      <c r="H439" s="282"/>
      <c r="I439" s="282"/>
      <c r="J439" s="282"/>
      <c r="K439" s="282"/>
      <c r="L439" s="282"/>
      <c r="M439" s="282"/>
      <c r="N439" s="282"/>
      <c r="O439" s="282"/>
      <c r="P439" s="282"/>
      <c r="Q439" s="282"/>
      <c r="R439" s="282"/>
      <c r="S439" s="282"/>
      <c r="T439" s="282"/>
      <c r="U439" s="282"/>
      <c r="V439" s="282"/>
      <c r="W439" s="282"/>
      <c r="X439" s="282"/>
      <c r="Y439" s="282"/>
      <c r="Z439" s="282"/>
      <c r="AA439" s="282"/>
      <c r="AB439" s="282"/>
      <c r="AC439" s="282"/>
      <c r="AD439" s="282"/>
      <c r="AE439" s="282"/>
      <c r="AF439" s="282"/>
      <c r="AG439" s="282"/>
      <c r="AH439" s="282"/>
      <c r="AI439" s="282"/>
      <c r="AJ439" s="282"/>
      <c r="AK439" s="282"/>
      <c r="AL439" s="282"/>
      <c r="AM439" s="282"/>
      <c r="AN439" s="282"/>
      <c r="AO439" s="282"/>
      <c r="AP439" s="282"/>
      <c r="AQ439" s="282"/>
      <c r="AR439" s="282"/>
      <c r="AS439" s="282"/>
      <c r="AT439" s="282"/>
      <c r="AU439" s="282"/>
      <c r="AV439" s="282"/>
      <c r="AW439" s="282"/>
    </row>
    <row r="440">
      <c r="A440" s="282"/>
      <c r="B440" s="282"/>
      <c r="C440" s="282"/>
      <c r="D440" s="282"/>
      <c r="E440" s="282"/>
      <c r="F440" s="282"/>
      <c r="G440" s="282"/>
      <c r="H440" s="282"/>
      <c r="I440" s="282"/>
      <c r="J440" s="282"/>
      <c r="K440" s="282"/>
      <c r="L440" s="282"/>
      <c r="M440" s="282"/>
      <c r="N440" s="282"/>
      <c r="O440" s="282"/>
      <c r="P440" s="282"/>
      <c r="Q440" s="282"/>
      <c r="R440" s="282"/>
      <c r="S440" s="282"/>
      <c r="T440" s="282"/>
      <c r="U440" s="282"/>
      <c r="V440" s="282"/>
      <c r="W440" s="282"/>
      <c r="X440" s="282"/>
      <c r="Y440" s="282"/>
      <c r="Z440" s="282"/>
      <c r="AA440" s="282"/>
      <c r="AB440" s="282"/>
      <c r="AC440" s="282"/>
      <c r="AD440" s="282"/>
      <c r="AE440" s="282"/>
      <c r="AF440" s="282"/>
      <c r="AG440" s="282"/>
      <c r="AH440" s="282"/>
      <c r="AI440" s="282"/>
      <c r="AJ440" s="282"/>
      <c r="AK440" s="282"/>
      <c r="AL440" s="282"/>
      <c r="AM440" s="282"/>
      <c r="AN440" s="282"/>
      <c r="AO440" s="282"/>
      <c r="AP440" s="282"/>
      <c r="AQ440" s="282"/>
      <c r="AR440" s="282"/>
      <c r="AS440" s="282"/>
      <c r="AT440" s="282"/>
      <c r="AU440" s="282"/>
      <c r="AV440" s="282"/>
      <c r="AW440" s="282"/>
    </row>
    <row r="441">
      <c r="A441" s="282"/>
      <c r="B441" s="282"/>
      <c r="C441" s="282"/>
      <c r="D441" s="282"/>
      <c r="E441" s="282"/>
      <c r="F441" s="282"/>
      <c r="G441" s="282"/>
      <c r="H441" s="282"/>
      <c r="I441" s="282"/>
      <c r="J441" s="282"/>
      <c r="K441" s="282"/>
      <c r="L441" s="282"/>
      <c r="M441" s="282"/>
      <c r="N441" s="282"/>
      <c r="O441" s="282"/>
      <c r="P441" s="282"/>
      <c r="Q441" s="282"/>
      <c r="R441" s="282"/>
      <c r="S441" s="282"/>
      <c r="T441" s="282"/>
      <c r="U441" s="282"/>
      <c r="V441" s="282"/>
      <c r="W441" s="282"/>
      <c r="X441" s="282"/>
      <c r="Y441" s="282"/>
      <c r="Z441" s="282"/>
      <c r="AA441" s="282"/>
      <c r="AB441" s="282"/>
      <c r="AC441" s="282"/>
      <c r="AD441" s="282"/>
      <c r="AE441" s="282"/>
      <c r="AF441" s="282"/>
      <c r="AG441" s="282"/>
      <c r="AH441" s="282"/>
      <c r="AI441" s="282"/>
      <c r="AJ441" s="282"/>
      <c r="AK441" s="282"/>
      <c r="AL441" s="282"/>
      <c r="AM441" s="282"/>
      <c r="AN441" s="282"/>
      <c r="AO441" s="282"/>
      <c r="AP441" s="282"/>
      <c r="AQ441" s="282"/>
      <c r="AR441" s="282"/>
      <c r="AS441" s="282"/>
      <c r="AT441" s="282"/>
      <c r="AU441" s="282"/>
      <c r="AV441" s="282"/>
      <c r="AW441" s="282"/>
    </row>
    <row r="442">
      <c r="A442" s="282"/>
      <c r="B442" s="282"/>
      <c r="C442" s="282"/>
      <c r="D442" s="282"/>
      <c r="E442" s="282"/>
      <c r="F442" s="282"/>
      <c r="G442" s="282"/>
      <c r="H442" s="282"/>
      <c r="I442" s="282"/>
      <c r="J442" s="282"/>
      <c r="K442" s="282"/>
      <c r="L442" s="282"/>
      <c r="M442" s="282"/>
      <c r="N442" s="282"/>
      <c r="O442" s="282"/>
      <c r="P442" s="282"/>
      <c r="Q442" s="282"/>
      <c r="R442" s="282"/>
      <c r="S442" s="282"/>
      <c r="T442" s="282"/>
      <c r="U442" s="282"/>
      <c r="V442" s="282"/>
      <c r="W442" s="282"/>
      <c r="X442" s="282"/>
      <c r="Y442" s="282"/>
      <c r="Z442" s="282"/>
      <c r="AA442" s="282"/>
      <c r="AB442" s="282"/>
      <c r="AC442" s="282"/>
      <c r="AD442" s="282"/>
      <c r="AE442" s="282"/>
      <c r="AF442" s="282"/>
      <c r="AG442" s="282"/>
      <c r="AH442" s="282"/>
      <c r="AI442" s="282"/>
      <c r="AJ442" s="282"/>
      <c r="AK442" s="282"/>
      <c r="AL442" s="282"/>
      <c r="AM442" s="282"/>
      <c r="AN442" s="282"/>
      <c r="AO442" s="282"/>
      <c r="AP442" s="282"/>
      <c r="AQ442" s="282"/>
      <c r="AR442" s="282"/>
      <c r="AS442" s="282"/>
      <c r="AT442" s="282"/>
      <c r="AU442" s="282"/>
      <c r="AV442" s="282"/>
      <c r="AW442" s="282"/>
    </row>
    <row r="443">
      <c r="A443" s="282"/>
      <c r="B443" s="282"/>
      <c r="C443" s="282"/>
      <c r="D443" s="282"/>
      <c r="E443" s="282"/>
      <c r="F443" s="282"/>
      <c r="G443" s="282"/>
      <c r="H443" s="282"/>
      <c r="I443" s="282"/>
      <c r="J443" s="282"/>
      <c r="K443" s="282"/>
      <c r="L443" s="282"/>
      <c r="M443" s="282"/>
      <c r="N443" s="282"/>
      <c r="O443" s="282"/>
      <c r="P443" s="282"/>
      <c r="Q443" s="282"/>
      <c r="R443" s="282"/>
      <c r="S443" s="282"/>
      <c r="T443" s="282"/>
      <c r="U443" s="282"/>
      <c r="V443" s="282"/>
      <c r="W443" s="282"/>
      <c r="X443" s="282"/>
      <c r="Y443" s="282"/>
      <c r="Z443" s="282"/>
      <c r="AA443" s="282"/>
      <c r="AB443" s="282"/>
      <c r="AC443" s="282"/>
      <c r="AD443" s="282"/>
      <c r="AE443" s="282"/>
      <c r="AF443" s="282"/>
      <c r="AG443" s="282"/>
      <c r="AH443" s="282"/>
      <c r="AI443" s="282"/>
      <c r="AJ443" s="282"/>
      <c r="AK443" s="282"/>
      <c r="AL443" s="282"/>
      <c r="AM443" s="282"/>
      <c r="AN443" s="282"/>
      <c r="AO443" s="282"/>
      <c r="AP443" s="282"/>
      <c r="AQ443" s="282"/>
      <c r="AR443" s="282"/>
      <c r="AS443" s="282"/>
      <c r="AT443" s="282"/>
      <c r="AU443" s="282"/>
      <c r="AV443" s="282"/>
      <c r="AW443" s="282"/>
    </row>
    <row r="444">
      <c r="A444" s="282"/>
      <c r="B444" s="282"/>
      <c r="C444" s="282"/>
      <c r="D444" s="282"/>
      <c r="E444" s="282"/>
      <c r="F444" s="282"/>
      <c r="G444" s="282"/>
      <c r="H444" s="282"/>
      <c r="I444" s="282"/>
      <c r="J444" s="282"/>
      <c r="K444" s="282"/>
      <c r="L444" s="282"/>
      <c r="M444" s="282"/>
      <c r="N444" s="282"/>
      <c r="O444" s="282"/>
      <c r="P444" s="282"/>
      <c r="Q444" s="282"/>
      <c r="R444" s="282"/>
      <c r="S444" s="282"/>
      <c r="T444" s="282"/>
      <c r="U444" s="282"/>
      <c r="V444" s="282"/>
      <c r="W444" s="282"/>
      <c r="X444" s="282"/>
      <c r="Y444" s="282"/>
      <c r="Z444" s="282"/>
      <c r="AA444" s="282"/>
      <c r="AB444" s="282"/>
      <c r="AC444" s="282"/>
      <c r="AD444" s="282"/>
      <c r="AE444" s="282"/>
      <c r="AF444" s="282"/>
      <c r="AG444" s="282"/>
      <c r="AH444" s="282"/>
      <c r="AI444" s="282"/>
      <c r="AJ444" s="282"/>
      <c r="AK444" s="282"/>
      <c r="AL444" s="282"/>
      <c r="AM444" s="282"/>
      <c r="AN444" s="282"/>
      <c r="AO444" s="282"/>
      <c r="AP444" s="282"/>
      <c r="AQ444" s="282"/>
      <c r="AR444" s="282"/>
      <c r="AS444" s="282"/>
      <c r="AT444" s="282"/>
      <c r="AU444" s="282"/>
      <c r="AV444" s="282"/>
      <c r="AW444" s="282"/>
    </row>
    <row r="445">
      <c r="A445" s="282"/>
      <c r="B445" s="282"/>
      <c r="C445" s="282"/>
      <c r="D445" s="282"/>
      <c r="E445" s="282"/>
      <c r="F445" s="282"/>
      <c r="G445" s="282"/>
      <c r="H445" s="282"/>
      <c r="I445" s="282"/>
      <c r="J445" s="282"/>
      <c r="K445" s="282"/>
      <c r="L445" s="282"/>
      <c r="M445" s="282"/>
      <c r="N445" s="282"/>
      <c r="O445" s="282"/>
      <c r="P445" s="282"/>
      <c r="Q445" s="282"/>
      <c r="R445" s="282"/>
      <c r="S445" s="282"/>
      <c r="T445" s="282"/>
      <c r="U445" s="282"/>
      <c r="V445" s="282"/>
      <c r="W445" s="282"/>
      <c r="X445" s="282"/>
      <c r="Y445" s="282"/>
      <c r="Z445" s="282"/>
      <c r="AA445" s="282"/>
      <c r="AB445" s="282"/>
      <c r="AC445" s="282"/>
      <c r="AD445" s="282"/>
      <c r="AE445" s="282"/>
      <c r="AF445" s="282"/>
      <c r="AG445" s="282"/>
      <c r="AH445" s="282"/>
      <c r="AI445" s="282"/>
      <c r="AJ445" s="282"/>
      <c r="AK445" s="282"/>
      <c r="AL445" s="282"/>
      <c r="AM445" s="282"/>
      <c r="AN445" s="282"/>
      <c r="AO445" s="282"/>
      <c r="AP445" s="282"/>
      <c r="AQ445" s="282"/>
      <c r="AR445" s="282"/>
      <c r="AS445" s="282"/>
      <c r="AT445" s="282"/>
      <c r="AU445" s="282"/>
      <c r="AV445" s="282"/>
      <c r="AW445" s="282"/>
    </row>
    <row r="446">
      <c r="A446" s="282"/>
      <c r="B446" s="282"/>
      <c r="C446" s="282"/>
      <c r="D446" s="282"/>
      <c r="E446" s="282"/>
      <c r="F446" s="282"/>
      <c r="G446" s="282"/>
      <c r="H446" s="282"/>
      <c r="I446" s="282"/>
      <c r="J446" s="282"/>
      <c r="K446" s="282"/>
      <c r="L446" s="282"/>
      <c r="M446" s="282"/>
      <c r="N446" s="282"/>
      <c r="O446" s="282"/>
      <c r="P446" s="282"/>
      <c r="Q446" s="282"/>
      <c r="R446" s="282"/>
      <c r="S446" s="282"/>
      <c r="T446" s="282"/>
      <c r="U446" s="282"/>
      <c r="V446" s="282"/>
      <c r="W446" s="282"/>
      <c r="X446" s="282"/>
      <c r="Y446" s="282"/>
      <c r="Z446" s="282"/>
      <c r="AA446" s="282"/>
      <c r="AB446" s="282"/>
      <c r="AC446" s="282"/>
      <c r="AD446" s="282"/>
      <c r="AE446" s="282"/>
      <c r="AF446" s="282"/>
      <c r="AG446" s="282"/>
      <c r="AH446" s="282"/>
      <c r="AI446" s="282"/>
      <c r="AJ446" s="282"/>
      <c r="AK446" s="282"/>
      <c r="AL446" s="282"/>
      <c r="AM446" s="282"/>
      <c r="AN446" s="282"/>
      <c r="AO446" s="282"/>
      <c r="AP446" s="282"/>
      <c r="AQ446" s="282"/>
      <c r="AR446" s="282"/>
      <c r="AS446" s="282"/>
      <c r="AT446" s="282"/>
      <c r="AU446" s="282"/>
      <c r="AV446" s="282"/>
      <c r="AW446" s="282"/>
    </row>
    <row r="447">
      <c r="A447" s="282"/>
      <c r="B447" s="282"/>
      <c r="C447" s="282"/>
      <c r="D447" s="282"/>
      <c r="E447" s="282"/>
      <c r="F447" s="282"/>
      <c r="G447" s="282"/>
      <c r="H447" s="282"/>
      <c r="I447" s="282"/>
      <c r="J447" s="282"/>
      <c r="K447" s="282"/>
      <c r="L447" s="282"/>
      <c r="M447" s="282"/>
      <c r="N447" s="282"/>
      <c r="O447" s="282"/>
      <c r="P447" s="282"/>
      <c r="Q447" s="282"/>
      <c r="R447" s="282"/>
      <c r="S447" s="282"/>
      <c r="T447" s="282"/>
      <c r="U447" s="282"/>
      <c r="V447" s="282"/>
      <c r="W447" s="282"/>
      <c r="X447" s="282"/>
      <c r="Y447" s="282"/>
      <c r="Z447" s="282"/>
      <c r="AA447" s="282"/>
      <c r="AB447" s="282"/>
      <c r="AC447" s="282"/>
      <c r="AD447" s="282"/>
      <c r="AE447" s="282"/>
      <c r="AF447" s="282"/>
      <c r="AG447" s="282"/>
      <c r="AH447" s="282"/>
      <c r="AI447" s="282"/>
      <c r="AJ447" s="282"/>
      <c r="AK447" s="282"/>
      <c r="AL447" s="282"/>
      <c r="AM447" s="282"/>
      <c r="AN447" s="282"/>
      <c r="AO447" s="282"/>
      <c r="AP447" s="282"/>
      <c r="AQ447" s="282"/>
      <c r="AR447" s="282"/>
      <c r="AS447" s="282"/>
      <c r="AT447" s="282"/>
      <c r="AU447" s="282"/>
      <c r="AV447" s="282"/>
      <c r="AW447" s="282"/>
    </row>
    <row r="448">
      <c r="A448" s="282"/>
      <c r="B448" s="282"/>
      <c r="C448" s="282"/>
      <c r="D448" s="282"/>
      <c r="E448" s="282"/>
      <c r="F448" s="282"/>
      <c r="G448" s="282"/>
      <c r="H448" s="282"/>
      <c r="I448" s="282"/>
      <c r="J448" s="282"/>
      <c r="K448" s="282"/>
      <c r="L448" s="282"/>
      <c r="M448" s="282"/>
      <c r="N448" s="282"/>
      <c r="O448" s="282"/>
      <c r="P448" s="282"/>
      <c r="Q448" s="282"/>
      <c r="R448" s="282"/>
      <c r="S448" s="282"/>
      <c r="T448" s="282"/>
      <c r="U448" s="282"/>
      <c r="V448" s="282"/>
      <c r="W448" s="282"/>
      <c r="X448" s="282"/>
      <c r="Y448" s="282"/>
      <c r="Z448" s="282"/>
      <c r="AA448" s="282"/>
      <c r="AB448" s="282"/>
      <c r="AC448" s="282"/>
      <c r="AD448" s="282"/>
      <c r="AE448" s="282"/>
      <c r="AF448" s="282"/>
      <c r="AG448" s="282"/>
      <c r="AH448" s="282"/>
      <c r="AI448" s="282"/>
      <c r="AJ448" s="282"/>
      <c r="AK448" s="282"/>
      <c r="AL448" s="282"/>
      <c r="AM448" s="282"/>
      <c r="AN448" s="282"/>
      <c r="AO448" s="282"/>
      <c r="AP448" s="282"/>
      <c r="AQ448" s="282"/>
      <c r="AR448" s="282"/>
      <c r="AS448" s="282"/>
      <c r="AT448" s="282"/>
      <c r="AU448" s="282"/>
      <c r="AV448" s="282"/>
      <c r="AW448" s="282"/>
    </row>
    <row r="449">
      <c r="A449" s="282"/>
      <c r="B449" s="282"/>
      <c r="C449" s="282"/>
      <c r="D449" s="282"/>
      <c r="E449" s="282"/>
      <c r="F449" s="282"/>
      <c r="G449" s="282"/>
      <c r="H449" s="282"/>
      <c r="I449" s="282"/>
      <c r="J449" s="282"/>
      <c r="K449" s="282"/>
      <c r="L449" s="282"/>
      <c r="M449" s="282"/>
      <c r="N449" s="282"/>
      <c r="O449" s="282"/>
      <c r="P449" s="282"/>
      <c r="Q449" s="282"/>
      <c r="R449" s="282"/>
      <c r="S449" s="282"/>
      <c r="T449" s="282"/>
      <c r="U449" s="282"/>
      <c r="V449" s="282"/>
      <c r="W449" s="282"/>
      <c r="X449" s="282"/>
      <c r="Y449" s="282"/>
      <c r="Z449" s="282"/>
      <c r="AA449" s="282"/>
      <c r="AB449" s="282"/>
      <c r="AC449" s="282"/>
      <c r="AD449" s="282"/>
      <c r="AE449" s="282"/>
      <c r="AF449" s="282"/>
      <c r="AG449" s="282"/>
      <c r="AH449" s="282"/>
      <c r="AI449" s="282"/>
      <c r="AJ449" s="282"/>
      <c r="AK449" s="282"/>
      <c r="AL449" s="282"/>
      <c r="AM449" s="282"/>
      <c r="AN449" s="282"/>
      <c r="AO449" s="282"/>
      <c r="AP449" s="282"/>
      <c r="AQ449" s="282"/>
      <c r="AR449" s="282"/>
      <c r="AS449" s="282"/>
      <c r="AT449" s="282"/>
      <c r="AU449" s="282"/>
      <c r="AV449" s="282"/>
      <c r="AW449" s="282"/>
    </row>
    <row r="450">
      <c r="A450" s="282"/>
      <c r="B450" s="282"/>
      <c r="C450" s="282"/>
      <c r="D450" s="282"/>
      <c r="E450" s="282"/>
      <c r="F450" s="282"/>
      <c r="G450" s="282"/>
      <c r="H450" s="282"/>
      <c r="I450" s="282"/>
      <c r="J450" s="282"/>
      <c r="K450" s="282"/>
      <c r="L450" s="282"/>
      <c r="M450" s="282"/>
      <c r="N450" s="282"/>
      <c r="O450" s="282"/>
      <c r="P450" s="282"/>
      <c r="Q450" s="282"/>
      <c r="R450" s="282"/>
      <c r="S450" s="282"/>
      <c r="T450" s="282"/>
      <c r="U450" s="282"/>
      <c r="V450" s="282"/>
      <c r="W450" s="282"/>
      <c r="X450" s="282"/>
      <c r="Y450" s="282"/>
      <c r="Z450" s="282"/>
      <c r="AA450" s="282"/>
      <c r="AB450" s="282"/>
      <c r="AC450" s="282"/>
      <c r="AD450" s="282"/>
      <c r="AE450" s="282"/>
      <c r="AF450" s="282"/>
      <c r="AG450" s="282"/>
      <c r="AH450" s="282"/>
      <c r="AI450" s="282"/>
      <c r="AJ450" s="282"/>
      <c r="AK450" s="282"/>
      <c r="AL450" s="282"/>
      <c r="AM450" s="282"/>
      <c r="AN450" s="282"/>
      <c r="AO450" s="282"/>
      <c r="AP450" s="282"/>
      <c r="AQ450" s="282"/>
      <c r="AR450" s="282"/>
      <c r="AS450" s="282"/>
      <c r="AT450" s="282"/>
      <c r="AU450" s="282"/>
      <c r="AV450" s="282"/>
      <c r="AW450" s="282"/>
    </row>
    <row r="451">
      <c r="A451" s="282"/>
      <c r="B451" s="282"/>
      <c r="C451" s="282"/>
      <c r="D451" s="282"/>
      <c r="E451" s="282"/>
      <c r="F451" s="282"/>
      <c r="G451" s="282"/>
      <c r="H451" s="282"/>
      <c r="I451" s="282"/>
      <c r="J451" s="282"/>
      <c r="K451" s="282"/>
      <c r="L451" s="282"/>
      <c r="M451" s="282"/>
      <c r="N451" s="282"/>
      <c r="O451" s="282"/>
      <c r="P451" s="282"/>
      <c r="Q451" s="282"/>
      <c r="R451" s="282"/>
      <c r="S451" s="282"/>
      <c r="T451" s="282"/>
      <c r="U451" s="282"/>
      <c r="V451" s="282"/>
      <c r="W451" s="282"/>
      <c r="X451" s="282"/>
      <c r="Y451" s="282"/>
      <c r="Z451" s="282"/>
      <c r="AA451" s="282"/>
      <c r="AB451" s="282"/>
      <c r="AC451" s="282"/>
      <c r="AD451" s="282"/>
      <c r="AE451" s="282"/>
      <c r="AF451" s="282"/>
      <c r="AG451" s="282"/>
      <c r="AH451" s="282"/>
      <c r="AI451" s="282"/>
      <c r="AJ451" s="282"/>
      <c r="AK451" s="282"/>
      <c r="AL451" s="282"/>
      <c r="AM451" s="282"/>
      <c r="AN451" s="282"/>
      <c r="AO451" s="282"/>
      <c r="AP451" s="282"/>
      <c r="AQ451" s="282"/>
      <c r="AR451" s="282"/>
      <c r="AS451" s="282"/>
      <c r="AT451" s="282"/>
      <c r="AU451" s="282"/>
      <c r="AV451" s="282"/>
      <c r="AW451" s="282"/>
    </row>
    <row r="452">
      <c r="A452" s="282"/>
      <c r="B452" s="282"/>
      <c r="C452" s="282"/>
      <c r="D452" s="282"/>
      <c r="E452" s="282"/>
      <c r="F452" s="282"/>
      <c r="G452" s="282"/>
      <c r="H452" s="282"/>
      <c r="I452" s="282"/>
      <c r="J452" s="282"/>
      <c r="K452" s="282"/>
      <c r="L452" s="282"/>
      <c r="M452" s="282"/>
      <c r="N452" s="282"/>
      <c r="O452" s="282"/>
      <c r="P452" s="282"/>
      <c r="Q452" s="282"/>
      <c r="R452" s="282"/>
      <c r="S452" s="282"/>
      <c r="T452" s="282"/>
      <c r="U452" s="282"/>
      <c r="V452" s="282"/>
      <c r="W452" s="282"/>
      <c r="X452" s="282"/>
      <c r="Y452" s="282"/>
      <c r="Z452" s="282"/>
      <c r="AA452" s="282"/>
      <c r="AB452" s="282"/>
      <c r="AC452" s="282"/>
      <c r="AD452" s="282"/>
      <c r="AE452" s="282"/>
      <c r="AF452" s="282"/>
      <c r="AG452" s="282"/>
      <c r="AH452" s="282"/>
      <c r="AI452" s="282"/>
      <c r="AJ452" s="282"/>
      <c r="AK452" s="282"/>
      <c r="AL452" s="282"/>
      <c r="AM452" s="282"/>
      <c r="AN452" s="282"/>
      <c r="AO452" s="282"/>
      <c r="AP452" s="282"/>
      <c r="AQ452" s="282"/>
      <c r="AR452" s="282"/>
      <c r="AS452" s="282"/>
      <c r="AT452" s="282"/>
      <c r="AU452" s="282"/>
      <c r="AV452" s="282"/>
      <c r="AW452" s="282"/>
    </row>
    <row r="453">
      <c r="A453" s="282"/>
      <c r="B453" s="282"/>
      <c r="C453" s="282"/>
      <c r="D453" s="282"/>
      <c r="E453" s="282"/>
      <c r="F453" s="282"/>
      <c r="G453" s="282"/>
      <c r="H453" s="282"/>
      <c r="I453" s="282"/>
      <c r="J453" s="282"/>
      <c r="K453" s="282"/>
      <c r="L453" s="282"/>
      <c r="M453" s="282"/>
      <c r="N453" s="282"/>
      <c r="O453" s="282"/>
      <c r="P453" s="282"/>
      <c r="Q453" s="282"/>
      <c r="R453" s="282"/>
      <c r="S453" s="282"/>
      <c r="T453" s="282"/>
      <c r="U453" s="282"/>
      <c r="V453" s="282"/>
      <c r="W453" s="282"/>
      <c r="X453" s="282"/>
      <c r="Y453" s="282"/>
      <c r="Z453" s="282"/>
      <c r="AA453" s="282"/>
      <c r="AB453" s="282"/>
      <c r="AC453" s="282"/>
      <c r="AD453" s="282"/>
      <c r="AE453" s="282"/>
      <c r="AF453" s="282"/>
      <c r="AG453" s="282"/>
      <c r="AH453" s="282"/>
      <c r="AI453" s="282"/>
      <c r="AJ453" s="282"/>
      <c r="AK453" s="282"/>
      <c r="AL453" s="282"/>
      <c r="AM453" s="282"/>
      <c r="AN453" s="282"/>
      <c r="AO453" s="282"/>
      <c r="AP453" s="282"/>
      <c r="AQ453" s="282"/>
      <c r="AR453" s="282"/>
      <c r="AS453" s="282"/>
      <c r="AT453" s="282"/>
      <c r="AU453" s="282"/>
      <c r="AV453" s="282"/>
      <c r="AW453" s="282"/>
    </row>
    <row r="454">
      <c r="A454" s="282"/>
      <c r="B454" s="282"/>
      <c r="C454" s="282"/>
      <c r="D454" s="282"/>
      <c r="E454" s="282"/>
      <c r="F454" s="282"/>
      <c r="G454" s="282"/>
      <c r="H454" s="282"/>
      <c r="I454" s="282"/>
      <c r="J454" s="282"/>
      <c r="K454" s="282"/>
      <c r="L454" s="282"/>
      <c r="M454" s="282"/>
      <c r="N454" s="282"/>
      <c r="O454" s="282"/>
      <c r="P454" s="282"/>
      <c r="Q454" s="282"/>
      <c r="R454" s="282"/>
      <c r="S454" s="282"/>
      <c r="T454" s="282"/>
      <c r="U454" s="282"/>
      <c r="V454" s="282"/>
      <c r="W454" s="282"/>
      <c r="X454" s="282"/>
      <c r="Y454" s="282"/>
      <c r="Z454" s="282"/>
      <c r="AA454" s="282"/>
      <c r="AB454" s="282"/>
      <c r="AC454" s="282"/>
      <c r="AD454" s="282"/>
      <c r="AE454" s="282"/>
      <c r="AF454" s="282"/>
      <c r="AG454" s="282"/>
      <c r="AH454" s="282"/>
      <c r="AI454" s="282"/>
      <c r="AJ454" s="282"/>
      <c r="AK454" s="282"/>
      <c r="AL454" s="282"/>
      <c r="AM454" s="282"/>
      <c r="AN454" s="282"/>
      <c r="AO454" s="282"/>
      <c r="AP454" s="282"/>
      <c r="AQ454" s="282"/>
      <c r="AR454" s="282"/>
      <c r="AS454" s="282"/>
      <c r="AT454" s="282"/>
      <c r="AU454" s="282"/>
      <c r="AV454" s="282"/>
      <c r="AW454" s="282"/>
    </row>
    <row r="455">
      <c r="A455" s="282"/>
      <c r="B455" s="282"/>
      <c r="C455" s="282"/>
      <c r="D455" s="282"/>
      <c r="E455" s="282"/>
      <c r="F455" s="282"/>
      <c r="G455" s="282"/>
      <c r="H455" s="282"/>
      <c r="I455" s="282"/>
      <c r="J455" s="282"/>
      <c r="K455" s="282"/>
      <c r="L455" s="282"/>
      <c r="M455" s="282"/>
      <c r="N455" s="282"/>
      <c r="O455" s="282"/>
      <c r="P455" s="282"/>
      <c r="Q455" s="282"/>
      <c r="R455" s="282"/>
      <c r="S455" s="282"/>
      <c r="T455" s="282"/>
      <c r="U455" s="282"/>
      <c r="V455" s="282"/>
      <c r="W455" s="282"/>
      <c r="X455" s="282"/>
      <c r="Y455" s="282"/>
      <c r="Z455" s="282"/>
      <c r="AA455" s="282"/>
      <c r="AB455" s="282"/>
      <c r="AC455" s="282"/>
      <c r="AD455" s="282"/>
      <c r="AE455" s="282"/>
      <c r="AF455" s="282"/>
      <c r="AG455" s="282"/>
      <c r="AH455" s="282"/>
      <c r="AI455" s="282"/>
      <c r="AJ455" s="282"/>
      <c r="AK455" s="282"/>
      <c r="AL455" s="282"/>
      <c r="AM455" s="282"/>
      <c r="AN455" s="282"/>
      <c r="AO455" s="282"/>
      <c r="AP455" s="282"/>
      <c r="AQ455" s="282"/>
      <c r="AR455" s="282"/>
      <c r="AS455" s="282"/>
      <c r="AT455" s="282"/>
      <c r="AU455" s="282"/>
      <c r="AV455" s="282"/>
      <c r="AW455" s="282"/>
    </row>
    <row r="456">
      <c r="A456" s="282"/>
      <c r="B456" s="282"/>
      <c r="C456" s="282"/>
      <c r="D456" s="282"/>
      <c r="E456" s="282"/>
      <c r="F456" s="282"/>
      <c r="G456" s="282"/>
      <c r="H456" s="282"/>
      <c r="I456" s="282"/>
      <c r="J456" s="282"/>
      <c r="K456" s="282"/>
      <c r="L456" s="282"/>
      <c r="M456" s="282"/>
      <c r="N456" s="282"/>
      <c r="O456" s="282"/>
      <c r="P456" s="282"/>
      <c r="Q456" s="282"/>
      <c r="R456" s="282"/>
      <c r="S456" s="282"/>
      <c r="T456" s="282"/>
      <c r="U456" s="282"/>
      <c r="V456" s="282"/>
      <c r="W456" s="282"/>
      <c r="X456" s="282"/>
      <c r="Y456" s="282"/>
      <c r="Z456" s="282"/>
      <c r="AA456" s="282"/>
      <c r="AB456" s="282"/>
      <c r="AC456" s="282"/>
      <c r="AD456" s="282"/>
      <c r="AE456" s="282"/>
      <c r="AF456" s="282"/>
      <c r="AG456" s="282"/>
      <c r="AH456" s="282"/>
      <c r="AI456" s="282"/>
      <c r="AJ456" s="282"/>
      <c r="AK456" s="282"/>
      <c r="AL456" s="282"/>
      <c r="AM456" s="282"/>
      <c r="AN456" s="282"/>
      <c r="AO456" s="282"/>
      <c r="AP456" s="282"/>
      <c r="AQ456" s="282"/>
      <c r="AR456" s="282"/>
      <c r="AS456" s="282"/>
      <c r="AT456" s="282"/>
      <c r="AU456" s="282"/>
      <c r="AV456" s="282"/>
      <c r="AW456" s="282"/>
    </row>
    <row r="457">
      <c r="A457" s="282"/>
      <c r="B457" s="282"/>
      <c r="C457" s="282"/>
      <c r="D457" s="282"/>
      <c r="E457" s="282"/>
      <c r="F457" s="282"/>
      <c r="G457" s="282"/>
      <c r="H457" s="282"/>
      <c r="I457" s="282"/>
      <c r="J457" s="282"/>
      <c r="K457" s="282"/>
      <c r="L457" s="282"/>
      <c r="M457" s="282"/>
      <c r="N457" s="282"/>
      <c r="O457" s="282"/>
      <c r="P457" s="282"/>
      <c r="Q457" s="282"/>
      <c r="R457" s="282"/>
      <c r="S457" s="282"/>
      <c r="T457" s="282"/>
      <c r="U457" s="282"/>
      <c r="V457" s="282"/>
      <c r="W457" s="282"/>
      <c r="X457" s="282"/>
      <c r="Y457" s="282"/>
      <c r="Z457" s="282"/>
      <c r="AA457" s="282"/>
      <c r="AB457" s="282"/>
      <c r="AC457" s="282"/>
      <c r="AD457" s="282"/>
      <c r="AE457" s="282"/>
      <c r="AF457" s="282"/>
      <c r="AG457" s="282"/>
      <c r="AH457" s="282"/>
      <c r="AI457" s="282"/>
      <c r="AJ457" s="282"/>
      <c r="AK457" s="282"/>
      <c r="AL457" s="282"/>
      <c r="AM457" s="282"/>
      <c r="AN457" s="282"/>
      <c r="AO457" s="282"/>
      <c r="AP457" s="282"/>
      <c r="AQ457" s="282"/>
      <c r="AR457" s="282"/>
      <c r="AS457" s="282"/>
      <c r="AT457" s="282"/>
      <c r="AU457" s="282"/>
      <c r="AV457" s="282"/>
      <c r="AW457" s="282"/>
    </row>
    <row r="458">
      <c r="A458" s="282"/>
      <c r="B458" s="282"/>
      <c r="C458" s="282"/>
      <c r="D458" s="282"/>
      <c r="E458" s="282"/>
      <c r="F458" s="282"/>
      <c r="G458" s="282"/>
      <c r="H458" s="282"/>
      <c r="I458" s="282"/>
      <c r="J458" s="282"/>
      <c r="K458" s="282"/>
      <c r="L458" s="282"/>
      <c r="M458" s="282"/>
      <c r="N458" s="282"/>
      <c r="O458" s="282"/>
      <c r="P458" s="282"/>
      <c r="Q458" s="282"/>
      <c r="R458" s="282"/>
      <c r="S458" s="282"/>
      <c r="T458" s="282"/>
      <c r="U458" s="282"/>
      <c r="V458" s="282"/>
      <c r="W458" s="282"/>
      <c r="X458" s="282"/>
      <c r="Y458" s="282"/>
      <c r="Z458" s="282"/>
      <c r="AA458" s="282"/>
      <c r="AB458" s="282"/>
      <c r="AC458" s="282"/>
      <c r="AD458" s="282"/>
      <c r="AE458" s="282"/>
      <c r="AF458" s="282"/>
      <c r="AG458" s="282"/>
      <c r="AH458" s="282"/>
      <c r="AI458" s="282"/>
      <c r="AJ458" s="282"/>
      <c r="AK458" s="282"/>
      <c r="AL458" s="282"/>
      <c r="AM458" s="282"/>
      <c r="AN458" s="282"/>
      <c r="AO458" s="282"/>
      <c r="AP458" s="282"/>
      <c r="AQ458" s="282"/>
      <c r="AR458" s="282"/>
      <c r="AS458" s="282"/>
      <c r="AT458" s="282"/>
      <c r="AU458" s="282"/>
      <c r="AV458" s="282"/>
      <c r="AW458" s="282"/>
    </row>
    <row r="459">
      <c r="A459" s="282"/>
      <c r="B459" s="282"/>
      <c r="C459" s="282"/>
      <c r="D459" s="282"/>
      <c r="E459" s="282"/>
      <c r="F459" s="282"/>
      <c r="G459" s="282"/>
      <c r="H459" s="282"/>
      <c r="I459" s="282"/>
      <c r="J459" s="282"/>
      <c r="K459" s="282"/>
      <c r="L459" s="282"/>
      <c r="M459" s="282"/>
      <c r="N459" s="282"/>
      <c r="O459" s="282"/>
      <c r="P459" s="282"/>
      <c r="Q459" s="282"/>
      <c r="R459" s="282"/>
      <c r="S459" s="282"/>
      <c r="T459" s="282"/>
      <c r="U459" s="282"/>
      <c r="V459" s="282"/>
      <c r="W459" s="282"/>
      <c r="X459" s="282"/>
      <c r="Y459" s="282"/>
      <c r="Z459" s="282"/>
      <c r="AA459" s="282"/>
      <c r="AB459" s="282"/>
      <c r="AC459" s="282"/>
      <c r="AD459" s="282"/>
      <c r="AE459" s="282"/>
      <c r="AF459" s="282"/>
      <c r="AG459" s="282"/>
      <c r="AH459" s="282"/>
      <c r="AI459" s="282"/>
      <c r="AJ459" s="282"/>
      <c r="AK459" s="282"/>
      <c r="AL459" s="282"/>
      <c r="AM459" s="282"/>
      <c r="AN459" s="282"/>
      <c r="AO459" s="282"/>
      <c r="AP459" s="282"/>
      <c r="AQ459" s="282"/>
      <c r="AR459" s="282"/>
      <c r="AS459" s="282"/>
      <c r="AT459" s="282"/>
      <c r="AU459" s="282"/>
      <c r="AV459" s="282"/>
      <c r="AW459" s="282"/>
    </row>
    <row r="460">
      <c r="A460" s="282"/>
      <c r="B460" s="282"/>
      <c r="C460" s="282"/>
      <c r="D460" s="282"/>
      <c r="E460" s="282"/>
      <c r="F460" s="282"/>
      <c r="G460" s="282"/>
      <c r="H460" s="282"/>
      <c r="I460" s="282"/>
      <c r="J460" s="282"/>
      <c r="K460" s="282"/>
      <c r="L460" s="282"/>
      <c r="M460" s="282"/>
      <c r="N460" s="282"/>
      <c r="O460" s="282"/>
      <c r="P460" s="282"/>
      <c r="Q460" s="282"/>
      <c r="R460" s="282"/>
      <c r="S460" s="282"/>
      <c r="T460" s="282"/>
      <c r="U460" s="282"/>
      <c r="V460" s="282"/>
      <c r="W460" s="282"/>
      <c r="X460" s="282"/>
      <c r="Y460" s="282"/>
      <c r="Z460" s="282"/>
      <c r="AA460" s="282"/>
      <c r="AB460" s="282"/>
      <c r="AC460" s="282"/>
      <c r="AD460" s="282"/>
      <c r="AE460" s="282"/>
      <c r="AF460" s="282"/>
      <c r="AG460" s="282"/>
      <c r="AH460" s="282"/>
      <c r="AI460" s="282"/>
      <c r="AJ460" s="282"/>
      <c r="AK460" s="282"/>
      <c r="AL460" s="282"/>
      <c r="AM460" s="282"/>
      <c r="AN460" s="282"/>
      <c r="AO460" s="282"/>
      <c r="AP460" s="282"/>
      <c r="AQ460" s="282"/>
      <c r="AR460" s="282"/>
      <c r="AS460" s="282"/>
      <c r="AT460" s="282"/>
      <c r="AU460" s="282"/>
      <c r="AV460" s="282"/>
      <c r="AW460" s="282"/>
    </row>
    <row r="461">
      <c r="A461" s="282"/>
      <c r="B461" s="282"/>
      <c r="C461" s="282"/>
      <c r="D461" s="282"/>
      <c r="E461" s="282"/>
      <c r="F461" s="282"/>
      <c r="G461" s="282"/>
      <c r="H461" s="282"/>
      <c r="I461" s="282"/>
      <c r="J461" s="282"/>
      <c r="K461" s="282"/>
      <c r="L461" s="282"/>
      <c r="M461" s="282"/>
      <c r="N461" s="282"/>
      <c r="O461" s="282"/>
      <c r="P461" s="282"/>
      <c r="Q461" s="282"/>
      <c r="R461" s="282"/>
      <c r="S461" s="282"/>
      <c r="T461" s="282"/>
      <c r="U461" s="282"/>
      <c r="V461" s="282"/>
      <c r="W461" s="282"/>
      <c r="X461" s="282"/>
      <c r="Y461" s="282"/>
      <c r="Z461" s="282"/>
      <c r="AA461" s="282"/>
      <c r="AB461" s="282"/>
      <c r="AC461" s="282"/>
      <c r="AD461" s="282"/>
      <c r="AE461" s="282"/>
      <c r="AF461" s="282"/>
      <c r="AG461" s="282"/>
      <c r="AH461" s="282"/>
      <c r="AI461" s="282"/>
      <c r="AJ461" s="282"/>
      <c r="AK461" s="282"/>
      <c r="AL461" s="282"/>
      <c r="AM461" s="282"/>
      <c r="AN461" s="282"/>
      <c r="AO461" s="282"/>
      <c r="AP461" s="282"/>
      <c r="AQ461" s="282"/>
      <c r="AR461" s="282"/>
      <c r="AS461" s="282"/>
      <c r="AT461" s="282"/>
      <c r="AU461" s="282"/>
      <c r="AV461" s="282"/>
      <c r="AW461" s="282"/>
    </row>
    <row r="462">
      <c r="A462" s="282"/>
      <c r="B462" s="282"/>
      <c r="C462" s="282"/>
      <c r="D462" s="282"/>
      <c r="E462" s="282"/>
      <c r="F462" s="282"/>
      <c r="G462" s="282"/>
      <c r="H462" s="282"/>
      <c r="I462" s="282"/>
      <c r="J462" s="282"/>
      <c r="K462" s="282"/>
      <c r="L462" s="282"/>
      <c r="M462" s="282"/>
      <c r="N462" s="282"/>
      <c r="O462" s="282"/>
      <c r="P462" s="282"/>
      <c r="Q462" s="282"/>
      <c r="R462" s="282"/>
      <c r="S462" s="282"/>
      <c r="T462" s="282"/>
      <c r="U462" s="282"/>
      <c r="V462" s="282"/>
      <c r="W462" s="282"/>
      <c r="X462" s="282"/>
      <c r="Y462" s="282"/>
      <c r="Z462" s="282"/>
      <c r="AA462" s="282"/>
      <c r="AB462" s="282"/>
      <c r="AC462" s="282"/>
      <c r="AD462" s="282"/>
      <c r="AE462" s="282"/>
      <c r="AF462" s="282"/>
      <c r="AG462" s="282"/>
      <c r="AH462" s="282"/>
      <c r="AI462" s="282"/>
      <c r="AJ462" s="282"/>
      <c r="AK462" s="282"/>
      <c r="AL462" s="282"/>
      <c r="AM462" s="282"/>
      <c r="AN462" s="282"/>
      <c r="AO462" s="282"/>
      <c r="AP462" s="282"/>
      <c r="AQ462" s="282"/>
      <c r="AR462" s="282"/>
      <c r="AS462" s="282"/>
      <c r="AT462" s="282"/>
      <c r="AU462" s="282"/>
      <c r="AV462" s="282"/>
      <c r="AW462" s="282"/>
    </row>
    <row r="463">
      <c r="A463" s="282"/>
      <c r="B463" s="282"/>
      <c r="C463" s="282"/>
      <c r="D463" s="282"/>
      <c r="E463" s="282"/>
      <c r="F463" s="282"/>
      <c r="G463" s="282"/>
      <c r="H463" s="282"/>
      <c r="I463" s="282"/>
      <c r="J463" s="282"/>
      <c r="K463" s="282"/>
      <c r="L463" s="282"/>
      <c r="M463" s="282"/>
      <c r="N463" s="282"/>
      <c r="O463" s="282"/>
      <c r="P463" s="282"/>
      <c r="Q463" s="282"/>
      <c r="R463" s="282"/>
      <c r="S463" s="282"/>
      <c r="T463" s="282"/>
      <c r="U463" s="282"/>
      <c r="V463" s="282"/>
      <c r="W463" s="282"/>
      <c r="X463" s="282"/>
      <c r="Y463" s="282"/>
      <c r="Z463" s="282"/>
      <c r="AA463" s="282"/>
      <c r="AB463" s="282"/>
      <c r="AC463" s="282"/>
      <c r="AD463" s="282"/>
      <c r="AE463" s="282"/>
      <c r="AF463" s="282"/>
      <c r="AG463" s="282"/>
      <c r="AH463" s="282"/>
      <c r="AI463" s="282"/>
      <c r="AJ463" s="282"/>
      <c r="AK463" s="282"/>
      <c r="AL463" s="282"/>
      <c r="AM463" s="282"/>
      <c r="AN463" s="282"/>
      <c r="AO463" s="282"/>
      <c r="AP463" s="282"/>
      <c r="AQ463" s="282"/>
      <c r="AR463" s="282"/>
      <c r="AS463" s="282"/>
      <c r="AT463" s="282"/>
      <c r="AU463" s="282"/>
      <c r="AV463" s="282"/>
      <c r="AW463" s="282"/>
    </row>
    <row r="464">
      <c r="A464" s="282"/>
      <c r="B464" s="282"/>
      <c r="C464" s="282"/>
      <c r="D464" s="282"/>
      <c r="E464" s="282"/>
      <c r="F464" s="282"/>
      <c r="G464" s="282"/>
      <c r="H464" s="282"/>
      <c r="I464" s="282"/>
      <c r="J464" s="282"/>
      <c r="K464" s="282"/>
      <c r="L464" s="282"/>
      <c r="M464" s="282"/>
      <c r="N464" s="282"/>
      <c r="O464" s="282"/>
      <c r="P464" s="282"/>
      <c r="Q464" s="282"/>
      <c r="R464" s="282"/>
      <c r="S464" s="282"/>
      <c r="T464" s="282"/>
      <c r="U464" s="282"/>
      <c r="V464" s="282"/>
      <c r="W464" s="282"/>
      <c r="X464" s="282"/>
      <c r="Y464" s="282"/>
      <c r="Z464" s="282"/>
      <c r="AA464" s="282"/>
      <c r="AB464" s="282"/>
      <c r="AC464" s="282"/>
      <c r="AD464" s="282"/>
      <c r="AE464" s="282"/>
      <c r="AF464" s="282"/>
      <c r="AG464" s="282"/>
      <c r="AH464" s="282"/>
      <c r="AI464" s="282"/>
      <c r="AJ464" s="282"/>
      <c r="AK464" s="282"/>
      <c r="AL464" s="282"/>
      <c r="AM464" s="282"/>
      <c r="AN464" s="282"/>
      <c r="AO464" s="282"/>
      <c r="AP464" s="282"/>
      <c r="AQ464" s="282"/>
      <c r="AR464" s="282"/>
      <c r="AS464" s="282"/>
      <c r="AT464" s="282"/>
      <c r="AU464" s="282"/>
      <c r="AV464" s="282"/>
      <c r="AW464" s="282"/>
    </row>
    <row r="465">
      <c r="A465" s="282"/>
      <c r="B465" s="282"/>
      <c r="C465" s="282"/>
      <c r="D465" s="282"/>
      <c r="E465" s="282"/>
      <c r="F465" s="282"/>
      <c r="G465" s="282"/>
      <c r="H465" s="282"/>
      <c r="I465" s="282"/>
      <c r="J465" s="282"/>
      <c r="K465" s="282"/>
      <c r="L465" s="282"/>
      <c r="M465" s="282"/>
      <c r="N465" s="282"/>
      <c r="O465" s="282"/>
      <c r="P465" s="282"/>
      <c r="Q465" s="282"/>
      <c r="R465" s="282"/>
      <c r="S465" s="282"/>
      <c r="T465" s="282"/>
      <c r="U465" s="282"/>
      <c r="V465" s="282"/>
      <c r="W465" s="282"/>
      <c r="X465" s="282"/>
      <c r="Y465" s="282"/>
      <c r="Z465" s="282"/>
      <c r="AA465" s="282"/>
      <c r="AB465" s="282"/>
      <c r="AC465" s="282"/>
      <c r="AD465" s="282"/>
      <c r="AE465" s="282"/>
      <c r="AF465" s="282"/>
      <c r="AG465" s="282"/>
      <c r="AH465" s="282"/>
      <c r="AI465" s="282"/>
      <c r="AJ465" s="282"/>
      <c r="AK465" s="282"/>
      <c r="AL465" s="282"/>
      <c r="AM465" s="282"/>
      <c r="AN465" s="282"/>
      <c r="AO465" s="282"/>
      <c r="AP465" s="282"/>
      <c r="AQ465" s="282"/>
      <c r="AR465" s="282"/>
      <c r="AS465" s="282"/>
      <c r="AT465" s="282"/>
      <c r="AU465" s="282"/>
      <c r="AV465" s="282"/>
      <c r="AW465" s="282"/>
    </row>
    <row r="466">
      <c r="A466" s="282"/>
      <c r="B466" s="282"/>
      <c r="C466" s="282"/>
      <c r="D466" s="282"/>
      <c r="E466" s="282"/>
      <c r="F466" s="282"/>
      <c r="G466" s="282"/>
      <c r="H466" s="282"/>
      <c r="I466" s="282"/>
      <c r="J466" s="282"/>
      <c r="K466" s="282"/>
      <c r="L466" s="282"/>
      <c r="M466" s="282"/>
      <c r="N466" s="282"/>
      <c r="O466" s="282"/>
      <c r="P466" s="282"/>
      <c r="Q466" s="282"/>
      <c r="R466" s="282"/>
      <c r="S466" s="282"/>
      <c r="T466" s="282"/>
      <c r="U466" s="282"/>
      <c r="V466" s="282"/>
      <c r="W466" s="282"/>
      <c r="X466" s="282"/>
      <c r="Y466" s="282"/>
      <c r="Z466" s="282"/>
      <c r="AA466" s="282"/>
      <c r="AB466" s="282"/>
      <c r="AC466" s="282"/>
      <c r="AD466" s="282"/>
      <c r="AE466" s="282"/>
      <c r="AF466" s="282"/>
      <c r="AG466" s="282"/>
      <c r="AH466" s="282"/>
      <c r="AI466" s="282"/>
      <c r="AJ466" s="282"/>
      <c r="AK466" s="282"/>
      <c r="AL466" s="282"/>
      <c r="AM466" s="282"/>
      <c r="AN466" s="282"/>
      <c r="AO466" s="282"/>
      <c r="AP466" s="282"/>
      <c r="AQ466" s="282"/>
      <c r="AR466" s="282"/>
      <c r="AS466" s="282"/>
      <c r="AT466" s="282"/>
      <c r="AU466" s="282"/>
      <c r="AV466" s="282"/>
      <c r="AW466" s="282"/>
    </row>
    <row r="467">
      <c r="A467" s="282"/>
      <c r="B467" s="282"/>
      <c r="C467" s="282"/>
      <c r="D467" s="282"/>
      <c r="E467" s="282"/>
      <c r="F467" s="282"/>
      <c r="G467" s="282"/>
      <c r="H467" s="282"/>
      <c r="I467" s="282"/>
      <c r="J467" s="282"/>
      <c r="K467" s="282"/>
      <c r="L467" s="282"/>
      <c r="M467" s="282"/>
      <c r="N467" s="282"/>
      <c r="O467" s="282"/>
      <c r="P467" s="282"/>
      <c r="Q467" s="282"/>
      <c r="R467" s="282"/>
      <c r="S467" s="282"/>
      <c r="T467" s="282"/>
      <c r="U467" s="282"/>
      <c r="V467" s="282"/>
      <c r="W467" s="282"/>
      <c r="X467" s="282"/>
      <c r="Y467" s="282"/>
      <c r="Z467" s="282"/>
      <c r="AA467" s="282"/>
      <c r="AB467" s="282"/>
      <c r="AC467" s="282"/>
      <c r="AD467" s="282"/>
      <c r="AE467" s="282"/>
      <c r="AF467" s="282"/>
      <c r="AG467" s="282"/>
      <c r="AH467" s="282"/>
      <c r="AI467" s="282"/>
      <c r="AJ467" s="282"/>
      <c r="AK467" s="282"/>
      <c r="AL467" s="282"/>
      <c r="AM467" s="282"/>
      <c r="AN467" s="282"/>
      <c r="AO467" s="282"/>
      <c r="AP467" s="282"/>
      <c r="AQ467" s="282"/>
      <c r="AR467" s="282"/>
      <c r="AS467" s="282"/>
      <c r="AT467" s="282"/>
      <c r="AU467" s="282"/>
      <c r="AV467" s="282"/>
      <c r="AW467" s="282"/>
    </row>
    <row r="468">
      <c r="A468" s="282"/>
      <c r="B468" s="282"/>
      <c r="C468" s="282"/>
      <c r="D468" s="282"/>
      <c r="E468" s="282"/>
      <c r="F468" s="282"/>
      <c r="G468" s="282"/>
      <c r="H468" s="282"/>
      <c r="I468" s="282"/>
      <c r="J468" s="282"/>
      <c r="K468" s="282"/>
      <c r="L468" s="282"/>
      <c r="M468" s="282"/>
      <c r="N468" s="282"/>
      <c r="O468" s="282"/>
      <c r="P468" s="282"/>
      <c r="Q468" s="282"/>
      <c r="R468" s="282"/>
      <c r="S468" s="282"/>
      <c r="T468" s="282"/>
      <c r="U468" s="282"/>
      <c r="V468" s="282"/>
      <c r="W468" s="282"/>
      <c r="X468" s="282"/>
      <c r="Y468" s="282"/>
      <c r="Z468" s="282"/>
      <c r="AA468" s="282"/>
      <c r="AB468" s="282"/>
      <c r="AC468" s="282"/>
      <c r="AD468" s="282"/>
      <c r="AE468" s="282"/>
      <c r="AF468" s="282"/>
      <c r="AG468" s="282"/>
      <c r="AH468" s="282"/>
      <c r="AI468" s="282"/>
      <c r="AJ468" s="282"/>
      <c r="AK468" s="282"/>
      <c r="AL468" s="282"/>
      <c r="AM468" s="282"/>
      <c r="AN468" s="282"/>
      <c r="AO468" s="282"/>
      <c r="AP468" s="282"/>
      <c r="AQ468" s="282"/>
      <c r="AR468" s="282"/>
      <c r="AS468" s="282"/>
      <c r="AT468" s="282"/>
      <c r="AU468" s="282"/>
      <c r="AV468" s="282"/>
      <c r="AW468" s="282"/>
    </row>
    <row r="469">
      <c r="A469" s="282"/>
      <c r="B469" s="282"/>
      <c r="C469" s="282"/>
      <c r="D469" s="282"/>
      <c r="E469" s="282"/>
      <c r="F469" s="282"/>
      <c r="G469" s="282"/>
      <c r="H469" s="282"/>
      <c r="I469" s="282"/>
      <c r="J469" s="282"/>
      <c r="K469" s="282"/>
      <c r="L469" s="282"/>
      <c r="M469" s="282"/>
      <c r="N469" s="282"/>
      <c r="O469" s="282"/>
      <c r="P469" s="282"/>
      <c r="Q469" s="282"/>
      <c r="R469" s="282"/>
      <c r="S469" s="282"/>
      <c r="T469" s="282"/>
      <c r="U469" s="282"/>
      <c r="V469" s="282"/>
      <c r="W469" s="282"/>
      <c r="X469" s="282"/>
      <c r="Y469" s="282"/>
      <c r="Z469" s="282"/>
      <c r="AA469" s="282"/>
      <c r="AB469" s="282"/>
      <c r="AC469" s="282"/>
      <c r="AD469" s="282"/>
      <c r="AE469" s="282"/>
      <c r="AF469" s="282"/>
      <c r="AG469" s="282"/>
      <c r="AH469" s="282"/>
      <c r="AI469" s="282"/>
      <c r="AJ469" s="282"/>
      <c r="AK469" s="282"/>
      <c r="AL469" s="282"/>
      <c r="AM469" s="282"/>
      <c r="AN469" s="282"/>
      <c r="AO469" s="282"/>
      <c r="AP469" s="282"/>
      <c r="AQ469" s="282"/>
      <c r="AR469" s="282"/>
      <c r="AS469" s="282"/>
      <c r="AT469" s="282"/>
      <c r="AU469" s="282"/>
      <c r="AV469" s="282"/>
      <c r="AW469" s="282"/>
    </row>
    <row r="470">
      <c r="A470" s="282"/>
      <c r="B470" s="282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2"/>
      <c r="O470" s="282"/>
      <c r="P470" s="282"/>
      <c r="Q470" s="282"/>
      <c r="R470" s="282"/>
      <c r="S470" s="282"/>
      <c r="T470" s="282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  <c r="AE470" s="282"/>
      <c r="AF470" s="282"/>
      <c r="AG470" s="282"/>
      <c r="AH470" s="282"/>
      <c r="AI470" s="282"/>
      <c r="AJ470" s="282"/>
      <c r="AK470" s="282"/>
      <c r="AL470" s="282"/>
      <c r="AM470" s="282"/>
      <c r="AN470" s="282"/>
      <c r="AO470" s="282"/>
      <c r="AP470" s="282"/>
      <c r="AQ470" s="282"/>
      <c r="AR470" s="282"/>
      <c r="AS470" s="282"/>
      <c r="AT470" s="282"/>
      <c r="AU470" s="282"/>
      <c r="AV470" s="282"/>
      <c r="AW470" s="282"/>
    </row>
    <row r="471">
      <c r="A471" s="282"/>
      <c r="B471" s="282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2"/>
      <c r="O471" s="282"/>
      <c r="P471" s="282"/>
      <c r="Q471" s="282"/>
      <c r="R471" s="282"/>
      <c r="S471" s="282"/>
      <c r="T471" s="282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  <c r="AE471" s="282"/>
      <c r="AF471" s="282"/>
      <c r="AG471" s="282"/>
      <c r="AH471" s="282"/>
      <c r="AI471" s="282"/>
      <c r="AJ471" s="282"/>
      <c r="AK471" s="282"/>
      <c r="AL471" s="282"/>
      <c r="AM471" s="282"/>
      <c r="AN471" s="282"/>
      <c r="AO471" s="282"/>
      <c r="AP471" s="282"/>
      <c r="AQ471" s="282"/>
      <c r="AR471" s="282"/>
      <c r="AS471" s="282"/>
      <c r="AT471" s="282"/>
      <c r="AU471" s="282"/>
      <c r="AV471" s="282"/>
      <c r="AW471" s="282"/>
    </row>
    <row r="472">
      <c r="A472" s="282"/>
      <c r="B472" s="282"/>
      <c r="C472" s="282"/>
      <c r="D472" s="282"/>
      <c r="E472" s="282"/>
      <c r="F472" s="282"/>
      <c r="G472" s="282"/>
      <c r="H472" s="282"/>
      <c r="I472" s="282"/>
      <c r="J472" s="282"/>
      <c r="K472" s="282"/>
      <c r="L472" s="282"/>
      <c r="M472" s="282"/>
      <c r="N472" s="282"/>
      <c r="O472" s="282"/>
      <c r="P472" s="282"/>
      <c r="Q472" s="282"/>
      <c r="R472" s="282"/>
      <c r="S472" s="282"/>
      <c r="T472" s="282"/>
      <c r="U472" s="282"/>
      <c r="V472" s="282"/>
      <c r="W472" s="282"/>
      <c r="X472" s="282"/>
      <c r="Y472" s="282"/>
      <c r="Z472" s="282"/>
      <c r="AA472" s="282"/>
      <c r="AB472" s="282"/>
      <c r="AC472" s="282"/>
      <c r="AD472" s="282"/>
      <c r="AE472" s="282"/>
      <c r="AF472" s="282"/>
      <c r="AG472" s="282"/>
      <c r="AH472" s="282"/>
      <c r="AI472" s="282"/>
      <c r="AJ472" s="282"/>
      <c r="AK472" s="282"/>
      <c r="AL472" s="282"/>
      <c r="AM472" s="282"/>
      <c r="AN472" s="282"/>
      <c r="AO472" s="282"/>
      <c r="AP472" s="282"/>
      <c r="AQ472" s="282"/>
      <c r="AR472" s="282"/>
      <c r="AS472" s="282"/>
      <c r="AT472" s="282"/>
      <c r="AU472" s="282"/>
      <c r="AV472" s="282"/>
      <c r="AW472" s="282"/>
    </row>
    <row r="473">
      <c r="A473" s="282"/>
      <c r="B473" s="282"/>
      <c r="C473" s="282"/>
      <c r="D473" s="282"/>
      <c r="E473" s="282"/>
      <c r="F473" s="282"/>
      <c r="G473" s="282"/>
      <c r="H473" s="282"/>
      <c r="I473" s="282"/>
      <c r="J473" s="282"/>
      <c r="K473" s="282"/>
      <c r="L473" s="282"/>
      <c r="M473" s="282"/>
      <c r="N473" s="282"/>
      <c r="O473" s="282"/>
      <c r="P473" s="282"/>
      <c r="Q473" s="282"/>
      <c r="R473" s="282"/>
      <c r="S473" s="282"/>
      <c r="T473" s="282"/>
      <c r="U473" s="282"/>
      <c r="V473" s="282"/>
      <c r="W473" s="282"/>
      <c r="X473" s="282"/>
      <c r="Y473" s="282"/>
      <c r="Z473" s="282"/>
      <c r="AA473" s="282"/>
      <c r="AB473" s="282"/>
      <c r="AC473" s="282"/>
      <c r="AD473" s="282"/>
      <c r="AE473" s="282"/>
      <c r="AF473" s="282"/>
      <c r="AG473" s="282"/>
      <c r="AH473" s="282"/>
      <c r="AI473" s="282"/>
      <c r="AJ473" s="282"/>
      <c r="AK473" s="282"/>
      <c r="AL473" s="282"/>
      <c r="AM473" s="282"/>
      <c r="AN473" s="282"/>
      <c r="AO473" s="282"/>
      <c r="AP473" s="282"/>
      <c r="AQ473" s="282"/>
      <c r="AR473" s="282"/>
      <c r="AS473" s="282"/>
      <c r="AT473" s="282"/>
      <c r="AU473" s="282"/>
      <c r="AV473" s="282"/>
      <c r="AW473" s="282"/>
    </row>
    <row r="474">
      <c r="A474" s="282"/>
      <c r="B474" s="282"/>
      <c r="C474" s="282"/>
      <c r="D474" s="282"/>
      <c r="E474" s="282"/>
      <c r="F474" s="282"/>
      <c r="G474" s="282"/>
      <c r="H474" s="282"/>
      <c r="I474" s="282"/>
      <c r="J474" s="282"/>
      <c r="K474" s="282"/>
      <c r="L474" s="282"/>
      <c r="M474" s="282"/>
      <c r="N474" s="282"/>
      <c r="O474" s="282"/>
      <c r="P474" s="282"/>
      <c r="Q474" s="282"/>
      <c r="R474" s="282"/>
      <c r="S474" s="282"/>
      <c r="T474" s="282"/>
      <c r="U474" s="282"/>
      <c r="V474" s="282"/>
      <c r="W474" s="282"/>
      <c r="X474" s="282"/>
      <c r="Y474" s="282"/>
      <c r="Z474" s="282"/>
      <c r="AA474" s="282"/>
      <c r="AB474" s="282"/>
      <c r="AC474" s="282"/>
      <c r="AD474" s="282"/>
      <c r="AE474" s="282"/>
      <c r="AF474" s="282"/>
      <c r="AG474" s="282"/>
      <c r="AH474" s="282"/>
      <c r="AI474" s="282"/>
      <c r="AJ474" s="282"/>
      <c r="AK474" s="282"/>
      <c r="AL474" s="282"/>
      <c r="AM474" s="282"/>
      <c r="AN474" s="282"/>
      <c r="AO474" s="282"/>
      <c r="AP474" s="282"/>
      <c r="AQ474" s="282"/>
      <c r="AR474" s="282"/>
      <c r="AS474" s="282"/>
      <c r="AT474" s="282"/>
      <c r="AU474" s="282"/>
      <c r="AV474" s="282"/>
      <c r="AW474" s="282"/>
    </row>
    <row r="475">
      <c r="A475" s="282"/>
      <c r="B475" s="282"/>
      <c r="C475" s="282"/>
      <c r="D475" s="282"/>
      <c r="E475" s="282"/>
      <c r="F475" s="282"/>
      <c r="G475" s="282"/>
      <c r="H475" s="282"/>
      <c r="I475" s="282"/>
      <c r="J475" s="282"/>
      <c r="K475" s="282"/>
      <c r="L475" s="282"/>
      <c r="M475" s="282"/>
      <c r="N475" s="282"/>
      <c r="O475" s="282"/>
      <c r="P475" s="282"/>
      <c r="Q475" s="282"/>
      <c r="R475" s="282"/>
      <c r="S475" s="282"/>
      <c r="T475" s="282"/>
      <c r="U475" s="282"/>
      <c r="V475" s="282"/>
      <c r="W475" s="282"/>
      <c r="X475" s="282"/>
      <c r="Y475" s="282"/>
      <c r="Z475" s="282"/>
      <c r="AA475" s="282"/>
      <c r="AB475" s="282"/>
      <c r="AC475" s="282"/>
      <c r="AD475" s="282"/>
      <c r="AE475" s="282"/>
      <c r="AF475" s="282"/>
      <c r="AG475" s="282"/>
      <c r="AH475" s="282"/>
      <c r="AI475" s="282"/>
      <c r="AJ475" s="282"/>
      <c r="AK475" s="282"/>
      <c r="AL475" s="282"/>
      <c r="AM475" s="282"/>
      <c r="AN475" s="282"/>
      <c r="AO475" s="282"/>
      <c r="AP475" s="282"/>
      <c r="AQ475" s="282"/>
      <c r="AR475" s="282"/>
      <c r="AS475" s="282"/>
      <c r="AT475" s="282"/>
      <c r="AU475" s="282"/>
      <c r="AV475" s="282"/>
      <c r="AW475" s="282"/>
    </row>
    <row r="476">
      <c r="A476" s="282"/>
      <c r="B476" s="282"/>
      <c r="C476" s="282"/>
      <c r="D476" s="282"/>
      <c r="E476" s="282"/>
      <c r="F476" s="282"/>
      <c r="G476" s="282"/>
      <c r="H476" s="282"/>
      <c r="I476" s="282"/>
      <c r="J476" s="282"/>
      <c r="K476" s="282"/>
      <c r="L476" s="282"/>
      <c r="M476" s="282"/>
      <c r="N476" s="282"/>
      <c r="O476" s="282"/>
      <c r="P476" s="282"/>
      <c r="Q476" s="282"/>
      <c r="R476" s="282"/>
      <c r="S476" s="282"/>
      <c r="T476" s="282"/>
      <c r="U476" s="282"/>
      <c r="V476" s="282"/>
      <c r="W476" s="282"/>
      <c r="X476" s="282"/>
      <c r="Y476" s="282"/>
      <c r="Z476" s="282"/>
      <c r="AA476" s="282"/>
      <c r="AB476" s="282"/>
      <c r="AC476" s="282"/>
      <c r="AD476" s="282"/>
      <c r="AE476" s="282"/>
      <c r="AF476" s="282"/>
      <c r="AG476" s="282"/>
      <c r="AH476" s="282"/>
      <c r="AI476" s="282"/>
      <c r="AJ476" s="282"/>
      <c r="AK476" s="282"/>
      <c r="AL476" s="282"/>
      <c r="AM476" s="282"/>
      <c r="AN476" s="282"/>
      <c r="AO476" s="282"/>
      <c r="AP476" s="282"/>
      <c r="AQ476" s="282"/>
      <c r="AR476" s="282"/>
      <c r="AS476" s="282"/>
      <c r="AT476" s="282"/>
      <c r="AU476" s="282"/>
      <c r="AV476" s="282"/>
      <c r="AW476" s="282"/>
    </row>
    <row r="477">
      <c r="A477" s="282"/>
      <c r="B477" s="282"/>
      <c r="C477" s="282"/>
      <c r="D477" s="282"/>
      <c r="E477" s="282"/>
      <c r="F477" s="282"/>
      <c r="G477" s="282"/>
      <c r="H477" s="282"/>
      <c r="I477" s="282"/>
      <c r="J477" s="282"/>
      <c r="K477" s="282"/>
      <c r="L477" s="282"/>
      <c r="M477" s="282"/>
      <c r="N477" s="282"/>
      <c r="O477" s="282"/>
      <c r="P477" s="282"/>
      <c r="Q477" s="282"/>
      <c r="R477" s="282"/>
      <c r="S477" s="282"/>
      <c r="T477" s="282"/>
      <c r="U477" s="282"/>
      <c r="V477" s="282"/>
      <c r="W477" s="282"/>
      <c r="X477" s="282"/>
      <c r="Y477" s="282"/>
      <c r="Z477" s="282"/>
      <c r="AA477" s="282"/>
      <c r="AB477" s="282"/>
      <c r="AC477" s="282"/>
      <c r="AD477" s="282"/>
      <c r="AE477" s="282"/>
      <c r="AF477" s="282"/>
      <c r="AG477" s="282"/>
      <c r="AH477" s="282"/>
      <c r="AI477" s="282"/>
      <c r="AJ477" s="282"/>
      <c r="AK477" s="282"/>
      <c r="AL477" s="282"/>
      <c r="AM477" s="282"/>
      <c r="AN477" s="282"/>
      <c r="AO477" s="282"/>
      <c r="AP477" s="282"/>
      <c r="AQ477" s="282"/>
      <c r="AR477" s="282"/>
      <c r="AS477" s="282"/>
      <c r="AT477" s="282"/>
      <c r="AU477" s="282"/>
      <c r="AV477" s="282"/>
      <c r="AW477" s="282"/>
    </row>
    <row r="478">
      <c r="A478" s="282"/>
      <c r="B478" s="282"/>
      <c r="C478" s="282"/>
      <c r="D478" s="282"/>
      <c r="E478" s="282"/>
      <c r="F478" s="282"/>
      <c r="G478" s="282"/>
      <c r="H478" s="282"/>
      <c r="I478" s="282"/>
      <c r="J478" s="282"/>
      <c r="K478" s="282"/>
      <c r="L478" s="282"/>
      <c r="M478" s="282"/>
      <c r="N478" s="282"/>
      <c r="O478" s="282"/>
      <c r="P478" s="282"/>
      <c r="Q478" s="282"/>
      <c r="R478" s="282"/>
      <c r="S478" s="282"/>
      <c r="T478" s="282"/>
      <c r="U478" s="282"/>
      <c r="V478" s="282"/>
      <c r="W478" s="282"/>
      <c r="X478" s="282"/>
      <c r="Y478" s="282"/>
      <c r="Z478" s="282"/>
      <c r="AA478" s="282"/>
      <c r="AB478" s="282"/>
      <c r="AC478" s="282"/>
      <c r="AD478" s="282"/>
      <c r="AE478" s="282"/>
      <c r="AF478" s="282"/>
      <c r="AG478" s="282"/>
      <c r="AH478" s="282"/>
      <c r="AI478" s="282"/>
      <c r="AJ478" s="282"/>
      <c r="AK478" s="282"/>
      <c r="AL478" s="282"/>
      <c r="AM478" s="282"/>
      <c r="AN478" s="282"/>
      <c r="AO478" s="282"/>
      <c r="AP478" s="282"/>
      <c r="AQ478" s="282"/>
      <c r="AR478" s="282"/>
      <c r="AS478" s="282"/>
      <c r="AT478" s="282"/>
      <c r="AU478" s="282"/>
      <c r="AV478" s="282"/>
      <c r="AW478" s="282"/>
    </row>
    <row r="479">
      <c r="A479" s="282"/>
      <c r="B479" s="282"/>
      <c r="C479" s="282"/>
      <c r="D479" s="282"/>
      <c r="E479" s="282"/>
      <c r="F479" s="282"/>
      <c r="G479" s="282"/>
      <c r="H479" s="282"/>
      <c r="I479" s="282"/>
      <c r="J479" s="282"/>
      <c r="K479" s="282"/>
      <c r="L479" s="282"/>
      <c r="M479" s="282"/>
      <c r="N479" s="282"/>
      <c r="O479" s="282"/>
      <c r="P479" s="282"/>
      <c r="Q479" s="282"/>
      <c r="R479" s="282"/>
      <c r="S479" s="282"/>
      <c r="T479" s="282"/>
      <c r="U479" s="282"/>
      <c r="V479" s="282"/>
      <c r="W479" s="282"/>
      <c r="X479" s="282"/>
      <c r="Y479" s="282"/>
      <c r="Z479" s="282"/>
      <c r="AA479" s="282"/>
      <c r="AB479" s="282"/>
      <c r="AC479" s="282"/>
      <c r="AD479" s="282"/>
      <c r="AE479" s="282"/>
      <c r="AF479" s="282"/>
      <c r="AG479" s="282"/>
      <c r="AH479" s="282"/>
      <c r="AI479" s="282"/>
      <c r="AJ479" s="282"/>
      <c r="AK479" s="282"/>
      <c r="AL479" s="282"/>
      <c r="AM479" s="282"/>
      <c r="AN479" s="282"/>
      <c r="AO479" s="282"/>
      <c r="AP479" s="282"/>
      <c r="AQ479" s="282"/>
      <c r="AR479" s="282"/>
      <c r="AS479" s="282"/>
      <c r="AT479" s="282"/>
      <c r="AU479" s="282"/>
      <c r="AV479" s="282"/>
      <c r="AW479" s="282"/>
    </row>
    <row r="480">
      <c r="A480" s="282"/>
      <c r="B480" s="282"/>
      <c r="C480" s="282"/>
      <c r="D480" s="282"/>
      <c r="E480" s="282"/>
      <c r="F480" s="282"/>
      <c r="G480" s="282"/>
      <c r="H480" s="282"/>
      <c r="I480" s="282"/>
      <c r="J480" s="282"/>
      <c r="K480" s="282"/>
      <c r="L480" s="282"/>
      <c r="M480" s="282"/>
      <c r="N480" s="282"/>
      <c r="O480" s="282"/>
      <c r="P480" s="282"/>
      <c r="Q480" s="282"/>
      <c r="R480" s="282"/>
      <c r="S480" s="282"/>
      <c r="T480" s="282"/>
      <c r="U480" s="282"/>
      <c r="V480" s="282"/>
      <c r="W480" s="282"/>
      <c r="X480" s="282"/>
      <c r="Y480" s="282"/>
      <c r="Z480" s="282"/>
      <c r="AA480" s="282"/>
      <c r="AB480" s="282"/>
      <c r="AC480" s="282"/>
      <c r="AD480" s="282"/>
      <c r="AE480" s="282"/>
      <c r="AF480" s="282"/>
      <c r="AG480" s="282"/>
      <c r="AH480" s="282"/>
      <c r="AI480" s="282"/>
      <c r="AJ480" s="282"/>
      <c r="AK480" s="282"/>
      <c r="AL480" s="282"/>
      <c r="AM480" s="282"/>
      <c r="AN480" s="282"/>
      <c r="AO480" s="282"/>
      <c r="AP480" s="282"/>
      <c r="AQ480" s="282"/>
      <c r="AR480" s="282"/>
      <c r="AS480" s="282"/>
      <c r="AT480" s="282"/>
      <c r="AU480" s="282"/>
      <c r="AV480" s="282"/>
      <c r="AW480" s="282"/>
    </row>
    <row r="481">
      <c r="A481" s="282"/>
      <c r="B481" s="282"/>
      <c r="C481" s="282"/>
      <c r="D481" s="282"/>
      <c r="E481" s="282"/>
      <c r="F481" s="282"/>
      <c r="G481" s="282"/>
      <c r="H481" s="282"/>
      <c r="I481" s="282"/>
      <c r="J481" s="282"/>
      <c r="K481" s="282"/>
      <c r="L481" s="282"/>
      <c r="M481" s="282"/>
      <c r="N481" s="282"/>
      <c r="O481" s="282"/>
      <c r="P481" s="282"/>
      <c r="Q481" s="282"/>
      <c r="R481" s="282"/>
      <c r="S481" s="282"/>
      <c r="T481" s="282"/>
      <c r="U481" s="282"/>
      <c r="V481" s="282"/>
      <c r="W481" s="282"/>
      <c r="X481" s="282"/>
      <c r="Y481" s="282"/>
      <c r="Z481" s="282"/>
      <c r="AA481" s="282"/>
      <c r="AB481" s="282"/>
      <c r="AC481" s="282"/>
      <c r="AD481" s="282"/>
      <c r="AE481" s="282"/>
      <c r="AF481" s="282"/>
      <c r="AG481" s="282"/>
      <c r="AH481" s="282"/>
      <c r="AI481" s="282"/>
      <c r="AJ481" s="282"/>
      <c r="AK481" s="282"/>
      <c r="AL481" s="282"/>
      <c r="AM481" s="282"/>
      <c r="AN481" s="282"/>
      <c r="AO481" s="282"/>
      <c r="AP481" s="282"/>
      <c r="AQ481" s="282"/>
      <c r="AR481" s="282"/>
      <c r="AS481" s="282"/>
      <c r="AT481" s="282"/>
      <c r="AU481" s="282"/>
      <c r="AV481" s="282"/>
      <c r="AW481" s="282"/>
    </row>
    <row r="482">
      <c r="A482" s="282"/>
      <c r="B482" s="282"/>
      <c r="C482" s="282"/>
      <c r="D482" s="282"/>
      <c r="E482" s="282"/>
      <c r="F482" s="282"/>
      <c r="G482" s="282"/>
      <c r="H482" s="282"/>
      <c r="I482" s="282"/>
      <c r="J482" s="282"/>
      <c r="K482" s="282"/>
      <c r="L482" s="282"/>
      <c r="M482" s="282"/>
      <c r="N482" s="282"/>
      <c r="O482" s="282"/>
      <c r="P482" s="282"/>
      <c r="Q482" s="282"/>
      <c r="R482" s="282"/>
      <c r="S482" s="282"/>
      <c r="T482" s="282"/>
      <c r="U482" s="282"/>
      <c r="V482" s="282"/>
      <c r="W482" s="282"/>
      <c r="X482" s="282"/>
      <c r="Y482" s="282"/>
      <c r="Z482" s="282"/>
      <c r="AA482" s="282"/>
      <c r="AB482" s="282"/>
      <c r="AC482" s="282"/>
      <c r="AD482" s="282"/>
      <c r="AE482" s="282"/>
      <c r="AF482" s="282"/>
      <c r="AG482" s="282"/>
      <c r="AH482" s="282"/>
      <c r="AI482" s="282"/>
      <c r="AJ482" s="282"/>
      <c r="AK482" s="282"/>
      <c r="AL482" s="282"/>
      <c r="AM482" s="282"/>
      <c r="AN482" s="282"/>
      <c r="AO482" s="282"/>
      <c r="AP482" s="282"/>
      <c r="AQ482" s="282"/>
      <c r="AR482" s="282"/>
      <c r="AS482" s="282"/>
      <c r="AT482" s="282"/>
      <c r="AU482" s="282"/>
      <c r="AV482" s="282"/>
      <c r="AW482" s="282"/>
    </row>
    <row r="483">
      <c r="A483" s="282"/>
      <c r="B483" s="282"/>
      <c r="C483" s="282"/>
      <c r="D483" s="282"/>
      <c r="E483" s="282"/>
      <c r="F483" s="282"/>
      <c r="G483" s="282"/>
      <c r="H483" s="282"/>
      <c r="I483" s="282"/>
      <c r="J483" s="282"/>
      <c r="K483" s="282"/>
      <c r="L483" s="282"/>
      <c r="M483" s="282"/>
      <c r="N483" s="282"/>
      <c r="O483" s="282"/>
      <c r="P483" s="282"/>
      <c r="Q483" s="282"/>
      <c r="R483" s="282"/>
      <c r="S483" s="282"/>
      <c r="T483" s="282"/>
      <c r="U483" s="282"/>
      <c r="V483" s="282"/>
      <c r="W483" s="282"/>
      <c r="X483" s="282"/>
      <c r="Y483" s="282"/>
      <c r="Z483" s="282"/>
      <c r="AA483" s="282"/>
      <c r="AB483" s="282"/>
      <c r="AC483" s="282"/>
      <c r="AD483" s="282"/>
      <c r="AE483" s="282"/>
      <c r="AF483" s="282"/>
      <c r="AG483" s="282"/>
      <c r="AH483" s="282"/>
      <c r="AI483" s="282"/>
      <c r="AJ483" s="282"/>
      <c r="AK483" s="282"/>
      <c r="AL483" s="282"/>
      <c r="AM483" s="282"/>
      <c r="AN483" s="282"/>
      <c r="AO483" s="282"/>
      <c r="AP483" s="282"/>
      <c r="AQ483" s="282"/>
      <c r="AR483" s="282"/>
      <c r="AS483" s="282"/>
      <c r="AT483" s="282"/>
      <c r="AU483" s="282"/>
      <c r="AV483" s="282"/>
      <c r="AW483" s="282"/>
    </row>
    <row r="484">
      <c r="A484" s="282"/>
      <c r="B484" s="282"/>
      <c r="C484" s="282"/>
      <c r="D484" s="282"/>
      <c r="E484" s="282"/>
      <c r="F484" s="282"/>
      <c r="G484" s="282"/>
      <c r="H484" s="282"/>
      <c r="I484" s="282"/>
      <c r="J484" s="282"/>
      <c r="K484" s="282"/>
      <c r="L484" s="282"/>
      <c r="M484" s="282"/>
      <c r="N484" s="282"/>
      <c r="O484" s="282"/>
      <c r="P484" s="282"/>
      <c r="Q484" s="282"/>
      <c r="R484" s="282"/>
      <c r="S484" s="282"/>
      <c r="T484" s="282"/>
      <c r="U484" s="282"/>
      <c r="V484" s="282"/>
      <c r="W484" s="282"/>
      <c r="X484" s="282"/>
      <c r="Y484" s="282"/>
      <c r="Z484" s="282"/>
      <c r="AA484" s="282"/>
      <c r="AB484" s="282"/>
      <c r="AC484" s="282"/>
      <c r="AD484" s="282"/>
      <c r="AE484" s="282"/>
      <c r="AF484" s="282"/>
      <c r="AG484" s="282"/>
      <c r="AH484" s="282"/>
      <c r="AI484" s="282"/>
      <c r="AJ484" s="282"/>
      <c r="AK484" s="282"/>
      <c r="AL484" s="282"/>
      <c r="AM484" s="282"/>
      <c r="AN484" s="282"/>
      <c r="AO484" s="282"/>
      <c r="AP484" s="282"/>
      <c r="AQ484" s="282"/>
      <c r="AR484" s="282"/>
      <c r="AS484" s="282"/>
      <c r="AT484" s="282"/>
      <c r="AU484" s="282"/>
      <c r="AV484" s="282"/>
      <c r="AW484" s="282"/>
    </row>
    <row r="485">
      <c r="A485" s="282"/>
      <c r="B485" s="282"/>
      <c r="C485" s="282"/>
      <c r="D485" s="282"/>
      <c r="E485" s="282"/>
      <c r="F485" s="282"/>
      <c r="G485" s="282"/>
      <c r="H485" s="282"/>
      <c r="I485" s="282"/>
      <c r="J485" s="282"/>
      <c r="K485" s="282"/>
      <c r="L485" s="282"/>
      <c r="M485" s="282"/>
      <c r="N485" s="282"/>
      <c r="O485" s="282"/>
      <c r="P485" s="282"/>
      <c r="Q485" s="282"/>
      <c r="R485" s="282"/>
      <c r="S485" s="282"/>
      <c r="T485" s="282"/>
      <c r="U485" s="282"/>
      <c r="V485" s="282"/>
      <c r="W485" s="282"/>
      <c r="X485" s="282"/>
      <c r="Y485" s="282"/>
      <c r="Z485" s="282"/>
      <c r="AA485" s="282"/>
      <c r="AB485" s="282"/>
      <c r="AC485" s="282"/>
      <c r="AD485" s="282"/>
      <c r="AE485" s="282"/>
      <c r="AF485" s="282"/>
      <c r="AG485" s="282"/>
      <c r="AH485" s="282"/>
      <c r="AI485" s="282"/>
      <c r="AJ485" s="282"/>
      <c r="AK485" s="282"/>
      <c r="AL485" s="282"/>
      <c r="AM485" s="282"/>
      <c r="AN485" s="282"/>
      <c r="AO485" s="282"/>
      <c r="AP485" s="282"/>
      <c r="AQ485" s="282"/>
      <c r="AR485" s="282"/>
      <c r="AS485" s="282"/>
      <c r="AT485" s="282"/>
      <c r="AU485" s="282"/>
      <c r="AV485" s="282"/>
      <c r="AW485" s="282"/>
    </row>
    <row r="486">
      <c r="A486" s="282"/>
      <c r="B486" s="282"/>
      <c r="C486" s="282"/>
      <c r="D486" s="282"/>
      <c r="E486" s="282"/>
      <c r="F486" s="282"/>
      <c r="G486" s="282"/>
      <c r="H486" s="282"/>
      <c r="I486" s="282"/>
      <c r="J486" s="282"/>
      <c r="K486" s="282"/>
      <c r="L486" s="282"/>
      <c r="M486" s="282"/>
      <c r="N486" s="282"/>
      <c r="O486" s="282"/>
      <c r="P486" s="282"/>
      <c r="Q486" s="282"/>
      <c r="R486" s="282"/>
      <c r="S486" s="282"/>
      <c r="T486" s="282"/>
      <c r="U486" s="282"/>
      <c r="V486" s="282"/>
      <c r="W486" s="282"/>
      <c r="X486" s="282"/>
      <c r="Y486" s="282"/>
      <c r="Z486" s="282"/>
      <c r="AA486" s="282"/>
      <c r="AB486" s="282"/>
      <c r="AC486" s="282"/>
      <c r="AD486" s="282"/>
      <c r="AE486" s="282"/>
      <c r="AF486" s="282"/>
      <c r="AG486" s="282"/>
      <c r="AH486" s="282"/>
      <c r="AI486" s="282"/>
      <c r="AJ486" s="282"/>
      <c r="AK486" s="282"/>
      <c r="AL486" s="282"/>
      <c r="AM486" s="282"/>
      <c r="AN486" s="282"/>
      <c r="AO486" s="282"/>
      <c r="AP486" s="282"/>
      <c r="AQ486" s="282"/>
      <c r="AR486" s="282"/>
      <c r="AS486" s="282"/>
      <c r="AT486" s="282"/>
      <c r="AU486" s="282"/>
      <c r="AV486" s="282"/>
      <c r="AW486" s="282"/>
    </row>
    <row r="487">
      <c r="A487" s="282"/>
      <c r="B487" s="282"/>
      <c r="C487" s="282"/>
      <c r="D487" s="282"/>
      <c r="E487" s="282"/>
      <c r="F487" s="282"/>
      <c r="G487" s="282"/>
      <c r="H487" s="282"/>
      <c r="I487" s="282"/>
      <c r="J487" s="282"/>
      <c r="K487" s="282"/>
      <c r="L487" s="282"/>
      <c r="M487" s="282"/>
      <c r="N487" s="282"/>
      <c r="O487" s="282"/>
      <c r="P487" s="282"/>
      <c r="Q487" s="282"/>
      <c r="R487" s="282"/>
      <c r="S487" s="282"/>
      <c r="T487" s="282"/>
      <c r="U487" s="282"/>
      <c r="V487" s="282"/>
      <c r="W487" s="282"/>
      <c r="X487" s="282"/>
      <c r="Y487" s="282"/>
      <c r="Z487" s="282"/>
      <c r="AA487" s="282"/>
      <c r="AB487" s="282"/>
      <c r="AC487" s="282"/>
      <c r="AD487" s="282"/>
      <c r="AE487" s="282"/>
      <c r="AF487" s="282"/>
      <c r="AG487" s="282"/>
      <c r="AH487" s="282"/>
      <c r="AI487" s="282"/>
      <c r="AJ487" s="282"/>
      <c r="AK487" s="282"/>
      <c r="AL487" s="282"/>
      <c r="AM487" s="282"/>
      <c r="AN487" s="282"/>
      <c r="AO487" s="282"/>
      <c r="AP487" s="282"/>
      <c r="AQ487" s="282"/>
      <c r="AR487" s="282"/>
      <c r="AS487" s="282"/>
      <c r="AT487" s="282"/>
      <c r="AU487" s="282"/>
      <c r="AV487" s="282"/>
      <c r="AW487" s="282"/>
    </row>
    <row r="488">
      <c r="A488" s="282"/>
      <c r="B488" s="282"/>
      <c r="C488" s="282"/>
      <c r="D488" s="282"/>
      <c r="E488" s="282"/>
      <c r="F488" s="282"/>
      <c r="G488" s="282"/>
      <c r="H488" s="282"/>
      <c r="I488" s="282"/>
      <c r="J488" s="282"/>
      <c r="K488" s="282"/>
      <c r="L488" s="282"/>
      <c r="M488" s="282"/>
      <c r="N488" s="282"/>
      <c r="O488" s="282"/>
      <c r="P488" s="282"/>
      <c r="Q488" s="282"/>
      <c r="R488" s="282"/>
      <c r="S488" s="282"/>
      <c r="T488" s="282"/>
      <c r="U488" s="282"/>
      <c r="V488" s="282"/>
      <c r="W488" s="282"/>
      <c r="X488" s="282"/>
      <c r="Y488" s="282"/>
      <c r="Z488" s="282"/>
      <c r="AA488" s="282"/>
      <c r="AB488" s="282"/>
      <c r="AC488" s="282"/>
      <c r="AD488" s="282"/>
      <c r="AE488" s="282"/>
      <c r="AF488" s="282"/>
      <c r="AG488" s="282"/>
      <c r="AH488" s="282"/>
      <c r="AI488" s="282"/>
      <c r="AJ488" s="282"/>
      <c r="AK488" s="282"/>
      <c r="AL488" s="282"/>
      <c r="AM488" s="282"/>
      <c r="AN488" s="282"/>
      <c r="AO488" s="282"/>
      <c r="AP488" s="282"/>
      <c r="AQ488" s="282"/>
      <c r="AR488" s="282"/>
      <c r="AS488" s="282"/>
      <c r="AT488" s="282"/>
      <c r="AU488" s="282"/>
      <c r="AV488" s="282"/>
      <c r="AW488" s="282"/>
    </row>
    <row r="489">
      <c r="A489" s="282"/>
      <c r="B489" s="282"/>
      <c r="C489" s="282"/>
      <c r="D489" s="282"/>
      <c r="E489" s="282"/>
      <c r="F489" s="282"/>
      <c r="G489" s="282"/>
      <c r="H489" s="282"/>
      <c r="I489" s="282"/>
      <c r="J489" s="282"/>
      <c r="K489" s="282"/>
      <c r="L489" s="282"/>
      <c r="M489" s="282"/>
      <c r="N489" s="282"/>
      <c r="O489" s="282"/>
      <c r="P489" s="282"/>
      <c r="Q489" s="282"/>
      <c r="R489" s="282"/>
      <c r="S489" s="282"/>
      <c r="T489" s="282"/>
      <c r="U489" s="282"/>
      <c r="V489" s="282"/>
      <c r="W489" s="282"/>
      <c r="X489" s="282"/>
      <c r="Y489" s="282"/>
      <c r="Z489" s="282"/>
      <c r="AA489" s="282"/>
      <c r="AB489" s="282"/>
      <c r="AC489" s="282"/>
      <c r="AD489" s="282"/>
      <c r="AE489" s="282"/>
      <c r="AF489" s="282"/>
      <c r="AG489" s="282"/>
      <c r="AH489" s="282"/>
      <c r="AI489" s="282"/>
      <c r="AJ489" s="282"/>
      <c r="AK489" s="282"/>
      <c r="AL489" s="282"/>
      <c r="AM489" s="282"/>
      <c r="AN489" s="282"/>
      <c r="AO489" s="282"/>
      <c r="AP489" s="282"/>
      <c r="AQ489" s="282"/>
      <c r="AR489" s="282"/>
      <c r="AS489" s="282"/>
      <c r="AT489" s="282"/>
      <c r="AU489" s="282"/>
      <c r="AV489" s="282"/>
      <c r="AW489" s="282"/>
    </row>
    <row r="490">
      <c r="A490" s="282"/>
      <c r="B490" s="282"/>
      <c r="C490" s="282"/>
      <c r="D490" s="282"/>
      <c r="E490" s="282"/>
      <c r="F490" s="282"/>
      <c r="G490" s="282"/>
      <c r="H490" s="282"/>
      <c r="I490" s="282"/>
      <c r="J490" s="282"/>
      <c r="K490" s="282"/>
      <c r="L490" s="282"/>
      <c r="M490" s="282"/>
      <c r="N490" s="282"/>
      <c r="O490" s="282"/>
      <c r="P490" s="282"/>
      <c r="Q490" s="282"/>
      <c r="R490" s="282"/>
      <c r="S490" s="282"/>
      <c r="T490" s="282"/>
      <c r="U490" s="282"/>
      <c r="V490" s="282"/>
      <c r="W490" s="282"/>
      <c r="X490" s="282"/>
      <c r="Y490" s="282"/>
      <c r="Z490" s="282"/>
      <c r="AA490" s="282"/>
      <c r="AB490" s="282"/>
      <c r="AC490" s="282"/>
      <c r="AD490" s="282"/>
      <c r="AE490" s="282"/>
      <c r="AF490" s="282"/>
      <c r="AG490" s="282"/>
      <c r="AH490" s="282"/>
      <c r="AI490" s="282"/>
      <c r="AJ490" s="282"/>
      <c r="AK490" s="282"/>
      <c r="AL490" s="282"/>
      <c r="AM490" s="282"/>
      <c r="AN490" s="282"/>
      <c r="AO490" s="282"/>
      <c r="AP490" s="282"/>
      <c r="AQ490" s="282"/>
      <c r="AR490" s="282"/>
      <c r="AS490" s="282"/>
      <c r="AT490" s="282"/>
      <c r="AU490" s="282"/>
      <c r="AV490" s="282"/>
      <c r="AW490" s="282"/>
    </row>
    <row r="491">
      <c r="A491" s="282"/>
      <c r="B491" s="282"/>
      <c r="C491" s="282"/>
      <c r="D491" s="282"/>
      <c r="E491" s="282"/>
      <c r="F491" s="282"/>
      <c r="G491" s="282"/>
      <c r="H491" s="282"/>
      <c r="I491" s="282"/>
      <c r="J491" s="282"/>
      <c r="K491" s="282"/>
      <c r="L491" s="282"/>
      <c r="M491" s="282"/>
      <c r="N491" s="282"/>
      <c r="O491" s="282"/>
      <c r="P491" s="282"/>
      <c r="Q491" s="282"/>
      <c r="R491" s="282"/>
      <c r="S491" s="282"/>
      <c r="T491" s="282"/>
      <c r="U491" s="282"/>
      <c r="V491" s="282"/>
      <c r="W491" s="282"/>
      <c r="X491" s="282"/>
      <c r="Y491" s="282"/>
      <c r="Z491" s="282"/>
      <c r="AA491" s="282"/>
      <c r="AB491" s="282"/>
      <c r="AC491" s="282"/>
      <c r="AD491" s="282"/>
      <c r="AE491" s="282"/>
      <c r="AF491" s="282"/>
      <c r="AG491" s="282"/>
      <c r="AH491" s="282"/>
      <c r="AI491" s="282"/>
      <c r="AJ491" s="282"/>
      <c r="AK491" s="282"/>
      <c r="AL491" s="282"/>
      <c r="AM491" s="282"/>
      <c r="AN491" s="282"/>
      <c r="AO491" s="282"/>
      <c r="AP491" s="282"/>
      <c r="AQ491" s="282"/>
      <c r="AR491" s="282"/>
      <c r="AS491" s="282"/>
      <c r="AT491" s="282"/>
      <c r="AU491" s="282"/>
      <c r="AV491" s="282"/>
      <c r="AW491" s="282"/>
    </row>
    <row r="492">
      <c r="A492" s="282"/>
      <c r="B492" s="282"/>
      <c r="C492" s="282"/>
      <c r="D492" s="282"/>
      <c r="E492" s="282"/>
      <c r="F492" s="282"/>
      <c r="G492" s="282"/>
      <c r="H492" s="282"/>
      <c r="I492" s="282"/>
      <c r="J492" s="282"/>
      <c r="K492" s="282"/>
      <c r="L492" s="282"/>
      <c r="M492" s="282"/>
      <c r="N492" s="282"/>
      <c r="O492" s="282"/>
      <c r="P492" s="282"/>
      <c r="Q492" s="282"/>
      <c r="R492" s="282"/>
      <c r="S492" s="282"/>
      <c r="T492" s="282"/>
      <c r="U492" s="282"/>
      <c r="V492" s="282"/>
      <c r="W492" s="282"/>
      <c r="X492" s="282"/>
      <c r="Y492" s="282"/>
      <c r="Z492" s="282"/>
      <c r="AA492" s="282"/>
      <c r="AB492" s="282"/>
      <c r="AC492" s="282"/>
      <c r="AD492" s="282"/>
      <c r="AE492" s="282"/>
      <c r="AF492" s="282"/>
      <c r="AG492" s="282"/>
      <c r="AH492" s="282"/>
      <c r="AI492" s="282"/>
      <c r="AJ492" s="282"/>
      <c r="AK492" s="282"/>
      <c r="AL492" s="282"/>
      <c r="AM492" s="282"/>
      <c r="AN492" s="282"/>
      <c r="AO492" s="282"/>
      <c r="AP492" s="282"/>
      <c r="AQ492" s="282"/>
      <c r="AR492" s="282"/>
      <c r="AS492" s="282"/>
      <c r="AT492" s="282"/>
      <c r="AU492" s="282"/>
      <c r="AV492" s="282"/>
      <c r="AW492" s="282"/>
    </row>
    <row r="493">
      <c r="A493" s="282"/>
      <c r="B493" s="282"/>
      <c r="C493" s="282"/>
      <c r="D493" s="282"/>
      <c r="E493" s="282"/>
      <c r="F493" s="282"/>
      <c r="G493" s="282"/>
      <c r="H493" s="282"/>
      <c r="I493" s="282"/>
      <c r="J493" s="282"/>
      <c r="K493" s="282"/>
      <c r="L493" s="282"/>
      <c r="M493" s="282"/>
      <c r="N493" s="282"/>
      <c r="O493" s="282"/>
      <c r="P493" s="282"/>
      <c r="Q493" s="282"/>
      <c r="R493" s="282"/>
      <c r="S493" s="282"/>
      <c r="T493" s="282"/>
      <c r="U493" s="282"/>
      <c r="V493" s="282"/>
      <c r="W493" s="282"/>
      <c r="X493" s="282"/>
      <c r="Y493" s="282"/>
      <c r="Z493" s="282"/>
      <c r="AA493" s="282"/>
      <c r="AB493" s="282"/>
      <c r="AC493" s="282"/>
      <c r="AD493" s="282"/>
      <c r="AE493" s="282"/>
      <c r="AF493" s="282"/>
      <c r="AG493" s="282"/>
      <c r="AH493" s="282"/>
      <c r="AI493" s="282"/>
      <c r="AJ493" s="282"/>
      <c r="AK493" s="282"/>
      <c r="AL493" s="282"/>
      <c r="AM493" s="282"/>
      <c r="AN493" s="282"/>
      <c r="AO493" s="282"/>
      <c r="AP493" s="282"/>
      <c r="AQ493" s="282"/>
      <c r="AR493" s="282"/>
      <c r="AS493" s="282"/>
      <c r="AT493" s="282"/>
      <c r="AU493" s="282"/>
      <c r="AV493" s="282"/>
      <c r="AW493" s="282"/>
    </row>
    <row r="494">
      <c r="A494" s="282"/>
      <c r="B494" s="282"/>
      <c r="C494" s="282"/>
      <c r="D494" s="282"/>
      <c r="E494" s="282"/>
      <c r="F494" s="282"/>
      <c r="G494" s="282"/>
      <c r="H494" s="282"/>
      <c r="I494" s="282"/>
      <c r="J494" s="282"/>
      <c r="K494" s="282"/>
      <c r="L494" s="282"/>
      <c r="M494" s="282"/>
      <c r="N494" s="282"/>
      <c r="O494" s="282"/>
      <c r="P494" s="282"/>
      <c r="Q494" s="282"/>
      <c r="R494" s="282"/>
      <c r="S494" s="282"/>
      <c r="T494" s="282"/>
      <c r="U494" s="282"/>
      <c r="V494" s="282"/>
      <c r="W494" s="282"/>
      <c r="X494" s="282"/>
      <c r="Y494" s="282"/>
      <c r="Z494" s="282"/>
      <c r="AA494" s="282"/>
      <c r="AB494" s="282"/>
      <c r="AC494" s="282"/>
      <c r="AD494" s="282"/>
      <c r="AE494" s="282"/>
      <c r="AF494" s="282"/>
      <c r="AG494" s="282"/>
      <c r="AH494" s="282"/>
      <c r="AI494" s="282"/>
      <c r="AJ494" s="282"/>
      <c r="AK494" s="282"/>
      <c r="AL494" s="282"/>
      <c r="AM494" s="282"/>
      <c r="AN494" s="282"/>
      <c r="AO494" s="282"/>
      <c r="AP494" s="282"/>
      <c r="AQ494" s="282"/>
      <c r="AR494" s="282"/>
      <c r="AS494" s="282"/>
      <c r="AT494" s="282"/>
      <c r="AU494" s="282"/>
      <c r="AV494" s="282"/>
      <c r="AW494" s="282"/>
    </row>
    <row r="495">
      <c r="A495" s="282"/>
      <c r="B495" s="282"/>
      <c r="C495" s="282"/>
      <c r="D495" s="282"/>
      <c r="E495" s="282"/>
      <c r="F495" s="282"/>
      <c r="G495" s="282"/>
      <c r="H495" s="282"/>
      <c r="I495" s="282"/>
      <c r="J495" s="282"/>
      <c r="K495" s="282"/>
      <c r="L495" s="282"/>
      <c r="M495" s="282"/>
      <c r="N495" s="282"/>
      <c r="O495" s="282"/>
      <c r="P495" s="282"/>
      <c r="Q495" s="282"/>
      <c r="R495" s="282"/>
      <c r="S495" s="282"/>
      <c r="T495" s="282"/>
      <c r="U495" s="282"/>
      <c r="V495" s="282"/>
      <c r="W495" s="282"/>
      <c r="X495" s="282"/>
      <c r="Y495" s="282"/>
      <c r="Z495" s="282"/>
      <c r="AA495" s="282"/>
      <c r="AB495" s="282"/>
      <c r="AC495" s="282"/>
      <c r="AD495" s="282"/>
      <c r="AE495" s="282"/>
      <c r="AF495" s="282"/>
      <c r="AG495" s="282"/>
      <c r="AH495" s="282"/>
      <c r="AI495" s="282"/>
      <c r="AJ495" s="282"/>
      <c r="AK495" s="282"/>
      <c r="AL495" s="282"/>
      <c r="AM495" s="282"/>
      <c r="AN495" s="282"/>
      <c r="AO495" s="282"/>
      <c r="AP495" s="282"/>
      <c r="AQ495" s="282"/>
      <c r="AR495" s="282"/>
      <c r="AS495" s="282"/>
      <c r="AT495" s="282"/>
      <c r="AU495" s="282"/>
      <c r="AV495" s="282"/>
      <c r="AW495" s="282"/>
    </row>
    <row r="496">
      <c r="A496" s="282"/>
      <c r="B496" s="282"/>
      <c r="C496" s="282"/>
      <c r="D496" s="282"/>
      <c r="E496" s="282"/>
      <c r="F496" s="282"/>
      <c r="G496" s="282"/>
      <c r="H496" s="282"/>
      <c r="I496" s="282"/>
      <c r="J496" s="282"/>
      <c r="K496" s="282"/>
      <c r="L496" s="282"/>
      <c r="M496" s="282"/>
      <c r="N496" s="282"/>
      <c r="O496" s="282"/>
      <c r="P496" s="282"/>
      <c r="Q496" s="282"/>
      <c r="R496" s="282"/>
      <c r="S496" s="282"/>
      <c r="T496" s="282"/>
      <c r="U496" s="282"/>
      <c r="V496" s="282"/>
      <c r="W496" s="282"/>
      <c r="X496" s="282"/>
      <c r="Y496" s="282"/>
      <c r="Z496" s="282"/>
      <c r="AA496" s="282"/>
      <c r="AB496" s="282"/>
      <c r="AC496" s="282"/>
      <c r="AD496" s="282"/>
      <c r="AE496" s="282"/>
      <c r="AF496" s="282"/>
      <c r="AG496" s="282"/>
      <c r="AH496" s="282"/>
      <c r="AI496" s="282"/>
      <c r="AJ496" s="282"/>
      <c r="AK496" s="282"/>
      <c r="AL496" s="282"/>
      <c r="AM496" s="282"/>
      <c r="AN496" s="282"/>
      <c r="AO496" s="282"/>
      <c r="AP496" s="282"/>
      <c r="AQ496" s="282"/>
      <c r="AR496" s="282"/>
      <c r="AS496" s="282"/>
      <c r="AT496" s="282"/>
      <c r="AU496" s="282"/>
      <c r="AV496" s="282"/>
      <c r="AW496" s="282"/>
    </row>
    <row r="497">
      <c r="A497" s="282"/>
      <c r="B497" s="282"/>
      <c r="C497" s="282"/>
      <c r="D497" s="282"/>
      <c r="E497" s="282"/>
      <c r="F497" s="282"/>
      <c r="G497" s="282"/>
      <c r="H497" s="282"/>
      <c r="I497" s="282"/>
      <c r="J497" s="282"/>
      <c r="K497" s="282"/>
      <c r="L497" s="282"/>
      <c r="M497" s="282"/>
      <c r="N497" s="282"/>
      <c r="O497" s="282"/>
      <c r="P497" s="282"/>
      <c r="Q497" s="282"/>
      <c r="R497" s="282"/>
      <c r="S497" s="282"/>
      <c r="T497" s="282"/>
      <c r="U497" s="282"/>
      <c r="V497" s="282"/>
      <c r="W497" s="282"/>
      <c r="X497" s="282"/>
      <c r="Y497" s="282"/>
      <c r="Z497" s="282"/>
      <c r="AA497" s="282"/>
      <c r="AB497" s="282"/>
      <c r="AC497" s="282"/>
      <c r="AD497" s="282"/>
      <c r="AE497" s="282"/>
      <c r="AF497" s="282"/>
      <c r="AG497" s="282"/>
      <c r="AH497" s="282"/>
      <c r="AI497" s="282"/>
      <c r="AJ497" s="282"/>
      <c r="AK497" s="282"/>
      <c r="AL497" s="282"/>
      <c r="AM497" s="282"/>
      <c r="AN497" s="282"/>
      <c r="AO497" s="282"/>
      <c r="AP497" s="282"/>
      <c r="AQ497" s="282"/>
      <c r="AR497" s="282"/>
      <c r="AS497" s="282"/>
      <c r="AT497" s="282"/>
      <c r="AU497" s="282"/>
      <c r="AV497" s="282"/>
      <c r="AW497" s="282"/>
    </row>
    <row r="498">
      <c r="A498" s="282"/>
      <c r="B498" s="282"/>
      <c r="C498" s="282"/>
      <c r="D498" s="282"/>
      <c r="E498" s="282"/>
      <c r="F498" s="282"/>
      <c r="G498" s="282"/>
      <c r="H498" s="282"/>
      <c r="I498" s="282"/>
      <c r="J498" s="282"/>
      <c r="K498" s="282"/>
      <c r="L498" s="282"/>
      <c r="M498" s="282"/>
      <c r="N498" s="282"/>
      <c r="O498" s="282"/>
      <c r="P498" s="282"/>
      <c r="Q498" s="282"/>
      <c r="R498" s="282"/>
      <c r="S498" s="282"/>
      <c r="T498" s="282"/>
      <c r="U498" s="282"/>
      <c r="V498" s="282"/>
      <c r="W498" s="282"/>
      <c r="X498" s="282"/>
      <c r="Y498" s="282"/>
      <c r="Z498" s="282"/>
      <c r="AA498" s="282"/>
      <c r="AB498" s="282"/>
      <c r="AC498" s="282"/>
      <c r="AD498" s="282"/>
      <c r="AE498" s="282"/>
      <c r="AF498" s="282"/>
      <c r="AG498" s="282"/>
      <c r="AH498" s="282"/>
      <c r="AI498" s="282"/>
      <c r="AJ498" s="282"/>
      <c r="AK498" s="282"/>
      <c r="AL498" s="282"/>
      <c r="AM498" s="282"/>
      <c r="AN498" s="282"/>
      <c r="AO498" s="282"/>
      <c r="AP498" s="282"/>
      <c r="AQ498" s="282"/>
      <c r="AR498" s="282"/>
      <c r="AS498" s="282"/>
      <c r="AT498" s="282"/>
      <c r="AU498" s="282"/>
      <c r="AV498" s="282"/>
      <c r="AW498" s="282"/>
    </row>
    <row r="499">
      <c r="A499" s="282"/>
      <c r="B499" s="282"/>
      <c r="C499" s="282"/>
      <c r="D499" s="282"/>
      <c r="E499" s="282"/>
      <c r="F499" s="282"/>
      <c r="G499" s="282"/>
      <c r="H499" s="282"/>
      <c r="I499" s="282"/>
      <c r="J499" s="282"/>
      <c r="K499" s="282"/>
      <c r="L499" s="282"/>
      <c r="M499" s="282"/>
      <c r="N499" s="282"/>
      <c r="O499" s="282"/>
      <c r="P499" s="282"/>
      <c r="Q499" s="282"/>
      <c r="R499" s="282"/>
      <c r="S499" s="282"/>
      <c r="T499" s="282"/>
      <c r="U499" s="282"/>
      <c r="V499" s="282"/>
      <c r="W499" s="282"/>
      <c r="X499" s="282"/>
      <c r="Y499" s="282"/>
      <c r="Z499" s="282"/>
      <c r="AA499" s="282"/>
      <c r="AB499" s="282"/>
      <c r="AC499" s="282"/>
      <c r="AD499" s="282"/>
      <c r="AE499" s="282"/>
      <c r="AF499" s="282"/>
      <c r="AG499" s="282"/>
      <c r="AH499" s="282"/>
      <c r="AI499" s="282"/>
      <c r="AJ499" s="282"/>
      <c r="AK499" s="282"/>
      <c r="AL499" s="282"/>
      <c r="AM499" s="282"/>
      <c r="AN499" s="282"/>
      <c r="AO499" s="282"/>
      <c r="AP499" s="282"/>
      <c r="AQ499" s="282"/>
      <c r="AR499" s="282"/>
      <c r="AS499" s="282"/>
      <c r="AT499" s="282"/>
      <c r="AU499" s="282"/>
      <c r="AV499" s="282"/>
      <c r="AW499" s="282"/>
    </row>
    <row r="500">
      <c r="A500" s="282"/>
      <c r="B500" s="282"/>
      <c r="C500" s="282"/>
      <c r="D500" s="282"/>
      <c r="E500" s="282"/>
      <c r="F500" s="282"/>
      <c r="G500" s="282"/>
      <c r="H500" s="282"/>
      <c r="I500" s="282"/>
      <c r="J500" s="282"/>
      <c r="K500" s="282"/>
      <c r="L500" s="282"/>
      <c r="M500" s="282"/>
      <c r="N500" s="282"/>
      <c r="O500" s="282"/>
      <c r="P500" s="282"/>
      <c r="Q500" s="282"/>
      <c r="R500" s="282"/>
      <c r="S500" s="282"/>
      <c r="T500" s="282"/>
      <c r="U500" s="282"/>
      <c r="V500" s="282"/>
      <c r="W500" s="282"/>
      <c r="X500" s="282"/>
      <c r="Y500" s="282"/>
      <c r="Z500" s="282"/>
      <c r="AA500" s="282"/>
      <c r="AB500" s="282"/>
      <c r="AC500" s="282"/>
      <c r="AD500" s="282"/>
      <c r="AE500" s="282"/>
      <c r="AF500" s="282"/>
      <c r="AG500" s="282"/>
      <c r="AH500" s="282"/>
      <c r="AI500" s="282"/>
      <c r="AJ500" s="282"/>
      <c r="AK500" s="282"/>
      <c r="AL500" s="282"/>
      <c r="AM500" s="282"/>
      <c r="AN500" s="282"/>
      <c r="AO500" s="282"/>
      <c r="AP500" s="282"/>
      <c r="AQ500" s="282"/>
      <c r="AR500" s="282"/>
      <c r="AS500" s="282"/>
      <c r="AT500" s="282"/>
      <c r="AU500" s="282"/>
      <c r="AV500" s="282"/>
      <c r="AW500" s="282"/>
    </row>
    <row r="501">
      <c r="A501" s="282"/>
      <c r="B501" s="282"/>
      <c r="C501" s="282"/>
      <c r="D501" s="282"/>
      <c r="E501" s="282"/>
      <c r="F501" s="282"/>
      <c r="G501" s="282"/>
      <c r="H501" s="282"/>
      <c r="I501" s="282"/>
      <c r="J501" s="282"/>
      <c r="K501" s="282"/>
      <c r="L501" s="282"/>
      <c r="M501" s="282"/>
      <c r="N501" s="282"/>
      <c r="O501" s="282"/>
      <c r="P501" s="282"/>
      <c r="Q501" s="282"/>
      <c r="R501" s="282"/>
      <c r="S501" s="282"/>
      <c r="T501" s="282"/>
      <c r="U501" s="282"/>
      <c r="V501" s="282"/>
      <c r="W501" s="282"/>
      <c r="X501" s="282"/>
      <c r="Y501" s="282"/>
      <c r="Z501" s="282"/>
      <c r="AA501" s="282"/>
      <c r="AB501" s="282"/>
      <c r="AC501" s="282"/>
      <c r="AD501" s="282"/>
      <c r="AE501" s="282"/>
      <c r="AF501" s="282"/>
      <c r="AG501" s="282"/>
      <c r="AH501" s="282"/>
      <c r="AI501" s="282"/>
      <c r="AJ501" s="282"/>
      <c r="AK501" s="282"/>
      <c r="AL501" s="282"/>
      <c r="AM501" s="282"/>
      <c r="AN501" s="282"/>
      <c r="AO501" s="282"/>
      <c r="AP501" s="282"/>
      <c r="AQ501" s="282"/>
      <c r="AR501" s="282"/>
      <c r="AS501" s="282"/>
      <c r="AT501" s="282"/>
      <c r="AU501" s="282"/>
      <c r="AV501" s="282"/>
      <c r="AW501" s="282"/>
    </row>
    <row r="502">
      <c r="A502" s="282"/>
      <c r="B502" s="282"/>
      <c r="C502" s="282"/>
      <c r="D502" s="282"/>
      <c r="E502" s="282"/>
      <c r="F502" s="282"/>
      <c r="G502" s="282"/>
      <c r="H502" s="282"/>
      <c r="I502" s="282"/>
      <c r="J502" s="282"/>
      <c r="K502" s="282"/>
      <c r="L502" s="282"/>
      <c r="M502" s="282"/>
      <c r="N502" s="282"/>
      <c r="O502" s="282"/>
      <c r="P502" s="282"/>
      <c r="Q502" s="282"/>
      <c r="R502" s="282"/>
      <c r="S502" s="282"/>
      <c r="T502" s="282"/>
      <c r="U502" s="282"/>
      <c r="V502" s="282"/>
      <c r="W502" s="282"/>
      <c r="X502" s="282"/>
      <c r="Y502" s="282"/>
      <c r="Z502" s="282"/>
      <c r="AA502" s="282"/>
      <c r="AB502" s="282"/>
      <c r="AC502" s="282"/>
      <c r="AD502" s="282"/>
      <c r="AE502" s="282"/>
      <c r="AF502" s="282"/>
      <c r="AG502" s="282"/>
      <c r="AH502" s="282"/>
      <c r="AI502" s="282"/>
      <c r="AJ502" s="282"/>
      <c r="AK502" s="282"/>
      <c r="AL502" s="282"/>
      <c r="AM502" s="282"/>
      <c r="AN502" s="282"/>
      <c r="AO502" s="282"/>
      <c r="AP502" s="282"/>
      <c r="AQ502" s="282"/>
      <c r="AR502" s="282"/>
      <c r="AS502" s="282"/>
      <c r="AT502" s="282"/>
      <c r="AU502" s="282"/>
      <c r="AV502" s="282"/>
      <c r="AW502" s="282"/>
    </row>
    <row r="503">
      <c r="A503" s="282"/>
      <c r="B503" s="282"/>
      <c r="C503" s="282"/>
      <c r="D503" s="282"/>
      <c r="E503" s="282"/>
      <c r="F503" s="282"/>
      <c r="G503" s="282"/>
      <c r="H503" s="282"/>
      <c r="I503" s="282"/>
      <c r="J503" s="282"/>
      <c r="K503" s="282"/>
      <c r="L503" s="282"/>
      <c r="M503" s="282"/>
      <c r="N503" s="282"/>
      <c r="O503" s="282"/>
      <c r="P503" s="282"/>
      <c r="Q503" s="282"/>
      <c r="R503" s="282"/>
      <c r="S503" s="282"/>
      <c r="T503" s="282"/>
      <c r="U503" s="282"/>
      <c r="V503" s="282"/>
      <c r="W503" s="282"/>
      <c r="X503" s="282"/>
      <c r="Y503" s="282"/>
      <c r="Z503" s="282"/>
      <c r="AA503" s="282"/>
      <c r="AB503" s="282"/>
      <c r="AC503" s="282"/>
      <c r="AD503" s="282"/>
      <c r="AE503" s="282"/>
      <c r="AF503" s="282"/>
      <c r="AG503" s="282"/>
      <c r="AH503" s="282"/>
      <c r="AI503" s="282"/>
      <c r="AJ503" s="282"/>
      <c r="AK503" s="282"/>
      <c r="AL503" s="282"/>
      <c r="AM503" s="282"/>
      <c r="AN503" s="282"/>
      <c r="AO503" s="282"/>
      <c r="AP503" s="282"/>
      <c r="AQ503" s="282"/>
      <c r="AR503" s="282"/>
      <c r="AS503" s="282"/>
      <c r="AT503" s="282"/>
      <c r="AU503" s="282"/>
      <c r="AV503" s="282"/>
      <c r="AW503" s="282"/>
    </row>
    <row r="504">
      <c r="A504" s="282"/>
      <c r="B504" s="282"/>
      <c r="C504" s="282"/>
      <c r="D504" s="282"/>
      <c r="E504" s="282"/>
      <c r="F504" s="282"/>
      <c r="G504" s="282"/>
      <c r="H504" s="282"/>
      <c r="I504" s="282"/>
      <c r="J504" s="282"/>
      <c r="K504" s="282"/>
      <c r="L504" s="282"/>
      <c r="M504" s="282"/>
      <c r="N504" s="282"/>
      <c r="O504" s="282"/>
      <c r="P504" s="282"/>
      <c r="Q504" s="282"/>
      <c r="R504" s="282"/>
      <c r="S504" s="282"/>
      <c r="T504" s="282"/>
      <c r="U504" s="282"/>
      <c r="V504" s="282"/>
      <c r="W504" s="282"/>
      <c r="X504" s="282"/>
      <c r="Y504" s="282"/>
      <c r="Z504" s="282"/>
      <c r="AA504" s="282"/>
      <c r="AB504" s="282"/>
      <c r="AC504" s="282"/>
      <c r="AD504" s="282"/>
      <c r="AE504" s="282"/>
      <c r="AF504" s="282"/>
      <c r="AG504" s="282"/>
      <c r="AH504" s="282"/>
      <c r="AI504" s="282"/>
      <c r="AJ504" s="282"/>
      <c r="AK504" s="282"/>
      <c r="AL504" s="282"/>
      <c r="AM504" s="282"/>
      <c r="AN504" s="282"/>
      <c r="AO504" s="282"/>
      <c r="AP504" s="282"/>
      <c r="AQ504" s="282"/>
      <c r="AR504" s="282"/>
      <c r="AS504" s="282"/>
      <c r="AT504" s="282"/>
      <c r="AU504" s="282"/>
      <c r="AV504" s="282"/>
      <c r="AW504" s="282"/>
    </row>
    <row r="505">
      <c r="A505" s="282"/>
      <c r="B505" s="282"/>
      <c r="C505" s="282"/>
      <c r="D505" s="282"/>
      <c r="E505" s="282"/>
      <c r="F505" s="282"/>
      <c r="G505" s="282"/>
      <c r="H505" s="282"/>
      <c r="I505" s="282"/>
      <c r="J505" s="282"/>
      <c r="K505" s="282"/>
      <c r="L505" s="282"/>
      <c r="M505" s="282"/>
      <c r="N505" s="282"/>
      <c r="O505" s="282"/>
      <c r="P505" s="282"/>
      <c r="Q505" s="282"/>
      <c r="R505" s="282"/>
      <c r="S505" s="282"/>
      <c r="T505" s="282"/>
      <c r="U505" s="282"/>
      <c r="V505" s="282"/>
      <c r="W505" s="282"/>
      <c r="X505" s="282"/>
      <c r="Y505" s="282"/>
      <c r="Z505" s="282"/>
      <c r="AA505" s="282"/>
      <c r="AB505" s="282"/>
      <c r="AC505" s="282"/>
      <c r="AD505" s="282"/>
      <c r="AE505" s="282"/>
      <c r="AF505" s="282"/>
      <c r="AG505" s="282"/>
      <c r="AH505" s="282"/>
      <c r="AI505" s="282"/>
      <c r="AJ505" s="282"/>
      <c r="AK505" s="282"/>
      <c r="AL505" s="282"/>
      <c r="AM505" s="282"/>
      <c r="AN505" s="282"/>
      <c r="AO505" s="282"/>
      <c r="AP505" s="282"/>
      <c r="AQ505" s="282"/>
      <c r="AR505" s="282"/>
      <c r="AS505" s="282"/>
      <c r="AT505" s="282"/>
      <c r="AU505" s="282"/>
      <c r="AV505" s="282"/>
      <c r="AW505" s="282"/>
    </row>
    <row r="506">
      <c r="A506" s="282"/>
      <c r="B506" s="282"/>
      <c r="C506" s="282"/>
      <c r="D506" s="282"/>
      <c r="E506" s="282"/>
      <c r="F506" s="282"/>
      <c r="G506" s="282"/>
      <c r="H506" s="282"/>
      <c r="I506" s="282"/>
      <c r="J506" s="282"/>
      <c r="K506" s="282"/>
      <c r="L506" s="282"/>
      <c r="M506" s="282"/>
      <c r="N506" s="282"/>
      <c r="O506" s="282"/>
      <c r="P506" s="282"/>
      <c r="Q506" s="282"/>
      <c r="R506" s="282"/>
      <c r="S506" s="282"/>
      <c r="T506" s="282"/>
      <c r="U506" s="282"/>
      <c r="V506" s="282"/>
      <c r="W506" s="282"/>
      <c r="X506" s="282"/>
      <c r="Y506" s="282"/>
      <c r="Z506" s="282"/>
      <c r="AA506" s="282"/>
      <c r="AB506" s="282"/>
      <c r="AC506" s="282"/>
      <c r="AD506" s="282"/>
      <c r="AE506" s="282"/>
      <c r="AF506" s="282"/>
      <c r="AG506" s="282"/>
      <c r="AH506" s="282"/>
      <c r="AI506" s="282"/>
      <c r="AJ506" s="282"/>
      <c r="AK506" s="282"/>
      <c r="AL506" s="282"/>
      <c r="AM506" s="282"/>
      <c r="AN506" s="282"/>
      <c r="AO506" s="282"/>
      <c r="AP506" s="282"/>
      <c r="AQ506" s="282"/>
      <c r="AR506" s="282"/>
      <c r="AS506" s="282"/>
      <c r="AT506" s="282"/>
      <c r="AU506" s="282"/>
      <c r="AV506" s="282"/>
      <c r="AW506" s="282"/>
    </row>
    <row r="507">
      <c r="A507" s="282"/>
      <c r="B507" s="282"/>
      <c r="C507" s="282"/>
      <c r="D507" s="282"/>
      <c r="E507" s="282"/>
      <c r="F507" s="282"/>
      <c r="G507" s="282"/>
      <c r="H507" s="282"/>
      <c r="I507" s="282"/>
      <c r="J507" s="282"/>
      <c r="K507" s="282"/>
      <c r="L507" s="282"/>
      <c r="M507" s="282"/>
      <c r="N507" s="282"/>
      <c r="O507" s="282"/>
      <c r="P507" s="282"/>
      <c r="Q507" s="282"/>
      <c r="R507" s="282"/>
      <c r="S507" s="282"/>
      <c r="T507" s="282"/>
      <c r="U507" s="282"/>
      <c r="V507" s="282"/>
      <c r="W507" s="282"/>
      <c r="X507" s="282"/>
      <c r="Y507" s="282"/>
      <c r="Z507" s="282"/>
      <c r="AA507" s="282"/>
      <c r="AB507" s="282"/>
      <c r="AC507" s="282"/>
      <c r="AD507" s="282"/>
      <c r="AE507" s="282"/>
      <c r="AF507" s="282"/>
      <c r="AG507" s="282"/>
      <c r="AH507" s="282"/>
      <c r="AI507" s="282"/>
      <c r="AJ507" s="282"/>
      <c r="AK507" s="282"/>
      <c r="AL507" s="282"/>
      <c r="AM507" s="282"/>
      <c r="AN507" s="282"/>
      <c r="AO507" s="282"/>
      <c r="AP507" s="282"/>
      <c r="AQ507" s="282"/>
      <c r="AR507" s="282"/>
      <c r="AS507" s="282"/>
      <c r="AT507" s="282"/>
      <c r="AU507" s="282"/>
      <c r="AV507" s="282"/>
      <c r="AW507" s="282"/>
    </row>
    <row r="508">
      <c r="A508" s="282"/>
      <c r="B508" s="282"/>
      <c r="C508" s="282"/>
      <c r="D508" s="282"/>
      <c r="E508" s="282"/>
      <c r="F508" s="282"/>
      <c r="G508" s="282"/>
      <c r="H508" s="282"/>
      <c r="I508" s="282"/>
      <c r="J508" s="282"/>
      <c r="K508" s="282"/>
      <c r="L508" s="282"/>
      <c r="M508" s="282"/>
      <c r="N508" s="282"/>
      <c r="O508" s="282"/>
      <c r="P508" s="282"/>
      <c r="Q508" s="282"/>
      <c r="R508" s="282"/>
      <c r="S508" s="282"/>
      <c r="T508" s="282"/>
      <c r="U508" s="282"/>
      <c r="V508" s="282"/>
      <c r="W508" s="282"/>
      <c r="X508" s="282"/>
      <c r="Y508" s="282"/>
      <c r="Z508" s="282"/>
      <c r="AA508" s="282"/>
      <c r="AB508" s="282"/>
      <c r="AC508" s="282"/>
      <c r="AD508" s="282"/>
      <c r="AE508" s="282"/>
      <c r="AF508" s="282"/>
      <c r="AG508" s="282"/>
      <c r="AH508" s="282"/>
      <c r="AI508" s="282"/>
      <c r="AJ508" s="282"/>
      <c r="AK508" s="282"/>
      <c r="AL508" s="282"/>
      <c r="AM508" s="282"/>
      <c r="AN508" s="282"/>
      <c r="AO508" s="282"/>
      <c r="AP508" s="282"/>
      <c r="AQ508" s="282"/>
      <c r="AR508" s="282"/>
      <c r="AS508" s="282"/>
      <c r="AT508" s="282"/>
      <c r="AU508" s="282"/>
      <c r="AV508" s="282"/>
      <c r="AW508" s="282"/>
    </row>
    <row r="509">
      <c r="A509" s="282"/>
      <c r="B509" s="282"/>
      <c r="C509" s="282"/>
      <c r="D509" s="282"/>
      <c r="E509" s="282"/>
      <c r="F509" s="282"/>
      <c r="G509" s="282"/>
      <c r="H509" s="282"/>
      <c r="I509" s="282"/>
      <c r="J509" s="282"/>
      <c r="K509" s="282"/>
      <c r="L509" s="282"/>
      <c r="M509" s="282"/>
      <c r="N509" s="282"/>
      <c r="O509" s="282"/>
      <c r="P509" s="282"/>
      <c r="Q509" s="282"/>
      <c r="R509" s="282"/>
      <c r="S509" s="282"/>
      <c r="T509" s="282"/>
      <c r="U509" s="282"/>
      <c r="V509" s="282"/>
      <c r="W509" s="282"/>
      <c r="X509" s="282"/>
      <c r="Y509" s="282"/>
      <c r="Z509" s="282"/>
      <c r="AA509" s="282"/>
      <c r="AB509" s="282"/>
      <c r="AC509" s="282"/>
      <c r="AD509" s="282"/>
      <c r="AE509" s="282"/>
      <c r="AF509" s="282"/>
      <c r="AG509" s="282"/>
      <c r="AH509" s="282"/>
      <c r="AI509" s="282"/>
      <c r="AJ509" s="282"/>
      <c r="AK509" s="282"/>
      <c r="AL509" s="282"/>
      <c r="AM509" s="282"/>
      <c r="AN509" s="282"/>
      <c r="AO509" s="282"/>
      <c r="AP509" s="282"/>
      <c r="AQ509" s="282"/>
      <c r="AR509" s="282"/>
      <c r="AS509" s="282"/>
      <c r="AT509" s="282"/>
      <c r="AU509" s="282"/>
      <c r="AV509" s="282"/>
      <c r="AW509" s="282"/>
    </row>
    <row r="510">
      <c r="A510" s="282"/>
      <c r="B510" s="282"/>
      <c r="C510" s="282"/>
      <c r="D510" s="282"/>
      <c r="E510" s="282"/>
      <c r="F510" s="282"/>
      <c r="G510" s="282"/>
      <c r="H510" s="282"/>
      <c r="I510" s="282"/>
      <c r="J510" s="282"/>
      <c r="K510" s="282"/>
      <c r="L510" s="282"/>
      <c r="M510" s="282"/>
      <c r="N510" s="282"/>
      <c r="O510" s="282"/>
      <c r="P510" s="282"/>
      <c r="Q510" s="282"/>
      <c r="R510" s="282"/>
      <c r="S510" s="282"/>
      <c r="T510" s="282"/>
      <c r="U510" s="282"/>
      <c r="V510" s="282"/>
      <c r="W510" s="282"/>
      <c r="X510" s="282"/>
      <c r="Y510" s="282"/>
      <c r="Z510" s="282"/>
      <c r="AA510" s="282"/>
      <c r="AB510" s="282"/>
      <c r="AC510" s="282"/>
      <c r="AD510" s="282"/>
      <c r="AE510" s="282"/>
      <c r="AF510" s="282"/>
      <c r="AG510" s="282"/>
      <c r="AH510" s="282"/>
      <c r="AI510" s="282"/>
      <c r="AJ510" s="282"/>
      <c r="AK510" s="282"/>
      <c r="AL510" s="282"/>
      <c r="AM510" s="282"/>
      <c r="AN510" s="282"/>
      <c r="AO510" s="282"/>
      <c r="AP510" s="282"/>
      <c r="AQ510" s="282"/>
      <c r="AR510" s="282"/>
      <c r="AS510" s="282"/>
      <c r="AT510" s="282"/>
      <c r="AU510" s="282"/>
      <c r="AV510" s="282"/>
      <c r="AW510" s="282"/>
    </row>
    <row r="511">
      <c r="A511" s="282"/>
      <c r="B511" s="282"/>
      <c r="C511" s="282"/>
      <c r="D511" s="282"/>
      <c r="E511" s="282"/>
      <c r="F511" s="282"/>
      <c r="G511" s="282"/>
      <c r="H511" s="282"/>
      <c r="I511" s="282"/>
      <c r="J511" s="282"/>
      <c r="K511" s="282"/>
      <c r="L511" s="282"/>
      <c r="M511" s="282"/>
      <c r="N511" s="282"/>
      <c r="O511" s="282"/>
      <c r="P511" s="282"/>
      <c r="Q511" s="282"/>
      <c r="R511" s="282"/>
      <c r="S511" s="282"/>
      <c r="T511" s="282"/>
      <c r="U511" s="282"/>
      <c r="V511" s="282"/>
      <c r="W511" s="282"/>
      <c r="X511" s="282"/>
      <c r="Y511" s="282"/>
      <c r="Z511" s="282"/>
      <c r="AA511" s="282"/>
      <c r="AB511" s="282"/>
      <c r="AC511" s="282"/>
      <c r="AD511" s="282"/>
      <c r="AE511" s="282"/>
      <c r="AF511" s="282"/>
      <c r="AG511" s="282"/>
      <c r="AH511" s="282"/>
      <c r="AI511" s="282"/>
      <c r="AJ511" s="282"/>
      <c r="AK511" s="282"/>
      <c r="AL511" s="282"/>
      <c r="AM511" s="282"/>
      <c r="AN511" s="282"/>
      <c r="AO511" s="282"/>
      <c r="AP511" s="282"/>
      <c r="AQ511" s="282"/>
      <c r="AR511" s="282"/>
      <c r="AS511" s="282"/>
      <c r="AT511" s="282"/>
      <c r="AU511" s="282"/>
      <c r="AV511" s="282"/>
      <c r="AW511" s="282"/>
    </row>
    <row r="512">
      <c r="A512" s="282"/>
      <c r="B512" s="282"/>
      <c r="C512" s="282"/>
      <c r="D512" s="282"/>
      <c r="E512" s="282"/>
      <c r="F512" s="282"/>
      <c r="G512" s="282"/>
      <c r="H512" s="282"/>
      <c r="I512" s="282"/>
      <c r="J512" s="282"/>
      <c r="K512" s="282"/>
      <c r="L512" s="282"/>
      <c r="M512" s="282"/>
      <c r="N512" s="282"/>
      <c r="O512" s="282"/>
      <c r="P512" s="282"/>
      <c r="Q512" s="282"/>
      <c r="R512" s="282"/>
      <c r="S512" s="282"/>
      <c r="T512" s="282"/>
      <c r="U512" s="282"/>
      <c r="V512" s="282"/>
      <c r="W512" s="282"/>
      <c r="X512" s="282"/>
      <c r="Y512" s="282"/>
      <c r="Z512" s="282"/>
      <c r="AA512" s="282"/>
      <c r="AB512" s="282"/>
      <c r="AC512" s="282"/>
      <c r="AD512" s="282"/>
      <c r="AE512" s="282"/>
      <c r="AF512" s="282"/>
      <c r="AG512" s="282"/>
      <c r="AH512" s="282"/>
      <c r="AI512" s="282"/>
      <c r="AJ512" s="282"/>
      <c r="AK512" s="282"/>
      <c r="AL512" s="282"/>
      <c r="AM512" s="282"/>
      <c r="AN512" s="282"/>
      <c r="AO512" s="282"/>
      <c r="AP512" s="282"/>
      <c r="AQ512" s="282"/>
      <c r="AR512" s="282"/>
      <c r="AS512" s="282"/>
      <c r="AT512" s="282"/>
      <c r="AU512" s="282"/>
      <c r="AV512" s="282"/>
      <c r="AW512" s="282"/>
    </row>
    <row r="513">
      <c r="A513" s="282"/>
      <c r="B513" s="282"/>
      <c r="C513" s="282"/>
      <c r="D513" s="282"/>
      <c r="E513" s="282"/>
      <c r="F513" s="282"/>
      <c r="G513" s="282"/>
      <c r="H513" s="282"/>
      <c r="I513" s="282"/>
      <c r="J513" s="282"/>
      <c r="K513" s="282"/>
      <c r="L513" s="282"/>
      <c r="M513" s="282"/>
      <c r="N513" s="282"/>
      <c r="O513" s="282"/>
      <c r="P513" s="282"/>
      <c r="Q513" s="282"/>
      <c r="R513" s="282"/>
      <c r="S513" s="282"/>
      <c r="T513" s="282"/>
      <c r="U513" s="282"/>
      <c r="V513" s="282"/>
      <c r="W513" s="282"/>
      <c r="X513" s="282"/>
      <c r="Y513" s="282"/>
      <c r="Z513" s="282"/>
      <c r="AA513" s="282"/>
      <c r="AB513" s="282"/>
      <c r="AC513" s="282"/>
      <c r="AD513" s="282"/>
      <c r="AE513" s="282"/>
      <c r="AF513" s="282"/>
      <c r="AG513" s="282"/>
      <c r="AH513" s="282"/>
      <c r="AI513" s="282"/>
      <c r="AJ513" s="282"/>
      <c r="AK513" s="282"/>
      <c r="AL513" s="282"/>
      <c r="AM513" s="282"/>
      <c r="AN513" s="282"/>
      <c r="AO513" s="282"/>
      <c r="AP513" s="282"/>
      <c r="AQ513" s="282"/>
      <c r="AR513" s="282"/>
      <c r="AS513" s="282"/>
      <c r="AT513" s="282"/>
      <c r="AU513" s="282"/>
      <c r="AV513" s="282"/>
      <c r="AW513" s="282"/>
    </row>
    <row r="514">
      <c r="A514" s="282"/>
      <c r="B514" s="282"/>
      <c r="C514" s="282"/>
      <c r="D514" s="282"/>
      <c r="E514" s="282"/>
      <c r="F514" s="282"/>
      <c r="G514" s="282"/>
      <c r="H514" s="282"/>
      <c r="I514" s="282"/>
      <c r="J514" s="282"/>
      <c r="K514" s="282"/>
      <c r="L514" s="282"/>
      <c r="M514" s="282"/>
      <c r="N514" s="282"/>
      <c r="O514" s="282"/>
      <c r="P514" s="282"/>
      <c r="Q514" s="282"/>
      <c r="R514" s="282"/>
      <c r="S514" s="282"/>
      <c r="T514" s="282"/>
      <c r="U514" s="282"/>
      <c r="V514" s="282"/>
      <c r="W514" s="282"/>
      <c r="X514" s="282"/>
      <c r="Y514" s="282"/>
      <c r="Z514" s="282"/>
      <c r="AA514" s="282"/>
      <c r="AB514" s="282"/>
      <c r="AC514" s="282"/>
      <c r="AD514" s="282"/>
      <c r="AE514" s="282"/>
      <c r="AF514" s="282"/>
      <c r="AG514" s="282"/>
      <c r="AH514" s="282"/>
      <c r="AI514" s="282"/>
      <c r="AJ514" s="282"/>
      <c r="AK514" s="282"/>
      <c r="AL514" s="282"/>
      <c r="AM514" s="282"/>
      <c r="AN514" s="282"/>
      <c r="AO514" s="282"/>
      <c r="AP514" s="282"/>
      <c r="AQ514" s="282"/>
      <c r="AR514" s="282"/>
      <c r="AS514" s="282"/>
      <c r="AT514" s="282"/>
      <c r="AU514" s="282"/>
      <c r="AV514" s="282"/>
      <c r="AW514" s="282"/>
    </row>
    <row r="515">
      <c r="A515" s="282"/>
      <c r="B515" s="282"/>
      <c r="C515" s="282"/>
      <c r="D515" s="282"/>
      <c r="E515" s="282"/>
      <c r="F515" s="282"/>
      <c r="G515" s="282"/>
      <c r="H515" s="282"/>
      <c r="I515" s="282"/>
      <c r="J515" s="282"/>
      <c r="K515" s="282"/>
      <c r="L515" s="282"/>
      <c r="M515" s="282"/>
      <c r="N515" s="282"/>
      <c r="O515" s="282"/>
      <c r="P515" s="282"/>
      <c r="Q515" s="282"/>
      <c r="R515" s="282"/>
      <c r="S515" s="282"/>
      <c r="T515" s="282"/>
      <c r="U515" s="282"/>
      <c r="V515" s="282"/>
      <c r="W515" s="282"/>
      <c r="X515" s="282"/>
      <c r="Y515" s="282"/>
      <c r="Z515" s="282"/>
      <c r="AA515" s="282"/>
      <c r="AB515" s="282"/>
      <c r="AC515" s="282"/>
      <c r="AD515" s="282"/>
      <c r="AE515" s="282"/>
      <c r="AF515" s="282"/>
      <c r="AG515" s="282"/>
      <c r="AH515" s="282"/>
      <c r="AI515" s="282"/>
      <c r="AJ515" s="282"/>
      <c r="AK515" s="282"/>
      <c r="AL515" s="282"/>
      <c r="AM515" s="282"/>
      <c r="AN515" s="282"/>
      <c r="AO515" s="282"/>
      <c r="AP515" s="282"/>
      <c r="AQ515" s="282"/>
      <c r="AR515" s="282"/>
      <c r="AS515" s="282"/>
      <c r="AT515" s="282"/>
      <c r="AU515" s="282"/>
      <c r="AV515" s="282"/>
      <c r="AW515" s="282"/>
    </row>
    <row r="516">
      <c r="A516" s="282"/>
      <c r="B516" s="282"/>
      <c r="C516" s="282"/>
      <c r="D516" s="282"/>
      <c r="E516" s="282"/>
      <c r="F516" s="282"/>
      <c r="G516" s="282"/>
      <c r="H516" s="282"/>
      <c r="I516" s="282"/>
      <c r="J516" s="282"/>
      <c r="K516" s="282"/>
      <c r="L516" s="282"/>
      <c r="M516" s="282"/>
      <c r="N516" s="282"/>
      <c r="O516" s="282"/>
      <c r="P516" s="282"/>
      <c r="Q516" s="282"/>
      <c r="R516" s="282"/>
      <c r="S516" s="282"/>
      <c r="T516" s="282"/>
      <c r="U516" s="282"/>
      <c r="V516" s="282"/>
      <c r="W516" s="282"/>
      <c r="X516" s="282"/>
      <c r="Y516" s="282"/>
      <c r="Z516" s="282"/>
      <c r="AA516" s="282"/>
      <c r="AB516" s="282"/>
      <c r="AC516" s="282"/>
      <c r="AD516" s="282"/>
      <c r="AE516" s="282"/>
      <c r="AF516" s="282"/>
      <c r="AG516" s="282"/>
      <c r="AH516" s="282"/>
      <c r="AI516" s="282"/>
      <c r="AJ516" s="282"/>
      <c r="AK516" s="282"/>
      <c r="AL516" s="282"/>
      <c r="AM516" s="282"/>
      <c r="AN516" s="282"/>
      <c r="AO516" s="282"/>
      <c r="AP516" s="282"/>
      <c r="AQ516" s="282"/>
      <c r="AR516" s="282"/>
      <c r="AS516" s="282"/>
      <c r="AT516" s="282"/>
      <c r="AU516" s="282"/>
      <c r="AV516" s="282"/>
      <c r="AW516" s="282"/>
    </row>
    <row r="517">
      <c r="A517" s="282"/>
      <c r="B517" s="282"/>
      <c r="C517" s="282"/>
      <c r="D517" s="282"/>
      <c r="E517" s="282"/>
      <c r="F517" s="282"/>
      <c r="G517" s="282"/>
      <c r="H517" s="282"/>
      <c r="I517" s="282"/>
      <c r="J517" s="282"/>
      <c r="K517" s="282"/>
      <c r="L517" s="282"/>
      <c r="M517" s="282"/>
      <c r="N517" s="282"/>
      <c r="O517" s="282"/>
      <c r="P517" s="282"/>
      <c r="Q517" s="282"/>
      <c r="R517" s="282"/>
      <c r="S517" s="282"/>
      <c r="T517" s="282"/>
      <c r="U517" s="282"/>
      <c r="V517" s="282"/>
      <c r="W517" s="282"/>
      <c r="X517" s="282"/>
      <c r="Y517" s="282"/>
      <c r="Z517" s="282"/>
      <c r="AA517" s="282"/>
      <c r="AB517" s="282"/>
      <c r="AC517" s="282"/>
      <c r="AD517" s="282"/>
      <c r="AE517" s="282"/>
      <c r="AF517" s="282"/>
      <c r="AG517" s="282"/>
      <c r="AH517" s="282"/>
      <c r="AI517" s="282"/>
      <c r="AJ517" s="282"/>
      <c r="AK517" s="282"/>
      <c r="AL517" s="282"/>
      <c r="AM517" s="282"/>
      <c r="AN517" s="282"/>
      <c r="AO517" s="282"/>
      <c r="AP517" s="282"/>
      <c r="AQ517" s="282"/>
      <c r="AR517" s="282"/>
      <c r="AS517" s="282"/>
      <c r="AT517" s="282"/>
      <c r="AU517" s="282"/>
      <c r="AV517" s="282"/>
      <c r="AW517" s="282"/>
    </row>
    <row r="518">
      <c r="A518" s="282"/>
      <c r="B518" s="282"/>
      <c r="C518" s="282"/>
      <c r="D518" s="282"/>
      <c r="E518" s="282"/>
      <c r="F518" s="282"/>
      <c r="G518" s="282"/>
      <c r="H518" s="282"/>
      <c r="I518" s="282"/>
      <c r="J518" s="282"/>
      <c r="K518" s="282"/>
      <c r="L518" s="282"/>
      <c r="M518" s="282"/>
      <c r="N518" s="282"/>
      <c r="O518" s="282"/>
      <c r="P518" s="282"/>
      <c r="Q518" s="282"/>
      <c r="R518" s="282"/>
      <c r="S518" s="282"/>
      <c r="T518" s="282"/>
      <c r="U518" s="282"/>
      <c r="V518" s="282"/>
      <c r="W518" s="282"/>
      <c r="X518" s="282"/>
      <c r="Y518" s="282"/>
      <c r="Z518" s="282"/>
      <c r="AA518" s="282"/>
      <c r="AB518" s="282"/>
      <c r="AC518" s="282"/>
      <c r="AD518" s="282"/>
      <c r="AE518" s="282"/>
      <c r="AF518" s="282"/>
      <c r="AG518" s="282"/>
      <c r="AH518" s="282"/>
      <c r="AI518" s="282"/>
      <c r="AJ518" s="282"/>
      <c r="AK518" s="282"/>
      <c r="AL518" s="282"/>
      <c r="AM518" s="282"/>
      <c r="AN518" s="282"/>
      <c r="AO518" s="282"/>
      <c r="AP518" s="282"/>
      <c r="AQ518" s="282"/>
      <c r="AR518" s="282"/>
      <c r="AS518" s="282"/>
      <c r="AT518" s="282"/>
      <c r="AU518" s="282"/>
      <c r="AV518" s="282"/>
      <c r="AW518" s="282"/>
    </row>
    <row r="519">
      <c r="A519" s="282"/>
      <c r="B519" s="282"/>
      <c r="C519" s="282"/>
      <c r="D519" s="282"/>
      <c r="E519" s="282"/>
      <c r="F519" s="282"/>
      <c r="G519" s="282"/>
      <c r="H519" s="282"/>
      <c r="I519" s="282"/>
      <c r="J519" s="282"/>
      <c r="K519" s="282"/>
      <c r="L519" s="282"/>
      <c r="M519" s="282"/>
      <c r="N519" s="282"/>
      <c r="O519" s="282"/>
      <c r="P519" s="282"/>
      <c r="Q519" s="282"/>
      <c r="R519" s="282"/>
      <c r="S519" s="282"/>
      <c r="T519" s="282"/>
      <c r="U519" s="282"/>
      <c r="V519" s="282"/>
      <c r="W519" s="282"/>
      <c r="X519" s="282"/>
      <c r="Y519" s="282"/>
      <c r="Z519" s="282"/>
      <c r="AA519" s="282"/>
      <c r="AB519" s="282"/>
      <c r="AC519" s="282"/>
      <c r="AD519" s="282"/>
      <c r="AE519" s="282"/>
      <c r="AF519" s="282"/>
      <c r="AG519" s="282"/>
      <c r="AH519" s="282"/>
      <c r="AI519" s="282"/>
      <c r="AJ519" s="282"/>
      <c r="AK519" s="282"/>
      <c r="AL519" s="282"/>
      <c r="AM519" s="282"/>
      <c r="AN519" s="282"/>
      <c r="AO519" s="282"/>
      <c r="AP519" s="282"/>
      <c r="AQ519" s="282"/>
      <c r="AR519" s="282"/>
      <c r="AS519" s="282"/>
      <c r="AT519" s="282"/>
      <c r="AU519" s="282"/>
      <c r="AV519" s="282"/>
      <c r="AW519" s="282"/>
    </row>
    <row r="520">
      <c r="A520" s="282"/>
      <c r="B520" s="282"/>
      <c r="C520" s="282"/>
      <c r="D520" s="282"/>
      <c r="E520" s="282"/>
      <c r="F520" s="282"/>
      <c r="G520" s="282"/>
      <c r="H520" s="282"/>
      <c r="I520" s="282"/>
      <c r="J520" s="282"/>
      <c r="K520" s="282"/>
      <c r="L520" s="282"/>
      <c r="M520" s="282"/>
      <c r="N520" s="282"/>
      <c r="O520" s="282"/>
      <c r="P520" s="282"/>
      <c r="Q520" s="282"/>
      <c r="R520" s="282"/>
      <c r="S520" s="282"/>
      <c r="T520" s="282"/>
      <c r="U520" s="282"/>
      <c r="V520" s="282"/>
      <c r="W520" s="282"/>
      <c r="X520" s="282"/>
      <c r="Y520" s="282"/>
      <c r="Z520" s="282"/>
      <c r="AA520" s="282"/>
      <c r="AB520" s="282"/>
      <c r="AC520" s="282"/>
      <c r="AD520" s="282"/>
      <c r="AE520" s="282"/>
      <c r="AF520" s="282"/>
      <c r="AG520" s="282"/>
      <c r="AH520" s="282"/>
      <c r="AI520" s="282"/>
      <c r="AJ520" s="282"/>
      <c r="AK520" s="282"/>
      <c r="AL520" s="282"/>
      <c r="AM520" s="282"/>
      <c r="AN520" s="282"/>
      <c r="AO520" s="282"/>
      <c r="AP520" s="282"/>
      <c r="AQ520" s="282"/>
      <c r="AR520" s="282"/>
      <c r="AS520" s="282"/>
      <c r="AT520" s="282"/>
      <c r="AU520" s="282"/>
      <c r="AV520" s="282"/>
      <c r="AW520" s="282"/>
    </row>
    <row r="521">
      <c r="A521" s="282"/>
      <c r="B521" s="282"/>
      <c r="C521" s="282"/>
      <c r="D521" s="282"/>
      <c r="E521" s="282"/>
      <c r="F521" s="282"/>
      <c r="G521" s="282"/>
      <c r="H521" s="282"/>
      <c r="I521" s="282"/>
      <c r="J521" s="282"/>
      <c r="K521" s="282"/>
      <c r="L521" s="282"/>
      <c r="M521" s="282"/>
      <c r="N521" s="282"/>
      <c r="O521" s="282"/>
      <c r="P521" s="282"/>
      <c r="Q521" s="282"/>
      <c r="R521" s="282"/>
      <c r="S521" s="282"/>
      <c r="T521" s="282"/>
      <c r="U521" s="282"/>
      <c r="V521" s="282"/>
      <c r="W521" s="282"/>
      <c r="X521" s="282"/>
      <c r="Y521" s="282"/>
      <c r="Z521" s="282"/>
      <c r="AA521" s="282"/>
      <c r="AB521" s="282"/>
      <c r="AC521" s="282"/>
      <c r="AD521" s="282"/>
      <c r="AE521" s="282"/>
      <c r="AF521" s="282"/>
      <c r="AG521" s="282"/>
      <c r="AH521" s="282"/>
      <c r="AI521" s="282"/>
      <c r="AJ521" s="282"/>
      <c r="AK521" s="282"/>
      <c r="AL521" s="282"/>
      <c r="AM521" s="282"/>
      <c r="AN521" s="282"/>
      <c r="AO521" s="282"/>
      <c r="AP521" s="282"/>
      <c r="AQ521" s="282"/>
      <c r="AR521" s="282"/>
      <c r="AS521" s="282"/>
      <c r="AT521" s="282"/>
      <c r="AU521" s="282"/>
      <c r="AV521" s="282"/>
      <c r="AW521" s="282"/>
    </row>
    <row r="522">
      <c r="A522" s="282"/>
      <c r="B522" s="282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2"/>
      <c r="O522" s="282"/>
      <c r="P522" s="282"/>
      <c r="Q522" s="282"/>
      <c r="R522" s="282"/>
      <c r="S522" s="282"/>
      <c r="T522" s="282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  <c r="AE522" s="282"/>
      <c r="AF522" s="282"/>
      <c r="AG522" s="282"/>
      <c r="AH522" s="282"/>
      <c r="AI522" s="282"/>
      <c r="AJ522" s="282"/>
      <c r="AK522" s="282"/>
      <c r="AL522" s="282"/>
      <c r="AM522" s="282"/>
      <c r="AN522" s="282"/>
      <c r="AO522" s="282"/>
      <c r="AP522" s="282"/>
      <c r="AQ522" s="282"/>
      <c r="AR522" s="282"/>
      <c r="AS522" s="282"/>
      <c r="AT522" s="282"/>
      <c r="AU522" s="282"/>
      <c r="AV522" s="282"/>
      <c r="AW522" s="282"/>
    </row>
    <row r="523">
      <c r="A523" s="282"/>
      <c r="B523" s="282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2"/>
      <c r="O523" s="282"/>
      <c r="P523" s="282"/>
      <c r="Q523" s="282"/>
      <c r="R523" s="282"/>
      <c r="S523" s="282"/>
      <c r="T523" s="282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  <c r="AE523" s="282"/>
      <c r="AF523" s="282"/>
      <c r="AG523" s="282"/>
      <c r="AH523" s="282"/>
      <c r="AI523" s="282"/>
      <c r="AJ523" s="282"/>
      <c r="AK523" s="282"/>
      <c r="AL523" s="282"/>
      <c r="AM523" s="282"/>
      <c r="AN523" s="282"/>
      <c r="AO523" s="282"/>
      <c r="AP523" s="282"/>
      <c r="AQ523" s="282"/>
      <c r="AR523" s="282"/>
      <c r="AS523" s="282"/>
      <c r="AT523" s="282"/>
      <c r="AU523" s="282"/>
      <c r="AV523" s="282"/>
      <c r="AW523" s="282"/>
    </row>
    <row r="524">
      <c r="A524" s="282"/>
      <c r="B524" s="282"/>
      <c r="C524" s="282"/>
      <c r="D524" s="282"/>
      <c r="E524" s="282"/>
      <c r="F524" s="282"/>
      <c r="G524" s="282"/>
      <c r="H524" s="282"/>
      <c r="I524" s="282"/>
      <c r="J524" s="282"/>
      <c r="K524" s="282"/>
      <c r="L524" s="282"/>
      <c r="M524" s="282"/>
      <c r="N524" s="282"/>
      <c r="O524" s="282"/>
      <c r="P524" s="282"/>
      <c r="Q524" s="282"/>
      <c r="R524" s="282"/>
      <c r="S524" s="282"/>
      <c r="T524" s="282"/>
      <c r="U524" s="282"/>
      <c r="V524" s="282"/>
      <c r="W524" s="282"/>
      <c r="X524" s="282"/>
      <c r="Y524" s="282"/>
      <c r="Z524" s="282"/>
      <c r="AA524" s="282"/>
      <c r="AB524" s="282"/>
      <c r="AC524" s="282"/>
      <c r="AD524" s="282"/>
      <c r="AE524" s="282"/>
      <c r="AF524" s="282"/>
      <c r="AG524" s="282"/>
      <c r="AH524" s="282"/>
      <c r="AI524" s="282"/>
      <c r="AJ524" s="282"/>
      <c r="AK524" s="282"/>
      <c r="AL524" s="282"/>
      <c r="AM524" s="282"/>
      <c r="AN524" s="282"/>
      <c r="AO524" s="282"/>
      <c r="AP524" s="282"/>
      <c r="AQ524" s="282"/>
      <c r="AR524" s="282"/>
      <c r="AS524" s="282"/>
      <c r="AT524" s="282"/>
      <c r="AU524" s="282"/>
      <c r="AV524" s="282"/>
      <c r="AW524" s="282"/>
    </row>
    <row r="525">
      <c r="A525" s="282"/>
      <c r="B525" s="282"/>
      <c r="C525" s="282"/>
      <c r="D525" s="282"/>
      <c r="E525" s="282"/>
      <c r="F525" s="282"/>
      <c r="G525" s="282"/>
      <c r="H525" s="282"/>
      <c r="I525" s="282"/>
      <c r="J525" s="282"/>
      <c r="K525" s="282"/>
      <c r="L525" s="282"/>
      <c r="M525" s="282"/>
      <c r="N525" s="282"/>
      <c r="O525" s="282"/>
      <c r="P525" s="282"/>
      <c r="Q525" s="282"/>
      <c r="R525" s="282"/>
      <c r="S525" s="282"/>
      <c r="T525" s="282"/>
      <c r="U525" s="282"/>
      <c r="V525" s="282"/>
      <c r="W525" s="282"/>
      <c r="X525" s="282"/>
      <c r="Y525" s="282"/>
      <c r="Z525" s="282"/>
      <c r="AA525" s="282"/>
      <c r="AB525" s="282"/>
      <c r="AC525" s="282"/>
      <c r="AD525" s="282"/>
      <c r="AE525" s="282"/>
      <c r="AF525" s="282"/>
      <c r="AG525" s="282"/>
      <c r="AH525" s="282"/>
      <c r="AI525" s="282"/>
      <c r="AJ525" s="282"/>
      <c r="AK525" s="282"/>
      <c r="AL525" s="282"/>
      <c r="AM525" s="282"/>
      <c r="AN525" s="282"/>
      <c r="AO525" s="282"/>
      <c r="AP525" s="282"/>
      <c r="AQ525" s="282"/>
      <c r="AR525" s="282"/>
      <c r="AS525" s="282"/>
      <c r="AT525" s="282"/>
      <c r="AU525" s="282"/>
      <c r="AV525" s="282"/>
      <c r="AW525" s="282"/>
    </row>
    <row r="526">
      <c r="A526" s="282"/>
      <c r="B526" s="282"/>
      <c r="C526" s="282"/>
      <c r="D526" s="282"/>
      <c r="E526" s="282"/>
      <c r="F526" s="282"/>
      <c r="G526" s="282"/>
      <c r="H526" s="282"/>
      <c r="I526" s="282"/>
      <c r="J526" s="282"/>
      <c r="K526" s="282"/>
      <c r="L526" s="282"/>
      <c r="M526" s="282"/>
      <c r="N526" s="282"/>
      <c r="O526" s="282"/>
      <c r="P526" s="282"/>
      <c r="Q526" s="282"/>
      <c r="R526" s="282"/>
      <c r="S526" s="282"/>
      <c r="T526" s="282"/>
      <c r="U526" s="282"/>
      <c r="V526" s="282"/>
      <c r="W526" s="282"/>
      <c r="X526" s="282"/>
      <c r="Y526" s="282"/>
      <c r="Z526" s="282"/>
      <c r="AA526" s="282"/>
      <c r="AB526" s="282"/>
      <c r="AC526" s="282"/>
      <c r="AD526" s="282"/>
      <c r="AE526" s="282"/>
      <c r="AF526" s="282"/>
      <c r="AG526" s="282"/>
      <c r="AH526" s="282"/>
      <c r="AI526" s="282"/>
      <c r="AJ526" s="282"/>
      <c r="AK526" s="282"/>
      <c r="AL526" s="282"/>
      <c r="AM526" s="282"/>
      <c r="AN526" s="282"/>
      <c r="AO526" s="282"/>
      <c r="AP526" s="282"/>
      <c r="AQ526" s="282"/>
      <c r="AR526" s="282"/>
      <c r="AS526" s="282"/>
      <c r="AT526" s="282"/>
      <c r="AU526" s="282"/>
      <c r="AV526" s="282"/>
      <c r="AW526" s="282"/>
    </row>
    <row r="527">
      <c r="A527" s="282"/>
      <c r="B527" s="282"/>
      <c r="C527" s="282"/>
      <c r="D527" s="282"/>
      <c r="E527" s="282"/>
      <c r="F527" s="282"/>
      <c r="G527" s="282"/>
      <c r="H527" s="282"/>
      <c r="I527" s="282"/>
      <c r="J527" s="282"/>
      <c r="K527" s="282"/>
      <c r="L527" s="282"/>
      <c r="M527" s="282"/>
      <c r="N527" s="282"/>
      <c r="O527" s="282"/>
      <c r="P527" s="282"/>
      <c r="Q527" s="282"/>
      <c r="R527" s="282"/>
      <c r="S527" s="282"/>
      <c r="T527" s="282"/>
      <c r="U527" s="282"/>
      <c r="V527" s="282"/>
      <c r="W527" s="282"/>
      <c r="X527" s="282"/>
      <c r="Y527" s="282"/>
      <c r="Z527" s="282"/>
      <c r="AA527" s="282"/>
      <c r="AB527" s="282"/>
      <c r="AC527" s="282"/>
      <c r="AD527" s="282"/>
      <c r="AE527" s="282"/>
      <c r="AF527" s="282"/>
      <c r="AG527" s="282"/>
      <c r="AH527" s="282"/>
      <c r="AI527" s="282"/>
      <c r="AJ527" s="282"/>
      <c r="AK527" s="282"/>
      <c r="AL527" s="282"/>
      <c r="AM527" s="282"/>
      <c r="AN527" s="282"/>
      <c r="AO527" s="282"/>
      <c r="AP527" s="282"/>
      <c r="AQ527" s="282"/>
      <c r="AR527" s="282"/>
      <c r="AS527" s="282"/>
      <c r="AT527" s="282"/>
      <c r="AU527" s="282"/>
      <c r="AV527" s="282"/>
      <c r="AW527" s="282"/>
    </row>
    <row r="528">
      <c r="A528" s="282"/>
      <c r="B528" s="282"/>
      <c r="C528" s="282"/>
      <c r="D528" s="282"/>
      <c r="E528" s="282"/>
      <c r="F528" s="282"/>
      <c r="G528" s="282"/>
      <c r="H528" s="282"/>
      <c r="I528" s="282"/>
      <c r="J528" s="282"/>
      <c r="K528" s="282"/>
      <c r="L528" s="282"/>
      <c r="M528" s="282"/>
      <c r="N528" s="282"/>
      <c r="O528" s="282"/>
      <c r="P528" s="282"/>
      <c r="Q528" s="282"/>
      <c r="R528" s="282"/>
      <c r="S528" s="282"/>
      <c r="T528" s="282"/>
      <c r="U528" s="282"/>
      <c r="V528" s="282"/>
      <c r="W528" s="282"/>
      <c r="X528" s="282"/>
      <c r="Y528" s="282"/>
      <c r="Z528" s="282"/>
      <c r="AA528" s="282"/>
      <c r="AB528" s="282"/>
      <c r="AC528" s="282"/>
      <c r="AD528" s="282"/>
      <c r="AE528" s="282"/>
      <c r="AF528" s="282"/>
      <c r="AG528" s="282"/>
      <c r="AH528" s="282"/>
      <c r="AI528" s="282"/>
      <c r="AJ528" s="282"/>
      <c r="AK528" s="282"/>
      <c r="AL528" s="282"/>
      <c r="AM528" s="282"/>
      <c r="AN528" s="282"/>
      <c r="AO528" s="282"/>
      <c r="AP528" s="282"/>
      <c r="AQ528" s="282"/>
      <c r="AR528" s="282"/>
      <c r="AS528" s="282"/>
      <c r="AT528" s="282"/>
      <c r="AU528" s="282"/>
      <c r="AV528" s="282"/>
      <c r="AW528" s="282"/>
    </row>
    <row r="529">
      <c r="A529" s="282"/>
      <c r="B529" s="282"/>
      <c r="C529" s="282"/>
      <c r="D529" s="282"/>
      <c r="E529" s="282"/>
      <c r="F529" s="282"/>
      <c r="G529" s="282"/>
      <c r="H529" s="282"/>
      <c r="I529" s="282"/>
      <c r="J529" s="282"/>
      <c r="K529" s="282"/>
      <c r="L529" s="282"/>
      <c r="M529" s="282"/>
      <c r="N529" s="282"/>
      <c r="O529" s="282"/>
      <c r="P529" s="282"/>
      <c r="Q529" s="282"/>
      <c r="R529" s="282"/>
      <c r="S529" s="282"/>
      <c r="T529" s="282"/>
      <c r="U529" s="282"/>
      <c r="V529" s="282"/>
      <c r="W529" s="282"/>
      <c r="X529" s="282"/>
      <c r="Y529" s="282"/>
      <c r="Z529" s="282"/>
      <c r="AA529" s="282"/>
      <c r="AB529" s="282"/>
      <c r="AC529" s="282"/>
      <c r="AD529" s="282"/>
      <c r="AE529" s="282"/>
      <c r="AF529" s="282"/>
      <c r="AG529" s="282"/>
      <c r="AH529" s="282"/>
      <c r="AI529" s="282"/>
      <c r="AJ529" s="282"/>
      <c r="AK529" s="282"/>
      <c r="AL529" s="282"/>
      <c r="AM529" s="282"/>
      <c r="AN529" s="282"/>
      <c r="AO529" s="282"/>
      <c r="AP529" s="282"/>
      <c r="AQ529" s="282"/>
      <c r="AR529" s="282"/>
      <c r="AS529" s="282"/>
      <c r="AT529" s="282"/>
      <c r="AU529" s="282"/>
      <c r="AV529" s="282"/>
      <c r="AW529" s="282"/>
    </row>
    <row r="530">
      <c r="A530" s="282"/>
      <c r="B530" s="282"/>
      <c r="C530" s="282"/>
      <c r="D530" s="282"/>
      <c r="E530" s="282"/>
      <c r="F530" s="282"/>
      <c r="G530" s="282"/>
      <c r="H530" s="282"/>
      <c r="I530" s="282"/>
      <c r="J530" s="282"/>
      <c r="K530" s="282"/>
      <c r="L530" s="282"/>
      <c r="M530" s="282"/>
      <c r="N530" s="282"/>
      <c r="O530" s="282"/>
      <c r="P530" s="282"/>
      <c r="Q530" s="282"/>
      <c r="R530" s="282"/>
      <c r="S530" s="282"/>
      <c r="T530" s="282"/>
      <c r="U530" s="282"/>
      <c r="V530" s="282"/>
      <c r="W530" s="282"/>
      <c r="X530" s="282"/>
      <c r="Y530" s="282"/>
      <c r="Z530" s="282"/>
      <c r="AA530" s="282"/>
      <c r="AB530" s="282"/>
      <c r="AC530" s="282"/>
      <c r="AD530" s="282"/>
      <c r="AE530" s="282"/>
      <c r="AF530" s="282"/>
      <c r="AG530" s="282"/>
      <c r="AH530" s="282"/>
      <c r="AI530" s="282"/>
      <c r="AJ530" s="282"/>
      <c r="AK530" s="282"/>
      <c r="AL530" s="282"/>
      <c r="AM530" s="282"/>
      <c r="AN530" s="282"/>
      <c r="AO530" s="282"/>
      <c r="AP530" s="282"/>
      <c r="AQ530" s="282"/>
      <c r="AR530" s="282"/>
      <c r="AS530" s="282"/>
      <c r="AT530" s="282"/>
      <c r="AU530" s="282"/>
      <c r="AV530" s="282"/>
      <c r="AW530" s="282"/>
    </row>
    <row r="531">
      <c r="A531" s="282"/>
      <c r="B531" s="282"/>
      <c r="C531" s="282"/>
      <c r="D531" s="282"/>
      <c r="E531" s="282"/>
      <c r="F531" s="282"/>
      <c r="G531" s="282"/>
      <c r="H531" s="282"/>
      <c r="I531" s="282"/>
      <c r="J531" s="282"/>
      <c r="K531" s="282"/>
      <c r="L531" s="282"/>
      <c r="M531" s="282"/>
      <c r="N531" s="282"/>
      <c r="O531" s="282"/>
      <c r="P531" s="282"/>
      <c r="Q531" s="282"/>
      <c r="R531" s="282"/>
      <c r="S531" s="282"/>
      <c r="T531" s="282"/>
      <c r="U531" s="282"/>
      <c r="V531" s="282"/>
      <c r="W531" s="282"/>
      <c r="X531" s="282"/>
      <c r="Y531" s="282"/>
      <c r="Z531" s="282"/>
      <c r="AA531" s="282"/>
      <c r="AB531" s="282"/>
      <c r="AC531" s="282"/>
      <c r="AD531" s="282"/>
      <c r="AE531" s="282"/>
      <c r="AF531" s="282"/>
      <c r="AG531" s="282"/>
      <c r="AH531" s="282"/>
      <c r="AI531" s="282"/>
      <c r="AJ531" s="282"/>
      <c r="AK531" s="282"/>
      <c r="AL531" s="282"/>
      <c r="AM531" s="282"/>
      <c r="AN531" s="282"/>
      <c r="AO531" s="282"/>
      <c r="AP531" s="282"/>
      <c r="AQ531" s="282"/>
      <c r="AR531" s="282"/>
      <c r="AS531" s="282"/>
      <c r="AT531" s="282"/>
      <c r="AU531" s="282"/>
      <c r="AV531" s="282"/>
      <c r="AW531" s="282"/>
    </row>
    <row r="532">
      <c r="A532" s="282"/>
      <c r="B532" s="282"/>
      <c r="C532" s="282"/>
      <c r="D532" s="282"/>
      <c r="E532" s="282"/>
      <c r="F532" s="282"/>
      <c r="G532" s="282"/>
      <c r="H532" s="282"/>
      <c r="I532" s="282"/>
      <c r="J532" s="282"/>
      <c r="K532" s="282"/>
      <c r="L532" s="282"/>
      <c r="M532" s="282"/>
      <c r="N532" s="282"/>
      <c r="O532" s="282"/>
      <c r="P532" s="282"/>
      <c r="Q532" s="282"/>
      <c r="R532" s="282"/>
      <c r="S532" s="282"/>
      <c r="T532" s="282"/>
      <c r="U532" s="282"/>
      <c r="V532" s="282"/>
      <c r="W532" s="282"/>
      <c r="X532" s="282"/>
      <c r="Y532" s="282"/>
      <c r="Z532" s="282"/>
      <c r="AA532" s="282"/>
      <c r="AB532" s="282"/>
      <c r="AC532" s="282"/>
      <c r="AD532" s="282"/>
      <c r="AE532" s="282"/>
      <c r="AF532" s="282"/>
      <c r="AG532" s="282"/>
      <c r="AH532" s="282"/>
      <c r="AI532" s="282"/>
      <c r="AJ532" s="282"/>
      <c r="AK532" s="282"/>
      <c r="AL532" s="282"/>
      <c r="AM532" s="282"/>
      <c r="AN532" s="282"/>
      <c r="AO532" s="282"/>
      <c r="AP532" s="282"/>
      <c r="AQ532" s="282"/>
      <c r="AR532" s="282"/>
      <c r="AS532" s="282"/>
      <c r="AT532" s="282"/>
      <c r="AU532" s="282"/>
      <c r="AV532" s="282"/>
      <c r="AW532" s="282"/>
    </row>
    <row r="533">
      <c r="A533" s="282"/>
      <c r="B533" s="282"/>
      <c r="C533" s="282"/>
      <c r="D533" s="282"/>
      <c r="E533" s="282"/>
      <c r="F533" s="282"/>
      <c r="G533" s="282"/>
      <c r="H533" s="282"/>
      <c r="I533" s="282"/>
      <c r="J533" s="282"/>
      <c r="K533" s="282"/>
      <c r="L533" s="282"/>
      <c r="M533" s="282"/>
      <c r="N533" s="282"/>
      <c r="O533" s="282"/>
      <c r="P533" s="282"/>
      <c r="Q533" s="282"/>
      <c r="R533" s="282"/>
      <c r="S533" s="282"/>
      <c r="T533" s="282"/>
      <c r="U533" s="282"/>
      <c r="V533" s="282"/>
      <c r="W533" s="282"/>
      <c r="X533" s="282"/>
      <c r="Y533" s="282"/>
      <c r="Z533" s="282"/>
      <c r="AA533" s="282"/>
      <c r="AB533" s="282"/>
      <c r="AC533" s="282"/>
      <c r="AD533" s="282"/>
      <c r="AE533" s="282"/>
      <c r="AF533" s="282"/>
      <c r="AG533" s="282"/>
      <c r="AH533" s="282"/>
      <c r="AI533" s="282"/>
      <c r="AJ533" s="282"/>
      <c r="AK533" s="282"/>
      <c r="AL533" s="282"/>
      <c r="AM533" s="282"/>
      <c r="AN533" s="282"/>
      <c r="AO533" s="282"/>
      <c r="AP533" s="282"/>
      <c r="AQ533" s="282"/>
      <c r="AR533" s="282"/>
      <c r="AS533" s="282"/>
      <c r="AT533" s="282"/>
      <c r="AU533" s="282"/>
      <c r="AV533" s="282"/>
      <c r="AW533" s="282"/>
    </row>
    <row r="534">
      <c r="A534" s="282"/>
      <c r="B534" s="282"/>
      <c r="C534" s="282"/>
      <c r="D534" s="282"/>
      <c r="E534" s="282"/>
      <c r="F534" s="282"/>
      <c r="G534" s="282"/>
      <c r="H534" s="282"/>
      <c r="I534" s="282"/>
      <c r="J534" s="282"/>
      <c r="K534" s="282"/>
      <c r="L534" s="282"/>
      <c r="M534" s="282"/>
      <c r="N534" s="282"/>
      <c r="O534" s="282"/>
      <c r="P534" s="282"/>
      <c r="Q534" s="282"/>
      <c r="R534" s="282"/>
      <c r="S534" s="282"/>
      <c r="T534" s="282"/>
      <c r="U534" s="282"/>
      <c r="V534" s="282"/>
      <c r="W534" s="282"/>
      <c r="X534" s="282"/>
      <c r="Y534" s="282"/>
      <c r="Z534" s="282"/>
      <c r="AA534" s="282"/>
      <c r="AB534" s="282"/>
      <c r="AC534" s="282"/>
      <c r="AD534" s="282"/>
      <c r="AE534" s="282"/>
      <c r="AF534" s="282"/>
      <c r="AG534" s="282"/>
      <c r="AH534" s="282"/>
      <c r="AI534" s="282"/>
      <c r="AJ534" s="282"/>
      <c r="AK534" s="282"/>
      <c r="AL534" s="282"/>
      <c r="AM534" s="282"/>
      <c r="AN534" s="282"/>
      <c r="AO534" s="282"/>
      <c r="AP534" s="282"/>
      <c r="AQ534" s="282"/>
      <c r="AR534" s="282"/>
      <c r="AS534" s="282"/>
      <c r="AT534" s="282"/>
      <c r="AU534" s="282"/>
      <c r="AV534" s="282"/>
      <c r="AW534" s="282"/>
    </row>
    <row r="535">
      <c r="A535" s="282"/>
      <c r="B535" s="282"/>
      <c r="C535" s="282"/>
      <c r="D535" s="282"/>
      <c r="E535" s="282"/>
      <c r="F535" s="282"/>
      <c r="G535" s="282"/>
      <c r="H535" s="282"/>
      <c r="I535" s="282"/>
      <c r="J535" s="282"/>
      <c r="K535" s="282"/>
      <c r="L535" s="282"/>
      <c r="M535" s="282"/>
      <c r="N535" s="282"/>
      <c r="O535" s="282"/>
      <c r="P535" s="282"/>
      <c r="Q535" s="282"/>
      <c r="R535" s="282"/>
      <c r="S535" s="282"/>
      <c r="T535" s="282"/>
      <c r="U535" s="282"/>
      <c r="V535" s="282"/>
      <c r="W535" s="282"/>
      <c r="X535" s="282"/>
      <c r="Y535" s="282"/>
      <c r="Z535" s="282"/>
      <c r="AA535" s="282"/>
      <c r="AB535" s="282"/>
      <c r="AC535" s="282"/>
      <c r="AD535" s="282"/>
      <c r="AE535" s="282"/>
      <c r="AF535" s="282"/>
      <c r="AG535" s="282"/>
      <c r="AH535" s="282"/>
      <c r="AI535" s="282"/>
      <c r="AJ535" s="282"/>
      <c r="AK535" s="282"/>
      <c r="AL535" s="282"/>
      <c r="AM535" s="282"/>
      <c r="AN535" s="282"/>
      <c r="AO535" s="282"/>
      <c r="AP535" s="282"/>
      <c r="AQ535" s="282"/>
      <c r="AR535" s="282"/>
      <c r="AS535" s="282"/>
      <c r="AT535" s="282"/>
      <c r="AU535" s="282"/>
      <c r="AV535" s="282"/>
      <c r="AW535" s="282"/>
    </row>
    <row r="536">
      <c r="A536" s="282"/>
      <c r="B536" s="282"/>
      <c r="C536" s="282"/>
      <c r="D536" s="282"/>
      <c r="E536" s="282"/>
      <c r="F536" s="282"/>
      <c r="G536" s="282"/>
      <c r="H536" s="282"/>
      <c r="I536" s="282"/>
      <c r="J536" s="282"/>
      <c r="K536" s="282"/>
      <c r="L536" s="282"/>
      <c r="M536" s="282"/>
      <c r="N536" s="282"/>
      <c r="O536" s="282"/>
      <c r="P536" s="282"/>
      <c r="Q536" s="282"/>
      <c r="R536" s="282"/>
      <c r="S536" s="282"/>
      <c r="T536" s="282"/>
      <c r="U536" s="282"/>
      <c r="V536" s="282"/>
      <c r="W536" s="282"/>
      <c r="X536" s="282"/>
      <c r="Y536" s="282"/>
      <c r="Z536" s="282"/>
      <c r="AA536" s="282"/>
      <c r="AB536" s="282"/>
      <c r="AC536" s="282"/>
      <c r="AD536" s="282"/>
      <c r="AE536" s="282"/>
      <c r="AF536" s="282"/>
      <c r="AG536" s="282"/>
      <c r="AH536" s="282"/>
      <c r="AI536" s="282"/>
      <c r="AJ536" s="282"/>
      <c r="AK536" s="282"/>
      <c r="AL536" s="282"/>
      <c r="AM536" s="282"/>
      <c r="AN536" s="282"/>
      <c r="AO536" s="282"/>
      <c r="AP536" s="282"/>
      <c r="AQ536" s="282"/>
      <c r="AR536" s="282"/>
      <c r="AS536" s="282"/>
      <c r="AT536" s="282"/>
      <c r="AU536" s="282"/>
      <c r="AV536" s="282"/>
      <c r="AW536" s="282"/>
    </row>
    <row r="537">
      <c r="A537" s="282"/>
      <c r="B537" s="282"/>
      <c r="C537" s="282"/>
      <c r="D537" s="282"/>
      <c r="E537" s="282"/>
      <c r="F537" s="282"/>
      <c r="G537" s="282"/>
      <c r="H537" s="282"/>
      <c r="I537" s="282"/>
      <c r="J537" s="282"/>
      <c r="K537" s="282"/>
      <c r="L537" s="282"/>
      <c r="M537" s="282"/>
      <c r="N537" s="282"/>
      <c r="O537" s="282"/>
      <c r="P537" s="282"/>
      <c r="Q537" s="282"/>
      <c r="R537" s="282"/>
      <c r="S537" s="282"/>
      <c r="T537" s="282"/>
      <c r="U537" s="282"/>
      <c r="V537" s="282"/>
      <c r="W537" s="282"/>
      <c r="X537" s="282"/>
      <c r="Y537" s="282"/>
      <c r="Z537" s="282"/>
      <c r="AA537" s="282"/>
      <c r="AB537" s="282"/>
      <c r="AC537" s="282"/>
      <c r="AD537" s="282"/>
      <c r="AE537" s="282"/>
      <c r="AF537" s="282"/>
      <c r="AG537" s="282"/>
      <c r="AH537" s="282"/>
      <c r="AI537" s="282"/>
      <c r="AJ537" s="282"/>
      <c r="AK537" s="282"/>
      <c r="AL537" s="282"/>
      <c r="AM537" s="282"/>
      <c r="AN537" s="282"/>
      <c r="AO537" s="282"/>
      <c r="AP537" s="282"/>
      <c r="AQ537" s="282"/>
      <c r="AR537" s="282"/>
      <c r="AS537" s="282"/>
      <c r="AT537" s="282"/>
      <c r="AU537" s="282"/>
      <c r="AV537" s="282"/>
      <c r="AW537" s="282"/>
    </row>
    <row r="538">
      <c r="A538" s="282"/>
      <c r="B538" s="282"/>
      <c r="C538" s="282"/>
      <c r="D538" s="282"/>
      <c r="E538" s="282"/>
      <c r="F538" s="282"/>
      <c r="G538" s="282"/>
      <c r="H538" s="282"/>
      <c r="I538" s="282"/>
      <c r="J538" s="282"/>
      <c r="K538" s="282"/>
      <c r="L538" s="282"/>
      <c r="M538" s="282"/>
      <c r="N538" s="282"/>
      <c r="O538" s="282"/>
      <c r="P538" s="282"/>
      <c r="Q538" s="282"/>
      <c r="R538" s="282"/>
      <c r="S538" s="282"/>
      <c r="T538" s="282"/>
      <c r="U538" s="282"/>
      <c r="V538" s="282"/>
      <c r="W538" s="282"/>
      <c r="X538" s="282"/>
      <c r="Y538" s="282"/>
      <c r="Z538" s="282"/>
      <c r="AA538" s="282"/>
      <c r="AB538" s="282"/>
      <c r="AC538" s="282"/>
      <c r="AD538" s="282"/>
      <c r="AE538" s="282"/>
      <c r="AF538" s="282"/>
      <c r="AG538" s="282"/>
      <c r="AH538" s="282"/>
      <c r="AI538" s="282"/>
      <c r="AJ538" s="282"/>
      <c r="AK538" s="282"/>
      <c r="AL538" s="282"/>
      <c r="AM538" s="282"/>
      <c r="AN538" s="282"/>
      <c r="AO538" s="282"/>
      <c r="AP538" s="282"/>
      <c r="AQ538" s="282"/>
      <c r="AR538" s="282"/>
      <c r="AS538" s="282"/>
      <c r="AT538" s="282"/>
      <c r="AU538" s="282"/>
      <c r="AV538" s="282"/>
      <c r="AW538" s="282"/>
    </row>
    <row r="539">
      <c r="A539" s="282"/>
      <c r="B539" s="282"/>
      <c r="C539" s="282"/>
      <c r="D539" s="282"/>
      <c r="E539" s="282"/>
      <c r="F539" s="282"/>
      <c r="G539" s="282"/>
      <c r="H539" s="282"/>
      <c r="I539" s="282"/>
      <c r="J539" s="282"/>
      <c r="K539" s="282"/>
      <c r="L539" s="282"/>
      <c r="M539" s="282"/>
      <c r="N539" s="282"/>
      <c r="O539" s="282"/>
      <c r="P539" s="282"/>
      <c r="Q539" s="282"/>
      <c r="R539" s="282"/>
      <c r="S539" s="282"/>
      <c r="T539" s="282"/>
      <c r="U539" s="282"/>
      <c r="V539" s="282"/>
      <c r="W539" s="282"/>
      <c r="X539" s="282"/>
      <c r="Y539" s="282"/>
      <c r="Z539" s="282"/>
      <c r="AA539" s="282"/>
      <c r="AB539" s="282"/>
      <c r="AC539" s="282"/>
      <c r="AD539" s="282"/>
      <c r="AE539" s="282"/>
      <c r="AF539" s="282"/>
      <c r="AG539" s="282"/>
      <c r="AH539" s="282"/>
      <c r="AI539" s="282"/>
      <c r="AJ539" s="282"/>
      <c r="AK539" s="282"/>
      <c r="AL539" s="282"/>
      <c r="AM539" s="282"/>
      <c r="AN539" s="282"/>
      <c r="AO539" s="282"/>
      <c r="AP539" s="282"/>
      <c r="AQ539" s="282"/>
      <c r="AR539" s="282"/>
      <c r="AS539" s="282"/>
      <c r="AT539" s="282"/>
      <c r="AU539" s="282"/>
      <c r="AV539" s="282"/>
      <c r="AW539" s="282"/>
    </row>
    <row r="540">
      <c r="A540" s="282"/>
      <c r="B540" s="282"/>
      <c r="C540" s="282"/>
      <c r="D540" s="282"/>
      <c r="E540" s="282"/>
      <c r="F540" s="282"/>
      <c r="G540" s="282"/>
      <c r="H540" s="282"/>
      <c r="I540" s="282"/>
      <c r="J540" s="282"/>
      <c r="K540" s="282"/>
      <c r="L540" s="282"/>
      <c r="M540" s="282"/>
      <c r="N540" s="282"/>
      <c r="O540" s="282"/>
      <c r="P540" s="282"/>
      <c r="Q540" s="282"/>
      <c r="R540" s="282"/>
      <c r="S540" s="282"/>
      <c r="T540" s="282"/>
      <c r="U540" s="282"/>
      <c r="V540" s="282"/>
      <c r="W540" s="282"/>
      <c r="X540" s="282"/>
      <c r="Y540" s="282"/>
      <c r="Z540" s="282"/>
      <c r="AA540" s="282"/>
      <c r="AB540" s="282"/>
      <c r="AC540" s="282"/>
      <c r="AD540" s="282"/>
      <c r="AE540" s="282"/>
      <c r="AF540" s="282"/>
      <c r="AG540" s="282"/>
      <c r="AH540" s="282"/>
      <c r="AI540" s="282"/>
      <c r="AJ540" s="282"/>
      <c r="AK540" s="282"/>
      <c r="AL540" s="282"/>
      <c r="AM540" s="282"/>
      <c r="AN540" s="282"/>
      <c r="AO540" s="282"/>
      <c r="AP540" s="282"/>
      <c r="AQ540" s="282"/>
      <c r="AR540" s="282"/>
      <c r="AS540" s="282"/>
      <c r="AT540" s="282"/>
      <c r="AU540" s="282"/>
      <c r="AV540" s="282"/>
      <c r="AW540" s="282"/>
    </row>
    <row r="541">
      <c r="A541" s="282"/>
      <c r="B541" s="282"/>
      <c r="C541" s="282"/>
      <c r="D541" s="282"/>
      <c r="E541" s="282"/>
      <c r="F541" s="282"/>
      <c r="G541" s="282"/>
      <c r="H541" s="282"/>
      <c r="I541" s="282"/>
      <c r="J541" s="282"/>
      <c r="K541" s="282"/>
      <c r="L541" s="282"/>
      <c r="M541" s="282"/>
      <c r="N541" s="282"/>
      <c r="O541" s="282"/>
      <c r="P541" s="282"/>
      <c r="Q541" s="282"/>
      <c r="R541" s="282"/>
      <c r="S541" s="282"/>
      <c r="T541" s="282"/>
      <c r="U541" s="282"/>
      <c r="V541" s="282"/>
      <c r="W541" s="282"/>
      <c r="X541" s="282"/>
      <c r="Y541" s="282"/>
      <c r="Z541" s="282"/>
      <c r="AA541" s="282"/>
      <c r="AB541" s="282"/>
      <c r="AC541" s="282"/>
      <c r="AD541" s="282"/>
      <c r="AE541" s="282"/>
      <c r="AF541" s="282"/>
      <c r="AG541" s="282"/>
      <c r="AH541" s="282"/>
      <c r="AI541" s="282"/>
      <c r="AJ541" s="282"/>
      <c r="AK541" s="282"/>
      <c r="AL541" s="282"/>
      <c r="AM541" s="282"/>
      <c r="AN541" s="282"/>
      <c r="AO541" s="282"/>
      <c r="AP541" s="282"/>
      <c r="AQ541" s="282"/>
      <c r="AR541" s="282"/>
      <c r="AS541" s="282"/>
      <c r="AT541" s="282"/>
      <c r="AU541" s="282"/>
      <c r="AV541" s="282"/>
      <c r="AW541" s="282"/>
    </row>
    <row r="542">
      <c r="A542" s="282"/>
      <c r="B542" s="282"/>
      <c r="C542" s="282"/>
      <c r="D542" s="282"/>
      <c r="E542" s="282"/>
      <c r="F542" s="282"/>
      <c r="G542" s="282"/>
      <c r="H542" s="282"/>
      <c r="I542" s="282"/>
      <c r="J542" s="282"/>
      <c r="K542" s="282"/>
      <c r="L542" s="282"/>
      <c r="M542" s="282"/>
      <c r="N542" s="282"/>
      <c r="O542" s="282"/>
      <c r="P542" s="282"/>
      <c r="Q542" s="282"/>
      <c r="R542" s="282"/>
      <c r="S542" s="282"/>
      <c r="T542" s="282"/>
      <c r="U542" s="282"/>
      <c r="V542" s="282"/>
      <c r="W542" s="282"/>
      <c r="X542" s="282"/>
      <c r="Y542" s="282"/>
      <c r="Z542" s="282"/>
      <c r="AA542" s="282"/>
      <c r="AB542" s="282"/>
      <c r="AC542" s="282"/>
      <c r="AD542" s="282"/>
      <c r="AE542" s="282"/>
      <c r="AF542" s="282"/>
      <c r="AG542" s="282"/>
      <c r="AH542" s="282"/>
      <c r="AI542" s="282"/>
      <c r="AJ542" s="282"/>
      <c r="AK542" s="282"/>
      <c r="AL542" s="282"/>
      <c r="AM542" s="282"/>
      <c r="AN542" s="282"/>
      <c r="AO542" s="282"/>
      <c r="AP542" s="282"/>
      <c r="AQ542" s="282"/>
      <c r="AR542" s="282"/>
      <c r="AS542" s="282"/>
      <c r="AT542" s="282"/>
      <c r="AU542" s="282"/>
      <c r="AV542" s="282"/>
      <c r="AW542" s="282"/>
    </row>
    <row r="543">
      <c r="A543" s="282"/>
      <c r="B543" s="282"/>
      <c r="C543" s="282"/>
      <c r="D543" s="282"/>
      <c r="E543" s="282"/>
      <c r="F543" s="282"/>
      <c r="G543" s="282"/>
      <c r="H543" s="282"/>
      <c r="I543" s="282"/>
      <c r="J543" s="282"/>
      <c r="K543" s="282"/>
      <c r="L543" s="282"/>
      <c r="M543" s="282"/>
      <c r="N543" s="282"/>
      <c r="O543" s="282"/>
      <c r="P543" s="282"/>
      <c r="Q543" s="282"/>
      <c r="R543" s="282"/>
      <c r="S543" s="282"/>
      <c r="T543" s="282"/>
      <c r="U543" s="282"/>
      <c r="V543" s="282"/>
      <c r="W543" s="282"/>
      <c r="X543" s="282"/>
      <c r="Y543" s="282"/>
      <c r="Z543" s="282"/>
      <c r="AA543" s="282"/>
      <c r="AB543" s="282"/>
      <c r="AC543" s="282"/>
      <c r="AD543" s="282"/>
      <c r="AE543" s="282"/>
      <c r="AF543" s="282"/>
      <c r="AG543" s="282"/>
      <c r="AH543" s="282"/>
      <c r="AI543" s="282"/>
      <c r="AJ543" s="282"/>
      <c r="AK543" s="282"/>
      <c r="AL543" s="282"/>
      <c r="AM543" s="282"/>
      <c r="AN543" s="282"/>
      <c r="AO543" s="282"/>
      <c r="AP543" s="282"/>
      <c r="AQ543" s="282"/>
      <c r="AR543" s="282"/>
      <c r="AS543" s="282"/>
      <c r="AT543" s="282"/>
      <c r="AU543" s="282"/>
      <c r="AV543" s="282"/>
      <c r="AW543" s="282"/>
    </row>
    <row r="544">
      <c r="A544" s="282"/>
      <c r="B544" s="282"/>
      <c r="C544" s="282"/>
      <c r="D544" s="282"/>
      <c r="E544" s="282"/>
      <c r="F544" s="282"/>
      <c r="G544" s="282"/>
      <c r="H544" s="282"/>
      <c r="I544" s="282"/>
      <c r="J544" s="282"/>
      <c r="K544" s="282"/>
      <c r="L544" s="282"/>
      <c r="M544" s="282"/>
      <c r="N544" s="282"/>
      <c r="O544" s="282"/>
      <c r="P544" s="282"/>
      <c r="Q544" s="282"/>
      <c r="R544" s="282"/>
      <c r="S544" s="282"/>
      <c r="T544" s="282"/>
      <c r="U544" s="282"/>
      <c r="V544" s="282"/>
      <c r="W544" s="282"/>
      <c r="X544" s="282"/>
      <c r="Y544" s="282"/>
      <c r="Z544" s="282"/>
      <c r="AA544" s="282"/>
      <c r="AB544" s="282"/>
      <c r="AC544" s="282"/>
      <c r="AD544" s="282"/>
      <c r="AE544" s="282"/>
      <c r="AF544" s="282"/>
      <c r="AG544" s="282"/>
      <c r="AH544" s="282"/>
      <c r="AI544" s="282"/>
      <c r="AJ544" s="282"/>
      <c r="AK544" s="282"/>
      <c r="AL544" s="282"/>
      <c r="AM544" s="282"/>
      <c r="AN544" s="282"/>
      <c r="AO544" s="282"/>
      <c r="AP544" s="282"/>
      <c r="AQ544" s="282"/>
      <c r="AR544" s="282"/>
      <c r="AS544" s="282"/>
      <c r="AT544" s="282"/>
      <c r="AU544" s="282"/>
      <c r="AV544" s="282"/>
      <c r="AW544" s="282"/>
    </row>
    <row r="545">
      <c r="A545" s="282"/>
      <c r="B545" s="282"/>
      <c r="C545" s="282"/>
      <c r="D545" s="282"/>
      <c r="E545" s="282"/>
      <c r="F545" s="282"/>
      <c r="G545" s="282"/>
      <c r="H545" s="282"/>
      <c r="I545" s="282"/>
      <c r="J545" s="282"/>
      <c r="K545" s="282"/>
      <c r="L545" s="282"/>
      <c r="M545" s="282"/>
      <c r="N545" s="282"/>
      <c r="O545" s="282"/>
      <c r="P545" s="282"/>
      <c r="Q545" s="282"/>
      <c r="R545" s="282"/>
      <c r="S545" s="282"/>
      <c r="T545" s="282"/>
      <c r="U545" s="282"/>
      <c r="V545" s="282"/>
      <c r="W545" s="282"/>
      <c r="X545" s="282"/>
      <c r="Y545" s="282"/>
      <c r="Z545" s="282"/>
      <c r="AA545" s="282"/>
      <c r="AB545" s="282"/>
      <c r="AC545" s="282"/>
      <c r="AD545" s="282"/>
      <c r="AE545" s="282"/>
      <c r="AF545" s="282"/>
      <c r="AG545" s="282"/>
      <c r="AH545" s="282"/>
      <c r="AI545" s="282"/>
      <c r="AJ545" s="282"/>
      <c r="AK545" s="282"/>
      <c r="AL545" s="282"/>
      <c r="AM545" s="282"/>
      <c r="AN545" s="282"/>
      <c r="AO545" s="282"/>
      <c r="AP545" s="282"/>
      <c r="AQ545" s="282"/>
      <c r="AR545" s="282"/>
      <c r="AS545" s="282"/>
      <c r="AT545" s="282"/>
      <c r="AU545" s="282"/>
      <c r="AV545" s="282"/>
      <c r="AW545" s="282"/>
    </row>
    <row r="546">
      <c r="A546" s="282"/>
      <c r="B546" s="282"/>
      <c r="C546" s="282"/>
      <c r="D546" s="282"/>
      <c r="E546" s="282"/>
      <c r="F546" s="282"/>
      <c r="G546" s="282"/>
      <c r="H546" s="282"/>
      <c r="I546" s="282"/>
      <c r="J546" s="282"/>
      <c r="K546" s="282"/>
      <c r="L546" s="282"/>
      <c r="M546" s="282"/>
      <c r="N546" s="282"/>
      <c r="O546" s="282"/>
      <c r="P546" s="282"/>
      <c r="Q546" s="282"/>
      <c r="R546" s="282"/>
      <c r="S546" s="282"/>
      <c r="T546" s="282"/>
      <c r="U546" s="282"/>
      <c r="V546" s="282"/>
      <c r="W546" s="282"/>
      <c r="X546" s="282"/>
      <c r="Y546" s="282"/>
      <c r="Z546" s="282"/>
      <c r="AA546" s="282"/>
      <c r="AB546" s="282"/>
      <c r="AC546" s="282"/>
      <c r="AD546" s="282"/>
      <c r="AE546" s="282"/>
      <c r="AF546" s="282"/>
      <c r="AG546" s="282"/>
      <c r="AH546" s="282"/>
      <c r="AI546" s="282"/>
      <c r="AJ546" s="282"/>
      <c r="AK546" s="282"/>
      <c r="AL546" s="282"/>
      <c r="AM546" s="282"/>
      <c r="AN546" s="282"/>
      <c r="AO546" s="282"/>
      <c r="AP546" s="282"/>
      <c r="AQ546" s="282"/>
      <c r="AR546" s="282"/>
      <c r="AS546" s="282"/>
      <c r="AT546" s="282"/>
      <c r="AU546" s="282"/>
      <c r="AV546" s="282"/>
      <c r="AW546" s="282"/>
    </row>
    <row r="547">
      <c r="A547" s="282"/>
      <c r="B547" s="282"/>
      <c r="C547" s="282"/>
      <c r="D547" s="282"/>
      <c r="E547" s="282"/>
      <c r="F547" s="282"/>
      <c r="G547" s="282"/>
      <c r="H547" s="282"/>
      <c r="I547" s="282"/>
      <c r="J547" s="282"/>
      <c r="K547" s="282"/>
      <c r="L547" s="282"/>
      <c r="M547" s="282"/>
      <c r="N547" s="282"/>
      <c r="O547" s="282"/>
      <c r="P547" s="282"/>
      <c r="Q547" s="282"/>
      <c r="R547" s="282"/>
      <c r="S547" s="282"/>
      <c r="T547" s="282"/>
      <c r="U547" s="282"/>
      <c r="V547" s="282"/>
      <c r="W547" s="282"/>
      <c r="X547" s="282"/>
      <c r="Y547" s="282"/>
      <c r="Z547" s="282"/>
      <c r="AA547" s="282"/>
      <c r="AB547" s="282"/>
      <c r="AC547" s="282"/>
      <c r="AD547" s="282"/>
      <c r="AE547" s="282"/>
      <c r="AF547" s="282"/>
      <c r="AG547" s="282"/>
      <c r="AH547" s="282"/>
      <c r="AI547" s="282"/>
      <c r="AJ547" s="282"/>
      <c r="AK547" s="282"/>
      <c r="AL547" s="282"/>
      <c r="AM547" s="282"/>
      <c r="AN547" s="282"/>
      <c r="AO547" s="282"/>
      <c r="AP547" s="282"/>
      <c r="AQ547" s="282"/>
      <c r="AR547" s="282"/>
      <c r="AS547" s="282"/>
      <c r="AT547" s="282"/>
      <c r="AU547" s="282"/>
      <c r="AV547" s="282"/>
      <c r="AW547" s="282"/>
    </row>
    <row r="548">
      <c r="A548" s="282"/>
      <c r="B548" s="282"/>
      <c r="C548" s="282"/>
      <c r="D548" s="282"/>
      <c r="E548" s="282"/>
      <c r="F548" s="282"/>
      <c r="G548" s="282"/>
      <c r="H548" s="282"/>
      <c r="I548" s="282"/>
      <c r="J548" s="282"/>
      <c r="K548" s="282"/>
      <c r="L548" s="282"/>
      <c r="M548" s="282"/>
      <c r="N548" s="282"/>
      <c r="O548" s="282"/>
      <c r="P548" s="282"/>
      <c r="Q548" s="282"/>
      <c r="R548" s="282"/>
      <c r="S548" s="282"/>
      <c r="T548" s="282"/>
      <c r="U548" s="282"/>
      <c r="V548" s="282"/>
      <c r="W548" s="282"/>
      <c r="X548" s="282"/>
      <c r="Y548" s="282"/>
      <c r="Z548" s="282"/>
      <c r="AA548" s="282"/>
      <c r="AB548" s="282"/>
      <c r="AC548" s="282"/>
      <c r="AD548" s="282"/>
      <c r="AE548" s="282"/>
      <c r="AF548" s="282"/>
      <c r="AG548" s="282"/>
      <c r="AH548" s="282"/>
      <c r="AI548" s="282"/>
      <c r="AJ548" s="282"/>
      <c r="AK548" s="282"/>
      <c r="AL548" s="282"/>
      <c r="AM548" s="282"/>
      <c r="AN548" s="282"/>
      <c r="AO548" s="282"/>
      <c r="AP548" s="282"/>
      <c r="AQ548" s="282"/>
      <c r="AR548" s="282"/>
      <c r="AS548" s="282"/>
      <c r="AT548" s="282"/>
      <c r="AU548" s="282"/>
      <c r="AV548" s="282"/>
      <c r="AW548" s="282"/>
    </row>
    <row r="549">
      <c r="A549" s="282"/>
      <c r="B549" s="282"/>
      <c r="C549" s="282"/>
      <c r="D549" s="282"/>
      <c r="E549" s="282"/>
      <c r="F549" s="282"/>
      <c r="G549" s="282"/>
      <c r="H549" s="282"/>
      <c r="I549" s="282"/>
      <c r="J549" s="282"/>
      <c r="K549" s="282"/>
      <c r="L549" s="282"/>
      <c r="M549" s="282"/>
      <c r="N549" s="282"/>
      <c r="O549" s="282"/>
      <c r="P549" s="282"/>
      <c r="Q549" s="282"/>
      <c r="R549" s="282"/>
      <c r="S549" s="282"/>
      <c r="T549" s="282"/>
      <c r="U549" s="282"/>
      <c r="V549" s="282"/>
      <c r="W549" s="282"/>
      <c r="X549" s="282"/>
      <c r="Y549" s="282"/>
      <c r="Z549" s="282"/>
      <c r="AA549" s="282"/>
      <c r="AB549" s="282"/>
      <c r="AC549" s="282"/>
      <c r="AD549" s="282"/>
      <c r="AE549" s="282"/>
      <c r="AF549" s="282"/>
      <c r="AG549" s="282"/>
      <c r="AH549" s="282"/>
      <c r="AI549" s="282"/>
      <c r="AJ549" s="282"/>
      <c r="AK549" s="282"/>
      <c r="AL549" s="282"/>
      <c r="AM549" s="282"/>
      <c r="AN549" s="282"/>
      <c r="AO549" s="282"/>
      <c r="AP549" s="282"/>
      <c r="AQ549" s="282"/>
      <c r="AR549" s="282"/>
      <c r="AS549" s="282"/>
      <c r="AT549" s="282"/>
      <c r="AU549" s="282"/>
      <c r="AV549" s="282"/>
      <c r="AW549" s="282"/>
    </row>
    <row r="550">
      <c r="A550" s="282"/>
      <c r="B550" s="282"/>
      <c r="C550" s="282"/>
      <c r="D550" s="282"/>
      <c r="E550" s="282"/>
      <c r="F550" s="282"/>
      <c r="G550" s="282"/>
      <c r="H550" s="282"/>
      <c r="I550" s="282"/>
      <c r="J550" s="282"/>
      <c r="K550" s="282"/>
      <c r="L550" s="282"/>
      <c r="M550" s="282"/>
      <c r="N550" s="282"/>
      <c r="O550" s="282"/>
      <c r="P550" s="282"/>
      <c r="Q550" s="282"/>
      <c r="R550" s="282"/>
      <c r="S550" s="282"/>
      <c r="T550" s="282"/>
      <c r="U550" s="282"/>
      <c r="V550" s="282"/>
      <c r="W550" s="282"/>
      <c r="X550" s="282"/>
      <c r="Y550" s="282"/>
      <c r="Z550" s="282"/>
      <c r="AA550" s="282"/>
      <c r="AB550" s="282"/>
      <c r="AC550" s="282"/>
      <c r="AD550" s="282"/>
      <c r="AE550" s="282"/>
      <c r="AF550" s="282"/>
      <c r="AG550" s="282"/>
      <c r="AH550" s="282"/>
      <c r="AI550" s="282"/>
      <c r="AJ550" s="282"/>
      <c r="AK550" s="282"/>
      <c r="AL550" s="282"/>
      <c r="AM550" s="282"/>
      <c r="AN550" s="282"/>
      <c r="AO550" s="282"/>
      <c r="AP550" s="282"/>
      <c r="AQ550" s="282"/>
      <c r="AR550" s="282"/>
      <c r="AS550" s="282"/>
      <c r="AT550" s="282"/>
      <c r="AU550" s="282"/>
      <c r="AV550" s="282"/>
      <c r="AW550" s="282"/>
    </row>
    <row r="551">
      <c r="A551" s="282"/>
      <c r="B551" s="282"/>
      <c r="C551" s="282"/>
      <c r="D551" s="282"/>
      <c r="E551" s="282"/>
      <c r="F551" s="282"/>
      <c r="G551" s="282"/>
      <c r="H551" s="282"/>
      <c r="I551" s="282"/>
      <c r="J551" s="282"/>
      <c r="K551" s="282"/>
      <c r="L551" s="282"/>
      <c r="M551" s="282"/>
      <c r="N551" s="282"/>
      <c r="O551" s="282"/>
      <c r="P551" s="282"/>
      <c r="Q551" s="282"/>
      <c r="R551" s="282"/>
      <c r="S551" s="282"/>
      <c r="T551" s="282"/>
      <c r="U551" s="282"/>
      <c r="V551" s="282"/>
      <c r="W551" s="282"/>
      <c r="X551" s="282"/>
      <c r="Y551" s="282"/>
      <c r="Z551" s="282"/>
      <c r="AA551" s="282"/>
      <c r="AB551" s="282"/>
      <c r="AC551" s="282"/>
      <c r="AD551" s="282"/>
      <c r="AE551" s="282"/>
      <c r="AF551" s="282"/>
      <c r="AG551" s="282"/>
      <c r="AH551" s="282"/>
      <c r="AI551" s="282"/>
      <c r="AJ551" s="282"/>
      <c r="AK551" s="282"/>
      <c r="AL551" s="282"/>
      <c r="AM551" s="282"/>
      <c r="AN551" s="282"/>
      <c r="AO551" s="282"/>
      <c r="AP551" s="282"/>
      <c r="AQ551" s="282"/>
      <c r="AR551" s="282"/>
      <c r="AS551" s="282"/>
      <c r="AT551" s="282"/>
      <c r="AU551" s="282"/>
      <c r="AV551" s="282"/>
      <c r="AW551" s="282"/>
    </row>
    <row r="552">
      <c r="A552" s="282"/>
      <c r="B552" s="282"/>
      <c r="C552" s="282"/>
      <c r="D552" s="282"/>
      <c r="E552" s="282"/>
      <c r="F552" s="282"/>
      <c r="G552" s="282"/>
      <c r="H552" s="282"/>
      <c r="I552" s="282"/>
      <c r="J552" s="282"/>
      <c r="K552" s="282"/>
      <c r="L552" s="282"/>
      <c r="M552" s="282"/>
      <c r="N552" s="282"/>
      <c r="O552" s="282"/>
      <c r="P552" s="282"/>
      <c r="Q552" s="282"/>
      <c r="R552" s="282"/>
      <c r="S552" s="282"/>
      <c r="T552" s="282"/>
      <c r="U552" s="282"/>
      <c r="V552" s="282"/>
      <c r="W552" s="282"/>
      <c r="X552" s="282"/>
      <c r="Y552" s="282"/>
      <c r="Z552" s="282"/>
      <c r="AA552" s="282"/>
      <c r="AB552" s="282"/>
      <c r="AC552" s="282"/>
      <c r="AD552" s="282"/>
      <c r="AE552" s="282"/>
      <c r="AF552" s="282"/>
      <c r="AG552" s="282"/>
      <c r="AH552" s="282"/>
      <c r="AI552" s="282"/>
      <c r="AJ552" s="282"/>
      <c r="AK552" s="282"/>
      <c r="AL552" s="282"/>
      <c r="AM552" s="282"/>
      <c r="AN552" s="282"/>
      <c r="AO552" s="282"/>
      <c r="AP552" s="282"/>
      <c r="AQ552" s="282"/>
      <c r="AR552" s="282"/>
      <c r="AS552" s="282"/>
      <c r="AT552" s="282"/>
      <c r="AU552" s="282"/>
      <c r="AV552" s="282"/>
      <c r="AW552" s="282"/>
    </row>
    <row r="553">
      <c r="A553" s="282"/>
      <c r="B553" s="282"/>
      <c r="C553" s="282"/>
      <c r="D553" s="282"/>
      <c r="E553" s="282"/>
      <c r="F553" s="282"/>
      <c r="G553" s="282"/>
      <c r="H553" s="282"/>
      <c r="I553" s="282"/>
      <c r="J553" s="282"/>
      <c r="K553" s="282"/>
      <c r="L553" s="282"/>
      <c r="M553" s="282"/>
      <c r="N553" s="282"/>
      <c r="O553" s="282"/>
      <c r="P553" s="282"/>
      <c r="Q553" s="282"/>
      <c r="R553" s="282"/>
      <c r="S553" s="282"/>
      <c r="T553" s="282"/>
      <c r="U553" s="282"/>
      <c r="V553" s="282"/>
      <c r="W553" s="282"/>
      <c r="X553" s="282"/>
      <c r="Y553" s="282"/>
      <c r="Z553" s="282"/>
      <c r="AA553" s="282"/>
      <c r="AB553" s="282"/>
      <c r="AC553" s="282"/>
      <c r="AD553" s="282"/>
      <c r="AE553" s="282"/>
      <c r="AF553" s="282"/>
      <c r="AG553" s="282"/>
      <c r="AH553" s="282"/>
      <c r="AI553" s="282"/>
      <c r="AJ553" s="282"/>
      <c r="AK553" s="282"/>
      <c r="AL553" s="282"/>
      <c r="AM553" s="282"/>
      <c r="AN553" s="282"/>
      <c r="AO553" s="282"/>
      <c r="AP553" s="282"/>
      <c r="AQ553" s="282"/>
      <c r="AR553" s="282"/>
      <c r="AS553" s="282"/>
      <c r="AT553" s="282"/>
      <c r="AU553" s="282"/>
      <c r="AV553" s="282"/>
      <c r="AW553" s="282"/>
    </row>
    <row r="554">
      <c r="A554" s="282"/>
      <c r="B554" s="282"/>
      <c r="C554" s="282"/>
      <c r="D554" s="282"/>
      <c r="E554" s="282"/>
      <c r="F554" s="282"/>
      <c r="G554" s="282"/>
      <c r="H554" s="282"/>
      <c r="I554" s="282"/>
      <c r="J554" s="282"/>
      <c r="K554" s="282"/>
      <c r="L554" s="282"/>
      <c r="M554" s="282"/>
      <c r="N554" s="282"/>
      <c r="O554" s="282"/>
      <c r="P554" s="282"/>
      <c r="Q554" s="282"/>
      <c r="R554" s="282"/>
      <c r="S554" s="282"/>
      <c r="T554" s="282"/>
      <c r="U554" s="282"/>
      <c r="V554" s="282"/>
      <c r="W554" s="282"/>
      <c r="X554" s="282"/>
      <c r="Y554" s="282"/>
      <c r="Z554" s="282"/>
      <c r="AA554" s="282"/>
      <c r="AB554" s="282"/>
      <c r="AC554" s="282"/>
      <c r="AD554" s="282"/>
      <c r="AE554" s="282"/>
      <c r="AF554" s="282"/>
      <c r="AG554" s="282"/>
      <c r="AH554" s="282"/>
      <c r="AI554" s="282"/>
      <c r="AJ554" s="282"/>
      <c r="AK554" s="282"/>
      <c r="AL554" s="282"/>
      <c r="AM554" s="282"/>
      <c r="AN554" s="282"/>
      <c r="AO554" s="282"/>
      <c r="AP554" s="282"/>
      <c r="AQ554" s="282"/>
      <c r="AR554" s="282"/>
      <c r="AS554" s="282"/>
      <c r="AT554" s="282"/>
      <c r="AU554" s="282"/>
      <c r="AV554" s="282"/>
      <c r="AW554" s="282"/>
    </row>
    <row r="555">
      <c r="A555" s="282"/>
      <c r="B555" s="282"/>
      <c r="C555" s="282"/>
      <c r="D555" s="282"/>
      <c r="E555" s="282"/>
      <c r="F555" s="282"/>
      <c r="G555" s="282"/>
      <c r="H555" s="282"/>
      <c r="I555" s="282"/>
      <c r="J555" s="282"/>
      <c r="K555" s="282"/>
      <c r="L555" s="282"/>
      <c r="M555" s="282"/>
      <c r="N555" s="282"/>
      <c r="O555" s="282"/>
      <c r="P555" s="282"/>
      <c r="Q555" s="282"/>
      <c r="R555" s="282"/>
      <c r="S555" s="282"/>
      <c r="T555" s="282"/>
      <c r="U555" s="282"/>
      <c r="V555" s="282"/>
      <c r="W555" s="282"/>
      <c r="X555" s="282"/>
      <c r="Y555" s="282"/>
      <c r="Z555" s="282"/>
      <c r="AA555" s="282"/>
      <c r="AB555" s="282"/>
      <c r="AC555" s="282"/>
      <c r="AD555" s="282"/>
      <c r="AE555" s="282"/>
      <c r="AF555" s="282"/>
      <c r="AG555" s="282"/>
      <c r="AH555" s="282"/>
      <c r="AI555" s="282"/>
      <c r="AJ555" s="282"/>
      <c r="AK555" s="282"/>
      <c r="AL555" s="282"/>
      <c r="AM555" s="282"/>
      <c r="AN555" s="282"/>
      <c r="AO555" s="282"/>
      <c r="AP555" s="282"/>
      <c r="AQ555" s="282"/>
      <c r="AR555" s="282"/>
      <c r="AS555" s="282"/>
      <c r="AT555" s="282"/>
      <c r="AU555" s="282"/>
      <c r="AV555" s="282"/>
      <c r="AW555" s="282"/>
    </row>
    <row r="556">
      <c r="A556" s="282"/>
      <c r="B556" s="282"/>
      <c r="C556" s="282"/>
      <c r="D556" s="282"/>
      <c r="E556" s="282"/>
      <c r="F556" s="282"/>
      <c r="G556" s="282"/>
      <c r="H556" s="282"/>
      <c r="I556" s="282"/>
      <c r="J556" s="282"/>
      <c r="K556" s="282"/>
      <c r="L556" s="282"/>
      <c r="M556" s="282"/>
      <c r="N556" s="282"/>
      <c r="O556" s="282"/>
      <c r="P556" s="282"/>
      <c r="Q556" s="282"/>
      <c r="R556" s="282"/>
      <c r="S556" s="282"/>
      <c r="T556" s="282"/>
      <c r="U556" s="282"/>
      <c r="V556" s="282"/>
      <c r="W556" s="282"/>
      <c r="X556" s="282"/>
      <c r="Y556" s="282"/>
      <c r="Z556" s="282"/>
      <c r="AA556" s="282"/>
      <c r="AB556" s="282"/>
      <c r="AC556" s="282"/>
      <c r="AD556" s="282"/>
      <c r="AE556" s="282"/>
      <c r="AF556" s="282"/>
      <c r="AG556" s="282"/>
      <c r="AH556" s="282"/>
      <c r="AI556" s="282"/>
      <c r="AJ556" s="282"/>
      <c r="AK556" s="282"/>
      <c r="AL556" s="282"/>
      <c r="AM556" s="282"/>
      <c r="AN556" s="282"/>
      <c r="AO556" s="282"/>
      <c r="AP556" s="282"/>
      <c r="AQ556" s="282"/>
      <c r="AR556" s="282"/>
      <c r="AS556" s="282"/>
      <c r="AT556" s="282"/>
      <c r="AU556" s="282"/>
      <c r="AV556" s="282"/>
      <c r="AW556" s="282"/>
    </row>
    <row r="557">
      <c r="A557" s="282"/>
      <c r="B557" s="282"/>
      <c r="C557" s="282"/>
      <c r="D557" s="282"/>
      <c r="E557" s="282"/>
      <c r="F557" s="282"/>
      <c r="G557" s="282"/>
      <c r="H557" s="282"/>
      <c r="I557" s="282"/>
      <c r="J557" s="282"/>
      <c r="K557" s="282"/>
      <c r="L557" s="282"/>
      <c r="M557" s="282"/>
      <c r="N557" s="282"/>
      <c r="O557" s="282"/>
      <c r="P557" s="282"/>
      <c r="Q557" s="282"/>
      <c r="R557" s="282"/>
      <c r="S557" s="282"/>
      <c r="T557" s="282"/>
      <c r="U557" s="282"/>
      <c r="V557" s="282"/>
      <c r="W557" s="282"/>
      <c r="X557" s="282"/>
      <c r="Y557" s="282"/>
      <c r="Z557" s="282"/>
      <c r="AA557" s="282"/>
      <c r="AB557" s="282"/>
      <c r="AC557" s="282"/>
      <c r="AD557" s="282"/>
      <c r="AE557" s="282"/>
      <c r="AF557" s="282"/>
      <c r="AG557" s="282"/>
      <c r="AH557" s="282"/>
      <c r="AI557" s="282"/>
      <c r="AJ557" s="282"/>
      <c r="AK557" s="282"/>
      <c r="AL557" s="282"/>
      <c r="AM557" s="282"/>
      <c r="AN557" s="282"/>
      <c r="AO557" s="282"/>
      <c r="AP557" s="282"/>
      <c r="AQ557" s="282"/>
      <c r="AR557" s="282"/>
      <c r="AS557" s="282"/>
      <c r="AT557" s="282"/>
      <c r="AU557" s="282"/>
      <c r="AV557" s="282"/>
      <c r="AW557" s="282"/>
    </row>
    <row r="558">
      <c r="A558" s="282"/>
      <c r="B558" s="282"/>
      <c r="C558" s="282"/>
      <c r="D558" s="282"/>
      <c r="E558" s="282"/>
      <c r="F558" s="282"/>
      <c r="G558" s="282"/>
      <c r="H558" s="282"/>
      <c r="I558" s="282"/>
      <c r="J558" s="282"/>
      <c r="K558" s="282"/>
      <c r="L558" s="282"/>
      <c r="M558" s="282"/>
      <c r="N558" s="282"/>
      <c r="O558" s="282"/>
      <c r="P558" s="282"/>
      <c r="Q558" s="282"/>
      <c r="R558" s="282"/>
      <c r="S558" s="282"/>
      <c r="T558" s="282"/>
      <c r="U558" s="282"/>
      <c r="V558" s="282"/>
      <c r="W558" s="282"/>
      <c r="X558" s="282"/>
      <c r="Y558" s="282"/>
      <c r="Z558" s="282"/>
      <c r="AA558" s="282"/>
      <c r="AB558" s="282"/>
      <c r="AC558" s="282"/>
      <c r="AD558" s="282"/>
      <c r="AE558" s="282"/>
      <c r="AF558" s="282"/>
      <c r="AG558" s="282"/>
      <c r="AH558" s="282"/>
      <c r="AI558" s="282"/>
      <c r="AJ558" s="282"/>
      <c r="AK558" s="282"/>
      <c r="AL558" s="282"/>
      <c r="AM558" s="282"/>
      <c r="AN558" s="282"/>
      <c r="AO558" s="282"/>
      <c r="AP558" s="282"/>
      <c r="AQ558" s="282"/>
      <c r="AR558" s="282"/>
      <c r="AS558" s="282"/>
      <c r="AT558" s="282"/>
      <c r="AU558" s="282"/>
      <c r="AV558" s="282"/>
      <c r="AW558" s="282"/>
    </row>
    <row r="559">
      <c r="A559" s="282"/>
      <c r="B559" s="282"/>
      <c r="C559" s="282"/>
      <c r="D559" s="282"/>
      <c r="E559" s="282"/>
      <c r="F559" s="282"/>
      <c r="G559" s="282"/>
      <c r="H559" s="282"/>
      <c r="I559" s="282"/>
      <c r="J559" s="282"/>
      <c r="K559" s="282"/>
      <c r="L559" s="282"/>
      <c r="M559" s="282"/>
      <c r="N559" s="282"/>
      <c r="O559" s="282"/>
      <c r="P559" s="282"/>
      <c r="Q559" s="282"/>
      <c r="R559" s="282"/>
      <c r="S559" s="282"/>
      <c r="T559" s="282"/>
      <c r="U559" s="282"/>
      <c r="V559" s="282"/>
      <c r="W559" s="282"/>
      <c r="X559" s="282"/>
      <c r="Y559" s="282"/>
      <c r="Z559" s="282"/>
      <c r="AA559" s="282"/>
      <c r="AB559" s="282"/>
      <c r="AC559" s="282"/>
      <c r="AD559" s="282"/>
      <c r="AE559" s="282"/>
      <c r="AF559" s="282"/>
      <c r="AG559" s="282"/>
      <c r="AH559" s="282"/>
      <c r="AI559" s="282"/>
      <c r="AJ559" s="282"/>
      <c r="AK559" s="282"/>
      <c r="AL559" s="282"/>
      <c r="AM559" s="282"/>
      <c r="AN559" s="282"/>
      <c r="AO559" s="282"/>
      <c r="AP559" s="282"/>
      <c r="AQ559" s="282"/>
      <c r="AR559" s="282"/>
      <c r="AS559" s="282"/>
      <c r="AT559" s="282"/>
      <c r="AU559" s="282"/>
      <c r="AV559" s="282"/>
      <c r="AW559" s="282"/>
    </row>
    <row r="560">
      <c r="A560" s="282"/>
      <c r="B560" s="282"/>
      <c r="C560" s="282"/>
      <c r="D560" s="282"/>
      <c r="E560" s="282"/>
      <c r="F560" s="282"/>
      <c r="G560" s="282"/>
      <c r="H560" s="282"/>
      <c r="I560" s="282"/>
      <c r="J560" s="282"/>
      <c r="K560" s="282"/>
      <c r="L560" s="282"/>
      <c r="M560" s="282"/>
      <c r="N560" s="282"/>
      <c r="O560" s="282"/>
      <c r="P560" s="282"/>
      <c r="Q560" s="282"/>
      <c r="R560" s="282"/>
      <c r="S560" s="282"/>
      <c r="T560" s="282"/>
      <c r="U560" s="282"/>
      <c r="V560" s="282"/>
      <c r="W560" s="282"/>
      <c r="X560" s="282"/>
      <c r="Y560" s="282"/>
      <c r="Z560" s="282"/>
      <c r="AA560" s="282"/>
      <c r="AB560" s="282"/>
      <c r="AC560" s="282"/>
      <c r="AD560" s="282"/>
      <c r="AE560" s="282"/>
      <c r="AF560" s="282"/>
      <c r="AG560" s="282"/>
      <c r="AH560" s="282"/>
      <c r="AI560" s="282"/>
      <c r="AJ560" s="282"/>
      <c r="AK560" s="282"/>
      <c r="AL560" s="282"/>
      <c r="AM560" s="282"/>
      <c r="AN560" s="282"/>
      <c r="AO560" s="282"/>
      <c r="AP560" s="282"/>
      <c r="AQ560" s="282"/>
      <c r="AR560" s="282"/>
      <c r="AS560" s="282"/>
      <c r="AT560" s="282"/>
      <c r="AU560" s="282"/>
      <c r="AV560" s="282"/>
      <c r="AW560" s="282"/>
    </row>
    <row r="561">
      <c r="A561" s="282"/>
      <c r="B561" s="282"/>
      <c r="C561" s="282"/>
      <c r="D561" s="282"/>
      <c r="E561" s="282"/>
      <c r="F561" s="282"/>
      <c r="G561" s="282"/>
      <c r="H561" s="282"/>
      <c r="I561" s="282"/>
      <c r="J561" s="282"/>
      <c r="K561" s="282"/>
      <c r="L561" s="282"/>
      <c r="M561" s="282"/>
      <c r="N561" s="282"/>
      <c r="O561" s="282"/>
      <c r="P561" s="282"/>
      <c r="Q561" s="282"/>
      <c r="R561" s="282"/>
      <c r="S561" s="282"/>
      <c r="T561" s="282"/>
      <c r="U561" s="282"/>
      <c r="V561" s="282"/>
      <c r="W561" s="282"/>
      <c r="X561" s="282"/>
      <c r="Y561" s="282"/>
      <c r="Z561" s="282"/>
      <c r="AA561" s="282"/>
      <c r="AB561" s="282"/>
      <c r="AC561" s="282"/>
      <c r="AD561" s="282"/>
      <c r="AE561" s="282"/>
      <c r="AF561" s="282"/>
      <c r="AG561" s="282"/>
      <c r="AH561" s="282"/>
      <c r="AI561" s="282"/>
      <c r="AJ561" s="282"/>
      <c r="AK561" s="282"/>
      <c r="AL561" s="282"/>
      <c r="AM561" s="282"/>
      <c r="AN561" s="282"/>
      <c r="AO561" s="282"/>
      <c r="AP561" s="282"/>
      <c r="AQ561" s="282"/>
      <c r="AR561" s="282"/>
      <c r="AS561" s="282"/>
      <c r="AT561" s="282"/>
      <c r="AU561" s="282"/>
      <c r="AV561" s="282"/>
      <c r="AW561" s="282"/>
    </row>
    <row r="562">
      <c r="A562" s="282"/>
      <c r="B562" s="282"/>
      <c r="C562" s="282"/>
      <c r="D562" s="282"/>
      <c r="E562" s="282"/>
      <c r="F562" s="282"/>
      <c r="G562" s="282"/>
      <c r="H562" s="282"/>
      <c r="I562" s="282"/>
      <c r="J562" s="282"/>
      <c r="K562" s="282"/>
      <c r="L562" s="282"/>
      <c r="M562" s="282"/>
      <c r="N562" s="282"/>
      <c r="O562" s="282"/>
      <c r="P562" s="282"/>
      <c r="Q562" s="282"/>
      <c r="R562" s="282"/>
      <c r="S562" s="282"/>
      <c r="T562" s="282"/>
      <c r="U562" s="282"/>
      <c r="V562" s="282"/>
      <c r="W562" s="282"/>
      <c r="X562" s="282"/>
      <c r="Y562" s="282"/>
      <c r="Z562" s="282"/>
      <c r="AA562" s="282"/>
      <c r="AB562" s="282"/>
      <c r="AC562" s="282"/>
      <c r="AD562" s="282"/>
      <c r="AE562" s="282"/>
      <c r="AF562" s="282"/>
      <c r="AG562" s="282"/>
      <c r="AH562" s="282"/>
      <c r="AI562" s="282"/>
      <c r="AJ562" s="282"/>
      <c r="AK562" s="282"/>
      <c r="AL562" s="282"/>
      <c r="AM562" s="282"/>
      <c r="AN562" s="282"/>
      <c r="AO562" s="282"/>
      <c r="AP562" s="282"/>
      <c r="AQ562" s="282"/>
      <c r="AR562" s="282"/>
      <c r="AS562" s="282"/>
      <c r="AT562" s="282"/>
      <c r="AU562" s="282"/>
      <c r="AV562" s="282"/>
      <c r="AW562" s="282"/>
    </row>
    <row r="563">
      <c r="A563" s="282"/>
      <c r="B563" s="282"/>
      <c r="C563" s="282"/>
      <c r="D563" s="282"/>
      <c r="E563" s="282"/>
      <c r="F563" s="282"/>
      <c r="G563" s="282"/>
      <c r="H563" s="282"/>
      <c r="I563" s="282"/>
      <c r="J563" s="282"/>
      <c r="K563" s="282"/>
      <c r="L563" s="282"/>
      <c r="M563" s="282"/>
      <c r="N563" s="282"/>
      <c r="O563" s="282"/>
      <c r="P563" s="282"/>
      <c r="Q563" s="282"/>
      <c r="R563" s="282"/>
      <c r="S563" s="282"/>
      <c r="T563" s="282"/>
      <c r="U563" s="282"/>
      <c r="V563" s="282"/>
      <c r="W563" s="282"/>
      <c r="X563" s="282"/>
      <c r="Y563" s="282"/>
      <c r="Z563" s="282"/>
      <c r="AA563" s="282"/>
      <c r="AB563" s="282"/>
      <c r="AC563" s="282"/>
      <c r="AD563" s="282"/>
      <c r="AE563" s="282"/>
      <c r="AF563" s="282"/>
      <c r="AG563" s="282"/>
      <c r="AH563" s="282"/>
      <c r="AI563" s="282"/>
      <c r="AJ563" s="282"/>
      <c r="AK563" s="282"/>
      <c r="AL563" s="282"/>
      <c r="AM563" s="282"/>
      <c r="AN563" s="282"/>
      <c r="AO563" s="282"/>
      <c r="AP563" s="282"/>
      <c r="AQ563" s="282"/>
      <c r="AR563" s="282"/>
      <c r="AS563" s="282"/>
      <c r="AT563" s="282"/>
      <c r="AU563" s="282"/>
      <c r="AV563" s="282"/>
      <c r="AW563" s="282"/>
    </row>
    <row r="564">
      <c r="A564" s="282"/>
      <c r="B564" s="282"/>
      <c r="C564" s="282"/>
      <c r="D564" s="282"/>
      <c r="E564" s="282"/>
      <c r="F564" s="282"/>
      <c r="G564" s="282"/>
      <c r="H564" s="282"/>
      <c r="I564" s="282"/>
      <c r="J564" s="282"/>
      <c r="K564" s="282"/>
      <c r="L564" s="282"/>
      <c r="M564" s="282"/>
      <c r="N564" s="282"/>
      <c r="O564" s="282"/>
      <c r="P564" s="282"/>
      <c r="Q564" s="282"/>
      <c r="R564" s="282"/>
      <c r="S564" s="282"/>
      <c r="T564" s="282"/>
      <c r="U564" s="282"/>
      <c r="V564" s="282"/>
      <c r="W564" s="282"/>
      <c r="X564" s="282"/>
      <c r="Y564" s="282"/>
      <c r="Z564" s="282"/>
      <c r="AA564" s="282"/>
      <c r="AB564" s="282"/>
      <c r="AC564" s="282"/>
      <c r="AD564" s="282"/>
      <c r="AE564" s="282"/>
      <c r="AF564" s="282"/>
      <c r="AG564" s="282"/>
      <c r="AH564" s="282"/>
      <c r="AI564" s="282"/>
      <c r="AJ564" s="282"/>
      <c r="AK564" s="282"/>
      <c r="AL564" s="282"/>
      <c r="AM564" s="282"/>
      <c r="AN564" s="282"/>
      <c r="AO564" s="282"/>
      <c r="AP564" s="282"/>
      <c r="AQ564" s="282"/>
      <c r="AR564" s="282"/>
      <c r="AS564" s="282"/>
      <c r="AT564" s="282"/>
      <c r="AU564" s="282"/>
      <c r="AV564" s="282"/>
      <c r="AW564" s="282"/>
    </row>
    <row r="565">
      <c r="A565" s="282"/>
      <c r="B565" s="282"/>
      <c r="C565" s="282"/>
      <c r="D565" s="282"/>
      <c r="E565" s="282"/>
      <c r="F565" s="282"/>
      <c r="G565" s="282"/>
      <c r="H565" s="282"/>
      <c r="I565" s="282"/>
      <c r="J565" s="282"/>
      <c r="K565" s="282"/>
      <c r="L565" s="282"/>
      <c r="M565" s="282"/>
      <c r="N565" s="282"/>
      <c r="O565" s="282"/>
      <c r="P565" s="282"/>
      <c r="Q565" s="282"/>
      <c r="R565" s="282"/>
      <c r="S565" s="282"/>
      <c r="T565" s="282"/>
      <c r="U565" s="282"/>
      <c r="V565" s="282"/>
      <c r="W565" s="282"/>
      <c r="X565" s="282"/>
      <c r="Y565" s="282"/>
      <c r="Z565" s="282"/>
      <c r="AA565" s="282"/>
      <c r="AB565" s="282"/>
      <c r="AC565" s="282"/>
      <c r="AD565" s="282"/>
      <c r="AE565" s="282"/>
      <c r="AF565" s="282"/>
      <c r="AG565" s="282"/>
      <c r="AH565" s="282"/>
      <c r="AI565" s="282"/>
      <c r="AJ565" s="282"/>
      <c r="AK565" s="282"/>
      <c r="AL565" s="282"/>
      <c r="AM565" s="282"/>
      <c r="AN565" s="282"/>
      <c r="AO565" s="282"/>
      <c r="AP565" s="282"/>
      <c r="AQ565" s="282"/>
      <c r="AR565" s="282"/>
      <c r="AS565" s="282"/>
      <c r="AT565" s="282"/>
      <c r="AU565" s="282"/>
      <c r="AV565" s="282"/>
      <c r="AW565" s="282"/>
    </row>
    <row r="566">
      <c r="A566" s="282"/>
      <c r="B566" s="282"/>
      <c r="C566" s="282"/>
      <c r="D566" s="282"/>
      <c r="E566" s="282"/>
      <c r="F566" s="282"/>
      <c r="G566" s="282"/>
      <c r="H566" s="282"/>
      <c r="I566" s="282"/>
      <c r="J566" s="282"/>
      <c r="K566" s="282"/>
      <c r="L566" s="282"/>
      <c r="M566" s="282"/>
      <c r="N566" s="282"/>
      <c r="O566" s="282"/>
      <c r="P566" s="282"/>
      <c r="Q566" s="282"/>
      <c r="R566" s="282"/>
      <c r="S566" s="282"/>
      <c r="T566" s="282"/>
      <c r="U566" s="282"/>
      <c r="V566" s="282"/>
      <c r="W566" s="282"/>
      <c r="X566" s="282"/>
      <c r="Y566" s="282"/>
      <c r="Z566" s="282"/>
      <c r="AA566" s="282"/>
      <c r="AB566" s="282"/>
      <c r="AC566" s="282"/>
      <c r="AD566" s="282"/>
      <c r="AE566" s="282"/>
      <c r="AF566" s="282"/>
      <c r="AG566" s="282"/>
      <c r="AH566" s="282"/>
      <c r="AI566" s="282"/>
      <c r="AJ566" s="282"/>
      <c r="AK566" s="282"/>
      <c r="AL566" s="282"/>
      <c r="AM566" s="282"/>
      <c r="AN566" s="282"/>
      <c r="AO566" s="282"/>
      <c r="AP566" s="282"/>
      <c r="AQ566" s="282"/>
      <c r="AR566" s="282"/>
      <c r="AS566" s="282"/>
      <c r="AT566" s="282"/>
      <c r="AU566" s="282"/>
      <c r="AV566" s="282"/>
      <c r="AW566" s="282"/>
    </row>
    <row r="567">
      <c r="A567" s="282"/>
      <c r="B567" s="282"/>
      <c r="C567" s="282"/>
      <c r="D567" s="282"/>
      <c r="E567" s="282"/>
      <c r="F567" s="282"/>
      <c r="G567" s="282"/>
      <c r="H567" s="282"/>
      <c r="I567" s="282"/>
      <c r="J567" s="282"/>
      <c r="K567" s="282"/>
      <c r="L567" s="282"/>
      <c r="M567" s="282"/>
      <c r="N567" s="282"/>
      <c r="O567" s="282"/>
      <c r="P567" s="282"/>
      <c r="Q567" s="282"/>
      <c r="R567" s="282"/>
      <c r="S567" s="282"/>
      <c r="T567" s="282"/>
      <c r="U567" s="282"/>
      <c r="V567" s="282"/>
      <c r="W567" s="282"/>
      <c r="X567" s="282"/>
      <c r="Y567" s="282"/>
      <c r="Z567" s="282"/>
      <c r="AA567" s="282"/>
      <c r="AB567" s="282"/>
      <c r="AC567" s="282"/>
      <c r="AD567" s="282"/>
      <c r="AE567" s="282"/>
      <c r="AF567" s="282"/>
      <c r="AG567" s="282"/>
      <c r="AH567" s="282"/>
      <c r="AI567" s="282"/>
      <c r="AJ567" s="282"/>
      <c r="AK567" s="282"/>
      <c r="AL567" s="282"/>
      <c r="AM567" s="282"/>
      <c r="AN567" s="282"/>
      <c r="AO567" s="282"/>
      <c r="AP567" s="282"/>
      <c r="AQ567" s="282"/>
      <c r="AR567" s="282"/>
      <c r="AS567" s="282"/>
      <c r="AT567" s="282"/>
      <c r="AU567" s="282"/>
      <c r="AV567" s="282"/>
      <c r="AW567" s="282"/>
    </row>
    <row r="568">
      <c r="A568" s="282"/>
      <c r="B568" s="282"/>
      <c r="C568" s="282"/>
      <c r="D568" s="282"/>
      <c r="E568" s="282"/>
      <c r="F568" s="282"/>
      <c r="G568" s="282"/>
      <c r="H568" s="282"/>
      <c r="I568" s="282"/>
      <c r="J568" s="282"/>
      <c r="K568" s="282"/>
      <c r="L568" s="282"/>
      <c r="M568" s="282"/>
      <c r="N568" s="282"/>
      <c r="O568" s="282"/>
      <c r="P568" s="282"/>
      <c r="Q568" s="282"/>
      <c r="R568" s="282"/>
      <c r="S568" s="282"/>
      <c r="T568" s="282"/>
      <c r="U568" s="282"/>
      <c r="V568" s="282"/>
      <c r="W568" s="282"/>
      <c r="X568" s="282"/>
      <c r="Y568" s="282"/>
      <c r="Z568" s="282"/>
      <c r="AA568" s="282"/>
      <c r="AB568" s="282"/>
      <c r="AC568" s="282"/>
      <c r="AD568" s="282"/>
      <c r="AE568" s="282"/>
      <c r="AF568" s="282"/>
      <c r="AG568" s="282"/>
      <c r="AH568" s="282"/>
      <c r="AI568" s="282"/>
      <c r="AJ568" s="282"/>
      <c r="AK568" s="282"/>
      <c r="AL568" s="282"/>
      <c r="AM568" s="282"/>
      <c r="AN568" s="282"/>
      <c r="AO568" s="282"/>
      <c r="AP568" s="282"/>
      <c r="AQ568" s="282"/>
      <c r="AR568" s="282"/>
      <c r="AS568" s="282"/>
      <c r="AT568" s="282"/>
      <c r="AU568" s="282"/>
      <c r="AV568" s="282"/>
      <c r="AW568" s="282"/>
    </row>
    <row r="569">
      <c r="A569" s="282"/>
      <c r="B569" s="282"/>
      <c r="C569" s="282"/>
      <c r="D569" s="282"/>
      <c r="E569" s="282"/>
      <c r="F569" s="282"/>
      <c r="G569" s="282"/>
      <c r="H569" s="282"/>
      <c r="I569" s="282"/>
      <c r="J569" s="282"/>
      <c r="K569" s="282"/>
      <c r="L569" s="282"/>
      <c r="M569" s="282"/>
      <c r="N569" s="282"/>
      <c r="O569" s="282"/>
      <c r="P569" s="282"/>
      <c r="Q569" s="282"/>
      <c r="R569" s="282"/>
      <c r="S569" s="282"/>
      <c r="T569" s="282"/>
      <c r="U569" s="282"/>
      <c r="V569" s="282"/>
      <c r="W569" s="282"/>
      <c r="X569" s="282"/>
      <c r="Y569" s="282"/>
      <c r="Z569" s="282"/>
      <c r="AA569" s="282"/>
      <c r="AB569" s="282"/>
      <c r="AC569" s="282"/>
      <c r="AD569" s="282"/>
      <c r="AE569" s="282"/>
      <c r="AF569" s="282"/>
      <c r="AG569" s="282"/>
      <c r="AH569" s="282"/>
      <c r="AI569" s="282"/>
      <c r="AJ569" s="282"/>
      <c r="AK569" s="282"/>
      <c r="AL569" s="282"/>
      <c r="AM569" s="282"/>
      <c r="AN569" s="282"/>
      <c r="AO569" s="282"/>
      <c r="AP569" s="282"/>
      <c r="AQ569" s="282"/>
      <c r="AR569" s="282"/>
      <c r="AS569" s="282"/>
      <c r="AT569" s="282"/>
      <c r="AU569" s="282"/>
      <c r="AV569" s="282"/>
      <c r="AW569" s="282"/>
    </row>
    <row r="570">
      <c r="A570" s="282"/>
      <c r="B570" s="282"/>
      <c r="C570" s="282"/>
      <c r="D570" s="282"/>
      <c r="E570" s="282"/>
      <c r="F570" s="282"/>
      <c r="G570" s="282"/>
      <c r="H570" s="282"/>
      <c r="I570" s="282"/>
      <c r="J570" s="282"/>
      <c r="K570" s="282"/>
      <c r="L570" s="282"/>
      <c r="M570" s="282"/>
      <c r="N570" s="282"/>
      <c r="O570" s="282"/>
      <c r="P570" s="282"/>
      <c r="Q570" s="282"/>
      <c r="R570" s="282"/>
      <c r="S570" s="282"/>
      <c r="T570" s="282"/>
      <c r="U570" s="282"/>
      <c r="V570" s="282"/>
      <c r="W570" s="282"/>
      <c r="X570" s="282"/>
      <c r="Y570" s="282"/>
      <c r="Z570" s="282"/>
      <c r="AA570" s="282"/>
      <c r="AB570" s="282"/>
      <c r="AC570" s="282"/>
      <c r="AD570" s="282"/>
      <c r="AE570" s="282"/>
      <c r="AF570" s="282"/>
      <c r="AG570" s="282"/>
      <c r="AH570" s="282"/>
      <c r="AI570" s="282"/>
      <c r="AJ570" s="282"/>
      <c r="AK570" s="282"/>
      <c r="AL570" s="282"/>
      <c r="AM570" s="282"/>
      <c r="AN570" s="282"/>
      <c r="AO570" s="282"/>
      <c r="AP570" s="282"/>
      <c r="AQ570" s="282"/>
      <c r="AR570" s="282"/>
      <c r="AS570" s="282"/>
      <c r="AT570" s="282"/>
      <c r="AU570" s="282"/>
      <c r="AV570" s="282"/>
      <c r="AW570" s="282"/>
    </row>
    <row r="571">
      <c r="A571" s="282"/>
      <c r="B571" s="282"/>
      <c r="C571" s="282"/>
      <c r="D571" s="282"/>
      <c r="E571" s="282"/>
      <c r="F571" s="282"/>
      <c r="G571" s="282"/>
      <c r="H571" s="282"/>
      <c r="I571" s="282"/>
      <c r="J571" s="282"/>
      <c r="K571" s="282"/>
      <c r="L571" s="282"/>
      <c r="M571" s="282"/>
      <c r="N571" s="282"/>
      <c r="O571" s="282"/>
      <c r="P571" s="282"/>
      <c r="Q571" s="282"/>
      <c r="R571" s="282"/>
      <c r="S571" s="282"/>
      <c r="T571" s="282"/>
      <c r="U571" s="282"/>
      <c r="V571" s="282"/>
      <c r="W571" s="282"/>
      <c r="X571" s="282"/>
      <c r="Y571" s="282"/>
      <c r="Z571" s="282"/>
      <c r="AA571" s="282"/>
      <c r="AB571" s="282"/>
      <c r="AC571" s="282"/>
      <c r="AD571" s="282"/>
      <c r="AE571" s="282"/>
      <c r="AF571" s="282"/>
      <c r="AG571" s="282"/>
      <c r="AH571" s="282"/>
      <c r="AI571" s="282"/>
      <c r="AJ571" s="282"/>
      <c r="AK571" s="282"/>
      <c r="AL571" s="282"/>
      <c r="AM571" s="282"/>
      <c r="AN571" s="282"/>
      <c r="AO571" s="282"/>
      <c r="AP571" s="282"/>
      <c r="AQ571" s="282"/>
      <c r="AR571" s="282"/>
      <c r="AS571" s="282"/>
      <c r="AT571" s="282"/>
      <c r="AU571" s="282"/>
      <c r="AV571" s="282"/>
      <c r="AW571" s="282"/>
    </row>
    <row r="572">
      <c r="A572" s="282"/>
      <c r="B572" s="282"/>
      <c r="C572" s="282"/>
      <c r="D572" s="282"/>
      <c r="E572" s="282"/>
      <c r="F572" s="282"/>
      <c r="G572" s="282"/>
      <c r="H572" s="282"/>
      <c r="I572" s="282"/>
      <c r="J572" s="282"/>
      <c r="K572" s="282"/>
      <c r="L572" s="282"/>
      <c r="M572" s="282"/>
      <c r="N572" s="282"/>
      <c r="O572" s="282"/>
      <c r="P572" s="282"/>
      <c r="Q572" s="282"/>
      <c r="R572" s="282"/>
      <c r="S572" s="282"/>
      <c r="T572" s="282"/>
      <c r="U572" s="282"/>
      <c r="V572" s="282"/>
      <c r="W572" s="282"/>
      <c r="X572" s="282"/>
      <c r="Y572" s="282"/>
      <c r="Z572" s="282"/>
      <c r="AA572" s="282"/>
      <c r="AB572" s="282"/>
      <c r="AC572" s="282"/>
      <c r="AD572" s="282"/>
      <c r="AE572" s="282"/>
      <c r="AF572" s="282"/>
      <c r="AG572" s="282"/>
      <c r="AH572" s="282"/>
      <c r="AI572" s="282"/>
      <c r="AJ572" s="282"/>
      <c r="AK572" s="282"/>
      <c r="AL572" s="282"/>
      <c r="AM572" s="282"/>
      <c r="AN572" s="282"/>
      <c r="AO572" s="282"/>
      <c r="AP572" s="282"/>
      <c r="AQ572" s="282"/>
      <c r="AR572" s="282"/>
      <c r="AS572" s="282"/>
      <c r="AT572" s="282"/>
      <c r="AU572" s="282"/>
      <c r="AV572" s="282"/>
      <c r="AW572" s="282"/>
    </row>
    <row r="573">
      <c r="A573" s="282"/>
      <c r="B573" s="282"/>
      <c r="C573" s="282"/>
      <c r="D573" s="282"/>
      <c r="E573" s="282"/>
      <c r="F573" s="282"/>
      <c r="G573" s="282"/>
      <c r="H573" s="282"/>
      <c r="I573" s="282"/>
      <c r="J573" s="282"/>
      <c r="K573" s="282"/>
      <c r="L573" s="282"/>
      <c r="M573" s="282"/>
      <c r="N573" s="282"/>
      <c r="O573" s="282"/>
      <c r="P573" s="282"/>
      <c r="Q573" s="282"/>
      <c r="R573" s="282"/>
      <c r="S573" s="282"/>
      <c r="T573" s="282"/>
      <c r="U573" s="282"/>
      <c r="V573" s="282"/>
      <c r="W573" s="282"/>
      <c r="X573" s="282"/>
      <c r="Y573" s="282"/>
      <c r="Z573" s="282"/>
      <c r="AA573" s="282"/>
      <c r="AB573" s="282"/>
      <c r="AC573" s="282"/>
      <c r="AD573" s="282"/>
      <c r="AE573" s="282"/>
      <c r="AF573" s="282"/>
      <c r="AG573" s="282"/>
      <c r="AH573" s="282"/>
      <c r="AI573" s="282"/>
      <c r="AJ573" s="282"/>
      <c r="AK573" s="282"/>
      <c r="AL573" s="282"/>
      <c r="AM573" s="282"/>
      <c r="AN573" s="282"/>
      <c r="AO573" s="282"/>
      <c r="AP573" s="282"/>
      <c r="AQ573" s="282"/>
      <c r="AR573" s="282"/>
      <c r="AS573" s="282"/>
      <c r="AT573" s="282"/>
      <c r="AU573" s="282"/>
      <c r="AV573" s="282"/>
      <c r="AW573" s="282"/>
    </row>
    <row r="574">
      <c r="A574" s="282"/>
      <c r="B574" s="282"/>
      <c r="C574" s="282"/>
      <c r="D574" s="282"/>
      <c r="E574" s="282"/>
      <c r="F574" s="282"/>
      <c r="G574" s="282"/>
      <c r="H574" s="282"/>
      <c r="I574" s="282"/>
      <c r="J574" s="282"/>
      <c r="K574" s="282"/>
      <c r="L574" s="282"/>
      <c r="M574" s="282"/>
      <c r="N574" s="282"/>
      <c r="O574" s="282"/>
      <c r="P574" s="282"/>
      <c r="Q574" s="282"/>
      <c r="R574" s="282"/>
      <c r="S574" s="282"/>
      <c r="T574" s="282"/>
      <c r="U574" s="282"/>
      <c r="V574" s="282"/>
      <c r="W574" s="282"/>
      <c r="X574" s="282"/>
      <c r="Y574" s="282"/>
      <c r="Z574" s="282"/>
      <c r="AA574" s="282"/>
      <c r="AB574" s="282"/>
      <c r="AC574" s="282"/>
      <c r="AD574" s="282"/>
      <c r="AE574" s="282"/>
      <c r="AF574" s="282"/>
      <c r="AG574" s="282"/>
      <c r="AH574" s="282"/>
      <c r="AI574" s="282"/>
      <c r="AJ574" s="282"/>
      <c r="AK574" s="282"/>
      <c r="AL574" s="282"/>
      <c r="AM574" s="282"/>
      <c r="AN574" s="282"/>
      <c r="AO574" s="282"/>
      <c r="AP574" s="282"/>
      <c r="AQ574" s="282"/>
      <c r="AR574" s="282"/>
      <c r="AS574" s="282"/>
      <c r="AT574" s="282"/>
      <c r="AU574" s="282"/>
      <c r="AV574" s="282"/>
      <c r="AW574" s="282"/>
    </row>
    <row r="575">
      <c r="A575" s="282"/>
      <c r="B575" s="282"/>
      <c r="C575" s="282"/>
      <c r="D575" s="282"/>
      <c r="E575" s="282"/>
      <c r="F575" s="282"/>
      <c r="G575" s="282"/>
      <c r="H575" s="282"/>
      <c r="I575" s="282"/>
      <c r="J575" s="282"/>
      <c r="K575" s="282"/>
      <c r="L575" s="282"/>
      <c r="M575" s="282"/>
      <c r="N575" s="282"/>
      <c r="O575" s="282"/>
      <c r="P575" s="282"/>
      <c r="Q575" s="282"/>
      <c r="R575" s="282"/>
      <c r="S575" s="282"/>
      <c r="T575" s="282"/>
      <c r="U575" s="282"/>
      <c r="V575" s="282"/>
      <c r="W575" s="282"/>
      <c r="X575" s="282"/>
      <c r="Y575" s="282"/>
      <c r="Z575" s="282"/>
      <c r="AA575" s="282"/>
      <c r="AB575" s="282"/>
      <c r="AC575" s="282"/>
      <c r="AD575" s="282"/>
      <c r="AE575" s="282"/>
      <c r="AF575" s="282"/>
      <c r="AG575" s="282"/>
      <c r="AH575" s="282"/>
      <c r="AI575" s="282"/>
      <c r="AJ575" s="282"/>
      <c r="AK575" s="282"/>
      <c r="AL575" s="282"/>
      <c r="AM575" s="282"/>
      <c r="AN575" s="282"/>
      <c r="AO575" s="282"/>
      <c r="AP575" s="282"/>
      <c r="AQ575" s="282"/>
      <c r="AR575" s="282"/>
      <c r="AS575" s="282"/>
      <c r="AT575" s="282"/>
      <c r="AU575" s="282"/>
      <c r="AV575" s="282"/>
      <c r="AW575" s="282"/>
    </row>
    <row r="576">
      <c r="A576" s="282"/>
      <c r="B576" s="282"/>
      <c r="C576" s="282"/>
      <c r="D576" s="282"/>
      <c r="E576" s="282"/>
      <c r="F576" s="282"/>
      <c r="G576" s="282"/>
      <c r="H576" s="282"/>
      <c r="I576" s="282"/>
      <c r="J576" s="282"/>
      <c r="K576" s="282"/>
      <c r="L576" s="282"/>
      <c r="M576" s="282"/>
      <c r="N576" s="282"/>
      <c r="O576" s="282"/>
      <c r="P576" s="282"/>
      <c r="Q576" s="282"/>
      <c r="R576" s="282"/>
      <c r="S576" s="282"/>
      <c r="T576" s="282"/>
      <c r="U576" s="282"/>
      <c r="V576" s="282"/>
      <c r="W576" s="282"/>
      <c r="X576" s="282"/>
      <c r="Y576" s="282"/>
      <c r="Z576" s="282"/>
      <c r="AA576" s="282"/>
      <c r="AB576" s="282"/>
      <c r="AC576" s="282"/>
      <c r="AD576" s="282"/>
      <c r="AE576" s="282"/>
      <c r="AF576" s="282"/>
      <c r="AG576" s="282"/>
      <c r="AH576" s="282"/>
      <c r="AI576" s="282"/>
      <c r="AJ576" s="282"/>
      <c r="AK576" s="282"/>
      <c r="AL576" s="282"/>
      <c r="AM576" s="282"/>
      <c r="AN576" s="282"/>
      <c r="AO576" s="282"/>
      <c r="AP576" s="282"/>
      <c r="AQ576" s="282"/>
      <c r="AR576" s="282"/>
      <c r="AS576" s="282"/>
      <c r="AT576" s="282"/>
      <c r="AU576" s="282"/>
      <c r="AV576" s="282"/>
      <c r="AW576" s="282"/>
    </row>
    <row r="577">
      <c r="A577" s="282"/>
      <c r="B577" s="282"/>
      <c r="C577" s="282"/>
      <c r="D577" s="282"/>
      <c r="E577" s="282"/>
      <c r="F577" s="282"/>
      <c r="G577" s="282"/>
      <c r="H577" s="282"/>
      <c r="I577" s="282"/>
      <c r="J577" s="282"/>
      <c r="K577" s="282"/>
      <c r="L577" s="282"/>
      <c r="M577" s="282"/>
      <c r="N577" s="282"/>
      <c r="O577" s="282"/>
      <c r="P577" s="282"/>
      <c r="Q577" s="282"/>
      <c r="R577" s="282"/>
      <c r="S577" s="282"/>
      <c r="T577" s="282"/>
      <c r="U577" s="282"/>
      <c r="V577" s="282"/>
      <c r="W577" s="282"/>
      <c r="X577" s="282"/>
      <c r="Y577" s="282"/>
      <c r="Z577" s="282"/>
      <c r="AA577" s="282"/>
      <c r="AB577" s="282"/>
      <c r="AC577" s="282"/>
      <c r="AD577" s="282"/>
      <c r="AE577" s="282"/>
      <c r="AF577" s="282"/>
      <c r="AG577" s="282"/>
      <c r="AH577" s="282"/>
      <c r="AI577" s="282"/>
      <c r="AJ577" s="282"/>
      <c r="AK577" s="282"/>
      <c r="AL577" s="282"/>
      <c r="AM577" s="282"/>
      <c r="AN577" s="282"/>
      <c r="AO577" s="282"/>
      <c r="AP577" s="282"/>
      <c r="AQ577" s="282"/>
      <c r="AR577" s="282"/>
      <c r="AS577" s="282"/>
      <c r="AT577" s="282"/>
      <c r="AU577" s="282"/>
      <c r="AV577" s="282"/>
      <c r="AW577" s="282"/>
    </row>
    <row r="578">
      <c r="A578" s="282"/>
      <c r="B578" s="282"/>
      <c r="C578" s="282"/>
      <c r="D578" s="282"/>
      <c r="E578" s="282"/>
      <c r="F578" s="282"/>
      <c r="G578" s="282"/>
      <c r="H578" s="282"/>
      <c r="I578" s="282"/>
      <c r="J578" s="282"/>
      <c r="K578" s="282"/>
      <c r="L578" s="282"/>
      <c r="M578" s="282"/>
      <c r="N578" s="282"/>
      <c r="O578" s="282"/>
      <c r="P578" s="282"/>
      <c r="Q578" s="282"/>
      <c r="R578" s="282"/>
      <c r="S578" s="282"/>
      <c r="T578" s="282"/>
      <c r="U578" s="282"/>
      <c r="V578" s="282"/>
      <c r="W578" s="282"/>
      <c r="X578" s="282"/>
      <c r="Y578" s="282"/>
      <c r="Z578" s="282"/>
      <c r="AA578" s="282"/>
      <c r="AB578" s="282"/>
      <c r="AC578" s="282"/>
      <c r="AD578" s="282"/>
      <c r="AE578" s="282"/>
      <c r="AF578" s="282"/>
      <c r="AG578" s="282"/>
      <c r="AH578" s="282"/>
      <c r="AI578" s="282"/>
      <c r="AJ578" s="282"/>
      <c r="AK578" s="282"/>
      <c r="AL578" s="282"/>
      <c r="AM578" s="282"/>
      <c r="AN578" s="282"/>
      <c r="AO578" s="282"/>
      <c r="AP578" s="282"/>
      <c r="AQ578" s="282"/>
      <c r="AR578" s="282"/>
      <c r="AS578" s="282"/>
      <c r="AT578" s="282"/>
      <c r="AU578" s="282"/>
      <c r="AV578" s="282"/>
      <c r="AW578" s="282"/>
    </row>
    <row r="579">
      <c r="A579" s="282"/>
      <c r="B579" s="282"/>
      <c r="C579" s="282"/>
      <c r="D579" s="282"/>
      <c r="E579" s="282"/>
      <c r="F579" s="282"/>
      <c r="G579" s="282"/>
      <c r="H579" s="282"/>
      <c r="I579" s="282"/>
      <c r="J579" s="282"/>
      <c r="K579" s="282"/>
      <c r="L579" s="282"/>
      <c r="M579" s="282"/>
      <c r="N579" s="282"/>
      <c r="O579" s="282"/>
      <c r="P579" s="282"/>
      <c r="Q579" s="282"/>
      <c r="R579" s="282"/>
      <c r="S579" s="282"/>
      <c r="T579" s="282"/>
      <c r="U579" s="282"/>
      <c r="V579" s="282"/>
      <c r="W579" s="282"/>
      <c r="X579" s="282"/>
      <c r="Y579" s="282"/>
      <c r="Z579" s="282"/>
      <c r="AA579" s="282"/>
      <c r="AB579" s="282"/>
      <c r="AC579" s="282"/>
      <c r="AD579" s="282"/>
      <c r="AE579" s="282"/>
      <c r="AF579" s="282"/>
      <c r="AG579" s="282"/>
      <c r="AH579" s="282"/>
      <c r="AI579" s="282"/>
      <c r="AJ579" s="282"/>
      <c r="AK579" s="282"/>
      <c r="AL579" s="282"/>
      <c r="AM579" s="282"/>
      <c r="AN579" s="282"/>
      <c r="AO579" s="282"/>
      <c r="AP579" s="282"/>
      <c r="AQ579" s="282"/>
      <c r="AR579" s="282"/>
      <c r="AS579" s="282"/>
      <c r="AT579" s="282"/>
      <c r="AU579" s="282"/>
      <c r="AV579" s="282"/>
      <c r="AW579" s="282"/>
    </row>
    <row r="580">
      <c r="A580" s="282"/>
      <c r="B580" s="282"/>
      <c r="C580" s="282"/>
      <c r="D580" s="282"/>
      <c r="E580" s="282"/>
      <c r="F580" s="282"/>
      <c r="G580" s="282"/>
      <c r="H580" s="282"/>
      <c r="I580" s="282"/>
      <c r="J580" s="282"/>
      <c r="K580" s="282"/>
      <c r="L580" s="282"/>
      <c r="M580" s="282"/>
      <c r="N580" s="282"/>
      <c r="O580" s="282"/>
      <c r="P580" s="282"/>
      <c r="Q580" s="282"/>
      <c r="R580" s="282"/>
      <c r="S580" s="282"/>
      <c r="T580" s="282"/>
      <c r="U580" s="282"/>
      <c r="V580" s="282"/>
      <c r="W580" s="282"/>
      <c r="X580" s="282"/>
      <c r="Y580" s="282"/>
      <c r="Z580" s="282"/>
      <c r="AA580" s="282"/>
      <c r="AB580" s="282"/>
      <c r="AC580" s="282"/>
      <c r="AD580" s="282"/>
      <c r="AE580" s="282"/>
      <c r="AF580" s="282"/>
      <c r="AG580" s="282"/>
      <c r="AH580" s="282"/>
      <c r="AI580" s="282"/>
      <c r="AJ580" s="282"/>
      <c r="AK580" s="282"/>
      <c r="AL580" s="282"/>
      <c r="AM580" s="282"/>
      <c r="AN580" s="282"/>
      <c r="AO580" s="282"/>
      <c r="AP580" s="282"/>
      <c r="AQ580" s="282"/>
      <c r="AR580" s="282"/>
      <c r="AS580" s="282"/>
      <c r="AT580" s="282"/>
      <c r="AU580" s="282"/>
      <c r="AV580" s="282"/>
      <c r="AW580" s="282"/>
    </row>
    <row r="581">
      <c r="A581" s="282"/>
      <c r="B581" s="282"/>
      <c r="C581" s="282"/>
      <c r="D581" s="282"/>
      <c r="E581" s="282"/>
      <c r="F581" s="282"/>
      <c r="G581" s="282"/>
      <c r="H581" s="282"/>
      <c r="I581" s="282"/>
      <c r="J581" s="282"/>
      <c r="K581" s="282"/>
      <c r="L581" s="282"/>
      <c r="M581" s="282"/>
      <c r="N581" s="282"/>
      <c r="O581" s="282"/>
      <c r="P581" s="282"/>
      <c r="Q581" s="282"/>
      <c r="R581" s="282"/>
      <c r="S581" s="282"/>
      <c r="T581" s="282"/>
      <c r="U581" s="282"/>
      <c r="V581" s="282"/>
      <c r="W581" s="282"/>
      <c r="X581" s="282"/>
      <c r="Y581" s="282"/>
      <c r="Z581" s="282"/>
      <c r="AA581" s="282"/>
      <c r="AB581" s="282"/>
      <c r="AC581" s="282"/>
      <c r="AD581" s="282"/>
      <c r="AE581" s="282"/>
      <c r="AF581" s="282"/>
      <c r="AG581" s="282"/>
      <c r="AH581" s="282"/>
      <c r="AI581" s="282"/>
      <c r="AJ581" s="282"/>
      <c r="AK581" s="282"/>
      <c r="AL581" s="282"/>
      <c r="AM581" s="282"/>
      <c r="AN581" s="282"/>
      <c r="AO581" s="282"/>
      <c r="AP581" s="282"/>
      <c r="AQ581" s="282"/>
      <c r="AR581" s="282"/>
      <c r="AS581" s="282"/>
      <c r="AT581" s="282"/>
      <c r="AU581" s="282"/>
      <c r="AV581" s="282"/>
      <c r="AW581" s="282"/>
    </row>
    <row r="582">
      <c r="A582" s="282"/>
      <c r="B582" s="282"/>
      <c r="C582" s="282"/>
      <c r="D582" s="282"/>
      <c r="E582" s="282"/>
      <c r="F582" s="282"/>
      <c r="G582" s="282"/>
      <c r="H582" s="282"/>
      <c r="I582" s="282"/>
      <c r="J582" s="282"/>
      <c r="K582" s="282"/>
      <c r="L582" s="282"/>
      <c r="M582" s="282"/>
      <c r="N582" s="282"/>
      <c r="O582" s="282"/>
      <c r="P582" s="282"/>
      <c r="Q582" s="282"/>
      <c r="R582" s="282"/>
      <c r="S582" s="282"/>
      <c r="T582" s="282"/>
      <c r="U582" s="282"/>
      <c r="V582" s="282"/>
      <c r="W582" s="282"/>
      <c r="X582" s="282"/>
      <c r="Y582" s="282"/>
      <c r="Z582" s="282"/>
      <c r="AA582" s="282"/>
      <c r="AB582" s="282"/>
      <c r="AC582" s="282"/>
      <c r="AD582" s="282"/>
      <c r="AE582" s="282"/>
      <c r="AF582" s="282"/>
      <c r="AG582" s="282"/>
      <c r="AH582" s="282"/>
      <c r="AI582" s="282"/>
      <c r="AJ582" s="282"/>
      <c r="AK582" s="282"/>
      <c r="AL582" s="282"/>
      <c r="AM582" s="282"/>
      <c r="AN582" s="282"/>
      <c r="AO582" s="282"/>
      <c r="AP582" s="282"/>
      <c r="AQ582" s="282"/>
      <c r="AR582" s="282"/>
      <c r="AS582" s="282"/>
      <c r="AT582" s="282"/>
      <c r="AU582" s="282"/>
      <c r="AV582" s="282"/>
      <c r="AW582" s="282"/>
    </row>
    <row r="583">
      <c r="A583" s="282"/>
      <c r="B583" s="282"/>
      <c r="C583" s="282"/>
      <c r="D583" s="282"/>
      <c r="E583" s="282"/>
      <c r="F583" s="282"/>
      <c r="G583" s="282"/>
      <c r="H583" s="282"/>
      <c r="I583" s="282"/>
      <c r="J583" s="282"/>
      <c r="K583" s="282"/>
      <c r="L583" s="282"/>
      <c r="M583" s="282"/>
      <c r="N583" s="282"/>
      <c r="O583" s="282"/>
      <c r="P583" s="282"/>
      <c r="Q583" s="282"/>
      <c r="R583" s="282"/>
      <c r="S583" s="282"/>
      <c r="T583" s="282"/>
      <c r="U583" s="282"/>
      <c r="V583" s="282"/>
      <c r="W583" s="282"/>
      <c r="X583" s="282"/>
      <c r="Y583" s="282"/>
      <c r="Z583" s="282"/>
      <c r="AA583" s="282"/>
      <c r="AB583" s="282"/>
      <c r="AC583" s="282"/>
      <c r="AD583" s="282"/>
      <c r="AE583" s="282"/>
      <c r="AF583" s="282"/>
      <c r="AG583" s="282"/>
      <c r="AH583" s="282"/>
      <c r="AI583" s="282"/>
      <c r="AJ583" s="282"/>
      <c r="AK583" s="282"/>
      <c r="AL583" s="282"/>
      <c r="AM583" s="282"/>
      <c r="AN583" s="282"/>
      <c r="AO583" s="282"/>
      <c r="AP583" s="282"/>
      <c r="AQ583" s="282"/>
      <c r="AR583" s="282"/>
      <c r="AS583" s="282"/>
      <c r="AT583" s="282"/>
      <c r="AU583" s="282"/>
      <c r="AV583" s="282"/>
      <c r="AW583" s="282"/>
    </row>
    <row r="584">
      <c r="A584" s="282"/>
      <c r="B584" s="282"/>
      <c r="C584" s="282"/>
      <c r="D584" s="282"/>
      <c r="E584" s="282"/>
      <c r="F584" s="282"/>
      <c r="G584" s="282"/>
      <c r="H584" s="282"/>
      <c r="I584" s="282"/>
      <c r="J584" s="282"/>
      <c r="K584" s="282"/>
      <c r="L584" s="282"/>
      <c r="M584" s="282"/>
      <c r="N584" s="282"/>
      <c r="O584" s="282"/>
      <c r="P584" s="282"/>
      <c r="Q584" s="282"/>
      <c r="R584" s="282"/>
      <c r="S584" s="282"/>
      <c r="T584" s="282"/>
      <c r="U584" s="282"/>
      <c r="V584" s="282"/>
      <c r="W584" s="282"/>
      <c r="X584" s="282"/>
      <c r="Y584" s="282"/>
      <c r="Z584" s="282"/>
      <c r="AA584" s="282"/>
      <c r="AB584" s="282"/>
      <c r="AC584" s="282"/>
      <c r="AD584" s="282"/>
      <c r="AE584" s="282"/>
      <c r="AF584" s="282"/>
      <c r="AG584" s="282"/>
      <c r="AH584" s="282"/>
      <c r="AI584" s="282"/>
      <c r="AJ584" s="282"/>
      <c r="AK584" s="282"/>
      <c r="AL584" s="282"/>
      <c r="AM584" s="282"/>
      <c r="AN584" s="282"/>
      <c r="AO584" s="282"/>
      <c r="AP584" s="282"/>
      <c r="AQ584" s="282"/>
      <c r="AR584" s="282"/>
      <c r="AS584" s="282"/>
      <c r="AT584" s="282"/>
      <c r="AU584" s="282"/>
      <c r="AV584" s="282"/>
      <c r="AW584" s="282"/>
    </row>
    <row r="585">
      <c r="A585" s="282"/>
      <c r="B585" s="282"/>
      <c r="C585" s="282"/>
      <c r="D585" s="282"/>
      <c r="E585" s="282"/>
      <c r="F585" s="282"/>
      <c r="G585" s="282"/>
      <c r="H585" s="282"/>
      <c r="I585" s="282"/>
      <c r="J585" s="282"/>
      <c r="K585" s="282"/>
      <c r="L585" s="282"/>
      <c r="M585" s="282"/>
      <c r="N585" s="282"/>
      <c r="O585" s="282"/>
      <c r="P585" s="282"/>
      <c r="Q585" s="282"/>
      <c r="R585" s="282"/>
      <c r="S585" s="282"/>
      <c r="T585" s="282"/>
      <c r="U585" s="282"/>
      <c r="V585" s="282"/>
      <c r="W585" s="282"/>
      <c r="X585" s="282"/>
      <c r="Y585" s="282"/>
      <c r="Z585" s="282"/>
      <c r="AA585" s="282"/>
      <c r="AB585" s="282"/>
      <c r="AC585" s="282"/>
      <c r="AD585" s="282"/>
      <c r="AE585" s="282"/>
      <c r="AF585" s="282"/>
      <c r="AG585" s="282"/>
      <c r="AH585" s="282"/>
      <c r="AI585" s="282"/>
      <c r="AJ585" s="282"/>
      <c r="AK585" s="282"/>
      <c r="AL585" s="282"/>
      <c r="AM585" s="282"/>
      <c r="AN585" s="282"/>
      <c r="AO585" s="282"/>
      <c r="AP585" s="282"/>
      <c r="AQ585" s="282"/>
      <c r="AR585" s="282"/>
      <c r="AS585" s="282"/>
      <c r="AT585" s="282"/>
      <c r="AU585" s="282"/>
      <c r="AV585" s="282"/>
      <c r="AW585" s="282"/>
    </row>
    <row r="586">
      <c r="A586" s="282"/>
      <c r="B586" s="282"/>
      <c r="C586" s="282"/>
      <c r="D586" s="282"/>
      <c r="E586" s="282"/>
      <c r="F586" s="282"/>
      <c r="G586" s="282"/>
      <c r="H586" s="282"/>
      <c r="I586" s="282"/>
      <c r="J586" s="282"/>
      <c r="K586" s="282"/>
      <c r="L586" s="282"/>
      <c r="M586" s="282"/>
      <c r="N586" s="282"/>
      <c r="O586" s="282"/>
      <c r="P586" s="282"/>
      <c r="Q586" s="282"/>
      <c r="R586" s="282"/>
      <c r="S586" s="282"/>
      <c r="T586" s="282"/>
      <c r="U586" s="282"/>
      <c r="V586" s="282"/>
      <c r="W586" s="282"/>
      <c r="X586" s="282"/>
      <c r="Y586" s="282"/>
      <c r="Z586" s="282"/>
      <c r="AA586" s="282"/>
      <c r="AB586" s="282"/>
      <c r="AC586" s="282"/>
      <c r="AD586" s="282"/>
      <c r="AE586" s="282"/>
      <c r="AF586" s="282"/>
      <c r="AG586" s="282"/>
      <c r="AH586" s="282"/>
      <c r="AI586" s="282"/>
      <c r="AJ586" s="282"/>
      <c r="AK586" s="282"/>
      <c r="AL586" s="282"/>
      <c r="AM586" s="282"/>
      <c r="AN586" s="282"/>
      <c r="AO586" s="282"/>
      <c r="AP586" s="282"/>
      <c r="AQ586" s="282"/>
      <c r="AR586" s="282"/>
      <c r="AS586" s="282"/>
      <c r="AT586" s="282"/>
      <c r="AU586" s="282"/>
      <c r="AV586" s="282"/>
      <c r="AW586" s="282"/>
    </row>
    <row r="587">
      <c r="A587" s="282"/>
      <c r="B587" s="282"/>
      <c r="C587" s="282"/>
      <c r="D587" s="282"/>
      <c r="E587" s="282"/>
      <c r="F587" s="282"/>
      <c r="G587" s="282"/>
      <c r="H587" s="282"/>
      <c r="I587" s="282"/>
      <c r="J587" s="282"/>
      <c r="K587" s="282"/>
      <c r="L587" s="282"/>
      <c r="M587" s="282"/>
      <c r="N587" s="282"/>
      <c r="O587" s="282"/>
      <c r="P587" s="282"/>
      <c r="Q587" s="282"/>
      <c r="R587" s="282"/>
      <c r="S587" s="282"/>
      <c r="T587" s="282"/>
      <c r="U587" s="282"/>
      <c r="V587" s="282"/>
      <c r="W587" s="282"/>
      <c r="X587" s="282"/>
      <c r="Y587" s="282"/>
      <c r="Z587" s="282"/>
      <c r="AA587" s="282"/>
      <c r="AB587" s="282"/>
      <c r="AC587" s="282"/>
      <c r="AD587" s="282"/>
      <c r="AE587" s="282"/>
      <c r="AF587" s="282"/>
      <c r="AG587" s="282"/>
      <c r="AH587" s="282"/>
      <c r="AI587" s="282"/>
      <c r="AJ587" s="282"/>
      <c r="AK587" s="282"/>
      <c r="AL587" s="282"/>
      <c r="AM587" s="282"/>
      <c r="AN587" s="282"/>
      <c r="AO587" s="282"/>
      <c r="AP587" s="282"/>
      <c r="AQ587" s="282"/>
      <c r="AR587" s="282"/>
      <c r="AS587" s="282"/>
      <c r="AT587" s="282"/>
      <c r="AU587" s="282"/>
      <c r="AV587" s="282"/>
      <c r="AW587" s="282"/>
    </row>
    <row r="588">
      <c r="A588" s="282"/>
      <c r="B588" s="282"/>
      <c r="C588" s="282"/>
      <c r="D588" s="282"/>
      <c r="E588" s="282"/>
      <c r="F588" s="282"/>
      <c r="G588" s="282"/>
      <c r="H588" s="282"/>
      <c r="I588" s="282"/>
      <c r="J588" s="282"/>
      <c r="K588" s="282"/>
      <c r="L588" s="282"/>
      <c r="M588" s="282"/>
      <c r="N588" s="282"/>
      <c r="O588" s="282"/>
      <c r="P588" s="282"/>
      <c r="Q588" s="282"/>
      <c r="R588" s="282"/>
      <c r="S588" s="282"/>
      <c r="T588" s="282"/>
      <c r="U588" s="282"/>
      <c r="V588" s="282"/>
      <c r="W588" s="282"/>
      <c r="X588" s="282"/>
      <c r="Y588" s="282"/>
      <c r="Z588" s="282"/>
      <c r="AA588" s="282"/>
      <c r="AB588" s="282"/>
      <c r="AC588" s="282"/>
      <c r="AD588" s="282"/>
      <c r="AE588" s="282"/>
      <c r="AF588" s="282"/>
      <c r="AG588" s="282"/>
      <c r="AH588" s="282"/>
      <c r="AI588" s="282"/>
      <c r="AJ588" s="282"/>
      <c r="AK588" s="282"/>
      <c r="AL588" s="282"/>
      <c r="AM588" s="282"/>
      <c r="AN588" s="282"/>
      <c r="AO588" s="282"/>
      <c r="AP588" s="282"/>
      <c r="AQ588" s="282"/>
      <c r="AR588" s="282"/>
      <c r="AS588" s="282"/>
      <c r="AT588" s="282"/>
      <c r="AU588" s="282"/>
      <c r="AV588" s="282"/>
      <c r="AW588" s="282"/>
    </row>
    <row r="589">
      <c r="A589" s="282"/>
      <c r="B589" s="282"/>
      <c r="C589" s="282"/>
      <c r="D589" s="282"/>
      <c r="E589" s="282"/>
      <c r="F589" s="282"/>
      <c r="G589" s="282"/>
      <c r="H589" s="282"/>
      <c r="I589" s="282"/>
      <c r="J589" s="282"/>
      <c r="K589" s="282"/>
      <c r="L589" s="282"/>
      <c r="M589" s="282"/>
      <c r="N589" s="282"/>
      <c r="O589" s="282"/>
      <c r="P589" s="282"/>
      <c r="Q589" s="282"/>
      <c r="R589" s="282"/>
      <c r="S589" s="282"/>
      <c r="T589" s="282"/>
      <c r="U589" s="282"/>
      <c r="V589" s="282"/>
      <c r="W589" s="282"/>
      <c r="X589" s="282"/>
      <c r="Y589" s="282"/>
      <c r="Z589" s="282"/>
      <c r="AA589" s="282"/>
      <c r="AB589" s="282"/>
      <c r="AC589" s="282"/>
      <c r="AD589" s="282"/>
      <c r="AE589" s="282"/>
      <c r="AF589" s="282"/>
      <c r="AG589" s="282"/>
      <c r="AH589" s="282"/>
      <c r="AI589" s="282"/>
      <c r="AJ589" s="282"/>
      <c r="AK589" s="282"/>
      <c r="AL589" s="282"/>
      <c r="AM589" s="282"/>
      <c r="AN589" s="282"/>
      <c r="AO589" s="282"/>
      <c r="AP589" s="282"/>
      <c r="AQ589" s="282"/>
      <c r="AR589" s="282"/>
      <c r="AS589" s="282"/>
      <c r="AT589" s="282"/>
      <c r="AU589" s="282"/>
      <c r="AV589" s="282"/>
      <c r="AW589" s="282"/>
    </row>
    <row r="590">
      <c r="A590" s="282"/>
      <c r="B590" s="282"/>
      <c r="C590" s="282"/>
      <c r="D590" s="282"/>
      <c r="E590" s="282"/>
      <c r="F590" s="282"/>
      <c r="G590" s="282"/>
      <c r="H590" s="282"/>
      <c r="I590" s="282"/>
      <c r="J590" s="282"/>
      <c r="K590" s="282"/>
      <c r="L590" s="282"/>
      <c r="M590" s="282"/>
      <c r="N590" s="282"/>
      <c r="O590" s="282"/>
      <c r="P590" s="282"/>
      <c r="Q590" s="282"/>
      <c r="R590" s="282"/>
      <c r="S590" s="282"/>
      <c r="T590" s="282"/>
      <c r="U590" s="282"/>
      <c r="V590" s="282"/>
      <c r="W590" s="282"/>
      <c r="X590" s="282"/>
      <c r="Y590" s="282"/>
      <c r="Z590" s="282"/>
      <c r="AA590" s="282"/>
      <c r="AB590" s="282"/>
      <c r="AC590" s="282"/>
      <c r="AD590" s="282"/>
      <c r="AE590" s="282"/>
      <c r="AF590" s="282"/>
      <c r="AG590" s="282"/>
      <c r="AH590" s="282"/>
      <c r="AI590" s="282"/>
      <c r="AJ590" s="282"/>
      <c r="AK590" s="282"/>
      <c r="AL590" s="282"/>
      <c r="AM590" s="282"/>
      <c r="AN590" s="282"/>
      <c r="AO590" s="282"/>
      <c r="AP590" s="282"/>
      <c r="AQ590" s="282"/>
      <c r="AR590" s="282"/>
      <c r="AS590" s="282"/>
      <c r="AT590" s="282"/>
      <c r="AU590" s="282"/>
      <c r="AV590" s="282"/>
      <c r="AW590" s="282"/>
    </row>
    <row r="591">
      <c r="A591" s="282"/>
      <c r="B591" s="282"/>
      <c r="C591" s="282"/>
      <c r="D591" s="282"/>
      <c r="E591" s="282"/>
      <c r="F591" s="282"/>
      <c r="G591" s="282"/>
      <c r="H591" s="282"/>
      <c r="I591" s="282"/>
      <c r="J591" s="282"/>
      <c r="K591" s="282"/>
      <c r="L591" s="282"/>
      <c r="M591" s="282"/>
      <c r="N591" s="282"/>
      <c r="O591" s="282"/>
      <c r="P591" s="282"/>
      <c r="Q591" s="282"/>
      <c r="R591" s="282"/>
      <c r="S591" s="282"/>
      <c r="T591" s="282"/>
      <c r="U591" s="282"/>
      <c r="V591" s="282"/>
      <c r="W591" s="282"/>
      <c r="X591" s="282"/>
      <c r="Y591" s="282"/>
      <c r="Z591" s="282"/>
      <c r="AA591" s="282"/>
      <c r="AB591" s="282"/>
      <c r="AC591" s="282"/>
      <c r="AD591" s="282"/>
      <c r="AE591" s="282"/>
      <c r="AF591" s="282"/>
      <c r="AG591" s="282"/>
      <c r="AH591" s="282"/>
      <c r="AI591" s="282"/>
      <c r="AJ591" s="282"/>
      <c r="AK591" s="282"/>
      <c r="AL591" s="282"/>
      <c r="AM591" s="282"/>
      <c r="AN591" s="282"/>
      <c r="AO591" s="282"/>
      <c r="AP591" s="282"/>
      <c r="AQ591" s="282"/>
      <c r="AR591" s="282"/>
      <c r="AS591" s="282"/>
      <c r="AT591" s="282"/>
      <c r="AU591" s="282"/>
      <c r="AV591" s="282"/>
      <c r="AW591" s="282"/>
    </row>
    <row r="592">
      <c r="A592" s="282"/>
      <c r="B592" s="282"/>
      <c r="C592" s="282"/>
      <c r="D592" s="282"/>
      <c r="E592" s="282"/>
      <c r="F592" s="282"/>
      <c r="G592" s="282"/>
      <c r="H592" s="282"/>
      <c r="I592" s="282"/>
      <c r="J592" s="282"/>
      <c r="K592" s="282"/>
      <c r="L592" s="282"/>
      <c r="M592" s="282"/>
      <c r="N592" s="282"/>
      <c r="O592" s="282"/>
      <c r="P592" s="282"/>
      <c r="Q592" s="282"/>
      <c r="R592" s="282"/>
      <c r="S592" s="282"/>
      <c r="T592" s="282"/>
      <c r="U592" s="282"/>
      <c r="V592" s="282"/>
      <c r="W592" s="282"/>
      <c r="X592" s="282"/>
      <c r="Y592" s="282"/>
      <c r="Z592" s="282"/>
      <c r="AA592" s="282"/>
      <c r="AB592" s="282"/>
      <c r="AC592" s="282"/>
      <c r="AD592" s="282"/>
      <c r="AE592" s="282"/>
      <c r="AF592" s="282"/>
      <c r="AG592" s="282"/>
      <c r="AH592" s="282"/>
      <c r="AI592" s="282"/>
      <c r="AJ592" s="282"/>
      <c r="AK592" s="282"/>
      <c r="AL592" s="282"/>
      <c r="AM592" s="282"/>
      <c r="AN592" s="282"/>
      <c r="AO592" s="282"/>
      <c r="AP592" s="282"/>
      <c r="AQ592" s="282"/>
      <c r="AR592" s="282"/>
      <c r="AS592" s="282"/>
      <c r="AT592" s="282"/>
      <c r="AU592" s="282"/>
      <c r="AV592" s="282"/>
      <c r="AW592" s="282"/>
    </row>
    <row r="593">
      <c r="A593" s="282"/>
      <c r="B593" s="282"/>
      <c r="C593" s="282"/>
      <c r="D593" s="282"/>
      <c r="E593" s="282"/>
      <c r="F593" s="282"/>
      <c r="G593" s="282"/>
      <c r="H593" s="282"/>
      <c r="I593" s="282"/>
      <c r="J593" s="282"/>
      <c r="K593" s="282"/>
      <c r="L593" s="282"/>
      <c r="M593" s="282"/>
      <c r="N593" s="282"/>
      <c r="O593" s="282"/>
      <c r="P593" s="282"/>
      <c r="Q593" s="282"/>
      <c r="R593" s="282"/>
      <c r="S593" s="282"/>
      <c r="T593" s="282"/>
      <c r="U593" s="282"/>
      <c r="V593" s="282"/>
      <c r="W593" s="282"/>
      <c r="X593" s="282"/>
      <c r="Y593" s="282"/>
      <c r="Z593" s="282"/>
      <c r="AA593" s="282"/>
      <c r="AB593" s="282"/>
      <c r="AC593" s="282"/>
      <c r="AD593" s="282"/>
      <c r="AE593" s="282"/>
      <c r="AF593" s="282"/>
      <c r="AG593" s="282"/>
      <c r="AH593" s="282"/>
      <c r="AI593" s="282"/>
      <c r="AJ593" s="282"/>
      <c r="AK593" s="282"/>
      <c r="AL593" s="282"/>
      <c r="AM593" s="282"/>
      <c r="AN593" s="282"/>
      <c r="AO593" s="282"/>
      <c r="AP593" s="282"/>
      <c r="AQ593" s="282"/>
      <c r="AR593" s="282"/>
      <c r="AS593" s="282"/>
      <c r="AT593" s="282"/>
      <c r="AU593" s="282"/>
      <c r="AV593" s="282"/>
      <c r="AW593" s="282"/>
    </row>
    <row r="594">
      <c r="A594" s="282"/>
      <c r="B594" s="282"/>
      <c r="C594" s="282"/>
      <c r="D594" s="282"/>
      <c r="E594" s="282"/>
      <c r="F594" s="282"/>
      <c r="G594" s="282"/>
      <c r="H594" s="282"/>
      <c r="I594" s="282"/>
      <c r="J594" s="282"/>
      <c r="K594" s="282"/>
      <c r="L594" s="282"/>
      <c r="M594" s="282"/>
      <c r="N594" s="282"/>
      <c r="O594" s="282"/>
      <c r="P594" s="282"/>
      <c r="Q594" s="282"/>
      <c r="R594" s="282"/>
      <c r="S594" s="282"/>
      <c r="T594" s="282"/>
      <c r="U594" s="282"/>
      <c r="V594" s="282"/>
      <c r="W594" s="282"/>
      <c r="X594" s="282"/>
      <c r="Y594" s="282"/>
      <c r="Z594" s="282"/>
      <c r="AA594" s="282"/>
      <c r="AB594" s="282"/>
      <c r="AC594" s="282"/>
      <c r="AD594" s="282"/>
      <c r="AE594" s="282"/>
      <c r="AF594" s="282"/>
      <c r="AG594" s="282"/>
      <c r="AH594" s="282"/>
      <c r="AI594" s="282"/>
      <c r="AJ594" s="282"/>
      <c r="AK594" s="282"/>
      <c r="AL594" s="282"/>
      <c r="AM594" s="282"/>
      <c r="AN594" s="282"/>
      <c r="AO594" s="282"/>
      <c r="AP594" s="282"/>
      <c r="AQ594" s="282"/>
      <c r="AR594" s="282"/>
      <c r="AS594" s="282"/>
      <c r="AT594" s="282"/>
      <c r="AU594" s="282"/>
      <c r="AV594" s="282"/>
      <c r="AW594" s="282"/>
    </row>
    <row r="595">
      <c r="A595" s="282"/>
      <c r="B595" s="282"/>
      <c r="C595" s="282"/>
      <c r="D595" s="282"/>
      <c r="E595" s="282"/>
      <c r="F595" s="282"/>
      <c r="G595" s="282"/>
      <c r="H595" s="282"/>
      <c r="I595" s="282"/>
      <c r="J595" s="282"/>
      <c r="K595" s="282"/>
      <c r="L595" s="282"/>
      <c r="M595" s="282"/>
      <c r="N595" s="282"/>
      <c r="O595" s="282"/>
      <c r="P595" s="282"/>
      <c r="Q595" s="282"/>
      <c r="R595" s="282"/>
      <c r="S595" s="282"/>
      <c r="T595" s="282"/>
      <c r="U595" s="282"/>
      <c r="V595" s="282"/>
      <c r="W595" s="282"/>
      <c r="X595" s="282"/>
      <c r="Y595" s="282"/>
      <c r="Z595" s="282"/>
      <c r="AA595" s="282"/>
      <c r="AB595" s="282"/>
      <c r="AC595" s="282"/>
      <c r="AD595" s="282"/>
      <c r="AE595" s="282"/>
      <c r="AF595" s="282"/>
      <c r="AG595" s="282"/>
      <c r="AH595" s="282"/>
      <c r="AI595" s="282"/>
      <c r="AJ595" s="282"/>
      <c r="AK595" s="282"/>
      <c r="AL595" s="282"/>
      <c r="AM595" s="282"/>
      <c r="AN595" s="282"/>
      <c r="AO595" s="282"/>
      <c r="AP595" s="282"/>
      <c r="AQ595" s="282"/>
      <c r="AR595" s="282"/>
      <c r="AS595" s="282"/>
      <c r="AT595" s="282"/>
      <c r="AU595" s="282"/>
      <c r="AV595" s="282"/>
      <c r="AW595" s="282"/>
    </row>
    <row r="596">
      <c r="A596" s="282"/>
      <c r="B596" s="282"/>
      <c r="C596" s="282"/>
      <c r="D596" s="282"/>
      <c r="E596" s="282"/>
      <c r="F596" s="282"/>
      <c r="G596" s="282"/>
      <c r="H596" s="282"/>
      <c r="I596" s="282"/>
      <c r="J596" s="282"/>
      <c r="K596" s="282"/>
      <c r="L596" s="282"/>
      <c r="M596" s="282"/>
      <c r="N596" s="282"/>
      <c r="O596" s="282"/>
      <c r="P596" s="282"/>
      <c r="Q596" s="282"/>
      <c r="R596" s="282"/>
      <c r="S596" s="282"/>
      <c r="T596" s="282"/>
      <c r="U596" s="282"/>
      <c r="V596" s="282"/>
      <c r="W596" s="282"/>
      <c r="X596" s="282"/>
      <c r="Y596" s="282"/>
      <c r="Z596" s="282"/>
      <c r="AA596" s="282"/>
      <c r="AB596" s="282"/>
      <c r="AC596" s="282"/>
      <c r="AD596" s="282"/>
      <c r="AE596" s="282"/>
      <c r="AF596" s="282"/>
      <c r="AG596" s="282"/>
      <c r="AH596" s="282"/>
      <c r="AI596" s="282"/>
      <c r="AJ596" s="282"/>
      <c r="AK596" s="282"/>
      <c r="AL596" s="282"/>
      <c r="AM596" s="282"/>
      <c r="AN596" s="282"/>
      <c r="AO596" s="282"/>
      <c r="AP596" s="282"/>
      <c r="AQ596" s="282"/>
      <c r="AR596" s="282"/>
      <c r="AS596" s="282"/>
      <c r="AT596" s="282"/>
      <c r="AU596" s="282"/>
      <c r="AV596" s="282"/>
      <c r="AW596" s="282"/>
    </row>
    <row r="597">
      <c r="A597" s="282"/>
      <c r="B597" s="282"/>
      <c r="C597" s="282"/>
      <c r="D597" s="282"/>
      <c r="E597" s="282"/>
      <c r="F597" s="282"/>
      <c r="G597" s="282"/>
      <c r="H597" s="282"/>
      <c r="I597" s="282"/>
      <c r="J597" s="282"/>
      <c r="K597" s="282"/>
      <c r="L597" s="282"/>
      <c r="M597" s="282"/>
      <c r="N597" s="282"/>
      <c r="O597" s="282"/>
      <c r="P597" s="282"/>
      <c r="Q597" s="282"/>
      <c r="R597" s="282"/>
      <c r="S597" s="282"/>
      <c r="T597" s="282"/>
      <c r="U597" s="282"/>
      <c r="V597" s="282"/>
      <c r="W597" s="282"/>
      <c r="X597" s="282"/>
      <c r="Y597" s="282"/>
      <c r="Z597" s="282"/>
      <c r="AA597" s="282"/>
      <c r="AB597" s="282"/>
      <c r="AC597" s="282"/>
      <c r="AD597" s="282"/>
      <c r="AE597" s="282"/>
      <c r="AF597" s="282"/>
      <c r="AG597" s="282"/>
      <c r="AH597" s="282"/>
      <c r="AI597" s="282"/>
      <c r="AJ597" s="282"/>
      <c r="AK597" s="282"/>
      <c r="AL597" s="282"/>
      <c r="AM597" s="282"/>
      <c r="AN597" s="282"/>
      <c r="AO597" s="282"/>
      <c r="AP597" s="282"/>
      <c r="AQ597" s="282"/>
      <c r="AR597" s="282"/>
      <c r="AS597" s="282"/>
      <c r="AT597" s="282"/>
      <c r="AU597" s="282"/>
      <c r="AV597" s="282"/>
      <c r="AW597" s="282"/>
    </row>
    <row r="598">
      <c r="A598" s="282"/>
      <c r="B598" s="282"/>
      <c r="C598" s="282"/>
      <c r="D598" s="282"/>
      <c r="E598" s="282"/>
      <c r="F598" s="282"/>
      <c r="G598" s="282"/>
      <c r="H598" s="282"/>
      <c r="I598" s="282"/>
      <c r="J598" s="282"/>
      <c r="K598" s="282"/>
      <c r="L598" s="282"/>
      <c r="M598" s="282"/>
      <c r="N598" s="282"/>
      <c r="O598" s="282"/>
      <c r="P598" s="282"/>
      <c r="Q598" s="282"/>
      <c r="R598" s="282"/>
      <c r="S598" s="282"/>
      <c r="T598" s="282"/>
      <c r="U598" s="282"/>
      <c r="V598" s="282"/>
      <c r="W598" s="282"/>
      <c r="X598" s="282"/>
      <c r="Y598" s="282"/>
      <c r="Z598" s="282"/>
      <c r="AA598" s="282"/>
      <c r="AB598" s="282"/>
      <c r="AC598" s="282"/>
      <c r="AD598" s="282"/>
      <c r="AE598" s="282"/>
      <c r="AF598" s="282"/>
      <c r="AG598" s="282"/>
      <c r="AH598" s="282"/>
      <c r="AI598" s="282"/>
      <c r="AJ598" s="282"/>
      <c r="AK598" s="282"/>
      <c r="AL598" s="282"/>
      <c r="AM598" s="282"/>
      <c r="AN598" s="282"/>
      <c r="AO598" s="282"/>
      <c r="AP598" s="282"/>
      <c r="AQ598" s="282"/>
      <c r="AR598" s="282"/>
      <c r="AS598" s="282"/>
      <c r="AT598" s="282"/>
      <c r="AU598" s="282"/>
      <c r="AV598" s="282"/>
      <c r="AW598" s="282"/>
    </row>
    <row r="599">
      <c r="A599" s="282"/>
      <c r="B599" s="282"/>
      <c r="C599" s="282"/>
      <c r="D599" s="282"/>
      <c r="E599" s="282"/>
      <c r="F599" s="282"/>
      <c r="G599" s="282"/>
      <c r="H599" s="282"/>
      <c r="I599" s="282"/>
      <c r="J599" s="282"/>
      <c r="K599" s="282"/>
      <c r="L599" s="282"/>
      <c r="M599" s="282"/>
      <c r="N599" s="282"/>
      <c r="O599" s="282"/>
      <c r="P599" s="282"/>
      <c r="Q599" s="282"/>
      <c r="R599" s="282"/>
      <c r="S599" s="282"/>
      <c r="T599" s="282"/>
      <c r="U599" s="282"/>
      <c r="V599" s="282"/>
      <c r="W599" s="282"/>
      <c r="X599" s="282"/>
      <c r="Y599" s="282"/>
      <c r="Z599" s="282"/>
      <c r="AA599" s="282"/>
      <c r="AB599" s="282"/>
      <c r="AC599" s="282"/>
      <c r="AD599" s="282"/>
      <c r="AE599" s="282"/>
      <c r="AF599" s="282"/>
      <c r="AG599" s="282"/>
      <c r="AH599" s="282"/>
      <c r="AI599" s="282"/>
      <c r="AJ599" s="282"/>
      <c r="AK599" s="282"/>
      <c r="AL599" s="282"/>
      <c r="AM599" s="282"/>
      <c r="AN599" s="282"/>
      <c r="AO599" s="282"/>
      <c r="AP599" s="282"/>
      <c r="AQ599" s="282"/>
      <c r="AR599" s="282"/>
      <c r="AS599" s="282"/>
      <c r="AT599" s="282"/>
      <c r="AU599" s="282"/>
      <c r="AV599" s="282"/>
      <c r="AW599" s="282"/>
    </row>
    <row r="600">
      <c r="A600" s="282"/>
      <c r="B600" s="282"/>
      <c r="C600" s="282"/>
      <c r="D600" s="282"/>
      <c r="E600" s="282"/>
      <c r="F600" s="282"/>
      <c r="G600" s="282"/>
      <c r="H600" s="282"/>
      <c r="I600" s="282"/>
      <c r="J600" s="282"/>
      <c r="K600" s="282"/>
      <c r="L600" s="282"/>
      <c r="M600" s="282"/>
      <c r="N600" s="282"/>
      <c r="O600" s="282"/>
      <c r="P600" s="282"/>
      <c r="Q600" s="282"/>
      <c r="R600" s="282"/>
      <c r="S600" s="282"/>
      <c r="T600" s="282"/>
      <c r="U600" s="282"/>
      <c r="V600" s="282"/>
      <c r="W600" s="282"/>
      <c r="X600" s="282"/>
      <c r="Y600" s="282"/>
      <c r="Z600" s="282"/>
      <c r="AA600" s="282"/>
      <c r="AB600" s="282"/>
      <c r="AC600" s="282"/>
      <c r="AD600" s="282"/>
      <c r="AE600" s="282"/>
      <c r="AF600" s="282"/>
      <c r="AG600" s="282"/>
      <c r="AH600" s="282"/>
      <c r="AI600" s="282"/>
      <c r="AJ600" s="282"/>
      <c r="AK600" s="282"/>
      <c r="AL600" s="282"/>
      <c r="AM600" s="282"/>
      <c r="AN600" s="282"/>
      <c r="AO600" s="282"/>
      <c r="AP600" s="282"/>
      <c r="AQ600" s="282"/>
      <c r="AR600" s="282"/>
      <c r="AS600" s="282"/>
      <c r="AT600" s="282"/>
      <c r="AU600" s="282"/>
      <c r="AV600" s="282"/>
      <c r="AW600" s="282"/>
    </row>
    <row r="601">
      <c r="A601" s="282"/>
      <c r="B601" s="282"/>
      <c r="C601" s="282"/>
      <c r="D601" s="282"/>
      <c r="E601" s="282"/>
      <c r="F601" s="282"/>
      <c r="G601" s="282"/>
      <c r="H601" s="282"/>
      <c r="I601" s="282"/>
      <c r="J601" s="282"/>
      <c r="K601" s="282"/>
      <c r="L601" s="282"/>
      <c r="M601" s="282"/>
      <c r="N601" s="282"/>
      <c r="O601" s="282"/>
      <c r="P601" s="282"/>
      <c r="Q601" s="282"/>
      <c r="R601" s="282"/>
      <c r="S601" s="282"/>
      <c r="T601" s="282"/>
      <c r="U601" s="282"/>
      <c r="V601" s="282"/>
      <c r="W601" s="282"/>
      <c r="X601" s="282"/>
      <c r="Y601" s="282"/>
      <c r="Z601" s="282"/>
      <c r="AA601" s="282"/>
      <c r="AB601" s="282"/>
      <c r="AC601" s="282"/>
      <c r="AD601" s="282"/>
      <c r="AE601" s="282"/>
      <c r="AF601" s="282"/>
      <c r="AG601" s="282"/>
      <c r="AH601" s="282"/>
      <c r="AI601" s="282"/>
      <c r="AJ601" s="282"/>
      <c r="AK601" s="282"/>
      <c r="AL601" s="282"/>
      <c r="AM601" s="282"/>
      <c r="AN601" s="282"/>
      <c r="AO601" s="282"/>
      <c r="AP601" s="282"/>
      <c r="AQ601" s="282"/>
      <c r="AR601" s="282"/>
      <c r="AS601" s="282"/>
      <c r="AT601" s="282"/>
      <c r="AU601" s="282"/>
      <c r="AV601" s="282"/>
      <c r="AW601" s="282"/>
    </row>
    <row r="602">
      <c r="A602" s="282"/>
      <c r="B602" s="282"/>
      <c r="C602" s="282"/>
      <c r="D602" s="282"/>
      <c r="E602" s="282"/>
      <c r="F602" s="282"/>
      <c r="G602" s="282"/>
      <c r="H602" s="282"/>
      <c r="I602" s="282"/>
      <c r="J602" s="282"/>
      <c r="K602" s="282"/>
      <c r="L602" s="282"/>
      <c r="M602" s="282"/>
      <c r="N602" s="282"/>
      <c r="O602" s="282"/>
      <c r="P602" s="282"/>
      <c r="Q602" s="282"/>
      <c r="R602" s="282"/>
      <c r="S602" s="282"/>
      <c r="T602" s="282"/>
      <c r="U602" s="282"/>
      <c r="V602" s="282"/>
      <c r="W602" s="282"/>
      <c r="X602" s="282"/>
      <c r="Y602" s="282"/>
      <c r="Z602" s="282"/>
      <c r="AA602" s="282"/>
      <c r="AB602" s="282"/>
      <c r="AC602" s="282"/>
      <c r="AD602" s="282"/>
      <c r="AE602" s="282"/>
      <c r="AF602" s="282"/>
      <c r="AG602" s="282"/>
      <c r="AH602" s="282"/>
      <c r="AI602" s="282"/>
      <c r="AJ602" s="282"/>
      <c r="AK602" s="282"/>
      <c r="AL602" s="282"/>
      <c r="AM602" s="282"/>
      <c r="AN602" s="282"/>
      <c r="AO602" s="282"/>
      <c r="AP602" s="282"/>
      <c r="AQ602" s="282"/>
      <c r="AR602" s="282"/>
      <c r="AS602" s="282"/>
      <c r="AT602" s="282"/>
      <c r="AU602" s="282"/>
      <c r="AV602" s="282"/>
      <c r="AW602" s="282"/>
    </row>
    <row r="603">
      <c r="A603" s="282"/>
      <c r="B603" s="282"/>
      <c r="C603" s="282"/>
      <c r="D603" s="282"/>
      <c r="E603" s="282"/>
      <c r="F603" s="282"/>
      <c r="G603" s="282"/>
      <c r="H603" s="282"/>
      <c r="I603" s="282"/>
      <c r="J603" s="282"/>
      <c r="K603" s="282"/>
      <c r="L603" s="282"/>
      <c r="M603" s="282"/>
      <c r="N603" s="282"/>
      <c r="O603" s="282"/>
      <c r="P603" s="282"/>
      <c r="Q603" s="282"/>
      <c r="R603" s="282"/>
      <c r="S603" s="282"/>
      <c r="T603" s="282"/>
      <c r="U603" s="282"/>
      <c r="V603" s="282"/>
      <c r="W603" s="282"/>
      <c r="X603" s="282"/>
      <c r="Y603" s="282"/>
      <c r="Z603" s="282"/>
      <c r="AA603" s="282"/>
      <c r="AB603" s="282"/>
      <c r="AC603" s="282"/>
      <c r="AD603" s="282"/>
      <c r="AE603" s="282"/>
      <c r="AF603" s="282"/>
      <c r="AG603" s="282"/>
      <c r="AH603" s="282"/>
      <c r="AI603" s="282"/>
      <c r="AJ603" s="282"/>
      <c r="AK603" s="282"/>
      <c r="AL603" s="282"/>
      <c r="AM603" s="282"/>
      <c r="AN603" s="282"/>
      <c r="AO603" s="282"/>
      <c r="AP603" s="282"/>
      <c r="AQ603" s="282"/>
      <c r="AR603" s="282"/>
      <c r="AS603" s="282"/>
      <c r="AT603" s="282"/>
      <c r="AU603" s="282"/>
      <c r="AV603" s="282"/>
      <c r="AW603" s="282"/>
    </row>
    <row r="604">
      <c r="A604" s="282"/>
      <c r="B604" s="282"/>
      <c r="C604" s="282"/>
      <c r="D604" s="282"/>
      <c r="E604" s="282"/>
      <c r="F604" s="282"/>
      <c r="G604" s="282"/>
      <c r="H604" s="282"/>
      <c r="I604" s="282"/>
      <c r="J604" s="282"/>
      <c r="K604" s="282"/>
      <c r="L604" s="282"/>
      <c r="M604" s="282"/>
      <c r="N604" s="282"/>
      <c r="O604" s="282"/>
      <c r="P604" s="282"/>
      <c r="Q604" s="282"/>
      <c r="R604" s="282"/>
      <c r="S604" s="282"/>
      <c r="T604" s="282"/>
      <c r="U604" s="282"/>
      <c r="V604" s="282"/>
      <c r="W604" s="282"/>
      <c r="X604" s="282"/>
      <c r="Y604" s="282"/>
      <c r="Z604" s="282"/>
      <c r="AA604" s="282"/>
      <c r="AB604" s="282"/>
      <c r="AC604" s="282"/>
      <c r="AD604" s="282"/>
      <c r="AE604" s="282"/>
      <c r="AF604" s="282"/>
      <c r="AG604" s="282"/>
      <c r="AH604" s="282"/>
      <c r="AI604" s="282"/>
      <c r="AJ604" s="282"/>
      <c r="AK604" s="282"/>
      <c r="AL604" s="282"/>
      <c r="AM604" s="282"/>
      <c r="AN604" s="282"/>
      <c r="AO604" s="282"/>
      <c r="AP604" s="282"/>
      <c r="AQ604" s="282"/>
      <c r="AR604" s="282"/>
      <c r="AS604" s="282"/>
      <c r="AT604" s="282"/>
      <c r="AU604" s="282"/>
      <c r="AV604" s="282"/>
      <c r="AW604" s="282"/>
    </row>
    <row r="605">
      <c r="A605" s="282"/>
      <c r="B605" s="282"/>
      <c r="C605" s="282"/>
      <c r="D605" s="282"/>
      <c r="E605" s="282"/>
      <c r="F605" s="282"/>
      <c r="G605" s="282"/>
      <c r="H605" s="282"/>
      <c r="I605" s="282"/>
      <c r="J605" s="282"/>
      <c r="K605" s="282"/>
      <c r="L605" s="282"/>
      <c r="M605" s="282"/>
      <c r="N605" s="282"/>
      <c r="O605" s="282"/>
      <c r="P605" s="282"/>
      <c r="Q605" s="282"/>
      <c r="R605" s="282"/>
      <c r="S605" s="282"/>
      <c r="T605" s="282"/>
      <c r="U605" s="282"/>
      <c r="V605" s="282"/>
      <c r="W605" s="282"/>
      <c r="X605" s="282"/>
      <c r="Y605" s="282"/>
      <c r="Z605" s="282"/>
      <c r="AA605" s="282"/>
      <c r="AB605" s="282"/>
      <c r="AC605" s="282"/>
      <c r="AD605" s="282"/>
      <c r="AE605" s="282"/>
      <c r="AF605" s="282"/>
      <c r="AG605" s="282"/>
      <c r="AH605" s="282"/>
      <c r="AI605" s="282"/>
      <c r="AJ605" s="282"/>
      <c r="AK605" s="282"/>
      <c r="AL605" s="282"/>
      <c r="AM605" s="282"/>
      <c r="AN605" s="282"/>
      <c r="AO605" s="282"/>
      <c r="AP605" s="282"/>
      <c r="AQ605" s="282"/>
      <c r="AR605" s="282"/>
      <c r="AS605" s="282"/>
      <c r="AT605" s="282"/>
      <c r="AU605" s="282"/>
      <c r="AV605" s="282"/>
      <c r="AW605" s="282"/>
    </row>
    <row r="606">
      <c r="A606" s="282"/>
      <c r="B606" s="282"/>
      <c r="C606" s="282"/>
      <c r="D606" s="282"/>
      <c r="E606" s="282"/>
      <c r="F606" s="282"/>
      <c r="G606" s="282"/>
      <c r="H606" s="282"/>
      <c r="I606" s="282"/>
      <c r="J606" s="282"/>
      <c r="K606" s="282"/>
      <c r="L606" s="282"/>
      <c r="M606" s="282"/>
      <c r="N606" s="282"/>
      <c r="O606" s="282"/>
      <c r="P606" s="282"/>
      <c r="Q606" s="282"/>
      <c r="R606" s="282"/>
      <c r="S606" s="282"/>
      <c r="T606" s="282"/>
      <c r="U606" s="282"/>
      <c r="V606" s="282"/>
      <c r="W606" s="282"/>
      <c r="X606" s="282"/>
      <c r="Y606" s="282"/>
      <c r="Z606" s="282"/>
      <c r="AA606" s="282"/>
      <c r="AB606" s="282"/>
      <c r="AC606" s="282"/>
      <c r="AD606" s="282"/>
      <c r="AE606" s="282"/>
      <c r="AF606" s="282"/>
      <c r="AG606" s="282"/>
      <c r="AH606" s="282"/>
      <c r="AI606" s="282"/>
      <c r="AJ606" s="282"/>
      <c r="AK606" s="282"/>
      <c r="AL606" s="282"/>
      <c r="AM606" s="282"/>
      <c r="AN606" s="282"/>
      <c r="AO606" s="282"/>
      <c r="AP606" s="282"/>
      <c r="AQ606" s="282"/>
      <c r="AR606" s="282"/>
      <c r="AS606" s="282"/>
      <c r="AT606" s="282"/>
      <c r="AU606" s="282"/>
      <c r="AV606" s="282"/>
      <c r="AW606" s="282"/>
    </row>
    <row r="607">
      <c r="A607" s="282"/>
      <c r="B607" s="282"/>
      <c r="C607" s="282"/>
      <c r="D607" s="282"/>
      <c r="E607" s="282"/>
      <c r="F607" s="282"/>
      <c r="G607" s="282"/>
      <c r="H607" s="282"/>
      <c r="I607" s="282"/>
      <c r="J607" s="282"/>
      <c r="K607" s="282"/>
      <c r="L607" s="282"/>
      <c r="M607" s="282"/>
      <c r="N607" s="282"/>
      <c r="O607" s="282"/>
      <c r="P607" s="282"/>
      <c r="Q607" s="282"/>
      <c r="R607" s="282"/>
      <c r="S607" s="282"/>
      <c r="T607" s="282"/>
      <c r="U607" s="282"/>
      <c r="V607" s="282"/>
      <c r="W607" s="282"/>
      <c r="X607" s="282"/>
      <c r="Y607" s="282"/>
      <c r="Z607" s="282"/>
      <c r="AA607" s="282"/>
      <c r="AB607" s="282"/>
      <c r="AC607" s="282"/>
      <c r="AD607" s="282"/>
      <c r="AE607" s="282"/>
      <c r="AF607" s="282"/>
      <c r="AG607" s="282"/>
      <c r="AH607" s="282"/>
      <c r="AI607" s="282"/>
      <c r="AJ607" s="282"/>
      <c r="AK607" s="282"/>
      <c r="AL607" s="282"/>
      <c r="AM607" s="282"/>
      <c r="AN607" s="282"/>
      <c r="AO607" s="282"/>
      <c r="AP607" s="282"/>
      <c r="AQ607" s="282"/>
      <c r="AR607" s="282"/>
      <c r="AS607" s="282"/>
      <c r="AT607" s="282"/>
      <c r="AU607" s="282"/>
      <c r="AV607" s="282"/>
      <c r="AW607" s="282"/>
    </row>
    <row r="608">
      <c r="A608" s="282"/>
      <c r="B608" s="282"/>
      <c r="C608" s="282"/>
      <c r="D608" s="282"/>
      <c r="E608" s="282"/>
      <c r="F608" s="282"/>
      <c r="G608" s="282"/>
      <c r="H608" s="282"/>
      <c r="I608" s="282"/>
      <c r="J608" s="282"/>
      <c r="K608" s="282"/>
      <c r="L608" s="282"/>
      <c r="M608" s="282"/>
      <c r="N608" s="282"/>
      <c r="O608" s="282"/>
      <c r="P608" s="282"/>
      <c r="Q608" s="282"/>
      <c r="R608" s="282"/>
      <c r="S608" s="282"/>
      <c r="T608" s="282"/>
      <c r="U608" s="282"/>
      <c r="V608" s="282"/>
      <c r="W608" s="282"/>
      <c r="X608" s="282"/>
      <c r="Y608" s="282"/>
      <c r="Z608" s="282"/>
      <c r="AA608" s="282"/>
      <c r="AB608" s="282"/>
      <c r="AC608" s="282"/>
      <c r="AD608" s="282"/>
      <c r="AE608" s="282"/>
      <c r="AF608" s="282"/>
      <c r="AG608" s="282"/>
      <c r="AH608" s="282"/>
      <c r="AI608" s="282"/>
      <c r="AJ608" s="282"/>
      <c r="AK608" s="282"/>
      <c r="AL608" s="282"/>
      <c r="AM608" s="282"/>
      <c r="AN608" s="282"/>
      <c r="AO608" s="282"/>
      <c r="AP608" s="282"/>
      <c r="AQ608" s="282"/>
      <c r="AR608" s="282"/>
      <c r="AS608" s="282"/>
      <c r="AT608" s="282"/>
      <c r="AU608" s="282"/>
      <c r="AV608" s="282"/>
      <c r="AW608" s="282"/>
    </row>
    <row r="609">
      <c r="A609" s="282"/>
      <c r="B609" s="282"/>
      <c r="C609" s="282"/>
      <c r="D609" s="282"/>
      <c r="E609" s="282"/>
      <c r="F609" s="282"/>
      <c r="G609" s="282"/>
      <c r="H609" s="282"/>
      <c r="I609" s="282"/>
      <c r="J609" s="282"/>
      <c r="K609" s="282"/>
      <c r="L609" s="282"/>
      <c r="M609" s="282"/>
      <c r="N609" s="282"/>
      <c r="O609" s="282"/>
      <c r="P609" s="282"/>
      <c r="Q609" s="282"/>
      <c r="R609" s="282"/>
      <c r="S609" s="282"/>
      <c r="T609" s="282"/>
      <c r="U609" s="282"/>
      <c r="V609" s="282"/>
      <c r="W609" s="282"/>
      <c r="X609" s="282"/>
      <c r="Y609" s="282"/>
      <c r="Z609" s="282"/>
      <c r="AA609" s="282"/>
      <c r="AB609" s="282"/>
      <c r="AC609" s="282"/>
      <c r="AD609" s="282"/>
      <c r="AE609" s="282"/>
      <c r="AF609" s="282"/>
      <c r="AG609" s="282"/>
      <c r="AH609" s="282"/>
      <c r="AI609" s="282"/>
      <c r="AJ609" s="282"/>
      <c r="AK609" s="282"/>
      <c r="AL609" s="282"/>
      <c r="AM609" s="282"/>
      <c r="AN609" s="282"/>
      <c r="AO609" s="282"/>
      <c r="AP609" s="282"/>
      <c r="AQ609" s="282"/>
      <c r="AR609" s="282"/>
      <c r="AS609" s="282"/>
      <c r="AT609" s="282"/>
      <c r="AU609" s="282"/>
      <c r="AV609" s="282"/>
      <c r="AW609" s="282"/>
    </row>
    <row r="610">
      <c r="A610" s="282"/>
      <c r="B610" s="282"/>
      <c r="C610" s="282"/>
      <c r="D610" s="282"/>
      <c r="E610" s="282"/>
      <c r="F610" s="282"/>
      <c r="G610" s="282"/>
      <c r="H610" s="282"/>
      <c r="I610" s="282"/>
      <c r="J610" s="282"/>
      <c r="K610" s="282"/>
      <c r="L610" s="282"/>
      <c r="M610" s="282"/>
      <c r="N610" s="282"/>
      <c r="O610" s="282"/>
      <c r="P610" s="282"/>
      <c r="Q610" s="282"/>
      <c r="R610" s="282"/>
      <c r="S610" s="282"/>
      <c r="T610" s="282"/>
      <c r="U610" s="282"/>
      <c r="V610" s="282"/>
      <c r="W610" s="282"/>
      <c r="X610" s="282"/>
      <c r="Y610" s="282"/>
      <c r="Z610" s="282"/>
      <c r="AA610" s="282"/>
      <c r="AB610" s="282"/>
      <c r="AC610" s="282"/>
      <c r="AD610" s="282"/>
      <c r="AE610" s="282"/>
      <c r="AF610" s="282"/>
      <c r="AG610" s="282"/>
      <c r="AH610" s="282"/>
      <c r="AI610" s="282"/>
      <c r="AJ610" s="282"/>
      <c r="AK610" s="282"/>
      <c r="AL610" s="282"/>
      <c r="AM610" s="282"/>
      <c r="AN610" s="282"/>
      <c r="AO610" s="282"/>
      <c r="AP610" s="282"/>
      <c r="AQ610" s="282"/>
      <c r="AR610" s="282"/>
      <c r="AS610" s="282"/>
      <c r="AT610" s="282"/>
      <c r="AU610" s="282"/>
      <c r="AV610" s="282"/>
      <c r="AW610" s="282"/>
    </row>
    <row r="611">
      <c r="A611" s="282"/>
      <c r="B611" s="282"/>
      <c r="C611" s="282"/>
      <c r="D611" s="282"/>
      <c r="E611" s="282"/>
      <c r="F611" s="282"/>
      <c r="G611" s="282"/>
      <c r="H611" s="282"/>
      <c r="I611" s="282"/>
      <c r="J611" s="282"/>
      <c r="K611" s="282"/>
      <c r="L611" s="282"/>
      <c r="M611" s="282"/>
      <c r="N611" s="282"/>
      <c r="O611" s="282"/>
      <c r="P611" s="282"/>
      <c r="Q611" s="282"/>
      <c r="R611" s="282"/>
      <c r="S611" s="282"/>
      <c r="T611" s="282"/>
      <c r="U611" s="282"/>
      <c r="V611" s="282"/>
      <c r="W611" s="282"/>
      <c r="X611" s="282"/>
      <c r="Y611" s="282"/>
      <c r="Z611" s="282"/>
      <c r="AA611" s="282"/>
      <c r="AB611" s="282"/>
      <c r="AC611" s="282"/>
      <c r="AD611" s="282"/>
      <c r="AE611" s="282"/>
      <c r="AF611" s="282"/>
      <c r="AG611" s="282"/>
      <c r="AH611" s="282"/>
      <c r="AI611" s="282"/>
      <c r="AJ611" s="282"/>
      <c r="AK611" s="282"/>
      <c r="AL611" s="282"/>
      <c r="AM611" s="282"/>
      <c r="AN611" s="282"/>
      <c r="AO611" s="282"/>
      <c r="AP611" s="282"/>
      <c r="AQ611" s="282"/>
      <c r="AR611" s="282"/>
      <c r="AS611" s="282"/>
      <c r="AT611" s="282"/>
      <c r="AU611" s="282"/>
      <c r="AV611" s="282"/>
      <c r="AW611" s="282"/>
    </row>
    <row r="612">
      <c r="A612" s="282"/>
      <c r="B612" s="282"/>
      <c r="C612" s="282"/>
      <c r="D612" s="282"/>
      <c r="E612" s="282"/>
      <c r="F612" s="282"/>
      <c r="G612" s="282"/>
      <c r="H612" s="282"/>
      <c r="I612" s="282"/>
      <c r="J612" s="282"/>
      <c r="K612" s="282"/>
      <c r="L612" s="282"/>
      <c r="M612" s="282"/>
      <c r="N612" s="282"/>
      <c r="O612" s="282"/>
      <c r="P612" s="282"/>
      <c r="Q612" s="282"/>
      <c r="R612" s="282"/>
      <c r="S612" s="282"/>
      <c r="T612" s="282"/>
      <c r="U612" s="282"/>
      <c r="V612" s="282"/>
      <c r="W612" s="282"/>
      <c r="X612" s="282"/>
      <c r="Y612" s="282"/>
      <c r="Z612" s="282"/>
      <c r="AA612" s="282"/>
      <c r="AB612" s="282"/>
      <c r="AC612" s="282"/>
      <c r="AD612" s="282"/>
      <c r="AE612" s="282"/>
      <c r="AF612" s="282"/>
      <c r="AG612" s="282"/>
      <c r="AH612" s="282"/>
      <c r="AI612" s="282"/>
      <c r="AJ612" s="282"/>
      <c r="AK612" s="282"/>
      <c r="AL612" s="282"/>
      <c r="AM612" s="282"/>
      <c r="AN612" s="282"/>
      <c r="AO612" s="282"/>
      <c r="AP612" s="282"/>
      <c r="AQ612" s="282"/>
      <c r="AR612" s="282"/>
      <c r="AS612" s="282"/>
      <c r="AT612" s="282"/>
      <c r="AU612" s="282"/>
      <c r="AV612" s="282"/>
      <c r="AW612" s="282"/>
    </row>
    <row r="613">
      <c r="A613" s="282"/>
      <c r="B613" s="282"/>
      <c r="C613" s="282"/>
      <c r="D613" s="282"/>
      <c r="E613" s="282"/>
      <c r="F613" s="282"/>
      <c r="G613" s="282"/>
      <c r="H613" s="282"/>
      <c r="I613" s="282"/>
      <c r="J613" s="282"/>
      <c r="K613" s="282"/>
      <c r="L613" s="282"/>
      <c r="M613" s="282"/>
      <c r="N613" s="282"/>
      <c r="O613" s="282"/>
      <c r="P613" s="282"/>
      <c r="Q613" s="282"/>
      <c r="R613" s="282"/>
      <c r="S613" s="282"/>
      <c r="T613" s="282"/>
      <c r="U613" s="282"/>
      <c r="V613" s="282"/>
      <c r="W613" s="282"/>
      <c r="X613" s="282"/>
      <c r="Y613" s="282"/>
      <c r="Z613" s="282"/>
      <c r="AA613" s="282"/>
      <c r="AB613" s="282"/>
      <c r="AC613" s="282"/>
      <c r="AD613" s="282"/>
      <c r="AE613" s="282"/>
      <c r="AF613" s="282"/>
      <c r="AG613" s="282"/>
      <c r="AH613" s="282"/>
      <c r="AI613" s="282"/>
      <c r="AJ613" s="282"/>
      <c r="AK613" s="282"/>
      <c r="AL613" s="282"/>
      <c r="AM613" s="282"/>
      <c r="AN613" s="282"/>
      <c r="AO613" s="282"/>
      <c r="AP613" s="282"/>
      <c r="AQ613" s="282"/>
      <c r="AR613" s="282"/>
      <c r="AS613" s="282"/>
      <c r="AT613" s="282"/>
      <c r="AU613" s="282"/>
      <c r="AV613" s="282"/>
      <c r="AW613" s="282"/>
    </row>
    <row r="614">
      <c r="A614" s="282"/>
      <c r="B614" s="282"/>
      <c r="C614" s="282"/>
      <c r="D614" s="282"/>
      <c r="E614" s="282"/>
      <c r="F614" s="282"/>
      <c r="G614" s="282"/>
      <c r="H614" s="282"/>
      <c r="I614" s="282"/>
      <c r="J614" s="282"/>
      <c r="K614" s="282"/>
      <c r="L614" s="282"/>
      <c r="M614" s="282"/>
      <c r="N614" s="282"/>
      <c r="O614" s="282"/>
      <c r="P614" s="282"/>
      <c r="Q614" s="282"/>
      <c r="R614" s="282"/>
      <c r="S614" s="282"/>
      <c r="T614" s="282"/>
      <c r="U614" s="282"/>
      <c r="V614" s="282"/>
      <c r="W614" s="282"/>
      <c r="X614" s="282"/>
      <c r="Y614" s="282"/>
      <c r="Z614" s="282"/>
      <c r="AA614" s="282"/>
      <c r="AB614" s="282"/>
      <c r="AC614" s="282"/>
      <c r="AD614" s="282"/>
      <c r="AE614" s="282"/>
      <c r="AF614" s="282"/>
      <c r="AG614" s="282"/>
      <c r="AH614" s="282"/>
      <c r="AI614" s="282"/>
      <c r="AJ614" s="282"/>
      <c r="AK614" s="282"/>
      <c r="AL614" s="282"/>
      <c r="AM614" s="282"/>
      <c r="AN614" s="282"/>
      <c r="AO614" s="282"/>
      <c r="AP614" s="282"/>
      <c r="AQ614" s="282"/>
      <c r="AR614" s="282"/>
      <c r="AS614" s="282"/>
      <c r="AT614" s="282"/>
      <c r="AU614" s="282"/>
      <c r="AV614" s="282"/>
      <c r="AW614" s="282"/>
    </row>
    <row r="615">
      <c r="A615" s="282"/>
      <c r="B615" s="282"/>
      <c r="C615" s="282"/>
      <c r="D615" s="282"/>
      <c r="E615" s="282"/>
      <c r="F615" s="282"/>
      <c r="G615" s="282"/>
      <c r="H615" s="282"/>
      <c r="I615" s="282"/>
      <c r="J615" s="282"/>
      <c r="K615" s="282"/>
      <c r="L615" s="282"/>
      <c r="M615" s="282"/>
      <c r="N615" s="282"/>
      <c r="O615" s="282"/>
      <c r="P615" s="282"/>
      <c r="Q615" s="282"/>
      <c r="R615" s="282"/>
      <c r="S615" s="282"/>
      <c r="T615" s="282"/>
      <c r="U615" s="282"/>
      <c r="V615" s="282"/>
      <c r="W615" s="282"/>
      <c r="X615" s="282"/>
      <c r="Y615" s="282"/>
      <c r="Z615" s="282"/>
      <c r="AA615" s="282"/>
      <c r="AB615" s="282"/>
      <c r="AC615" s="282"/>
      <c r="AD615" s="282"/>
      <c r="AE615" s="282"/>
      <c r="AF615" s="282"/>
      <c r="AG615" s="282"/>
      <c r="AH615" s="282"/>
      <c r="AI615" s="282"/>
      <c r="AJ615" s="282"/>
      <c r="AK615" s="282"/>
      <c r="AL615" s="282"/>
      <c r="AM615" s="282"/>
      <c r="AN615" s="282"/>
      <c r="AO615" s="282"/>
      <c r="AP615" s="282"/>
      <c r="AQ615" s="282"/>
      <c r="AR615" s="282"/>
      <c r="AS615" s="282"/>
      <c r="AT615" s="282"/>
      <c r="AU615" s="282"/>
      <c r="AV615" s="282"/>
      <c r="AW615" s="282"/>
    </row>
    <row r="616">
      <c r="A616" s="282"/>
      <c r="B616" s="282"/>
      <c r="C616" s="282"/>
      <c r="D616" s="282"/>
      <c r="E616" s="282"/>
      <c r="F616" s="282"/>
      <c r="G616" s="282"/>
      <c r="H616" s="282"/>
      <c r="I616" s="282"/>
      <c r="J616" s="282"/>
      <c r="K616" s="282"/>
      <c r="L616" s="282"/>
      <c r="M616" s="282"/>
      <c r="N616" s="282"/>
      <c r="O616" s="282"/>
      <c r="P616" s="282"/>
      <c r="Q616" s="282"/>
      <c r="R616" s="282"/>
      <c r="S616" s="282"/>
      <c r="T616" s="282"/>
      <c r="U616" s="282"/>
      <c r="V616" s="282"/>
      <c r="W616" s="282"/>
      <c r="X616" s="282"/>
      <c r="Y616" s="282"/>
      <c r="Z616" s="282"/>
      <c r="AA616" s="282"/>
      <c r="AB616" s="282"/>
      <c r="AC616" s="282"/>
      <c r="AD616" s="282"/>
      <c r="AE616" s="282"/>
      <c r="AF616" s="282"/>
      <c r="AG616" s="282"/>
      <c r="AH616" s="282"/>
      <c r="AI616" s="282"/>
      <c r="AJ616" s="282"/>
      <c r="AK616" s="282"/>
      <c r="AL616" s="282"/>
      <c r="AM616" s="282"/>
      <c r="AN616" s="282"/>
      <c r="AO616" s="282"/>
      <c r="AP616" s="282"/>
      <c r="AQ616" s="282"/>
      <c r="AR616" s="282"/>
      <c r="AS616" s="282"/>
      <c r="AT616" s="282"/>
      <c r="AU616" s="282"/>
      <c r="AV616" s="282"/>
      <c r="AW616" s="282"/>
    </row>
    <row r="617">
      <c r="A617" s="282"/>
      <c r="B617" s="282"/>
      <c r="C617" s="282"/>
      <c r="D617" s="282"/>
      <c r="E617" s="282"/>
      <c r="F617" s="282"/>
      <c r="G617" s="282"/>
      <c r="H617" s="282"/>
      <c r="I617" s="282"/>
      <c r="J617" s="282"/>
      <c r="K617" s="282"/>
      <c r="L617" s="282"/>
      <c r="M617" s="282"/>
      <c r="N617" s="282"/>
      <c r="O617" s="282"/>
      <c r="P617" s="282"/>
      <c r="Q617" s="282"/>
      <c r="R617" s="282"/>
      <c r="S617" s="282"/>
      <c r="T617" s="282"/>
      <c r="U617" s="282"/>
      <c r="V617" s="282"/>
      <c r="W617" s="282"/>
      <c r="X617" s="282"/>
      <c r="Y617" s="282"/>
      <c r="Z617" s="282"/>
      <c r="AA617" s="282"/>
      <c r="AB617" s="282"/>
      <c r="AC617" s="282"/>
      <c r="AD617" s="282"/>
      <c r="AE617" s="282"/>
      <c r="AF617" s="282"/>
      <c r="AG617" s="282"/>
      <c r="AH617" s="282"/>
      <c r="AI617" s="282"/>
      <c r="AJ617" s="282"/>
      <c r="AK617" s="282"/>
      <c r="AL617" s="282"/>
      <c r="AM617" s="282"/>
      <c r="AN617" s="282"/>
      <c r="AO617" s="282"/>
      <c r="AP617" s="282"/>
      <c r="AQ617" s="282"/>
      <c r="AR617" s="282"/>
      <c r="AS617" s="282"/>
      <c r="AT617" s="282"/>
      <c r="AU617" s="282"/>
      <c r="AV617" s="282"/>
      <c r="AW617" s="282"/>
    </row>
    <row r="618">
      <c r="A618" s="282"/>
      <c r="B618" s="282"/>
      <c r="C618" s="282"/>
      <c r="D618" s="282"/>
      <c r="E618" s="282"/>
      <c r="F618" s="282"/>
      <c r="G618" s="282"/>
      <c r="H618" s="282"/>
      <c r="I618" s="282"/>
      <c r="J618" s="282"/>
      <c r="K618" s="282"/>
      <c r="L618" s="282"/>
      <c r="M618" s="282"/>
      <c r="N618" s="282"/>
      <c r="O618" s="282"/>
      <c r="P618" s="282"/>
      <c r="Q618" s="282"/>
      <c r="R618" s="282"/>
      <c r="S618" s="282"/>
      <c r="T618" s="282"/>
      <c r="U618" s="282"/>
      <c r="V618" s="282"/>
      <c r="W618" s="282"/>
      <c r="X618" s="282"/>
      <c r="Y618" s="282"/>
      <c r="Z618" s="282"/>
      <c r="AA618" s="282"/>
      <c r="AB618" s="282"/>
      <c r="AC618" s="282"/>
      <c r="AD618" s="282"/>
      <c r="AE618" s="282"/>
      <c r="AF618" s="282"/>
      <c r="AG618" s="282"/>
      <c r="AH618" s="282"/>
      <c r="AI618" s="282"/>
      <c r="AJ618" s="282"/>
      <c r="AK618" s="282"/>
      <c r="AL618" s="282"/>
      <c r="AM618" s="282"/>
      <c r="AN618" s="282"/>
      <c r="AO618" s="282"/>
      <c r="AP618" s="282"/>
      <c r="AQ618" s="282"/>
      <c r="AR618" s="282"/>
      <c r="AS618" s="282"/>
      <c r="AT618" s="282"/>
      <c r="AU618" s="282"/>
      <c r="AV618" s="282"/>
      <c r="AW618" s="282"/>
    </row>
    <row r="619">
      <c r="A619" s="282"/>
      <c r="B619" s="282"/>
      <c r="C619" s="282"/>
      <c r="D619" s="282"/>
      <c r="E619" s="282"/>
      <c r="F619" s="282"/>
      <c r="G619" s="282"/>
      <c r="H619" s="282"/>
      <c r="I619" s="282"/>
      <c r="J619" s="282"/>
      <c r="K619" s="282"/>
      <c r="L619" s="282"/>
      <c r="M619" s="282"/>
      <c r="N619" s="282"/>
      <c r="O619" s="282"/>
      <c r="P619" s="282"/>
      <c r="Q619" s="282"/>
      <c r="R619" s="282"/>
      <c r="S619" s="282"/>
      <c r="T619" s="282"/>
      <c r="U619" s="282"/>
      <c r="V619" s="282"/>
      <c r="W619" s="282"/>
      <c r="X619" s="282"/>
      <c r="Y619" s="282"/>
      <c r="Z619" s="282"/>
      <c r="AA619" s="282"/>
      <c r="AB619" s="282"/>
      <c r="AC619" s="282"/>
      <c r="AD619" s="282"/>
      <c r="AE619" s="282"/>
      <c r="AF619" s="282"/>
      <c r="AG619" s="282"/>
      <c r="AH619" s="282"/>
      <c r="AI619" s="282"/>
      <c r="AJ619" s="282"/>
      <c r="AK619" s="282"/>
      <c r="AL619" s="282"/>
      <c r="AM619" s="282"/>
      <c r="AN619" s="282"/>
      <c r="AO619" s="282"/>
      <c r="AP619" s="282"/>
      <c r="AQ619" s="282"/>
      <c r="AR619" s="282"/>
      <c r="AS619" s="282"/>
      <c r="AT619" s="282"/>
      <c r="AU619" s="282"/>
      <c r="AV619" s="282"/>
      <c r="AW619" s="282"/>
    </row>
    <row r="620">
      <c r="A620" s="282"/>
      <c r="B620" s="282"/>
      <c r="C620" s="282"/>
      <c r="D620" s="282"/>
      <c r="E620" s="282"/>
      <c r="F620" s="282"/>
      <c r="G620" s="282"/>
      <c r="H620" s="282"/>
      <c r="I620" s="282"/>
      <c r="J620" s="282"/>
      <c r="K620" s="282"/>
      <c r="L620" s="282"/>
      <c r="M620" s="282"/>
      <c r="N620" s="282"/>
      <c r="O620" s="282"/>
      <c r="P620" s="282"/>
      <c r="Q620" s="282"/>
      <c r="R620" s="282"/>
      <c r="S620" s="282"/>
      <c r="T620" s="282"/>
      <c r="U620" s="282"/>
      <c r="V620" s="282"/>
      <c r="W620" s="282"/>
      <c r="X620" s="282"/>
      <c r="Y620" s="282"/>
      <c r="Z620" s="282"/>
      <c r="AA620" s="282"/>
      <c r="AB620" s="282"/>
      <c r="AC620" s="282"/>
      <c r="AD620" s="282"/>
      <c r="AE620" s="282"/>
      <c r="AF620" s="282"/>
      <c r="AG620" s="282"/>
      <c r="AH620" s="282"/>
      <c r="AI620" s="282"/>
      <c r="AJ620" s="282"/>
      <c r="AK620" s="282"/>
      <c r="AL620" s="282"/>
      <c r="AM620" s="282"/>
      <c r="AN620" s="282"/>
      <c r="AO620" s="282"/>
      <c r="AP620" s="282"/>
      <c r="AQ620" s="282"/>
      <c r="AR620" s="282"/>
      <c r="AS620" s="282"/>
      <c r="AT620" s="282"/>
      <c r="AU620" s="282"/>
      <c r="AV620" s="282"/>
      <c r="AW620" s="282"/>
    </row>
    <row r="621">
      <c r="A621" s="282"/>
      <c r="B621" s="282"/>
      <c r="C621" s="282"/>
      <c r="D621" s="282"/>
      <c r="E621" s="282"/>
      <c r="F621" s="282"/>
      <c r="G621" s="282"/>
      <c r="H621" s="282"/>
      <c r="I621" s="282"/>
      <c r="J621" s="282"/>
      <c r="K621" s="282"/>
      <c r="L621" s="282"/>
      <c r="M621" s="282"/>
      <c r="N621" s="282"/>
      <c r="O621" s="282"/>
      <c r="P621" s="282"/>
      <c r="Q621" s="282"/>
      <c r="R621" s="282"/>
      <c r="S621" s="282"/>
      <c r="T621" s="282"/>
      <c r="U621" s="282"/>
      <c r="V621" s="282"/>
      <c r="W621" s="282"/>
      <c r="X621" s="282"/>
      <c r="Y621" s="282"/>
      <c r="Z621" s="282"/>
      <c r="AA621" s="282"/>
      <c r="AB621" s="282"/>
      <c r="AC621" s="282"/>
      <c r="AD621" s="282"/>
      <c r="AE621" s="282"/>
      <c r="AF621" s="282"/>
      <c r="AG621" s="282"/>
      <c r="AH621" s="282"/>
      <c r="AI621" s="282"/>
      <c r="AJ621" s="282"/>
      <c r="AK621" s="282"/>
      <c r="AL621" s="282"/>
      <c r="AM621" s="282"/>
      <c r="AN621" s="282"/>
      <c r="AO621" s="282"/>
      <c r="AP621" s="282"/>
      <c r="AQ621" s="282"/>
      <c r="AR621" s="282"/>
      <c r="AS621" s="282"/>
      <c r="AT621" s="282"/>
      <c r="AU621" s="282"/>
      <c r="AV621" s="282"/>
      <c r="AW621" s="282"/>
    </row>
    <row r="622">
      <c r="A622" s="282"/>
      <c r="B622" s="282"/>
      <c r="C622" s="282"/>
      <c r="D622" s="282"/>
      <c r="E622" s="282"/>
      <c r="F622" s="282"/>
      <c r="G622" s="282"/>
      <c r="H622" s="282"/>
      <c r="I622" s="282"/>
      <c r="J622" s="282"/>
      <c r="K622" s="282"/>
      <c r="L622" s="282"/>
      <c r="M622" s="282"/>
      <c r="N622" s="282"/>
      <c r="O622" s="282"/>
      <c r="P622" s="282"/>
      <c r="Q622" s="282"/>
      <c r="R622" s="282"/>
      <c r="S622" s="282"/>
      <c r="T622" s="282"/>
      <c r="U622" s="282"/>
      <c r="V622" s="282"/>
      <c r="W622" s="282"/>
      <c r="X622" s="282"/>
      <c r="Y622" s="282"/>
      <c r="Z622" s="282"/>
      <c r="AA622" s="282"/>
      <c r="AB622" s="282"/>
      <c r="AC622" s="282"/>
      <c r="AD622" s="282"/>
      <c r="AE622" s="282"/>
      <c r="AF622" s="282"/>
      <c r="AG622" s="282"/>
      <c r="AH622" s="282"/>
      <c r="AI622" s="282"/>
      <c r="AJ622" s="282"/>
      <c r="AK622" s="282"/>
      <c r="AL622" s="282"/>
      <c r="AM622" s="282"/>
      <c r="AN622" s="282"/>
      <c r="AO622" s="282"/>
      <c r="AP622" s="282"/>
      <c r="AQ622" s="282"/>
      <c r="AR622" s="282"/>
      <c r="AS622" s="282"/>
      <c r="AT622" s="282"/>
      <c r="AU622" s="282"/>
      <c r="AV622" s="282"/>
      <c r="AW622" s="282"/>
    </row>
    <row r="623">
      <c r="A623" s="282"/>
      <c r="B623" s="282"/>
      <c r="C623" s="282"/>
      <c r="D623" s="282"/>
      <c r="E623" s="282"/>
      <c r="F623" s="282"/>
      <c r="G623" s="282"/>
      <c r="H623" s="282"/>
      <c r="I623" s="282"/>
      <c r="J623" s="282"/>
      <c r="K623" s="282"/>
      <c r="L623" s="282"/>
      <c r="M623" s="282"/>
      <c r="N623" s="282"/>
      <c r="O623" s="282"/>
      <c r="P623" s="282"/>
      <c r="Q623" s="282"/>
      <c r="R623" s="282"/>
      <c r="S623" s="282"/>
      <c r="T623" s="282"/>
      <c r="U623" s="282"/>
      <c r="V623" s="282"/>
      <c r="W623" s="282"/>
      <c r="X623" s="282"/>
      <c r="Y623" s="282"/>
      <c r="Z623" s="282"/>
      <c r="AA623" s="282"/>
      <c r="AB623" s="282"/>
      <c r="AC623" s="282"/>
      <c r="AD623" s="282"/>
      <c r="AE623" s="282"/>
      <c r="AF623" s="282"/>
      <c r="AG623" s="282"/>
      <c r="AH623" s="282"/>
      <c r="AI623" s="282"/>
      <c r="AJ623" s="282"/>
      <c r="AK623" s="282"/>
      <c r="AL623" s="282"/>
      <c r="AM623" s="282"/>
      <c r="AN623" s="282"/>
      <c r="AO623" s="282"/>
      <c r="AP623" s="282"/>
      <c r="AQ623" s="282"/>
      <c r="AR623" s="282"/>
      <c r="AS623" s="282"/>
      <c r="AT623" s="282"/>
      <c r="AU623" s="282"/>
      <c r="AV623" s="282"/>
      <c r="AW623" s="282"/>
    </row>
    <row r="624">
      <c r="A624" s="282"/>
      <c r="B624" s="282"/>
      <c r="C624" s="282"/>
      <c r="D624" s="282"/>
      <c r="E624" s="282"/>
      <c r="F624" s="282"/>
      <c r="G624" s="282"/>
      <c r="H624" s="282"/>
      <c r="I624" s="282"/>
      <c r="J624" s="282"/>
      <c r="K624" s="282"/>
      <c r="L624" s="282"/>
      <c r="M624" s="282"/>
      <c r="N624" s="282"/>
      <c r="O624" s="282"/>
      <c r="P624" s="282"/>
      <c r="Q624" s="282"/>
      <c r="R624" s="282"/>
      <c r="S624" s="282"/>
      <c r="T624" s="282"/>
      <c r="U624" s="282"/>
      <c r="V624" s="282"/>
      <c r="W624" s="282"/>
      <c r="X624" s="282"/>
      <c r="Y624" s="282"/>
      <c r="Z624" s="282"/>
      <c r="AA624" s="282"/>
      <c r="AB624" s="282"/>
      <c r="AC624" s="282"/>
      <c r="AD624" s="282"/>
      <c r="AE624" s="282"/>
      <c r="AF624" s="282"/>
      <c r="AG624" s="282"/>
      <c r="AH624" s="282"/>
      <c r="AI624" s="282"/>
      <c r="AJ624" s="282"/>
      <c r="AK624" s="282"/>
      <c r="AL624" s="282"/>
      <c r="AM624" s="282"/>
      <c r="AN624" s="282"/>
      <c r="AO624" s="282"/>
      <c r="AP624" s="282"/>
      <c r="AQ624" s="282"/>
      <c r="AR624" s="282"/>
      <c r="AS624" s="282"/>
      <c r="AT624" s="282"/>
      <c r="AU624" s="282"/>
      <c r="AV624" s="282"/>
      <c r="AW624" s="282"/>
    </row>
    <row r="625">
      <c r="A625" s="282"/>
      <c r="B625" s="282"/>
      <c r="C625" s="282"/>
      <c r="D625" s="282"/>
      <c r="E625" s="282"/>
      <c r="F625" s="282"/>
      <c r="G625" s="282"/>
      <c r="H625" s="282"/>
      <c r="I625" s="282"/>
      <c r="J625" s="282"/>
      <c r="K625" s="282"/>
      <c r="L625" s="282"/>
      <c r="M625" s="282"/>
      <c r="N625" s="282"/>
      <c r="O625" s="282"/>
      <c r="P625" s="282"/>
      <c r="Q625" s="282"/>
      <c r="R625" s="282"/>
      <c r="S625" s="282"/>
      <c r="T625" s="282"/>
      <c r="U625" s="282"/>
      <c r="V625" s="282"/>
      <c r="W625" s="282"/>
      <c r="X625" s="282"/>
      <c r="Y625" s="282"/>
      <c r="Z625" s="282"/>
      <c r="AA625" s="282"/>
      <c r="AB625" s="282"/>
      <c r="AC625" s="282"/>
      <c r="AD625" s="282"/>
      <c r="AE625" s="282"/>
      <c r="AF625" s="282"/>
      <c r="AG625" s="282"/>
      <c r="AH625" s="282"/>
      <c r="AI625" s="282"/>
      <c r="AJ625" s="282"/>
      <c r="AK625" s="282"/>
      <c r="AL625" s="282"/>
      <c r="AM625" s="282"/>
      <c r="AN625" s="282"/>
      <c r="AO625" s="282"/>
      <c r="AP625" s="282"/>
      <c r="AQ625" s="282"/>
      <c r="AR625" s="282"/>
      <c r="AS625" s="282"/>
      <c r="AT625" s="282"/>
      <c r="AU625" s="282"/>
      <c r="AV625" s="282"/>
      <c r="AW625" s="282"/>
    </row>
    <row r="626">
      <c r="A626" s="282"/>
      <c r="B626" s="282"/>
      <c r="C626" s="282"/>
      <c r="D626" s="282"/>
      <c r="E626" s="282"/>
      <c r="F626" s="282"/>
      <c r="G626" s="282"/>
      <c r="H626" s="282"/>
      <c r="I626" s="282"/>
      <c r="J626" s="282"/>
      <c r="K626" s="282"/>
      <c r="L626" s="282"/>
      <c r="M626" s="282"/>
      <c r="N626" s="282"/>
      <c r="O626" s="282"/>
      <c r="P626" s="282"/>
      <c r="Q626" s="282"/>
      <c r="R626" s="282"/>
      <c r="S626" s="282"/>
      <c r="T626" s="282"/>
      <c r="U626" s="282"/>
      <c r="V626" s="282"/>
      <c r="W626" s="282"/>
      <c r="X626" s="282"/>
      <c r="Y626" s="282"/>
      <c r="Z626" s="282"/>
      <c r="AA626" s="282"/>
      <c r="AB626" s="282"/>
      <c r="AC626" s="282"/>
      <c r="AD626" s="282"/>
      <c r="AE626" s="282"/>
      <c r="AF626" s="282"/>
      <c r="AG626" s="282"/>
      <c r="AH626" s="282"/>
      <c r="AI626" s="282"/>
      <c r="AJ626" s="282"/>
      <c r="AK626" s="282"/>
      <c r="AL626" s="282"/>
      <c r="AM626" s="282"/>
      <c r="AN626" s="282"/>
      <c r="AO626" s="282"/>
      <c r="AP626" s="282"/>
      <c r="AQ626" s="282"/>
      <c r="AR626" s="282"/>
      <c r="AS626" s="282"/>
      <c r="AT626" s="282"/>
      <c r="AU626" s="282"/>
      <c r="AV626" s="282"/>
      <c r="AW626" s="282"/>
    </row>
    <row r="627">
      <c r="A627" s="282"/>
      <c r="B627" s="282"/>
      <c r="C627" s="282"/>
      <c r="D627" s="282"/>
      <c r="E627" s="282"/>
      <c r="F627" s="282"/>
      <c r="G627" s="282"/>
      <c r="H627" s="282"/>
      <c r="I627" s="282"/>
      <c r="J627" s="282"/>
      <c r="K627" s="282"/>
      <c r="L627" s="282"/>
      <c r="M627" s="282"/>
      <c r="N627" s="282"/>
      <c r="O627" s="282"/>
      <c r="P627" s="282"/>
      <c r="Q627" s="282"/>
      <c r="R627" s="282"/>
      <c r="S627" s="282"/>
      <c r="T627" s="282"/>
      <c r="U627" s="282"/>
      <c r="V627" s="282"/>
      <c r="W627" s="282"/>
      <c r="X627" s="282"/>
      <c r="Y627" s="282"/>
      <c r="Z627" s="282"/>
      <c r="AA627" s="282"/>
      <c r="AB627" s="282"/>
      <c r="AC627" s="282"/>
      <c r="AD627" s="282"/>
      <c r="AE627" s="282"/>
      <c r="AF627" s="282"/>
      <c r="AG627" s="282"/>
      <c r="AH627" s="282"/>
      <c r="AI627" s="282"/>
      <c r="AJ627" s="282"/>
      <c r="AK627" s="282"/>
      <c r="AL627" s="282"/>
      <c r="AM627" s="282"/>
      <c r="AN627" s="282"/>
      <c r="AO627" s="282"/>
      <c r="AP627" s="282"/>
      <c r="AQ627" s="282"/>
      <c r="AR627" s="282"/>
      <c r="AS627" s="282"/>
      <c r="AT627" s="282"/>
      <c r="AU627" s="282"/>
      <c r="AV627" s="282"/>
      <c r="AW627" s="282"/>
    </row>
    <row r="628">
      <c r="A628" s="282"/>
      <c r="B628" s="282"/>
      <c r="C628" s="282"/>
      <c r="D628" s="282"/>
      <c r="E628" s="282"/>
      <c r="F628" s="282"/>
      <c r="G628" s="282"/>
      <c r="H628" s="282"/>
      <c r="I628" s="282"/>
      <c r="J628" s="282"/>
      <c r="K628" s="282"/>
      <c r="L628" s="282"/>
      <c r="M628" s="282"/>
      <c r="N628" s="282"/>
      <c r="O628" s="282"/>
      <c r="P628" s="282"/>
      <c r="Q628" s="282"/>
      <c r="R628" s="282"/>
      <c r="S628" s="282"/>
      <c r="T628" s="282"/>
      <c r="U628" s="282"/>
      <c r="V628" s="282"/>
      <c r="W628" s="282"/>
      <c r="X628" s="282"/>
      <c r="Y628" s="282"/>
      <c r="Z628" s="282"/>
      <c r="AA628" s="282"/>
      <c r="AB628" s="282"/>
      <c r="AC628" s="282"/>
      <c r="AD628" s="282"/>
      <c r="AE628" s="282"/>
      <c r="AF628" s="282"/>
      <c r="AG628" s="282"/>
      <c r="AH628" s="282"/>
      <c r="AI628" s="282"/>
      <c r="AJ628" s="282"/>
      <c r="AK628" s="282"/>
      <c r="AL628" s="282"/>
      <c r="AM628" s="282"/>
      <c r="AN628" s="282"/>
      <c r="AO628" s="282"/>
      <c r="AP628" s="282"/>
      <c r="AQ628" s="282"/>
      <c r="AR628" s="282"/>
      <c r="AS628" s="282"/>
      <c r="AT628" s="282"/>
      <c r="AU628" s="282"/>
      <c r="AV628" s="282"/>
      <c r="AW628" s="282"/>
    </row>
    <row r="629">
      <c r="A629" s="282"/>
      <c r="B629" s="282"/>
      <c r="C629" s="282"/>
      <c r="D629" s="282"/>
      <c r="E629" s="282"/>
      <c r="F629" s="282"/>
      <c r="G629" s="282"/>
      <c r="H629" s="282"/>
      <c r="I629" s="282"/>
      <c r="J629" s="282"/>
      <c r="K629" s="282"/>
      <c r="L629" s="282"/>
      <c r="M629" s="282"/>
      <c r="N629" s="282"/>
      <c r="O629" s="282"/>
      <c r="P629" s="282"/>
      <c r="Q629" s="282"/>
      <c r="R629" s="282"/>
      <c r="S629" s="282"/>
      <c r="T629" s="282"/>
      <c r="U629" s="282"/>
      <c r="V629" s="282"/>
      <c r="W629" s="282"/>
      <c r="X629" s="282"/>
      <c r="Y629" s="282"/>
      <c r="Z629" s="282"/>
      <c r="AA629" s="282"/>
      <c r="AB629" s="282"/>
      <c r="AC629" s="282"/>
      <c r="AD629" s="282"/>
      <c r="AE629" s="282"/>
      <c r="AF629" s="282"/>
      <c r="AG629" s="282"/>
      <c r="AH629" s="282"/>
      <c r="AI629" s="282"/>
      <c r="AJ629" s="282"/>
      <c r="AK629" s="282"/>
      <c r="AL629" s="282"/>
      <c r="AM629" s="282"/>
      <c r="AN629" s="282"/>
      <c r="AO629" s="282"/>
      <c r="AP629" s="282"/>
      <c r="AQ629" s="282"/>
      <c r="AR629" s="282"/>
      <c r="AS629" s="282"/>
      <c r="AT629" s="282"/>
      <c r="AU629" s="282"/>
      <c r="AV629" s="282"/>
      <c r="AW629" s="282"/>
    </row>
    <row r="630">
      <c r="A630" s="282"/>
      <c r="B630" s="282"/>
      <c r="C630" s="282"/>
      <c r="D630" s="282"/>
      <c r="E630" s="282"/>
      <c r="F630" s="282"/>
      <c r="G630" s="282"/>
      <c r="H630" s="282"/>
      <c r="I630" s="282"/>
      <c r="J630" s="282"/>
      <c r="K630" s="282"/>
      <c r="L630" s="282"/>
      <c r="M630" s="282"/>
      <c r="N630" s="282"/>
      <c r="O630" s="282"/>
      <c r="P630" s="282"/>
      <c r="Q630" s="282"/>
      <c r="R630" s="282"/>
      <c r="S630" s="282"/>
      <c r="T630" s="282"/>
      <c r="U630" s="282"/>
      <c r="V630" s="282"/>
      <c r="W630" s="282"/>
      <c r="X630" s="282"/>
      <c r="Y630" s="282"/>
      <c r="Z630" s="282"/>
      <c r="AA630" s="282"/>
      <c r="AB630" s="282"/>
      <c r="AC630" s="282"/>
      <c r="AD630" s="282"/>
      <c r="AE630" s="282"/>
      <c r="AF630" s="282"/>
      <c r="AG630" s="282"/>
      <c r="AH630" s="282"/>
      <c r="AI630" s="282"/>
      <c r="AJ630" s="282"/>
      <c r="AK630" s="282"/>
      <c r="AL630" s="282"/>
      <c r="AM630" s="282"/>
      <c r="AN630" s="282"/>
      <c r="AO630" s="282"/>
      <c r="AP630" s="282"/>
      <c r="AQ630" s="282"/>
      <c r="AR630" s="282"/>
      <c r="AS630" s="282"/>
      <c r="AT630" s="282"/>
      <c r="AU630" s="282"/>
      <c r="AV630" s="282"/>
      <c r="AW630" s="282"/>
    </row>
    <row r="631">
      <c r="A631" s="282"/>
      <c r="B631" s="282"/>
      <c r="C631" s="282"/>
      <c r="D631" s="282"/>
      <c r="E631" s="282"/>
      <c r="F631" s="282"/>
      <c r="G631" s="282"/>
      <c r="H631" s="282"/>
      <c r="I631" s="282"/>
      <c r="J631" s="282"/>
      <c r="K631" s="282"/>
      <c r="L631" s="282"/>
      <c r="M631" s="282"/>
      <c r="N631" s="282"/>
      <c r="O631" s="282"/>
      <c r="P631" s="282"/>
      <c r="Q631" s="282"/>
      <c r="R631" s="282"/>
      <c r="S631" s="282"/>
      <c r="T631" s="282"/>
      <c r="U631" s="282"/>
      <c r="V631" s="282"/>
      <c r="W631" s="282"/>
      <c r="X631" s="282"/>
      <c r="Y631" s="282"/>
      <c r="Z631" s="282"/>
      <c r="AA631" s="282"/>
      <c r="AB631" s="282"/>
      <c r="AC631" s="282"/>
      <c r="AD631" s="282"/>
      <c r="AE631" s="282"/>
      <c r="AF631" s="282"/>
      <c r="AG631" s="282"/>
      <c r="AH631" s="282"/>
      <c r="AI631" s="282"/>
      <c r="AJ631" s="282"/>
      <c r="AK631" s="282"/>
      <c r="AL631" s="282"/>
      <c r="AM631" s="282"/>
      <c r="AN631" s="282"/>
      <c r="AO631" s="282"/>
      <c r="AP631" s="282"/>
      <c r="AQ631" s="282"/>
      <c r="AR631" s="282"/>
      <c r="AS631" s="282"/>
      <c r="AT631" s="282"/>
      <c r="AU631" s="282"/>
      <c r="AV631" s="282"/>
      <c r="AW631" s="282"/>
    </row>
    <row r="632">
      <c r="A632" s="282"/>
      <c r="B632" s="282"/>
      <c r="C632" s="282"/>
      <c r="D632" s="282"/>
      <c r="E632" s="282"/>
      <c r="F632" s="282"/>
      <c r="G632" s="282"/>
      <c r="H632" s="282"/>
      <c r="I632" s="282"/>
      <c r="J632" s="282"/>
      <c r="K632" s="282"/>
      <c r="L632" s="282"/>
      <c r="M632" s="282"/>
      <c r="N632" s="282"/>
      <c r="O632" s="282"/>
      <c r="P632" s="282"/>
      <c r="Q632" s="282"/>
      <c r="R632" s="282"/>
      <c r="S632" s="282"/>
      <c r="T632" s="282"/>
      <c r="U632" s="282"/>
      <c r="V632" s="282"/>
      <c r="W632" s="282"/>
      <c r="X632" s="282"/>
      <c r="Y632" s="282"/>
      <c r="Z632" s="282"/>
      <c r="AA632" s="282"/>
      <c r="AB632" s="282"/>
      <c r="AC632" s="282"/>
      <c r="AD632" s="282"/>
      <c r="AE632" s="282"/>
      <c r="AF632" s="282"/>
      <c r="AG632" s="282"/>
      <c r="AH632" s="282"/>
      <c r="AI632" s="282"/>
      <c r="AJ632" s="282"/>
      <c r="AK632" s="282"/>
      <c r="AL632" s="282"/>
      <c r="AM632" s="282"/>
      <c r="AN632" s="282"/>
      <c r="AO632" s="282"/>
      <c r="AP632" s="282"/>
      <c r="AQ632" s="282"/>
      <c r="AR632" s="282"/>
      <c r="AS632" s="282"/>
      <c r="AT632" s="282"/>
      <c r="AU632" s="282"/>
      <c r="AV632" s="282"/>
      <c r="AW632" s="282"/>
    </row>
    <row r="633">
      <c r="A633" s="282"/>
      <c r="B633" s="282"/>
      <c r="C633" s="282"/>
      <c r="D633" s="282"/>
      <c r="E633" s="282"/>
      <c r="F633" s="282"/>
      <c r="G633" s="282"/>
      <c r="H633" s="282"/>
      <c r="I633" s="282"/>
      <c r="J633" s="282"/>
      <c r="K633" s="282"/>
      <c r="L633" s="282"/>
      <c r="M633" s="282"/>
      <c r="N633" s="282"/>
      <c r="O633" s="282"/>
      <c r="P633" s="282"/>
      <c r="Q633" s="282"/>
      <c r="R633" s="282"/>
      <c r="S633" s="282"/>
      <c r="T633" s="282"/>
      <c r="U633" s="282"/>
      <c r="V633" s="282"/>
      <c r="W633" s="282"/>
      <c r="X633" s="282"/>
      <c r="Y633" s="282"/>
      <c r="Z633" s="282"/>
      <c r="AA633" s="282"/>
      <c r="AB633" s="282"/>
      <c r="AC633" s="282"/>
      <c r="AD633" s="282"/>
      <c r="AE633" s="282"/>
      <c r="AF633" s="282"/>
      <c r="AG633" s="282"/>
      <c r="AH633" s="282"/>
      <c r="AI633" s="282"/>
      <c r="AJ633" s="282"/>
      <c r="AK633" s="282"/>
      <c r="AL633" s="282"/>
      <c r="AM633" s="282"/>
      <c r="AN633" s="282"/>
      <c r="AO633" s="282"/>
      <c r="AP633" s="282"/>
      <c r="AQ633" s="282"/>
      <c r="AR633" s="282"/>
      <c r="AS633" s="282"/>
      <c r="AT633" s="282"/>
      <c r="AU633" s="282"/>
      <c r="AV633" s="282"/>
      <c r="AW633" s="282"/>
    </row>
    <row r="634">
      <c r="A634" s="282"/>
      <c r="B634" s="282"/>
      <c r="C634" s="282"/>
      <c r="D634" s="282"/>
      <c r="E634" s="282"/>
      <c r="F634" s="282"/>
      <c r="G634" s="282"/>
      <c r="H634" s="282"/>
      <c r="I634" s="282"/>
      <c r="J634" s="282"/>
      <c r="K634" s="282"/>
      <c r="L634" s="282"/>
      <c r="M634" s="282"/>
      <c r="N634" s="282"/>
      <c r="O634" s="282"/>
      <c r="P634" s="282"/>
      <c r="Q634" s="282"/>
      <c r="R634" s="282"/>
      <c r="S634" s="282"/>
      <c r="T634" s="282"/>
      <c r="U634" s="282"/>
      <c r="V634" s="282"/>
      <c r="W634" s="282"/>
      <c r="X634" s="282"/>
      <c r="Y634" s="282"/>
      <c r="Z634" s="282"/>
      <c r="AA634" s="282"/>
      <c r="AB634" s="282"/>
      <c r="AC634" s="282"/>
      <c r="AD634" s="282"/>
      <c r="AE634" s="282"/>
      <c r="AF634" s="282"/>
      <c r="AG634" s="282"/>
      <c r="AH634" s="282"/>
      <c r="AI634" s="282"/>
      <c r="AJ634" s="282"/>
      <c r="AK634" s="282"/>
      <c r="AL634" s="282"/>
      <c r="AM634" s="282"/>
      <c r="AN634" s="282"/>
      <c r="AO634" s="282"/>
      <c r="AP634" s="282"/>
      <c r="AQ634" s="282"/>
      <c r="AR634" s="282"/>
      <c r="AS634" s="282"/>
      <c r="AT634" s="282"/>
      <c r="AU634" s="282"/>
      <c r="AV634" s="282"/>
      <c r="AW634" s="282"/>
    </row>
    <row r="635">
      <c r="A635" s="282"/>
      <c r="B635" s="282"/>
      <c r="C635" s="282"/>
      <c r="D635" s="282"/>
      <c r="E635" s="282"/>
      <c r="F635" s="282"/>
      <c r="G635" s="282"/>
      <c r="H635" s="282"/>
      <c r="I635" s="282"/>
      <c r="J635" s="282"/>
      <c r="K635" s="282"/>
      <c r="L635" s="282"/>
      <c r="M635" s="282"/>
      <c r="N635" s="282"/>
      <c r="O635" s="282"/>
      <c r="P635" s="282"/>
      <c r="Q635" s="282"/>
      <c r="R635" s="282"/>
      <c r="S635" s="282"/>
      <c r="T635" s="282"/>
      <c r="U635" s="282"/>
      <c r="V635" s="282"/>
      <c r="W635" s="282"/>
      <c r="X635" s="282"/>
      <c r="Y635" s="282"/>
      <c r="Z635" s="282"/>
      <c r="AA635" s="282"/>
      <c r="AB635" s="282"/>
      <c r="AC635" s="282"/>
      <c r="AD635" s="282"/>
      <c r="AE635" s="282"/>
      <c r="AF635" s="282"/>
      <c r="AG635" s="282"/>
      <c r="AH635" s="282"/>
      <c r="AI635" s="282"/>
      <c r="AJ635" s="282"/>
      <c r="AK635" s="282"/>
      <c r="AL635" s="282"/>
      <c r="AM635" s="282"/>
      <c r="AN635" s="282"/>
      <c r="AO635" s="282"/>
      <c r="AP635" s="282"/>
      <c r="AQ635" s="282"/>
      <c r="AR635" s="282"/>
      <c r="AS635" s="282"/>
      <c r="AT635" s="282"/>
      <c r="AU635" s="282"/>
      <c r="AV635" s="282"/>
      <c r="AW635" s="282"/>
    </row>
    <row r="636">
      <c r="A636" s="282"/>
      <c r="B636" s="282"/>
      <c r="C636" s="282"/>
      <c r="D636" s="282"/>
      <c r="E636" s="282"/>
      <c r="F636" s="282"/>
      <c r="G636" s="282"/>
      <c r="H636" s="282"/>
      <c r="I636" s="282"/>
      <c r="J636" s="282"/>
      <c r="K636" s="282"/>
      <c r="L636" s="282"/>
      <c r="M636" s="282"/>
      <c r="N636" s="282"/>
      <c r="O636" s="282"/>
      <c r="P636" s="282"/>
      <c r="Q636" s="282"/>
      <c r="R636" s="282"/>
      <c r="S636" s="282"/>
      <c r="T636" s="282"/>
      <c r="U636" s="282"/>
      <c r="V636" s="282"/>
      <c r="W636" s="282"/>
      <c r="X636" s="282"/>
      <c r="Y636" s="282"/>
      <c r="Z636" s="282"/>
      <c r="AA636" s="282"/>
      <c r="AB636" s="282"/>
      <c r="AC636" s="282"/>
      <c r="AD636" s="282"/>
      <c r="AE636" s="282"/>
      <c r="AF636" s="282"/>
      <c r="AG636" s="282"/>
      <c r="AH636" s="282"/>
      <c r="AI636" s="282"/>
      <c r="AJ636" s="282"/>
      <c r="AK636" s="282"/>
      <c r="AL636" s="282"/>
      <c r="AM636" s="282"/>
      <c r="AN636" s="282"/>
      <c r="AO636" s="282"/>
      <c r="AP636" s="282"/>
      <c r="AQ636" s="282"/>
      <c r="AR636" s="282"/>
      <c r="AS636" s="282"/>
      <c r="AT636" s="282"/>
      <c r="AU636" s="282"/>
      <c r="AV636" s="282"/>
      <c r="AW636" s="282"/>
    </row>
    <row r="637">
      <c r="A637" s="282"/>
      <c r="B637" s="282"/>
      <c r="C637" s="282"/>
      <c r="D637" s="282"/>
      <c r="E637" s="282"/>
      <c r="F637" s="282"/>
      <c r="G637" s="282"/>
      <c r="H637" s="282"/>
      <c r="I637" s="282"/>
      <c r="J637" s="282"/>
      <c r="K637" s="282"/>
      <c r="L637" s="282"/>
      <c r="M637" s="282"/>
      <c r="N637" s="282"/>
      <c r="O637" s="282"/>
      <c r="P637" s="282"/>
      <c r="Q637" s="282"/>
      <c r="R637" s="282"/>
      <c r="S637" s="282"/>
      <c r="T637" s="282"/>
      <c r="U637" s="282"/>
      <c r="V637" s="282"/>
      <c r="W637" s="282"/>
      <c r="X637" s="282"/>
      <c r="Y637" s="282"/>
      <c r="Z637" s="282"/>
      <c r="AA637" s="282"/>
      <c r="AB637" s="282"/>
      <c r="AC637" s="282"/>
      <c r="AD637" s="282"/>
      <c r="AE637" s="282"/>
      <c r="AF637" s="282"/>
      <c r="AG637" s="282"/>
      <c r="AH637" s="282"/>
      <c r="AI637" s="282"/>
      <c r="AJ637" s="282"/>
      <c r="AK637" s="282"/>
      <c r="AL637" s="282"/>
      <c r="AM637" s="282"/>
      <c r="AN637" s="282"/>
      <c r="AO637" s="282"/>
      <c r="AP637" s="282"/>
      <c r="AQ637" s="282"/>
      <c r="AR637" s="282"/>
      <c r="AS637" s="282"/>
      <c r="AT637" s="282"/>
      <c r="AU637" s="282"/>
      <c r="AV637" s="282"/>
      <c r="AW637" s="282"/>
    </row>
    <row r="638">
      <c r="A638" s="282"/>
      <c r="B638" s="282"/>
      <c r="C638" s="282"/>
      <c r="D638" s="282"/>
      <c r="E638" s="282"/>
      <c r="F638" s="282"/>
      <c r="G638" s="282"/>
      <c r="H638" s="282"/>
      <c r="I638" s="282"/>
      <c r="J638" s="282"/>
      <c r="K638" s="282"/>
      <c r="L638" s="282"/>
      <c r="M638" s="282"/>
      <c r="N638" s="282"/>
      <c r="O638" s="282"/>
      <c r="P638" s="282"/>
      <c r="Q638" s="282"/>
      <c r="R638" s="282"/>
      <c r="S638" s="282"/>
      <c r="T638" s="282"/>
      <c r="U638" s="282"/>
      <c r="V638" s="282"/>
      <c r="W638" s="282"/>
      <c r="X638" s="282"/>
      <c r="Y638" s="282"/>
      <c r="Z638" s="282"/>
      <c r="AA638" s="282"/>
      <c r="AB638" s="282"/>
      <c r="AC638" s="282"/>
      <c r="AD638" s="282"/>
      <c r="AE638" s="282"/>
      <c r="AF638" s="282"/>
      <c r="AG638" s="282"/>
      <c r="AH638" s="282"/>
      <c r="AI638" s="282"/>
      <c r="AJ638" s="282"/>
      <c r="AK638" s="282"/>
      <c r="AL638" s="282"/>
      <c r="AM638" s="282"/>
      <c r="AN638" s="282"/>
      <c r="AO638" s="282"/>
      <c r="AP638" s="282"/>
      <c r="AQ638" s="282"/>
      <c r="AR638" s="282"/>
      <c r="AS638" s="282"/>
      <c r="AT638" s="282"/>
      <c r="AU638" s="282"/>
      <c r="AV638" s="282"/>
      <c r="AW638" s="282"/>
    </row>
    <row r="639">
      <c r="A639" s="282"/>
      <c r="B639" s="282"/>
      <c r="C639" s="282"/>
      <c r="D639" s="282"/>
      <c r="E639" s="282"/>
      <c r="F639" s="282"/>
      <c r="G639" s="282"/>
      <c r="H639" s="282"/>
      <c r="I639" s="282"/>
      <c r="J639" s="282"/>
      <c r="K639" s="282"/>
      <c r="L639" s="282"/>
      <c r="M639" s="282"/>
      <c r="N639" s="282"/>
      <c r="O639" s="282"/>
      <c r="P639" s="282"/>
      <c r="Q639" s="282"/>
      <c r="R639" s="282"/>
      <c r="S639" s="282"/>
      <c r="T639" s="282"/>
      <c r="U639" s="282"/>
      <c r="V639" s="282"/>
      <c r="W639" s="282"/>
      <c r="X639" s="282"/>
      <c r="Y639" s="282"/>
      <c r="Z639" s="282"/>
      <c r="AA639" s="282"/>
      <c r="AB639" s="282"/>
      <c r="AC639" s="282"/>
      <c r="AD639" s="282"/>
      <c r="AE639" s="282"/>
      <c r="AF639" s="282"/>
      <c r="AG639" s="282"/>
      <c r="AH639" s="282"/>
      <c r="AI639" s="282"/>
      <c r="AJ639" s="282"/>
      <c r="AK639" s="282"/>
      <c r="AL639" s="282"/>
      <c r="AM639" s="282"/>
      <c r="AN639" s="282"/>
      <c r="AO639" s="282"/>
      <c r="AP639" s="282"/>
      <c r="AQ639" s="282"/>
      <c r="AR639" s="282"/>
      <c r="AS639" s="282"/>
      <c r="AT639" s="282"/>
      <c r="AU639" s="282"/>
      <c r="AV639" s="282"/>
      <c r="AW639" s="282"/>
    </row>
    <row r="640">
      <c r="A640" s="282"/>
      <c r="B640" s="282"/>
      <c r="C640" s="282"/>
      <c r="D640" s="282"/>
      <c r="E640" s="282"/>
      <c r="F640" s="282"/>
      <c r="G640" s="282"/>
      <c r="H640" s="282"/>
      <c r="I640" s="282"/>
      <c r="J640" s="282"/>
      <c r="K640" s="282"/>
      <c r="L640" s="282"/>
      <c r="M640" s="282"/>
      <c r="N640" s="282"/>
      <c r="O640" s="282"/>
      <c r="P640" s="282"/>
      <c r="Q640" s="282"/>
      <c r="R640" s="282"/>
      <c r="S640" s="282"/>
      <c r="T640" s="282"/>
      <c r="U640" s="282"/>
      <c r="V640" s="282"/>
      <c r="W640" s="282"/>
      <c r="X640" s="282"/>
      <c r="Y640" s="282"/>
      <c r="Z640" s="282"/>
      <c r="AA640" s="282"/>
      <c r="AB640" s="282"/>
      <c r="AC640" s="282"/>
      <c r="AD640" s="282"/>
      <c r="AE640" s="282"/>
      <c r="AF640" s="282"/>
      <c r="AG640" s="282"/>
      <c r="AH640" s="282"/>
      <c r="AI640" s="282"/>
      <c r="AJ640" s="282"/>
      <c r="AK640" s="282"/>
      <c r="AL640" s="282"/>
      <c r="AM640" s="282"/>
      <c r="AN640" s="282"/>
      <c r="AO640" s="282"/>
      <c r="AP640" s="282"/>
      <c r="AQ640" s="282"/>
      <c r="AR640" s="282"/>
      <c r="AS640" s="282"/>
      <c r="AT640" s="282"/>
      <c r="AU640" s="282"/>
      <c r="AV640" s="282"/>
      <c r="AW640" s="282"/>
    </row>
    <row r="641">
      <c r="A641" s="282"/>
      <c r="B641" s="282"/>
      <c r="C641" s="282"/>
      <c r="D641" s="282"/>
      <c r="E641" s="282"/>
      <c r="F641" s="282"/>
      <c r="G641" s="282"/>
      <c r="H641" s="282"/>
      <c r="I641" s="282"/>
      <c r="J641" s="282"/>
      <c r="K641" s="282"/>
      <c r="L641" s="282"/>
      <c r="M641" s="282"/>
      <c r="N641" s="282"/>
      <c r="O641" s="282"/>
      <c r="P641" s="282"/>
      <c r="Q641" s="282"/>
      <c r="R641" s="282"/>
      <c r="S641" s="282"/>
      <c r="T641" s="282"/>
      <c r="U641" s="282"/>
      <c r="V641" s="282"/>
      <c r="W641" s="282"/>
      <c r="X641" s="282"/>
      <c r="Y641" s="282"/>
      <c r="Z641" s="282"/>
      <c r="AA641" s="282"/>
      <c r="AB641" s="282"/>
      <c r="AC641" s="282"/>
      <c r="AD641" s="282"/>
      <c r="AE641" s="282"/>
      <c r="AF641" s="282"/>
      <c r="AG641" s="282"/>
      <c r="AH641" s="282"/>
      <c r="AI641" s="282"/>
      <c r="AJ641" s="282"/>
      <c r="AK641" s="282"/>
      <c r="AL641" s="282"/>
      <c r="AM641" s="282"/>
      <c r="AN641" s="282"/>
      <c r="AO641" s="282"/>
      <c r="AP641" s="282"/>
      <c r="AQ641" s="282"/>
      <c r="AR641" s="282"/>
      <c r="AS641" s="282"/>
      <c r="AT641" s="282"/>
      <c r="AU641" s="282"/>
      <c r="AV641" s="282"/>
      <c r="AW641" s="282"/>
    </row>
    <row r="642">
      <c r="A642" s="282"/>
      <c r="B642" s="282"/>
      <c r="C642" s="282"/>
      <c r="D642" s="282"/>
      <c r="E642" s="282"/>
      <c r="F642" s="282"/>
      <c r="G642" s="282"/>
      <c r="H642" s="282"/>
      <c r="I642" s="282"/>
      <c r="J642" s="282"/>
      <c r="K642" s="282"/>
      <c r="L642" s="282"/>
      <c r="M642" s="282"/>
      <c r="N642" s="282"/>
      <c r="O642" s="282"/>
      <c r="P642" s="282"/>
      <c r="Q642" s="282"/>
      <c r="R642" s="282"/>
      <c r="S642" s="282"/>
      <c r="T642" s="282"/>
      <c r="U642" s="282"/>
      <c r="V642" s="282"/>
      <c r="W642" s="282"/>
      <c r="X642" s="282"/>
      <c r="Y642" s="282"/>
      <c r="Z642" s="282"/>
      <c r="AA642" s="282"/>
      <c r="AB642" s="282"/>
      <c r="AC642" s="282"/>
      <c r="AD642" s="282"/>
      <c r="AE642" s="282"/>
      <c r="AF642" s="282"/>
      <c r="AG642" s="282"/>
      <c r="AH642" s="282"/>
      <c r="AI642" s="282"/>
      <c r="AJ642" s="282"/>
      <c r="AK642" s="282"/>
      <c r="AL642" s="282"/>
      <c r="AM642" s="282"/>
      <c r="AN642" s="282"/>
      <c r="AO642" s="282"/>
      <c r="AP642" s="282"/>
      <c r="AQ642" s="282"/>
      <c r="AR642" s="282"/>
      <c r="AS642" s="282"/>
      <c r="AT642" s="282"/>
      <c r="AU642" s="282"/>
      <c r="AV642" s="282"/>
      <c r="AW642" s="282"/>
    </row>
    <row r="643">
      <c r="A643" s="282"/>
      <c r="B643" s="282"/>
      <c r="C643" s="282"/>
      <c r="D643" s="282"/>
      <c r="E643" s="282"/>
      <c r="F643" s="282"/>
      <c r="G643" s="282"/>
      <c r="H643" s="282"/>
      <c r="I643" s="282"/>
      <c r="J643" s="282"/>
      <c r="K643" s="282"/>
      <c r="L643" s="282"/>
      <c r="M643" s="282"/>
      <c r="N643" s="282"/>
      <c r="O643" s="282"/>
      <c r="P643" s="282"/>
      <c r="Q643" s="282"/>
      <c r="R643" s="282"/>
      <c r="S643" s="282"/>
      <c r="T643" s="282"/>
      <c r="U643" s="282"/>
      <c r="V643" s="282"/>
      <c r="W643" s="282"/>
      <c r="X643" s="282"/>
      <c r="Y643" s="282"/>
      <c r="Z643" s="282"/>
      <c r="AA643" s="282"/>
      <c r="AB643" s="282"/>
      <c r="AC643" s="282"/>
      <c r="AD643" s="282"/>
      <c r="AE643" s="282"/>
      <c r="AF643" s="282"/>
      <c r="AG643" s="282"/>
      <c r="AH643" s="282"/>
      <c r="AI643" s="282"/>
      <c r="AJ643" s="282"/>
      <c r="AK643" s="282"/>
      <c r="AL643" s="282"/>
      <c r="AM643" s="282"/>
      <c r="AN643" s="282"/>
      <c r="AO643" s="282"/>
      <c r="AP643" s="282"/>
      <c r="AQ643" s="282"/>
      <c r="AR643" s="282"/>
      <c r="AS643" s="282"/>
      <c r="AT643" s="282"/>
      <c r="AU643" s="282"/>
      <c r="AV643" s="282"/>
      <c r="AW643" s="282"/>
    </row>
    <row r="644">
      <c r="A644" s="282"/>
      <c r="B644" s="282"/>
      <c r="C644" s="282"/>
      <c r="D644" s="282"/>
      <c r="E644" s="282"/>
      <c r="F644" s="282"/>
      <c r="G644" s="282"/>
      <c r="H644" s="282"/>
      <c r="I644" s="282"/>
      <c r="J644" s="282"/>
      <c r="K644" s="282"/>
      <c r="L644" s="282"/>
      <c r="M644" s="282"/>
      <c r="N644" s="282"/>
      <c r="O644" s="282"/>
      <c r="P644" s="282"/>
      <c r="Q644" s="282"/>
      <c r="R644" s="282"/>
      <c r="S644" s="282"/>
      <c r="T644" s="282"/>
      <c r="U644" s="282"/>
      <c r="V644" s="282"/>
      <c r="W644" s="282"/>
      <c r="X644" s="282"/>
      <c r="Y644" s="282"/>
      <c r="Z644" s="282"/>
      <c r="AA644" s="282"/>
      <c r="AB644" s="282"/>
      <c r="AC644" s="282"/>
      <c r="AD644" s="282"/>
      <c r="AE644" s="282"/>
      <c r="AF644" s="282"/>
      <c r="AG644" s="282"/>
      <c r="AH644" s="282"/>
      <c r="AI644" s="282"/>
      <c r="AJ644" s="282"/>
      <c r="AK644" s="282"/>
      <c r="AL644" s="282"/>
      <c r="AM644" s="282"/>
      <c r="AN644" s="282"/>
      <c r="AO644" s="282"/>
      <c r="AP644" s="282"/>
      <c r="AQ644" s="282"/>
      <c r="AR644" s="282"/>
      <c r="AS644" s="282"/>
      <c r="AT644" s="282"/>
      <c r="AU644" s="282"/>
      <c r="AV644" s="282"/>
      <c r="AW644" s="282"/>
    </row>
    <row r="645">
      <c r="A645" s="282"/>
      <c r="B645" s="282"/>
      <c r="C645" s="282"/>
      <c r="D645" s="282"/>
      <c r="E645" s="282"/>
      <c r="F645" s="282"/>
      <c r="G645" s="282"/>
      <c r="H645" s="282"/>
      <c r="I645" s="282"/>
      <c r="J645" s="282"/>
      <c r="K645" s="282"/>
      <c r="L645" s="282"/>
      <c r="M645" s="282"/>
      <c r="N645" s="282"/>
      <c r="O645" s="282"/>
      <c r="P645" s="282"/>
      <c r="Q645" s="282"/>
      <c r="R645" s="282"/>
      <c r="S645" s="282"/>
      <c r="T645" s="282"/>
      <c r="U645" s="282"/>
      <c r="V645" s="282"/>
      <c r="W645" s="282"/>
      <c r="X645" s="282"/>
      <c r="Y645" s="282"/>
      <c r="Z645" s="282"/>
      <c r="AA645" s="282"/>
      <c r="AB645" s="282"/>
      <c r="AC645" s="282"/>
      <c r="AD645" s="282"/>
      <c r="AE645" s="282"/>
      <c r="AF645" s="282"/>
      <c r="AG645" s="282"/>
      <c r="AH645" s="282"/>
      <c r="AI645" s="282"/>
      <c r="AJ645" s="282"/>
      <c r="AK645" s="282"/>
      <c r="AL645" s="282"/>
      <c r="AM645" s="282"/>
      <c r="AN645" s="282"/>
      <c r="AO645" s="282"/>
      <c r="AP645" s="282"/>
      <c r="AQ645" s="282"/>
      <c r="AR645" s="282"/>
      <c r="AS645" s="282"/>
      <c r="AT645" s="282"/>
      <c r="AU645" s="282"/>
      <c r="AV645" s="282"/>
      <c r="AW645" s="282"/>
    </row>
    <row r="646">
      <c r="A646" s="282"/>
      <c r="B646" s="282"/>
      <c r="C646" s="282"/>
      <c r="D646" s="282"/>
      <c r="E646" s="282"/>
      <c r="F646" s="282"/>
      <c r="G646" s="282"/>
      <c r="H646" s="282"/>
      <c r="I646" s="282"/>
      <c r="J646" s="282"/>
      <c r="K646" s="282"/>
      <c r="L646" s="282"/>
      <c r="M646" s="282"/>
      <c r="N646" s="282"/>
      <c r="O646" s="282"/>
      <c r="P646" s="282"/>
      <c r="Q646" s="282"/>
      <c r="R646" s="282"/>
      <c r="S646" s="282"/>
      <c r="T646" s="282"/>
      <c r="U646" s="282"/>
      <c r="V646" s="282"/>
      <c r="W646" s="282"/>
      <c r="X646" s="282"/>
      <c r="Y646" s="282"/>
      <c r="Z646" s="282"/>
      <c r="AA646" s="282"/>
      <c r="AB646" s="282"/>
      <c r="AC646" s="282"/>
      <c r="AD646" s="282"/>
      <c r="AE646" s="282"/>
      <c r="AF646" s="282"/>
      <c r="AG646" s="282"/>
      <c r="AH646" s="282"/>
      <c r="AI646" s="282"/>
      <c r="AJ646" s="282"/>
      <c r="AK646" s="282"/>
      <c r="AL646" s="282"/>
      <c r="AM646" s="282"/>
      <c r="AN646" s="282"/>
      <c r="AO646" s="282"/>
      <c r="AP646" s="282"/>
      <c r="AQ646" s="282"/>
      <c r="AR646" s="282"/>
      <c r="AS646" s="282"/>
      <c r="AT646" s="282"/>
      <c r="AU646" s="282"/>
      <c r="AV646" s="282"/>
      <c r="AW646" s="282"/>
    </row>
    <row r="647">
      <c r="A647" s="282"/>
      <c r="B647" s="282"/>
      <c r="C647" s="282"/>
      <c r="D647" s="282"/>
      <c r="E647" s="282"/>
      <c r="F647" s="282"/>
      <c r="G647" s="282"/>
      <c r="H647" s="282"/>
      <c r="I647" s="282"/>
      <c r="J647" s="282"/>
      <c r="K647" s="282"/>
      <c r="L647" s="282"/>
      <c r="M647" s="282"/>
      <c r="N647" s="282"/>
      <c r="O647" s="282"/>
      <c r="P647" s="282"/>
      <c r="Q647" s="282"/>
      <c r="R647" s="282"/>
      <c r="S647" s="282"/>
      <c r="T647" s="282"/>
      <c r="U647" s="282"/>
      <c r="V647" s="282"/>
      <c r="W647" s="282"/>
      <c r="X647" s="282"/>
      <c r="Y647" s="282"/>
      <c r="Z647" s="282"/>
      <c r="AA647" s="282"/>
      <c r="AB647" s="282"/>
      <c r="AC647" s="282"/>
      <c r="AD647" s="282"/>
      <c r="AE647" s="282"/>
      <c r="AF647" s="282"/>
      <c r="AG647" s="282"/>
      <c r="AH647" s="282"/>
      <c r="AI647" s="282"/>
      <c r="AJ647" s="282"/>
      <c r="AK647" s="282"/>
      <c r="AL647" s="282"/>
      <c r="AM647" s="282"/>
      <c r="AN647" s="282"/>
      <c r="AO647" s="282"/>
      <c r="AP647" s="282"/>
      <c r="AQ647" s="282"/>
      <c r="AR647" s="282"/>
      <c r="AS647" s="282"/>
      <c r="AT647" s="282"/>
      <c r="AU647" s="282"/>
      <c r="AV647" s="282"/>
      <c r="AW647" s="282"/>
    </row>
    <row r="648">
      <c r="A648" s="282"/>
      <c r="B648" s="282"/>
      <c r="C648" s="282"/>
      <c r="D648" s="282"/>
      <c r="E648" s="282"/>
      <c r="F648" s="282"/>
      <c r="G648" s="282"/>
      <c r="H648" s="282"/>
      <c r="I648" s="282"/>
      <c r="J648" s="282"/>
      <c r="K648" s="282"/>
      <c r="L648" s="282"/>
      <c r="M648" s="282"/>
      <c r="N648" s="282"/>
      <c r="O648" s="282"/>
      <c r="P648" s="282"/>
      <c r="Q648" s="282"/>
      <c r="R648" s="282"/>
      <c r="S648" s="282"/>
      <c r="T648" s="282"/>
      <c r="U648" s="282"/>
      <c r="V648" s="282"/>
      <c r="W648" s="282"/>
      <c r="X648" s="282"/>
      <c r="Y648" s="282"/>
      <c r="Z648" s="282"/>
      <c r="AA648" s="282"/>
      <c r="AB648" s="282"/>
      <c r="AC648" s="282"/>
      <c r="AD648" s="282"/>
      <c r="AE648" s="282"/>
      <c r="AF648" s="282"/>
      <c r="AG648" s="282"/>
      <c r="AH648" s="282"/>
      <c r="AI648" s="282"/>
      <c r="AJ648" s="282"/>
      <c r="AK648" s="282"/>
      <c r="AL648" s="282"/>
      <c r="AM648" s="282"/>
      <c r="AN648" s="282"/>
      <c r="AO648" s="282"/>
      <c r="AP648" s="282"/>
      <c r="AQ648" s="282"/>
      <c r="AR648" s="282"/>
      <c r="AS648" s="282"/>
      <c r="AT648" s="282"/>
      <c r="AU648" s="282"/>
      <c r="AV648" s="282"/>
      <c r="AW648" s="282"/>
    </row>
    <row r="649">
      <c r="A649" s="282"/>
      <c r="B649" s="282"/>
      <c r="C649" s="282"/>
      <c r="D649" s="282"/>
      <c r="E649" s="282"/>
      <c r="F649" s="282"/>
      <c r="G649" s="282"/>
      <c r="H649" s="282"/>
      <c r="I649" s="282"/>
      <c r="J649" s="282"/>
      <c r="K649" s="282"/>
      <c r="L649" s="282"/>
      <c r="M649" s="282"/>
      <c r="N649" s="282"/>
      <c r="O649" s="282"/>
      <c r="P649" s="282"/>
      <c r="Q649" s="282"/>
      <c r="R649" s="282"/>
      <c r="S649" s="282"/>
      <c r="T649" s="282"/>
      <c r="U649" s="282"/>
      <c r="V649" s="282"/>
      <c r="W649" s="282"/>
      <c r="X649" s="282"/>
      <c r="Y649" s="282"/>
      <c r="Z649" s="282"/>
      <c r="AA649" s="282"/>
      <c r="AB649" s="282"/>
      <c r="AC649" s="282"/>
      <c r="AD649" s="282"/>
      <c r="AE649" s="282"/>
      <c r="AF649" s="282"/>
      <c r="AG649" s="282"/>
      <c r="AH649" s="282"/>
      <c r="AI649" s="282"/>
      <c r="AJ649" s="282"/>
      <c r="AK649" s="282"/>
      <c r="AL649" s="282"/>
      <c r="AM649" s="282"/>
      <c r="AN649" s="282"/>
      <c r="AO649" s="282"/>
      <c r="AP649" s="282"/>
      <c r="AQ649" s="282"/>
      <c r="AR649" s="282"/>
      <c r="AS649" s="282"/>
      <c r="AT649" s="282"/>
      <c r="AU649" s="282"/>
      <c r="AV649" s="282"/>
      <c r="AW649" s="282"/>
    </row>
    <row r="650">
      <c r="A650" s="282"/>
      <c r="B650" s="282"/>
      <c r="C650" s="282"/>
      <c r="D650" s="282"/>
      <c r="E650" s="282"/>
      <c r="F650" s="282"/>
      <c r="G650" s="282"/>
      <c r="H650" s="282"/>
      <c r="I650" s="282"/>
      <c r="J650" s="282"/>
      <c r="K650" s="282"/>
      <c r="L650" s="282"/>
      <c r="M650" s="282"/>
      <c r="N650" s="282"/>
      <c r="O650" s="282"/>
      <c r="P650" s="282"/>
      <c r="Q650" s="282"/>
      <c r="R650" s="282"/>
      <c r="S650" s="282"/>
      <c r="T650" s="282"/>
      <c r="U650" s="282"/>
      <c r="V650" s="282"/>
      <c r="W650" s="282"/>
      <c r="X650" s="282"/>
      <c r="Y650" s="282"/>
      <c r="Z650" s="282"/>
      <c r="AA650" s="282"/>
      <c r="AB650" s="282"/>
      <c r="AC650" s="282"/>
      <c r="AD650" s="282"/>
      <c r="AE650" s="282"/>
      <c r="AF650" s="282"/>
      <c r="AG650" s="282"/>
      <c r="AH650" s="282"/>
      <c r="AI650" s="282"/>
      <c r="AJ650" s="282"/>
      <c r="AK650" s="282"/>
      <c r="AL650" s="282"/>
      <c r="AM650" s="282"/>
      <c r="AN650" s="282"/>
      <c r="AO650" s="282"/>
      <c r="AP650" s="282"/>
      <c r="AQ650" s="282"/>
      <c r="AR650" s="282"/>
      <c r="AS650" s="282"/>
      <c r="AT650" s="282"/>
      <c r="AU650" s="282"/>
      <c r="AV650" s="282"/>
      <c r="AW650" s="282"/>
    </row>
    <row r="651">
      <c r="A651" s="282"/>
      <c r="B651" s="282"/>
      <c r="C651" s="282"/>
      <c r="D651" s="282"/>
      <c r="E651" s="282"/>
      <c r="F651" s="282"/>
      <c r="G651" s="282"/>
      <c r="H651" s="282"/>
      <c r="I651" s="282"/>
      <c r="J651" s="282"/>
      <c r="K651" s="282"/>
      <c r="L651" s="282"/>
      <c r="M651" s="282"/>
      <c r="N651" s="282"/>
      <c r="O651" s="282"/>
      <c r="P651" s="282"/>
      <c r="Q651" s="282"/>
      <c r="R651" s="282"/>
      <c r="S651" s="282"/>
      <c r="T651" s="282"/>
      <c r="U651" s="282"/>
      <c r="V651" s="282"/>
      <c r="W651" s="282"/>
      <c r="X651" s="282"/>
      <c r="Y651" s="282"/>
      <c r="Z651" s="282"/>
      <c r="AA651" s="282"/>
      <c r="AB651" s="282"/>
      <c r="AC651" s="282"/>
      <c r="AD651" s="282"/>
      <c r="AE651" s="282"/>
      <c r="AF651" s="282"/>
      <c r="AG651" s="282"/>
      <c r="AH651" s="282"/>
      <c r="AI651" s="282"/>
      <c r="AJ651" s="282"/>
      <c r="AK651" s="282"/>
      <c r="AL651" s="282"/>
      <c r="AM651" s="282"/>
      <c r="AN651" s="282"/>
      <c r="AO651" s="282"/>
      <c r="AP651" s="282"/>
      <c r="AQ651" s="282"/>
      <c r="AR651" s="282"/>
      <c r="AS651" s="282"/>
      <c r="AT651" s="282"/>
      <c r="AU651" s="282"/>
      <c r="AV651" s="282"/>
      <c r="AW651" s="282"/>
    </row>
    <row r="652">
      <c r="A652" s="282"/>
      <c r="B652" s="282"/>
      <c r="C652" s="282"/>
      <c r="D652" s="282"/>
      <c r="E652" s="282"/>
      <c r="F652" s="282"/>
      <c r="G652" s="282"/>
      <c r="H652" s="282"/>
      <c r="I652" s="282"/>
      <c r="J652" s="282"/>
      <c r="K652" s="282"/>
      <c r="L652" s="282"/>
      <c r="M652" s="282"/>
      <c r="N652" s="282"/>
      <c r="O652" s="282"/>
      <c r="P652" s="282"/>
      <c r="Q652" s="282"/>
      <c r="R652" s="282"/>
      <c r="S652" s="282"/>
      <c r="T652" s="282"/>
      <c r="U652" s="282"/>
      <c r="V652" s="282"/>
      <c r="W652" s="282"/>
      <c r="X652" s="282"/>
      <c r="Y652" s="282"/>
      <c r="Z652" s="282"/>
      <c r="AA652" s="282"/>
      <c r="AB652" s="282"/>
      <c r="AC652" s="282"/>
      <c r="AD652" s="282"/>
      <c r="AE652" s="282"/>
      <c r="AF652" s="282"/>
      <c r="AG652" s="282"/>
      <c r="AH652" s="282"/>
      <c r="AI652" s="282"/>
      <c r="AJ652" s="282"/>
      <c r="AK652" s="282"/>
      <c r="AL652" s="282"/>
      <c r="AM652" s="282"/>
      <c r="AN652" s="282"/>
      <c r="AO652" s="282"/>
      <c r="AP652" s="282"/>
      <c r="AQ652" s="282"/>
      <c r="AR652" s="282"/>
      <c r="AS652" s="282"/>
      <c r="AT652" s="282"/>
      <c r="AU652" s="282"/>
      <c r="AV652" s="282"/>
      <c r="AW652" s="282"/>
    </row>
    <row r="653">
      <c r="A653" s="282"/>
      <c r="B653" s="282"/>
      <c r="C653" s="282"/>
      <c r="D653" s="282"/>
      <c r="E653" s="282"/>
      <c r="F653" s="282"/>
      <c r="G653" s="282"/>
      <c r="H653" s="282"/>
      <c r="I653" s="282"/>
      <c r="J653" s="282"/>
      <c r="K653" s="282"/>
      <c r="L653" s="282"/>
      <c r="M653" s="282"/>
      <c r="N653" s="282"/>
      <c r="O653" s="282"/>
      <c r="P653" s="282"/>
      <c r="Q653" s="282"/>
      <c r="R653" s="282"/>
      <c r="S653" s="282"/>
      <c r="T653" s="282"/>
      <c r="U653" s="282"/>
      <c r="V653" s="282"/>
      <c r="W653" s="282"/>
      <c r="X653" s="282"/>
      <c r="Y653" s="282"/>
      <c r="Z653" s="282"/>
      <c r="AA653" s="282"/>
      <c r="AB653" s="282"/>
      <c r="AC653" s="282"/>
      <c r="AD653" s="282"/>
      <c r="AE653" s="282"/>
      <c r="AF653" s="282"/>
      <c r="AG653" s="282"/>
      <c r="AH653" s="282"/>
      <c r="AI653" s="282"/>
      <c r="AJ653" s="282"/>
      <c r="AK653" s="282"/>
      <c r="AL653" s="282"/>
      <c r="AM653" s="282"/>
      <c r="AN653" s="282"/>
      <c r="AO653" s="282"/>
      <c r="AP653" s="282"/>
      <c r="AQ653" s="282"/>
      <c r="AR653" s="282"/>
      <c r="AS653" s="282"/>
      <c r="AT653" s="282"/>
      <c r="AU653" s="282"/>
      <c r="AV653" s="282"/>
      <c r="AW653" s="282"/>
    </row>
    <row r="654">
      <c r="A654" s="282"/>
      <c r="B654" s="282"/>
      <c r="C654" s="282"/>
      <c r="D654" s="282"/>
      <c r="E654" s="282"/>
      <c r="F654" s="282"/>
      <c r="G654" s="282"/>
      <c r="H654" s="282"/>
      <c r="I654" s="282"/>
      <c r="J654" s="282"/>
      <c r="K654" s="282"/>
      <c r="L654" s="282"/>
      <c r="M654" s="282"/>
      <c r="N654" s="282"/>
      <c r="O654" s="282"/>
      <c r="P654" s="282"/>
      <c r="Q654" s="282"/>
      <c r="R654" s="282"/>
      <c r="S654" s="282"/>
      <c r="T654" s="282"/>
      <c r="U654" s="282"/>
      <c r="V654" s="282"/>
      <c r="W654" s="282"/>
      <c r="X654" s="282"/>
      <c r="Y654" s="282"/>
      <c r="Z654" s="282"/>
      <c r="AA654" s="282"/>
      <c r="AB654" s="282"/>
      <c r="AC654" s="282"/>
      <c r="AD654" s="282"/>
      <c r="AE654" s="282"/>
      <c r="AF654" s="282"/>
      <c r="AG654" s="282"/>
      <c r="AH654" s="282"/>
      <c r="AI654" s="282"/>
      <c r="AJ654" s="282"/>
      <c r="AK654" s="282"/>
      <c r="AL654" s="282"/>
      <c r="AM654" s="282"/>
      <c r="AN654" s="282"/>
      <c r="AO654" s="282"/>
      <c r="AP654" s="282"/>
      <c r="AQ654" s="282"/>
      <c r="AR654" s="282"/>
      <c r="AS654" s="282"/>
      <c r="AT654" s="282"/>
      <c r="AU654" s="282"/>
      <c r="AV654" s="282"/>
      <c r="AW654" s="282"/>
    </row>
    <row r="655">
      <c r="A655" s="282"/>
      <c r="B655" s="282"/>
      <c r="C655" s="282"/>
      <c r="D655" s="282"/>
      <c r="E655" s="282"/>
      <c r="F655" s="282"/>
      <c r="G655" s="282"/>
      <c r="H655" s="282"/>
      <c r="I655" s="282"/>
      <c r="J655" s="282"/>
      <c r="K655" s="282"/>
      <c r="L655" s="282"/>
      <c r="M655" s="282"/>
      <c r="N655" s="282"/>
      <c r="O655" s="282"/>
      <c r="P655" s="282"/>
      <c r="Q655" s="282"/>
      <c r="R655" s="282"/>
      <c r="S655" s="282"/>
      <c r="T655" s="282"/>
      <c r="U655" s="282"/>
      <c r="V655" s="282"/>
      <c r="W655" s="282"/>
      <c r="X655" s="282"/>
      <c r="Y655" s="282"/>
      <c r="Z655" s="282"/>
      <c r="AA655" s="282"/>
      <c r="AB655" s="282"/>
      <c r="AC655" s="282"/>
      <c r="AD655" s="282"/>
      <c r="AE655" s="282"/>
      <c r="AF655" s="282"/>
      <c r="AG655" s="282"/>
      <c r="AH655" s="282"/>
      <c r="AI655" s="282"/>
      <c r="AJ655" s="282"/>
      <c r="AK655" s="282"/>
      <c r="AL655" s="282"/>
      <c r="AM655" s="282"/>
      <c r="AN655" s="282"/>
      <c r="AO655" s="282"/>
      <c r="AP655" s="282"/>
      <c r="AQ655" s="282"/>
      <c r="AR655" s="282"/>
      <c r="AS655" s="282"/>
      <c r="AT655" s="282"/>
      <c r="AU655" s="282"/>
      <c r="AV655" s="282"/>
      <c r="AW655" s="282"/>
    </row>
    <row r="656">
      <c r="A656" s="282"/>
      <c r="B656" s="282"/>
      <c r="C656" s="282"/>
      <c r="D656" s="282"/>
      <c r="E656" s="282"/>
      <c r="F656" s="282"/>
      <c r="G656" s="282"/>
      <c r="H656" s="282"/>
      <c r="I656" s="282"/>
      <c r="J656" s="282"/>
      <c r="K656" s="282"/>
      <c r="L656" s="282"/>
      <c r="M656" s="282"/>
      <c r="N656" s="282"/>
      <c r="O656" s="282"/>
      <c r="P656" s="282"/>
      <c r="Q656" s="282"/>
      <c r="R656" s="282"/>
      <c r="S656" s="282"/>
      <c r="T656" s="282"/>
      <c r="U656" s="282"/>
      <c r="V656" s="282"/>
      <c r="W656" s="282"/>
      <c r="X656" s="282"/>
      <c r="Y656" s="282"/>
      <c r="Z656" s="282"/>
      <c r="AA656" s="282"/>
      <c r="AB656" s="282"/>
      <c r="AC656" s="282"/>
      <c r="AD656" s="282"/>
      <c r="AE656" s="282"/>
      <c r="AF656" s="282"/>
      <c r="AG656" s="282"/>
      <c r="AH656" s="282"/>
      <c r="AI656" s="282"/>
      <c r="AJ656" s="282"/>
      <c r="AK656" s="282"/>
      <c r="AL656" s="282"/>
      <c r="AM656" s="282"/>
      <c r="AN656" s="282"/>
      <c r="AO656" s="282"/>
      <c r="AP656" s="282"/>
      <c r="AQ656" s="282"/>
      <c r="AR656" s="282"/>
      <c r="AS656" s="282"/>
      <c r="AT656" s="282"/>
      <c r="AU656" s="282"/>
      <c r="AV656" s="282"/>
      <c r="AW656" s="282"/>
    </row>
    <row r="657">
      <c r="A657" s="282"/>
      <c r="B657" s="282"/>
      <c r="C657" s="282"/>
      <c r="D657" s="282"/>
      <c r="E657" s="282"/>
      <c r="F657" s="282"/>
      <c r="G657" s="282"/>
      <c r="H657" s="282"/>
      <c r="I657" s="282"/>
      <c r="J657" s="282"/>
      <c r="K657" s="282"/>
      <c r="L657" s="282"/>
      <c r="M657" s="282"/>
      <c r="N657" s="282"/>
      <c r="O657" s="282"/>
      <c r="P657" s="282"/>
      <c r="Q657" s="282"/>
      <c r="R657" s="282"/>
      <c r="S657" s="282"/>
      <c r="T657" s="282"/>
      <c r="U657" s="282"/>
      <c r="V657" s="282"/>
      <c r="W657" s="282"/>
      <c r="X657" s="282"/>
      <c r="Y657" s="282"/>
      <c r="Z657" s="282"/>
      <c r="AA657" s="282"/>
      <c r="AB657" s="282"/>
      <c r="AC657" s="282"/>
      <c r="AD657" s="282"/>
      <c r="AE657" s="282"/>
      <c r="AF657" s="282"/>
      <c r="AG657" s="282"/>
      <c r="AH657" s="282"/>
      <c r="AI657" s="282"/>
      <c r="AJ657" s="282"/>
      <c r="AK657" s="282"/>
      <c r="AL657" s="282"/>
      <c r="AM657" s="282"/>
      <c r="AN657" s="282"/>
      <c r="AO657" s="282"/>
      <c r="AP657" s="282"/>
      <c r="AQ657" s="282"/>
      <c r="AR657" s="282"/>
      <c r="AS657" s="282"/>
      <c r="AT657" s="282"/>
      <c r="AU657" s="282"/>
      <c r="AV657" s="282"/>
      <c r="AW657" s="282"/>
    </row>
    <row r="658">
      <c r="A658" s="282"/>
      <c r="B658" s="282"/>
      <c r="C658" s="282"/>
      <c r="D658" s="282"/>
      <c r="E658" s="282"/>
      <c r="F658" s="282"/>
      <c r="G658" s="282"/>
      <c r="H658" s="282"/>
      <c r="I658" s="282"/>
      <c r="J658" s="282"/>
      <c r="K658" s="282"/>
      <c r="L658" s="282"/>
      <c r="M658" s="282"/>
      <c r="N658" s="282"/>
      <c r="O658" s="282"/>
      <c r="P658" s="282"/>
      <c r="Q658" s="282"/>
      <c r="R658" s="282"/>
      <c r="S658" s="282"/>
      <c r="T658" s="282"/>
      <c r="U658" s="282"/>
      <c r="V658" s="282"/>
      <c r="W658" s="282"/>
      <c r="X658" s="282"/>
      <c r="Y658" s="282"/>
      <c r="Z658" s="282"/>
      <c r="AA658" s="282"/>
      <c r="AB658" s="282"/>
      <c r="AC658" s="282"/>
      <c r="AD658" s="282"/>
      <c r="AE658" s="282"/>
      <c r="AF658" s="282"/>
      <c r="AG658" s="282"/>
      <c r="AH658" s="282"/>
      <c r="AI658" s="282"/>
      <c r="AJ658" s="282"/>
      <c r="AK658" s="282"/>
      <c r="AL658" s="282"/>
      <c r="AM658" s="282"/>
      <c r="AN658" s="282"/>
      <c r="AO658" s="282"/>
      <c r="AP658" s="282"/>
      <c r="AQ658" s="282"/>
      <c r="AR658" s="282"/>
      <c r="AS658" s="282"/>
      <c r="AT658" s="282"/>
      <c r="AU658" s="282"/>
      <c r="AV658" s="282"/>
      <c r="AW658" s="282"/>
    </row>
    <row r="659">
      <c r="A659" s="282"/>
      <c r="B659" s="282"/>
      <c r="C659" s="282"/>
      <c r="D659" s="282"/>
      <c r="E659" s="282"/>
      <c r="F659" s="282"/>
      <c r="G659" s="282"/>
      <c r="H659" s="282"/>
      <c r="I659" s="282"/>
      <c r="J659" s="282"/>
      <c r="K659" s="282"/>
      <c r="L659" s="282"/>
      <c r="M659" s="282"/>
      <c r="N659" s="282"/>
      <c r="O659" s="282"/>
      <c r="P659" s="282"/>
      <c r="Q659" s="282"/>
      <c r="R659" s="282"/>
      <c r="S659" s="282"/>
      <c r="T659" s="282"/>
      <c r="U659" s="282"/>
      <c r="V659" s="282"/>
      <c r="W659" s="282"/>
      <c r="X659" s="282"/>
      <c r="Y659" s="282"/>
      <c r="Z659" s="282"/>
      <c r="AA659" s="282"/>
      <c r="AB659" s="282"/>
      <c r="AC659" s="282"/>
      <c r="AD659" s="282"/>
      <c r="AE659" s="282"/>
      <c r="AF659" s="282"/>
      <c r="AG659" s="282"/>
      <c r="AH659" s="282"/>
      <c r="AI659" s="282"/>
      <c r="AJ659" s="282"/>
      <c r="AK659" s="282"/>
      <c r="AL659" s="282"/>
      <c r="AM659" s="282"/>
      <c r="AN659" s="282"/>
      <c r="AO659" s="282"/>
      <c r="AP659" s="282"/>
      <c r="AQ659" s="282"/>
      <c r="AR659" s="282"/>
      <c r="AS659" s="282"/>
      <c r="AT659" s="282"/>
      <c r="AU659" s="282"/>
      <c r="AV659" s="282"/>
      <c r="AW659" s="282"/>
    </row>
    <row r="660">
      <c r="A660" s="282"/>
      <c r="B660" s="282"/>
      <c r="C660" s="282"/>
      <c r="D660" s="282"/>
      <c r="E660" s="282"/>
      <c r="F660" s="282"/>
      <c r="G660" s="282"/>
      <c r="H660" s="282"/>
      <c r="I660" s="282"/>
      <c r="J660" s="282"/>
      <c r="K660" s="282"/>
      <c r="L660" s="282"/>
      <c r="M660" s="282"/>
      <c r="N660" s="282"/>
      <c r="O660" s="282"/>
      <c r="P660" s="282"/>
      <c r="Q660" s="282"/>
      <c r="R660" s="282"/>
      <c r="S660" s="282"/>
      <c r="T660" s="282"/>
      <c r="U660" s="282"/>
      <c r="V660" s="282"/>
      <c r="W660" s="282"/>
      <c r="X660" s="282"/>
      <c r="Y660" s="282"/>
      <c r="Z660" s="282"/>
      <c r="AA660" s="282"/>
      <c r="AB660" s="282"/>
      <c r="AC660" s="282"/>
      <c r="AD660" s="282"/>
      <c r="AE660" s="282"/>
      <c r="AF660" s="282"/>
      <c r="AG660" s="282"/>
      <c r="AH660" s="282"/>
      <c r="AI660" s="282"/>
      <c r="AJ660" s="282"/>
      <c r="AK660" s="282"/>
      <c r="AL660" s="282"/>
      <c r="AM660" s="282"/>
      <c r="AN660" s="282"/>
      <c r="AO660" s="282"/>
      <c r="AP660" s="282"/>
      <c r="AQ660" s="282"/>
      <c r="AR660" s="282"/>
      <c r="AS660" s="282"/>
      <c r="AT660" s="282"/>
      <c r="AU660" s="282"/>
      <c r="AV660" s="282"/>
      <c r="AW660" s="282"/>
    </row>
    <row r="661">
      <c r="A661" s="282"/>
      <c r="B661" s="282"/>
      <c r="C661" s="282"/>
      <c r="D661" s="282"/>
      <c r="E661" s="282"/>
      <c r="F661" s="282"/>
      <c r="G661" s="282"/>
      <c r="H661" s="282"/>
      <c r="I661" s="282"/>
      <c r="J661" s="282"/>
      <c r="K661" s="282"/>
      <c r="L661" s="282"/>
      <c r="M661" s="282"/>
      <c r="N661" s="282"/>
      <c r="O661" s="282"/>
      <c r="P661" s="282"/>
      <c r="Q661" s="282"/>
      <c r="R661" s="282"/>
      <c r="S661" s="282"/>
      <c r="T661" s="282"/>
      <c r="U661" s="282"/>
      <c r="V661" s="282"/>
      <c r="W661" s="282"/>
      <c r="X661" s="282"/>
      <c r="Y661" s="282"/>
      <c r="Z661" s="282"/>
      <c r="AA661" s="282"/>
      <c r="AB661" s="282"/>
      <c r="AC661" s="282"/>
      <c r="AD661" s="282"/>
      <c r="AE661" s="282"/>
      <c r="AF661" s="282"/>
      <c r="AG661" s="282"/>
      <c r="AH661" s="282"/>
      <c r="AI661" s="282"/>
      <c r="AJ661" s="282"/>
      <c r="AK661" s="282"/>
      <c r="AL661" s="282"/>
      <c r="AM661" s="282"/>
      <c r="AN661" s="282"/>
      <c r="AO661" s="282"/>
      <c r="AP661" s="282"/>
      <c r="AQ661" s="282"/>
      <c r="AR661" s="282"/>
      <c r="AS661" s="282"/>
      <c r="AT661" s="282"/>
      <c r="AU661" s="282"/>
      <c r="AV661" s="282"/>
      <c r="AW661" s="282"/>
    </row>
    <row r="662">
      <c r="A662" s="282"/>
      <c r="B662" s="282"/>
      <c r="C662" s="282"/>
      <c r="D662" s="282"/>
      <c r="E662" s="282"/>
      <c r="F662" s="282"/>
      <c r="G662" s="282"/>
      <c r="H662" s="282"/>
      <c r="I662" s="282"/>
      <c r="J662" s="282"/>
      <c r="K662" s="282"/>
      <c r="L662" s="282"/>
      <c r="M662" s="282"/>
      <c r="N662" s="282"/>
      <c r="O662" s="282"/>
      <c r="P662" s="282"/>
      <c r="Q662" s="282"/>
      <c r="R662" s="282"/>
      <c r="S662" s="282"/>
      <c r="T662" s="282"/>
      <c r="U662" s="282"/>
      <c r="V662" s="282"/>
      <c r="W662" s="282"/>
      <c r="X662" s="282"/>
      <c r="Y662" s="282"/>
      <c r="Z662" s="282"/>
      <c r="AA662" s="282"/>
      <c r="AB662" s="282"/>
      <c r="AC662" s="282"/>
      <c r="AD662" s="282"/>
      <c r="AE662" s="282"/>
      <c r="AF662" s="282"/>
      <c r="AG662" s="282"/>
      <c r="AH662" s="282"/>
      <c r="AI662" s="282"/>
      <c r="AJ662" s="282"/>
      <c r="AK662" s="282"/>
      <c r="AL662" s="282"/>
      <c r="AM662" s="282"/>
      <c r="AN662" s="282"/>
      <c r="AO662" s="282"/>
      <c r="AP662" s="282"/>
      <c r="AQ662" s="282"/>
      <c r="AR662" s="282"/>
      <c r="AS662" s="282"/>
      <c r="AT662" s="282"/>
      <c r="AU662" s="282"/>
      <c r="AV662" s="282"/>
      <c r="AW662" s="282"/>
    </row>
    <row r="663">
      <c r="A663" s="282"/>
      <c r="B663" s="282"/>
      <c r="C663" s="282"/>
      <c r="D663" s="282"/>
      <c r="E663" s="282"/>
      <c r="F663" s="282"/>
      <c r="G663" s="282"/>
      <c r="H663" s="282"/>
      <c r="I663" s="282"/>
      <c r="J663" s="282"/>
      <c r="K663" s="282"/>
      <c r="L663" s="282"/>
      <c r="M663" s="282"/>
      <c r="N663" s="282"/>
      <c r="O663" s="282"/>
      <c r="P663" s="282"/>
      <c r="Q663" s="282"/>
      <c r="R663" s="282"/>
      <c r="S663" s="282"/>
      <c r="T663" s="282"/>
      <c r="U663" s="282"/>
      <c r="V663" s="282"/>
      <c r="W663" s="282"/>
      <c r="X663" s="282"/>
      <c r="Y663" s="282"/>
      <c r="Z663" s="282"/>
      <c r="AA663" s="282"/>
      <c r="AB663" s="282"/>
      <c r="AC663" s="282"/>
      <c r="AD663" s="282"/>
      <c r="AE663" s="282"/>
      <c r="AF663" s="282"/>
      <c r="AG663" s="282"/>
      <c r="AH663" s="282"/>
      <c r="AI663" s="282"/>
      <c r="AJ663" s="282"/>
      <c r="AK663" s="282"/>
      <c r="AL663" s="282"/>
      <c r="AM663" s="282"/>
      <c r="AN663" s="282"/>
      <c r="AO663" s="282"/>
      <c r="AP663" s="282"/>
      <c r="AQ663" s="282"/>
      <c r="AR663" s="282"/>
      <c r="AS663" s="282"/>
      <c r="AT663" s="282"/>
      <c r="AU663" s="282"/>
      <c r="AV663" s="282"/>
      <c r="AW663" s="282"/>
    </row>
    <row r="664">
      <c r="A664" s="282"/>
      <c r="B664" s="282"/>
      <c r="C664" s="282"/>
      <c r="D664" s="282"/>
      <c r="E664" s="282"/>
      <c r="F664" s="282"/>
      <c r="G664" s="282"/>
      <c r="H664" s="282"/>
      <c r="I664" s="282"/>
      <c r="J664" s="282"/>
      <c r="K664" s="282"/>
      <c r="L664" s="282"/>
      <c r="M664" s="282"/>
      <c r="N664" s="282"/>
      <c r="O664" s="282"/>
      <c r="P664" s="282"/>
      <c r="Q664" s="282"/>
      <c r="R664" s="282"/>
      <c r="S664" s="282"/>
      <c r="T664" s="282"/>
      <c r="U664" s="282"/>
      <c r="V664" s="282"/>
      <c r="W664" s="282"/>
      <c r="X664" s="282"/>
      <c r="Y664" s="282"/>
      <c r="Z664" s="282"/>
      <c r="AA664" s="282"/>
      <c r="AB664" s="282"/>
      <c r="AC664" s="282"/>
      <c r="AD664" s="282"/>
      <c r="AE664" s="282"/>
      <c r="AF664" s="282"/>
      <c r="AG664" s="282"/>
      <c r="AH664" s="282"/>
      <c r="AI664" s="282"/>
      <c r="AJ664" s="282"/>
      <c r="AK664" s="282"/>
      <c r="AL664" s="282"/>
      <c r="AM664" s="282"/>
      <c r="AN664" s="282"/>
      <c r="AO664" s="282"/>
      <c r="AP664" s="282"/>
      <c r="AQ664" s="282"/>
      <c r="AR664" s="282"/>
      <c r="AS664" s="282"/>
      <c r="AT664" s="282"/>
      <c r="AU664" s="282"/>
      <c r="AV664" s="282"/>
      <c r="AW664" s="282"/>
    </row>
    <row r="665">
      <c r="A665" s="282"/>
      <c r="B665" s="282"/>
      <c r="C665" s="282"/>
      <c r="D665" s="282"/>
      <c r="E665" s="282"/>
      <c r="F665" s="282"/>
      <c r="G665" s="282"/>
      <c r="H665" s="282"/>
      <c r="I665" s="282"/>
      <c r="J665" s="282"/>
      <c r="K665" s="282"/>
      <c r="L665" s="282"/>
      <c r="M665" s="282"/>
      <c r="N665" s="282"/>
      <c r="O665" s="282"/>
      <c r="P665" s="282"/>
      <c r="Q665" s="282"/>
      <c r="R665" s="282"/>
      <c r="S665" s="282"/>
      <c r="T665" s="282"/>
      <c r="U665" s="282"/>
      <c r="V665" s="282"/>
      <c r="W665" s="282"/>
      <c r="X665" s="282"/>
      <c r="Y665" s="282"/>
      <c r="Z665" s="282"/>
      <c r="AA665" s="282"/>
      <c r="AB665" s="282"/>
      <c r="AC665" s="282"/>
      <c r="AD665" s="282"/>
      <c r="AE665" s="282"/>
      <c r="AF665" s="282"/>
      <c r="AG665" s="282"/>
      <c r="AH665" s="282"/>
      <c r="AI665" s="282"/>
      <c r="AJ665" s="282"/>
      <c r="AK665" s="282"/>
      <c r="AL665" s="282"/>
      <c r="AM665" s="282"/>
      <c r="AN665" s="282"/>
      <c r="AO665" s="282"/>
      <c r="AP665" s="282"/>
      <c r="AQ665" s="282"/>
      <c r="AR665" s="282"/>
      <c r="AS665" s="282"/>
      <c r="AT665" s="282"/>
      <c r="AU665" s="282"/>
      <c r="AV665" s="282"/>
      <c r="AW665" s="282"/>
    </row>
    <row r="666">
      <c r="A666" s="282"/>
      <c r="B666" s="282"/>
      <c r="C666" s="282"/>
      <c r="D666" s="282"/>
      <c r="E666" s="282"/>
      <c r="F666" s="282"/>
      <c r="G666" s="282"/>
      <c r="H666" s="282"/>
      <c r="I666" s="282"/>
      <c r="J666" s="282"/>
      <c r="K666" s="282"/>
      <c r="L666" s="282"/>
      <c r="M666" s="282"/>
      <c r="N666" s="282"/>
      <c r="O666" s="282"/>
      <c r="P666" s="282"/>
      <c r="Q666" s="282"/>
      <c r="R666" s="282"/>
      <c r="S666" s="282"/>
      <c r="T666" s="282"/>
      <c r="U666" s="282"/>
      <c r="V666" s="282"/>
      <c r="W666" s="282"/>
      <c r="X666" s="282"/>
      <c r="Y666" s="282"/>
      <c r="Z666" s="282"/>
      <c r="AA666" s="282"/>
      <c r="AB666" s="282"/>
      <c r="AC666" s="282"/>
      <c r="AD666" s="282"/>
      <c r="AE666" s="282"/>
      <c r="AF666" s="282"/>
      <c r="AG666" s="282"/>
      <c r="AH666" s="282"/>
      <c r="AI666" s="282"/>
      <c r="AJ666" s="282"/>
      <c r="AK666" s="282"/>
      <c r="AL666" s="282"/>
      <c r="AM666" s="282"/>
      <c r="AN666" s="282"/>
      <c r="AO666" s="282"/>
      <c r="AP666" s="282"/>
      <c r="AQ666" s="282"/>
      <c r="AR666" s="282"/>
      <c r="AS666" s="282"/>
      <c r="AT666" s="282"/>
      <c r="AU666" s="282"/>
      <c r="AV666" s="282"/>
      <c r="AW666" s="282"/>
    </row>
    <row r="667">
      <c r="A667" s="282"/>
      <c r="B667" s="282"/>
      <c r="C667" s="282"/>
      <c r="D667" s="282"/>
      <c r="E667" s="282"/>
      <c r="F667" s="282"/>
      <c r="G667" s="282"/>
      <c r="H667" s="282"/>
      <c r="I667" s="282"/>
      <c r="J667" s="282"/>
      <c r="K667" s="282"/>
      <c r="L667" s="282"/>
      <c r="M667" s="282"/>
      <c r="N667" s="282"/>
      <c r="O667" s="282"/>
      <c r="P667" s="282"/>
      <c r="Q667" s="282"/>
      <c r="R667" s="282"/>
      <c r="S667" s="282"/>
      <c r="T667" s="282"/>
      <c r="U667" s="282"/>
      <c r="V667" s="282"/>
      <c r="W667" s="282"/>
      <c r="X667" s="282"/>
      <c r="Y667" s="282"/>
      <c r="Z667" s="282"/>
      <c r="AA667" s="282"/>
      <c r="AB667" s="282"/>
      <c r="AC667" s="282"/>
      <c r="AD667" s="282"/>
      <c r="AE667" s="282"/>
      <c r="AF667" s="282"/>
      <c r="AG667" s="282"/>
      <c r="AH667" s="282"/>
      <c r="AI667" s="282"/>
      <c r="AJ667" s="282"/>
      <c r="AK667" s="282"/>
      <c r="AL667" s="282"/>
      <c r="AM667" s="282"/>
      <c r="AN667" s="282"/>
      <c r="AO667" s="282"/>
      <c r="AP667" s="282"/>
      <c r="AQ667" s="282"/>
      <c r="AR667" s="282"/>
      <c r="AS667" s="282"/>
      <c r="AT667" s="282"/>
      <c r="AU667" s="282"/>
      <c r="AV667" s="282"/>
      <c r="AW667" s="282"/>
    </row>
    <row r="668">
      <c r="A668" s="282"/>
      <c r="B668" s="282"/>
      <c r="C668" s="282"/>
      <c r="D668" s="282"/>
      <c r="E668" s="282"/>
      <c r="F668" s="282"/>
      <c r="G668" s="282"/>
      <c r="H668" s="282"/>
      <c r="I668" s="282"/>
      <c r="J668" s="282"/>
      <c r="K668" s="282"/>
      <c r="L668" s="282"/>
      <c r="M668" s="282"/>
      <c r="N668" s="282"/>
      <c r="O668" s="282"/>
      <c r="P668" s="282"/>
      <c r="Q668" s="282"/>
      <c r="R668" s="282"/>
      <c r="S668" s="282"/>
      <c r="T668" s="282"/>
      <c r="U668" s="282"/>
      <c r="V668" s="282"/>
      <c r="W668" s="282"/>
      <c r="X668" s="282"/>
      <c r="Y668" s="282"/>
      <c r="Z668" s="282"/>
      <c r="AA668" s="282"/>
      <c r="AB668" s="282"/>
      <c r="AC668" s="282"/>
      <c r="AD668" s="282"/>
      <c r="AE668" s="282"/>
      <c r="AF668" s="282"/>
      <c r="AG668" s="282"/>
      <c r="AH668" s="282"/>
      <c r="AI668" s="282"/>
      <c r="AJ668" s="282"/>
      <c r="AK668" s="282"/>
      <c r="AL668" s="282"/>
      <c r="AM668" s="282"/>
      <c r="AN668" s="282"/>
      <c r="AO668" s="282"/>
      <c r="AP668" s="282"/>
      <c r="AQ668" s="282"/>
      <c r="AR668" s="282"/>
      <c r="AS668" s="282"/>
      <c r="AT668" s="282"/>
      <c r="AU668" s="282"/>
      <c r="AV668" s="282"/>
      <c r="AW668" s="282"/>
    </row>
    <row r="669">
      <c r="A669" s="282"/>
      <c r="B669" s="282"/>
      <c r="C669" s="282"/>
      <c r="D669" s="282"/>
      <c r="E669" s="282"/>
      <c r="F669" s="282"/>
      <c r="G669" s="282"/>
      <c r="H669" s="282"/>
      <c r="I669" s="282"/>
      <c r="J669" s="282"/>
      <c r="K669" s="282"/>
      <c r="L669" s="282"/>
      <c r="M669" s="282"/>
      <c r="N669" s="282"/>
      <c r="O669" s="282"/>
      <c r="P669" s="282"/>
      <c r="Q669" s="282"/>
      <c r="R669" s="282"/>
      <c r="S669" s="282"/>
      <c r="T669" s="282"/>
      <c r="U669" s="282"/>
      <c r="V669" s="282"/>
      <c r="W669" s="282"/>
      <c r="X669" s="282"/>
      <c r="Y669" s="282"/>
      <c r="Z669" s="282"/>
      <c r="AA669" s="282"/>
      <c r="AB669" s="282"/>
      <c r="AC669" s="282"/>
      <c r="AD669" s="282"/>
      <c r="AE669" s="282"/>
      <c r="AF669" s="282"/>
      <c r="AG669" s="282"/>
      <c r="AH669" s="282"/>
      <c r="AI669" s="282"/>
      <c r="AJ669" s="282"/>
      <c r="AK669" s="282"/>
      <c r="AL669" s="282"/>
      <c r="AM669" s="282"/>
      <c r="AN669" s="282"/>
      <c r="AO669" s="282"/>
      <c r="AP669" s="282"/>
      <c r="AQ669" s="282"/>
      <c r="AR669" s="282"/>
      <c r="AS669" s="282"/>
      <c r="AT669" s="282"/>
      <c r="AU669" s="282"/>
      <c r="AV669" s="282"/>
      <c r="AW669" s="282"/>
    </row>
    <row r="670">
      <c r="A670" s="282"/>
      <c r="B670" s="282"/>
      <c r="C670" s="282"/>
      <c r="D670" s="282"/>
      <c r="E670" s="282"/>
      <c r="F670" s="282"/>
      <c r="G670" s="282"/>
      <c r="H670" s="282"/>
      <c r="I670" s="282"/>
      <c r="J670" s="282"/>
      <c r="K670" s="282"/>
      <c r="L670" s="282"/>
      <c r="M670" s="282"/>
      <c r="N670" s="282"/>
      <c r="O670" s="282"/>
      <c r="P670" s="282"/>
      <c r="Q670" s="282"/>
      <c r="R670" s="282"/>
      <c r="S670" s="282"/>
      <c r="T670" s="282"/>
      <c r="U670" s="282"/>
      <c r="V670" s="282"/>
      <c r="W670" s="282"/>
      <c r="X670" s="282"/>
      <c r="Y670" s="282"/>
      <c r="Z670" s="282"/>
      <c r="AA670" s="282"/>
      <c r="AB670" s="282"/>
      <c r="AC670" s="282"/>
      <c r="AD670" s="282"/>
      <c r="AE670" s="282"/>
      <c r="AF670" s="282"/>
      <c r="AG670" s="282"/>
      <c r="AH670" s="282"/>
      <c r="AI670" s="282"/>
      <c r="AJ670" s="282"/>
      <c r="AK670" s="282"/>
      <c r="AL670" s="282"/>
      <c r="AM670" s="282"/>
      <c r="AN670" s="282"/>
      <c r="AO670" s="282"/>
      <c r="AP670" s="282"/>
      <c r="AQ670" s="282"/>
      <c r="AR670" s="282"/>
      <c r="AS670" s="282"/>
      <c r="AT670" s="282"/>
      <c r="AU670" s="282"/>
      <c r="AV670" s="282"/>
      <c r="AW670" s="282"/>
    </row>
    <row r="671">
      <c r="A671" s="282"/>
      <c r="B671" s="282"/>
      <c r="C671" s="282"/>
      <c r="D671" s="282"/>
      <c r="E671" s="282"/>
      <c r="F671" s="282"/>
      <c r="G671" s="282"/>
      <c r="H671" s="282"/>
      <c r="I671" s="282"/>
      <c r="J671" s="282"/>
      <c r="K671" s="282"/>
      <c r="L671" s="282"/>
      <c r="M671" s="282"/>
      <c r="N671" s="282"/>
      <c r="O671" s="282"/>
      <c r="P671" s="282"/>
      <c r="Q671" s="282"/>
      <c r="R671" s="282"/>
      <c r="S671" s="282"/>
      <c r="T671" s="282"/>
      <c r="U671" s="282"/>
      <c r="V671" s="282"/>
      <c r="W671" s="282"/>
      <c r="X671" s="282"/>
      <c r="Y671" s="282"/>
      <c r="Z671" s="282"/>
      <c r="AA671" s="282"/>
      <c r="AB671" s="282"/>
      <c r="AC671" s="282"/>
      <c r="AD671" s="282"/>
      <c r="AE671" s="282"/>
      <c r="AF671" s="282"/>
      <c r="AG671" s="282"/>
      <c r="AH671" s="282"/>
      <c r="AI671" s="282"/>
      <c r="AJ671" s="282"/>
      <c r="AK671" s="282"/>
      <c r="AL671" s="282"/>
      <c r="AM671" s="282"/>
      <c r="AN671" s="282"/>
      <c r="AO671" s="282"/>
      <c r="AP671" s="282"/>
      <c r="AQ671" s="282"/>
      <c r="AR671" s="282"/>
      <c r="AS671" s="282"/>
      <c r="AT671" s="282"/>
      <c r="AU671" s="282"/>
      <c r="AV671" s="282"/>
      <c r="AW671" s="282"/>
    </row>
    <row r="672">
      <c r="A672" s="282"/>
      <c r="B672" s="282"/>
      <c r="C672" s="282"/>
      <c r="D672" s="282"/>
      <c r="E672" s="282"/>
      <c r="F672" s="282"/>
      <c r="G672" s="282"/>
      <c r="H672" s="282"/>
      <c r="I672" s="282"/>
      <c r="J672" s="282"/>
      <c r="K672" s="282"/>
      <c r="L672" s="282"/>
      <c r="M672" s="282"/>
      <c r="N672" s="282"/>
      <c r="O672" s="282"/>
      <c r="P672" s="282"/>
      <c r="Q672" s="282"/>
      <c r="R672" s="282"/>
      <c r="S672" s="282"/>
      <c r="T672" s="282"/>
      <c r="U672" s="282"/>
      <c r="V672" s="282"/>
      <c r="W672" s="282"/>
      <c r="X672" s="282"/>
      <c r="Y672" s="282"/>
      <c r="Z672" s="282"/>
      <c r="AA672" s="282"/>
      <c r="AB672" s="282"/>
      <c r="AC672" s="282"/>
      <c r="AD672" s="282"/>
      <c r="AE672" s="282"/>
      <c r="AF672" s="282"/>
      <c r="AG672" s="282"/>
      <c r="AH672" s="282"/>
      <c r="AI672" s="282"/>
      <c r="AJ672" s="282"/>
      <c r="AK672" s="282"/>
      <c r="AL672" s="282"/>
      <c r="AM672" s="282"/>
      <c r="AN672" s="282"/>
      <c r="AO672" s="282"/>
      <c r="AP672" s="282"/>
      <c r="AQ672" s="282"/>
      <c r="AR672" s="282"/>
      <c r="AS672" s="282"/>
      <c r="AT672" s="282"/>
      <c r="AU672" s="282"/>
      <c r="AV672" s="282"/>
      <c r="AW672" s="282"/>
    </row>
    <row r="673">
      <c r="A673" s="282"/>
      <c r="B673" s="282"/>
      <c r="C673" s="282"/>
      <c r="D673" s="282"/>
      <c r="E673" s="282"/>
      <c r="F673" s="282"/>
      <c r="G673" s="282"/>
      <c r="H673" s="282"/>
      <c r="I673" s="282"/>
      <c r="J673" s="282"/>
      <c r="K673" s="282"/>
      <c r="L673" s="282"/>
      <c r="M673" s="282"/>
      <c r="N673" s="282"/>
      <c r="O673" s="282"/>
      <c r="P673" s="282"/>
      <c r="Q673" s="282"/>
      <c r="R673" s="282"/>
      <c r="S673" s="282"/>
      <c r="T673" s="282"/>
      <c r="U673" s="282"/>
      <c r="V673" s="282"/>
      <c r="W673" s="282"/>
      <c r="X673" s="282"/>
      <c r="Y673" s="282"/>
      <c r="Z673" s="282"/>
      <c r="AA673" s="282"/>
      <c r="AB673" s="282"/>
      <c r="AC673" s="282"/>
      <c r="AD673" s="282"/>
      <c r="AE673" s="282"/>
      <c r="AF673" s="282"/>
      <c r="AG673" s="282"/>
      <c r="AH673" s="282"/>
      <c r="AI673" s="282"/>
      <c r="AJ673" s="282"/>
      <c r="AK673" s="282"/>
      <c r="AL673" s="282"/>
      <c r="AM673" s="282"/>
      <c r="AN673" s="282"/>
      <c r="AO673" s="282"/>
      <c r="AP673" s="282"/>
      <c r="AQ673" s="282"/>
      <c r="AR673" s="282"/>
      <c r="AS673" s="282"/>
      <c r="AT673" s="282"/>
      <c r="AU673" s="282"/>
      <c r="AV673" s="282"/>
      <c r="AW673" s="282"/>
    </row>
    <row r="674">
      <c r="A674" s="282"/>
      <c r="B674" s="282"/>
      <c r="C674" s="282"/>
      <c r="D674" s="282"/>
      <c r="E674" s="282"/>
      <c r="F674" s="282"/>
      <c r="G674" s="282"/>
      <c r="H674" s="282"/>
      <c r="I674" s="282"/>
      <c r="J674" s="282"/>
      <c r="K674" s="282"/>
      <c r="L674" s="282"/>
      <c r="M674" s="282"/>
      <c r="N674" s="282"/>
      <c r="O674" s="282"/>
      <c r="P674" s="282"/>
      <c r="Q674" s="282"/>
      <c r="R674" s="282"/>
      <c r="S674" s="282"/>
      <c r="T674" s="282"/>
      <c r="U674" s="282"/>
      <c r="V674" s="282"/>
      <c r="W674" s="282"/>
      <c r="X674" s="282"/>
      <c r="Y674" s="282"/>
      <c r="Z674" s="282"/>
      <c r="AA674" s="282"/>
      <c r="AB674" s="282"/>
      <c r="AC674" s="282"/>
      <c r="AD674" s="282"/>
      <c r="AE674" s="282"/>
      <c r="AF674" s="282"/>
      <c r="AG674" s="282"/>
      <c r="AH674" s="282"/>
      <c r="AI674" s="282"/>
      <c r="AJ674" s="282"/>
      <c r="AK674" s="282"/>
      <c r="AL674" s="282"/>
      <c r="AM674" s="282"/>
      <c r="AN674" s="282"/>
      <c r="AO674" s="282"/>
      <c r="AP674" s="282"/>
      <c r="AQ674" s="282"/>
      <c r="AR674" s="282"/>
      <c r="AS674" s="282"/>
      <c r="AT674" s="282"/>
      <c r="AU674" s="282"/>
      <c r="AV674" s="282"/>
      <c r="AW674" s="282"/>
    </row>
    <row r="675">
      <c r="A675" s="282"/>
      <c r="B675" s="282"/>
      <c r="C675" s="282"/>
      <c r="D675" s="282"/>
      <c r="E675" s="282"/>
      <c r="F675" s="282"/>
      <c r="G675" s="282"/>
      <c r="H675" s="282"/>
      <c r="I675" s="282"/>
      <c r="J675" s="282"/>
      <c r="K675" s="282"/>
      <c r="L675" s="282"/>
      <c r="M675" s="282"/>
      <c r="N675" s="282"/>
      <c r="O675" s="282"/>
      <c r="P675" s="282"/>
      <c r="Q675" s="282"/>
      <c r="R675" s="282"/>
      <c r="S675" s="282"/>
      <c r="T675" s="282"/>
      <c r="U675" s="282"/>
      <c r="V675" s="282"/>
      <c r="W675" s="282"/>
      <c r="X675" s="282"/>
      <c r="Y675" s="282"/>
      <c r="Z675" s="282"/>
      <c r="AA675" s="282"/>
      <c r="AB675" s="282"/>
      <c r="AC675" s="282"/>
      <c r="AD675" s="282"/>
      <c r="AE675" s="282"/>
      <c r="AF675" s="282"/>
      <c r="AG675" s="282"/>
      <c r="AH675" s="282"/>
      <c r="AI675" s="282"/>
      <c r="AJ675" s="282"/>
      <c r="AK675" s="282"/>
      <c r="AL675" s="282"/>
      <c r="AM675" s="282"/>
      <c r="AN675" s="282"/>
      <c r="AO675" s="282"/>
      <c r="AP675" s="282"/>
      <c r="AQ675" s="282"/>
      <c r="AR675" s="282"/>
      <c r="AS675" s="282"/>
      <c r="AT675" s="282"/>
      <c r="AU675" s="282"/>
      <c r="AV675" s="282"/>
      <c r="AW675" s="282"/>
    </row>
    <row r="676">
      <c r="A676" s="282"/>
      <c r="B676" s="282"/>
      <c r="C676" s="282"/>
      <c r="D676" s="282"/>
      <c r="E676" s="282"/>
      <c r="F676" s="282"/>
      <c r="G676" s="282"/>
      <c r="H676" s="282"/>
      <c r="I676" s="282"/>
      <c r="J676" s="282"/>
      <c r="K676" s="282"/>
      <c r="L676" s="282"/>
      <c r="M676" s="282"/>
      <c r="N676" s="282"/>
      <c r="O676" s="282"/>
      <c r="P676" s="282"/>
      <c r="Q676" s="282"/>
      <c r="R676" s="282"/>
      <c r="S676" s="282"/>
      <c r="T676" s="282"/>
      <c r="U676" s="282"/>
      <c r="V676" s="282"/>
      <c r="W676" s="282"/>
      <c r="X676" s="282"/>
      <c r="Y676" s="282"/>
      <c r="Z676" s="282"/>
      <c r="AA676" s="282"/>
      <c r="AB676" s="282"/>
      <c r="AC676" s="282"/>
      <c r="AD676" s="282"/>
      <c r="AE676" s="282"/>
      <c r="AF676" s="282"/>
      <c r="AG676" s="282"/>
      <c r="AH676" s="282"/>
      <c r="AI676" s="282"/>
      <c r="AJ676" s="282"/>
      <c r="AK676" s="282"/>
      <c r="AL676" s="282"/>
      <c r="AM676" s="282"/>
      <c r="AN676" s="282"/>
      <c r="AO676" s="282"/>
      <c r="AP676" s="282"/>
      <c r="AQ676" s="282"/>
      <c r="AR676" s="282"/>
      <c r="AS676" s="282"/>
      <c r="AT676" s="282"/>
      <c r="AU676" s="282"/>
      <c r="AV676" s="282"/>
      <c r="AW676" s="282"/>
    </row>
    <row r="677">
      <c r="A677" s="282"/>
      <c r="B677" s="282"/>
      <c r="C677" s="282"/>
      <c r="D677" s="282"/>
      <c r="E677" s="282"/>
      <c r="F677" s="282"/>
      <c r="G677" s="282"/>
      <c r="H677" s="282"/>
      <c r="I677" s="282"/>
      <c r="J677" s="282"/>
      <c r="K677" s="282"/>
      <c r="L677" s="282"/>
      <c r="M677" s="282"/>
      <c r="N677" s="282"/>
      <c r="O677" s="282"/>
      <c r="P677" s="282"/>
      <c r="Q677" s="282"/>
      <c r="R677" s="282"/>
      <c r="S677" s="282"/>
      <c r="T677" s="282"/>
      <c r="U677" s="282"/>
      <c r="V677" s="282"/>
      <c r="W677" s="282"/>
      <c r="X677" s="282"/>
      <c r="Y677" s="282"/>
      <c r="Z677" s="282"/>
      <c r="AA677" s="282"/>
      <c r="AB677" s="282"/>
      <c r="AC677" s="282"/>
      <c r="AD677" s="282"/>
      <c r="AE677" s="282"/>
      <c r="AF677" s="282"/>
      <c r="AG677" s="282"/>
      <c r="AH677" s="282"/>
      <c r="AI677" s="282"/>
      <c r="AJ677" s="282"/>
      <c r="AK677" s="282"/>
      <c r="AL677" s="282"/>
      <c r="AM677" s="282"/>
      <c r="AN677" s="282"/>
      <c r="AO677" s="282"/>
      <c r="AP677" s="282"/>
      <c r="AQ677" s="282"/>
      <c r="AR677" s="282"/>
      <c r="AS677" s="282"/>
      <c r="AT677" s="282"/>
      <c r="AU677" s="282"/>
      <c r="AV677" s="282"/>
      <c r="AW677" s="282"/>
    </row>
    <row r="678">
      <c r="A678" s="282"/>
      <c r="B678" s="282"/>
      <c r="C678" s="282"/>
      <c r="D678" s="282"/>
      <c r="E678" s="282"/>
      <c r="F678" s="282"/>
      <c r="G678" s="282"/>
      <c r="H678" s="282"/>
      <c r="I678" s="282"/>
      <c r="J678" s="282"/>
      <c r="K678" s="282"/>
      <c r="L678" s="282"/>
      <c r="M678" s="282"/>
      <c r="N678" s="282"/>
      <c r="O678" s="282"/>
      <c r="P678" s="282"/>
      <c r="Q678" s="282"/>
      <c r="R678" s="282"/>
      <c r="S678" s="282"/>
      <c r="T678" s="282"/>
      <c r="U678" s="282"/>
      <c r="V678" s="282"/>
      <c r="W678" s="282"/>
      <c r="X678" s="282"/>
      <c r="Y678" s="282"/>
      <c r="Z678" s="282"/>
      <c r="AA678" s="282"/>
      <c r="AB678" s="282"/>
      <c r="AC678" s="282"/>
      <c r="AD678" s="282"/>
      <c r="AE678" s="282"/>
      <c r="AF678" s="282"/>
      <c r="AG678" s="282"/>
      <c r="AH678" s="282"/>
      <c r="AI678" s="282"/>
      <c r="AJ678" s="282"/>
      <c r="AK678" s="282"/>
      <c r="AL678" s="282"/>
      <c r="AM678" s="282"/>
      <c r="AN678" s="282"/>
      <c r="AO678" s="282"/>
      <c r="AP678" s="282"/>
      <c r="AQ678" s="282"/>
      <c r="AR678" s="282"/>
      <c r="AS678" s="282"/>
      <c r="AT678" s="282"/>
      <c r="AU678" s="282"/>
      <c r="AV678" s="282"/>
      <c r="AW678" s="282"/>
    </row>
    <row r="679">
      <c r="A679" s="282"/>
      <c r="B679" s="282"/>
      <c r="C679" s="282"/>
      <c r="D679" s="282"/>
      <c r="E679" s="282"/>
      <c r="F679" s="282"/>
      <c r="G679" s="282"/>
      <c r="H679" s="282"/>
      <c r="I679" s="282"/>
      <c r="J679" s="282"/>
      <c r="K679" s="282"/>
      <c r="L679" s="282"/>
      <c r="M679" s="282"/>
      <c r="N679" s="282"/>
      <c r="O679" s="282"/>
      <c r="P679" s="282"/>
      <c r="Q679" s="282"/>
      <c r="R679" s="282"/>
      <c r="S679" s="282"/>
      <c r="T679" s="282"/>
      <c r="U679" s="282"/>
      <c r="V679" s="282"/>
      <c r="W679" s="282"/>
      <c r="X679" s="282"/>
      <c r="Y679" s="282"/>
      <c r="Z679" s="282"/>
      <c r="AA679" s="282"/>
      <c r="AB679" s="282"/>
      <c r="AC679" s="282"/>
      <c r="AD679" s="282"/>
      <c r="AE679" s="282"/>
      <c r="AF679" s="282"/>
      <c r="AG679" s="282"/>
      <c r="AH679" s="282"/>
      <c r="AI679" s="282"/>
      <c r="AJ679" s="282"/>
      <c r="AK679" s="282"/>
      <c r="AL679" s="282"/>
      <c r="AM679" s="282"/>
      <c r="AN679" s="282"/>
      <c r="AO679" s="282"/>
      <c r="AP679" s="282"/>
      <c r="AQ679" s="282"/>
      <c r="AR679" s="282"/>
      <c r="AS679" s="282"/>
      <c r="AT679" s="282"/>
      <c r="AU679" s="282"/>
      <c r="AV679" s="282"/>
      <c r="AW679" s="282"/>
    </row>
    <row r="680">
      <c r="A680" s="282"/>
      <c r="B680" s="282"/>
      <c r="C680" s="282"/>
      <c r="D680" s="282"/>
      <c r="E680" s="282"/>
      <c r="F680" s="282"/>
      <c r="G680" s="282"/>
      <c r="H680" s="282"/>
      <c r="I680" s="282"/>
      <c r="J680" s="282"/>
      <c r="K680" s="282"/>
      <c r="L680" s="282"/>
      <c r="M680" s="282"/>
      <c r="N680" s="282"/>
      <c r="O680" s="282"/>
      <c r="P680" s="282"/>
      <c r="Q680" s="282"/>
      <c r="R680" s="282"/>
      <c r="S680" s="282"/>
      <c r="T680" s="282"/>
      <c r="U680" s="282"/>
      <c r="V680" s="282"/>
      <c r="W680" s="282"/>
      <c r="X680" s="282"/>
      <c r="Y680" s="282"/>
      <c r="Z680" s="282"/>
      <c r="AA680" s="282"/>
      <c r="AB680" s="282"/>
      <c r="AC680" s="282"/>
      <c r="AD680" s="282"/>
      <c r="AE680" s="282"/>
      <c r="AF680" s="282"/>
      <c r="AG680" s="282"/>
      <c r="AH680" s="282"/>
      <c r="AI680" s="282"/>
      <c r="AJ680" s="282"/>
      <c r="AK680" s="282"/>
      <c r="AL680" s="282"/>
      <c r="AM680" s="282"/>
      <c r="AN680" s="282"/>
      <c r="AO680" s="282"/>
      <c r="AP680" s="282"/>
      <c r="AQ680" s="282"/>
      <c r="AR680" s="282"/>
      <c r="AS680" s="282"/>
      <c r="AT680" s="282"/>
      <c r="AU680" s="282"/>
      <c r="AV680" s="282"/>
      <c r="AW680" s="282"/>
    </row>
    <row r="681">
      <c r="A681" s="282"/>
      <c r="B681" s="282"/>
      <c r="C681" s="282"/>
      <c r="D681" s="282"/>
      <c r="E681" s="282"/>
      <c r="F681" s="282"/>
      <c r="G681" s="282"/>
      <c r="H681" s="282"/>
      <c r="I681" s="282"/>
      <c r="J681" s="282"/>
      <c r="K681" s="282"/>
      <c r="L681" s="282"/>
      <c r="M681" s="282"/>
      <c r="N681" s="282"/>
      <c r="O681" s="282"/>
      <c r="P681" s="282"/>
      <c r="Q681" s="282"/>
      <c r="R681" s="282"/>
      <c r="S681" s="282"/>
      <c r="T681" s="282"/>
      <c r="U681" s="282"/>
      <c r="V681" s="282"/>
      <c r="W681" s="282"/>
      <c r="X681" s="282"/>
      <c r="Y681" s="282"/>
      <c r="Z681" s="282"/>
      <c r="AA681" s="282"/>
      <c r="AB681" s="282"/>
      <c r="AC681" s="282"/>
      <c r="AD681" s="282"/>
      <c r="AE681" s="282"/>
      <c r="AF681" s="282"/>
      <c r="AG681" s="282"/>
      <c r="AH681" s="282"/>
      <c r="AI681" s="282"/>
      <c r="AJ681" s="282"/>
      <c r="AK681" s="282"/>
      <c r="AL681" s="282"/>
      <c r="AM681" s="282"/>
      <c r="AN681" s="282"/>
      <c r="AO681" s="282"/>
      <c r="AP681" s="282"/>
      <c r="AQ681" s="282"/>
      <c r="AR681" s="282"/>
      <c r="AS681" s="282"/>
      <c r="AT681" s="282"/>
      <c r="AU681" s="282"/>
      <c r="AV681" s="282"/>
      <c r="AW681" s="282"/>
    </row>
    <row r="682">
      <c r="A682" s="282"/>
      <c r="B682" s="282"/>
      <c r="C682" s="282"/>
      <c r="D682" s="282"/>
      <c r="E682" s="282"/>
      <c r="F682" s="282"/>
      <c r="G682" s="282"/>
      <c r="H682" s="282"/>
      <c r="I682" s="282"/>
      <c r="J682" s="282"/>
      <c r="K682" s="282"/>
      <c r="L682" s="282"/>
      <c r="M682" s="282"/>
      <c r="N682" s="282"/>
      <c r="O682" s="282"/>
      <c r="P682" s="282"/>
      <c r="Q682" s="282"/>
      <c r="R682" s="282"/>
      <c r="S682" s="282"/>
      <c r="T682" s="282"/>
      <c r="U682" s="282"/>
      <c r="V682" s="282"/>
      <c r="W682" s="282"/>
      <c r="X682" s="282"/>
      <c r="Y682" s="282"/>
      <c r="Z682" s="282"/>
      <c r="AA682" s="282"/>
      <c r="AB682" s="282"/>
      <c r="AC682" s="282"/>
      <c r="AD682" s="282"/>
      <c r="AE682" s="282"/>
      <c r="AF682" s="282"/>
      <c r="AG682" s="282"/>
      <c r="AH682" s="282"/>
      <c r="AI682" s="282"/>
      <c r="AJ682" s="282"/>
      <c r="AK682" s="282"/>
      <c r="AL682" s="282"/>
      <c r="AM682" s="282"/>
      <c r="AN682" s="282"/>
      <c r="AO682" s="282"/>
      <c r="AP682" s="282"/>
      <c r="AQ682" s="282"/>
      <c r="AR682" s="282"/>
      <c r="AS682" s="282"/>
      <c r="AT682" s="282"/>
      <c r="AU682" s="282"/>
      <c r="AV682" s="282"/>
      <c r="AW682" s="282"/>
    </row>
    <row r="683">
      <c r="A683" s="282"/>
      <c r="B683" s="282"/>
      <c r="C683" s="282"/>
      <c r="D683" s="282"/>
      <c r="E683" s="282"/>
      <c r="F683" s="282"/>
      <c r="G683" s="282"/>
      <c r="H683" s="282"/>
      <c r="I683" s="282"/>
      <c r="J683" s="282"/>
      <c r="K683" s="282"/>
      <c r="L683" s="282"/>
      <c r="M683" s="282"/>
      <c r="N683" s="282"/>
      <c r="O683" s="282"/>
      <c r="P683" s="282"/>
      <c r="Q683" s="282"/>
      <c r="R683" s="282"/>
      <c r="S683" s="282"/>
      <c r="T683" s="282"/>
      <c r="U683" s="282"/>
      <c r="V683" s="282"/>
      <c r="W683" s="282"/>
      <c r="X683" s="282"/>
      <c r="Y683" s="282"/>
      <c r="Z683" s="282"/>
      <c r="AA683" s="282"/>
      <c r="AB683" s="282"/>
      <c r="AC683" s="282"/>
      <c r="AD683" s="282"/>
      <c r="AE683" s="282"/>
      <c r="AF683" s="282"/>
      <c r="AG683" s="282"/>
      <c r="AH683" s="282"/>
      <c r="AI683" s="282"/>
      <c r="AJ683" s="282"/>
      <c r="AK683" s="282"/>
      <c r="AL683" s="282"/>
      <c r="AM683" s="282"/>
      <c r="AN683" s="282"/>
      <c r="AO683" s="282"/>
      <c r="AP683" s="282"/>
      <c r="AQ683" s="282"/>
      <c r="AR683" s="282"/>
      <c r="AS683" s="282"/>
      <c r="AT683" s="282"/>
      <c r="AU683" s="282"/>
      <c r="AV683" s="282"/>
      <c r="AW683" s="282"/>
    </row>
    <row r="684">
      <c r="A684" s="282"/>
      <c r="B684" s="282"/>
      <c r="C684" s="282"/>
      <c r="D684" s="282"/>
      <c r="E684" s="282"/>
      <c r="F684" s="282"/>
      <c r="G684" s="282"/>
      <c r="H684" s="282"/>
      <c r="I684" s="282"/>
      <c r="J684" s="282"/>
      <c r="K684" s="282"/>
      <c r="L684" s="282"/>
      <c r="M684" s="282"/>
      <c r="N684" s="282"/>
      <c r="O684" s="282"/>
      <c r="P684" s="282"/>
      <c r="Q684" s="282"/>
      <c r="R684" s="282"/>
      <c r="S684" s="282"/>
      <c r="T684" s="282"/>
      <c r="U684" s="282"/>
      <c r="V684" s="282"/>
      <c r="W684" s="282"/>
      <c r="X684" s="282"/>
      <c r="Y684" s="282"/>
      <c r="Z684" s="282"/>
      <c r="AA684" s="282"/>
      <c r="AB684" s="282"/>
      <c r="AC684" s="282"/>
      <c r="AD684" s="282"/>
      <c r="AE684" s="282"/>
      <c r="AF684" s="282"/>
      <c r="AG684" s="282"/>
      <c r="AH684" s="282"/>
      <c r="AI684" s="282"/>
      <c r="AJ684" s="282"/>
      <c r="AK684" s="282"/>
      <c r="AL684" s="282"/>
      <c r="AM684" s="282"/>
      <c r="AN684" s="282"/>
      <c r="AO684" s="282"/>
      <c r="AP684" s="282"/>
      <c r="AQ684" s="282"/>
      <c r="AR684" s="282"/>
      <c r="AS684" s="282"/>
      <c r="AT684" s="282"/>
      <c r="AU684" s="282"/>
      <c r="AV684" s="282"/>
      <c r="AW684" s="282"/>
    </row>
    <row r="685">
      <c r="A685" s="282"/>
      <c r="B685" s="282"/>
      <c r="C685" s="282"/>
      <c r="D685" s="282"/>
      <c r="E685" s="282"/>
      <c r="F685" s="282"/>
      <c r="G685" s="282"/>
      <c r="H685" s="282"/>
      <c r="I685" s="282"/>
      <c r="J685" s="282"/>
      <c r="K685" s="282"/>
      <c r="L685" s="282"/>
      <c r="M685" s="282"/>
      <c r="N685" s="282"/>
      <c r="O685" s="282"/>
      <c r="P685" s="282"/>
      <c r="Q685" s="282"/>
      <c r="R685" s="282"/>
      <c r="S685" s="282"/>
      <c r="T685" s="282"/>
      <c r="U685" s="282"/>
      <c r="V685" s="282"/>
      <c r="W685" s="282"/>
      <c r="X685" s="282"/>
      <c r="Y685" s="282"/>
      <c r="Z685" s="282"/>
      <c r="AA685" s="282"/>
      <c r="AB685" s="282"/>
      <c r="AC685" s="282"/>
      <c r="AD685" s="282"/>
      <c r="AE685" s="282"/>
      <c r="AF685" s="282"/>
      <c r="AG685" s="282"/>
      <c r="AH685" s="282"/>
      <c r="AI685" s="282"/>
      <c r="AJ685" s="282"/>
      <c r="AK685" s="282"/>
      <c r="AL685" s="282"/>
      <c r="AM685" s="282"/>
      <c r="AN685" s="282"/>
      <c r="AO685" s="282"/>
      <c r="AP685" s="282"/>
      <c r="AQ685" s="282"/>
      <c r="AR685" s="282"/>
      <c r="AS685" s="282"/>
      <c r="AT685" s="282"/>
      <c r="AU685" s="282"/>
      <c r="AV685" s="282"/>
      <c r="AW685" s="282"/>
    </row>
    <row r="686">
      <c r="A686" s="282"/>
      <c r="B686" s="282"/>
      <c r="C686" s="282"/>
      <c r="D686" s="282"/>
      <c r="E686" s="282"/>
      <c r="F686" s="282"/>
      <c r="G686" s="282"/>
      <c r="H686" s="282"/>
      <c r="I686" s="282"/>
      <c r="J686" s="282"/>
      <c r="K686" s="282"/>
      <c r="L686" s="282"/>
      <c r="M686" s="282"/>
      <c r="N686" s="282"/>
      <c r="O686" s="282"/>
      <c r="P686" s="282"/>
      <c r="Q686" s="282"/>
      <c r="R686" s="282"/>
      <c r="S686" s="282"/>
      <c r="T686" s="282"/>
      <c r="U686" s="282"/>
      <c r="V686" s="282"/>
      <c r="W686" s="282"/>
      <c r="X686" s="282"/>
      <c r="Y686" s="282"/>
      <c r="Z686" s="282"/>
      <c r="AA686" s="282"/>
      <c r="AB686" s="282"/>
      <c r="AC686" s="282"/>
      <c r="AD686" s="282"/>
      <c r="AE686" s="282"/>
      <c r="AF686" s="282"/>
      <c r="AG686" s="282"/>
      <c r="AH686" s="282"/>
      <c r="AI686" s="282"/>
      <c r="AJ686" s="282"/>
      <c r="AK686" s="282"/>
      <c r="AL686" s="282"/>
      <c r="AM686" s="282"/>
      <c r="AN686" s="282"/>
      <c r="AO686" s="282"/>
      <c r="AP686" s="282"/>
      <c r="AQ686" s="282"/>
      <c r="AR686" s="282"/>
      <c r="AS686" s="282"/>
      <c r="AT686" s="282"/>
      <c r="AU686" s="282"/>
      <c r="AV686" s="282"/>
      <c r="AW686" s="282"/>
    </row>
    <row r="687">
      <c r="A687" s="282"/>
      <c r="B687" s="282"/>
      <c r="C687" s="282"/>
      <c r="D687" s="282"/>
      <c r="E687" s="282"/>
      <c r="F687" s="282"/>
      <c r="G687" s="282"/>
      <c r="H687" s="282"/>
      <c r="I687" s="282"/>
      <c r="J687" s="282"/>
      <c r="K687" s="282"/>
      <c r="L687" s="282"/>
      <c r="M687" s="282"/>
      <c r="N687" s="282"/>
      <c r="O687" s="282"/>
      <c r="P687" s="282"/>
      <c r="Q687" s="282"/>
      <c r="R687" s="282"/>
      <c r="S687" s="282"/>
      <c r="T687" s="282"/>
      <c r="U687" s="282"/>
      <c r="V687" s="282"/>
      <c r="W687" s="282"/>
      <c r="X687" s="282"/>
      <c r="Y687" s="282"/>
      <c r="Z687" s="282"/>
      <c r="AA687" s="282"/>
      <c r="AB687" s="282"/>
      <c r="AC687" s="282"/>
      <c r="AD687" s="282"/>
      <c r="AE687" s="282"/>
      <c r="AF687" s="282"/>
      <c r="AG687" s="282"/>
      <c r="AH687" s="282"/>
      <c r="AI687" s="282"/>
      <c r="AJ687" s="282"/>
      <c r="AK687" s="282"/>
      <c r="AL687" s="282"/>
      <c r="AM687" s="282"/>
      <c r="AN687" s="282"/>
      <c r="AO687" s="282"/>
      <c r="AP687" s="282"/>
      <c r="AQ687" s="282"/>
      <c r="AR687" s="282"/>
      <c r="AS687" s="282"/>
      <c r="AT687" s="282"/>
      <c r="AU687" s="282"/>
      <c r="AV687" s="282"/>
      <c r="AW687" s="282"/>
    </row>
    <row r="688">
      <c r="A688" s="282"/>
      <c r="B688" s="282"/>
      <c r="C688" s="282"/>
      <c r="D688" s="282"/>
      <c r="E688" s="282"/>
      <c r="F688" s="282"/>
      <c r="G688" s="282"/>
      <c r="H688" s="282"/>
      <c r="I688" s="282"/>
      <c r="J688" s="282"/>
      <c r="K688" s="282"/>
      <c r="L688" s="282"/>
      <c r="M688" s="282"/>
      <c r="N688" s="282"/>
      <c r="O688" s="282"/>
      <c r="P688" s="282"/>
      <c r="Q688" s="282"/>
      <c r="R688" s="282"/>
      <c r="S688" s="282"/>
      <c r="T688" s="282"/>
      <c r="U688" s="282"/>
      <c r="V688" s="282"/>
      <c r="W688" s="282"/>
      <c r="X688" s="282"/>
      <c r="Y688" s="282"/>
      <c r="Z688" s="282"/>
      <c r="AA688" s="282"/>
      <c r="AB688" s="282"/>
      <c r="AC688" s="282"/>
      <c r="AD688" s="282"/>
      <c r="AE688" s="282"/>
      <c r="AF688" s="282"/>
      <c r="AG688" s="282"/>
      <c r="AH688" s="282"/>
      <c r="AI688" s="282"/>
      <c r="AJ688" s="282"/>
      <c r="AK688" s="282"/>
      <c r="AL688" s="282"/>
      <c r="AM688" s="282"/>
      <c r="AN688" s="282"/>
      <c r="AO688" s="282"/>
      <c r="AP688" s="282"/>
      <c r="AQ688" s="282"/>
      <c r="AR688" s="282"/>
      <c r="AS688" s="282"/>
      <c r="AT688" s="282"/>
      <c r="AU688" s="282"/>
      <c r="AV688" s="282"/>
      <c r="AW688" s="282"/>
    </row>
    <row r="689">
      <c r="A689" s="282"/>
      <c r="B689" s="282"/>
      <c r="C689" s="282"/>
      <c r="D689" s="282"/>
      <c r="E689" s="282"/>
      <c r="F689" s="282"/>
      <c r="G689" s="282"/>
      <c r="H689" s="282"/>
      <c r="I689" s="282"/>
      <c r="J689" s="282"/>
      <c r="K689" s="282"/>
      <c r="L689" s="282"/>
      <c r="M689" s="282"/>
      <c r="N689" s="282"/>
      <c r="O689" s="282"/>
      <c r="P689" s="282"/>
      <c r="Q689" s="282"/>
      <c r="R689" s="282"/>
      <c r="S689" s="282"/>
      <c r="T689" s="282"/>
      <c r="U689" s="282"/>
      <c r="V689" s="282"/>
      <c r="W689" s="282"/>
      <c r="X689" s="282"/>
      <c r="Y689" s="282"/>
      <c r="Z689" s="282"/>
      <c r="AA689" s="282"/>
      <c r="AB689" s="282"/>
      <c r="AC689" s="282"/>
      <c r="AD689" s="282"/>
      <c r="AE689" s="282"/>
      <c r="AF689" s="282"/>
      <c r="AG689" s="282"/>
      <c r="AH689" s="282"/>
      <c r="AI689" s="282"/>
      <c r="AJ689" s="282"/>
      <c r="AK689" s="282"/>
      <c r="AL689" s="282"/>
      <c r="AM689" s="282"/>
      <c r="AN689" s="282"/>
      <c r="AO689" s="282"/>
      <c r="AP689" s="282"/>
      <c r="AQ689" s="282"/>
      <c r="AR689" s="282"/>
      <c r="AS689" s="282"/>
      <c r="AT689" s="282"/>
      <c r="AU689" s="282"/>
      <c r="AV689" s="282"/>
      <c r="AW689" s="282"/>
    </row>
    <row r="690">
      <c r="A690" s="282"/>
      <c r="B690" s="282"/>
      <c r="C690" s="282"/>
      <c r="D690" s="282"/>
      <c r="E690" s="282"/>
      <c r="F690" s="282"/>
      <c r="G690" s="282"/>
      <c r="H690" s="282"/>
      <c r="I690" s="282"/>
      <c r="J690" s="282"/>
      <c r="K690" s="282"/>
      <c r="L690" s="282"/>
      <c r="M690" s="282"/>
      <c r="N690" s="282"/>
      <c r="O690" s="282"/>
      <c r="P690" s="282"/>
      <c r="Q690" s="282"/>
      <c r="R690" s="282"/>
      <c r="S690" s="282"/>
      <c r="T690" s="282"/>
      <c r="U690" s="282"/>
      <c r="V690" s="282"/>
      <c r="W690" s="282"/>
      <c r="X690" s="282"/>
      <c r="Y690" s="282"/>
      <c r="Z690" s="282"/>
      <c r="AA690" s="282"/>
      <c r="AB690" s="282"/>
      <c r="AC690" s="282"/>
      <c r="AD690" s="282"/>
      <c r="AE690" s="282"/>
      <c r="AF690" s="282"/>
      <c r="AG690" s="282"/>
      <c r="AH690" s="282"/>
      <c r="AI690" s="282"/>
      <c r="AJ690" s="282"/>
      <c r="AK690" s="282"/>
      <c r="AL690" s="282"/>
      <c r="AM690" s="282"/>
      <c r="AN690" s="282"/>
      <c r="AO690" s="282"/>
      <c r="AP690" s="282"/>
      <c r="AQ690" s="282"/>
      <c r="AR690" s="282"/>
      <c r="AS690" s="282"/>
      <c r="AT690" s="282"/>
      <c r="AU690" s="282"/>
      <c r="AV690" s="282"/>
      <c r="AW690" s="282"/>
    </row>
    <row r="691">
      <c r="A691" s="282"/>
      <c r="B691" s="282"/>
      <c r="C691" s="282"/>
      <c r="D691" s="282"/>
      <c r="E691" s="282"/>
      <c r="F691" s="282"/>
      <c r="G691" s="282"/>
      <c r="H691" s="282"/>
      <c r="I691" s="282"/>
      <c r="J691" s="282"/>
      <c r="K691" s="282"/>
      <c r="L691" s="282"/>
      <c r="M691" s="282"/>
      <c r="N691" s="282"/>
      <c r="O691" s="282"/>
      <c r="P691" s="282"/>
      <c r="Q691" s="282"/>
      <c r="R691" s="282"/>
      <c r="S691" s="282"/>
      <c r="T691" s="282"/>
      <c r="U691" s="282"/>
      <c r="V691" s="282"/>
      <c r="W691" s="282"/>
      <c r="X691" s="282"/>
      <c r="Y691" s="282"/>
      <c r="Z691" s="282"/>
      <c r="AA691" s="282"/>
      <c r="AB691" s="282"/>
      <c r="AC691" s="282"/>
      <c r="AD691" s="282"/>
      <c r="AE691" s="282"/>
      <c r="AF691" s="282"/>
      <c r="AG691" s="282"/>
      <c r="AH691" s="282"/>
      <c r="AI691" s="282"/>
      <c r="AJ691" s="282"/>
      <c r="AK691" s="282"/>
      <c r="AL691" s="282"/>
      <c r="AM691" s="282"/>
      <c r="AN691" s="282"/>
      <c r="AO691" s="282"/>
      <c r="AP691" s="282"/>
      <c r="AQ691" s="282"/>
      <c r="AR691" s="282"/>
      <c r="AS691" s="282"/>
      <c r="AT691" s="282"/>
      <c r="AU691" s="282"/>
      <c r="AV691" s="282"/>
      <c r="AW691" s="282"/>
    </row>
    <row r="692">
      <c r="A692" s="282"/>
      <c r="B692" s="282"/>
      <c r="C692" s="282"/>
      <c r="D692" s="282"/>
      <c r="E692" s="282"/>
      <c r="F692" s="282"/>
      <c r="G692" s="282"/>
      <c r="H692" s="282"/>
      <c r="I692" s="282"/>
      <c r="J692" s="282"/>
      <c r="K692" s="282"/>
      <c r="L692" s="282"/>
      <c r="M692" s="282"/>
      <c r="N692" s="282"/>
      <c r="O692" s="282"/>
      <c r="P692" s="282"/>
      <c r="Q692" s="282"/>
      <c r="R692" s="282"/>
      <c r="S692" s="282"/>
      <c r="T692" s="282"/>
      <c r="U692" s="282"/>
      <c r="V692" s="282"/>
      <c r="W692" s="282"/>
      <c r="X692" s="282"/>
      <c r="Y692" s="282"/>
      <c r="Z692" s="282"/>
      <c r="AA692" s="282"/>
      <c r="AB692" s="282"/>
      <c r="AC692" s="282"/>
      <c r="AD692" s="282"/>
      <c r="AE692" s="282"/>
      <c r="AF692" s="282"/>
      <c r="AG692" s="282"/>
      <c r="AH692" s="282"/>
      <c r="AI692" s="282"/>
      <c r="AJ692" s="282"/>
      <c r="AK692" s="282"/>
      <c r="AL692" s="282"/>
      <c r="AM692" s="282"/>
      <c r="AN692" s="282"/>
      <c r="AO692" s="282"/>
      <c r="AP692" s="282"/>
      <c r="AQ692" s="282"/>
      <c r="AR692" s="282"/>
      <c r="AS692" s="282"/>
      <c r="AT692" s="282"/>
      <c r="AU692" s="282"/>
      <c r="AV692" s="282"/>
      <c r="AW692" s="282"/>
    </row>
    <row r="693">
      <c r="A693" s="282"/>
      <c r="B693" s="282"/>
      <c r="C693" s="282"/>
      <c r="D693" s="282"/>
      <c r="E693" s="282"/>
      <c r="F693" s="282"/>
      <c r="G693" s="282"/>
      <c r="H693" s="282"/>
      <c r="I693" s="282"/>
      <c r="J693" s="282"/>
      <c r="K693" s="282"/>
      <c r="L693" s="282"/>
      <c r="M693" s="282"/>
      <c r="N693" s="282"/>
      <c r="O693" s="282"/>
      <c r="P693" s="282"/>
      <c r="Q693" s="282"/>
      <c r="R693" s="282"/>
      <c r="S693" s="282"/>
      <c r="T693" s="282"/>
      <c r="U693" s="282"/>
      <c r="V693" s="282"/>
      <c r="W693" s="282"/>
      <c r="X693" s="282"/>
      <c r="Y693" s="282"/>
      <c r="Z693" s="282"/>
      <c r="AA693" s="282"/>
      <c r="AB693" s="282"/>
      <c r="AC693" s="282"/>
      <c r="AD693" s="282"/>
      <c r="AE693" s="282"/>
      <c r="AF693" s="282"/>
      <c r="AG693" s="282"/>
      <c r="AH693" s="282"/>
      <c r="AI693" s="282"/>
      <c r="AJ693" s="282"/>
      <c r="AK693" s="282"/>
      <c r="AL693" s="282"/>
      <c r="AM693" s="282"/>
      <c r="AN693" s="282"/>
      <c r="AO693" s="282"/>
      <c r="AP693" s="282"/>
      <c r="AQ693" s="282"/>
      <c r="AR693" s="282"/>
      <c r="AS693" s="282"/>
      <c r="AT693" s="282"/>
      <c r="AU693" s="282"/>
      <c r="AV693" s="282"/>
      <c r="AW693" s="282"/>
    </row>
    <row r="694">
      <c r="A694" s="282"/>
      <c r="B694" s="282"/>
      <c r="C694" s="282"/>
      <c r="D694" s="282"/>
      <c r="E694" s="282"/>
      <c r="F694" s="282"/>
      <c r="G694" s="282"/>
      <c r="H694" s="282"/>
      <c r="I694" s="282"/>
      <c r="J694" s="282"/>
      <c r="K694" s="282"/>
      <c r="L694" s="282"/>
      <c r="M694" s="282"/>
      <c r="N694" s="282"/>
      <c r="O694" s="282"/>
      <c r="P694" s="282"/>
      <c r="Q694" s="282"/>
      <c r="R694" s="282"/>
      <c r="S694" s="282"/>
      <c r="T694" s="282"/>
      <c r="U694" s="282"/>
      <c r="V694" s="282"/>
      <c r="W694" s="282"/>
      <c r="X694" s="282"/>
      <c r="Y694" s="282"/>
      <c r="Z694" s="282"/>
      <c r="AA694" s="282"/>
      <c r="AB694" s="282"/>
      <c r="AC694" s="282"/>
      <c r="AD694" s="282"/>
      <c r="AE694" s="282"/>
      <c r="AF694" s="282"/>
      <c r="AG694" s="282"/>
      <c r="AH694" s="282"/>
      <c r="AI694" s="282"/>
      <c r="AJ694" s="282"/>
      <c r="AK694" s="282"/>
      <c r="AL694" s="282"/>
      <c r="AM694" s="282"/>
      <c r="AN694" s="282"/>
      <c r="AO694" s="282"/>
      <c r="AP694" s="282"/>
      <c r="AQ694" s="282"/>
      <c r="AR694" s="282"/>
      <c r="AS694" s="282"/>
      <c r="AT694" s="282"/>
      <c r="AU694" s="282"/>
      <c r="AV694" s="282"/>
      <c r="AW694" s="282"/>
    </row>
    <row r="695">
      <c r="A695" s="282"/>
      <c r="B695" s="282"/>
      <c r="C695" s="282"/>
      <c r="D695" s="282"/>
      <c r="E695" s="282"/>
      <c r="F695" s="282"/>
      <c r="G695" s="282"/>
      <c r="H695" s="282"/>
      <c r="I695" s="282"/>
      <c r="J695" s="282"/>
      <c r="K695" s="282"/>
      <c r="L695" s="282"/>
      <c r="M695" s="282"/>
      <c r="N695" s="282"/>
      <c r="O695" s="282"/>
      <c r="P695" s="282"/>
      <c r="Q695" s="282"/>
      <c r="R695" s="282"/>
      <c r="S695" s="282"/>
      <c r="T695" s="282"/>
      <c r="U695" s="282"/>
      <c r="V695" s="282"/>
      <c r="W695" s="282"/>
      <c r="X695" s="282"/>
      <c r="Y695" s="282"/>
      <c r="Z695" s="282"/>
      <c r="AA695" s="282"/>
      <c r="AB695" s="282"/>
      <c r="AC695" s="282"/>
      <c r="AD695" s="282"/>
      <c r="AE695" s="282"/>
      <c r="AF695" s="282"/>
      <c r="AG695" s="282"/>
      <c r="AH695" s="282"/>
      <c r="AI695" s="282"/>
      <c r="AJ695" s="282"/>
      <c r="AK695" s="282"/>
      <c r="AL695" s="282"/>
      <c r="AM695" s="282"/>
      <c r="AN695" s="282"/>
      <c r="AO695" s="282"/>
      <c r="AP695" s="282"/>
      <c r="AQ695" s="282"/>
      <c r="AR695" s="282"/>
      <c r="AS695" s="282"/>
      <c r="AT695" s="282"/>
      <c r="AU695" s="282"/>
      <c r="AV695" s="282"/>
      <c r="AW695" s="282"/>
    </row>
    <row r="696">
      <c r="A696" s="282"/>
      <c r="B696" s="282"/>
      <c r="C696" s="282"/>
      <c r="D696" s="282"/>
      <c r="E696" s="282"/>
      <c r="F696" s="282"/>
      <c r="G696" s="282"/>
      <c r="H696" s="282"/>
      <c r="I696" s="282"/>
      <c r="J696" s="282"/>
      <c r="K696" s="282"/>
      <c r="L696" s="282"/>
      <c r="M696" s="282"/>
      <c r="N696" s="282"/>
      <c r="O696" s="282"/>
      <c r="P696" s="282"/>
      <c r="Q696" s="282"/>
      <c r="R696" s="282"/>
      <c r="S696" s="282"/>
      <c r="T696" s="282"/>
      <c r="U696" s="282"/>
      <c r="V696" s="282"/>
      <c r="W696" s="282"/>
      <c r="X696" s="282"/>
      <c r="Y696" s="282"/>
      <c r="Z696" s="282"/>
      <c r="AA696" s="282"/>
      <c r="AB696" s="282"/>
      <c r="AC696" s="282"/>
      <c r="AD696" s="282"/>
      <c r="AE696" s="282"/>
      <c r="AF696" s="282"/>
      <c r="AG696" s="282"/>
      <c r="AH696" s="282"/>
      <c r="AI696" s="282"/>
      <c r="AJ696" s="282"/>
      <c r="AK696" s="282"/>
      <c r="AL696" s="282"/>
      <c r="AM696" s="282"/>
      <c r="AN696" s="282"/>
      <c r="AO696" s="282"/>
      <c r="AP696" s="282"/>
      <c r="AQ696" s="282"/>
      <c r="AR696" s="282"/>
      <c r="AS696" s="282"/>
      <c r="AT696" s="282"/>
      <c r="AU696" s="282"/>
      <c r="AV696" s="282"/>
      <c r="AW696" s="282"/>
    </row>
    <row r="697">
      <c r="A697" s="282"/>
      <c r="B697" s="282"/>
      <c r="C697" s="282"/>
      <c r="D697" s="282"/>
      <c r="E697" s="282"/>
      <c r="F697" s="282"/>
      <c r="G697" s="282"/>
      <c r="H697" s="282"/>
      <c r="I697" s="282"/>
      <c r="J697" s="282"/>
      <c r="K697" s="282"/>
      <c r="L697" s="282"/>
      <c r="M697" s="282"/>
      <c r="N697" s="282"/>
      <c r="O697" s="282"/>
      <c r="P697" s="282"/>
      <c r="Q697" s="282"/>
      <c r="R697" s="282"/>
      <c r="S697" s="282"/>
      <c r="T697" s="282"/>
      <c r="U697" s="282"/>
      <c r="V697" s="282"/>
      <c r="W697" s="282"/>
      <c r="X697" s="282"/>
      <c r="Y697" s="282"/>
      <c r="Z697" s="282"/>
      <c r="AA697" s="282"/>
      <c r="AB697" s="282"/>
      <c r="AC697" s="282"/>
      <c r="AD697" s="282"/>
      <c r="AE697" s="282"/>
      <c r="AF697" s="282"/>
      <c r="AG697" s="282"/>
      <c r="AH697" s="282"/>
      <c r="AI697" s="282"/>
      <c r="AJ697" s="282"/>
      <c r="AK697" s="282"/>
      <c r="AL697" s="282"/>
      <c r="AM697" s="282"/>
      <c r="AN697" s="282"/>
      <c r="AO697" s="282"/>
      <c r="AP697" s="282"/>
      <c r="AQ697" s="282"/>
      <c r="AR697" s="282"/>
      <c r="AS697" s="282"/>
      <c r="AT697" s="282"/>
      <c r="AU697" s="282"/>
      <c r="AV697" s="282"/>
      <c r="AW697" s="282"/>
    </row>
    <row r="698">
      <c r="A698" s="282"/>
      <c r="B698" s="282"/>
      <c r="C698" s="282"/>
      <c r="D698" s="282"/>
      <c r="E698" s="282"/>
      <c r="F698" s="282"/>
      <c r="G698" s="282"/>
      <c r="H698" s="282"/>
      <c r="I698" s="282"/>
      <c r="J698" s="282"/>
      <c r="K698" s="282"/>
      <c r="L698" s="282"/>
      <c r="M698" s="282"/>
      <c r="N698" s="282"/>
      <c r="O698" s="282"/>
      <c r="P698" s="282"/>
      <c r="Q698" s="282"/>
      <c r="R698" s="282"/>
      <c r="S698" s="282"/>
      <c r="T698" s="282"/>
      <c r="U698" s="282"/>
      <c r="V698" s="282"/>
      <c r="W698" s="282"/>
      <c r="X698" s="282"/>
      <c r="Y698" s="282"/>
      <c r="Z698" s="282"/>
      <c r="AA698" s="282"/>
      <c r="AB698" s="282"/>
      <c r="AC698" s="282"/>
      <c r="AD698" s="282"/>
      <c r="AE698" s="282"/>
      <c r="AF698" s="282"/>
      <c r="AG698" s="282"/>
      <c r="AH698" s="282"/>
      <c r="AI698" s="282"/>
      <c r="AJ698" s="282"/>
      <c r="AK698" s="282"/>
      <c r="AL698" s="282"/>
      <c r="AM698" s="282"/>
      <c r="AN698" s="282"/>
      <c r="AO698" s="282"/>
      <c r="AP698" s="282"/>
      <c r="AQ698" s="282"/>
      <c r="AR698" s="282"/>
      <c r="AS698" s="282"/>
      <c r="AT698" s="282"/>
      <c r="AU698" s="282"/>
      <c r="AV698" s="282"/>
      <c r="AW698" s="282"/>
    </row>
    <row r="699">
      <c r="A699" s="282"/>
      <c r="B699" s="282"/>
      <c r="C699" s="282"/>
      <c r="D699" s="282"/>
      <c r="E699" s="282"/>
      <c r="F699" s="282"/>
      <c r="G699" s="282"/>
      <c r="H699" s="282"/>
      <c r="I699" s="282"/>
      <c r="J699" s="282"/>
      <c r="K699" s="282"/>
      <c r="L699" s="282"/>
      <c r="M699" s="282"/>
      <c r="N699" s="282"/>
      <c r="O699" s="282"/>
      <c r="P699" s="282"/>
      <c r="Q699" s="282"/>
      <c r="R699" s="282"/>
      <c r="S699" s="282"/>
      <c r="T699" s="282"/>
      <c r="U699" s="282"/>
      <c r="V699" s="282"/>
      <c r="W699" s="282"/>
      <c r="X699" s="282"/>
      <c r="Y699" s="282"/>
      <c r="Z699" s="282"/>
      <c r="AA699" s="282"/>
      <c r="AB699" s="282"/>
      <c r="AC699" s="282"/>
      <c r="AD699" s="282"/>
      <c r="AE699" s="282"/>
      <c r="AF699" s="282"/>
      <c r="AG699" s="282"/>
      <c r="AH699" s="282"/>
      <c r="AI699" s="282"/>
      <c r="AJ699" s="282"/>
      <c r="AK699" s="282"/>
      <c r="AL699" s="282"/>
      <c r="AM699" s="282"/>
      <c r="AN699" s="282"/>
      <c r="AO699" s="282"/>
      <c r="AP699" s="282"/>
      <c r="AQ699" s="282"/>
      <c r="AR699" s="282"/>
      <c r="AS699" s="282"/>
      <c r="AT699" s="282"/>
      <c r="AU699" s="282"/>
      <c r="AV699" s="282"/>
      <c r="AW699" s="282"/>
    </row>
    <row r="700">
      <c r="A700" s="282"/>
      <c r="B700" s="282"/>
      <c r="C700" s="282"/>
      <c r="D700" s="282"/>
      <c r="E700" s="282"/>
      <c r="F700" s="282"/>
      <c r="G700" s="282"/>
      <c r="H700" s="282"/>
      <c r="I700" s="282"/>
      <c r="J700" s="282"/>
      <c r="K700" s="282"/>
      <c r="L700" s="282"/>
      <c r="M700" s="282"/>
      <c r="N700" s="282"/>
      <c r="O700" s="282"/>
      <c r="P700" s="282"/>
      <c r="Q700" s="282"/>
      <c r="R700" s="282"/>
      <c r="S700" s="282"/>
      <c r="T700" s="282"/>
      <c r="U700" s="282"/>
      <c r="V700" s="282"/>
      <c r="W700" s="282"/>
      <c r="X700" s="282"/>
      <c r="Y700" s="282"/>
      <c r="Z700" s="282"/>
      <c r="AA700" s="282"/>
      <c r="AB700" s="282"/>
      <c r="AC700" s="282"/>
      <c r="AD700" s="282"/>
      <c r="AE700" s="282"/>
      <c r="AF700" s="282"/>
      <c r="AG700" s="282"/>
      <c r="AH700" s="282"/>
      <c r="AI700" s="282"/>
      <c r="AJ700" s="282"/>
      <c r="AK700" s="282"/>
      <c r="AL700" s="282"/>
      <c r="AM700" s="282"/>
      <c r="AN700" s="282"/>
      <c r="AO700" s="282"/>
      <c r="AP700" s="282"/>
      <c r="AQ700" s="282"/>
      <c r="AR700" s="282"/>
      <c r="AS700" s="282"/>
      <c r="AT700" s="282"/>
      <c r="AU700" s="282"/>
      <c r="AV700" s="282"/>
      <c r="AW700" s="282"/>
    </row>
    <row r="701">
      <c r="A701" s="282"/>
      <c r="B701" s="282"/>
      <c r="C701" s="282"/>
      <c r="D701" s="282"/>
      <c r="E701" s="282"/>
      <c r="F701" s="282"/>
      <c r="G701" s="282"/>
      <c r="H701" s="282"/>
      <c r="I701" s="282"/>
      <c r="J701" s="282"/>
      <c r="K701" s="282"/>
      <c r="L701" s="282"/>
      <c r="M701" s="282"/>
      <c r="N701" s="282"/>
      <c r="O701" s="282"/>
      <c r="P701" s="282"/>
      <c r="Q701" s="282"/>
      <c r="R701" s="282"/>
      <c r="S701" s="282"/>
      <c r="T701" s="282"/>
      <c r="U701" s="282"/>
      <c r="V701" s="282"/>
      <c r="W701" s="282"/>
      <c r="X701" s="282"/>
      <c r="Y701" s="282"/>
      <c r="Z701" s="282"/>
      <c r="AA701" s="282"/>
      <c r="AB701" s="282"/>
      <c r="AC701" s="282"/>
      <c r="AD701" s="282"/>
      <c r="AE701" s="282"/>
      <c r="AF701" s="282"/>
      <c r="AG701" s="282"/>
      <c r="AH701" s="282"/>
      <c r="AI701" s="282"/>
      <c r="AJ701" s="282"/>
      <c r="AK701" s="282"/>
      <c r="AL701" s="282"/>
      <c r="AM701" s="282"/>
      <c r="AN701" s="282"/>
      <c r="AO701" s="282"/>
      <c r="AP701" s="282"/>
      <c r="AQ701" s="282"/>
      <c r="AR701" s="282"/>
      <c r="AS701" s="282"/>
      <c r="AT701" s="282"/>
      <c r="AU701" s="282"/>
      <c r="AV701" s="282"/>
      <c r="AW701" s="282"/>
    </row>
    <row r="702">
      <c r="A702" s="282"/>
      <c r="B702" s="282"/>
      <c r="C702" s="282"/>
      <c r="D702" s="282"/>
      <c r="E702" s="282"/>
      <c r="F702" s="282"/>
      <c r="G702" s="282"/>
      <c r="H702" s="282"/>
      <c r="I702" s="282"/>
      <c r="J702" s="282"/>
      <c r="K702" s="282"/>
      <c r="L702" s="282"/>
      <c r="M702" s="282"/>
      <c r="N702" s="282"/>
      <c r="O702" s="282"/>
      <c r="P702" s="282"/>
      <c r="Q702" s="282"/>
      <c r="R702" s="282"/>
      <c r="S702" s="282"/>
      <c r="T702" s="282"/>
      <c r="U702" s="282"/>
      <c r="V702" s="282"/>
      <c r="W702" s="282"/>
      <c r="X702" s="282"/>
      <c r="Y702" s="282"/>
      <c r="Z702" s="282"/>
      <c r="AA702" s="282"/>
      <c r="AB702" s="282"/>
      <c r="AC702" s="282"/>
      <c r="AD702" s="282"/>
      <c r="AE702" s="282"/>
      <c r="AF702" s="282"/>
      <c r="AG702" s="282"/>
      <c r="AH702" s="282"/>
      <c r="AI702" s="282"/>
      <c r="AJ702" s="282"/>
      <c r="AK702" s="282"/>
      <c r="AL702" s="282"/>
      <c r="AM702" s="282"/>
      <c r="AN702" s="282"/>
      <c r="AO702" s="282"/>
      <c r="AP702" s="282"/>
      <c r="AQ702" s="282"/>
      <c r="AR702" s="282"/>
      <c r="AS702" s="282"/>
      <c r="AT702" s="282"/>
      <c r="AU702" s="282"/>
      <c r="AV702" s="282"/>
      <c r="AW702" s="282"/>
    </row>
    <row r="703">
      <c r="A703" s="282"/>
      <c r="B703" s="282"/>
      <c r="C703" s="282"/>
      <c r="D703" s="282"/>
      <c r="E703" s="282"/>
      <c r="F703" s="282"/>
      <c r="G703" s="282"/>
      <c r="H703" s="282"/>
      <c r="I703" s="282"/>
      <c r="J703" s="282"/>
      <c r="K703" s="282"/>
      <c r="L703" s="282"/>
      <c r="M703" s="282"/>
      <c r="N703" s="282"/>
      <c r="O703" s="282"/>
      <c r="P703" s="282"/>
      <c r="Q703" s="282"/>
      <c r="R703" s="282"/>
      <c r="S703" s="282"/>
      <c r="T703" s="282"/>
      <c r="U703" s="282"/>
      <c r="V703" s="282"/>
      <c r="W703" s="282"/>
      <c r="X703" s="282"/>
      <c r="Y703" s="282"/>
      <c r="Z703" s="282"/>
      <c r="AA703" s="282"/>
      <c r="AB703" s="282"/>
      <c r="AC703" s="282"/>
      <c r="AD703" s="282"/>
      <c r="AE703" s="282"/>
      <c r="AF703" s="282"/>
      <c r="AG703" s="282"/>
      <c r="AH703" s="282"/>
      <c r="AI703" s="282"/>
      <c r="AJ703" s="282"/>
      <c r="AK703" s="282"/>
      <c r="AL703" s="282"/>
      <c r="AM703" s="282"/>
      <c r="AN703" s="282"/>
      <c r="AO703" s="282"/>
      <c r="AP703" s="282"/>
      <c r="AQ703" s="282"/>
      <c r="AR703" s="282"/>
      <c r="AS703" s="282"/>
      <c r="AT703" s="282"/>
      <c r="AU703" s="282"/>
      <c r="AV703" s="282"/>
      <c r="AW703" s="282"/>
    </row>
    <row r="704">
      <c r="A704" s="282"/>
      <c r="B704" s="282"/>
      <c r="C704" s="282"/>
      <c r="D704" s="282"/>
      <c r="E704" s="282"/>
      <c r="F704" s="282"/>
      <c r="G704" s="282"/>
      <c r="H704" s="282"/>
      <c r="I704" s="282"/>
      <c r="J704" s="282"/>
      <c r="K704" s="282"/>
      <c r="L704" s="282"/>
      <c r="M704" s="282"/>
      <c r="N704" s="282"/>
      <c r="O704" s="282"/>
      <c r="P704" s="282"/>
      <c r="Q704" s="282"/>
      <c r="R704" s="282"/>
      <c r="S704" s="282"/>
      <c r="T704" s="282"/>
      <c r="U704" s="282"/>
      <c r="V704" s="282"/>
      <c r="W704" s="282"/>
      <c r="X704" s="282"/>
      <c r="Y704" s="282"/>
      <c r="Z704" s="282"/>
      <c r="AA704" s="282"/>
      <c r="AB704" s="282"/>
      <c r="AC704" s="282"/>
      <c r="AD704" s="282"/>
      <c r="AE704" s="282"/>
      <c r="AF704" s="282"/>
      <c r="AG704" s="282"/>
      <c r="AH704" s="282"/>
      <c r="AI704" s="282"/>
      <c r="AJ704" s="282"/>
      <c r="AK704" s="282"/>
      <c r="AL704" s="282"/>
      <c r="AM704" s="282"/>
      <c r="AN704" s="282"/>
      <c r="AO704" s="282"/>
      <c r="AP704" s="282"/>
      <c r="AQ704" s="282"/>
      <c r="AR704" s="282"/>
      <c r="AS704" s="282"/>
      <c r="AT704" s="282"/>
      <c r="AU704" s="282"/>
      <c r="AV704" s="282"/>
      <c r="AW704" s="282"/>
    </row>
    <row r="705">
      <c r="A705" s="282"/>
      <c r="B705" s="282"/>
      <c r="C705" s="282"/>
      <c r="D705" s="282"/>
      <c r="E705" s="282"/>
      <c r="F705" s="282"/>
      <c r="G705" s="282"/>
      <c r="H705" s="282"/>
      <c r="I705" s="282"/>
      <c r="J705" s="282"/>
      <c r="K705" s="282"/>
      <c r="L705" s="282"/>
      <c r="M705" s="282"/>
      <c r="N705" s="282"/>
      <c r="O705" s="282"/>
      <c r="P705" s="282"/>
      <c r="Q705" s="282"/>
      <c r="R705" s="282"/>
      <c r="S705" s="282"/>
      <c r="T705" s="282"/>
      <c r="U705" s="282"/>
      <c r="V705" s="282"/>
      <c r="W705" s="282"/>
      <c r="X705" s="282"/>
      <c r="Y705" s="282"/>
      <c r="Z705" s="282"/>
      <c r="AA705" s="282"/>
      <c r="AB705" s="282"/>
      <c r="AC705" s="282"/>
      <c r="AD705" s="282"/>
      <c r="AE705" s="282"/>
      <c r="AF705" s="282"/>
      <c r="AG705" s="282"/>
      <c r="AH705" s="282"/>
      <c r="AI705" s="282"/>
      <c r="AJ705" s="282"/>
      <c r="AK705" s="282"/>
      <c r="AL705" s="282"/>
      <c r="AM705" s="282"/>
      <c r="AN705" s="282"/>
      <c r="AO705" s="282"/>
      <c r="AP705" s="282"/>
      <c r="AQ705" s="282"/>
      <c r="AR705" s="282"/>
      <c r="AS705" s="282"/>
      <c r="AT705" s="282"/>
      <c r="AU705" s="282"/>
      <c r="AV705" s="282"/>
      <c r="AW705" s="282"/>
    </row>
    <row r="706">
      <c r="A706" s="282"/>
      <c r="B706" s="282"/>
      <c r="C706" s="282"/>
      <c r="D706" s="282"/>
      <c r="E706" s="282"/>
      <c r="F706" s="282"/>
      <c r="G706" s="282"/>
      <c r="H706" s="282"/>
      <c r="I706" s="282"/>
      <c r="J706" s="282"/>
      <c r="K706" s="282"/>
      <c r="L706" s="282"/>
      <c r="M706" s="282"/>
      <c r="N706" s="282"/>
      <c r="O706" s="282"/>
      <c r="P706" s="282"/>
      <c r="Q706" s="282"/>
      <c r="R706" s="282"/>
      <c r="S706" s="282"/>
      <c r="T706" s="282"/>
      <c r="U706" s="282"/>
      <c r="V706" s="282"/>
      <c r="W706" s="282"/>
      <c r="X706" s="282"/>
      <c r="Y706" s="282"/>
      <c r="Z706" s="282"/>
      <c r="AA706" s="282"/>
      <c r="AB706" s="282"/>
      <c r="AC706" s="282"/>
      <c r="AD706" s="282"/>
      <c r="AE706" s="282"/>
      <c r="AF706" s="282"/>
      <c r="AG706" s="282"/>
      <c r="AH706" s="282"/>
      <c r="AI706" s="282"/>
      <c r="AJ706" s="282"/>
      <c r="AK706" s="282"/>
      <c r="AL706" s="282"/>
      <c r="AM706" s="282"/>
      <c r="AN706" s="282"/>
      <c r="AO706" s="282"/>
      <c r="AP706" s="282"/>
      <c r="AQ706" s="282"/>
      <c r="AR706" s="282"/>
      <c r="AS706" s="282"/>
      <c r="AT706" s="282"/>
      <c r="AU706" s="282"/>
      <c r="AV706" s="282"/>
      <c r="AW706" s="282"/>
    </row>
    <row r="707">
      <c r="A707" s="282"/>
      <c r="B707" s="282"/>
      <c r="C707" s="282"/>
      <c r="D707" s="282"/>
      <c r="E707" s="282"/>
      <c r="F707" s="282"/>
      <c r="G707" s="282"/>
      <c r="H707" s="282"/>
      <c r="I707" s="282"/>
      <c r="J707" s="282"/>
      <c r="K707" s="282"/>
      <c r="L707" s="282"/>
      <c r="M707" s="282"/>
      <c r="N707" s="282"/>
      <c r="O707" s="282"/>
      <c r="P707" s="282"/>
      <c r="Q707" s="282"/>
      <c r="R707" s="282"/>
      <c r="S707" s="282"/>
      <c r="T707" s="282"/>
      <c r="U707" s="282"/>
      <c r="V707" s="282"/>
      <c r="W707" s="282"/>
      <c r="X707" s="282"/>
      <c r="Y707" s="282"/>
      <c r="Z707" s="282"/>
      <c r="AA707" s="282"/>
      <c r="AB707" s="282"/>
      <c r="AC707" s="282"/>
      <c r="AD707" s="282"/>
      <c r="AE707" s="282"/>
      <c r="AF707" s="282"/>
      <c r="AG707" s="282"/>
      <c r="AH707" s="282"/>
      <c r="AI707" s="282"/>
      <c r="AJ707" s="282"/>
      <c r="AK707" s="282"/>
      <c r="AL707" s="282"/>
      <c r="AM707" s="282"/>
      <c r="AN707" s="282"/>
      <c r="AO707" s="282"/>
      <c r="AP707" s="282"/>
      <c r="AQ707" s="282"/>
      <c r="AR707" s="282"/>
      <c r="AS707" s="282"/>
      <c r="AT707" s="282"/>
      <c r="AU707" s="282"/>
      <c r="AV707" s="282"/>
      <c r="AW707" s="282"/>
    </row>
    <row r="708">
      <c r="A708" s="282"/>
      <c r="B708" s="282"/>
      <c r="C708" s="282"/>
      <c r="D708" s="282"/>
      <c r="E708" s="282"/>
      <c r="F708" s="282"/>
      <c r="G708" s="282"/>
      <c r="H708" s="282"/>
      <c r="I708" s="282"/>
      <c r="J708" s="282"/>
      <c r="K708" s="282"/>
      <c r="L708" s="282"/>
      <c r="M708" s="282"/>
      <c r="N708" s="282"/>
      <c r="O708" s="282"/>
      <c r="P708" s="282"/>
      <c r="Q708" s="282"/>
      <c r="R708" s="282"/>
      <c r="S708" s="282"/>
      <c r="T708" s="282"/>
      <c r="U708" s="282"/>
      <c r="V708" s="282"/>
      <c r="W708" s="282"/>
      <c r="X708" s="282"/>
      <c r="Y708" s="282"/>
      <c r="Z708" s="282"/>
      <c r="AA708" s="282"/>
      <c r="AB708" s="282"/>
      <c r="AC708" s="282"/>
      <c r="AD708" s="282"/>
      <c r="AE708" s="282"/>
      <c r="AF708" s="282"/>
      <c r="AG708" s="282"/>
      <c r="AH708" s="282"/>
      <c r="AI708" s="282"/>
      <c r="AJ708" s="282"/>
      <c r="AK708" s="282"/>
      <c r="AL708" s="282"/>
      <c r="AM708" s="282"/>
      <c r="AN708" s="282"/>
      <c r="AO708" s="282"/>
      <c r="AP708" s="282"/>
      <c r="AQ708" s="282"/>
      <c r="AR708" s="282"/>
      <c r="AS708" s="282"/>
      <c r="AT708" s="282"/>
      <c r="AU708" s="282"/>
      <c r="AV708" s="282"/>
      <c r="AW708" s="282"/>
    </row>
    <row r="709">
      <c r="A709" s="282"/>
      <c r="B709" s="282"/>
      <c r="C709" s="282"/>
      <c r="D709" s="282"/>
      <c r="E709" s="282"/>
      <c r="F709" s="282"/>
      <c r="G709" s="282"/>
      <c r="H709" s="282"/>
      <c r="I709" s="282"/>
      <c r="J709" s="282"/>
      <c r="K709" s="282"/>
      <c r="L709" s="282"/>
      <c r="M709" s="282"/>
      <c r="N709" s="282"/>
      <c r="O709" s="282"/>
      <c r="P709" s="282"/>
      <c r="Q709" s="282"/>
      <c r="R709" s="282"/>
      <c r="S709" s="282"/>
      <c r="T709" s="282"/>
      <c r="U709" s="282"/>
      <c r="V709" s="282"/>
      <c r="W709" s="282"/>
      <c r="X709" s="282"/>
      <c r="Y709" s="282"/>
      <c r="Z709" s="282"/>
      <c r="AA709" s="282"/>
      <c r="AB709" s="282"/>
      <c r="AC709" s="282"/>
      <c r="AD709" s="282"/>
      <c r="AE709" s="282"/>
      <c r="AF709" s="282"/>
      <c r="AG709" s="282"/>
      <c r="AH709" s="282"/>
      <c r="AI709" s="282"/>
      <c r="AJ709" s="282"/>
      <c r="AK709" s="282"/>
      <c r="AL709" s="282"/>
      <c r="AM709" s="282"/>
      <c r="AN709" s="282"/>
      <c r="AO709" s="282"/>
      <c r="AP709" s="282"/>
      <c r="AQ709" s="282"/>
      <c r="AR709" s="282"/>
      <c r="AS709" s="282"/>
      <c r="AT709" s="282"/>
      <c r="AU709" s="282"/>
      <c r="AV709" s="282"/>
      <c r="AW709" s="282"/>
    </row>
    <row r="710">
      <c r="A710" s="282"/>
      <c r="B710" s="282"/>
      <c r="C710" s="282"/>
      <c r="D710" s="282"/>
      <c r="E710" s="282"/>
      <c r="F710" s="282"/>
      <c r="G710" s="282"/>
      <c r="H710" s="282"/>
      <c r="I710" s="282"/>
      <c r="J710" s="282"/>
      <c r="K710" s="282"/>
      <c r="L710" s="282"/>
      <c r="M710" s="282"/>
      <c r="N710" s="282"/>
      <c r="O710" s="282"/>
      <c r="P710" s="282"/>
      <c r="Q710" s="282"/>
      <c r="R710" s="282"/>
      <c r="S710" s="282"/>
      <c r="T710" s="282"/>
      <c r="U710" s="282"/>
      <c r="V710" s="282"/>
      <c r="W710" s="282"/>
      <c r="X710" s="282"/>
      <c r="Y710" s="282"/>
      <c r="Z710" s="282"/>
      <c r="AA710" s="282"/>
      <c r="AB710" s="282"/>
      <c r="AC710" s="282"/>
      <c r="AD710" s="282"/>
      <c r="AE710" s="282"/>
      <c r="AF710" s="282"/>
      <c r="AG710" s="282"/>
      <c r="AH710" s="282"/>
      <c r="AI710" s="282"/>
      <c r="AJ710" s="282"/>
      <c r="AK710" s="282"/>
      <c r="AL710" s="282"/>
      <c r="AM710" s="282"/>
      <c r="AN710" s="282"/>
      <c r="AO710" s="282"/>
      <c r="AP710" s="282"/>
      <c r="AQ710" s="282"/>
      <c r="AR710" s="282"/>
      <c r="AS710" s="282"/>
      <c r="AT710" s="282"/>
      <c r="AU710" s="282"/>
      <c r="AV710" s="282"/>
      <c r="AW710" s="282"/>
    </row>
    <row r="711">
      <c r="A711" s="282"/>
      <c r="B711" s="282"/>
      <c r="C711" s="282"/>
      <c r="D711" s="282"/>
      <c r="E711" s="282"/>
      <c r="F711" s="282"/>
      <c r="G711" s="282"/>
      <c r="H711" s="282"/>
      <c r="I711" s="282"/>
      <c r="J711" s="282"/>
      <c r="K711" s="282"/>
      <c r="L711" s="282"/>
      <c r="M711" s="282"/>
      <c r="N711" s="282"/>
      <c r="O711" s="282"/>
      <c r="P711" s="282"/>
      <c r="Q711" s="282"/>
      <c r="R711" s="282"/>
      <c r="S711" s="282"/>
      <c r="T711" s="282"/>
      <c r="U711" s="282"/>
      <c r="V711" s="282"/>
      <c r="W711" s="282"/>
      <c r="X711" s="282"/>
      <c r="Y711" s="282"/>
      <c r="Z711" s="282"/>
      <c r="AA711" s="282"/>
      <c r="AB711" s="282"/>
      <c r="AC711" s="282"/>
      <c r="AD711" s="282"/>
      <c r="AE711" s="282"/>
      <c r="AF711" s="282"/>
      <c r="AG711" s="282"/>
      <c r="AH711" s="282"/>
      <c r="AI711" s="282"/>
      <c r="AJ711" s="282"/>
      <c r="AK711" s="282"/>
      <c r="AL711" s="282"/>
      <c r="AM711" s="282"/>
      <c r="AN711" s="282"/>
      <c r="AO711" s="282"/>
      <c r="AP711" s="282"/>
      <c r="AQ711" s="282"/>
      <c r="AR711" s="282"/>
      <c r="AS711" s="282"/>
      <c r="AT711" s="282"/>
      <c r="AU711" s="282"/>
      <c r="AV711" s="282"/>
      <c r="AW711" s="282"/>
    </row>
    <row r="712">
      <c r="A712" s="282"/>
      <c r="B712" s="282"/>
      <c r="C712" s="282"/>
      <c r="D712" s="282"/>
      <c r="E712" s="282"/>
      <c r="F712" s="282"/>
      <c r="G712" s="282"/>
      <c r="H712" s="282"/>
      <c r="I712" s="282"/>
      <c r="J712" s="282"/>
      <c r="K712" s="282"/>
      <c r="L712" s="282"/>
      <c r="M712" s="282"/>
      <c r="N712" s="282"/>
      <c r="O712" s="282"/>
      <c r="P712" s="282"/>
      <c r="Q712" s="282"/>
      <c r="R712" s="282"/>
      <c r="S712" s="282"/>
      <c r="T712" s="282"/>
      <c r="U712" s="282"/>
      <c r="V712" s="282"/>
      <c r="W712" s="282"/>
      <c r="X712" s="282"/>
      <c r="Y712" s="282"/>
      <c r="Z712" s="282"/>
      <c r="AA712" s="282"/>
      <c r="AB712" s="282"/>
      <c r="AC712" s="282"/>
      <c r="AD712" s="282"/>
      <c r="AE712" s="282"/>
      <c r="AF712" s="282"/>
      <c r="AG712" s="282"/>
      <c r="AH712" s="282"/>
      <c r="AI712" s="282"/>
      <c r="AJ712" s="282"/>
      <c r="AK712" s="282"/>
      <c r="AL712" s="282"/>
      <c r="AM712" s="282"/>
      <c r="AN712" s="282"/>
      <c r="AO712" s="282"/>
      <c r="AP712" s="282"/>
      <c r="AQ712" s="282"/>
      <c r="AR712" s="282"/>
      <c r="AS712" s="282"/>
      <c r="AT712" s="282"/>
      <c r="AU712" s="282"/>
      <c r="AV712" s="282"/>
      <c r="AW712" s="282"/>
    </row>
    <row r="713">
      <c r="A713" s="282"/>
      <c r="B713" s="282"/>
      <c r="C713" s="282"/>
      <c r="D713" s="282"/>
      <c r="E713" s="282"/>
      <c r="F713" s="282"/>
      <c r="G713" s="282"/>
      <c r="H713" s="282"/>
      <c r="I713" s="282"/>
      <c r="J713" s="282"/>
      <c r="K713" s="282"/>
      <c r="L713" s="282"/>
      <c r="M713" s="282"/>
      <c r="N713" s="282"/>
      <c r="O713" s="282"/>
      <c r="P713" s="282"/>
      <c r="Q713" s="282"/>
      <c r="R713" s="282"/>
      <c r="S713" s="282"/>
      <c r="T713" s="282"/>
      <c r="U713" s="282"/>
      <c r="V713" s="282"/>
      <c r="W713" s="282"/>
      <c r="X713" s="282"/>
      <c r="Y713" s="282"/>
      <c r="Z713" s="282"/>
      <c r="AA713" s="282"/>
      <c r="AB713" s="282"/>
      <c r="AC713" s="282"/>
      <c r="AD713" s="282"/>
      <c r="AE713" s="282"/>
      <c r="AF713" s="282"/>
      <c r="AG713" s="282"/>
      <c r="AH713" s="282"/>
      <c r="AI713" s="282"/>
      <c r="AJ713" s="282"/>
      <c r="AK713" s="282"/>
      <c r="AL713" s="282"/>
      <c r="AM713" s="282"/>
      <c r="AN713" s="282"/>
      <c r="AO713" s="282"/>
      <c r="AP713" s="282"/>
      <c r="AQ713" s="282"/>
      <c r="AR713" s="282"/>
      <c r="AS713" s="282"/>
      <c r="AT713" s="282"/>
      <c r="AU713" s="282"/>
      <c r="AV713" s="282"/>
      <c r="AW713" s="282"/>
    </row>
    <row r="714">
      <c r="A714" s="282"/>
      <c r="B714" s="282"/>
      <c r="C714" s="282"/>
      <c r="D714" s="282"/>
      <c r="E714" s="282"/>
      <c r="F714" s="282"/>
      <c r="G714" s="282"/>
      <c r="H714" s="282"/>
      <c r="I714" s="282"/>
      <c r="J714" s="282"/>
      <c r="K714" s="282"/>
      <c r="L714" s="282"/>
      <c r="M714" s="282"/>
      <c r="N714" s="282"/>
      <c r="O714" s="282"/>
      <c r="P714" s="282"/>
      <c r="Q714" s="282"/>
      <c r="R714" s="282"/>
      <c r="S714" s="282"/>
      <c r="T714" s="282"/>
      <c r="U714" s="282"/>
      <c r="V714" s="282"/>
      <c r="W714" s="282"/>
      <c r="X714" s="282"/>
      <c r="Y714" s="282"/>
      <c r="Z714" s="282"/>
      <c r="AA714" s="282"/>
      <c r="AB714" s="282"/>
      <c r="AC714" s="282"/>
      <c r="AD714" s="282"/>
      <c r="AE714" s="282"/>
      <c r="AF714" s="282"/>
      <c r="AG714" s="282"/>
      <c r="AH714" s="282"/>
      <c r="AI714" s="282"/>
      <c r="AJ714" s="282"/>
      <c r="AK714" s="282"/>
      <c r="AL714" s="282"/>
      <c r="AM714" s="282"/>
      <c r="AN714" s="282"/>
      <c r="AO714" s="282"/>
      <c r="AP714" s="282"/>
      <c r="AQ714" s="282"/>
      <c r="AR714" s="282"/>
      <c r="AS714" s="282"/>
      <c r="AT714" s="282"/>
      <c r="AU714" s="282"/>
      <c r="AV714" s="282"/>
      <c r="AW714" s="282"/>
    </row>
    <row r="715">
      <c r="A715" s="282"/>
      <c r="B715" s="282"/>
      <c r="C715" s="282"/>
      <c r="D715" s="282"/>
      <c r="E715" s="282"/>
      <c r="F715" s="282"/>
      <c r="G715" s="282"/>
      <c r="H715" s="282"/>
      <c r="I715" s="282"/>
      <c r="J715" s="282"/>
      <c r="K715" s="282"/>
      <c r="L715" s="282"/>
      <c r="M715" s="282"/>
      <c r="N715" s="282"/>
      <c r="O715" s="282"/>
      <c r="P715" s="282"/>
      <c r="Q715" s="282"/>
      <c r="R715" s="282"/>
      <c r="S715" s="282"/>
      <c r="T715" s="282"/>
      <c r="U715" s="282"/>
      <c r="V715" s="282"/>
      <c r="W715" s="282"/>
      <c r="X715" s="282"/>
      <c r="Y715" s="282"/>
      <c r="Z715" s="282"/>
      <c r="AA715" s="282"/>
      <c r="AB715" s="282"/>
      <c r="AC715" s="282"/>
      <c r="AD715" s="282"/>
      <c r="AE715" s="282"/>
      <c r="AF715" s="282"/>
      <c r="AG715" s="282"/>
      <c r="AH715" s="282"/>
      <c r="AI715" s="282"/>
      <c r="AJ715" s="282"/>
      <c r="AK715" s="282"/>
      <c r="AL715" s="282"/>
      <c r="AM715" s="282"/>
      <c r="AN715" s="282"/>
      <c r="AO715" s="282"/>
      <c r="AP715" s="282"/>
      <c r="AQ715" s="282"/>
      <c r="AR715" s="282"/>
      <c r="AS715" s="282"/>
      <c r="AT715" s="282"/>
      <c r="AU715" s="282"/>
      <c r="AV715" s="282"/>
      <c r="AW715" s="282"/>
    </row>
    <row r="716">
      <c r="A716" s="282"/>
      <c r="B716" s="282"/>
      <c r="C716" s="282"/>
      <c r="D716" s="282"/>
      <c r="E716" s="282"/>
      <c r="F716" s="282"/>
      <c r="G716" s="282"/>
      <c r="H716" s="282"/>
      <c r="I716" s="282"/>
      <c r="J716" s="282"/>
      <c r="K716" s="282"/>
      <c r="L716" s="282"/>
      <c r="M716" s="282"/>
      <c r="N716" s="282"/>
      <c r="O716" s="282"/>
      <c r="P716" s="282"/>
      <c r="Q716" s="282"/>
      <c r="R716" s="282"/>
      <c r="S716" s="282"/>
      <c r="T716" s="282"/>
      <c r="U716" s="282"/>
      <c r="V716" s="282"/>
      <c r="W716" s="282"/>
      <c r="X716" s="282"/>
      <c r="Y716" s="282"/>
      <c r="Z716" s="282"/>
      <c r="AA716" s="282"/>
      <c r="AB716" s="282"/>
      <c r="AC716" s="282"/>
      <c r="AD716" s="282"/>
      <c r="AE716" s="282"/>
      <c r="AF716" s="282"/>
      <c r="AG716" s="282"/>
      <c r="AH716" s="282"/>
      <c r="AI716" s="282"/>
      <c r="AJ716" s="282"/>
      <c r="AK716" s="282"/>
      <c r="AL716" s="282"/>
      <c r="AM716" s="282"/>
      <c r="AN716" s="282"/>
      <c r="AO716" s="282"/>
      <c r="AP716" s="282"/>
      <c r="AQ716" s="282"/>
      <c r="AR716" s="282"/>
      <c r="AS716" s="282"/>
      <c r="AT716" s="282"/>
      <c r="AU716" s="282"/>
      <c r="AV716" s="282"/>
      <c r="AW716" s="282"/>
    </row>
    <row r="717">
      <c r="A717" s="282"/>
      <c r="B717" s="282"/>
      <c r="C717" s="282"/>
      <c r="D717" s="282"/>
      <c r="E717" s="282"/>
      <c r="F717" s="282"/>
      <c r="G717" s="282"/>
      <c r="H717" s="282"/>
      <c r="I717" s="282"/>
      <c r="J717" s="282"/>
      <c r="K717" s="282"/>
      <c r="L717" s="282"/>
      <c r="M717" s="282"/>
      <c r="N717" s="282"/>
      <c r="O717" s="282"/>
      <c r="P717" s="282"/>
      <c r="Q717" s="282"/>
      <c r="R717" s="282"/>
      <c r="S717" s="282"/>
      <c r="T717" s="282"/>
      <c r="U717" s="282"/>
      <c r="V717" s="282"/>
      <c r="W717" s="282"/>
      <c r="X717" s="282"/>
      <c r="Y717" s="282"/>
      <c r="Z717" s="282"/>
      <c r="AA717" s="282"/>
      <c r="AB717" s="282"/>
      <c r="AC717" s="282"/>
      <c r="AD717" s="282"/>
      <c r="AE717" s="282"/>
      <c r="AF717" s="282"/>
      <c r="AG717" s="282"/>
      <c r="AH717" s="282"/>
      <c r="AI717" s="282"/>
      <c r="AJ717" s="282"/>
      <c r="AK717" s="282"/>
      <c r="AL717" s="282"/>
      <c r="AM717" s="282"/>
      <c r="AN717" s="282"/>
      <c r="AO717" s="282"/>
      <c r="AP717" s="282"/>
      <c r="AQ717" s="282"/>
      <c r="AR717" s="282"/>
      <c r="AS717" s="282"/>
      <c r="AT717" s="282"/>
      <c r="AU717" s="282"/>
      <c r="AV717" s="282"/>
      <c r="AW717" s="282"/>
    </row>
    <row r="718">
      <c r="A718" s="282"/>
      <c r="B718" s="282"/>
      <c r="C718" s="282"/>
      <c r="D718" s="282"/>
      <c r="E718" s="282"/>
      <c r="F718" s="282"/>
      <c r="G718" s="282"/>
      <c r="H718" s="282"/>
      <c r="I718" s="282"/>
      <c r="J718" s="282"/>
      <c r="K718" s="282"/>
      <c r="L718" s="282"/>
      <c r="M718" s="282"/>
      <c r="N718" s="282"/>
      <c r="O718" s="282"/>
      <c r="P718" s="282"/>
      <c r="Q718" s="282"/>
      <c r="R718" s="282"/>
      <c r="S718" s="282"/>
      <c r="T718" s="282"/>
      <c r="U718" s="282"/>
      <c r="V718" s="282"/>
      <c r="W718" s="282"/>
      <c r="X718" s="282"/>
      <c r="Y718" s="282"/>
      <c r="Z718" s="282"/>
      <c r="AA718" s="282"/>
      <c r="AB718" s="282"/>
      <c r="AC718" s="282"/>
      <c r="AD718" s="282"/>
      <c r="AE718" s="282"/>
      <c r="AF718" s="282"/>
      <c r="AG718" s="282"/>
      <c r="AH718" s="282"/>
      <c r="AI718" s="282"/>
      <c r="AJ718" s="282"/>
      <c r="AK718" s="282"/>
      <c r="AL718" s="282"/>
      <c r="AM718" s="282"/>
      <c r="AN718" s="282"/>
      <c r="AO718" s="282"/>
      <c r="AP718" s="282"/>
      <c r="AQ718" s="282"/>
      <c r="AR718" s="282"/>
      <c r="AS718" s="282"/>
      <c r="AT718" s="282"/>
      <c r="AU718" s="282"/>
      <c r="AV718" s="282"/>
      <c r="AW718" s="282"/>
    </row>
    <row r="719">
      <c r="A719" s="282"/>
      <c r="B719" s="282"/>
      <c r="C719" s="282"/>
      <c r="D719" s="282"/>
      <c r="E719" s="282"/>
      <c r="F719" s="282"/>
      <c r="G719" s="282"/>
      <c r="H719" s="282"/>
      <c r="I719" s="282"/>
      <c r="J719" s="282"/>
      <c r="K719" s="282"/>
      <c r="L719" s="282"/>
      <c r="M719" s="282"/>
      <c r="N719" s="282"/>
      <c r="O719" s="282"/>
      <c r="P719" s="282"/>
      <c r="Q719" s="282"/>
      <c r="R719" s="282"/>
      <c r="S719" s="282"/>
      <c r="T719" s="282"/>
      <c r="U719" s="282"/>
      <c r="V719" s="282"/>
      <c r="W719" s="282"/>
      <c r="X719" s="282"/>
      <c r="Y719" s="282"/>
      <c r="Z719" s="282"/>
      <c r="AA719" s="282"/>
      <c r="AB719" s="282"/>
      <c r="AC719" s="282"/>
      <c r="AD719" s="282"/>
      <c r="AE719" s="282"/>
      <c r="AF719" s="282"/>
      <c r="AG719" s="282"/>
      <c r="AH719" s="282"/>
      <c r="AI719" s="282"/>
      <c r="AJ719" s="282"/>
      <c r="AK719" s="282"/>
      <c r="AL719" s="282"/>
      <c r="AM719" s="282"/>
      <c r="AN719" s="282"/>
      <c r="AO719" s="282"/>
      <c r="AP719" s="282"/>
      <c r="AQ719" s="282"/>
      <c r="AR719" s="282"/>
      <c r="AS719" s="282"/>
      <c r="AT719" s="282"/>
      <c r="AU719" s="282"/>
      <c r="AV719" s="282"/>
      <c r="AW719" s="282"/>
    </row>
    <row r="720">
      <c r="A720" s="282"/>
      <c r="B720" s="282"/>
      <c r="C720" s="282"/>
      <c r="D720" s="282"/>
      <c r="E720" s="282"/>
      <c r="F720" s="282"/>
      <c r="G720" s="282"/>
      <c r="H720" s="282"/>
      <c r="I720" s="282"/>
      <c r="J720" s="282"/>
      <c r="K720" s="282"/>
      <c r="L720" s="282"/>
      <c r="M720" s="282"/>
      <c r="N720" s="282"/>
      <c r="O720" s="282"/>
      <c r="P720" s="282"/>
      <c r="Q720" s="282"/>
      <c r="R720" s="282"/>
      <c r="S720" s="282"/>
      <c r="T720" s="282"/>
      <c r="U720" s="282"/>
      <c r="V720" s="282"/>
      <c r="W720" s="282"/>
      <c r="X720" s="282"/>
      <c r="Y720" s="282"/>
      <c r="Z720" s="282"/>
      <c r="AA720" s="282"/>
      <c r="AB720" s="282"/>
      <c r="AC720" s="282"/>
      <c r="AD720" s="282"/>
      <c r="AE720" s="282"/>
      <c r="AF720" s="282"/>
      <c r="AG720" s="282"/>
      <c r="AH720" s="282"/>
      <c r="AI720" s="282"/>
      <c r="AJ720" s="282"/>
      <c r="AK720" s="282"/>
      <c r="AL720" s="282"/>
      <c r="AM720" s="282"/>
      <c r="AN720" s="282"/>
      <c r="AO720" s="282"/>
      <c r="AP720" s="282"/>
      <c r="AQ720" s="282"/>
      <c r="AR720" s="282"/>
      <c r="AS720" s="282"/>
      <c r="AT720" s="282"/>
      <c r="AU720" s="282"/>
      <c r="AV720" s="282"/>
      <c r="AW720" s="282"/>
    </row>
    <row r="721">
      <c r="A721" s="282"/>
      <c r="B721" s="282"/>
      <c r="C721" s="282"/>
      <c r="D721" s="282"/>
      <c r="E721" s="282"/>
      <c r="F721" s="282"/>
      <c r="G721" s="282"/>
      <c r="H721" s="282"/>
      <c r="I721" s="282"/>
      <c r="J721" s="282"/>
      <c r="K721" s="282"/>
      <c r="L721" s="282"/>
      <c r="M721" s="282"/>
      <c r="N721" s="282"/>
      <c r="O721" s="282"/>
      <c r="P721" s="282"/>
      <c r="Q721" s="282"/>
      <c r="R721" s="282"/>
      <c r="S721" s="282"/>
      <c r="T721" s="282"/>
      <c r="U721" s="282"/>
      <c r="V721" s="282"/>
      <c r="W721" s="282"/>
      <c r="X721" s="282"/>
      <c r="Y721" s="282"/>
      <c r="Z721" s="282"/>
      <c r="AA721" s="282"/>
      <c r="AB721" s="282"/>
      <c r="AC721" s="282"/>
      <c r="AD721" s="282"/>
      <c r="AE721" s="282"/>
      <c r="AF721" s="282"/>
      <c r="AG721" s="282"/>
      <c r="AH721" s="282"/>
      <c r="AI721" s="282"/>
      <c r="AJ721" s="282"/>
      <c r="AK721" s="282"/>
      <c r="AL721" s="282"/>
      <c r="AM721" s="282"/>
      <c r="AN721" s="282"/>
      <c r="AO721" s="282"/>
      <c r="AP721" s="282"/>
      <c r="AQ721" s="282"/>
      <c r="AR721" s="282"/>
      <c r="AS721" s="282"/>
      <c r="AT721" s="282"/>
      <c r="AU721" s="282"/>
      <c r="AV721" s="282"/>
      <c r="AW721" s="282"/>
    </row>
    <row r="722">
      <c r="A722" s="282"/>
      <c r="B722" s="282"/>
      <c r="C722" s="282"/>
      <c r="D722" s="282"/>
      <c r="E722" s="282"/>
      <c r="F722" s="282"/>
      <c r="G722" s="282"/>
      <c r="H722" s="282"/>
      <c r="I722" s="282"/>
      <c r="J722" s="282"/>
      <c r="K722" s="282"/>
      <c r="L722" s="282"/>
      <c r="M722" s="282"/>
      <c r="N722" s="282"/>
      <c r="O722" s="282"/>
      <c r="P722" s="282"/>
      <c r="Q722" s="282"/>
      <c r="R722" s="282"/>
      <c r="S722" s="282"/>
      <c r="T722" s="282"/>
      <c r="U722" s="282"/>
      <c r="V722" s="282"/>
      <c r="W722" s="282"/>
      <c r="X722" s="282"/>
      <c r="Y722" s="282"/>
      <c r="Z722" s="282"/>
      <c r="AA722" s="282"/>
      <c r="AB722" s="282"/>
      <c r="AC722" s="282"/>
      <c r="AD722" s="282"/>
      <c r="AE722" s="282"/>
      <c r="AF722" s="282"/>
      <c r="AG722" s="282"/>
      <c r="AH722" s="282"/>
      <c r="AI722" s="282"/>
      <c r="AJ722" s="282"/>
      <c r="AK722" s="282"/>
      <c r="AL722" s="282"/>
      <c r="AM722" s="282"/>
      <c r="AN722" s="282"/>
      <c r="AO722" s="282"/>
      <c r="AP722" s="282"/>
      <c r="AQ722" s="282"/>
      <c r="AR722" s="282"/>
      <c r="AS722" s="282"/>
      <c r="AT722" s="282"/>
      <c r="AU722" s="282"/>
      <c r="AV722" s="282"/>
      <c r="AW722" s="282"/>
    </row>
    <row r="723">
      <c r="A723" s="282"/>
      <c r="B723" s="282"/>
      <c r="C723" s="282"/>
      <c r="D723" s="282"/>
      <c r="E723" s="282"/>
      <c r="F723" s="282"/>
      <c r="G723" s="282"/>
      <c r="H723" s="282"/>
      <c r="I723" s="282"/>
      <c r="J723" s="282"/>
      <c r="K723" s="282"/>
      <c r="L723" s="282"/>
      <c r="M723" s="282"/>
      <c r="N723" s="282"/>
      <c r="O723" s="282"/>
      <c r="P723" s="282"/>
      <c r="Q723" s="282"/>
      <c r="R723" s="282"/>
      <c r="S723" s="282"/>
      <c r="T723" s="282"/>
      <c r="U723" s="282"/>
      <c r="V723" s="282"/>
      <c r="W723" s="282"/>
      <c r="X723" s="282"/>
      <c r="Y723" s="282"/>
      <c r="Z723" s="282"/>
      <c r="AA723" s="282"/>
      <c r="AB723" s="282"/>
      <c r="AC723" s="282"/>
      <c r="AD723" s="282"/>
      <c r="AE723" s="282"/>
      <c r="AF723" s="282"/>
      <c r="AG723" s="282"/>
      <c r="AH723" s="282"/>
      <c r="AI723" s="282"/>
      <c r="AJ723" s="282"/>
      <c r="AK723" s="282"/>
      <c r="AL723" s="282"/>
      <c r="AM723" s="282"/>
      <c r="AN723" s="282"/>
      <c r="AO723" s="282"/>
      <c r="AP723" s="282"/>
      <c r="AQ723" s="282"/>
      <c r="AR723" s="282"/>
      <c r="AS723" s="282"/>
      <c r="AT723" s="282"/>
      <c r="AU723" s="282"/>
      <c r="AV723" s="282"/>
      <c r="AW723" s="282"/>
    </row>
    <row r="724">
      <c r="A724" s="282"/>
      <c r="B724" s="282"/>
      <c r="C724" s="282"/>
      <c r="D724" s="282"/>
      <c r="E724" s="282"/>
      <c r="F724" s="282"/>
      <c r="G724" s="282"/>
      <c r="H724" s="282"/>
      <c r="I724" s="282"/>
      <c r="J724" s="282"/>
      <c r="K724" s="282"/>
      <c r="L724" s="282"/>
      <c r="M724" s="282"/>
      <c r="N724" s="282"/>
      <c r="O724" s="282"/>
      <c r="P724" s="282"/>
      <c r="Q724" s="282"/>
      <c r="R724" s="282"/>
      <c r="S724" s="282"/>
      <c r="T724" s="282"/>
      <c r="U724" s="282"/>
      <c r="V724" s="282"/>
      <c r="W724" s="282"/>
      <c r="X724" s="282"/>
      <c r="Y724" s="282"/>
      <c r="Z724" s="282"/>
      <c r="AA724" s="282"/>
      <c r="AB724" s="282"/>
      <c r="AC724" s="282"/>
      <c r="AD724" s="282"/>
      <c r="AE724" s="282"/>
      <c r="AF724" s="282"/>
      <c r="AG724" s="282"/>
      <c r="AH724" s="282"/>
      <c r="AI724" s="282"/>
      <c r="AJ724" s="282"/>
      <c r="AK724" s="282"/>
      <c r="AL724" s="282"/>
      <c r="AM724" s="282"/>
      <c r="AN724" s="282"/>
      <c r="AO724" s="282"/>
      <c r="AP724" s="282"/>
      <c r="AQ724" s="282"/>
      <c r="AR724" s="282"/>
      <c r="AS724" s="282"/>
      <c r="AT724" s="282"/>
      <c r="AU724" s="282"/>
      <c r="AV724" s="282"/>
      <c r="AW724" s="282"/>
    </row>
    <row r="725">
      <c r="A725" s="282"/>
      <c r="B725" s="282"/>
      <c r="C725" s="282"/>
      <c r="D725" s="282"/>
      <c r="E725" s="282"/>
      <c r="F725" s="282"/>
      <c r="G725" s="282"/>
      <c r="H725" s="282"/>
      <c r="I725" s="282"/>
      <c r="J725" s="282"/>
      <c r="K725" s="282"/>
      <c r="L725" s="282"/>
      <c r="M725" s="282"/>
      <c r="N725" s="282"/>
      <c r="O725" s="282"/>
      <c r="P725" s="282"/>
      <c r="Q725" s="282"/>
      <c r="R725" s="282"/>
      <c r="S725" s="282"/>
      <c r="T725" s="282"/>
      <c r="U725" s="282"/>
      <c r="V725" s="282"/>
      <c r="W725" s="282"/>
      <c r="X725" s="282"/>
      <c r="Y725" s="282"/>
      <c r="Z725" s="282"/>
      <c r="AA725" s="282"/>
      <c r="AB725" s="282"/>
      <c r="AC725" s="282"/>
      <c r="AD725" s="282"/>
      <c r="AE725" s="282"/>
      <c r="AF725" s="282"/>
      <c r="AG725" s="282"/>
      <c r="AH725" s="282"/>
      <c r="AI725" s="282"/>
      <c r="AJ725" s="282"/>
      <c r="AK725" s="282"/>
      <c r="AL725" s="282"/>
      <c r="AM725" s="282"/>
      <c r="AN725" s="282"/>
      <c r="AO725" s="282"/>
      <c r="AP725" s="282"/>
      <c r="AQ725" s="282"/>
      <c r="AR725" s="282"/>
      <c r="AS725" s="282"/>
      <c r="AT725" s="282"/>
      <c r="AU725" s="282"/>
      <c r="AV725" s="282"/>
      <c r="AW725" s="282"/>
    </row>
    <row r="726">
      <c r="A726" s="282"/>
      <c r="B726" s="282"/>
      <c r="C726" s="282"/>
      <c r="D726" s="282"/>
      <c r="E726" s="282"/>
      <c r="F726" s="282"/>
      <c r="G726" s="282"/>
      <c r="H726" s="282"/>
      <c r="I726" s="282"/>
      <c r="J726" s="282"/>
      <c r="K726" s="282"/>
      <c r="L726" s="282"/>
      <c r="M726" s="282"/>
      <c r="N726" s="282"/>
      <c r="O726" s="282"/>
      <c r="P726" s="282"/>
      <c r="Q726" s="282"/>
      <c r="R726" s="282"/>
      <c r="S726" s="282"/>
      <c r="T726" s="282"/>
      <c r="U726" s="282"/>
      <c r="V726" s="282"/>
      <c r="W726" s="282"/>
      <c r="X726" s="282"/>
      <c r="Y726" s="282"/>
      <c r="Z726" s="282"/>
      <c r="AA726" s="282"/>
      <c r="AB726" s="282"/>
      <c r="AC726" s="282"/>
      <c r="AD726" s="282"/>
      <c r="AE726" s="282"/>
      <c r="AF726" s="282"/>
      <c r="AG726" s="282"/>
      <c r="AH726" s="282"/>
      <c r="AI726" s="282"/>
      <c r="AJ726" s="282"/>
      <c r="AK726" s="282"/>
      <c r="AL726" s="282"/>
      <c r="AM726" s="282"/>
      <c r="AN726" s="282"/>
      <c r="AO726" s="282"/>
      <c r="AP726" s="282"/>
      <c r="AQ726" s="282"/>
      <c r="AR726" s="282"/>
      <c r="AS726" s="282"/>
      <c r="AT726" s="282"/>
      <c r="AU726" s="282"/>
      <c r="AV726" s="282"/>
      <c r="AW726" s="282"/>
    </row>
    <row r="727">
      <c r="A727" s="282"/>
      <c r="B727" s="282"/>
      <c r="C727" s="282"/>
      <c r="D727" s="282"/>
      <c r="E727" s="282"/>
      <c r="F727" s="282"/>
      <c r="G727" s="282"/>
      <c r="H727" s="282"/>
      <c r="I727" s="282"/>
      <c r="J727" s="282"/>
      <c r="K727" s="282"/>
      <c r="L727" s="282"/>
      <c r="M727" s="282"/>
      <c r="N727" s="282"/>
      <c r="O727" s="282"/>
      <c r="P727" s="282"/>
      <c r="Q727" s="282"/>
      <c r="R727" s="282"/>
      <c r="S727" s="282"/>
      <c r="T727" s="282"/>
      <c r="U727" s="282"/>
      <c r="V727" s="282"/>
      <c r="W727" s="282"/>
      <c r="X727" s="282"/>
      <c r="Y727" s="282"/>
      <c r="Z727" s="282"/>
      <c r="AA727" s="282"/>
      <c r="AB727" s="282"/>
      <c r="AC727" s="282"/>
      <c r="AD727" s="282"/>
      <c r="AE727" s="282"/>
      <c r="AF727" s="282"/>
      <c r="AG727" s="282"/>
      <c r="AH727" s="282"/>
      <c r="AI727" s="282"/>
      <c r="AJ727" s="282"/>
      <c r="AK727" s="282"/>
      <c r="AL727" s="282"/>
      <c r="AM727" s="282"/>
      <c r="AN727" s="282"/>
      <c r="AO727" s="282"/>
      <c r="AP727" s="282"/>
      <c r="AQ727" s="282"/>
      <c r="AR727" s="282"/>
      <c r="AS727" s="282"/>
      <c r="AT727" s="282"/>
      <c r="AU727" s="282"/>
      <c r="AV727" s="282"/>
      <c r="AW727" s="282"/>
    </row>
    <row r="728">
      <c r="A728" s="282"/>
      <c r="B728" s="282"/>
      <c r="C728" s="282"/>
      <c r="D728" s="282"/>
      <c r="E728" s="282"/>
      <c r="F728" s="282"/>
      <c r="G728" s="282"/>
      <c r="H728" s="282"/>
      <c r="I728" s="282"/>
      <c r="J728" s="282"/>
      <c r="K728" s="282"/>
      <c r="L728" s="282"/>
      <c r="M728" s="282"/>
      <c r="N728" s="282"/>
      <c r="O728" s="282"/>
      <c r="P728" s="282"/>
      <c r="Q728" s="282"/>
      <c r="R728" s="282"/>
      <c r="S728" s="282"/>
      <c r="T728" s="282"/>
      <c r="U728" s="282"/>
      <c r="V728" s="282"/>
      <c r="W728" s="282"/>
      <c r="X728" s="282"/>
      <c r="Y728" s="282"/>
      <c r="Z728" s="282"/>
      <c r="AA728" s="282"/>
      <c r="AB728" s="282"/>
      <c r="AC728" s="282"/>
      <c r="AD728" s="282"/>
      <c r="AE728" s="282"/>
      <c r="AF728" s="282"/>
      <c r="AG728" s="282"/>
      <c r="AH728" s="282"/>
      <c r="AI728" s="282"/>
      <c r="AJ728" s="282"/>
      <c r="AK728" s="282"/>
      <c r="AL728" s="282"/>
      <c r="AM728" s="282"/>
      <c r="AN728" s="282"/>
      <c r="AO728" s="282"/>
      <c r="AP728" s="282"/>
      <c r="AQ728" s="282"/>
      <c r="AR728" s="282"/>
      <c r="AS728" s="282"/>
      <c r="AT728" s="282"/>
      <c r="AU728" s="282"/>
      <c r="AV728" s="282"/>
      <c r="AW728" s="282"/>
    </row>
    <row r="729">
      <c r="A729" s="282"/>
      <c r="B729" s="282"/>
      <c r="C729" s="282"/>
      <c r="D729" s="282"/>
      <c r="E729" s="282"/>
      <c r="F729" s="282"/>
      <c r="G729" s="282"/>
      <c r="H729" s="282"/>
      <c r="I729" s="282"/>
      <c r="J729" s="282"/>
      <c r="K729" s="282"/>
      <c r="L729" s="282"/>
      <c r="M729" s="282"/>
      <c r="N729" s="282"/>
      <c r="O729" s="282"/>
      <c r="P729" s="282"/>
      <c r="Q729" s="282"/>
      <c r="R729" s="282"/>
      <c r="S729" s="282"/>
      <c r="T729" s="282"/>
      <c r="U729" s="282"/>
      <c r="V729" s="282"/>
      <c r="W729" s="282"/>
      <c r="X729" s="282"/>
      <c r="Y729" s="282"/>
      <c r="Z729" s="282"/>
      <c r="AA729" s="282"/>
      <c r="AB729" s="282"/>
      <c r="AC729" s="282"/>
      <c r="AD729" s="282"/>
      <c r="AE729" s="282"/>
      <c r="AF729" s="282"/>
      <c r="AG729" s="282"/>
      <c r="AH729" s="282"/>
      <c r="AI729" s="282"/>
      <c r="AJ729" s="282"/>
      <c r="AK729" s="282"/>
      <c r="AL729" s="282"/>
      <c r="AM729" s="282"/>
      <c r="AN729" s="282"/>
      <c r="AO729" s="282"/>
      <c r="AP729" s="282"/>
      <c r="AQ729" s="282"/>
      <c r="AR729" s="282"/>
      <c r="AS729" s="282"/>
      <c r="AT729" s="282"/>
      <c r="AU729" s="282"/>
      <c r="AV729" s="282"/>
      <c r="AW729" s="282"/>
    </row>
    <row r="730">
      <c r="A730" s="282"/>
      <c r="B730" s="282"/>
      <c r="C730" s="282"/>
      <c r="D730" s="282"/>
      <c r="E730" s="282"/>
      <c r="F730" s="282"/>
      <c r="G730" s="282"/>
      <c r="H730" s="282"/>
      <c r="I730" s="282"/>
      <c r="J730" s="282"/>
      <c r="K730" s="282"/>
      <c r="L730" s="282"/>
      <c r="M730" s="282"/>
      <c r="N730" s="282"/>
      <c r="O730" s="282"/>
      <c r="P730" s="282"/>
      <c r="Q730" s="282"/>
      <c r="R730" s="282"/>
      <c r="S730" s="282"/>
      <c r="T730" s="282"/>
      <c r="U730" s="282"/>
      <c r="V730" s="282"/>
      <c r="W730" s="282"/>
      <c r="X730" s="282"/>
      <c r="Y730" s="282"/>
      <c r="Z730" s="282"/>
      <c r="AA730" s="282"/>
      <c r="AB730" s="282"/>
      <c r="AC730" s="282"/>
      <c r="AD730" s="282"/>
      <c r="AE730" s="282"/>
      <c r="AF730" s="282"/>
      <c r="AG730" s="282"/>
      <c r="AH730" s="282"/>
      <c r="AI730" s="282"/>
      <c r="AJ730" s="282"/>
      <c r="AK730" s="282"/>
      <c r="AL730" s="282"/>
      <c r="AM730" s="282"/>
      <c r="AN730" s="282"/>
      <c r="AO730" s="282"/>
      <c r="AP730" s="282"/>
      <c r="AQ730" s="282"/>
      <c r="AR730" s="282"/>
      <c r="AS730" s="282"/>
      <c r="AT730" s="282"/>
      <c r="AU730" s="282"/>
      <c r="AV730" s="282"/>
      <c r="AW730" s="282"/>
    </row>
    <row r="731">
      <c r="A731" s="282"/>
      <c r="B731" s="282"/>
      <c r="C731" s="282"/>
      <c r="D731" s="282"/>
      <c r="E731" s="282"/>
      <c r="F731" s="282"/>
      <c r="G731" s="282"/>
      <c r="H731" s="282"/>
      <c r="I731" s="282"/>
      <c r="J731" s="282"/>
      <c r="K731" s="282"/>
      <c r="L731" s="282"/>
      <c r="M731" s="282"/>
      <c r="N731" s="282"/>
      <c r="O731" s="282"/>
      <c r="P731" s="282"/>
      <c r="Q731" s="282"/>
      <c r="R731" s="282"/>
      <c r="S731" s="282"/>
      <c r="T731" s="282"/>
      <c r="U731" s="282"/>
      <c r="V731" s="282"/>
      <c r="W731" s="282"/>
      <c r="X731" s="282"/>
      <c r="Y731" s="282"/>
      <c r="Z731" s="282"/>
      <c r="AA731" s="282"/>
      <c r="AB731" s="282"/>
      <c r="AC731" s="282"/>
      <c r="AD731" s="282"/>
      <c r="AE731" s="282"/>
      <c r="AF731" s="282"/>
      <c r="AG731" s="282"/>
      <c r="AH731" s="282"/>
      <c r="AI731" s="282"/>
      <c r="AJ731" s="282"/>
      <c r="AK731" s="282"/>
      <c r="AL731" s="282"/>
      <c r="AM731" s="282"/>
      <c r="AN731" s="282"/>
      <c r="AO731" s="282"/>
      <c r="AP731" s="282"/>
      <c r="AQ731" s="282"/>
      <c r="AR731" s="282"/>
      <c r="AS731" s="282"/>
      <c r="AT731" s="282"/>
      <c r="AU731" s="282"/>
      <c r="AV731" s="282"/>
      <c r="AW731" s="282"/>
    </row>
    <row r="732">
      <c r="A732" s="282"/>
      <c r="B732" s="282"/>
      <c r="C732" s="282"/>
      <c r="D732" s="282"/>
      <c r="E732" s="282"/>
      <c r="F732" s="282"/>
      <c r="G732" s="282"/>
      <c r="H732" s="282"/>
      <c r="I732" s="282"/>
      <c r="J732" s="282"/>
      <c r="K732" s="282"/>
      <c r="L732" s="282"/>
      <c r="M732" s="282"/>
      <c r="N732" s="282"/>
      <c r="O732" s="282"/>
      <c r="P732" s="282"/>
      <c r="Q732" s="282"/>
      <c r="R732" s="282"/>
      <c r="S732" s="282"/>
      <c r="T732" s="282"/>
      <c r="U732" s="282"/>
      <c r="V732" s="282"/>
      <c r="W732" s="282"/>
      <c r="X732" s="282"/>
      <c r="Y732" s="282"/>
      <c r="Z732" s="282"/>
      <c r="AA732" s="282"/>
      <c r="AB732" s="282"/>
      <c r="AC732" s="282"/>
      <c r="AD732" s="282"/>
      <c r="AE732" s="282"/>
      <c r="AF732" s="282"/>
      <c r="AG732" s="282"/>
      <c r="AH732" s="282"/>
      <c r="AI732" s="282"/>
      <c r="AJ732" s="282"/>
      <c r="AK732" s="282"/>
      <c r="AL732" s="282"/>
      <c r="AM732" s="282"/>
      <c r="AN732" s="282"/>
      <c r="AO732" s="282"/>
      <c r="AP732" s="282"/>
      <c r="AQ732" s="282"/>
      <c r="AR732" s="282"/>
      <c r="AS732" s="282"/>
      <c r="AT732" s="282"/>
      <c r="AU732" s="282"/>
      <c r="AV732" s="282"/>
      <c r="AW732" s="282"/>
    </row>
    <row r="733">
      <c r="A733" s="282"/>
      <c r="B733" s="282"/>
      <c r="C733" s="282"/>
      <c r="D733" s="282"/>
      <c r="E733" s="282"/>
      <c r="F733" s="282"/>
      <c r="G733" s="282"/>
      <c r="H733" s="282"/>
      <c r="I733" s="282"/>
      <c r="J733" s="282"/>
      <c r="K733" s="282"/>
      <c r="L733" s="282"/>
      <c r="M733" s="282"/>
      <c r="N733" s="282"/>
      <c r="O733" s="282"/>
      <c r="P733" s="282"/>
      <c r="Q733" s="282"/>
      <c r="R733" s="282"/>
      <c r="S733" s="282"/>
      <c r="T733" s="282"/>
      <c r="U733" s="282"/>
      <c r="V733" s="282"/>
      <c r="W733" s="282"/>
      <c r="X733" s="282"/>
      <c r="Y733" s="282"/>
      <c r="Z733" s="282"/>
      <c r="AA733" s="282"/>
      <c r="AB733" s="282"/>
      <c r="AC733" s="282"/>
      <c r="AD733" s="282"/>
      <c r="AE733" s="282"/>
      <c r="AF733" s="282"/>
      <c r="AG733" s="282"/>
      <c r="AH733" s="282"/>
      <c r="AI733" s="282"/>
      <c r="AJ733" s="282"/>
      <c r="AK733" s="282"/>
      <c r="AL733" s="282"/>
      <c r="AM733" s="282"/>
      <c r="AN733" s="282"/>
      <c r="AO733" s="282"/>
      <c r="AP733" s="282"/>
      <c r="AQ733" s="282"/>
      <c r="AR733" s="282"/>
      <c r="AS733" s="282"/>
      <c r="AT733" s="282"/>
      <c r="AU733" s="282"/>
      <c r="AV733" s="282"/>
      <c r="AW733" s="282"/>
    </row>
    <row r="734">
      <c r="A734" s="282"/>
      <c r="B734" s="282"/>
      <c r="C734" s="282"/>
      <c r="D734" s="282"/>
      <c r="E734" s="282"/>
      <c r="F734" s="282"/>
      <c r="G734" s="282"/>
      <c r="H734" s="282"/>
      <c r="I734" s="282"/>
      <c r="J734" s="282"/>
      <c r="K734" s="282"/>
      <c r="L734" s="282"/>
      <c r="M734" s="282"/>
      <c r="N734" s="282"/>
      <c r="O734" s="282"/>
      <c r="P734" s="282"/>
      <c r="Q734" s="282"/>
      <c r="R734" s="282"/>
      <c r="S734" s="282"/>
      <c r="T734" s="282"/>
      <c r="U734" s="282"/>
      <c r="V734" s="282"/>
      <c r="W734" s="282"/>
      <c r="X734" s="282"/>
      <c r="Y734" s="282"/>
      <c r="Z734" s="282"/>
      <c r="AA734" s="282"/>
      <c r="AB734" s="282"/>
      <c r="AC734" s="282"/>
      <c r="AD734" s="282"/>
      <c r="AE734" s="282"/>
      <c r="AF734" s="282"/>
      <c r="AG734" s="282"/>
      <c r="AH734" s="282"/>
      <c r="AI734" s="282"/>
      <c r="AJ734" s="282"/>
      <c r="AK734" s="282"/>
      <c r="AL734" s="282"/>
      <c r="AM734" s="282"/>
      <c r="AN734" s="282"/>
      <c r="AO734" s="282"/>
      <c r="AP734" s="282"/>
      <c r="AQ734" s="282"/>
      <c r="AR734" s="282"/>
      <c r="AS734" s="282"/>
      <c r="AT734" s="282"/>
      <c r="AU734" s="282"/>
      <c r="AV734" s="282"/>
      <c r="AW734" s="282"/>
    </row>
    <row r="735">
      <c r="A735" s="282"/>
      <c r="B735" s="282"/>
      <c r="C735" s="282"/>
      <c r="D735" s="282"/>
      <c r="E735" s="282"/>
      <c r="F735" s="282"/>
      <c r="G735" s="282"/>
      <c r="H735" s="282"/>
      <c r="I735" s="282"/>
      <c r="J735" s="282"/>
      <c r="K735" s="282"/>
      <c r="L735" s="282"/>
      <c r="M735" s="282"/>
      <c r="N735" s="282"/>
      <c r="O735" s="282"/>
      <c r="P735" s="282"/>
      <c r="Q735" s="282"/>
      <c r="R735" s="282"/>
      <c r="S735" s="282"/>
      <c r="T735" s="282"/>
      <c r="U735" s="282"/>
      <c r="V735" s="282"/>
      <c r="W735" s="282"/>
      <c r="X735" s="282"/>
      <c r="Y735" s="282"/>
      <c r="Z735" s="282"/>
      <c r="AA735" s="282"/>
      <c r="AB735" s="282"/>
      <c r="AC735" s="282"/>
      <c r="AD735" s="282"/>
      <c r="AE735" s="282"/>
      <c r="AF735" s="282"/>
      <c r="AG735" s="282"/>
      <c r="AH735" s="282"/>
      <c r="AI735" s="282"/>
      <c r="AJ735" s="282"/>
      <c r="AK735" s="282"/>
      <c r="AL735" s="282"/>
      <c r="AM735" s="282"/>
      <c r="AN735" s="282"/>
      <c r="AO735" s="282"/>
      <c r="AP735" s="282"/>
      <c r="AQ735" s="282"/>
      <c r="AR735" s="282"/>
      <c r="AS735" s="282"/>
      <c r="AT735" s="282"/>
      <c r="AU735" s="282"/>
      <c r="AV735" s="282"/>
      <c r="AW735" s="282"/>
    </row>
    <row r="736">
      <c r="A736" s="282"/>
      <c r="B736" s="282"/>
      <c r="C736" s="282"/>
      <c r="D736" s="282"/>
      <c r="E736" s="282"/>
      <c r="F736" s="282"/>
      <c r="G736" s="282"/>
      <c r="H736" s="282"/>
      <c r="I736" s="282"/>
      <c r="J736" s="282"/>
      <c r="K736" s="282"/>
      <c r="L736" s="282"/>
      <c r="M736" s="282"/>
      <c r="N736" s="282"/>
      <c r="O736" s="282"/>
      <c r="P736" s="282"/>
      <c r="Q736" s="282"/>
      <c r="R736" s="282"/>
      <c r="S736" s="282"/>
      <c r="T736" s="282"/>
      <c r="U736" s="282"/>
      <c r="V736" s="282"/>
      <c r="W736" s="282"/>
      <c r="X736" s="282"/>
      <c r="Y736" s="282"/>
      <c r="Z736" s="282"/>
      <c r="AA736" s="282"/>
      <c r="AB736" s="282"/>
      <c r="AC736" s="282"/>
      <c r="AD736" s="282"/>
      <c r="AE736" s="282"/>
      <c r="AF736" s="282"/>
      <c r="AG736" s="282"/>
      <c r="AH736" s="282"/>
      <c r="AI736" s="282"/>
      <c r="AJ736" s="282"/>
      <c r="AK736" s="282"/>
      <c r="AL736" s="282"/>
      <c r="AM736" s="282"/>
      <c r="AN736" s="282"/>
      <c r="AO736" s="282"/>
      <c r="AP736" s="282"/>
      <c r="AQ736" s="282"/>
      <c r="AR736" s="282"/>
      <c r="AS736" s="282"/>
      <c r="AT736" s="282"/>
      <c r="AU736" s="282"/>
      <c r="AV736" s="282"/>
      <c r="AW736" s="282"/>
    </row>
    <row r="737">
      <c r="A737" s="282"/>
      <c r="B737" s="282"/>
      <c r="C737" s="282"/>
      <c r="D737" s="282"/>
      <c r="E737" s="282"/>
      <c r="F737" s="282"/>
      <c r="G737" s="282"/>
      <c r="H737" s="282"/>
      <c r="I737" s="282"/>
      <c r="J737" s="282"/>
      <c r="K737" s="282"/>
      <c r="L737" s="282"/>
      <c r="M737" s="282"/>
      <c r="N737" s="282"/>
      <c r="O737" s="282"/>
      <c r="P737" s="282"/>
      <c r="Q737" s="282"/>
      <c r="R737" s="282"/>
      <c r="S737" s="282"/>
      <c r="T737" s="282"/>
      <c r="U737" s="282"/>
      <c r="V737" s="282"/>
      <c r="W737" s="282"/>
      <c r="X737" s="282"/>
      <c r="Y737" s="282"/>
      <c r="Z737" s="282"/>
      <c r="AA737" s="282"/>
      <c r="AB737" s="282"/>
      <c r="AC737" s="282"/>
      <c r="AD737" s="282"/>
      <c r="AE737" s="282"/>
      <c r="AF737" s="282"/>
      <c r="AG737" s="282"/>
      <c r="AH737" s="282"/>
      <c r="AI737" s="282"/>
      <c r="AJ737" s="282"/>
      <c r="AK737" s="282"/>
      <c r="AL737" s="282"/>
      <c r="AM737" s="282"/>
      <c r="AN737" s="282"/>
      <c r="AO737" s="282"/>
      <c r="AP737" s="282"/>
      <c r="AQ737" s="282"/>
      <c r="AR737" s="282"/>
      <c r="AS737" s="282"/>
      <c r="AT737" s="282"/>
      <c r="AU737" s="282"/>
      <c r="AV737" s="282"/>
      <c r="AW737" s="282"/>
    </row>
    <row r="738">
      <c r="A738" s="282"/>
      <c r="B738" s="282"/>
      <c r="C738" s="282"/>
      <c r="D738" s="282"/>
      <c r="E738" s="282"/>
      <c r="F738" s="282"/>
      <c r="G738" s="282"/>
      <c r="H738" s="282"/>
      <c r="I738" s="282"/>
      <c r="J738" s="282"/>
      <c r="K738" s="282"/>
      <c r="L738" s="282"/>
      <c r="M738" s="282"/>
      <c r="N738" s="282"/>
      <c r="O738" s="282"/>
      <c r="P738" s="282"/>
      <c r="Q738" s="282"/>
      <c r="R738" s="282"/>
      <c r="S738" s="282"/>
      <c r="T738" s="282"/>
      <c r="U738" s="282"/>
      <c r="V738" s="282"/>
      <c r="W738" s="282"/>
      <c r="X738" s="282"/>
      <c r="Y738" s="282"/>
      <c r="Z738" s="282"/>
      <c r="AA738" s="282"/>
      <c r="AB738" s="282"/>
      <c r="AC738" s="282"/>
      <c r="AD738" s="282"/>
      <c r="AE738" s="282"/>
      <c r="AF738" s="282"/>
      <c r="AG738" s="282"/>
      <c r="AH738" s="282"/>
      <c r="AI738" s="282"/>
      <c r="AJ738" s="282"/>
      <c r="AK738" s="282"/>
      <c r="AL738" s="282"/>
      <c r="AM738" s="282"/>
      <c r="AN738" s="282"/>
      <c r="AO738" s="282"/>
      <c r="AP738" s="282"/>
      <c r="AQ738" s="282"/>
      <c r="AR738" s="282"/>
      <c r="AS738" s="282"/>
      <c r="AT738" s="282"/>
      <c r="AU738" s="282"/>
      <c r="AV738" s="282"/>
      <c r="AW738" s="282"/>
    </row>
    <row r="739">
      <c r="A739" s="282"/>
      <c r="B739" s="282"/>
      <c r="C739" s="282"/>
      <c r="D739" s="282"/>
      <c r="E739" s="282"/>
      <c r="F739" s="282"/>
      <c r="G739" s="282"/>
      <c r="H739" s="282"/>
      <c r="I739" s="282"/>
      <c r="J739" s="282"/>
      <c r="K739" s="282"/>
      <c r="L739" s="282"/>
      <c r="M739" s="282"/>
      <c r="N739" s="282"/>
      <c r="O739" s="282"/>
      <c r="P739" s="282"/>
      <c r="Q739" s="282"/>
      <c r="R739" s="282"/>
      <c r="S739" s="282"/>
      <c r="T739" s="282"/>
      <c r="U739" s="282"/>
      <c r="V739" s="282"/>
      <c r="W739" s="282"/>
      <c r="X739" s="282"/>
      <c r="Y739" s="282"/>
      <c r="Z739" s="282"/>
      <c r="AA739" s="282"/>
      <c r="AB739" s="282"/>
      <c r="AC739" s="282"/>
      <c r="AD739" s="282"/>
      <c r="AE739" s="282"/>
      <c r="AF739" s="282"/>
      <c r="AG739" s="282"/>
      <c r="AH739" s="282"/>
      <c r="AI739" s="282"/>
      <c r="AJ739" s="282"/>
      <c r="AK739" s="282"/>
      <c r="AL739" s="282"/>
      <c r="AM739" s="282"/>
      <c r="AN739" s="282"/>
      <c r="AO739" s="282"/>
      <c r="AP739" s="282"/>
      <c r="AQ739" s="282"/>
      <c r="AR739" s="282"/>
      <c r="AS739" s="282"/>
      <c r="AT739" s="282"/>
      <c r="AU739" s="282"/>
      <c r="AV739" s="282"/>
      <c r="AW739" s="282"/>
    </row>
    <row r="740">
      <c r="A740" s="282"/>
      <c r="B740" s="282"/>
      <c r="C740" s="282"/>
      <c r="D740" s="282"/>
      <c r="E740" s="282"/>
      <c r="F740" s="282"/>
      <c r="G740" s="282"/>
      <c r="H740" s="282"/>
      <c r="I740" s="282"/>
      <c r="J740" s="282"/>
      <c r="K740" s="282"/>
      <c r="L740" s="282"/>
      <c r="M740" s="282"/>
      <c r="N740" s="282"/>
      <c r="O740" s="282"/>
      <c r="P740" s="282"/>
      <c r="Q740" s="282"/>
      <c r="R740" s="282"/>
      <c r="S740" s="282"/>
      <c r="T740" s="282"/>
      <c r="U740" s="282"/>
      <c r="V740" s="282"/>
      <c r="W740" s="282"/>
      <c r="X740" s="282"/>
      <c r="Y740" s="282"/>
      <c r="Z740" s="282"/>
      <c r="AA740" s="282"/>
      <c r="AB740" s="282"/>
      <c r="AC740" s="282"/>
      <c r="AD740" s="282"/>
      <c r="AE740" s="282"/>
      <c r="AF740" s="282"/>
      <c r="AG740" s="282"/>
      <c r="AH740" s="282"/>
      <c r="AI740" s="282"/>
      <c r="AJ740" s="282"/>
      <c r="AK740" s="282"/>
      <c r="AL740" s="282"/>
      <c r="AM740" s="282"/>
      <c r="AN740" s="282"/>
      <c r="AO740" s="282"/>
      <c r="AP740" s="282"/>
      <c r="AQ740" s="282"/>
      <c r="AR740" s="282"/>
      <c r="AS740" s="282"/>
      <c r="AT740" s="282"/>
      <c r="AU740" s="282"/>
      <c r="AV740" s="282"/>
      <c r="AW740" s="282"/>
    </row>
    <row r="741">
      <c r="A741" s="282"/>
      <c r="B741" s="282"/>
      <c r="C741" s="282"/>
      <c r="D741" s="282"/>
      <c r="E741" s="282"/>
      <c r="F741" s="282"/>
      <c r="G741" s="282"/>
      <c r="H741" s="282"/>
      <c r="I741" s="282"/>
      <c r="J741" s="282"/>
      <c r="K741" s="282"/>
      <c r="L741" s="282"/>
      <c r="M741" s="282"/>
      <c r="N741" s="282"/>
      <c r="O741" s="282"/>
      <c r="P741" s="282"/>
      <c r="Q741" s="282"/>
      <c r="R741" s="282"/>
      <c r="S741" s="282"/>
      <c r="T741" s="282"/>
      <c r="U741" s="282"/>
      <c r="V741" s="282"/>
      <c r="W741" s="282"/>
      <c r="X741" s="282"/>
      <c r="Y741" s="282"/>
      <c r="Z741" s="282"/>
      <c r="AA741" s="282"/>
      <c r="AB741" s="282"/>
      <c r="AC741" s="282"/>
      <c r="AD741" s="282"/>
      <c r="AE741" s="282"/>
      <c r="AF741" s="282"/>
      <c r="AG741" s="282"/>
      <c r="AH741" s="282"/>
      <c r="AI741" s="282"/>
      <c r="AJ741" s="282"/>
      <c r="AK741" s="282"/>
      <c r="AL741" s="282"/>
      <c r="AM741" s="282"/>
      <c r="AN741" s="282"/>
      <c r="AO741" s="282"/>
      <c r="AP741" s="282"/>
      <c r="AQ741" s="282"/>
      <c r="AR741" s="282"/>
      <c r="AS741" s="282"/>
      <c r="AT741" s="282"/>
      <c r="AU741" s="282"/>
      <c r="AV741" s="282"/>
      <c r="AW741" s="282"/>
    </row>
    <row r="742">
      <c r="A742" s="282"/>
      <c r="B742" s="282"/>
      <c r="C742" s="282"/>
      <c r="D742" s="282"/>
      <c r="E742" s="282"/>
      <c r="F742" s="282"/>
      <c r="G742" s="282"/>
      <c r="H742" s="282"/>
      <c r="I742" s="282"/>
      <c r="J742" s="282"/>
      <c r="K742" s="282"/>
      <c r="L742" s="282"/>
      <c r="M742" s="282"/>
      <c r="N742" s="282"/>
      <c r="O742" s="282"/>
      <c r="P742" s="282"/>
      <c r="Q742" s="282"/>
      <c r="R742" s="282"/>
      <c r="S742" s="282"/>
      <c r="T742" s="282"/>
      <c r="U742" s="282"/>
      <c r="V742" s="282"/>
      <c r="W742" s="282"/>
      <c r="X742" s="282"/>
      <c r="Y742" s="282"/>
      <c r="Z742" s="282"/>
      <c r="AA742" s="282"/>
      <c r="AB742" s="282"/>
      <c r="AC742" s="282"/>
      <c r="AD742" s="282"/>
      <c r="AE742" s="282"/>
      <c r="AF742" s="282"/>
      <c r="AG742" s="282"/>
      <c r="AH742" s="282"/>
      <c r="AI742" s="282"/>
      <c r="AJ742" s="282"/>
      <c r="AK742" s="282"/>
      <c r="AL742" s="282"/>
      <c r="AM742" s="282"/>
      <c r="AN742" s="282"/>
      <c r="AO742" s="282"/>
      <c r="AP742" s="282"/>
      <c r="AQ742" s="282"/>
      <c r="AR742" s="282"/>
      <c r="AS742" s="282"/>
      <c r="AT742" s="282"/>
      <c r="AU742" s="282"/>
      <c r="AV742" s="282"/>
      <c r="AW742" s="282"/>
    </row>
    <row r="743">
      <c r="A743" s="282"/>
      <c r="B743" s="282"/>
      <c r="C743" s="282"/>
      <c r="D743" s="282"/>
      <c r="E743" s="282"/>
      <c r="F743" s="282"/>
      <c r="G743" s="282"/>
      <c r="H743" s="282"/>
      <c r="I743" s="282"/>
      <c r="J743" s="282"/>
      <c r="K743" s="282"/>
      <c r="L743" s="282"/>
      <c r="M743" s="282"/>
      <c r="N743" s="282"/>
      <c r="O743" s="282"/>
      <c r="P743" s="282"/>
      <c r="Q743" s="282"/>
      <c r="R743" s="282"/>
      <c r="S743" s="282"/>
      <c r="T743" s="282"/>
      <c r="U743" s="282"/>
      <c r="V743" s="282"/>
      <c r="W743" s="282"/>
      <c r="X743" s="282"/>
      <c r="Y743" s="282"/>
      <c r="Z743" s="282"/>
      <c r="AA743" s="282"/>
      <c r="AB743" s="282"/>
      <c r="AC743" s="282"/>
      <c r="AD743" s="282"/>
      <c r="AE743" s="282"/>
      <c r="AF743" s="282"/>
      <c r="AG743" s="282"/>
      <c r="AH743" s="282"/>
      <c r="AI743" s="282"/>
      <c r="AJ743" s="282"/>
      <c r="AK743" s="282"/>
      <c r="AL743" s="282"/>
      <c r="AM743" s="282"/>
      <c r="AN743" s="282"/>
      <c r="AO743" s="282"/>
      <c r="AP743" s="282"/>
      <c r="AQ743" s="282"/>
      <c r="AR743" s="282"/>
      <c r="AS743" s="282"/>
      <c r="AT743" s="282"/>
      <c r="AU743" s="282"/>
      <c r="AV743" s="282"/>
      <c r="AW743" s="282"/>
    </row>
    <row r="744">
      <c r="A744" s="282"/>
      <c r="B744" s="282"/>
      <c r="C744" s="282"/>
      <c r="D744" s="282"/>
      <c r="E744" s="282"/>
      <c r="F744" s="282"/>
      <c r="G744" s="282"/>
      <c r="H744" s="282"/>
      <c r="I744" s="282"/>
      <c r="J744" s="282"/>
      <c r="K744" s="282"/>
      <c r="L744" s="282"/>
      <c r="M744" s="282"/>
      <c r="N744" s="282"/>
      <c r="O744" s="282"/>
      <c r="P744" s="282"/>
      <c r="Q744" s="282"/>
      <c r="R744" s="282"/>
      <c r="S744" s="282"/>
      <c r="T744" s="282"/>
      <c r="U744" s="282"/>
      <c r="V744" s="282"/>
      <c r="W744" s="282"/>
      <c r="X744" s="282"/>
      <c r="Y744" s="282"/>
      <c r="Z744" s="282"/>
      <c r="AA744" s="282"/>
      <c r="AB744" s="282"/>
      <c r="AC744" s="282"/>
      <c r="AD744" s="282"/>
      <c r="AE744" s="282"/>
      <c r="AF744" s="282"/>
      <c r="AG744" s="282"/>
      <c r="AH744" s="282"/>
      <c r="AI744" s="282"/>
      <c r="AJ744" s="282"/>
      <c r="AK744" s="282"/>
      <c r="AL744" s="282"/>
      <c r="AM744" s="282"/>
      <c r="AN744" s="282"/>
      <c r="AO744" s="282"/>
      <c r="AP744" s="282"/>
      <c r="AQ744" s="282"/>
      <c r="AR744" s="282"/>
      <c r="AS744" s="282"/>
      <c r="AT744" s="282"/>
      <c r="AU744" s="282"/>
      <c r="AV744" s="282"/>
      <c r="AW744" s="282"/>
    </row>
    <row r="745">
      <c r="A745" s="282"/>
      <c r="B745" s="282"/>
      <c r="C745" s="282"/>
      <c r="D745" s="282"/>
      <c r="E745" s="282"/>
      <c r="F745" s="282"/>
      <c r="G745" s="282"/>
      <c r="H745" s="282"/>
      <c r="I745" s="282"/>
      <c r="J745" s="282"/>
      <c r="K745" s="282"/>
      <c r="L745" s="282"/>
      <c r="M745" s="282"/>
      <c r="N745" s="282"/>
      <c r="O745" s="282"/>
      <c r="P745" s="282"/>
      <c r="Q745" s="282"/>
      <c r="R745" s="282"/>
      <c r="S745" s="282"/>
      <c r="T745" s="282"/>
      <c r="U745" s="282"/>
      <c r="V745" s="282"/>
      <c r="W745" s="282"/>
      <c r="X745" s="282"/>
      <c r="Y745" s="282"/>
      <c r="Z745" s="282"/>
      <c r="AA745" s="282"/>
      <c r="AB745" s="282"/>
      <c r="AC745" s="282"/>
      <c r="AD745" s="282"/>
      <c r="AE745" s="282"/>
      <c r="AF745" s="282"/>
      <c r="AG745" s="282"/>
      <c r="AH745" s="282"/>
      <c r="AI745" s="282"/>
      <c r="AJ745" s="282"/>
      <c r="AK745" s="282"/>
      <c r="AL745" s="282"/>
      <c r="AM745" s="282"/>
      <c r="AN745" s="282"/>
      <c r="AO745" s="282"/>
      <c r="AP745" s="282"/>
      <c r="AQ745" s="282"/>
      <c r="AR745" s="282"/>
      <c r="AS745" s="282"/>
      <c r="AT745" s="282"/>
      <c r="AU745" s="282"/>
      <c r="AV745" s="282"/>
      <c r="AW745" s="282"/>
    </row>
    <row r="746">
      <c r="A746" s="282"/>
      <c r="B746" s="282"/>
      <c r="C746" s="282"/>
      <c r="D746" s="282"/>
      <c r="E746" s="282"/>
      <c r="F746" s="282"/>
      <c r="G746" s="282"/>
      <c r="H746" s="282"/>
      <c r="I746" s="282"/>
      <c r="J746" s="282"/>
      <c r="K746" s="282"/>
      <c r="L746" s="282"/>
      <c r="M746" s="282"/>
      <c r="N746" s="282"/>
      <c r="O746" s="282"/>
      <c r="P746" s="282"/>
      <c r="Q746" s="282"/>
      <c r="R746" s="282"/>
      <c r="S746" s="282"/>
      <c r="T746" s="282"/>
      <c r="U746" s="282"/>
      <c r="V746" s="282"/>
      <c r="W746" s="282"/>
      <c r="X746" s="282"/>
      <c r="Y746" s="282"/>
      <c r="Z746" s="282"/>
      <c r="AA746" s="282"/>
      <c r="AB746" s="282"/>
      <c r="AC746" s="282"/>
      <c r="AD746" s="282"/>
      <c r="AE746" s="282"/>
      <c r="AF746" s="282"/>
      <c r="AG746" s="282"/>
      <c r="AH746" s="282"/>
      <c r="AI746" s="282"/>
      <c r="AJ746" s="282"/>
      <c r="AK746" s="282"/>
      <c r="AL746" s="282"/>
      <c r="AM746" s="282"/>
      <c r="AN746" s="282"/>
      <c r="AO746" s="282"/>
      <c r="AP746" s="282"/>
      <c r="AQ746" s="282"/>
      <c r="AR746" s="282"/>
      <c r="AS746" s="282"/>
      <c r="AT746" s="282"/>
      <c r="AU746" s="282"/>
      <c r="AV746" s="282"/>
      <c r="AW746" s="282"/>
    </row>
    <row r="747">
      <c r="A747" s="282"/>
      <c r="B747" s="282"/>
      <c r="C747" s="282"/>
      <c r="D747" s="282"/>
      <c r="E747" s="282"/>
      <c r="F747" s="282"/>
      <c r="G747" s="282"/>
      <c r="H747" s="282"/>
      <c r="I747" s="282"/>
      <c r="J747" s="282"/>
      <c r="K747" s="282"/>
      <c r="L747" s="282"/>
      <c r="M747" s="282"/>
      <c r="N747" s="282"/>
      <c r="O747" s="282"/>
      <c r="P747" s="282"/>
      <c r="Q747" s="282"/>
      <c r="R747" s="282"/>
      <c r="S747" s="282"/>
      <c r="T747" s="282"/>
      <c r="U747" s="282"/>
      <c r="V747" s="282"/>
      <c r="W747" s="282"/>
      <c r="X747" s="282"/>
      <c r="Y747" s="282"/>
      <c r="Z747" s="282"/>
      <c r="AA747" s="282"/>
      <c r="AB747" s="282"/>
      <c r="AC747" s="282"/>
      <c r="AD747" s="282"/>
      <c r="AE747" s="282"/>
      <c r="AF747" s="282"/>
      <c r="AG747" s="282"/>
      <c r="AH747" s="282"/>
      <c r="AI747" s="282"/>
      <c r="AJ747" s="282"/>
      <c r="AK747" s="282"/>
      <c r="AL747" s="282"/>
      <c r="AM747" s="282"/>
      <c r="AN747" s="282"/>
      <c r="AO747" s="282"/>
      <c r="AP747" s="282"/>
      <c r="AQ747" s="282"/>
      <c r="AR747" s="282"/>
      <c r="AS747" s="282"/>
      <c r="AT747" s="282"/>
      <c r="AU747" s="282"/>
      <c r="AV747" s="282"/>
      <c r="AW747" s="282"/>
    </row>
    <row r="748">
      <c r="A748" s="282"/>
      <c r="B748" s="282"/>
      <c r="C748" s="282"/>
      <c r="D748" s="282"/>
      <c r="E748" s="282"/>
      <c r="F748" s="282"/>
      <c r="G748" s="282"/>
      <c r="H748" s="282"/>
      <c r="I748" s="282"/>
      <c r="J748" s="282"/>
      <c r="K748" s="282"/>
      <c r="L748" s="282"/>
      <c r="M748" s="282"/>
      <c r="N748" s="282"/>
      <c r="O748" s="282"/>
      <c r="P748" s="282"/>
      <c r="Q748" s="282"/>
      <c r="R748" s="282"/>
      <c r="S748" s="282"/>
      <c r="T748" s="282"/>
      <c r="U748" s="282"/>
      <c r="V748" s="282"/>
      <c r="W748" s="282"/>
      <c r="X748" s="282"/>
      <c r="Y748" s="282"/>
      <c r="Z748" s="282"/>
      <c r="AA748" s="282"/>
      <c r="AB748" s="282"/>
      <c r="AC748" s="282"/>
      <c r="AD748" s="282"/>
      <c r="AE748" s="282"/>
      <c r="AF748" s="282"/>
      <c r="AG748" s="282"/>
      <c r="AH748" s="282"/>
      <c r="AI748" s="282"/>
      <c r="AJ748" s="282"/>
      <c r="AK748" s="282"/>
      <c r="AL748" s="282"/>
      <c r="AM748" s="282"/>
      <c r="AN748" s="282"/>
      <c r="AO748" s="282"/>
      <c r="AP748" s="282"/>
      <c r="AQ748" s="282"/>
      <c r="AR748" s="282"/>
      <c r="AS748" s="282"/>
      <c r="AT748" s="282"/>
      <c r="AU748" s="282"/>
      <c r="AV748" s="282"/>
      <c r="AW748" s="282"/>
    </row>
    <row r="749">
      <c r="A749" s="282"/>
      <c r="B749" s="282"/>
      <c r="C749" s="282"/>
      <c r="D749" s="282"/>
      <c r="E749" s="282"/>
      <c r="F749" s="282"/>
      <c r="G749" s="282"/>
      <c r="H749" s="282"/>
      <c r="I749" s="282"/>
      <c r="J749" s="282"/>
      <c r="K749" s="282"/>
      <c r="L749" s="282"/>
      <c r="M749" s="282"/>
      <c r="N749" s="282"/>
      <c r="O749" s="282"/>
      <c r="P749" s="282"/>
      <c r="Q749" s="282"/>
      <c r="R749" s="282"/>
      <c r="S749" s="282"/>
      <c r="T749" s="282"/>
      <c r="U749" s="282"/>
      <c r="V749" s="282"/>
      <c r="W749" s="282"/>
      <c r="X749" s="282"/>
      <c r="Y749" s="282"/>
      <c r="Z749" s="282"/>
      <c r="AA749" s="282"/>
      <c r="AB749" s="282"/>
      <c r="AC749" s="282"/>
      <c r="AD749" s="282"/>
      <c r="AE749" s="282"/>
      <c r="AF749" s="282"/>
      <c r="AG749" s="282"/>
      <c r="AH749" s="282"/>
      <c r="AI749" s="282"/>
      <c r="AJ749" s="282"/>
      <c r="AK749" s="282"/>
      <c r="AL749" s="282"/>
      <c r="AM749" s="282"/>
      <c r="AN749" s="282"/>
      <c r="AO749" s="282"/>
      <c r="AP749" s="282"/>
      <c r="AQ749" s="282"/>
      <c r="AR749" s="282"/>
      <c r="AS749" s="282"/>
      <c r="AT749" s="282"/>
      <c r="AU749" s="282"/>
      <c r="AV749" s="282"/>
      <c r="AW749" s="282"/>
    </row>
    <row r="750">
      <c r="A750" s="282"/>
      <c r="B750" s="282"/>
      <c r="C750" s="282"/>
      <c r="D750" s="282"/>
      <c r="E750" s="282"/>
      <c r="F750" s="282"/>
      <c r="G750" s="282"/>
      <c r="H750" s="282"/>
      <c r="I750" s="282"/>
      <c r="J750" s="282"/>
      <c r="K750" s="282"/>
      <c r="L750" s="282"/>
      <c r="M750" s="282"/>
      <c r="N750" s="282"/>
      <c r="O750" s="282"/>
      <c r="P750" s="282"/>
      <c r="Q750" s="282"/>
      <c r="R750" s="282"/>
      <c r="S750" s="282"/>
      <c r="T750" s="282"/>
      <c r="U750" s="282"/>
      <c r="V750" s="282"/>
      <c r="W750" s="282"/>
      <c r="X750" s="282"/>
      <c r="Y750" s="282"/>
      <c r="Z750" s="282"/>
      <c r="AA750" s="282"/>
      <c r="AB750" s="282"/>
      <c r="AC750" s="282"/>
      <c r="AD750" s="282"/>
      <c r="AE750" s="282"/>
      <c r="AF750" s="282"/>
      <c r="AG750" s="282"/>
      <c r="AH750" s="282"/>
      <c r="AI750" s="282"/>
      <c r="AJ750" s="282"/>
      <c r="AK750" s="282"/>
      <c r="AL750" s="282"/>
      <c r="AM750" s="282"/>
      <c r="AN750" s="282"/>
      <c r="AO750" s="282"/>
      <c r="AP750" s="282"/>
      <c r="AQ750" s="282"/>
      <c r="AR750" s="282"/>
      <c r="AS750" s="282"/>
      <c r="AT750" s="282"/>
      <c r="AU750" s="282"/>
      <c r="AV750" s="282"/>
      <c r="AW750" s="282"/>
    </row>
    <row r="751">
      <c r="A751" s="282"/>
      <c r="B751" s="282"/>
      <c r="C751" s="282"/>
      <c r="D751" s="282"/>
      <c r="E751" s="282"/>
      <c r="F751" s="282"/>
      <c r="G751" s="282"/>
      <c r="H751" s="282"/>
      <c r="I751" s="282"/>
      <c r="J751" s="282"/>
      <c r="K751" s="282"/>
      <c r="L751" s="282"/>
      <c r="M751" s="282"/>
      <c r="N751" s="282"/>
      <c r="O751" s="282"/>
      <c r="P751" s="282"/>
      <c r="Q751" s="282"/>
      <c r="R751" s="282"/>
      <c r="S751" s="282"/>
      <c r="T751" s="282"/>
      <c r="U751" s="282"/>
      <c r="V751" s="282"/>
      <c r="W751" s="282"/>
      <c r="X751" s="282"/>
      <c r="Y751" s="282"/>
      <c r="Z751" s="282"/>
      <c r="AA751" s="282"/>
      <c r="AB751" s="282"/>
      <c r="AC751" s="282"/>
      <c r="AD751" s="282"/>
      <c r="AE751" s="282"/>
      <c r="AF751" s="282"/>
      <c r="AG751" s="282"/>
      <c r="AH751" s="282"/>
      <c r="AI751" s="282"/>
      <c r="AJ751" s="282"/>
      <c r="AK751" s="282"/>
      <c r="AL751" s="282"/>
      <c r="AM751" s="282"/>
      <c r="AN751" s="282"/>
      <c r="AO751" s="282"/>
      <c r="AP751" s="282"/>
      <c r="AQ751" s="282"/>
      <c r="AR751" s="282"/>
      <c r="AS751" s="282"/>
      <c r="AT751" s="282"/>
      <c r="AU751" s="282"/>
      <c r="AV751" s="282"/>
      <c r="AW751" s="282"/>
    </row>
    <row r="752">
      <c r="A752" s="282"/>
      <c r="B752" s="282"/>
      <c r="C752" s="282"/>
      <c r="D752" s="282"/>
      <c r="E752" s="282"/>
      <c r="F752" s="282"/>
      <c r="G752" s="282"/>
      <c r="H752" s="282"/>
      <c r="I752" s="282"/>
      <c r="J752" s="282"/>
      <c r="K752" s="282"/>
      <c r="L752" s="282"/>
      <c r="M752" s="282"/>
      <c r="N752" s="282"/>
      <c r="O752" s="282"/>
      <c r="P752" s="282"/>
      <c r="Q752" s="282"/>
      <c r="R752" s="282"/>
      <c r="S752" s="282"/>
      <c r="T752" s="282"/>
      <c r="U752" s="282"/>
      <c r="V752" s="282"/>
      <c r="W752" s="282"/>
      <c r="X752" s="282"/>
      <c r="Y752" s="282"/>
      <c r="Z752" s="282"/>
      <c r="AA752" s="282"/>
      <c r="AB752" s="282"/>
      <c r="AC752" s="282"/>
      <c r="AD752" s="282"/>
      <c r="AE752" s="282"/>
      <c r="AF752" s="282"/>
      <c r="AG752" s="282"/>
      <c r="AH752" s="282"/>
      <c r="AI752" s="282"/>
      <c r="AJ752" s="282"/>
      <c r="AK752" s="282"/>
      <c r="AL752" s="282"/>
      <c r="AM752" s="282"/>
      <c r="AN752" s="282"/>
      <c r="AO752" s="282"/>
      <c r="AP752" s="282"/>
      <c r="AQ752" s="282"/>
      <c r="AR752" s="282"/>
      <c r="AS752" s="282"/>
      <c r="AT752" s="282"/>
      <c r="AU752" s="282"/>
      <c r="AV752" s="282"/>
      <c r="AW752" s="282"/>
    </row>
    <row r="753">
      <c r="A753" s="282"/>
      <c r="B753" s="282"/>
      <c r="C753" s="282"/>
      <c r="D753" s="282"/>
      <c r="E753" s="282"/>
      <c r="F753" s="282"/>
      <c r="G753" s="282"/>
      <c r="H753" s="282"/>
      <c r="I753" s="282"/>
      <c r="J753" s="282"/>
      <c r="K753" s="282"/>
      <c r="L753" s="282"/>
      <c r="M753" s="282"/>
      <c r="N753" s="282"/>
      <c r="O753" s="282"/>
      <c r="P753" s="282"/>
      <c r="Q753" s="282"/>
      <c r="R753" s="282"/>
      <c r="S753" s="282"/>
      <c r="T753" s="282"/>
      <c r="U753" s="282"/>
      <c r="V753" s="282"/>
      <c r="W753" s="282"/>
      <c r="X753" s="282"/>
      <c r="Y753" s="282"/>
      <c r="Z753" s="282"/>
      <c r="AA753" s="282"/>
      <c r="AB753" s="282"/>
      <c r="AC753" s="282"/>
      <c r="AD753" s="282"/>
      <c r="AE753" s="282"/>
      <c r="AF753" s="282"/>
      <c r="AG753" s="282"/>
      <c r="AH753" s="282"/>
      <c r="AI753" s="282"/>
      <c r="AJ753" s="282"/>
      <c r="AK753" s="282"/>
      <c r="AL753" s="282"/>
      <c r="AM753" s="282"/>
      <c r="AN753" s="282"/>
      <c r="AO753" s="282"/>
      <c r="AP753" s="282"/>
      <c r="AQ753" s="282"/>
      <c r="AR753" s="282"/>
      <c r="AS753" s="282"/>
      <c r="AT753" s="282"/>
      <c r="AU753" s="282"/>
      <c r="AV753" s="282"/>
      <c r="AW753" s="282"/>
    </row>
    <row r="754">
      <c r="A754" s="282"/>
      <c r="B754" s="282"/>
      <c r="C754" s="282"/>
      <c r="D754" s="282"/>
      <c r="E754" s="282"/>
      <c r="F754" s="282"/>
      <c r="G754" s="282"/>
      <c r="H754" s="282"/>
      <c r="I754" s="282"/>
      <c r="J754" s="282"/>
      <c r="K754" s="282"/>
      <c r="L754" s="282"/>
      <c r="M754" s="282"/>
      <c r="N754" s="282"/>
      <c r="O754" s="282"/>
      <c r="P754" s="282"/>
      <c r="Q754" s="282"/>
      <c r="R754" s="282"/>
      <c r="S754" s="282"/>
      <c r="T754" s="282"/>
      <c r="U754" s="282"/>
      <c r="V754" s="282"/>
      <c r="W754" s="282"/>
      <c r="X754" s="282"/>
      <c r="Y754" s="282"/>
      <c r="Z754" s="282"/>
      <c r="AA754" s="282"/>
      <c r="AB754" s="282"/>
      <c r="AC754" s="282"/>
      <c r="AD754" s="282"/>
      <c r="AE754" s="282"/>
      <c r="AF754" s="282"/>
      <c r="AG754" s="282"/>
      <c r="AH754" s="282"/>
      <c r="AI754" s="282"/>
      <c r="AJ754" s="282"/>
      <c r="AK754" s="282"/>
      <c r="AL754" s="282"/>
      <c r="AM754" s="282"/>
      <c r="AN754" s="282"/>
      <c r="AO754" s="282"/>
      <c r="AP754" s="282"/>
      <c r="AQ754" s="282"/>
      <c r="AR754" s="282"/>
      <c r="AS754" s="282"/>
      <c r="AT754" s="282"/>
      <c r="AU754" s="282"/>
      <c r="AV754" s="282"/>
      <c r="AW754" s="282"/>
    </row>
    <row r="755">
      <c r="A755" s="282"/>
      <c r="B755" s="282"/>
      <c r="C755" s="282"/>
      <c r="D755" s="282"/>
      <c r="E755" s="282"/>
      <c r="F755" s="282"/>
      <c r="G755" s="282"/>
      <c r="H755" s="282"/>
      <c r="I755" s="282"/>
      <c r="J755" s="282"/>
      <c r="K755" s="282"/>
      <c r="L755" s="282"/>
      <c r="M755" s="282"/>
      <c r="N755" s="282"/>
      <c r="O755" s="282"/>
      <c r="P755" s="282"/>
      <c r="Q755" s="282"/>
      <c r="R755" s="282"/>
      <c r="S755" s="282"/>
      <c r="T755" s="282"/>
      <c r="U755" s="282"/>
      <c r="V755" s="282"/>
      <c r="W755" s="282"/>
      <c r="X755" s="282"/>
      <c r="Y755" s="282"/>
      <c r="Z755" s="282"/>
      <c r="AA755" s="282"/>
      <c r="AB755" s="282"/>
      <c r="AC755" s="282"/>
      <c r="AD755" s="282"/>
      <c r="AE755" s="282"/>
      <c r="AF755" s="282"/>
      <c r="AG755" s="282"/>
      <c r="AH755" s="282"/>
      <c r="AI755" s="282"/>
      <c r="AJ755" s="282"/>
      <c r="AK755" s="282"/>
      <c r="AL755" s="282"/>
      <c r="AM755" s="282"/>
      <c r="AN755" s="282"/>
      <c r="AO755" s="282"/>
      <c r="AP755" s="282"/>
      <c r="AQ755" s="282"/>
      <c r="AR755" s="282"/>
      <c r="AS755" s="282"/>
      <c r="AT755" s="282"/>
      <c r="AU755" s="282"/>
      <c r="AV755" s="282"/>
      <c r="AW755" s="282"/>
    </row>
    <row r="756">
      <c r="A756" s="282"/>
      <c r="B756" s="282"/>
      <c r="C756" s="282"/>
      <c r="D756" s="282"/>
      <c r="E756" s="282"/>
      <c r="F756" s="282"/>
      <c r="G756" s="282"/>
      <c r="H756" s="282"/>
      <c r="I756" s="282"/>
      <c r="J756" s="282"/>
      <c r="K756" s="282"/>
      <c r="L756" s="282"/>
      <c r="M756" s="282"/>
      <c r="N756" s="282"/>
      <c r="O756" s="282"/>
      <c r="P756" s="282"/>
      <c r="Q756" s="282"/>
      <c r="R756" s="282"/>
      <c r="S756" s="282"/>
      <c r="T756" s="282"/>
      <c r="U756" s="282"/>
      <c r="V756" s="282"/>
      <c r="W756" s="282"/>
      <c r="X756" s="282"/>
      <c r="Y756" s="282"/>
      <c r="Z756" s="282"/>
      <c r="AA756" s="282"/>
      <c r="AB756" s="282"/>
      <c r="AC756" s="282"/>
      <c r="AD756" s="282"/>
      <c r="AE756" s="282"/>
      <c r="AF756" s="282"/>
      <c r="AG756" s="282"/>
      <c r="AH756" s="282"/>
      <c r="AI756" s="282"/>
      <c r="AJ756" s="282"/>
      <c r="AK756" s="282"/>
      <c r="AL756" s="282"/>
      <c r="AM756" s="282"/>
      <c r="AN756" s="282"/>
      <c r="AO756" s="282"/>
      <c r="AP756" s="282"/>
      <c r="AQ756" s="282"/>
      <c r="AR756" s="282"/>
      <c r="AS756" s="282"/>
      <c r="AT756" s="282"/>
      <c r="AU756" s="282"/>
      <c r="AV756" s="282"/>
      <c r="AW756" s="282"/>
    </row>
    <row r="757">
      <c r="A757" s="282"/>
      <c r="B757" s="282"/>
      <c r="C757" s="282"/>
      <c r="D757" s="282"/>
      <c r="E757" s="282"/>
      <c r="F757" s="282"/>
      <c r="G757" s="282"/>
      <c r="H757" s="282"/>
      <c r="I757" s="282"/>
      <c r="J757" s="282"/>
      <c r="K757" s="282"/>
      <c r="L757" s="282"/>
      <c r="M757" s="282"/>
      <c r="N757" s="282"/>
      <c r="O757" s="282"/>
      <c r="P757" s="282"/>
      <c r="Q757" s="282"/>
      <c r="R757" s="282"/>
      <c r="S757" s="282"/>
      <c r="T757" s="282"/>
      <c r="U757" s="282"/>
      <c r="V757" s="282"/>
      <c r="W757" s="282"/>
      <c r="X757" s="282"/>
      <c r="Y757" s="282"/>
      <c r="Z757" s="282"/>
      <c r="AA757" s="282"/>
      <c r="AB757" s="282"/>
      <c r="AC757" s="282"/>
      <c r="AD757" s="282"/>
      <c r="AE757" s="282"/>
      <c r="AF757" s="282"/>
      <c r="AG757" s="282"/>
      <c r="AH757" s="282"/>
      <c r="AI757" s="282"/>
      <c r="AJ757" s="282"/>
      <c r="AK757" s="282"/>
      <c r="AL757" s="282"/>
      <c r="AM757" s="282"/>
      <c r="AN757" s="282"/>
      <c r="AO757" s="282"/>
      <c r="AP757" s="282"/>
      <c r="AQ757" s="282"/>
      <c r="AR757" s="282"/>
      <c r="AS757" s="282"/>
      <c r="AT757" s="282"/>
      <c r="AU757" s="282"/>
      <c r="AV757" s="282"/>
      <c r="AW757" s="282"/>
    </row>
    <row r="758">
      <c r="A758" s="282"/>
      <c r="B758" s="282"/>
      <c r="C758" s="282"/>
      <c r="D758" s="282"/>
      <c r="E758" s="282"/>
      <c r="F758" s="282"/>
      <c r="G758" s="282"/>
      <c r="H758" s="282"/>
      <c r="I758" s="282"/>
      <c r="J758" s="282"/>
      <c r="K758" s="282"/>
      <c r="L758" s="282"/>
      <c r="M758" s="282"/>
      <c r="N758" s="282"/>
      <c r="O758" s="282"/>
      <c r="P758" s="282"/>
      <c r="Q758" s="282"/>
      <c r="R758" s="282"/>
      <c r="S758" s="282"/>
      <c r="T758" s="282"/>
      <c r="U758" s="282"/>
      <c r="V758" s="282"/>
      <c r="W758" s="282"/>
      <c r="X758" s="282"/>
      <c r="Y758" s="282"/>
      <c r="Z758" s="282"/>
      <c r="AA758" s="282"/>
      <c r="AB758" s="282"/>
      <c r="AC758" s="282"/>
      <c r="AD758" s="282"/>
      <c r="AE758" s="282"/>
      <c r="AF758" s="282"/>
      <c r="AG758" s="282"/>
      <c r="AH758" s="282"/>
      <c r="AI758" s="282"/>
      <c r="AJ758" s="282"/>
      <c r="AK758" s="282"/>
      <c r="AL758" s="282"/>
      <c r="AM758" s="282"/>
      <c r="AN758" s="282"/>
      <c r="AO758" s="282"/>
      <c r="AP758" s="282"/>
      <c r="AQ758" s="282"/>
      <c r="AR758" s="282"/>
      <c r="AS758" s="282"/>
      <c r="AT758" s="282"/>
      <c r="AU758" s="282"/>
      <c r="AV758" s="282"/>
      <c r="AW758" s="282"/>
    </row>
    <row r="759">
      <c r="A759" s="282"/>
      <c r="B759" s="282"/>
      <c r="C759" s="282"/>
      <c r="D759" s="282"/>
      <c r="E759" s="282"/>
      <c r="F759" s="282"/>
      <c r="G759" s="282"/>
      <c r="H759" s="282"/>
      <c r="I759" s="282"/>
      <c r="J759" s="282"/>
      <c r="K759" s="282"/>
      <c r="L759" s="282"/>
      <c r="M759" s="282"/>
      <c r="N759" s="282"/>
      <c r="O759" s="282"/>
      <c r="P759" s="282"/>
      <c r="Q759" s="282"/>
      <c r="R759" s="282"/>
      <c r="S759" s="282"/>
      <c r="T759" s="282"/>
      <c r="U759" s="282"/>
      <c r="V759" s="282"/>
      <c r="W759" s="282"/>
      <c r="X759" s="282"/>
      <c r="Y759" s="282"/>
      <c r="Z759" s="282"/>
      <c r="AA759" s="282"/>
      <c r="AB759" s="282"/>
      <c r="AC759" s="282"/>
      <c r="AD759" s="282"/>
      <c r="AE759" s="282"/>
      <c r="AF759" s="282"/>
      <c r="AG759" s="282"/>
      <c r="AH759" s="282"/>
      <c r="AI759" s="282"/>
      <c r="AJ759" s="282"/>
      <c r="AK759" s="282"/>
      <c r="AL759" s="282"/>
      <c r="AM759" s="282"/>
      <c r="AN759" s="282"/>
      <c r="AO759" s="282"/>
      <c r="AP759" s="282"/>
      <c r="AQ759" s="282"/>
      <c r="AR759" s="282"/>
      <c r="AS759" s="282"/>
      <c r="AT759" s="282"/>
      <c r="AU759" s="282"/>
      <c r="AV759" s="282"/>
      <c r="AW759" s="282"/>
    </row>
    <row r="760">
      <c r="A760" s="282"/>
      <c r="B760" s="282"/>
      <c r="C760" s="282"/>
      <c r="D760" s="282"/>
      <c r="E760" s="282"/>
      <c r="F760" s="282"/>
      <c r="G760" s="282"/>
      <c r="H760" s="282"/>
      <c r="I760" s="282"/>
      <c r="J760" s="282"/>
      <c r="K760" s="282"/>
      <c r="L760" s="282"/>
      <c r="M760" s="282"/>
      <c r="N760" s="282"/>
      <c r="O760" s="282"/>
      <c r="P760" s="282"/>
      <c r="Q760" s="282"/>
      <c r="R760" s="282"/>
      <c r="S760" s="282"/>
      <c r="T760" s="282"/>
      <c r="U760" s="282"/>
      <c r="V760" s="282"/>
      <c r="W760" s="282"/>
      <c r="X760" s="282"/>
      <c r="Y760" s="282"/>
      <c r="Z760" s="282"/>
      <c r="AA760" s="282"/>
      <c r="AB760" s="282"/>
      <c r="AC760" s="282"/>
      <c r="AD760" s="282"/>
      <c r="AE760" s="282"/>
      <c r="AF760" s="282"/>
      <c r="AG760" s="282"/>
      <c r="AH760" s="282"/>
      <c r="AI760" s="282"/>
      <c r="AJ760" s="282"/>
      <c r="AK760" s="282"/>
      <c r="AL760" s="282"/>
      <c r="AM760" s="282"/>
      <c r="AN760" s="282"/>
      <c r="AO760" s="282"/>
      <c r="AP760" s="282"/>
      <c r="AQ760" s="282"/>
      <c r="AR760" s="282"/>
      <c r="AS760" s="282"/>
      <c r="AT760" s="282"/>
      <c r="AU760" s="282"/>
      <c r="AV760" s="282"/>
      <c r="AW760" s="282"/>
    </row>
    <row r="761">
      <c r="A761" s="282"/>
      <c r="B761" s="282"/>
      <c r="C761" s="282"/>
      <c r="D761" s="282"/>
      <c r="E761" s="282"/>
      <c r="F761" s="282"/>
      <c r="G761" s="282"/>
      <c r="H761" s="282"/>
      <c r="I761" s="282"/>
      <c r="J761" s="282"/>
      <c r="K761" s="282"/>
      <c r="L761" s="282"/>
      <c r="M761" s="282"/>
      <c r="N761" s="282"/>
      <c r="O761" s="282"/>
      <c r="P761" s="282"/>
      <c r="Q761" s="282"/>
      <c r="R761" s="282"/>
      <c r="S761" s="282"/>
      <c r="T761" s="282"/>
      <c r="U761" s="282"/>
      <c r="V761" s="282"/>
      <c r="W761" s="282"/>
      <c r="X761" s="282"/>
      <c r="Y761" s="282"/>
      <c r="Z761" s="282"/>
      <c r="AA761" s="282"/>
      <c r="AB761" s="282"/>
      <c r="AC761" s="282"/>
      <c r="AD761" s="282"/>
      <c r="AE761" s="282"/>
      <c r="AF761" s="282"/>
      <c r="AG761" s="282"/>
      <c r="AH761" s="282"/>
      <c r="AI761" s="282"/>
      <c r="AJ761" s="282"/>
      <c r="AK761" s="282"/>
      <c r="AL761" s="282"/>
      <c r="AM761" s="282"/>
      <c r="AN761" s="282"/>
      <c r="AO761" s="282"/>
      <c r="AP761" s="282"/>
      <c r="AQ761" s="282"/>
      <c r="AR761" s="282"/>
      <c r="AS761" s="282"/>
      <c r="AT761" s="282"/>
      <c r="AU761" s="282"/>
      <c r="AV761" s="282"/>
      <c r="AW761" s="282"/>
    </row>
    <row r="762">
      <c r="A762" s="282"/>
      <c r="B762" s="282"/>
      <c r="C762" s="282"/>
      <c r="D762" s="282"/>
      <c r="E762" s="282"/>
      <c r="F762" s="282"/>
      <c r="G762" s="282"/>
      <c r="H762" s="282"/>
      <c r="I762" s="282"/>
      <c r="J762" s="282"/>
      <c r="K762" s="282"/>
      <c r="L762" s="282"/>
      <c r="M762" s="282"/>
      <c r="N762" s="282"/>
      <c r="O762" s="282"/>
      <c r="P762" s="282"/>
      <c r="Q762" s="282"/>
      <c r="R762" s="282"/>
      <c r="S762" s="282"/>
      <c r="T762" s="282"/>
      <c r="U762" s="282"/>
      <c r="V762" s="282"/>
      <c r="W762" s="282"/>
      <c r="X762" s="282"/>
      <c r="Y762" s="282"/>
      <c r="Z762" s="282"/>
      <c r="AA762" s="282"/>
      <c r="AB762" s="282"/>
      <c r="AC762" s="282"/>
      <c r="AD762" s="282"/>
      <c r="AE762" s="282"/>
      <c r="AF762" s="282"/>
      <c r="AG762" s="282"/>
      <c r="AH762" s="282"/>
      <c r="AI762" s="282"/>
      <c r="AJ762" s="282"/>
      <c r="AK762" s="282"/>
      <c r="AL762" s="282"/>
      <c r="AM762" s="282"/>
      <c r="AN762" s="282"/>
      <c r="AO762" s="282"/>
      <c r="AP762" s="282"/>
      <c r="AQ762" s="282"/>
      <c r="AR762" s="282"/>
      <c r="AS762" s="282"/>
      <c r="AT762" s="282"/>
      <c r="AU762" s="282"/>
      <c r="AV762" s="282"/>
      <c r="AW762" s="282"/>
    </row>
    <row r="763">
      <c r="A763" s="282"/>
      <c r="B763" s="282"/>
      <c r="C763" s="282"/>
      <c r="D763" s="282"/>
      <c r="E763" s="282"/>
      <c r="F763" s="282"/>
      <c r="G763" s="282"/>
      <c r="H763" s="282"/>
      <c r="I763" s="282"/>
      <c r="J763" s="282"/>
      <c r="K763" s="282"/>
      <c r="L763" s="282"/>
      <c r="M763" s="282"/>
      <c r="N763" s="282"/>
      <c r="O763" s="282"/>
      <c r="P763" s="282"/>
      <c r="Q763" s="282"/>
      <c r="R763" s="282"/>
      <c r="S763" s="282"/>
      <c r="T763" s="282"/>
      <c r="U763" s="282"/>
      <c r="V763" s="282"/>
      <c r="W763" s="282"/>
      <c r="X763" s="282"/>
      <c r="Y763" s="282"/>
      <c r="Z763" s="282"/>
      <c r="AA763" s="282"/>
      <c r="AB763" s="282"/>
      <c r="AC763" s="282"/>
      <c r="AD763" s="282"/>
      <c r="AE763" s="282"/>
      <c r="AF763" s="282"/>
      <c r="AG763" s="282"/>
      <c r="AH763" s="282"/>
      <c r="AI763" s="282"/>
      <c r="AJ763" s="282"/>
      <c r="AK763" s="282"/>
      <c r="AL763" s="282"/>
      <c r="AM763" s="282"/>
      <c r="AN763" s="282"/>
      <c r="AO763" s="282"/>
      <c r="AP763" s="282"/>
      <c r="AQ763" s="282"/>
      <c r="AR763" s="282"/>
      <c r="AS763" s="282"/>
      <c r="AT763" s="282"/>
      <c r="AU763" s="282"/>
      <c r="AV763" s="282"/>
      <c r="AW763" s="282"/>
    </row>
    <row r="764">
      <c r="A764" s="282"/>
      <c r="B764" s="282"/>
      <c r="C764" s="282"/>
      <c r="D764" s="282"/>
      <c r="E764" s="282"/>
      <c r="F764" s="282"/>
      <c r="G764" s="282"/>
      <c r="H764" s="282"/>
      <c r="I764" s="282"/>
      <c r="J764" s="282"/>
      <c r="K764" s="282"/>
      <c r="L764" s="282"/>
      <c r="M764" s="282"/>
      <c r="N764" s="282"/>
      <c r="O764" s="282"/>
      <c r="P764" s="282"/>
      <c r="Q764" s="282"/>
      <c r="R764" s="282"/>
      <c r="S764" s="282"/>
      <c r="T764" s="282"/>
      <c r="U764" s="282"/>
      <c r="V764" s="282"/>
      <c r="W764" s="282"/>
      <c r="X764" s="282"/>
      <c r="Y764" s="282"/>
      <c r="Z764" s="282"/>
      <c r="AA764" s="282"/>
      <c r="AB764" s="282"/>
      <c r="AC764" s="282"/>
      <c r="AD764" s="282"/>
      <c r="AE764" s="282"/>
      <c r="AF764" s="282"/>
      <c r="AG764" s="282"/>
      <c r="AH764" s="282"/>
      <c r="AI764" s="282"/>
      <c r="AJ764" s="282"/>
      <c r="AK764" s="282"/>
      <c r="AL764" s="282"/>
      <c r="AM764" s="282"/>
      <c r="AN764" s="282"/>
      <c r="AO764" s="282"/>
      <c r="AP764" s="282"/>
      <c r="AQ764" s="282"/>
      <c r="AR764" s="282"/>
      <c r="AS764" s="282"/>
      <c r="AT764" s="282"/>
      <c r="AU764" s="282"/>
      <c r="AV764" s="282"/>
      <c r="AW764" s="282"/>
    </row>
    <row r="765">
      <c r="A765" s="282"/>
      <c r="B765" s="282"/>
      <c r="C765" s="282"/>
      <c r="D765" s="282"/>
      <c r="E765" s="282"/>
      <c r="F765" s="282"/>
      <c r="G765" s="282"/>
      <c r="H765" s="282"/>
      <c r="I765" s="282"/>
      <c r="J765" s="282"/>
      <c r="K765" s="282"/>
      <c r="L765" s="282"/>
      <c r="M765" s="282"/>
      <c r="N765" s="282"/>
      <c r="O765" s="282"/>
      <c r="P765" s="282"/>
      <c r="Q765" s="282"/>
      <c r="R765" s="282"/>
      <c r="S765" s="282"/>
      <c r="T765" s="282"/>
      <c r="U765" s="282"/>
      <c r="V765" s="282"/>
      <c r="W765" s="282"/>
      <c r="X765" s="282"/>
      <c r="Y765" s="282"/>
      <c r="Z765" s="282"/>
      <c r="AA765" s="282"/>
      <c r="AB765" s="282"/>
      <c r="AC765" s="282"/>
      <c r="AD765" s="282"/>
      <c r="AE765" s="282"/>
      <c r="AF765" s="282"/>
      <c r="AG765" s="282"/>
      <c r="AH765" s="282"/>
      <c r="AI765" s="282"/>
      <c r="AJ765" s="282"/>
      <c r="AK765" s="282"/>
      <c r="AL765" s="282"/>
      <c r="AM765" s="282"/>
      <c r="AN765" s="282"/>
      <c r="AO765" s="282"/>
      <c r="AP765" s="282"/>
      <c r="AQ765" s="282"/>
      <c r="AR765" s="282"/>
      <c r="AS765" s="282"/>
      <c r="AT765" s="282"/>
      <c r="AU765" s="282"/>
      <c r="AV765" s="282"/>
      <c r="AW765" s="282"/>
    </row>
    <row r="766">
      <c r="A766" s="282"/>
      <c r="B766" s="282"/>
      <c r="C766" s="282"/>
      <c r="D766" s="282"/>
      <c r="E766" s="282"/>
      <c r="F766" s="282"/>
      <c r="G766" s="282"/>
      <c r="H766" s="282"/>
      <c r="I766" s="282"/>
      <c r="J766" s="282"/>
      <c r="K766" s="282"/>
      <c r="L766" s="282"/>
      <c r="M766" s="282"/>
      <c r="N766" s="282"/>
      <c r="O766" s="282"/>
      <c r="P766" s="282"/>
      <c r="Q766" s="282"/>
      <c r="R766" s="282"/>
      <c r="S766" s="282"/>
      <c r="T766" s="282"/>
      <c r="U766" s="282"/>
      <c r="V766" s="282"/>
      <c r="W766" s="282"/>
      <c r="X766" s="282"/>
      <c r="Y766" s="282"/>
      <c r="Z766" s="282"/>
      <c r="AA766" s="282"/>
      <c r="AB766" s="282"/>
      <c r="AC766" s="282"/>
      <c r="AD766" s="282"/>
      <c r="AE766" s="282"/>
      <c r="AF766" s="282"/>
      <c r="AG766" s="282"/>
      <c r="AH766" s="282"/>
      <c r="AI766" s="282"/>
      <c r="AJ766" s="282"/>
      <c r="AK766" s="282"/>
      <c r="AL766" s="282"/>
      <c r="AM766" s="282"/>
      <c r="AN766" s="282"/>
      <c r="AO766" s="282"/>
      <c r="AP766" s="282"/>
      <c r="AQ766" s="282"/>
      <c r="AR766" s="282"/>
      <c r="AS766" s="282"/>
      <c r="AT766" s="282"/>
      <c r="AU766" s="282"/>
      <c r="AV766" s="282"/>
      <c r="AW766" s="282"/>
    </row>
    <row r="767">
      <c r="A767" s="282"/>
      <c r="B767" s="282"/>
      <c r="C767" s="282"/>
      <c r="D767" s="282"/>
      <c r="E767" s="282"/>
      <c r="F767" s="282"/>
      <c r="G767" s="282"/>
      <c r="H767" s="282"/>
      <c r="I767" s="282"/>
      <c r="J767" s="282"/>
      <c r="K767" s="282"/>
      <c r="L767" s="282"/>
      <c r="M767" s="282"/>
      <c r="N767" s="282"/>
      <c r="O767" s="282"/>
      <c r="P767" s="282"/>
      <c r="Q767" s="282"/>
      <c r="R767" s="282"/>
      <c r="S767" s="282"/>
      <c r="T767" s="282"/>
      <c r="U767" s="282"/>
      <c r="V767" s="282"/>
      <c r="W767" s="282"/>
      <c r="X767" s="282"/>
      <c r="Y767" s="282"/>
      <c r="Z767" s="282"/>
      <c r="AA767" s="282"/>
      <c r="AB767" s="282"/>
      <c r="AC767" s="282"/>
      <c r="AD767" s="282"/>
      <c r="AE767" s="282"/>
      <c r="AF767" s="282"/>
      <c r="AG767" s="282"/>
      <c r="AH767" s="282"/>
      <c r="AI767" s="282"/>
      <c r="AJ767" s="282"/>
      <c r="AK767" s="282"/>
      <c r="AL767" s="282"/>
      <c r="AM767" s="282"/>
      <c r="AN767" s="282"/>
      <c r="AO767" s="282"/>
      <c r="AP767" s="282"/>
      <c r="AQ767" s="282"/>
      <c r="AR767" s="282"/>
      <c r="AS767" s="282"/>
      <c r="AT767" s="282"/>
      <c r="AU767" s="282"/>
      <c r="AV767" s="282"/>
      <c r="AW767" s="282"/>
    </row>
    <row r="768">
      <c r="A768" s="282"/>
      <c r="B768" s="282"/>
      <c r="C768" s="282"/>
      <c r="D768" s="282"/>
      <c r="E768" s="282"/>
      <c r="F768" s="282"/>
      <c r="G768" s="282"/>
      <c r="H768" s="282"/>
      <c r="I768" s="282"/>
      <c r="J768" s="282"/>
      <c r="K768" s="282"/>
      <c r="L768" s="282"/>
      <c r="M768" s="282"/>
      <c r="N768" s="282"/>
      <c r="O768" s="282"/>
      <c r="P768" s="282"/>
      <c r="Q768" s="282"/>
      <c r="R768" s="282"/>
      <c r="S768" s="282"/>
      <c r="T768" s="282"/>
      <c r="U768" s="282"/>
      <c r="V768" s="282"/>
      <c r="W768" s="282"/>
      <c r="X768" s="282"/>
      <c r="Y768" s="282"/>
      <c r="Z768" s="282"/>
      <c r="AA768" s="282"/>
      <c r="AB768" s="282"/>
      <c r="AC768" s="282"/>
      <c r="AD768" s="282"/>
      <c r="AE768" s="282"/>
      <c r="AF768" s="282"/>
      <c r="AG768" s="282"/>
      <c r="AH768" s="282"/>
      <c r="AI768" s="282"/>
      <c r="AJ768" s="282"/>
      <c r="AK768" s="282"/>
      <c r="AL768" s="282"/>
      <c r="AM768" s="282"/>
      <c r="AN768" s="282"/>
      <c r="AO768" s="282"/>
      <c r="AP768" s="282"/>
      <c r="AQ768" s="282"/>
      <c r="AR768" s="282"/>
      <c r="AS768" s="282"/>
      <c r="AT768" s="282"/>
      <c r="AU768" s="282"/>
      <c r="AV768" s="282"/>
      <c r="AW768" s="282"/>
    </row>
    <row r="769">
      <c r="A769" s="282"/>
      <c r="B769" s="282"/>
      <c r="C769" s="282"/>
      <c r="D769" s="282"/>
      <c r="E769" s="282"/>
      <c r="F769" s="282"/>
      <c r="G769" s="282"/>
      <c r="H769" s="282"/>
      <c r="I769" s="282"/>
      <c r="J769" s="282"/>
      <c r="K769" s="282"/>
      <c r="L769" s="282"/>
      <c r="M769" s="282"/>
      <c r="N769" s="282"/>
      <c r="O769" s="282"/>
      <c r="P769" s="282"/>
      <c r="Q769" s="282"/>
      <c r="R769" s="282"/>
      <c r="S769" s="282"/>
      <c r="T769" s="282"/>
      <c r="U769" s="282"/>
      <c r="V769" s="282"/>
      <c r="W769" s="282"/>
      <c r="X769" s="282"/>
      <c r="Y769" s="282"/>
      <c r="Z769" s="282"/>
      <c r="AA769" s="282"/>
      <c r="AB769" s="282"/>
      <c r="AC769" s="282"/>
      <c r="AD769" s="282"/>
      <c r="AE769" s="282"/>
      <c r="AF769" s="282"/>
      <c r="AG769" s="282"/>
      <c r="AH769" s="282"/>
      <c r="AI769" s="282"/>
      <c r="AJ769" s="282"/>
      <c r="AK769" s="282"/>
      <c r="AL769" s="282"/>
      <c r="AM769" s="282"/>
      <c r="AN769" s="282"/>
      <c r="AO769" s="282"/>
      <c r="AP769" s="282"/>
      <c r="AQ769" s="282"/>
      <c r="AR769" s="282"/>
      <c r="AS769" s="282"/>
      <c r="AT769" s="282"/>
      <c r="AU769" s="282"/>
      <c r="AV769" s="282"/>
      <c r="AW769" s="282"/>
    </row>
    <row r="770">
      <c r="A770" s="282"/>
      <c r="B770" s="282"/>
      <c r="C770" s="282"/>
      <c r="D770" s="282"/>
      <c r="E770" s="282"/>
      <c r="F770" s="282"/>
      <c r="G770" s="282"/>
      <c r="H770" s="282"/>
      <c r="I770" s="282"/>
      <c r="J770" s="282"/>
      <c r="K770" s="282"/>
      <c r="L770" s="282"/>
      <c r="M770" s="282"/>
      <c r="N770" s="282"/>
      <c r="O770" s="282"/>
      <c r="P770" s="282"/>
      <c r="Q770" s="282"/>
      <c r="R770" s="282"/>
      <c r="S770" s="282"/>
      <c r="T770" s="282"/>
      <c r="U770" s="282"/>
      <c r="V770" s="282"/>
      <c r="W770" s="282"/>
      <c r="X770" s="282"/>
      <c r="Y770" s="282"/>
      <c r="Z770" s="282"/>
      <c r="AA770" s="282"/>
      <c r="AB770" s="282"/>
      <c r="AC770" s="282"/>
      <c r="AD770" s="282"/>
      <c r="AE770" s="282"/>
      <c r="AF770" s="282"/>
      <c r="AG770" s="282"/>
      <c r="AH770" s="282"/>
      <c r="AI770" s="282"/>
      <c r="AJ770" s="282"/>
      <c r="AK770" s="282"/>
      <c r="AL770" s="282"/>
      <c r="AM770" s="282"/>
      <c r="AN770" s="282"/>
      <c r="AO770" s="282"/>
      <c r="AP770" s="282"/>
      <c r="AQ770" s="282"/>
      <c r="AR770" s="282"/>
      <c r="AS770" s="282"/>
      <c r="AT770" s="282"/>
      <c r="AU770" s="282"/>
      <c r="AV770" s="282"/>
      <c r="AW770" s="282"/>
    </row>
    <row r="771">
      <c r="A771" s="282"/>
      <c r="B771" s="282"/>
      <c r="C771" s="282"/>
      <c r="D771" s="282"/>
      <c r="E771" s="282"/>
      <c r="F771" s="282"/>
      <c r="G771" s="282"/>
      <c r="H771" s="282"/>
      <c r="I771" s="282"/>
      <c r="J771" s="282"/>
      <c r="K771" s="282"/>
      <c r="L771" s="282"/>
      <c r="M771" s="282"/>
      <c r="N771" s="282"/>
      <c r="O771" s="282"/>
      <c r="P771" s="282"/>
      <c r="Q771" s="282"/>
      <c r="R771" s="282"/>
      <c r="S771" s="282"/>
      <c r="T771" s="282"/>
      <c r="U771" s="282"/>
      <c r="V771" s="282"/>
      <c r="W771" s="282"/>
      <c r="X771" s="282"/>
      <c r="Y771" s="282"/>
      <c r="Z771" s="282"/>
      <c r="AA771" s="282"/>
      <c r="AB771" s="282"/>
      <c r="AC771" s="282"/>
      <c r="AD771" s="282"/>
      <c r="AE771" s="282"/>
      <c r="AF771" s="282"/>
      <c r="AG771" s="282"/>
      <c r="AH771" s="282"/>
      <c r="AI771" s="282"/>
      <c r="AJ771" s="282"/>
      <c r="AK771" s="282"/>
      <c r="AL771" s="282"/>
      <c r="AM771" s="282"/>
      <c r="AN771" s="282"/>
      <c r="AO771" s="282"/>
      <c r="AP771" s="282"/>
      <c r="AQ771" s="282"/>
      <c r="AR771" s="282"/>
      <c r="AS771" s="282"/>
      <c r="AT771" s="282"/>
      <c r="AU771" s="282"/>
      <c r="AV771" s="282"/>
      <c r="AW771" s="282"/>
    </row>
    <row r="772">
      <c r="A772" s="282"/>
      <c r="B772" s="282"/>
      <c r="C772" s="282"/>
      <c r="D772" s="282"/>
      <c r="E772" s="282"/>
      <c r="F772" s="282"/>
      <c r="G772" s="282"/>
      <c r="H772" s="282"/>
      <c r="I772" s="282"/>
      <c r="J772" s="282"/>
      <c r="K772" s="282"/>
      <c r="L772" s="282"/>
      <c r="M772" s="282"/>
      <c r="N772" s="282"/>
      <c r="O772" s="282"/>
      <c r="P772" s="282"/>
      <c r="Q772" s="282"/>
      <c r="R772" s="282"/>
      <c r="S772" s="282"/>
      <c r="T772" s="282"/>
      <c r="U772" s="282"/>
      <c r="V772" s="282"/>
      <c r="W772" s="282"/>
      <c r="X772" s="282"/>
      <c r="Y772" s="282"/>
      <c r="Z772" s="282"/>
      <c r="AA772" s="282"/>
      <c r="AB772" s="282"/>
      <c r="AC772" s="282"/>
      <c r="AD772" s="282"/>
      <c r="AE772" s="282"/>
      <c r="AF772" s="282"/>
      <c r="AG772" s="282"/>
      <c r="AH772" s="282"/>
      <c r="AI772" s="282"/>
      <c r="AJ772" s="282"/>
      <c r="AK772" s="282"/>
      <c r="AL772" s="282"/>
      <c r="AM772" s="282"/>
      <c r="AN772" s="282"/>
      <c r="AO772" s="282"/>
      <c r="AP772" s="282"/>
      <c r="AQ772" s="282"/>
      <c r="AR772" s="282"/>
      <c r="AS772" s="282"/>
      <c r="AT772" s="282"/>
      <c r="AU772" s="282"/>
      <c r="AV772" s="282"/>
      <c r="AW772" s="282"/>
    </row>
    <row r="773">
      <c r="A773" s="282"/>
      <c r="B773" s="282"/>
      <c r="C773" s="282"/>
      <c r="D773" s="282"/>
      <c r="E773" s="282"/>
      <c r="F773" s="282"/>
      <c r="G773" s="282"/>
      <c r="H773" s="282"/>
      <c r="I773" s="282"/>
      <c r="J773" s="282"/>
      <c r="K773" s="282"/>
      <c r="L773" s="282"/>
      <c r="M773" s="282"/>
      <c r="N773" s="282"/>
      <c r="O773" s="282"/>
      <c r="P773" s="282"/>
      <c r="Q773" s="282"/>
      <c r="R773" s="282"/>
      <c r="S773" s="282"/>
      <c r="T773" s="282"/>
      <c r="U773" s="282"/>
      <c r="V773" s="282"/>
      <c r="W773" s="282"/>
      <c r="X773" s="282"/>
      <c r="Y773" s="282"/>
      <c r="Z773" s="282"/>
      <c r="AA773" s="282"/>
      <c r="AB773" s="282"/>
      <c r="AC773" s="282"/>
      <c r="AD773" s="282"/>
      <c r="AE773" s="282"/>
      <c r="AF773" s="282"/>
      <c r="AG773" s="282"/>
      <c r="AH773" s="282"/>
      <c r="AI773" s="282"/>
      <c r="AJ773" s="282"/>
      <c r="AK773" s="282"/>
      <c r="AL773" s="282"/>
      <c r="AM773" s="282"/>
      <c r="AN773" s="282"/>
      <c r="AO773" s="282"/>
      <c r="AP773" s="282"/>
      <c r="AQ773" s="282"/>
      <c r="AR773" s="282"/>
      <c r="AS773" s="282"/>
      <c r="AT773" s="282"/>
      <c r="AU773" s="282"/>
      <c r="AV773" s="282"/>
      <c r="AW773" s="282"/>
    </row>
    <row r="774">
      <c r="A774" s="282"/>
      <c r="B774" s="282"/>
      <c r="C774" s="282"/>
      <c r="D774" s="282"/>
      <c r="E774" s="282"/>
      <c r="F774" s="282"/>
      <c r="G774" s="282"/>
      <c r="H774" s="282"/>
      <c r="I774" s="282"/>
      <c r="J774" s="282"/>
      <c r="K774" s="282"/>
      <c r="L774" s="282"/>
      <c r="M774" s="282"/>
      <c r="N774" s="282"/>
      <c r="O774" s="282"/>
      <c r="P774" s="282"/>
      <c r="Q774" s="282"/>
      <c r="R774" s="282"/>
      <c r="S774" s="282"/>
      <c r="T774" s="282"/>
      <c r="U774" s="282"/>
      <c r="V774" s="282"/>
      <c r="W774" s="282"/>
      <c r="X774" s="282"/>
      <c r="Y774" s="282"/>
      <c r="Z774" s="282"/>
      <c r="AA774" s="282"/>
      <c r="AB774" s="282"/>
      <c r="AC774" s="282"/>
      <c r="AD774" s="282"/>
      <c r="AE774" s="282"/>
      <c r="AF774" s="282"/>
      <c r="AG774" s="282"/>
      <c r="AH774" s="282"/>
      <c r="AI774" s="282"/>
      <c r="AJ774" s="282"/>
      <c r="AK774" s="282"/>
      <c r="AL774" s="282"/>
      <c r="AM774" s="282"/>
      <c r="AN774" s="282"/>
      <c r="AO774" s="282"/>
      <c r="AP774" s="282"/>
      <c r="AQ774" s="282"/>
      <c r="AR774" s="282"/>
      <c r="AS774" s="282"/>
      <c r="AT774" s="282"/>
      <c r="AU774" s="282"/>
      <c r="AV774" s="282"/>
      <c r="AW774" s="282"/>
    </row>
    <row r="775">
      <c r="A775" s="282"/>
      <c r="B775" s="282"/>
      <c r="C775" s="282"/>
      <c r="D775" s="282"/>
      <c r="E775" s="282"/>
      <c r="F775" s="282"/>
      <c r="G775" s="282"/>
      <c r="H775" s="282"/>
      <c r="I775" s="282"/>
      <c r="J775" s="282"/>
      <c r="K775" s="282"/>
      <c r="L775" s="282"/>
      <c r="M775" s="282"/>
      <c r="N775" s="282"/>
      <c r="O775" s="282"/>
      <c r="P775" s="282"/>
      <c r="Q775" s="282"/>
      <c r="R775" s="282"/>
      <c r="S775" s="282"/>
      <c r="T775" s="282"/>
      <c r="U775" s="282"/>
      <c r="V775" s="282"/>
      <c r="W775" s="282"/>
      <c r="X775" s="282"/>
      <c r="Y775" s="282"/>
      <c r="Z775" s="282"/>
      <c r="AA775" s="282"/>
      <c r="AB775" s="282"/>
      <c r="AC775" s="282"/>
      <c r="AD775" s="282"/>
      <c r="AE775" s="282"/>
      <c r="AF775" s="282"/>
      <c r="AG775" s="282"/>
      <c r="AH775" s="282"/>
      <c r="AI775" s="282"/>
      <c r="AJ775" s="282"/>
      <c r="AK775" s="282"/>
      <c r="AL775" s="282"/>
      <c r="AM775" s="282"/>
      <c r="AN775" s="282"/>
      <c r="AO775" s="282"/>
      <c r="AP775" s="282"/>
      <c r="AQ775" s="282"/>
      <c r="AR775" s="282"/>
      <c r="AS775" s="282"/>
      <c r="AT775" s="282"/>
      <c r="AU775" s="282"/>
      <c r="AV775" s="282"/>
      <c r="AW775" s="282"/>
    </row>
    <row r="776">
      <c r="A776" s="282"/>
      <c r="B776" s="282"/>
      <c r="C776" s="282"/>
      <c r="D776" s="282"/>
      <c r="E776" s="282"/>
      <c r="F776" s="282"/>
      <c r="G776" s="282"/>
      <c r="H776" s="282"/>
      <c r="I776" s="282"/>
      <c r="J776" s="282"/>
      <c r="K776" s="282"/>
      <c r="L776" s="282"/>
      <c r="M776" s="282"/>
      <c r="N776" s="282"/>
      <c r="O776" s="282"/>
      <c r="P776" s="282"/>
      <c r="Q776" s="282"/>
      <c r="R776" s="282"/>
      <c r="S776" s="282"/>
      <c r="T776" s="282"/>
      <c r="U776" s="282"/>
      <c r="V776" s="282"/>
      <c r="W776" s="282"/>
      <c r="X776" s="282"/>
      <c r="Y776" s="282"/>
      <c r="Z776" s="282"/>
      <c r="AA776" s="282"/>
      <c r="AB776" s="282"/>
      <c r="AC776" s="282"/>
      <c r="AD776" s="282"/>
      <c r="AE776" s="282"/>
      <c r="AF776" s="282"/>
      <c r="AG776" s="282"/>
      <c r="AH776" s="282"/>
      <c r="AI776" s="282"/>
      <c r="AJ776" s="282"/>
      <c r="AK776" s="282"/>
      <c r="AL776" s="282"/>
      <c r="AM776" s="282"/>
      <c r="AN776" s="282"/>
      <c r="AO776" s="282"/>
      <c r="AP776" s="282"/>
      <c r="AQ776" s="282"/>
      <c r="AR776" s="282"/>
      <c r="AS776" s="282"/>
      <c r="AT776" s="282"/>
      <c r="AU776" s="282"/>
      <c r="AV776" s="282"/>
      <c r="AW776" s="282"/>
    </row>
    <row r="777">
      <c r="A777" s="282"/>
      <c r="B777" s="282"/>
      <c r="C777" s="282"/>
      <c r="D777" s="282"/>
      <c r="E777" s="282"/>
      <c r="F777" s="282"/>
      <c r="G777" s="282"/>
      <c r="H777" s="282"/>
      <c r="I777" s="282"/>
      <c r="J777" s="282"/>
      <c r="K777" s="282"/>
      <c r="L777" s="282"/>
      <c r="M777" s="282"/>
      <c r="N777" s="282"/>
      <c r="O777" s="282"/>
      <c r="P777" s="282"/>
      <c r="Q777" s="282"/>
      <c r="R777" s="282"/>
      <c r="S777" s="282"/>
      <c r="T777" s="282"/>
      <c r="U777" s="282"/>
      <c r="V777" s="282"/>
      <c r="W777" s="282"/>
      <c r="X777" s="282"/>
      <c r="Y777" s="282"/>
      <c r="Z777" s="282"/>
      <c r="AA777" s="282"/>
      <c r="AB777" s="282"/>
      <c r="AC777" s="282"/>
      <c r="AD777" s="282"/>
      <c r="AE777" s="282"/>
      <c r="AF777" s="282"/>
      <c r="AG777" s="282"/>
      <c r="AH777" s="282"/>
      <c r="AI777" s="282"/>
      <c r="AJ777" s="282"/>
      <c r="AK777" s="282"/>
      <c r="AL777" s="282"/>
      <c r="AM777" s="282"/>
      <c r="AN777" s="282"/>
      <c r="AO777" s="282"/>
      <c r="AP777" s="282"/>
      <c r="AQ777" s="282"/>
      <c r="AR777" s="282"/>
      <c r="AS777" s="282"/>
      <c r="AT777" s="282"/>
      <c r="AU777" s="282"/>
      <c r="AV777" s="282"/>
      <c r="AW777" s="282"/>
    </row>
    <row r="778">
      <c r="A778" s="282"/>
      <c r="B778" s="282"/>
      <c r="C778" s="282"/>
      <c r="D778" s="282"/>
      <c r="E778" s="282"/>
      <c r="F778" s="282"/>
      <c r="G778" s="282"/>
      <c r="H778" s="282"/>
      <c r="I778" s="282"/>
      <c r="J778" s="282"/>
      <c r="K778" s="282"/>
      <c r="L778" s="282"/>
      <c r="M778" s="282"/>
      <c r="N778" s="282"/>
      <c r="O778" s="282"/>
      <c r="P778" s="282"/>
      <c r="Q778" s="282"/>
      <c r="R778" s="282"/>
      <c r="S778" s="282"/>
      <c r="T778" s="282"/>
      <c r="U778" s="282"/>
      <c r="V778" s="282"/>
      <c r="W778" s="282"/>
      <c r="X778" s="282"/>
      <c r="Y778" s="282"/>
      <c r="Z778" s="282"/>
      <c r="AA778" s="282"/>
      <c r="AB778" s="282"/>
      <c r="AC778" s="282"/>
      <c r="AD778" s="282"/>
      <c r="AE778" s="282"/>
      <c r="AF778" s="282"/>
      <c r="AG778" s="282"/>
      <c r="AH778" s="282"/>
      <c r="AI778" s="282"/>
      <c r="AJ778" s="282"/>
      <c r="AK778" s="282"/>
      <c r="AL778" s="282"/>
      <c r="AM778" s="282"/>
      <c r="AN778" s="282"/>
      <c r="AO778" s="282"/>
      <c r="AP778" s="282"/>
      <c r="AQ778" s="282"/>
      <c r="AR778" s="282"/>
      <c r="AS778" s="282"/>
      <c r="AT778" s="282"/>
      <c r="AU778" s="282"/>
      <c r="AV778" s="282"/>
      <c r="AW778" s="282"/>
    </row>
    <row r="779">
      <c r="A779" s="282"/>
      <c r="B779" s="282"/>
      <c r="C779" s="282"/>
      <c r="D779" s="282"/>
      <c r="E779" s="282"/>
      <c r="F779" s="282"/>
      <c r="G779" s="282"/>
      <c r="H779" s="282"/>
      <c r="I779" s="282"/>
      <c r="J779" s="282"/>
      <c r="K779" s="282"/>
      <c r="L779" s="282"/>
      <c r="M779" s="282"/>
      <c r="N779" s="282"/>
      <c r="O779" s="282"/>
      <c r="P779" s="282"/>
      <c r="Q779" s="282"/>
      <c r="R779" s="282"/>
      <c r="S779" s="282"/>
      <c r="T779" s="282"/>
      <c r="U779" s="282"/>
      <c r="V779" s="282"/>
      <c r="W779" s="282"/>
      <c r="X779" s="282"/>
      <c r="Y779" s="282"/>
      <c r="Z779" s="282"/>
      <c r="AA779" s="282"/>
      <c r="AB779" s="282"/>
      <c r="AC779" s="282"/>
      <c r="AD779" s="282"/>
      <c r="AE779" s="282"/>
      <c r="AF779" s="282"/>
      <c r="AG779" s="282"/>
      <c r="AH779" s="282"/>
      <c r="AI779" s="282"/>
      <c r="AJ779" s="282"/>
      <c r="AK779" s="282"/>
      <c r="AL779" s="282"/>
      <c r="AM779" s="282"/>
      <c r="AN779" s="282"/>
      <c r="AO779" s="282"/>
      <c r="AP779" s="282"/>
      <c r="AQ779" s="282"/>
      <c r="AR779" s="282"/>
      <c r="AS779" s="282"/>
      <c r="AT779" s="282"/>
      <c r="AU779" s="282"/>
      <c r="AV779" s="282"/>
      <c r="AW779" s="282"/>
    </row>
    <row r="780">
      <c r="A780" s="282"/>
      <c r="B780" s="282"/>
      <c r="C780" s="282"/>
      <c r="D780" s="282"/>
      <c r="E780" s="282"/>
      <c r="F780" s="282"/>
      <c r="G780" s="282"/>
      <c r="H780" s="282"/>
      <c r="I780" s="282"/>
      <c r="J780" s="282"/>
      <c r="K780" s="282"/>
      <c r="L780" s="282"/>
      <c r="M780" s="282"/>
      <c r="N780" s="282"/>
      <c r="O780" s="282"/>
      <c r="P780" s="282"/>
      <c r="Q780" s="282"/>
      <c r="R780" s="282"/>
      <c r="S780" s="282"/>
      <c r="T780" s="282"/>
      <c r="U780" s="282"/>
      <c r="V780" s="282"/>
      <c r="W780" s="282"/>
      <c r="X780" s="282"/>
      <c r="Y780" s="282"/>
      <c r="Z780" s="282"/>
      <c r="AA780" s="282"/>
      <c r="AB780" s="282"/>
      <c r="AC780" s="282"/>
      <c r="AD780" s="282"/>
      <c r="AE780" s="282"/>
      <c r="AF780" s="282"/>
      <c r="AG780" s="282"/>
      <c r="AH780" s="282"/>
      <c r="AI780" s="282"/>
      <c r="AJ780" s="282"/>
      <c r="AK780" s="282"/>
      <c r="AL780" s="282"/>
      <c r="AM780" s="282"/>
      <c r="AN780" s="282"/>
      <c r="AO780" s="282"/>
      <c r="AP780" s="282"/>
      <c r="AQ780" s="282"/>
      <c r="AR780" s="282"/>
      <c r="AS780" s="282"/>
      <c r="AT780" s="282"/>
      <c r="AU780" s="282"/>
      <c r="AV780" s="282"/>
      <c r="AW780" s="282"/>
    </row>
    <row r="781">
      <c r="A781" s="282"/>
      <c r="B781" s="282"/>
      <c r="C781" s="282"/>
      <c r="D781" s="282"/>
      <c r="E781" s="282"/>
      <c r="F781" s="282"/>
      <c r="G781" s="282"/>
      <c r="H781" s="282"/>
      <c r="I781" s="282"/>
      <c r="J781" s="282"/>
      <c r="K781" s="282"/>
      <c r="L781" s="282"/>
      <c r="M781" s="282"/>
      <c r="N781" s="282"/>
      <c r="O781" s="282"/>
      <c r="P781" s="282"/>
      <c r="Q781" s="282"/>
      <c r="R781" s="282"/>
      <c r="S781" s="282"/>
      <c r="T781" s="282"/>
      <c r="U781" s="282"/>
      <c r="V781" s="282"/>
      <c r="W781" s="282"/>
      <c r="X781" s="282"/>
      <c r="Y781" s="282"/>
      <c r="Z781" s="282"/>
      <c r="AA781" s="282"/>
      <c r="AB781" s="282"/>
      <c r="AC781" s="282"/>
      <c r="AD781" s="282"/>
      <c r="AE781" s="282"/>
      <c r="AF781" s="282"/>
      <c r="AG781" s="282"/>
      <c r="AH781" s="282"/>
      <c r="AI781" s="282"/>
      <c r="AJ781" s="282"/>
      <c r="AK781" s="282"/>
      <c r="AL781" s="282"/>
      <c r="AM781" s="282"/>
      <c r="AN781" s="282"/>
      <c r="AO781" s="282"/>
      <c r="AP781" s="282"/>
      <c r="AQ781" s="282"/>
      <c r="AR781" s="282"/>
      <c r="AS781" s="282"/>
      <c r="AT781" s="282"/>
      <c r="AU781" s="282"/>
      <c r="AV781" s="282"/>
      <c r="AW781" s="282"/>
    </row>
    <row r="782">
      <c r="A782" s="282"/>
      <c r="B782" s="282"/>
      <c r="C782" s="282"/>
      <c r="D782" s="282"/>
      <c r="E782" s="282"/>
      <c r="F782" s="282"/>
      <c r="G782" s="282"/>
      <c r="H782" s="282"/>
      <c r="I782" s="282"/>
      <c r="J782" s="282"/>
      <c r="K782" s="282"/>
      <c r="L782" s="282"/>
      <c r="M782" s="282"/>
      <c r="N782" s="282"/>
      <c r="O782" s="282"/>
      <c r="P782" s="282"/>
      <c r="Q782" s="282"/>
      <c r="R782" s="282"/>
      <c r="S782" s="282"/>
      <c r="T782" s="282"/>
      <c r="U782" s="282"/>
      <c r="V782" s="282"/>
      <c r="W782" s="282"/>
      <c r="X782" s="282"/>
      <c r="Y782" s="282"/>
      <c r="Z782" s="282"/>
      <c r="AA782" s="282"/>
      <c r="AB782" s="282"/>
      <c r="AC782" s="282"/>
      <c r="AD782" s="282"/>
      <c r="AE782" s="282"/>
      <c r="AF782" s="282"/>
      <c r="AG782" s="282"/>
      <c r="AH782" s="282"/>
      <c r="AI782" s="282"/>
      <c r="AJ782" s="282"/>
      <c r="AK782" s="282"/>
      <c r="AL782" s="282"/>
      <c r="AM782" s="282"/>
      <c r="AN782" s="282"/>
      <c r="AO782" s="282"/>
      <c r="AP782" s="282"/>
      <c r="AQ782" s="282"/>
      <c r="AR782" s="282"/>
      <c r="AS782" s="282"/>
      <c r="AT782" s="282"/>
      <c r="AU782" s="282"/>
      <c r="AV782" s="282"/>
      <c r="AW782" s="282"/>
    </row>
    <row r="783">
      <c r="A783" s="282"/>
      <c r="B783" s="282"/>
      <c r="C783" s="282"/>
      <c r="D783" s="282"/>
      <c r="E783" s="282"/>
      <c r="F783" s="282"/>
      <c r="G783" s="282"/>
      <c r="H783" s="282"/>
      <c r="I783" s="282"/>
      <c r="J783" s="282"/>
      <c r="K783" s="282"/>
      <c r="L783" s="282"/>
      <c r="M783" s="282"/>
      <c r="N783" s="282"/>
      <c r="O783" s="282"/>
      <c r="P783" s="282"/>
      <c r="Q783" s="282"/>
      <c r="R783" s="282"/>
      <c r="S783" s="282"/>
      <c r="T783" s="282"/>
      <c r="U783" s="282"/>
      <c r="V783" s="282"/>
      <c r="W783" s="282"/>
      <c r="X783" s="282"/>
      <c r="Y783" s="282"/>
      <c r="Z783" s="282"/>
      <c r="AA783" s="282"/>
      <c r="AB783" s="282"/>
      <c r="AC783" s="282"/>
      <c r="AD783" s="282"/>
      <c r="AE783" s="282"/>
      <c r="AF783" s="282"/>
      <c r="AG783" s="282"/>
      <c r="AH783" s="282"/>
      <c r="AI783" s="282"/>
      <c r="AJ783" s="282"/>
      <c r="AK783" s="282"/>
      <c r="AL783" s="282"/>
      <c r="AM783" s="282"/>
      <c r="AN783" s="282"/>
      <c r="AO783" s="282"/>
      <c r="AP783" s="282"/>
      <c r="AQ783" s="282"/>
      <c r="AR783" s="282"/>
      <c r="AS783" s="282"/>
      <c r="AT783" s="282"/>
      <c r="AU783" s="282"/>
      <c r="AV783" s="282"/>
      <c r="AW783" s="282"/>
    </row>
    <row r="784">
      <c r="A784" s="282"/>
      <c r="B784" s="282"/>
      <c r="C784" s="282"/>
      <c r="D784" s="282"/>
      <c r="E784" s="282"/>
      <c r="F784" s="282"/>
      <c r="G784" s="282"/>
      <c r="H784" s="282"/>
      <c r="I784" s="282"/>
      <c r="J784" s="282"/>
      <c r="K784" s="282"/>
      <c r="L784" s="282"/>
      <c r="M784" s="282"/>
      <c r="N784" s="282"/>
      <c r="O784" s="282"/>
      <c r="P784" s="282"/>
      <c r="Q784" s="282"/>
      <c r="R784" s="282"/>
      <c r="S784" s="282"/>
      <c r="T784" s="282"/>
      <c r="U784" s="282"/>
      <c r="V784" s="282"/>
      <c r="W784" s="282"/>
      <c r="X784" s="282"/>
      <c r="Y784" s="282"/>
      <c r="Z784" s="282"/>
      <c r="AA784" s="282"/>
      <c r="AB784" s="282"/>
      <c r="AC784" s="282"/>
      <c r="AD784" s="282"/>
      <c r="AE784" s="282"/>
      <c r="AF784" s="282"/>
      <c r="AG784" s="282"/>
      <c r="AH784" s="282"/>
      <c r="AI784" s="282"/>
      <c r="AJ784" s="282"/>
      <c r="AK784" s="282"/>
      <c r="AL784" s="282"/>
      <c r="AM784" s="282"/>
      <c r="AN784" s="282"/>
      <c r="AO784" s="282"/>
      <c r="AP784" s="282"/>
      <c r="AQ784" s="282"/>
      <c r="AR784" s="282"/>
      <c r="AS784" s="282"/>
      <c r="AT784" s="282"/>
      <c r="AU784" s="282"/>
      <c r="AV784" s="282"/>
      <c r="AW784" s="282"/>
    </row>
    <row r="785">
      <c r="A785" s="282"/>
      <c r="B785" s="282"/>
      <c r="C785" s="282"/>
      <c r="D785" s="282"/>
      <c r="E785" s="282"/>
      <c r="F785" s="282"/>
      <c r="G785" s="282"/>
      <c r="H785" s="282"/>
      <c r="I785" s="282"/>
      <c r="J785" s="282"/>
      <c r="K785" s="282"/>
      <c r="L785" s="282"/>
      <c r="M785" s="282"/>
      <c r="N785" s="282"/>
      <c r="O785" s="282"/>
      <c r="P785" s="282"/>
      <c r="Q785" s="282"/>
      <c r="R785" s="282"/>
      <c r="S785" s="282"/>
      <c r="T785" s="282"/>
      <c r="U785" s="282"/>
      <c r="V785" s="282"/>
      <c r="W785" s="282"/>
      <c r="X785" s="282"/>
      <c r="Y785" s="282"/>
      <c r="Z785" s="282"/>
      <c r="AA785" s="282"/>
      <c r="AB785" s="282"/>
      <c r="AC785" s="282"/>
      <c r="AD785" s="282"/>
      <c r="AE785" s="282"/>
      <c r="AF785" s="282"/>
      <c r="AG785" s="282"/>
      <c r="AH785" s="282"/>
      <c r="AI785" s="282"/>
      <c r="AJ785" s="282"/>
      <c r="AK785" s="282"/>
      <c r="AL785" s="282"/>
      <c r="AM785" s="282"/>
      <c r="AN785" s="282"/>
      <c r="AO785" s="282"/>
      <c r="AP785" s="282"/>
      <c r="AQ785" s="282"/>
      <c r="AR785" s="282"/>
      <c r="AS785" s="282"/>
      <c r="AT785" s="282"/>
      <c r="AU785" s="282"/>
      <c r="AV785" s="282"/>
      <c r="AW785" s="282"/>
    </row>
    <row r="786">
      <c r="A786" s="282"/>
      <c r="B786" s="282"/>
      <c r="C786" s="282"/>
      <c r="D786" s="282"/>
      <c r="E786" s="282"/>
      <c r="F786" s="282"/>
      <c r="G786" s="282"/>
      <c r="H786" s="282"/>
      <c r="I786" s="282"/>
      <c r="J786" s="282"/>
      <c r="K786" s="282"/>
      <c r="L786" s="282"/>
      <c r="M786" s="282"/>
      <c r="N786" s="282"/>
      <c r="O786" s="282"/>
      <c r="P786" s="282"/>
      <c r="Q786" s="282"/>
      <c r="R786" s="282"/>
      <c r="S786" s="282"/>
      <c r="T786" s="282"/>
      <c r="U786" s="282"/>
      <c r="V786" s="282"/>
      <c r="W786" s="282"/>
      <c r="X786" s="282"/>
      <c r="Y786" s="282"/>
      <c r="Z786" s="282"/>
      <c r="AA786" s="282"/>
      <c r="AB786" s="282"/>
      <c r="AC786" s="282"/>
      <c r="AD786" s="282"/>
      <c r="AE786" s="282"/>
      <c r="AF786" s="282"/>
      <c r="AG786" s="282"/>
      <c r="AH786" s="282"/>
      <c r="AI786" s="282"/>
      <c r="AJ786" s="282"/>
      <c r="AK786" s="282"/>
      <c r="AL786" s="282"/>
      <c r="AM786" s="282"/>
      <c r="AN786" s="282"/>
      <c r="AO786" s="282"/>
      <c r="AP786" s="282"/>
      <c r="AQ786" s="282"/>
      <c r="AR786" s="282"/>
      <c r="AS786" s="282"/>
      <c r="AT786" s="282"/>
      <c r="AU786" s="282"/>
      <c r="AV786" s="282"/>
      <c r="AW786" s="282"/>
    </row>
    <row r="787">
      <c r="A787" s="282"/>
      <c r="B787" s="282"/>
      <c r="C787" s="282"/>
      <c r="D787" s="282"/>
      <c r="E787" s="282"/>
      <c r="F787" s="282"/>
      <c r="G787" s="282"/>
      <c r="H787" s="282"/>
      <c r="I787" s="282"/>
      <c r="J787" s="282"/>
      <c r="K787" s="282"/>
      <c r="L787" s="282"/>
      <c r="M787" s="282"/>
      <c r="N787" s="282"/>
      <c r="O787" s="282"/>
      <c r="P787" s="282"/>
      <c r="Q787" s="282"/>
      <c r="R787" s="282"/>
      <c r="S787" s="282"/>
      <c r="T787" s="282"/>
      <c r="U787" s="282"/>
      <c r="V787" s="282"/>
      <c r="W787" s="282"/>
      <c r="X787" s="282"/>
      <c r="Y787" s="282"/>
      <c r="Z787" s="282"/>
      <c r="AA787" s="282"/>
      <c r="AB787" s="282"/>
      <c r="AC787" s="282"/>
      <c r="AD787" s="282"/>
      <c r="AE787" s="282"/>
      <c r="AF787" s="282"/>
      <c r="AG787" s="282"/>
      <c r="AH787" s="282"/>
      <c r="AI787" s="282"/>
      <c r="AJ787" s="282"/>
      <c r="AK787" s="282"/>
      <c r="AL787" s="282"/>
      <c r="AM787" s="282"/>
      <c r="AN787" s="282"/>
      <c r="AO787" s="282"/>
      <c r="AP787" s="282"/>
      <c r="AQ787" s="282"/>
      <c r="AR787" s="282"/>
      <c r="AS787" s="282"/>
      <c r="AT787" s="282"/>
      <c r="AU787" s="282"/>
      <c r="AV787" s="282"/>
      <c r="AW787" s="282"/>
    </row>
    <row r="788">
      <c r="A788" s="282"/>
      <c r="B788" s="282"/>
      <c r="C788" s="282"/>
      <c r="D788" s="282"/>
      <c r="E788" s="282"/>
      <c r="F788" s="282"/>
      <c r="G788" s="282"/>
      <c r="H788" s="282"/>
      <c r="I788" s="282"/>
      <c r="J788" s="282"/>
      <c r="K788" s="282"/>
      <c r="L788" s="282"/>
      <c r="M788" s="282"/>
      <c r="N788" s="282"/>
      <c r="O788" s="282"/>
      <c r="P788" s="282"/>
      <c r="Q788" s="282"/>
      <c r="R788" s="282"/>
      <c r="S788" s="282"/>
      <c r="T788" s="282"/>
      <c r="U788" s="282"/>
      <c r="V788" s="282"/>
      <c r="W788" s="282"/>
      <c r="X788" s="282"/>
      <c r="Y788" s="282"/>
      <c r="Z788" s="282"/>
      <c r="AA788" s="282"/>
      <c r="AB788" s="282"/>
      <c r="AC788" s="282"/>
      <c r="AD788" s="282"/>
      <c r="AE788" s="282"/>
      <c r="AF788" s="282"/>
      <c r="AG788" s="282"/>
      <c r="AH788" s="282"/>
      <c r="AI788" s="282"/>
      <c r="AJ788" s="282"/>
      <c r="AK788" s="282"/>
      <c r="AL788" s="282"/>
      <c r="AM788" s="282"/>
      <c r="AN788" s="282"/>
      <c r="AO788" s="282"/>
      <c r="AP788" s="282"/>
      <c r="AQ788" s="282"/>
      <c r="AR788" s="282"/>
      <c r="AS788" s="282"/>
      <c r="AT788" s="282"/>
      <c r="AU788" s="282"/>
      <c r="AV788" s="282"/>
      <c r="AW788" s="282"/>
    </row>
    <row r="789">
      <c r="A789" s="282"/>
      <c r="B789" s="282"/>
      <c r="C789" s="282"/>
      <c r="D789" s="282"/>
      <c r="E789" s="282"/>
      <c r="F789" s="282"/>
      <c r="G789" s="282"/>
      <c r="H789" s="282"/>
      <c r="I789" s="282"/>
      <c r="J789" s="282"/>
      <c r="K789" s="282"/>
      <c r="L789" s="282"/>
      <c r="M789" s="282"/>
      <c r="N789" s="282"/>
      <c r="O789" s="282"/>
      <c r="P789" s="282"/>
      <c r="Q789" s="282"/>
      <c r="R789" s="282"/>
      <c r="S789" s="282"/>
      <c r="T789" s="282"/>
      <c r="U789" s="282"/>
      <c r="V789" s="282"/>
      <c r="W789" s="282"/>
      <c r="X789" s="282"/>
      <c r="Y789" s="282"/>
      <c r="Z789" s="282"/>
      <c r="AA789" s="282"/>
      <c r="AB789" s="282"/>
      <c r="AC789" s="282"/>
      <c r="AD789" s="282"/>
      <c r="AE789" s="282"/>
      <c r="AF789" s="282"/>
      <c r="AG789" s="282"/>
      <c r="AH789" s="282"/>
      <c r="AI789" s="282"/>
      <c r="AJ789" s="282"/>
      <c r="AK789" s="282"/>
      <c r="AL789" s="282"/>
      <c r="AM789" s="282"/>
      <c r="AN789" s="282"/>
      <c r="AO789" s="282"/>
      <c r="AP789" s="282"/>
      <c r="AQ789" s="282"/>
      <c r="AR789" s="282"/>
      <c r="AS789" s="282"/>
      <c r="AT789" s="282"/>
      <c r="AU789" s="282"/>
      <c r="AV789" s="282"/>
      <c r="AW789" s="282"/>
    </row>
    <row r="790">
      <c r="A790" s="282"/>
      <c r="B790" s="282"/>
      <c r="C790" s="282"/>
      <c r="D790" s="282"/>
      <c r="E790" s="282"/>
      <c r="F790" s="282"/>
      <c r="G790" s="282"/>
      <c r="H790" s="282"/>
      <c r="I790" s="282"/>
      <c r="J790" s="282"/>
      <c r="K790" s="282"/>
      <c r="L790" s="282"/>
      <c r="M790" s="282"/>
      <c r="N790" s="282"/>
      <c r="O790" s="282"/>
      <c r="P790" s="282"/>
      <c r="Q790" s="282"/>
      <c r="R790" s="282"/>
      <c r="S790" s="282"/>
      <c r="T790" s="282"/>
      <c r="U790" s="282"/>
      <c r="V790" s="282"/>
      <c r="W790" s="282"/>
      <c r="X790" s="282"/>
      <c r="Y790" s="282"/>
      <c r="Z790" s="282"/>
      <c r="AA790" s="282"/>
      <c r="AB790" s="282"/>
      <c r="AC790" s="282"/>
      <c r="AD790" s="282"/>
      <c r="AE790" s="282"/>
      <c r="AF790" s="282"/>
      <c r="AG790" s="282"/>
      <c r="AH790" s="282"/>
      <c r="AI790" s="282"/>
      <c r="AJ790" s="282"/>
      <c r="AK790" s="282"/>
      <c r="AL790" s="282"/>
      <c r="AM790" s="282"/>
      <c r="AN790" s="282"/>
      <c r="AO790" s="282"/>
      <c r="AP790" s="282"/>
      <c r="AQ790" s="282"/>
      <c r="AR790" s="282"/>
      <c r="AS790" s="282"/>
      <c r="AT790" s="282"/>
      <c r="AU790" s="282"/>
      <c r="AV790" s="282"/>
      <c r="AW790" s="282"/>
    </row>
    <row r="791">
      <c r="A791" s="282"/>
      <c r="B791" s="282"/>
      <c r="C791" s="282"/>
      <c r="D791" s="282"/>
      <c r="E791" s="282"/>
      <c r="F791" s="282"/>
      <c r="G791" s="282"/>
      <c r="H791" s="282"/>
      <c r="I791" s="282"/>
      <c r="J791" s="282"/>
      <c r="K791" s="282"/>
      <c r="L791" s="282"/>
      <c r="M791" s="282"/>
      <c r="N791" s="282"/>
      <c r="O791" s="282"/>
      <c r="P791" s="282"/>
      <c r="Q791" s="282"/>
      <c r="R791" s="282"/>
      <c r="S791" s="282"/>
      <c r="T791" s="282"/>
      <c r="U791" s="282"/>
      <c r="V791" s="282"/>
      <c r="W791" s="282"/>
      <c r="X791" s="282"/>
      <c r="Y791" s="282"/>
      <c r="Z791" s="282"/>
      <c r="AA791" s="282"/>
      <c r="AB791" s="282"/>
      <c r="AC791" s="282"/>
      <c r="AD791" s="282"/>
      <c r="AE791" s="282"/>
      <c r="AF791" s="282"/>
      <c r="AG791" s="282"/>
      <c r="AH791" s="282"/>
      <c r="AI791" s="282"/>
      <c r="AJ791" s="282"/>
      <c r="AK791" s="282"/>
      <c r="AL791" s="282"/>
      <c r="AM791" s="282"/>
      <c r="AN791" s="282"/>
      <c r="AO791" s="282"/>
      <c r="AP791" s="282"/>
      <c r="AQ791" s="282"/>
      <c r="AR791" s="282"/>
      <c r="AS791" s="282"/>
      <c r="AT791" s="282"/>
      <c r="AU791" s="282"/>
      <c r="AV791" s="282"/>
      <c r="AW791" s="282"/>
    </row>
    <row r="792">
      <c r="A792" s="282"/>
      <c r="B792" s="282"/>
      <c r="C792" s="282"/>
      <c r="D792" s="282"/>
      <c r="E792" s="282"/>
      <c r="F792" s="282"/>
      <c r="G792" s="282"/>
      <c r="H792" s="282"/>
      <c r="I792" s="282"/>
      <c r="J792" s="282"/>
      <c r="K792" s="282"/>
      <c r="L792" s="282"/>
      <c r="M792" s="282"/>
      <c r="N792" s="282"/>
      <c r="O792" s="282"/>
      <c r="P792" s="282"/>
      <c r="Q792" s="282"/>
      <c r="R792" s="282"/>
      <c r="S792" s="282"/>
      <c r="T792" s="282"/>
      <c r="U792" s="282"/>
      <c r="V792" s="282"/>
      <c r="W792" s="282"/>
      <c r="X792" s="282"/>
      <c r="Y792" s="282"/>
      <c r="Z792" s="282"/>
      <c r="AA792" s="282"/>
      <c r="AB792" s="282"/>
      <c r="AC792" s="282"/>
      <c r="AD792" s="282"/>
      <c r="AE792" s="282"/>
      <c r="AF792" s="282"/>
      <c r="AG792" s="282"/>
      <c r="AH792" s="282"/>
      <c r="AI792" s="282"/>
      <c r="AJ792" s="282"/>
      <c r="AK792" s="282"/>
      <c r="AL792" s="282"/>
      <c r="AM792" s="282"/>
      <c r="AN792" s="282"/>
      <c r="AO792" s="282"/>
      <c r="AP792" s="282"/>
      <c r="AQ792" s="282"/>
      <c r="AR792" s="282"/>
      <c r="AS792" s="282"/>
      <c r="AT792" s="282"/>
      <c r="AU792" s="282"/>
      <c r="AV792" s="282"/>
      <c r="AW792" s="282"/>
    </row>
    <row r="793">
      <c r="A793" s="282"/>
      <c r="B793" s="282"/>
      <c r="C793" s="282"/>
      <c r="D793" s="282"/>
      <c r="E793" s="282"/>
      <c r="F793" s="282"/>
      <c r="G793" s="282"/>
      <c r="H793" s="282"/>
      <c r="I793" s="282"/>
      <c r="J793" s="282"/>
      <c r="K793" s="282"/>
      <c r="L793" s="282"/>
      <c r="M793" s="282"/>
      <c r="N793" s="282"/>
      <c r="O793" s="282"/>
      <c r="P793" s="282"/>
      <c r="Q793" s="282"/>
      <c r="R793" s="282"/>
      <c r="S793" s="282"/>
      <c r="T793" s="282"/>
      <c r="U793" s="282"/>
      <c r="V793" s="282"/>
      <c r="W793" s="282"/>
      <c r="X793" s="282"/>
      <c r="Y793" s="282"/>
      <c r="Z793" s="282"/>
      <c r="AA793" s="282"/>
      <c r="AB793" s="282"/>
      <c r="AC793" s="282"/>
      <c r="AD793" s="282"/>
      <c r="AE793" s="282"/>
      <c r="AF793" s="282"/>
      <c r="AG793" s="282"/>
      <c r="AH793" s="282"/>
      <c r="AI793" s="282"/>
      <c r="AJ793" s="282"/>
      <c r="AK793" s="282"/>
      <c r="AL793" s="282"/>
      <c r="AM793" s="282"/>
      <c r="AN793" s="282"/>
      <c r="AO793" s="282"/>
      <c r="AP793" s="282"/>
      <c r="AQ793" s="282"/>
      <c r="AR793" s="282"/>
      <c r="AS793" s="282"/>
      <c r="AT793" s="282"/>
      <c r="AU793" s="282"/>
      <c r="AV793" s="282"/>
      <c r="AW793" s="282"/>
    </row>
    <row r="794">
      <c r="A794" s="282"/>
      <c r="B794" s="282"/>
      <c r="C794" s="282"/>
      <c r="D794" s="282"/>
      <c r="E794" s="282"/>
      <c r="F794" s="282"/>
      <c r="G794" s="282"/>
      <c r="H794" s="282"/>
      <c r="I794" s="282"/>
      <c r="J794" s="282"/>
      <c r="K794" s="282"/>
      <c r="L794" s="282"/>
      <c r="M794" s="282"/>
      <c r="N794" s="282"/>
      <c r="O794" s="282"/>
      <c r="P794" s="282"/>
      <c r="Q794" s="282"/>
      <c r="R794" s="282"/>
      <c r="S794" s="282"/>
      <c r="T794" s="282"/>
      <c r="U794" s="282"/>
      <c r="V794" s="282"/>
      <c r="W794" s="282"/>
      <c r="X794" s="282"/>
      <c r="Y794" s="282"/>
      <c r="Z794" s="282"/>
      <c r="AA794" s="282"/>
      <c r="AB794" s="282"/>
      <c r="AC794" s="282"/>
      <c r="AD794" s="282"/>
      <c r="AE794" s="282"/>
      <c r="AF794" s="282"/>
      <c r="AG794" s="282"/>
      <c r="AH794" s="282"/>
      <c r="AI794" s="282"/>
      <c r="AJ794" s="282"/>
      <c r="AK794" s="282"/>
      <c r="AL794" s="282"/>
      <c r="AM794" s="282"/>
      <c r="AN794" s="282"/>
      <c r="AO794" s="282"/>
      <c r="AP794" s="282"/>
      <c r="AQ794" s="282"/>
      <c r="AR794" s="282"/>
      <c r="AS794" s="282"/>
      <c r="AT794" s="282"/>
      <c r="AU794" s="282"/>
      <c r="AV794" s="282"/>
      <c r="AW794" s="282"/>
    </row>
    <row r="795">
      <c r="A795" s="282"/>
      <c r="B795" s="282"/>
      <c r="C795" s="282"/>
      <c r="D795" s="282"/>
      <c r="E795" s="282"/>
      <c r="F795" s="282"/>
      <c r="G795" s="282"/>
      <c r="H795" s="282"/>
      <c r="I795" s="282"/>
      <c r="J795" s="282"/>
      <c r="K795" s="282"/>
      <c r="L795" s="282"/>
      <c r="M795" s="282"/>
      <c r="N795" s="282"/>
      <c r="O795" s="282"/>
      <c r="P795" s="282"/>
      <c r="Q795" s="282"/>
      <c r="R795" s="282"/>
      <c r="S795" s="282"/>
      <c r="T795" s="282"/>
      <c r="U795" s="282"/>
      <c r="V795" s="282"/>
      <c r="W795" s="282"/>
      <c r="X795" s="282"/>
      <c r="Y795" s="282"/>
      <c r="Z795" s="282"/>
      <c r="AA795" s="282"/>
      <c r="AB795" s="282"/>
      <c r="AC795" s="282"/>
      <c r="AD795" s="282"/>
      <c r="AE795" s="282"/>
      <c r="AF795" s="282"/>
      <c r="AG795" s="282"/>
      <c r="AH795" s="282"/>
      <c r="AI795" s="282"/>
      <c r="AJ795" s="282"/>
      <c r="AK795" s="282"/>
      <c r="AL795" s="282"/>
      <c r="AM795" s="282"/>
      <c r="AN795" s="282"/>
      <c r="AO795" s="282"/>
      <c r="AP795" s="282"/>
      <c r="AQ795" s="282"/>
      <c r="AR795" s="282"/>
      <c r="AS795" s="282"/>
      <c r="AT795" s="282"/>
      <c r="AU795" s="282"/>
      <c r="AV795" s="282"/>
      <c r="AW795" s="282"/>
    </row>
    <row r="796">
      <c r="A796" s="282"/>
      <c r="B796" s="282"/>
      <c r="C796" s="282"/>
      <c r="D796" s="282"/>
      <c r="E796" s="282"/>
      <c r="F796" s="282"/>
      <c r="G796" s="282"/>
      <c r="H796" s="282"/>
      <c r="I796" s="282"/>
      <c r="J796" s="282"/>
      <c r="K796" s="282"/>
      <c r="L796" s="282"/>
      <c r="M796" s="282"/>
      <c r="N796" s="282"/>
      <c r="O796" s="282"/>
      <c r="P796" s="282"/>
      <c r="Q796" s="282"/>
      <c r="R796" s="282"/>
      <c r="S796" s="282"/>
      <c r="T796" s="282"/>
      <c r="U796" s="282"/>
      <c r="V796" s="282"/>
      <c r="W796" s="282"/>
      <c r="X796" s="282"/>
      <c r="Y796" s="282"/>
      <c r="Z796" s="282"/>
      <c r="AA796" s="282"/>
      <c r="AB796" s="282"/>
      <c r="AC796" s="282"/>
      <c r="AD796" s="282"/>
      <c r="AE796" s="282"/>
      <c r="AF796" s="282"/>
      <c r="AG796" s="282"/>
      <c r="AH796" s="282"/>
      <c r="AI796" s="282"/>
      <c r="AJ796" s="282"/>
      <c r="AK796" s="282"/>
      <c r="AL796" s="282"/>
      <c r="AM796" s="282"/>
      <c r="AN796" s="282"/>
      <c r="AO796" s="282"/>
      <c r="AP796" s="282"/>
      <c r="AQ796" s="282"/>
      <c r="AR796" s="282"/>
      <c r="AS796" s="282"/>
      <c r="AT796" s="282"/>
      <c r="AU796" s="282"/>
      <c r="AV796" s="282"/>
      <c r="AW796" s="282"/>
    </row>
    <row r="797">
      <c r="A797" s="282"/>
      <c r="B797" s="282"/>
      <c r="C797" s="282"/>
      <c r="D797" s="282"/>
      <c r="E797" s="282"/>
      <c r="F797" s="282"/>
      <c r="G797" s="282"/>
      <c r="H797" s="282"/>
      <c r="I797" s="282"/>
      <c r="J797" s="282"/>
      <c r="K797" s="282"/>
      <c r="L797" s="282"/>
      <c r="M797" s="282"/>
      <c r="N797" s="282"/>
      <c r="O797" s="282"/>
      <c r="P797" s="282"/>
      <c r="Q797" s="282"/>
      <c r="R797" s="282"/>
      <c r="S797" s="282"/>
      <c r="T797" s="282"/>
      <c r="U797" s="282"/>
      <c r="V797" s="282"/>
      <c r="W797" s="282"/>
      <c r="X797" s="282"/>
      <c r="Y797" s="282"/>
      <c r="Z797" s="282"/>
      <c r="AA797" s="282"/>
      <c r="AB797" s="282"/>
      <c r="AC797" s="282"/>
      <c r="AD797" s="282"/>
      <c r="AE797" s="282"/>
      <c r="AF797" s="282"/>
      <c r="AG797" s="282"/>
      <c r="AH797" s="282"/>
      <c r="AI797" s="282"/>
      <c r="AJ797" s="282"/>
      <c r="AK797" s="282"/>
      <c r="AL797" s="282"/>
      <c r="AM797" s="282"/>
      <c r="AN797" s="282"/>
      <c r="AO797" s="282"/>
      <c r="AP797" s="282"/>
      <c r="AQ797" s="282"/>
      <c r="AR797" s="282"/>
      <c r="AS797" s="282"/>
      <c r="AT797" s="282"/>
      <c r="AU797" s="282"/>
      <c r="AV797" s="282"/>
      <c r="AW797" s="282"/>
    </row>
    <row r="798">
      <c r="A798" s="282"/>
      <c r="B798" s="282"/>
      <c r="C798" s="282"/>
      <c r="D798" s="282"/>
      <c r="E798" s="282"/>
      <c r="F798" s="282"/>
      <c r="G798" s="282"/>
      <c r="H798" s="282"/>
      <c r="I798" s="282"/>
      <c r="J798" s="282"/>
      <c r="K798" s="282"/>
      <c r="L798" s="282"/>
      <c r="M798" s="282"/>
      <c r="N798" s="282"/>
      <c r="O798" s="282"/>
      <c r="P798" s="282"/>
      <c r="Q798" s="282"/>
      <c r="R798" s="282"/>
      <c r="S798" s="282"/>
      <c r="T798" s="282"/>
      <c r="U798" s="282"/>
      <c r="V798" s="282"/>
      <c r="W798" s="282"/>
      <c r="X798" s="282"/>
      <c r="Y798" s="282"/>
      <c r="Z798" s="282"/>
      <c r="AA798" s="282"/>
      <c r="AB798" s="282"/>
      <c r="AC798" s="282"/>
      <c r="AD798" s="282"/>
      <c r="AE798" s="282"/>
      <c r="AF798" s="282"/>
      <c r="AG798" s="282"/>
      <c r="AH798" s="282"/>
      <c r="AI798" s="282"/>
      <c r="AJ798" s="282"/>
      <c r="AK798" s="282"/>
      <c r="AL798" s="282"/>
      <c r="AM798" s="282"/>
      <c r="AN798" s="282"/>
      <c r="AO798" s="282"/>
      <c r="AP798" s="282"/>
      <c r="AQ798" s="282"/>
      <c r="AR798" s="282"/>
      <c r="AS798" s="282"/>
      <c r="AT798" s="282"/>
      <c r="AU798" s="282"/>
      <c r="AV798" s="282"/>
      <c r="AW798" s="282"/>
    </row>
    <row r="799">
      <c r="A799" s="282"/>
      <c r="B799" s="282"/>
      <c r="C799" s="282"/>
      <c r="D799" s="282"/>
      <c r="E799" s="282"/>
      <c r="F799" s="282"/>
      <c r="G799" s="282"/>
      <c r="H799" s="282"/>
      <c r="I799" s="282"/>
      <c r="J799" s="282"/>
      <c r="K799" s="282"/>
      <c r="L799" s="282"/>
      <c r="M799" s="282"/>
      <c r="N799" s="282"/>
      <c r="O799" s="282"/>
      <c r="P799" s="282"/>
      <c r="Q799" s="282"/>
      <c r="R799" s="282"/>
      <c r="S799" s="282"/>
      <c r="T799" s="282"/>
      <c r="U799" s="282"/>
      <c r="V799" s="282"/>
      <c r="W799" s="282"/>
      <c r="X799" s="282"/>
      <c r="Y799" s="282"/>
      <c r="Z799" s="282"/>
      <c r="AA799" s="282"/>
      <c r="AB799" s="282"/>
      <c r="AC799" s="282"/>
      <c r="AD799" s="282"/>
      <c r="AE799" s="282"/>
      <c r="AF799" s="282"/>
      <c r="AG799" s="282"/>
      <c r="AH799" s="282"/>
      <c r="AI799" s="282"/>
      <c r="AJ799" s="282"/>
      <c r="AK799" s="282"/>
      <c r="AL799" s="282"/>
      <c r="AM799" s="282"/>
      <c r="AN799" s="282"/>
      <c r="AO799" s="282"/>
      <c r="AP799" s="282"/>
      <c r="AQ799" s="282"/>
      <c r="AR799" s="282"/>
      <c r="AS799" s="282"/>
      <c r="AT799" s="282"/>
      <c r="AU799" s="282"/>
      <c r="AV799" s="282"/>
      <c r="AW799" s="282"/>
    </row>
    <row r="800">
      <c r="A800" s="282"/>
      <c r="B800" s="282"/>
      <c r="C800" s="282"/>
      <c r="D800" s="282"/>
      <c r="E800" s="282"/>
      <c r="F800" s="282"/>
      <c r="G800" s="282"/>
      <c r="H800" s="282"/>
      <c r="I800" s="282"/>
      <c r="J800" s="282"/>
      <c r="K800" s="282"/>
      <c r="L800" s="282"/>
      <c r="M800" s="282"/>
      <c r="N800" s="282"/>
      <c r="O800" s="282"/>
      <c r="P800" s="282"/>
      <c r="Q800" s="282"/>
      <c r="R800" s="282"/>
      <c r="S800" s="282"/>
      <c r="T800" s="282"/>
      <c r="U800" s="282"/>
      <c r="V800" s="282"/>
      <c r="W800" s="282"/>
      <c r="X800" s="282"/>
      <c r="Y800" s="282"/>
      <c r="Z800" s="282"/>
      <c r="AA800" s="282"/>
      <c r="AB800" s="282"/>
      <c r="AC800" s="282"/>
      <c r="AD800" s="282"/>
      <c r="AE800" s="282"/>
      <c r="AF800" s="282"/>
      <c r="AG800" s="282"/>
      <c r="AH800" s="282"/>
      <c r="AI800" s="282"/>
      <c r="AJ800" s="282"/>
      <c r="AK800" s="282"/>
      <c r="AL800" s="282"/>
      <c r="AM800" s="282"/>
      <c r="AN800" s="282"/>
      <c r="AO800" s="282"/>
      <c r="AP800" s="282"/>
      <c r="AQ800" s="282"/>
      <c r="AR800" s="282"/>
      <c r="AS800" s="282"/>
      <c r="AT800" s="282"/>
      <c r="AU800" s="282"/>
      <c r="AV800" s="282"/>
      <c r="AW800" s="282"/>
    </row>
    <row r="801">
      <c r="A801" s="282"/>
      <c r="B801" s="282"/>
      <c r="C801" s="282"/>
      <c r="D801" s="282"/>
      <c r="E801" s="282"/>
      <c r="F801" s="282"/>
      <c r="G801" s="282"/>
      <c r="H801" s="282"/>
      <c r="I801" s="282"/>
      <c r="J801" s="282"/>
      <c r="K801" s="282"/>
      <c r="L801" s="282"/>
      <c r="M801" s="282"/>
      <c r="N801" s="282"/>
      <c r="O801" s="282"/>
      <c r="P801" s="282"/>
      <c r="Q801" s="282"/>
      <c r="R801" s="282"/>
      <c r="S801" s="282"/>
      <c r="T801" s="282"/>
      <c r="U801" s="282"/>
      <c r="V801" s="282"/>
      <c r="W801" s="282"/>
      <c r="X801" s="282"/>
      <c r="Y801" s="282"/>
      <c r="Z801" s="282"/>
      <c r="AA801" s="282"/>
      <c r="AB801" s="282"/>
      <c r="AC801" s="282"/>
      <c r="AD801" s="282"/>
      <c r="AE801" s="282"/>
      <c r="AF801" s="282"/>
      <c r="AG801" s="282"/>
      <c r="AH801" s="282"/>
      <c r="AI801" s="282"/>
      <c r="AJ801" s="282"/>
      <c r="AK801" s="282"/>
      <c r="AL801" s="282"/>
      <c r="AM801" s="282"/>
      <c r="AN801" s="282"/>
      <c r="AO801" s="282"/>
      <c r="AP801" s="282"/>
      <c r="AQ801" s="282"/>
      <c r="AR801" s="282"/>
      <c r="AS801" s="282"/>
      <c r="AT801" s="282"/>
      <c r="AU801" s="282"/>
      <c r="AV801" s="282"/>
      <c r="AW801" s="282"/>
    </row>
    <row r="802">
      <c r="A802" s="282"/>
      <c r="B802" s="282"/>
      <c r="C802" s="282"/>
      <c r="D802" s="282"/>
      <c r="E802" s="282"/>
      <c r="F802" s="282"/>
      <c r="G802" s="282"/>
      <c r="H802" s="282"/>
      <c r="I802" s="282"/>
      <c r="J802" s="282"/>
      <c r="K802" s="282"/>
      <c r="L802" s="282"/>
      <c r="M802" s="282"/>
      <c r="N802" s="282"/>
      <c r="O802" s="282"/>
      <c r="P802" s="282"/>
      <c r="Q802" s="282"/>
      <c r="R802" s="282"/>
      <c r="S802" s="282"/>
      <c r="T802" s="282"/>
      <c r="U802" s="282"/>
      <c r="V802" s="282"/>
      <c r="W802" s="282"/>
      <c r="X802" s="282"/>
      <c r="Y802" s="282"/>
      <c r="Z802" s="282"/>
      <c r="AA802" s="282"/>
      <c r="AB802" s="282"/>
      <c r="AC802" s="282"/>
      <c r="AD802" s="282"/>
      <c r="AE802" s="282"/>
      <c r="AF802" s="282"/>
      <c r="AG802" s="282"/>
      <c r="AH802" s="282"/>
      <c r="AI802" s="282"/>
      <c r="AJ802" s="282"/>
      <c r="AK802" s="282"/>
      <c r="AL802" s="282"/>
      <c r="AM802" s="282"/>
      <c r="AN802" s="282"/>
      <c r="AO802" s="282"/>
      <c r="AP802" s="282"/>
      <c r="AQ802" s="282"/>
      <c r="AR802" s="282"/>
      <c r="AS802" s="282"/>
      <c r="AT802" s="282"/>
      <c r="AU802" s="282"/>
      <c r="AV802" s="282"/>
      <c r="AW802" s="282"/>
    </row>
    <row r="803">
      <c r="A803" s="282"/>
      <c r="B803" s="282"/>
      <c r="C803" s="282"/>
      <c r="D803" s="282"/>
      <c r="E803" s="282"/>
      <c r="F803" s="282"/>
      <c r="G803" s="282"/>
      <c r="H803" s="282"/>
      <c r="I803" s="282"/>
      <c r="J803" s="282"/>
      <c r="K803" s="282"/>
      <c r="L803" s="282"/>
      <c r="M803" s="282"/>
      <c r="N803" s="282"/>
      <c r="O803" s="282"/>
      <c r="P803" s="282"/>
      <c r="Q803" s="282"/>
      <c r="R803" s="282"/>
      <c r="S803" s="282"/>
      <c r="T803" s="282"/>
      <c r="U803" s="282"/>
      <c r="V803" s="282"/>
      <c r="W803" s="282"/>
      <c r="X803" s="282"/>
      <c r="Y803" s="282"/>
      <c r="Z803" s="282"/>
      <c r="AA803" s="282"/>
      <c r="AB803" s="282"/>
      <c r="AC803" s="282"/>
      <c r="AD803" s="282"/>
      <c r="AE803" s="282"/>
      <c r="AF803" s="282"/>
      <c r="AG803" s="282"/>
      <c r="AH803" s="282"/>
      <c r="AI803" s="282"/>
      <c r="AJ803" s="282"/>
      <c r="AK803" s="282"/>
      <c r="AL803" s="282"/>
      <c r="AM803" s="282"/>
      <c r="AN803" s="282"/>
      <c r="AO803" s="282"/>
      <c r="AP803" s="282"/>
      <c r="AQ803" s="282"/>
      <c r="AR803" s="282"/>
      <c r="AS803" s="282"/>
      <c r="AT803" s="282"/>
      <c r="AU803" s="282"/>
      <c r="AV803" s="282"/>
      <c r="AW803" s="282"/>
    </row>
    <row r="804">
      <c r="A804" s="282"/>
      <c r="B804" s="282"/>
      <c r="C804" s="282"/>
      <c r="D804" s="282"/>
      <c r="E804" s="282"/>
      <c r="F804" s="282"/>
      <c r="G804" s="282"/>
      <c r="H804" s="282"/>
      <c r="I804" s="282"/>
      <c r="J804" s="282"/>
      <c r="K804" s="282"/>
      <c r="L804" s="282"/>
      <c r="M804" s="282"/>
      <c r="N804" s="282"/>
      <c r="O804" s="282"/>
      <c r="P804" s="282"/>
      <c r="Q804" s="282"/>
      <c r="R804" s="282"/>
      <c r="S804" s="282"/>
      <c r="T804" s="282"/>
      <c r="U804" s="282"/>
      <c r="V804" s="282"/>
      <c r="W804" s="282"/>
      <c r="X804" s="282"/>
      <c r="Y804" s="282"/>
      <c r="Z804" s="282"/>
      <c r="AA804" s="282"/>
      <c r="AB804" s="282"/>
      <c r="AC804" s="282"/>
      <c r="AD804" s="282"/>
      <c r="AE804" s="282"/>
      <c r="AF804" s="282"/>
      <c r="AG804" s="282"/>
      <c r="AH804" s="282"/>
      <c r="AI804" s="282"/>
      <c r="AJ804" s="282"/>
      <c r="AK804" s="282"/>
      <c r="AL804" s="282"/>
      <c r="AM804" s="282"/>
      <c r="AN804" s="282"/>
      <c r="AO804" s="282"/>
      <c r="AP804" s="282"/>
      <c r="AQ804" s="282"/>
      <c r="AR804" s="282"/>
      <c r="AS804" s="282"/>
      <c r="AT804" s="282"/>
      <c r="AU804" s="282"/>
      <c r="AV804" s="282"/>
      <c r="AW804" s="282"/>
    </row>
    <row r="805">
      <c r="A805" s="282"/>
      <c r="B805" s="282"/>
      <c r="C805" s="282"/>
      <c r="D805" s="282"/>
      <c r="E805" s="282"/>
      <c r="F805" s="282"/>
      <c r="G805" s="282"/>
      <c r="H805" s="282"/>
      <c r="I805" s="282"/>
      <c r="J805" s="282"/>
      <c r="K805" s="282"/>
      <c r="L805" s="282"/>
      <c r="M805" s="282"/>
      <c r="N805" s="282"/>
      <c r="O805" s="282"/>
      <c r="P805" s="282"/>
      <c r="Q805" s="282"/>
      <c r="R805" s="282"/>
      <c r="S805" s="282"/>
      <c r="T805" s="282"/>
      <c r="U805" s="282"/>
      <c r="V805" s="282"/>
      <c r="W805" s="282"/>
      <c r="X805" s="282"/>
      <c r="Y805" s="282"/>
      <c r="Z805" s="282"/>
      <c r="AA805" s="282"/>
      <c r="AB805" s="282"/>
      <c r="AC805" s="282"/>
      <c r="AD805" s="282"/>
      <c r="AE805" s="282"/>
      <c r="AF805" s="282"/>
      <c r="AG805" s="282"/>
      <c r="AH805" s="282"/>
      <c r="AI805" s="282"/>
      <c r="AJ805" s="282"/>
      <c r="AK805" s="282"/>
      <c r="AL805" s="282"/>
      <c r="AM805" s="282"/>
      <c r="AN805" s="282"/>
      <c r="AO805" s="282"/>
      <c r="AP805" s="282"/>
      <c r="AQ805" s="282"/>
      <c r="AR805" s="282"/>
      <c r="AS805" s="282"/>
      <c r="AT805" s="282"/>
      <c r="AU805" s="282"/>
      <c r="AV805" s="282"/>
      <c r="AW805" s="282"/>
    </row>
    <row r="806">
      <c r="A806" s="282"/>
      <c r="B806" s="282"/>
      <c r="C806" s="282"/>
      <c r="D806" s="282"/>
      <c r="E806" s="282"/>
      <c r="F806" s="282"/>
      <c r="G806" s="282"/>
      <c r="H806" s="282"/>
      <c r="I806" s="282"/>
      <c r="J806" s="282"/>
      <c r="K806" s="282"/>
      <c r="L806" s="282"/>
      <c r="M806" s="282"/>
      <c r="N806" s="282"/>
      <c r="O806" s="282"/>
      <c r="P806" s="282"/>
      <c r="Q806" s="282"/>
      <c r="R806" s="282"/>
      <c r="S806" s="282"/>
      <c r="T806" s="282"/>
      <c r="U806" s="282"/>
      <c r="V806" s="282"/>
      <c r="W806" s="282"/>
      <c r="X806" s="282"/>
      <c r="Y806" s="282"/>
      <c r="Z806" s="282"/>
      <c r="AA806" s="282"/>
      <c r="AB806" s="282"/>
      <c r="AC806" s="282"/>
      <c r="AD806" s="282"/>
      <c r="AE806" s="282"/>
      <c r="AF806" s="282"/>
      <c r="AG806" s="282"/>
      <c r="AH806" s="282"/>
      <c r="AI806" s="282"/>
      <c r="AJ806" s="282"/>
      <c r="AK806" s="282"/>
      <c r="AL806" s="282"/>
      <c r="AM806" s="282"/>
      <c r="AN806" s="282"/>
      <c r="AO806" s="282"/>
      <c r="AP806" s="282"/>
      <c r="AQ806" s="282"/>
      <c r="AR806" s="282"/>
      <c r="AS806" s="282"/>
      <c r="AT806" s="282"/>
      <c r="AU806" s="282"/>
      <c r="AV806" s="282"/>
      <c r="AW806" s="282"/>
    </row>
    <row r="807">
      <c r="A807" s="282"/>
      <c r="B807" s="282"/>
      <c r="C807" s="282"/>
      <c r="D807" s="282"/>
      <c r="E807" s="282"/>
      <c r="F807" s="282"/>
      <c r="G807" s="282"/>
      <c r="H807" s="282"/>
      <c r="I807" s="282"/>
      <c r="J807" s="282"/>
      <c r="K807" s="282"/>
      <c r="L807" s="282"/>
      <c r="M807" s="282"/>
      <c r="N807" s="282"/>
      <c r="O807" s="282"/>
      <c r="P807" s="282"/>
      <c r="Q807" s="282"/>
      <c r="R807" s="282"/>
      <c r="S807" s="282"/>
      <c r="T807" s="282"/>
      <c r="U807" s="282"/>
      <c r="V807" s="282"/>
      <c r="W807" s="282"/>
      <c r="X807" s="282"/>
      <c r="Y807" s="282"/>
      <c r="Z807" s="282"/>
      <c r="AA807" s="282"/>
      <c r="AB807" s="282"/>
      <c r="AC807" s="282"/>
      <c r="AD807" s="282"/>
      <c r="AE807" s="282"/>
      <c r="AF807" s="282"/>
      <c r="AG807" s="282"/>
      <c r="AH807" s="282"/>
      <c r="AI807" s="282"/>
      <c r="AJ807" s="282"/>
      <c r="AK807" s="282"/>
      <c r="AL807" s="282"/>
      <c r="AM807" s="282"/>
      <c r="AN807" s="282"/>
      <c r="AO807" s="282"/>
      <c r="AP807" s="282"/>
      <c r="AQ807" s="282"/>
      <c r="AR807" s="282"/>
      <c r="AS807" s="282"/>
      <c r="AT807" s="282"/>
      <c r="AU807" s="282"/>
      <c r="AV807" s="282"/>
      <c r="AW807" s="282"/>
    </row>
    <row r="808">
      <c r="A808" s="282"/>
      <c r="B808" s="282"/>
      <c r="C808" s="282"/>
      <c r="D808" s="282"/>
      <c r="E808" s="282"/>
      <c r="F808" s="282"/>
      <c r="G808" s="282"/>
      <c r="H808" s="282"/>
      <c r="I808" s="282"/>
      <c r="J808" s="282"/>
      <c r="K808" s="282"/>
      <c r="L808" s="282"/>
      <c r="M808" s="282"/>
      <c r="N808" s="282"/>
      <c r="O808" s="282"/>
      <c r="P808" s="282"/>
      <c r="Q808" s="282"/>
      <c r="R808" s="282"/>
      <c r="S808" s="282"/>
      <c r="T808" s="282"/>
      <c r="U808" s="282"/>
      <c r="V808" s="282"/>
      <c r="W808" s="282"/>
      <c r="X808" s="282"/>
      <c r="Y808" s="282"/>
      <c r="Z808" s="282"/>
      <c r="AA808" s="282"/>
      <c r="AB808" s="282"/>
      <c r="AC808" s="282"/>
      <c r="AD808" s="282"/>
      <c r="AE808" s="282"/>
      <c r="AF808" s="282"/>
      <c r="AG808" s="282"/>
      <c r="AH808" s="282"/>
      <c r="AI808" s="282"/>
      <c r="AJ808" s="282"/>
      <c r="AK808" s="282"/>
      <c r="AL808" s="282"/>
      <c r="AM808" s="282"/>
      <c r="AN808" s="282"/>
      <c r="AO808" s="282"/>
      <c r="AP808" s="282"/>
      <c r="AQ808" s="282"/>
      <c r="AR808" s="282"/>
      <c r="AS808" s="282"/>
      <c r="AT808" s="282"/>
      <c r="AU808" s="282"/>
      <c r="AV808" s="282"/>
      <c r="AW808" s="282"/>
    </row>
    <row r="809">
      <c r="A809" s="282"/>
      <c r="B809" s="282"/>
      <c r="C809" s="282"/>
      <c r="D809" s="282"/>
      <c r="E809" s="282"/>
      <c r="F809" s="282"/>
      <c r="G809" s="282"/>
      <c r="H809" s="282"/>
      <c r="I809" s="282"/>
      <c r="J809" s="282"/>
      <c r="K809" s="282"/>
      <c r="L809" s="282"/>
      <c r="M809" s="282"/>
      <c r="N809" s="282"/>
      <c r="O809" s="282"/>
      <c r="P809" s="282"/>
      <c r="Q809" s="282"/>
      <c r="R809" s="282"/>
      <c r="S809" s="282"/>
      <c r="T809" s="282"/>
      <c r="U809" s="282"/>
      <c r="V809" s="282"/>
      <c r="W809" s="282"/>
      <c r="X809" s="282"/>
      <c r="Y809" s="282"/>
      <c r="Z809" s="282"/>
      <c r="AA809" s="282"/>
      <c r="AB809" s="282"/>
      <c r="AC809" s="282"/>
      <c r="AD809" s="282"/>
      <c r="AE809" s="282"/>
      <c r="AF809" s="282"/>
      <c r="AG809" s="282"/>
      <c r="AH809" s="282"/>
      <c r="AI809" s="282"/>
      <c r="AJ809" s="282"/>
      <c r="AK809" s="282"/>
      <c r="AL809" s="282"/>
      <c r="AM809" s="282"/>
      <c r="AN809" s="282"/>
      <c r="AO809" s="282"/>
      <c r="AP809" s="282"/>
      <c r="AQ809" s="282"/>
      <c r="AR809" s="282"/>
      <c r="AS809" s="282"/>
      <c r="AT809" s="282"/>
      <c r="AU809" s="282"/>
      <c r="AV809" s="282"/>
      <c r="AW809" s="282"/>
    </row>
    <row r="810">
      <c r="A810" s="282"/>
      <c r="B810" s="282"/>
      <c r="C810" s="282"/>
      <c r="D810" s="282"/>
      <c r="E810" s="282"/>
      <c r="F810" s="282"/>
      <c r="G810" s="282"/>
      <c r="H810" s="282"/>
      <c r="I810" s="282"/>
      <c r="J810" s="282"/>
      <c r="K810" s="282"/>
      <c r="L810" s="282"/>
      <c r="M810" s="282"/>
      <c r="N810" s="282"/>
      <c r="O810" s="282"/>
      <c r="P810" s="282"/>
      <c r="Q810" s="282"/>
      <c r="R810" s="282"/>
      <c r="S810" s="282"/>
      <c r="T810" s="282"/>
      <c r="U810" s="282"/>
      <c r="V810" s="282"/>
      <c r="W810" s="282"/>
      <c r="X810" s="282"/>
      <c r="Y810" s="282"/>
      <c r="Z810" s="282"/>
      <c r="AA810" s="282"/>
      <c r="AB810" s="282"/>
      <c r="AC810" s="282"/>
      <c r="AD810" s="282"/>
      <c r="AE810" s="282"/>
      <c r="AF810" s="282"/>
      <c r="AG810" s="282"/>
      <c r="AH810" s="282"/>
      <c r="AI810" s="282"/>
      <c r="AJ810" s="282"/>
      <c r="AK810" s="282"/>
      <c r="AL810" s="282"/>
      <c r="AM810" s="282"/>
      <c r="AN810" s="282"/>
      <c r="AO810" s="282"/>
      <c r="AP810" s="282"/>
      <c r="AQ810" s="282"/>
      <c r="AR810" s="282"/>
      <c r="AS810" s="282"/>
      <c r="AT810" s="282"/>
      <c r="AU810" s="282"/>
      <c r="AV810" s="282"/>
      <c r="AW810" s="282"/>
    </row>
    <row r="811">
      <c r="A811" s="282"/>
      <c r="B811" s="282"/>
      <c r="C811" s="282"/>
      <c r="D811" s="282"/>
      <c r="E811" s="282"/>
      <c r="F811" s="282"/>
      <c r="G811" s="282"/>
      <c r="H811" s="282"/>
      <c r="I811" s="282"/>
      <c r="J811" s="282"/>
      <c r="K811" s="282"/>
      <c r="L811" s="282"/>
      <c r="M811" s="282"/>
      <c r="N811" s="282"/>
      <c r="O811" s="282"/>
      <c r="P811" s="282"/>
      <c r="Q811" s="282"/>
      <c r="R811" s="282"/>
      <c r="S811" s="282"/>
      <c r="T811" s="282"/>
      <c r="U811" s="282"/>
      <c r="V811" s="282"/>
      <c r="W811" s="282"/>
      <c r="X811" s="282"/>
      <c r="Y811" s="282"/>
      <c r="Z811" s="282"/>
      <c r="AA811" s="282"/>
      <c r="AB811" s="282"/>
      <c r="AC811" s="282"/>
      <c r="AD811" s="282"/>
      <c r="AE811" s="282"/>
      <c r="AF811" s="282"/>
      <c r="AG811" s="282"/>
      <c r="AH811" s="282"/>
      <c r="AI811" s="282"/>
      <c r="AJ811" s="282"/>
      <c r="AK811" s="282"/>
      <c r="AL811" s="282"/>
      <c r="AM811" s="282"/>
      <c r="AN811" s="282"/>
      <c r="AO811" s="282"/>
      <c r="AP811" s="282"/>
      <c r="AQ811" s="282"/>
      <c r="AR811" s="282"/>
      <c r="AS811" s="282"/>
      <c r="AT811" s="282"/>
      <c r="AU811" s="282"/>
      <c r="AV811" s="282"/>
      <c r="AW811" s="282"/>
    </row>
    <row r="812">
      <c r="A812" s="282"/>
      <c r="B812" s="282"/>
      <c r="C812" s="282"/>
      <c r="D812" s="282"/>
      <c r="E812" s="282"/>
      <c r="F812" s="282"/>
      <c r="G812" s="282"/>
      <c r="H812" s="282"/>
      <c r="I812" s="282"/>
      <c r="J812" s="282"/>
      <c r="K812" s="282"/>
      <c r="L812" s="282"/>
      <c r="M812" s="282"/>
      <c r="N812" s="282"/>
      <c r="O812" s="282"/>
      <c r="P812" s="282"/>
      <c r="Q812" s="282"/>
      <c r="R812" s="282"/>
      <c r="S812" s="282"/>
      <c r="T812" s="282"/>
      <c r="U812" s="282"/>
      <c r="V812" s="282"/>
      <c r="W812" s="282"/>
      <c r="X812" s="282"/>
      <c r="Y812" s="282"/>
      <c r="Z812" s="282"/>
      <c r="AA812" s="282"/>
      <c r="AB812" s="282"/>
      <c r="AC812" s="282"/>
      <c r="AD812" s="282"/>
      <c r="AE812" s="282"/>
      <c r="AF812" s="282"/>
      <c r="AG812" s="282"/>
      <c r="AH812" s="282"/>
      <c r="AI812" s="282"/>
      <c r="AJ812" s="282"/>
      <c r="AK812" s="282"/>
      <c r="AL812" s="282"/>
      <c r="AM812" s="282"/>
      <c r="AN812" s="282"/>
      <c r="AO812" s="282"/>
      <c r="AP812" s="282"/>
      <c r="AQ812" s="282"/>
      <c r="AR812" s="282"/>
      <c r="AS812" s="282"/>
      <c r="AT812" s="282"/>
      <c r="AU812" s="282"/>
      <c r="AV812" s="282"/>
      <c r="AW812" s="282"/>
    </row>
    <row r="813">
      <c r="A813" s="282"/>
      <c r="B813" s="282"/>
      <c r="C813" s="282"/>
      <c r="D813" s="282"/>
      <c r="E813" s="282"/>
      <c r="F813" s="282"/>
      <c r="G813" s="282"/>
      <c r="H813" s="282"/>
      <c r="I813" s="282"/>
      <c r="J813" s="282"/>
      <c r="K813" s="282"/>
      <c r="L813" s="282"/>
      <c r="M813" s="282"/>
      <c r="N813" s="282"/>
      <c r="O813" s="282"/>
      <c r="P813" s="282"/>
      <c r="Q813" s="282"/>
      <c r="R813" s="282"/>
      <c r="S813" s="282"/>
      <c r="T813" s="282"/>
      <c r="U813" s="282"/>
      <c r="V813" s="282"/>
      <c r="W813" s="282"/>
      <c r="X813" s="282"/>
      <c r="Y813" s="282"/>
      <c r="Z813" s="282"/>
      <c r="AA813" s="282"/>
      <c r="AB813" s="282"/>
      <c r="AC813" s="282"/>
      <c r="AD813" s="282"/>
      <c r="AE813" s="282"/>
      <c r="AF813" s="282"/>
      <c r="AG813" s="282"/>
      <c r="AH813" s="282"/>
      <c r="AI813" s="282"/>
      <c r="AJ813" s="282"/>
      <c r="AK813" s="282"/>
      <c r="AL813" s="282"/>
      <c r="AM813" s="282"/>
      <c r="AN813" s="282"/>
      <c r="AO813" s="282"/>
      <c r="AP813" s="282"/>
      <c r="AQ813" s="282"/>
      <c r="AR813" s="282"/>
      <c r="AS813" s="282"/>
      <c r="AT813" s="282"/>
      <c r="AU813" s="282"/>
      <c r="AV813" s="282"/>
      <c r="AW813" s="282"/>
    </row>
    <row r="814">
      <c r="A814" s="282"/>
      <c r="B814" s="282"/>
      <c r="C814" s="282"/>
      <c r="D814" s="282"/>
      <c r="E814" s="282"/>
      <c r="F814" s="282"/>
      <c r="G814" s="282"/>
      <c r="H814" s="282"/>
      <c r="I814" s="282"/>
      <c r="J814" s="282"/>
      <c r="K814" s="282"/>
      <c r="L814" s="282"/>
      <c r="M814" s="282"/>
      <c r="N814" s="282"/>
      <c r="O814" s="282"/>
      <c r="P814" s="282"/>
      <c r="Q814" s="282"/>
      <c r="R814" s="282"/>
      <c r="S814" s="282"/>
      <c r="T814" s="282"/>
      <c r="U814" s="282"/>
      <c r="V814" s="282"/>
      <c r="W814" s="282"/>
      <c r="X814" s="282"/>
      <c r="Y814" s="282"/>
      <c r="Z814" s="282"/>
      <c r="AA814" s="282"/>
      <c r="AB814" s="282"/>
      <c r="AC814" s="282"/>
      <c r="AD814" s="282"/>
      <c r="AE814" s="282"/>
      <c r="AF814" s="282"/>
      <c r="AG814" s="282"/>
      <c r="AH814" s="282"/>
      <c r="AI814" s="282"/>
      <c r="AJ814" s="282"/>
      <c r="AK814" s="282"/>
      <c r="AL814" s="282"/>
      <c r="AM814" s="282"/>
      <c r="AN814" s="282"/>
      <c r="AO814" s="282"/>
      <c r="AP814" s="282"/>
      <c r="AQ814" s="282"/>
      <c r="AR814" s="282"/>
      <c r="AS814" s="282"/>
      <c r="AT814" s="282"/>
      <c r="AU814" s="282"/>
      <c r="AV814" s="282"/>
      <c r="AW814" s="282"/>
    </row>
    <row r="815">
      <c r="A815" s="282"/>
      <c r="B815" s="282"/>
      <c r="C815" s="282"/>
      <c r="D815" s="282"/>
      <c r="E815" s="282"/>
      <c r="F815" s="282"/>
      <c r="G815" s="282"/>
      <c r="H815" s="282"/>
      <c r="I815" s="282"/>
      <c r="J815" s="282"/>
      <c r="K815" s="282"/>
      <c r="L815" s="282"/>
      <c r="M815" s="282"/>
      <c r="N815" s="282"/>
      <c r="O815" s="282"/>
      <c r="P815" s="282"/>
      <c r="Q815" s="282"/>
      <c r="R815" s="282"/>
      <c r="S815" s="282"/>
      <c r="T815" s="282"/>
      <c r="U815" s="282"/>
      <c r="V815" s="282"/>
      <c r="W815" s="282"/>
      <c r="X815" s="282"/>
      <c r="Y815" s="282"/>
      <c r="Z815" s="282"/>
      <c r="AA815" s="282"/>
      <c r="AB815" s="282"/>
      <c r="AC815" s="282"/>
      <c r="AD815" s="282"/>
      <c r="AE815" s="282"/>
      <c r="AF815" s="282"/>
      <c r="AG815" s="282"/>
      <c r="AH815" s="282"/>
      <c r="AI815" s="282"/>
      <c r="AJ815" s="282"/>
      <c r="AK815" s="282"/>
      <c r="AL815" s="282"/>
      <c r="AM815" s="282"/>
      <c r="AN815" s="282"/>
      <c r="AO815" s="282"/>
      <c r="AP815" s="282"/>
      <c r="AQ815" s="282"/>
      <c r="AR815" s="282"/>
      <c r="AS815" s="282"/>
      <c r="AT815" s="282"/>
      <c r="AU815" s="282"/>
      <c r="AV815" s="282"/>
      <c r="AW815" s="282"/>
    </row>
    <row r="816">
      <c r="A816" s="282"/>
      <c r="B816" s="282"/>
      <c r="C816" s="282"/>
      <c r="D816" s="282"/>
      <c r="E816" s="282"/>
      <c r="F816" s="282"/>
      <c r="G816" s="282"/>
      <c r="H816" s="282"/>
      <c r="I816" s="282"/>
      <c r="J816" s="282"/>
      <c r="K816" s="282"/>
      <c r="L816" s="282"/>
      <c r="M816" s="282"/>
      <c r="N816" s="282"/>
      <c r="O816" s="282"/>
      <c r="P816" s="282"/>
      <c r="Q816" s="282"/>
      <c r="R816" s="282"/>
      <c r="S816" s="282"/>
      <c r="T816" s="282"/>
      <c r="U816" s="282"/>
      <c r="V816" s="282"/>
      <c r="W816" s="282"/>
      <c r="X816" s="282"/>
      <c r="Y816" s="282"/>
      <c r="Z816" s="282"/>
      <c r="AA816" s="282"/>
      <c r="AB816" s="282"/>
      <c r="AC816" s="282"/>
      <c r="AD816" s="282"/>
      <c r="AE816" s="282"/>
      <c r="AF816" s="282"/>
      <c r="AG816" s="282"/>
      <c r="AH816" s="282"/>
      <c r="AI816" s="282"/>
      <c r="AJ816" s="282"/>
      <c r="AK816" s="282"/>
      <c r="AL816" s="282"/>
      <c r="AM816" s="282"/>
      <c r="AN816" s="282"/>
      <c r="AO816" s="282"/>
      <c r="AP816" s="282"/>
      <c r="AQ816" s="282"/>
      <c r="AR816" s="282"/>
      <c r="AS816" s="282"/>
      <c r="AT816" s="282"/>
      <c r="AU816" s="282"/>
      <c r="AV816" s="282"/>
      <c r="AW816" s="282"/>
    </row>
    <row r="817">
      <c r="A817" s="282"/>
      <c r="B817" s="282"/>
      <c r="C817" s="282"/>
      <c r="D817" s="282"/>
      <c r="E817" s="282"/>
      <c r="F817" s="282"/>
      <c r="G817" s="282"/>
      <c r="H817" s="282"/>
      <c r="I817" s="282"/>
      <c r="J817" s="282"/>
      <c r="K817" s="282"/>
      <c r="L817" s="282"/>
      <c r="M817" s="282"/>
      <c r="N817" s="282"/>
      <c r="O817" s="282"/>
      <c r="P817" s="282"/>
      <c r="Q817" s="282"/>
      <c r="R817" s="282"/>
      <c r="S817" s="282"/>
      <c r="T817" s="282"/>
      <c r="U817" s="282"/>
      <c r="V817" s="282"/>
      <c r="W817" s="282"/>
      <c r="X817" s="282"/>
      <c r="Y817" s="282"/>
      <c r="Z817" s="282"/>
      <c r="AA817" s="282"/>
      <c r="AB817" s="282"/>
      <c r="AC817" s="282"/>
      <c r="AD817" s="282"/>
      <c r="AE817" s="282"/>
      <c r="AF817" s="282"/>
      <c r="AG817" s="282"/>
      <c r="AH817" s="282"/>
      <c r="AI817" s="282"/>
      <c r="AJ817" s="282"/>
      <c r="AK817" s="282"/>
      <c r="AL817" s="282"/>
      <c r="AM817" s="282"/>
      <c r="AN817" s="282"/>
      <c r="AO817" s="282"/>
      <c r="AP817" s="282"/>
      <c r="AQ817" s="282"/>
      <c r="AR817" s="282"/>
      <c r="AS817" s="282"/>
      <c r="AT817" s="282"/>
      <c r="AU817" s="282"/>
      <c r="AV817" s="282"/>
      <c r="AW817" s="282"/>
    </row>
    <row r="818">
      <c r="A818" s="282"/>
      <c r="B818" s="282"/>
      <c r="C818" s="282"/>
      <c r="D818" s="282"/>
      <c r="E818" s="282"/>
      <c r="F818" s="282"/>
      <c r="G818" s="282"/>
      <c r="H818" s="282"/>
      <c r="I818" s="282"/>
      <c r="J818" s="282"/>
      <c r="K818" s="282"/>
      <c r="L818" s="282"/>
      <c r="M818" s="282"/>
      <c r="N818" s="282"/>
      <c r="O818" s="282"/>
      <c r="P818" s="282"/>
      <c r="Q818" s="282"/>
      <c r="R818" s="282"/>
      <c r="S818" s="282"/>
      <c r="T818" s="282"/>
      <c r="U818" s="282"/>
      <c r="V818" s="282"/>
      <c r="W818" s="282"/>
      <c r="X818" s="282"/>
      <c r="Y818" s="282"/>
      <c r="Z818" s="282"/>
      <c r="AA818" s="282"/>
      <c r="AB818" s="282"/>
      <c r="AC818" s="282"/>
      <c r="AD818" s="282"/>
      <c r="AE818" s="282"/>
      <c r="AF818" s="282"/>
      <c r="AG818" s="282"/>
      <c r="AH818" s="282"/>
      <c r="AI818" s="282"/>
      <c r="AJ818" s="282"/>
      <c r="AK818" s="282"/>
      <c r="AL818" s="282"/>
      <c r="AM818" s="282"/>
      <c r="AN818" s="282"/>
      <c r="AO818" s="282"/>
      <c r="AP818" s="282"/>
      <c r="AQ818" s="282"/>
      <c r="AR818" s="282"/>
      <c r="AS818" s="282"/>
      <c r="AT818" s="282"/>
      <c r="AU818" s="282"/>
      <c r="AV818" s="282"/>
      <c r="AW818" s="282"/>
    </row>
    <row r="819">
      <c r="A819" s="282"/>
      <c r="B819" s="282"/>
      <c r="C819" s="282"/>
      <c r="D819" s="282"/>
      <c r="E819" s="282"/>
      <c r="F819" s="282"/>
      <c r="G819" s="282"/>
      <c r="H819" s="282"/>
      <c r="I819" s="282"/>
      <c r="J819" s="282"/>
      <c r="K819" s="282"/>
      <c r="L819" s="282"/>
      <c r="M819" s="282"/>
      <c r="N819" s="282"/>
      <c r="O819" s="282"/>
      <c r="P819" s="282"/>
      <c r="Q819" s="282"/>
      <c r="R819" s="282"/>
      <c r="S819" s="282"/>
      <c r="T819" s="282"/>
      <c r="U819" s="282"/>
      <c r="V819" s="282"/>
      <c r="W819" s="282"/>
      <c r="X819" s="282"/>
      <c r="Y819" s="282"/>
      <c r="Z819" s="282"/>
      <c r="AA819" s="282"/>
      <c r="AB819" s="282"/>
      <c r="AC819" s="282"/>
      <c r="AD819" s="282"/>
      <c r="AE819" s="282"/>
      <c r="AF819" s="282"/>
      <c r="AG819" s="282"/>
      <c r="AH819" s="282"/>
      <c r="AI819" s="282"/>
      <c r="AJ819" s="282"/>
      <c r="AK819" s="282"/>
      <c r="AL819" s="282"/>
      <c r="AM819" s="282"/>
      <c r="AN819" s="282"/>
      <c r="AO819" s="282"/>
      <c r="AP819" s="282"/>
      <c r="AQ819" s="282"/>
      <c r="AR819" s="282"/>
      <c r="AS819" s="282"/>
      <c r="AT819" s="282"/>
      <c r="AU819" s="282"/>
      <c r="AV819" s="282"/>
      <c r="AW819" s="282"/>
    </row>
    <row r="820">
      <c r="A820" s="282"/>
      <c r="B820" s="282"/>
      <c r="C820" s="282"/>
      <c r="D820" s="282"/>
      <c r="E820" s="282"/>
      <c r="F820" s="282"/>
      <c r="G820" s="282"/>
      <c r="H820" s="282"/>
      <c r="I820" s="282"/>
      <c r="J820" s="282"/>
      <c r="K820" s="282"/>
      <c r="L820" s="282"/>
      <c r="M820" s="282"/>
      <c r="N820" s="282"/>
      <c r="O820" s="282"/>
      <c r="P820" s="282"/>
      <c r="Q820" s="282"/>
      <c r="R820" s="282"/>
      <c r="S820" s="282"/>
      <c r="T820" s="282"/>
      <c r="U820" s="282"/>
      <c r="V820" s="282"/>
      <c r="W820" s="282"/>
      <c r="X820" s="282"/>
      <c r="Y820" s="282"/>
      <c r="Z820" s="282"/>
      <c r="AA820" s="282"/>
      <c r="AB820" s="282"/>
      <c r="AC820" s="282"/>
      <c r="AD820" s="282"/>
      <c r="AE820" s="282"/>
      <c r="AF820" s="282"/>
      <c r="AG820" s="282"/>
      <c r="AH820" s="282"/>
      <c r="AI820" s="282"/>
      <c r="AJ820" s="282"/>
      <c r="AK820" s="282"/>
      <c r="AL820" s="282"/>
      <c r="AM820" s="282"/>
      <c r="AN820" s="282"/>
      <c r="AO820" s="282"/>
      <c r="AP820" s="282"/>
      <c r="AQ820" s="282"/>
      <c r="AR820" s="282"/>
      <c r="AS820" s="282"/>
      <c r="AT820" s="282"/>
      <c r="AU820" s="282"/>
      <c r="AV820" s="282"/>
      <c r="AW820" s="282"/>
    </row>
    <row r="821">
      <c r="A821" s="282"/>
      <c r="B821" s="282"/>
      <c r="C821" s="282"/>
      <c r="D821" s="282"/>
      <c r="E821" s="282"/>
      <c r="F821" s="282"/>
      <c r="G821" s="282"/>
      <c r="H821" s="282"/>
      <c r="I821" s="282"/>
      <c r="J821" s="282"/>
      <c r="K821" s="282"/>
      <c r="L821" s="282"/>
      <c r="M821" s="282"/>
      <c r="N821" s="282"/>
      <c r="O821" s="282"/>
      <c r="P821" s="282"/>
      <c r="Q821" s="282"/>
      <c r="R821" s="282"/>
      <c r="S821" s="282"/>
      <c r="T821" s="282"/>
      <c r="U821" s="282"/>
      <c r="V821" s="282"/>
      <c r="W821" s="282"/>
      <c r="X821" s="282"/>
      <c r="Y821" s="282"/>
      <c r="Z821" s="282"/>
      <c r="AA821" s="282"/>
      <c r="AB821" s="282"/>
      <c r="AC821" s="282"/>
      <c r="AD821" s="282"/>
      <c r="AE821" s="282"/>
      <c r="AF821" s="282"/>
      <c r="AG821" s="282"/>
      <c r="AH821" s="282"/>
      <c r="AI821" s="282"/>
      <c r="AJ821" s="282"/>
      <c r="AK821" s="282"/>
      <c r="AL821" s="282"/>
      <c r="AM821" s="282"/>
      <c r="AN821" s="282"/>
      <c r="AO821" s="282"/>
      <c r="AP821" s="282"/>
      <c r="AQ821" s="282"/>
      <c r="AR821" s="282"/>
      <c r="AS821" s="282"/>
      <c r="AT821" s="282"/>
      <c r="AU821" s="282"/>
      <c r="AV821" s="282"/>
      <c r="AW821" s="282"/>
    </row>
    <row r="822">
      <c r="A822" s="282"/>
      <c r="B822" s="282"/>
      <c r="C822" s="282"/>
      <c r="D822" s="282"/>
      <c r="E822" s="282"/>
      <c r="F822" s="282"/>
      <c r="G822" s="282"/>
      <c r="H822" s="282"/>
      <c r="I822" s="282"/>
      <c r="J822" s="282"/>
      <c r="K822" s="282"/>
      <c r="L822" s="282"/>
      <c r="M822" s="282"/>
      <c r="N822" s="282"/>
      <c r="O822" s="282"/>
      <c r="P822" s="282"/>
      <c r="Q822" s="282"/>
      <c r="R822" s="282"/>
      <c r="S822" s="282"/>
      <c r="T822" s="282"/>
      <c r="U822" s="282"/>
      <c r="V822" s="282"/>
      <c r="W822" s="282"/>
      <c r="X822" s="282"/>
      <c r="Y822" s="282"/>
      <c r="Z822" s="282"/>
      <c r="AA822" s="282"/>
      <c r="AB822" s="282"/>
      <c r="AC822" s="282"/>
      <c r="AD822" s="282"/>
      <c r="AE822" s="282"/>
      <c r="AF822" s="282"/>
      <c r="AG822" s="282"/>
      <c r="AH822" s="282"/>
      <c r="AI822" s="282"/>
      <c r="AJ822" s="282"/>
      <c r="AK822" s="282"/>
      <c r="AL822" s="282"/>
      <c r="AM822" s="282"/>
      <c r="AN822" s="282"/>
      <c r="AO822" s="282"/>
      <c r="AP822" s="282"/>
      <c r="AQ822" s="282"/>
      <c r="AR822" s="282"/>
      <c r="AS822" s="282"/>
      <c r="AT822" s="282"/>
      <c r="AU822" s="282"/>
      <c r="AV822" s="282"/>
      <c r="AW822" s="282"/>
    </row>
    <row r="823">
      <c r="A823" s="282"/>
      <c r="B823" s="282"/>
      <c r="C823" s="282"/>
      <c r="D823" s="282"/>
      <c r="E823" s="282"/>
      <c r="F823" s="282"/>
      <c r="G823" s="282"/>
      <c r="H823" s="282"/>
      <c r="I823" s="282"/>
      <c r="J823" s="282"/>
      <c r="K823" s="282"/>
      <c r="L823" s="282"/>
      <c r="M823" s="282"/>
      <c r="N823" s="282"/>
      <c r="O823" s="282"/>
      <c r="P823" s="282"/>
      <c r="Q823" s="282"/>
      <c r="R823" s="282"/>
      <c r="S823" s="282"/>
      <c r="T823" s="282"/>
      <c r="U823" s="282"/>
      <c r="V823" s="282"/>
      <c r="W823" s="282"/>
      <c r="X823" s="282"/>
      <c r="Y823" s="282"/>
      <c r="Z823" s="282"/>
      <c r="AA823" s="282"/>
      <c r="AB823" s="282"/>
      <c r="AC823" s="282"/>
      <c r="AD823" s="282"/>
      <c r="AE823" s="282"/>
      <c r="AF823" s="282"/>
      <c r="AG823" s="282"/>
      <c r="AH823" s="282"/>
      <c r="AI823" s="282"/>
      <c r="AJ823" s="282"/>
      <c r="AK823" s="282"/>
      <c r="AL823" s="282"/>
      <c r="AM823" s="282"/>
      <c r="AN823" s="282"/>
      <c r="AO823" s="282"/>
      <c r="AP823" s="282"/>
      <c r="AQ823" s="282"/>
      <c r="AR823" s="282"/>
      <c r="AS823" s="282"/>
      <c r="AT823" s="282"/>
      <c r="AU823" s="282"/>
      <c r="AV823" s="282"/>
      <c r="AW823" s="282"/>
    </row>
    <row r="824">
      <c r="A824" s="282"/>
      <c r="B824" s="282"/>
      <c r="C824" s="282"/>
      <c r="D824" s="282"/>
      <c r="E824" s="282"/>
      <c r="F824" s="282"/>
      <c r="G824" s="282"/>
      <c r="H824" s="282"/>
      <c r="I824" s="282"/>
      <c r="J824" s="282"/>
      <c r="K824" s="282"/>
      <c r="L824" s="282"/>
      <c r="M824" s="282"/>
      <c r="N824" s="282"/>
      <c r="O824" s="282"/>
      <c r="P824" s="282"/>
      <c r="Q824" s="282"/>
      <c r="R824" s="282"/>
      <c r="S824" s="282"/>
      <c r="T824" s="282"/>
      <c r="U824" s="282"/>
      <c r="V824" s="282"/>
      <c r="W824" s="282"/>
      <c r="X824" s="282"/>
      <c r="Y824" s="282"/>
      <c r="Z824" s="282"/>
      <c r="AA824" s="282"/>
      <c r="AB824" s="282"/>
      <c r="AC824" s="282"/>
      <c r="AD824" s="282"/>
      <c r="AE824" s="282"/>
      <c r="AF824" s="282"/>
      <c r="AG824" s="282"/>
      <c r="AH824" s="282"/>
      <c r="AI824" s="282"/>
      <c r="AJ824" s="282"/>
      <c r="AK824" s="282"/>
      <c r="AL824" s="282"/>
      <c r="AM824" s="282"/>
      <c r="AN824" s="282"/>
      <c r="AO824" s="282"/>
      <c r="AP824" s="282"/>
      <c r="AQ824" s="282"/>
      <c r="AR824" s="282"/>
      <c r="AS824" s="282"/>
      <c r="AT824" s="282"/>
      <c r="AU824" s="282"/>
      <c r="AV824" s="282"/>
      <c r="AW824" s="282"/>
    </row>
    <row r="825">
      <c r="A825" s="282"/>
      <c r="B825" s="282"/>
      <c r="C825" s="282"/>
      <c r="D825" s="282"/>
      <c r="E825" s="282"/>
      <c r="F825" s="282"/>
      <c r="G825" s="282"/>
      <c r="H825" s="282"/>
      <c r="I825" s="282"/>
      <c r="J825" s="282"/>
      <c r="K825" s="282"/>
      <c r="L825" s="282"/>
      <c r="M825" s="282"/>
      <c r="N825" s="282"/>
      <c r="O825" s="282"/>
      <c r="P825" s="282"/>
      <c r="Q825" s="282"/>
      <c r="R825" s="282"/>
      <c r="S825" s="282"/>
      <c r="T825" s="282"/>
      <c r="U825" s="282"/>
      <c r="V825" s="282"/>
      <c r="W825" s="282"/>
      <c r="X825" s="282"/>
      <c r="Y825" s="282"/>
      <c r="Z825" s="282"/>
      <c r="AA825" s="282"/>
      <c r="AB825" s="282"/>
      <c r="AC825" s="282"/>
      <c r="AD825" s="282"/>
      <c r="AE825" s="282"/>
      <c r="AF825" s="282"/>
      <c r="AG825" s="282"/>
      <c r="AH825" s="282"/>
      <c r="AI825" s="282"/>
      <c r="AJ825" s="282"/>
      <c r="AK825" s="282"/>
      <c r="AL825" s="282"/>
      <c r="AM825" s="282"/>
      <c r="AN825" s="282"/>
      <c r="AO825" s="282"/>
      <c r="AP825" s="282"/>
      <c r="AQ825" s="282"/>
      <c r="AR825" s="282"/>
      <c r="AS825" s="282"/>
      <c r="AT825" s="282"/>
      <c r="AU825" s="282"/>
      <c r="AV825" s="282"/>
      <c r="AW825" s="282"/>
    </row>
    <row r="826">
      <c r="A826" s="282"/>
      <c r="B826" s="282"/>
      <c r="C826" s="282"/>
      <c r="D826" s="282"/>
      <c r="E826" s="282"/>
      <c r="F826" s="282"/>
      <c r="G826" s="282"/>
      <c r="H826" s="282"/>
      <c r="I826" s="282"/>
      <c r="J826" s="282"/>
      <c r="K826" s="282"/>
      <c r="L826" s="282"/>
      <c r="M826" s="282"/>
      <c r="N826" s="282"/>
      <c r="O826" s="282"/>
      <c r="P826" s="282"/>
      <c r="Q826" s="282"/>
      <c r="R826" s="282"/>
      <c r="S826" s="282"/>
      <c r="T826" s="282"/>
      <c r="U826" s="282"/>
      <c r="V826" s="282"/>
      <c r="W826" s="282"/>
      <c r="X826" s="282"/>
      <c r="Y826" s="282"/>
      <c r="Z826" s="282"/>
      <c r="AA826" s="282"/>
      <c r="AB826" s="282"/>
      <c r="AC826" s="282"/>
      <c r="AD826" s="282"/>
      <c r="AE826" s="282"/>
      <c r="AF826" s="282"/>
      <c r="AG826" s="282"/>
      <c r="AH826" s="282"/>
      <c r="AI826" s="282"/>
      <c r="AJ826" s="282"/>
      <c r="AK826" s="282"/>
      <c r="AL826" s="282"/>
      <c r="AM826" s="282"/>
      <c r="AN826" s="282"/>
      <c r="AO826" s="282"/>
      <c r="AP826" s="282"/>
      <c r="AQ826" s="282"/>
      <c r="AR826" s="282"/>
      <c r="AS826" s="282"/>
      <c r="AT826" s="282"/>
      <c r="AU826" s="282"/>
      <c r="AV826" s="282"/>
      <c r="AW826" s="282"/>
    </row>
    <row r="827">
      <c r="A827" s="282"/>
      <c r="B827" s="282"/>
      <c r="C827" s="282"/>
      <c r="D827" s="282"/>
      <c r="E827" s="282"/>
      <c r="F827" s="282"/>
      <c r="G827" s="282"/>
      <c r="H827" s="282"/>
      <c r="I827" s="282"/>
      <c r="J827" s="282"/>
      <c r="K827" s="282"/>
      <c r="L827" s="282"/>
      <c r="M827" s="282"/>
      <c r="N827" s="282"/>
      <c r="O827" s="282"/>
      <c r="P827" s="282"/>
      <c r="Q827" s="282"/>
      <c r="R827" s="282"/>
      <c r="S827" s="282"/>
      <c r="T827" s="282"/>
      <c r="U827" s="282"/>
      <c r="V827" s="282"/>
      <c r="W827" s="282"/>
      <c r="X827" s="282"/>
      <c r="Y827" s="282"/>
      <c r="Z827" s="282"/>
      <c r="AA827" s="282"/>
      <c r="AB827" s="282"/>
      <c r="AC827" s="282"/>
      <c r="AD827" s="282"/>
      <c r="AE827" s="282"/>
      <c r="AF827" s="282"/>
      <c r="AG827" s="282"/>
      <c r="AH827" s="282"/>
      <c r="AI827" s="282"/>
      <c r="AJ827" s="282"/>
      <c r="AK827" s="282"/>
      <c r="AL827" s="282"/>
      <c r="AM827" s="282"/>
      <c r="AN827" s="282"/>
      <c r="AO827" s="282"/>
      <c r="AP827" s="282"/>
      <c r="AQ827" s="282"/>
      <c r="AR827" s="282"/>
      <c r="AS827" s="282"/>
      <c r="AT827" s="282"/>
      <c r="AU827" s="282"/>
      <c r="AV827" s="282"/>
      <c r="AW827" s="282"/>
    </row>
    <row r="828">
      <c r="A828" s="282"/>
      <c r="B828" s="282"/>
      <c r="C828" s="282"/>
      <c r="D828" s="282"/>
      <c r="E828" s="282"/>
      <c r="F828" s="282"/>
      <c r="G828" s="282"/>
      <c r="H828" s="282"/>
      <c r="I828" s="282"/>
      <c r="J828" s="282"/>
      <c r="K828" s="282"/>
      <c r="L828" s="282"/>
      <c r="M828" s="282"/>
      <c r="N828" s="282"/>
      <c r="O828" s="282"/>
      <c r="P828" s="282"/>
      <c r="Q828" s="282"/>
      <c r="R828" s="282"/>
      <c r="S828" s="282"/>
      <c r="T828" s="282"/>
      <c r="U828" s="282"/>
      <c r="V828" s="282"/>
      <c r="W828" s="282"/>
      <c r="X828" s="282"/>
      <c r="Y828" s="282"/>
      <c r="Z828" s="282"/>
      <c r="AA828" s="282"/>
      <c r="AB828" s="282"/>
      <c r="AC828" s="282"/>
      <c r="AD828" s="282"/>
      <c r="AE828" s="282"/>
      <c r="AF828" s="282"/>
      <c r="AG828" s="282"/>
      <c r="AH828" s="282"/>
      <c r="AI828" s="282"/>
      <c r="AJ828" s="282"/>
      <c r="AK828" s="282"/>
      <c r="AL828" s="282"/>
      <c r="AM828" s="282"/>
      <c r="AN828" s="282"/>
      <c r="AO828" s="282"/>
      <c r="AP828" s="282"/>
      <c r="AQ828" s="282"/>
      <c r="AR828" s="282"/>
      <c r="AS828" s="282"/>
      <c r="AT828" s="282"/>
      <c r="AU828" s="282"/>
      <c r="AV828" s="282"/>
      <c r="AW828" s="282"/>
    </row>
    <row r="829">
      <c r="A829" s="282"/>
      <c r="B829" s="282"/>
      <c r="C829" s="282"/>
      <c r="D829" s="282"/>
      <c r="E829" s="282"/>
      <c r="F829" s="282"/>
      <c r="G829" s="282"/>
      <c r="H829" s="282"/>
      <c r="I829" s="282"/>
      <c r="J829" s="282"/>
      <c r="K829" s="282"/>
      <c r="L829" s="282"/>
      <c r="M829" s="282"/>
      <c r="N829" s="282"/>
      <c r="O829" s="282"/>
      <c r="P829" s="282"/>
      <c r="Q829" s="282"/>
      <c r="R829" s="282"/>
      <c r="S829" s="282"/>
      <c r="T829" s="282"/>
      <c r="U829" s="282"/>
      <c r="V829" s="282"/>
      <c r="W829" s="282"/>
      <c r="X829" s="282"/>
      <c r="Y829" s="282"/>
      <c r="Z829" s="282"/>
      <c r="AA829" s="282"/>
      <c r="AB829" s="282"/>
      <c r="AC829" s="282"/>
      <c r="AD829" s="282"/>
      <c r="AE829" s="282"/>
      <c r="AF829" s="282"/>
      <c r="AG829" s="282"/>
      <c r="AH829" s="282"/>
      <c r="AI829" s="282"/>
      <c r="AJ829" s="282"/>
      <c r="AK829" s="282"/>
      <c r="AL829" s="282"/>
      <c r="AM829" s="282"/>
      <c r="AN829" s="282"/>
      <c r="AO829" s="282"/>
      <c r="AP829" s="282"/>
      <c r="AQ829" s="282"/>
      <c r="AR829" s="282"/>
      <c r="AS829" s="282"/>
      <c r="AT829" s="282"/>
      <c r="AU829" s="282"/>
      <c r="AV829" s="282"/>
      <c r="AW829" s="282"/>
    </row>
    <row r="830">
      <c r="A830" s="282"/>
      <c r="B830" s="282"/>
      <c r="C830" s="282"/>
      <c r="D830" s="282"/>
      <c r="E830" s="282"/>
      <c r="F830" s="282"/>
      <c r="G830" s="282"/>
      <c r="H830" s="282"/>
      <c r="I830" s="282"/>
      <c r="J830" s="282"/>
      <c r="K830" s="282"/>
      <c r="L830" s="282"/>
      <c r="M830" s="282"/>
      <c r="N830" s="282"/>
      <c r="O830" s="282"/>
      <c r="P830" s="282"/>
      <c r="Q830" s="282"/>
      <c r="R830" s="282"/>
      <c r="S830" s="282"/>
      <c r="T830" s="282"/>
      <c r="U830" s="282"/>
      <c r="V830" s="282"/>
      <c r="W830" s="282"/>
      <c r="X830" s="282"/>
      <c r="Y830" s="282"/>
      <c r="Z830" s="282"/>
      <c r="AA830" s="282"/>
      <c r="AB830" s="282"/>
      <c r="AC830" s="282"/>
      <c r="AD830" s="282"/>
      <c r="AE830" s="282"/>
      <c r="AF830" s="282"/>
      <c r="AG830" s="282"/>
      <c r="AH830" s="282"/>
      <c r="AI830" s="282"/>
      <c r="AJ830" s="282"/>
      <c r="AK830" s="282"/>
      <c r="AL830" s="282"/>
      <c r="AM830" s="282"/>
      <c r="AN830" s="282"/>
      <c r="AO830" s="282"/>
      <c r="AP830" s="282"/>
      <c r="AQ830" s="282"/>
      <c r="AR830" s="282"/>
      <c r="AS830" s="282"/>
      <c r="AT830" s="282"/>
      <c r="AU830" s="282"/>
      <c r="AV830" s="282"/>
      <c r="AW830" s="282"/>
    </row>
    <row r="831">
      <c r="A831" s="282"/>
      <c r="B831" s="282"/>
      <c r="C831" s="282"/>
      <c r="D831" s="282"/>
      <c r="E831" s="282"/>
      <c r="F831" s="282"/>
      <c r="G831" s="282"/>
      <c r="H831" s="282"/>
      <c r="I831" s="282"/>
      <c r="J831" s="282"/>
      <c r="K831" s="282"/>
      <c r="L831" s="282"/>
      <c r="M831" s="282"/>
      <c r="N831" s="282"/>
      <c r="O831" s="282"/>
      <c r="P831" s="282"/>
      <c r="Q831" s="282"/>
      <c r="R831" s="282"/>
      <c r="S831" s="282"/>
      <c r="T831" s="282"/>
      <c r="U831" s="282"/>
      <c r="V831" s="282"/>
      <c r="W831" s="282"/>
      <c r="X831" s="282"/>
      <c r="Y831" s="282"/>
      <c r="Z831" s="282"/>
      <c r="AA831" s="282"/>
      <c r="AB831" s="282"/>
      <c r="AC831" s="282"/>
      <c r="AD831" s="282"/>
      <c r="AE831" s="282"/>
      <c r="AF831" s="282"/>
      <c r="AG831" s="282"/>
      <c r="AH831" s="282"/>
      <c r="AI831" s="282"/>
      <c r="AJ831" s="282"/>
      <c r="AK831" s="282"/>
      <c r="AL831" s="282"/>
      <c r="AM831" s="282"/>
      <c r="AN831" s="282"/>
      <c r="AO831" s="282"/>
      <c r="AP831" s="282"/>
      <c r="AQ831" s="282"/>
      <c r="AR831" s="282"/>
      <c r="AS831" s="282"/>
      <c r="AT831" s="282"/>
      <c r="AU831" s="282"/>
      <c r="AV831" s="282"/>
      <c r="AW831" s="282"/>
    </row>
    <row r="832">
      <c r="A832" s="282"/>
      <c r="B832" s="282"/>
      <c r="C832" s="282"/>
      <c r="D832" s="282"/>
      <c r="E832" s="282"/>
      <c r="F832" s="282"/>
      <c r="G832" s="282"/>
      <c r="H832" s="282"/>
      <c r="I832" s="282"/>
      <c r="J832" s="282"/>
      <c r="K832" s="282"/>
      <c r="L832" s="282"/>
      <c r="M832" s="282"/>
      <c r="N832" s="282"/>
      <c r="O832" s="282"/>
      <c r="P832" s="282"/>
      <c r="Q832" s="282"/>
      <c r="R832" s="282"/>
      <c r="S832" s="282"/>
      <c r="T832" s="282"/>
      <c r="U832" s="282"/>
      <c r="V832" s="282"/>
      <c r="W832" s="282"/>
      <c r="X832" s="282"/>
      <c r="Y832" s="282"/>
      <c r="Z832" s="282"/>
      <c r="AA832" s="282"/>
      <c r="AB832" s="282"/>
      <c r="AC832" s="282"/>
      <c r="AD832" s="282"/>
      <c r="AE832" s="282"/>
      <c r="AF832" s="282"/>
      <c r="AG832" s="282"/>
      <c r="AH832" s="282"/>
      <c r="AI832" s="282"/>
      <c r="AJ832" s="282"/>
      <c r="AK832" s="282"/>
      <c r="AL832" s="282"/>
      <c r="AM832" s="282"/>
      <c r="AN832" s="282"/>
      <c r="AO832" s="282"/>
      <c r="AP832" s="282"/>
      <c r="AQ832" s="282"/>
      <c r="AR832" s="282"/>
      <c r="AS832" s="282"/>
      <c r="AT832" s="282"/>
      <c r="AU832" s="282"/>
      <c r="AV832" s="282"/>
      <c r="AW832" s="282"/>
    </row>
    <row r="833">
      <c r="A833" s="282"/>
      <c r="B833" s="282"/>
      <c r="C833" s="282"/>
      <c r="D833" s="282"/>
      <c r="E833" s="282"/>
      <c r="F833" s="282"/>
      <c r="G833" s="282"/>
      <c r="H833" s="282"/>
      <c r="I833" s="282"/>
      <c r="J833" s="282"/>
      <c r="K833" s="282"/>
      <c r="L833" s="282"/>
      <c r="M833" s="282"/>
      <c r="N833" s="282"/>
      <c r="O833" s="282"/>
      <c r="P833" s="282"/>
      <c r="Q833" s="282"/>
      <c r="R833" s="282"/>
      <c r="S833" s="282"/>
      <c r="T833" s="282"/>
      <c r="U833" s="282"/>
      <c r="V833" s="282"/>
      <c r="W833" s="282"/>
      <c r="X833" s="282"/>
      <c r="Y833" s="282"/>
      <c r="Z833" s="282"/>
      <c r="AA833" s="282"/>
      <c r="AB833" s="282"/>
      <c r="AC833" s="282"/>
      <c r="AD833" s="282"/>
      <c r="AE833" s="282"/>
      <c r="AF833" s="282"/>
      <c r="AG833" s="282"/>
      <c r="AH833" s="282"/>
      <c r="AI833" s="282"/>
      <c r="AJ833" s="282"/>
      <c r="AK833" s="282"/>
      <c r="AL833" s="282"/>
      <c r="AM833" s="282"/>
      <c r="AN833" s="282"/>
      <c r="AO833" s="282"/>
      <c r="AP833" s="282"/>
      <c r="AQ833" s="282"/>
      <c r="AR833" s="282"/>
      <c r="AS833" s="282"/>
      <c r="AT833" s="282"/>
      <c r="AU833" s="282"/>
      <c r="AV833" s="282"/>
      <c r="AW833" s="282"/>
    </row>
    <row r="834">
      <c r="A834" s="282"/>
      <c r="B834" s="282"/>
      <c r="C834" s="282"/>
      <c r="D834" s="282"/>
      <c r="E834" s="282"/>
      <c r="F834" s="282"/>
      <c r="G834" s="282"/>
      <c r="H834" s="282"/>
      <c r="I834" s="282"/>
      <c r="J834" s="282"/>
      <c r="K834" s="282"/>
      <c r="L834" s="282"/>
      <c r="M834" s="282"/>
      <c r="N834" s="282"/>
      <c r="O834" s="282"/>
      <c r="P834" s="282"/>
      <c r="Q834" s="282"/>
      <c r="R834" s="282"/>
      <c r="S834" s="282"/>
      <c r="T834" s="282"/>
      <c r="U834" s="282"/>
      <c r="V834" s="282"/>
      <c r="W834" s="282"/>
      <c r="X834" s="282"/>
      <c r="Y834" s="282"/>
      <c r="Z834" s="282"/>
      <c r="AA834" s="282"/>
      <c r="AB834" s="282"/>
      <c r="AC834" s="282"/>
      <c r="AD834" s="282"/>
      <c r="AE834" s="282"/>
      <c r="AF834" s="282"/>
      <c r="AG834" s="282"/>
      <c r="AH834" s="282"/>
      <c r="AI834" s="282"/>
      <c r="AJ834" s="282"/>
      <c r="AK834" s="282"/>
      <c r="AL834" s="282"/>
      <c r="AM834" s="282"/>
      <c r="AN834" s="282"/>
      <c r="AO834" s="282"/>
      <c r="AP834" s="282"/>
      <c r="AQ834" s="282"/>
      <c r="AR834" s="282"/>
      <c r="AS834" s="282"/>
      <c r="AT834" s="282"/>
      <c r="AU834" s="282"/>
      <c r="AV834" s="282"/>
      <c r="AW834" s="282"/>
    </row>
    <row r="835">
      <c r="A835" s="282"/>
      <c r="B835" s="282"/>
      <c r="C835" s="282"/>
      <c r="D835" s="282"/>
      <c r="E835" s="282"/>
      <c r="F835" s="282"/>
      <c r="G835" s="282"/>
      <c r="H835" s="282"/>
      <c r="I835" s="282"/>
      <c r="J835" s="282"/>
      <c r="K835" s="282"/>
      <c r="L835" s="282"/>
      <c r="M835" s="282"/>
      <c r="N835" s="282"/>
      <c r="O835" s="282"/>
      <c r="P835" s="282"/>
      <c r="Q835" s="282"/>
      <c r="R835" s="282"/>
      <c r="S835" s="282"/>
      <c r="T835" s="282"/>
      <c r="U835" s="282"/>
      <c r="V835" s="282"/>
      <c r="W835" s="282"/>
      <c r="X835" s="282"/>
      <c r="Y835" s="282"/>
      <c r="Z835" s="282"/>
      <c r="AA835" s="282"/>
      <c r="AB835" s="282"/>
      <c r="AC835" s="282"/>
      <c r="AD835" s="282"/>
      <c r="AE835" s="282"/>
      <c r="AF835" s="282"/>
      <c r="AG835" s="282"/>
      <c r="AH835" s="282"/>
      <c r="AI835" s="282"/>
      <c r="AJ835" s="282"/>
      <c r="AK835" s="282"/>
      <c r="AL835" s="282"/>
      <c r="AM835" s="282"/>
      <c r="AN835" s="282"/>
      <c r="AO835" s="282"/>
      <c r="AP835" s="282"/>
      <c r="AQ835" s="282"/>
      <c r="AR835" s="282"/>
      <c r="AS835" s="282"/>
      <c r="AT835" s="282"/>
      <c r="AU835" s="282"/>
      <c r="AV835" s="282"/>
      <c r="AW835" s="282"/>
    </row>
    <row r="836">
      <c r="A836" s="282"/>
      <c r="B836" s="282"/>
      <c r="C836" s="282"/>
      <c r="D836" s="282"/>
      <c r="E836" s="282"/>
      <c r="F836" s="282"/>
      <c r="G836" s="282"/>
      <c r="H836" s="282"/>
      <c r="I836" s="282"/>
      <c r="J836" s="282"/>
      <c r="K836" s="282"/>
      <c r="L836" s="282"/>
      <c r="M836" s="282"/>
      <c r="N836" s="282"/>
      <c r="O836" s="282"/>
      <c r="P836" s="282"/>
      <c r="Q836" s="282"/>
      <c r="R836" s="282"/>
      <c r="S836" s="282"/>
      <c r="T836" s="282"/>
      <c r="U836" s="282"/>
      <c r="V836" s="282"/>
      <c r="W836" s="282"/>
      <c r="X836" s="282"/>
      <c r="Y836" s="282"/>
      <c r="Z836" s="282"/>
      <c r="AA836" s="282"/>
      <c r="AB836" s="282"/>
      <c r="AC836" s="282"/>
      <c r="AD836" s="282"/>
      <c r="AE836" s="282"/>
      <c r="AF836" s="282"/>
      <c r="AG836" s="282"/>
      <c r="AH836" s="282"/>
      <c r="AI836" s="282"/>
      <c r="AJ836" s="282"/>
      <c r="AK836" s="282"/>
      <c r="AL836" s="282"/>
      <c r="AM836" s="282"/>
      <c r="AN836" s="282"/>
      <c r="AO836" s="282"/>
      <c r="AP836" s="282"/>
      <c r="AQ836" s="282"/>
      <c r="AR836" s="282"/>
      <c r="AS836" s="282"/>
      <c r="AT836" s="282"/>
      <c r="AU836" s="282"/>
      <c r="AV836" s="282"/>
      <c r="AW836" s="282"/>
    </row>
    <row r="837">
      <c r="A837" s="282"/>
      <c r="B837" s="282"/>
      <c r="C837" s="282"/>
      <c r="D837" s="282"/>
      <c r="E837" s="282"/>
      <c r="F837" s="282"/>
      <c r="G837" s="282"/>
      <c r="H837" s="282"/>
      <c r="I837" s="282"/>
      <c r="J837" s="282"/>
      <c r="K837" s="282"/>
      <c r="L837" s="282"/>
      <c r="M837" s="282"/>
      <c r="N837" s="282"/>
      <c r="O837" s="282"/>
      <c r="P837" s="282"/>
      <c r="Q837" s="282"/>
      <c r="R837" s="282"/>
      <c r="S837" s="282"/>
      <c r="T837" s="282"/>
      <c r="U837" s="282"/>
      <c r="V837" s="282"/>
      <c r="W837" s="282"/>
      <c r="X837" s="282"/>
      <c r="Y837" s="282"/>
      <c r="Z837" s="282"/>
      <c r="AA837" s="282"/>
      <c r="AB837" s="282"/>
      <c r="AC837" s="282"/>
      <c r="AD837" s="282"/>
      <c r="AE837" s="282"/>
      <c r="AF837" s="282"/>
      <c r="AG837" s="282"/>
      <c r="AH837" s="282"/>
      <c r="AI837" s="282"/>
      <c r="AJ837" s="282"/>
      <c r="AK837" s="282"/>
      <c r="AL837" s="282"/>
      <c r="AM837" s="282"/>
      <c r="AN837" s="282"/>
      <c r="AO837" s="282"/>
      <c r="AP837" s="282"/>
      <c r="AQ837" s="282"/>
      <c r="AR837" s="282"/>
      <c r="AS837" s="282"/>
      <c r="AT837" s="282"/>
      <c r="AU837" s="282"/>
      <c r="AV837" s="282"/>
      <c r="AW837" s="282"/>
    </row>
    <row r="838">
      <c r="A838" s="282"/>
      <c r="B838" s="282"/>
      <c r="C838" s="282"/>
      <c r="D838" s="282"/>
      <c r="E838" s="282"/>
      <c r="F838" s="282"/>
      <c r="G838" s="282"/>
      <c r="H838" s="282"/>
      <c r="I838" s="282"/>
      <c r="J838" s="282"/>
      <c r="K838" s="282"/>
      <c r="L838" s="282"/>
      <c r="M838" s="282"/>
      <c r="N838" s="282"/>
      <c r="O838" s="282"/>
      <c r="P838" s="282"/>
      <c r="Q838" s="282"/>
      <c r="R838" s="282"/>
      <c r="S838" s="282"/>
      <c r="T838" s="282"/>
      <c r="U838" s="282"/>
      <c r="V838" s="282"/>
      <c r="W838" s="282"/>
      <c r="X838" s="282"/>
      <c r="Y838" s="282"/>
      <c r="Z838" s="282"/>
      <c r="AA838" s="282"/>
      <c r="AB838" s="282"/>
      <c r="AC838" s="282"/>
      <c r="AD838" s="282"/>
      <c r="AE838" s="282"/>
      <c r="AF838" s="282"/>
      <c r="AG838" s="282"/>
      <c r="AH838" s="282"/>
      <c r="AI838" s="282"/>
      <c r="AJ838" s="282"/>
      <c r="AK838" s="282"/>
      <c r="AL838" s="282"/>
      <c r="AM838" s="282"/>
      <c r="AN838" s="282"/>
      <c r="AO838" s="282"/>
      <c r="AP838" s="282"/>
      <c r="AQ838" s="282"/>
      <c r="AR838" s="282"/>
      <c r="AS838" s="282"/>
      <c r="AT838" s="282"/>
      <c r="AU838" s="282"/>
      <c r="AV838" s="282"/>
      <c r="AW838" s="282"/>
    </row>
    <row r="839">
      <c r="A839" s="282"/>
      <c r="B839" s="282"/>
      <c r="C839" s="282"/>
      <c r="D839" s="282"/>
      <c r="E839" s="282"/>
      <c r="F839" s="282"/>
      <c r="G839" s="282"/>
      <c r="H839" s="282"/>
      <c r="I839" s="282"/>
      <c r="J839" s="282"/>
      <c r="K839" s="282"/>
      <c r="L839" s="282"/>
      <c r="M839" s="282"/>
      <c r="N839" s="282"/>
      <c r="O839" s="282"/>
      <c r="P839" s="282"/>
      <c r="Q839" s="282"/>
      <c r="R839" s="282"/>
      <c r="S839" s="282"/>
      <c r="T839" s="282"/>
      <c r="U839" s="282"/>
      <c r="V839" s="282"/>
      <c r="W839" s="282"/>
      <c r="X839" s="282"/>
      <c r="Y839" s="282"/>
      <c r="Z839" s="282"/>
      <c r="AA839" s="282"/>
      <c r="AB839" s="282"/>
      <c r="AC839" s="282"/>
      <c r="AD839" s="282"/>
      <c r="AE839" s="282"/>
      <c r="AF839" s="282"/>
      <c r="AG839" s="282"/>
      <c r="AH839" s="282"/>
      <c r="AI839" s="282"/>
      <c r="AJ839" s="282"/>
      <c r="AK839" s="282"/>
      <c r="AL839" s="282"/>
      <c r="AM839" s="282"/>
      <c r="AN839" s="282"/>
      <c r="AO839" s="282"/>
      <c r="AP839" s="282"/>
      <c r="AQ839" s="282"/>
      <c r="AR839" s="282"/>
      <c r="AS839" s="282"/>
      <c r="AT839" s="282"/>
      <c r="AU839" s="282"/>
      <c r="AV839" s="282"/>
      <c r="AW839" s="282"/>
    </row>
    <row r="840">
      <c r="A840" s="282"/>
      <c r="B840" s="282"/>
      <c r="C840" s="282"/>
      <c r="D840" s="282"/>
      <c r="E840" s="282"/>
      <c r="F840" s="282"/>
      <c r="G840" s="282"/>
      <c r="H840" s="282"/>
      <c r="I840" s="282"/>
      <c r="J840" s="282"/>
      <c r="K840" s="282"/>
      <c r="L840" s="282"/>
      <c r="M840" s="282"/>
      <c r="N840" s="282"/>
      <c r="O840" s="282"/>
      <c r="P840" s="282"/>
      <c r="Q840" s="282"/>
      <c r="R840" s="282"/>
      <c r="S840" s="282"/>
      <c r="T840" s="282"/>
      <c r="U840" s="282"/>
      <c r="V840" s="282"/>
      <c r="W840" s="282"/>
      <c r="X840" s="282"/>
      <c r="Y840" s="282"/>
      <c r="Z840" s="282"/>
      <c r="AA840" s="282"/>
      <c r="AB840" s="282"/>
      <c r="AC840" s="282"/>
      <c r="AD840" s="282"/>
      <c r="AE840" s="282"/>
      <c r="AF840" s="282"/>
      <c r="AG840" s="282"/>
      <c r="AH840" s="282"/>
      <c r="AI840" s="282"/>
      <c r="AJ840" s="282"/>
      <c r="AK840" s="282"/>
      <c r="AL840" s="282"/>
      <c r="AM840" s="282"/>
      <c r="AN840" s="282"/>
      <c r="AO840" s="282"/>
      <c r="AP840" s="282"/>
      <c r="AQ840" s="282"/>
      <c r="AR840" s="282"/>
      <c r="AS840" s="282"/>
      <c r="AT840" s="282"/>
      <c r="AU840" s="282"/>
      <c r="AV840" s="282"/>
      <c r="AW840" s="282"/>
    </row>
    <row r="841">
      <c r="A841" s="282"/>
      <c r="B841" s="282"/>
      <c r="C841" s="282"/>
      <c r="D841" s="282"/>
      <c r="E841" s="282"/>
      <c r="F841" s="282"/>
      <c r="G841" s="282"/>
      <c r="H841" s="282"/>
      <c r="I841" s="282"/>
      <c r="J841" s="282"/>
      <c r="K841" s="282"/>
      <c r="L841" s="282"/>
      <c r="M841" s="282"/>
      <c r="N841" s="282"/>
      <c r="O841" s="282"/>
      <c r="P841" s="282"/>
      <c r="Q841" s="282"/>
      <c r="R841" s="282"/>
      <c r="S841" s="282"/>
      <c r="T841" s="282"/>
      <c r="U841" s="282"/>
      <c r="V841" s="282"/>
      <c r="W841" s="282"/>
      <c r="X841" s="282"/>
      <c r="Y841" s="282"/>
      <c r="Z841" s="282"/>
      <c r="AA841" s="282"/>
      <c r="AB841" s="282"/>
      <c r="AC841" s="282"/>
      <c r="AD841" s="282"/>
      <c r="AE841" s="282"/>
      <c r="AF841" s="282"/>
      <c r="AG841" s="282"/>
      <c r="AH841" s="282"/>
      <c r="AI841" s="282"/>
      <c r="AJ841" s="282"/>
      <c r="AK841" s="282"/>
      <c r="AL841" s="282"/>
      <c r="AM841" s="282"/>
      <c r="AN841" s="282"/>
      <c r="AO841" s="282"/>
      <c r="AP841" s="282"/>
      <c r="AQ841" s="282"/>
      <c r="AR841" s="282"/>
      <c r="AS841" s="282"/>
      <c r="AT841" s="282"/>
      <c r="AU841" s="282"/>
      <c r="AV841" s="282"/>
      <c r="AW841" s="282"/>
    </row>
    <row r="842">
      <c r="A842" s="282"/>
      <c r="B842" s="282"/>
      <c r="C842" s="282"/>
      <c r="D842" s="282"/>
      <c r="E842" s="282"/>
      <c r="F842" s="282"/>
      <c r="G842" s="282"/>
      <c r="H842" s="282"/>
      <c r="I842" s="282"/>
      <c r="J842" s="282"/>
      <c r="K842" s="282"/>
      <c r="L842" s="282"/>
      <c r="M842" s="282"/>
      <c r="N842" s="282"/>
      <c r="O842" s="282"/>
      <c r="P842" s="282"/>
      <c r="Q842" s="282"/>
      <c r="R842" s="282"/>
      <c r="S842" s="282"/>
      <c r="T842" s="282"/>
      <c r="U842" s="282"/>
      <c r="V842" s="282"/>
      <c r="W842" s="282"/>
      <c r="X842" s="282"/>
      <c r="Y842" s="282"/>
      <c r="Z842" s="282"/>
      <c r="AA842" s="282"/>
      <c r="AB842" s="282"/>
      <c r="AC842" s="282"/>
      <c r="AD842" s="282"/>
      <c r="AE842" s="282"/>
      <c r="AF842" s="282"/>
      <c r="AG842" s="282"/>
      <c r="AH842" s="282"/>
      <c r="AI842" s="282"/>
      <c r="AJ842" s="282"/>
      <c r="AK842" s="282"/>
      <c r="AL842" s="282"/>
      <c r="AM842" s="282"/>
      <c r="AN842" s="282"/>
      <c r="AO842" s="282"/>
      <c r="AP842" s="282"/>
      <c r="AQ842" s="282"/>
      <c r="AR842" s="282"/>
      <c r="AS842" s="282"/>
      <c r="AT842" s="282"/>
      <c r="AU842" s="282"/>
      <c r="AV842" s="282"/>
      <c r="AW842" s="282"/>
    </row>
    <row r="843">
      <c r="A843" s="282"/>
      <c r="B843" s="282"/>
      <c r="C843" s="282"/>
      <c r="D843" s="282"/>
      <c r="E843" s="282"/>
      <c r="F843" s="282"/>
      <c r="G843" s="282"/>
      <c r="H843" s="282"/>
      <c r="I843" s="282"/>
      <c r="J843" s="282"/>
      <c r="K843" s="282"/>
      <c r="L843" s="282"/>
      <c r="M843" s="282"/>
      <c r="N843" s="282"/>
      <c r="O843" s="282"/>
      <c r="P843" s="282"/>
      <c r="Q843" s="282"/>
      <c r="R843" s="282"/>
      <c r="S843" s="282"/>
      <c r="T843" s="282"/>
      <c r="U843" s="282"/>
      <c r="V843" s="282"/>
      <c r="W843" s="282"/>
      <c r="X843" s="282"/>
      <c r="Y843" s="282"/>
      <c r="Z843" s="282"/>
      <c r="AA843" s="282"/>
      <c r="AB843" s="282"/>
      <c r="AC843" s="282"/>
      <c r="AD843" s="282"/>
      <c r="AE843" s="282"/>
      <c r="AF843" s="282"/>
      <c r="AG843" s="282"/>
      <c r="AH843" s="282"/>
      <c r="AI843" s="282"/>
      <c r="AJ843" s="282"/>
      <c r="AK843" s="282"/>
      <c r="AL843" s="282"/>
      <c r="AM843" s="282"/>
      <c r="AN843" s="282"/>
      <c r="AO843" s="282"/>
      <c r="AP843" s="282"/>
      <c r="AQ843" s="282"/>
      <c r="AR843" s="282"/>
      <c r="AS843" s="282"/>
      <c r="AT843" s="282"/>
      <c r="AU843" s="282"/>
      <c r="AV843" s="282"/>
      <c r="AW843" s="282"/>
    </row>
    <row r="844">
      <c r="A844" s="282"/>
      <c r="B844" s="282"/>
      <c r="C844" s="282"/>
      <c r="D844" s="282"/>
      <c r="E844" s="282"/>
      <c r="F844" s="282"/>
      <c r="G844" s="282"/>
      <c r="H844" s="282"/>
      <c r="I844" s="282"/>
      <c r="J844" s="282"/>
      <c r="K844" s="282"/>
      <c r="L844" s="282"/>
      <c r="M844" s="282"/>
      <c r="N844" s="282"/>
      <c r="O844" s="282"/>
      <c r="P844" s="282"/>
      <c r="Q844" s="282"/>
      <c r="R844" s="282"/>
      <c r="S844" s="282"/>
      <c r="T844" s="282"/>
      <c r="U844" s="282"/>
      <c r="V844" s="282"/>
      <c r="W844" s="282"/>
      <c r="X844" s="282"/>
      <c r="Y844" s="282"/>
      <c r="Z844" s="282"/>
      <c r="AA844" s="282"/>
      <c r="AB844" s="282"/>
      <c r="AC844" s="282"/>
      <c r="AD844" s="282"/>
      <c r="AE844" s="282"/>
      <c r="AF844" s="282"/>
      <c r="AG844" s="282"/>
      <c r="AH844" s="282"/>
      <c r="AI844" s="282"/>
      <c r="AJ844" s="282"/>
      <c r="AK844" s="282"/>
      <c r="AL844" s="282"/>
      <c r="AM844" s="282"/>
      <c r="AN844" s="282"/>
      <c r="AO844" s="282"/>
      <c r="AP844" s="282"/>
      <c r="AQ844" s="282"/>
      <c r="AR844" s="282"/>
      <c r="AS844" s="282"/>
      <c r="AT844" s="282"/>
      <c r="AU844" s="282"/>
      <c r="AV844" s="282"/>
      <c r="AW844" s="282"/>
    </row>
    <row r="845">
      <c r="A845" s="282"/>
      <c r="B845" s="282"/>
      <c r="C845" s="282"/>
      <c r="D845" s="282"/>
      <c r="E845" s="282"/>
      <c r="F845" s="282"/>
      <c r="G845" s="282"/>
      <c r="H845" s="282"/>
      <c r="I845" s="282"/>
      <c r="J845" s="282"/>
      <c r="K845" s="282"/>
      <c r="L845" s="282"/>
      <c r="M845" s="282"/>
      <c r="N845" s="282"/>
      <c r="O845" s="282"/>
      <c r="P845" s="282"/>
      <c r="Q845" s="282"/>
      <c r="R845" s="282"/>
      <c r="S845" s="282"/>
      <c r="T845" s="282"/>
      <c r="U845" s="282"/>
      <c r="V845" s="282"/>
      <c r="W845" s="282"/>
      <c r="X845" s="282"/>
      <c r="Y845" s="282"/>
      <c r="Z845" s="282"/>
      <c r="AA845" s="282"/>
      <c r="AB845" s="282"/>
      <c r="AC845" s="282"/>
      <c r="AD845" s="282"/>
      <c r="AE845" s="282"/>
      <c r="AF845" s="282"/>
      <c r="AG845" s="282"/>
      <c r="AH845" s="282"/>
      <c r="AI845" s="282"/>
      <c r="AJ845" s="282"/>
      <c r="AK845" s="282"/>
      <c r="AL845" s="282"/>
      <c r="AM845" s="282"/>
      <c r="AN845" s="282"/>
      <c r="AO845" s="282"/>
      <c r="AP845" s="282"/>
      <c r="AQ845" s="282"/>
      <c r="AR845" s="282"/>
      <c r="AS845" s="282"/>
      <c r="AT845" s="282"/>
      <c r="AU845" s="282"/>
      <c r="AV845" s="282"/>
      <c r="AW845" s="282"/>
    </row>
    <row r="846">
      <c r="A846" s="282"/>
      <c r="B846" s="282"/>
      <c r="C846" s="282"/>
      <c r="D846" s="282"/>
      <c r="E846" s="282"/>
      <c r="F846" s="282"/>
      <c r="G846" s="282"/>
      <c r="H846" s="282"/>
      <c r="I846" s="282"/>
      <c r="J846" s="282"/>
      <c r="K846" s="282"/>
      <c r="L846" s="282"/>
      <c r="M846" s="282"/>
      <c r="N846" s="282"/>
      <c r="O846" s="282"/>
      <c r="P846" s="282"/>
      <c r="Q846" s="282"/>
      <c r="R846" s="282"/>
      <c r="S846" s="282"/>
      <c r="T846" s="282"/>
      <c r="U846" s="282"/>
      <c r="V846" s="282"/>
      <c r="W846" s="282"/>
      <c r="X846" s="282"/>
      <c r="Y846" s="282"/>
      <c r="Z846" s="282"/>
      <c r="AA846" s="282"/>
      <c r="AB846" s="282"/>
      <c r="AC846" s="282"/>
      <c r="AD846" s="282"/>
      <c r="AE846" s="282"/>
      <c r="AF846" s="282"/>
      <c r="AG846" s="282"/>
      <c r="AH846" s="282"/>
      <c r="AI846" s="282"/>
      <c r="AJ846" s="282"/>
      <c r="AK846" s="282"/>
      <c r="AL846" s="282"/>
      <c r="AM846" s="282"/>
      <c r="AN846" s="282"/>
      <c r="AO846" s="282"/>
      <c r="AP846" s="282"/>
      <c r="AQ846" s="282"/>
      <c r="AR846" s="282"/>
      <c r="AS846" s="282"/>
      <c r="AT846" s="282"/>
      <c r="AU846" s="282"/>
      <c r="AV846" s="282"/>
      <c r="AW846" s="282"/>
    </row>
    <row r="847">
      <c r="A847" s="282"/>
      <c r="B847" s="282"/>
      <c r="C847" s="282"/>
      <c r="D847" s="282"/>
      <c r="E847" s="282"/>
      <c r="F847" s="282"/>
      <c r="G847" s="282"/>
      <c r="H847" s="282"/>
      <c r="I847" s="282"/>
      <c r="J847" s="282"/>
      <c r="K847" s="282"/>
      <c r="L847" s="282"/>
      <c r="M847" s="282"/>
      <c r="N847" s="282"/>
      <c r="O847" s="282"/>
      <c r="P847" s="282"/>
      <c r="Q847" s="282"/>
      <c r="R847" s="282"/>
      <c r="S847" s="282"/>
      <c r="T847" s="282"/>
      <c r="U847" s="282"/>
      <c r="V847" s="282"/>
      <c r="W847" s="282"/>
      <c r="X847" s="282"/>
      <c r="Y847" s="282"/>
      <c r="Z847" s="282"/>
      <c r="AA847" s="282"/>
      <c r="AB847" s="282"/>
      <c r="AC847" s="282"/>
      <c r="AD847" s="282"/>
      <c r="AE847" s="282"/>
      <c r="AF847" s="282"/>
      <c r="AG847" s="282"/>
      <c r="AH847" s="282"/>
      <c r="AI847" s="282"/>
      <c r="AJ847" s="282"/>
      <c r="AK847" s="282"/>
      <c r="AL847" s="282"/>
      <c r="AM847" s="282"/>
      <c r="AN847" s="282"/>
      <c r="AO847" s="282"/>
      <c r="AP847" s="282"/>
      <c r="AQ847" s="282"/>
      <c r="AR847" s="282"/>
      <c r="AS847" s="282"/>
      <c r="AT847" s="282"/>
      <c r="AU847" s="282"/>
      <c r="AV847" s="282"/>
      <c r="AW847" s="282"/>
    </row>
    <row r="848">
      <c r="A848" s="282"/>
      <c r="B848" s="282"/>
      <c r="C848" s="282"/>
      <c r="D848" s="282"/>
      <c r="E848" s="282"/>
      <c r="F848" s="282"/>
      <c r="G848" s="282"/>
      <c r="H848" s="282"/>
      <c r="I848" s="282"/>
      <c r="J848" s="282"/>
      <c r="K848" s="282"/>
      <c r="L848" s="282"/>
      <c r="M848" s="282"/>
      <c r="N848" s="282"/>
      <c r="O848" s="282"/>
      <c r="P848" s="282"/>
      <c r="Q848" s="282"/>
      <c r="R848" s="282"/>
      <c r="S848" s="282"/>
      <c r="T848" s="282"/>
      <c r="U848" s="282"/>
      <c r="V848" s="282"/>
      <c r="W848" s="282"/>
      <c r="X848" s="282"/>
      <c r="Y848" s="282"/>
      <c r="Z848" s="282"/>
      <c r="AA848" s="282"/>
      <c r="AB848" s="282"/>
      <c r="AC848" s="282"/>
      <c r="AD848" s="282"/>
      <c r="AE848" s="282"/>
      <c r="AF848" s="282"/>
      <c r="AG848" s="282"/>
      <c r="AH848" s="282"/>
      <c r="AI848" s="282"/>
      <c r="AJ848" s="282"/>
      <c r="AK848" s="282"/>
      <c r="AL848" s="282"/>
      <c r="AM848" s="282"/>
      <c r="AN848" s="282"/>
      <c r="AO848" s="282"/>
      <c r="AP848" s="282"/>
      <c r="AQ848" s="282"/>
      <c r="AR848" s="282"/>
      <c r="AS848" s="282"/>
      <c r="AT848" s="282"/>
      <c r="AU848" s="282"/>
      <c r="AV848" s="282"/>
      <c r="AW848" s="282"/>
    </row>
    <row r="849">
      <c r="A849" s="282"/>
      <c r="B849" s="282"/>
      <c r="C849" s="282"/>
      <c r="D849" s="282"/>
      <c r="E849" s="282"/>
      <c r="F849" s="282"/>
      <c r="G849" s="282"/>
      <c r="H849" s="282"/>
      <c r="I849" s="282"/>
      <c r="J849" s="282"/>
      <c r="K849" s="282"/>
      <c r="L849" s="282"/>
      <c r="M849" s="282"/>
      <c r="N849" s="282"/>
      <c r="O849" s="282"/>
      <c r="P849" s="282"/>
      <c r="Q849" s="282"/>
      <c r="R849" s="282"/>
      <c r="S849" s="282"/>
      <c r="T849" s="282"/>
      <c r="U849" s="282"/>
      <c r="V849" s="282"/>
      <c r="W849" s="282"/>
      <c r="X849" s="282"/>
      <c r="Y849" s="282"/>
      <c r="Z849" s="282"/>
      <c r="AA849" s="282"/>
      <c r="AB849" s="282"/>
      <c r="AC849" s="282"/>
      <c r="AD849" s="282"/>
      <c r="AE849" s="282"/>
      <c r="AF849" s="282"/>
      <c r="AG849" s="282"/>
      <c r="AH849" s="282"/>
      <c r="AI849" s="282"/>
      <c r="AJ849" s="282"/>
      <c r="AK849" s="282"/>
      <c r="AL849" s="282"/>
      <c r="AM849" s="282"/>
      <c r="AN849" s="282"/>
      <c r="AO849" s="282"/>
      <c r="AP849" s="282"/>
      <c r="AQ849" s="282"/>
      <c r="AR849" s="282"/>
      <c r="AS849" s="282"/>
      <c r="AT849" s="282"/>
      <c r="AU849" s="282"/>
      <c r="AV849" s="282"/>
      <c r="AW849" s="282"/>
    </row>
    <row r="850">
      <c r="A850" s="282"/>
      <c r="B850" s="282"/>
      <c r="C850" s="282"/>
      <c r="D850" s="282"/>
      <c r="E850" s="282"/>
      <c r="F850" s="282"/>
      <c r="G850" s="282"/>
      <c r="H850" s="282"/>
      <c r="I850" s="282"/>
      <c r="J850" s="282"/>
      <c r="K850" s="282"/>
      <c r="L850" s="282"/>
      <c r="M850" s="282"/>
      <c r="N850" s="282"/>
      <c r="O850" s="282"/>
      <c r="P850" s="282"/>
      <c r="Q850" s="282"/>
      <c r="R850" s="282"/>
      <c r="S850" s="282"/>
      <c r="T850" s="282"/>
      <c r="U850" s="282"/>
      <c r="V850" s="282"/>
      <c r="W850" s="282"/>
      <c r="X850" s="282"/>
      <c r="Y850" s="282"/>
      <c r="Z850" s="282"/>
      <c r="AA850" s="282"/>
      <c r="AB850" s="282"/>
      <c r="AC850" s="282"/>
      <c r="AD850" s="282"/>
      <c r="AE850" s="282"/>
      <c r="AF850" s="282"/>
      <c r="AG850" s="282"/>
      <c r="AH850" s="282"/>
      <c r="AI850" s="282"/>
      <c r="AJ850" s="282"/>
      <c r="AK850" s="282"/>
      <c r="AL850" s="282"/>
      <c r="AM850" s="282"/>
      <c r="AN850" s="282"/>
      <c r="AO850" s="282"/>
      <c r="AP850" s="282"/>
      <c r="AQ850" s="282"/>
      <c r="AR850" s="282"/>
      <c r="AS850" s="282"/>
      <c r="AT850" s="282"/>
      <c r="AU850" s="282"/>
      <c r="AV850" s="282"/>
      <c r="AW850" s="282"/>
    </row>
    <row r="851">
      <c r="A851" s="282"/>
      <c r="B851" s="282"/>
      <c r="C851" s="282"/>
      <c r="D851" s="282"/>
      <c r="E851" s="282"/>
      <c r="F851" s="282"/>
      <c r="G851" s="282"/>
      <c r="H851" s="282"/>
      <c r="I851" s="282"/>
      <c r="J851" s="282"/>
      <c r="K851" s="282"/>
      <c r="L851" s="282"/>
      <c r="M851" s="282"/>
      <c r="N851" s="282"/>
      <c r="O851" s="282"/>
      <c r="P851" s="282"/>
      <c r="Q851" s="282"/>
      <c r="R851" s="282"/>
      <c r="S851" s="282"/>
      <c r="T851" s="282"/>
      <c r="U851" s="282"/>
      <c r="V851" s="282"/>
      <c r="W851" s="282"/>
      <c r="X851" s="282"/>
      <c r="Y851" s="282"/>
      <c r="Z851" s="282"/>
      <c r="AA851" s="282"/>
      <c r="AB851" s="282"/>
      <c r="AC851" s="282"/>
      <c r="AD851" s="282"/>
      <c r="AE851" s="282"/>
      <c r="AF851" s="282"/>
      <c r="AG851" s="282"/>
      <c r="AH851" s="282"/>
      <c r="AI851" s="282"/>
      <c r="AJ851" s="282"/>
      <c r="AK851" s="282"/>
      <c r="AL851" s="282"/>
      <c r="AM851" s="282"/>
      <c r="AN851" s="282"/>
      <c r="AO851" s="282"/>
      <c r="AP851" s="282"/>
      <c r="AQ851" s="282"/>
      <c r="AR851" s="282"/>
      <c r="AS851" s="282"/>
      <c r="AT851" s="282"/>
      <c r="AU851" s="282"/>
      <c r="AV851" s="282"/>
      <c r="AW851" s="282"/>
    </row>
    <row r="852">
      <c r="A852" s="282"/>
      <c r="B852" s="282"/>
      <c r="C852" s="282"/>
      <c r="D852" s="282"/>
      <c r="E852" s="282"/>
      <c r="F852" s="282"/>
      <c r="G852" s="282"/>
      <c r="H852" s="282"/>
      <c r="I852" s="282"/>
      <c r="J852" s="282"/>
      <c r="K852" s="282"/>
      <c r="L852" s="282"/>
      <c r="M852" s="282"/>
      <c r="N852" s="282"/>
      <c r="O852" s="282"/>
      <c r="P852" s="282"/>
      <c r="Q852" s="282"/>
      <c r="R852" s="282"/>
      <c r="S852" s="282"/>
      <c r="T852" s="282"/>
      <c r="U852" s="282"/>
      <c r="V852" s="282"/>
      <c r="W852" s="282"/>
      <c r="X852" s="282"/>
      <c r="Y852" s="282"/>
      <c r="Z852" s="282"/>
      <c r="AA852" s="282"/>
      <c r="AB852" s="282"/>
      <c r="AC852" s="282"/>
      <c r="AD852" s="282"/>
      <c r="AE852" s="282"/>
      <c r="AF852" s="282"/>
      <c r="AG852" s="282"/>
      <c r="AH852" s="282"/>
      <c r="AI852" s="282"/>
      <c r="AJ852" s="282"/>
      <c r="AK852" s="282"/>
      <c r="AL852" s="282"/>
      <c r="AM852" s="282"/>
      <c r="AN852" s="282"/>
      <c r="AO852" s="282"/>
      <c r="AP852" s="282"/>
      <c r="AQ852" s="282"/>
      <c r="AR852" s="282"/>
      <c r="AS852" s="282"/>
      <c r="AT852" s="282"/>
      <c r="AU852" s="282"/>
      <c r="AV852" s="282"/>
      <c r="AW852" s="282"/>
    </row>
    <row r="853">
      <c r="A853" s="282"/>
      <c r="B853" s="282"/>
      <c r="C853" s="282"/>
      <c r="D853" s="282"/>
      <c r="E853" s="282"/>
      <c r="F853" s="282"/>
      <c r="G853" s="282"/>
      <c r="H853" s="282"/>
      <c r="I853" s="282"/>
      <c r="J853" s="282"/>
      <c r="K853" s="282"/>
      <c r="L853" s="282"/>
      <c r="M853" s="282"/>
      <c r="N853" s="282"/>
      <c r="O853" s="282"/>
      <c r="P853" s="282"/>
      <c r="Q853" s="282"/>
      <c r="R853" s="282"/>
      <c r="S853" s="282"/>
      <c r="T853" s="282"/>
      <c r="U853" s="282"/>
      <c r="V853" s="282"/>
      <c r="W853" s="282"/>
      <c r="X853" s="282"/>
      <c r="Y853" s="282"/>
      <c r="Z853" s="282"/>
      <c r="AA853" s="282"/>
      <c r="AB853" s="282"/>
      <c r="AC853" s="282"/>
      <c r="AD853" s="282"/>
      <c r="AE853" s="282"/>
      <c r="AF853" s="282"/>
      <c r="AG853" s="282"/>
      <c r="AH853" s="282"/>
      <c r="AI853" s="282"/>
      <c r="AJ853" s="282"/>
      <c r="AK853" s="282"/>
      <c r="AL853" s="282"/>
      <c r="AM853" s="282"/>
      <c r="AN853" s="282"/>
      <c r="AO853" s="282"/>
      <c r="AP853" s="282"/>
      <c r="AQ853" s="282"/>
      <c r="AR853" s="282"/>
      <c r="AS853" s="282"/>
      <c r="AT853" s="282"/>
      <c r="AU853" s="282"/>
      <c r="AV853" s="282"/>
      <c r="AW853" s="282"/>
    </row>
    <row r="854">
      <c r="A854" s="282"/>
      <c r="B854" s="282"/>
      <c r="C854" s="282"/>
      <c r="D854" s="282"/>
      <c r="E854" s="282"/>
      <c r="F854" s="282"/>
      <c r="G854" s="282"/>
      <c r="H854" s="282"/>
      <c r="I854" s="282"/>
      <c r="J854" s="282"/>
      <c r="K854" s="282"/>
      <c r="L854" s="282"/>
      <c r="M854" s="282"/>
      <c r="N854" s="282"/>
      <c r="O854" s="282"/>
      <c r="P854" s="282"/>
      <c r="Q854" s="282"/>
      <c r="R854" s="282"/>
      <c r="S854" s="282"/>
      <c r="T854" s="282"/>
      <c r="U854" s="282"/>
      <c r="V854" s="282"/>
      <c r="W854" s="282"/>
      <c r="X854" s="282"/>
      <c r="Y854" s="282"/>
      <c r="Z854" s="282"/>
      <c r="AA854" s="282"/>
      <c r="AB854" s="282"/>
      <c r="AC854" s="282"/>
      <c r="AD854" s="282"/>
      <c r="AE854" s="282"/>
      <c r="AF854" s="282"/>
      <c r="AG854" s="282"/>
      <c r="AH854" s="282"/>
      <c r="AI854" s="282"/>
      <c r="AJ854" s="282"/>
      <c r="AK854" s="282"/>
      <c r="AL854" s="282"/>
      <c r="AM854" s="282"/>
      <c r="AN854" s="282"/>
      <c r="AO854" s="282"/>
      <c r="AP854" s="282"/>
      <c r="AQ854" s="282"/>
      <c r="AR854" s="282"/>
      <c r="AS854" s="282"/>
      <c r="AT854" s="282"/>
      <c r="AU854" s="282"/>
      <c r="AV854" s="282"/>
      <c r="AW854" s="282"/>
    </row>
    <row r="855">
      <c r="A855" s="282"/>
      <c r="B855" s="282"/>
      <c r="C855" s="282"/>
      <c r="D855" s="282"/>
      <c r="E855" s="282"/>
      <c r="F855" s="282"/>
      <c r="G855" s="282"/>
      <c r="H855" s="282"/>
      <c r="I855" s="282"/>
      <c r="J855" s="282"/>
      <c r="K855" s="282"/>
      <c r="L855" s="282"/>
      <c r="M855" s="282"/>
      <c r="N855" s="282"/>
      <c r="O855" s="282"/>
      <c r="P855" s="282"/>
      <c r="Q855" s="282"/>
      <c r="R855" s="282"/>
      <c r="S855" s="282"/>
      <c r="T855" s="282"/>
      <c r="U855" s="282"/>
      <c r="V855" s="282"/>
      <c r="W855" s="282"/>
      <c r="X855" s="282"/>
      <c r="Y855" s="282"/>
      <c r="Z855" s="282"/>
      <c r="AA855" s="282"/>
      <c r="AB855" s="282"/>
      <c r="AC855" s="282"/>
      <c r="AD855" s="282"/>
      <c r="AE855" s="282"/>
      <c r="AF855" s="282"/>
      <c r="AG855" s="282"/>
      <c r="AH855" s="282"/>
      <c r="AI855" s="282"/>
      <c r="AJ855" s="282"/>
      <c r="AK855" s="282"/>
      <c r="AL855" s="282"/>
      <c r="AM855" s="282"/>
      <c r="AN855" s="282"/>
      <c r="AO855" s="282"/>
      <c r="AP855" s="282"/>
      <c r="AQ855" s="282"/>
      <c r="AR855" s="282"/>
      <c r="AS855" s="282"/>
      <c r="AT855" s="282"/>
      <c r="AU855" s="282"/>
      <c r="AV855" s="282"/>
      <c r="AW855" s="282"/>
    </row>
    <row r="856">
      <c r="A856" s="282"/>
      <c r="B856" s="282"/>
      <c r="C856" s="282"/>
      <c r="D856" s="282"/>
      <c r="E856" s="282"/>
      <c r="F856" s="282"/>
      <c r="G856" s="282"/>
      <c r="H856" s="282"/>
      <c r="I856" s="282"/>
      <c r="J856" s="282"/>
      <c r="K856" s="282"/>
      <c r="L856" s="282"/>
      <c r="M856" s="282"/>
      <c r="N856" s="282"/>
      <c r="O856" s="282"/>
      <c r="P856" s="282"/>
      <c r="Q856" s="282"/>
      <c r="R856" s="282"/>
      <c r="S856" s="282"/>
      <c r="T856" s="282"/>
      <c r="U856" s="282"/>
      <c r="V856" s="282"/>
      <c r="W856" s="282"/>
      <c r="X856" s="282"/>
      <c r="Y856" s="282"/>
      <c r="Z856" s="282"/>
      <c r="AA856" s="282"/>
      <c r="AB856" s="282"/>
      <c r="AC856" s="282"/>
      <c r="AD856" s="282"/>
      <c r="AE856" s="282"/>
      <c r="AF856" s="282"/>
      <c r="AG856" s="282"/>
      <c r="AH856" s="282"/>
      <c r="AI856" s="282"/>
      <c r="AJ856" s="282"/>
      <c r="AK856" s="282"/>
      <c r="AL856" s="282"/>
      <c r="AM856" s="282"/>
      <c r="AN856" s="282"/>
      <c r="AO856" s="282"/>
      <c r="AP856" s="282"/>
      <c r="AQ856" s="282"/>
      <c r="AR856" s="282"/>
      <c r="AS856" s="282"/>
      <c r="AT856" s="282"/>
      <c r="AU856" s="282"/>
      <c r="AV856" s="282"/>
      <c r="AW856" s="282"/>
    </row>
    <row r="857">
      <c r="A857" s="282"/>
      <c r="B857" s="282"/>
      <c r="C857" s="282"/>
      <c r="D857" s="282"/>
      <c r="E857" s="282"/>
      <c r="F857" s="282"/>
      <c r="G857" s="282"/>
      <c r="H857" s="282"/>
      <c r="I857" s="282"/>
      <c r="J857" s="282"/>
      <c r="K857" s="282"/>
      <c r="L857" s="282"/>
      <c r="M857" s="282"/>
      <c r="N857" s="282"/>
      <c r="O857" s="282"/>
      <c r="P857" s="282"/>
      <c r="Q857" s="282"/>
      <c r="R857" s="282"/>
      <c r="S857" s="282"/>
      <c r="T857" s="282"/>
      <c r="U857" s="282"/>
      <c r="V857" s="282"/>
      <c r="W857" s="282"/>
      <c r="X857" s="282"/>
      <c r="Y857" s="282"/>
      <c r="Z857" s="282"/>
      <c r="AA857" s="282"/>
      <c r="AB857" s="282"/>
      <c r="AC857" s="282"/>
      <c r="AD857" s="282"/>
      <c r="AE857" s="282"/>
      <c r="AF857" s="282"/>
      <c r="AG857" s="282"/>
      <c r="AH857" s="282"/>
      <c r="AI857" s="282"/>
      <c r="AJ857" s="282"/>
      <c r="AK857" s="282"/>
      <c r="AL857" s="282"/>
      <c r="AM857" s="282"/>
      <c r="AN857" s="282"/>
      <c r="AO857" s="282"/>
      <c r="AP857" s="282"/>
      <c r="AQ857" s="282"/>
      <c r="AR857" s="282"/>
      <c r="AS857" s="282"/>
      <c r="AT857" s="282"/>
      <c r="AU857" s="282"/>
      <c r="AV857" s="282"/>
      <c r="AW857" s="282"/>
    </row>
    <row r="858">
      <c r="A858" s="282"/>
      <c r="B858" s="282"/>
      <c r="C858" s="282"/>
      <c r="D858" s="282"/>
      <c r="E858" s="282"/>
      <c r="F858" s="282"/>
      <c r="G858" s="282"/>
      <c r="H858" s="282"/>
      <c r="I858" s="282"/>
      <c r="J858" s="282"/>
      <c r="K858" s="282"/>
      <c r="L858" s="282"/>
      <c r="M858" s="282"/>
      <c r="N858" s="282"/>
      <c r="O858" s="282"/>
      <c r="P858" s="282"/>
      <c r="Q858" s="282"/>
      <c r="R858" s="282"/>
      <c r="S858" s="282"/>
      <c r="T858" s="282"/>
      <c r="U858" s="282"/>
      <c r="V858" s="282"/>
      <c r="W858" s="282"/>
      <c r="X858" s="282"/>
      <c r="Y858" s="282"/>
      <c r="Z858" s="282"/>
      <c r="AA858" s="282"/>
      <c r="AB858" s="282"/>
      <c r="AC858" s="282"/>
      <c r="AD858" s="282"/>
      <c r="AE858" s="282"/>
      <c r="AF858" s="282"/>
      <c r="AG858" s="282"/>
      <c r="AH858" s="282"/>
      <c r="AI858" s="282"/>
      <c r="AJ858" s="282"/>
      <c r="AK858" s="282"/>
      <c r="AL858" s="282"/>
      <c r="AM858" s="282"/>
      <c r="AN858" s="282"/>
      <c r="AO858" s="282"/>
      <c r="AP858" s="282"/>
      <c r="AQ858" s="282"/>
      <c r="AR858" s="282"/>
      <c r="AS858" s="282"/>
      <c r="AT858" s="282"/>
      <c r="AU858" s="282"/>
      <c r="AV858" s="282"/>
      <c r="AW858" s="282"/>
    </row>
    <row r="859">
      <c r="A859" s="282"/>
      <c r="B859" s="282"/>
      <c r="C859" s="282"/>
      <c r="D859" s="282"/>
      <c r="E859" s="282"/>
      <c r="F859" s="282"/>
      <c r="G859" s="282"/>
      <c r="H859" s="282"/>
      <c r="I859" s="282"/>
      <c r="J859" s="282"/>
      <c r="K859" s="282"/>
      <c r="L859" s="282"/>
      <c r="M859" s="282"/>
      <c r="N859" s="282"/>
      <c r="O859" s="282"/>
      <c r="P859" s="282"/>
      <c r="Q859" s="282"/>
      <c r="R859" s="282"/>
      <c r="S859" s="282"/>
      <c r="T859" s="282"/>
      <c r="U859" s="282"/>
      <c r="V859" s="282"/>
      <c r="W859" s="282"/>
      <c r="X859" s="282"/>
      <c r="Y859" s="282"/>
      <c r="Z859" s="282"/>
      <c r="AA859" s="282"/>
      <c r="AB859" s="282"/>
      <c r="AC859" s="282"/>
      <c r="AD859" s="282"/>
      <c r="AE859" s="282"/>
      <c r="AF859" s="282"/>
      <c r="AG859" s="282"/>
      <c r="AH859" s="282"/>
      <c r="AI859" s="282"/>
      <c r="AJ859" s="282"/>
      <c r="AK859" s="282"/>
      <c r="AL859" s="282"/>
      <c r="AM859" s="282"/>
      <c r="AN859" s="282"/>
      <c r="AO859" s="282"/>
      <c r="AP859" s="282"/>
      <c r="AQ859" s="282"/>
      <c r="AR859" s="282"/>
      <c r="AS859" s="282"/>
      <c r="AT859" s="282"/>
      <c r="AU859" s="282"/>
      <c r="AV859" s="282"/>
      <c r="AW859" s="282"/>
    </row>
    <row r="860">
      <c r="A860" s="282"/>
      <c r="B860" s="282"/>
      <c r="C860" s="282"/>
      <c r="D860" s="282"/>
      <c r="E860" s="282"/>
      <c r="F860" s="282"/>
      <c r="G860" s="282"/>
      <c r="H860" s="282"/>
      <c r="I860" s="282"/>
      <c r="J860" s="282"/>
      <c r="K860" s="282"/>
      <c r="L860" s="282"/>
      <c r="M860" s="282"/>
      <c r="N860" s="282"/>
      <c r="O860" s="282"/>
      <c r="P860" s="282"/>
      <c r="Q860" s="282"/>
      <c r="R860" s="282"/>
      <c r="S860" s="282"/>
      <c r="T860" s="282"/>
      <c r="U860" s="282"/>
      <c r="V860" s="282"/>
      <c r="W860" s="282"/>
      <c r="X860" s="282"/>
      <c r="Y860" s="282"/>
      <c r="Z860" s="282"/>
      <c r="AA860" s="282"/>
      <c r="AB860" s="282"/>
      <c r="AC860" s="282"/>
      <c r="AD860" s="282"/>
      <c r="AE860" s="282"/>
      <c r="AF860" s="282"/>
      <c r="AG860" s="282"/>
      <c r="AH860" s="282"/>
      <c r="AI860" s="282"/>
      <c r="AJ860" s="282"/>
      <c r="AK860" s="282"/>
      <c r="AL860" s="282"/>
      <c r="AM860" s="282"/>
      <c r="AN860" s="282"/>
      <c r="AO860" s="282"/>
      <c r="AP860" s="282"/>
      <c r="AQ860" s="282"/>
      <c r="AR860" s="282"/>
      <c r="AS860" s="282"/>
      <c r="AT860" s="282"/>
      <c r="AU860" s="282"/>
      <c r="AV860" s="282"/>
      <c r="AW860" s="282"/>
    </row>
    <row r="861">
      <c r="A861" s="282"/>
      <c r="B861" s="282"/>
      <c r="C861" s="282"/>
      <c r="D861" s="282"/>
      <c r="E861" s="282"/>
      <c r="F861" s="282"/>
      <c r="G861" s="282"/>
      <c r="H861" s="282"/>
      <c r="I861" s="282"/>
      <c r="J861" s="282"/>
      <c r="K861" s="282"/>
      <c r="L861" s="282"/>
      <c r="M861" s="282"/>
      <c r="N861" s="282"/>
      <c r="O861" s="282"/>
      <c r="P861" s="282"/>
      <c r="Q861" s="282"/>
      <c r="R861" s="282"/>
      <c r="S861" s="282"/>
      <c r="T861" s="282"/>
      <c r="U861" s="282"/>
      <c r="V861" s="282"/>
      <c r="W861" s="282"/>
      <c r="X861" s="282"/>
      <c r="Y861" s="282"/>
      <c r="Z861" s="282"/>
      <c r="AA861" s="282"/>
      <c r="AB861" s="282"/>
      <c r="AC861" s="282"/>
      <c r="AD861" s="282"/>
      <c r="AE861" s="282"/>
      <c r="AF861" s="282"/>
      <c r="AG861" s="282"/>
      <c r="AH861" s="282"/>
      <c r="AI861" s="282"/>
      <c r="AJ861" s="282"/>
      <c r="AK861" s="282"/>
      <c r="AL861" s="282"/>
      <c r="AM861" s="282"/>
      <c r="AN861" s="282"/>
      <c r="AO861" s="282"/>
      <c r="AP861" s="282"/>
      <c r="AQ861" s="282"/>
      <c r="AR861" s="282"/>
      <c r="AS861" s="282"/>
      <c r="AT861" s="282"/>
      <c r="AU861" s="282"/>
      <c r="AV861" s="282"/>
      <c r="AW861" s="282"/>
    </row>
    <row r="862">
      <c r="A862" s="282"/>
      <c r="B862" s="282"/>
      <c r="C862" s="282"/>
      <c r="D862" s="282"/>
      <c r="E862" s="282"/>
      <c r="F862" s="282"/>
      <c r="G862" s="282"/>
      <c r="H862" s="282"/>
      <c r="I862" s="282"/>
      <c r="J862" s="282"/>
      <c r="K862" s="282"/>
      <c r="L862" s="282"/>
      <c r="M862" s="282"/>
      <c r="N862" s="282"/>
      <c r="O862" s="282"/>
      <c r="P862" s="282"/>
      <c r="Q862" s="282"/>
      <c r="R862" s="282"/>
      <c r="S862" s="282"/>
      <c r="T862" s="282"/>
      <c r="U862" s="282"/>
      <c r="V862" s="282"/>
      <c r="W862" s="282"/>
      <c r="X862" s="282"/>
      <c r="Y862" s="282"/>
      <c r="Z862" s="282"/>
      <c r="AA862" s="282"/>
      <c r="AB862" s="282"/>
      <c r="AC862" s="282"/>
      <c r="AD862" s="282"/>
      <c r="AE862" s="282"/>
      <c r="AF862" s="282"/>
      <c r="AG862" s="282"/>
      <c r="AH862" s="282"/>
      <c r="AI862" s="282"/>
      <c r="AJ862" s="282"/>
      <c r="AK862" s="282"/>
      <c r="AL862" s="282"/>
      <c r="AM862" s="282"/>
      <c r="AN862" s="282"/>
      <c r="AO862" s="282"/>
      <c r="AP862" s="282"/>
      <c r="AQ862" s="282"/>
      <c r="AR862" s="282"/>
      <c r="AS862" s="282"/>
      <c r="AT862" s="282"/>
      <c r="AU862" s="282"/>
      <c r="AV862" s="282"/>
      <c r="AW862" s="282"/>
    </row>
    <row r="863">
      <c r="A863" s="282"/>
      <c r="B863" s="282"/>
      <c r="C863" s="282"/>
      <c r="D863" s="282"/>
      <c r="E863" s="282"/>
      <c r="F863" s="282"/>
      <c r="G863" s="282"/>
      <c r="H863" s="282"/>
      <c r="I863" s="282"/>
      <c r="J863" s="282"/>
      <c r="K863" s="282"/>
      <c r="L863" s="282"/>
      <c r="M863" s="282"/>
      <c r="N863" s="282"/>
      <c r="O863" s="282"/>
      <c r="P863" s="282"/>
      <c r="Q863" s="282"/>
      <c r="R863" s="282"/>
      <c r="S863" s="282"/>
      <c r="T863" s="282"/>
      <c r="U863" s="282"/>
      <c r="V863" s="282"/>
      <c r="W863" s="282"/>
      <c r="X863" s="282"/>
      <c r="Y863" s="282"/>
      <c r="Z863" s="282"/>
      <c r="AA863" s="282"/>
      <c r="AB863" s="282"/>
      <c r="AC863" s="282"/>
      <c r="AD863" s="282"/>
      <c r="AE863" s="282"/>
      <c r="AF863" s="282"/>
      <c r="AG863" s="282"/>
      <c r="AH863" s="282"/>
      <c r="AI863" s="282"/>
      <c r="AJ863" s="282"/>
      <c r="AK863" s="282"/>
      <c r="AL863" s="282"/>
      <c r="AM863" s="282"/>
      <c r="AN863" s="282"/>
      <c r="AO863" s="282"/>
      <c r="AP863" s="282"/>
      <c r="AQ863" s="282"/>
      <c r="AR863" s="282"/>
      <c r="AS863" s="282"/>
      <c r="AT863" s="282"/>
      <c r="AU863" s="282"/>
      <c r="AV863" s="282"/>
      <c r="AW863" s="282"/>
    </row>
    <row r="864">
      <c r="A864" s="282"/>
      <c r="B864" s="282"/>
      <c r="C864" s="282"/>
      <c r="D864" s="282"/>
      <c r="E864" s="282"/>
      <c r="F864" s="282"/>
      <c r="G864" s="282"/>
      <c r="H864" s="282"/>
      <c r="I864" s="282"/>
      <c r="J864" s="282"/>
      <c r="K864" s="282"/>
      <c r="L864" s="282"/>
      <c r="M864" s="282"/>
      <c r="N864" s="282"/>
      <c r="O864" s="282"/>
      <c r="P864" s="282"/>
      <c r="Q864" s="282"/>
      <c r="R864" s="282"/>
      <c r="S864" s="282"/>
      <c r="T864" s="282"/>
      <c r="U864" s="282"/>
      <c r="V864" s="282"/>
      <c r="W864" s="282"/>
      <c r="X864" s="282"/>
      <c r="Y864" s="282"/>
      <c r="Z864" s="282"/>
      <c r="AA864" s="282"/>
      <c r="AB864" s="282"/>
      <c r="AC864" s="282"/>
      <c r="AD864" s="282"/>
      <c r="AE864" s="282"/>
      <c r="AF864" s="282"/>
      <c r="AG864" s="282"/>
      <c r="AH864" s="282"/>
      <c r="AI864" s="282"/>
      <c r="AJ864" s="282"/>
      <c r="AK864" s="282"/>
      <c r="AL864" s="282"/>
      <c r="AM864" s="282"/>
      <c r="AN864" s="282"/>
      <c r="AO864" s="282"/>
      <c r="AP864" s="282"/>
      <c r="AQ864" s="282"/>
      <c r="AR864" s="282"/>
      <c r="AS864" s="282"/>
      <c r="AT864" s="282"/>
      <c r="AU864" s="282"/>
      <c r="AV864" s="282"/>
      <c r="AW864" s="282"/>
    </row>
    <row r="865">
      <c r="A865" s="282"/>
      <c r="B865" s="282"/>
      <c r="C865" s="282"/>
      <c r="D865" s="282"/>
      <c r="E865" s="282"/>
      <c r="F865" s="282"/>
      <c r="G865" s="282"/>
      <c r="H865" s="282"/>
      <c r="I865" s="282"/>
      <c r="J865" s="282"/>
      <c r="K865" s="282"/>
      <c r="L865" s="282"/>
      <c r="M865" s="282"/>
      <c r="N865" s="282"/>
      <c r="O865" s="282"/>
      <c r="P865" s="282"/>
      <c r="Q865" s="282"/>
      <c r="R865" s="282"/>
      <c r="S865" s="282"/>
      <c r="T865" s="282"/>
      <c r="U865" s="282"/>
      <c r="V865" s="282"/>
      <c r="W865" s="282"/>
      <c r="X865" s="282"/>
      <c r="Y865" s="282"/>
      <c r="Z865" s="282"/>
      <c r="AA865" s="282"/>
      <c r="AB865" s="282"/>
      <c r="AC865" s="282"/>
      <c r="AD865" s="282"/>
      <c r="AE865" s="282"/>
      <c r="AF865" s="282"/>
      <c r="AG865" s="282"/>
      <c r="AH865" s="282"/>
      <c r="AI865" s="282"/>
      <c r="AJ865" s="282"/>
      <c r="AK865" s="282"/>
      <c r="AL865" s="282"/>
      <c r="AM865" s="282"/>
      <c r="AN865" s="282"/>
      <c r="AO865" s="282"/>
      <c r="AP865" s="282"/>
      <c r="AQ865" s="282"/>
      <c r="AR865" s="282"/>
      <c r="AS865" s="282"/>
      <c r="AT865" s="282"/>
      <c r="AU865" s="282"/>
      <c r="AV865" s="282"/>
      <c r="AW865" s="282"/>
    </row>
    <row r="866">
      <c r="A866" s="282"/>
      <c r="B866" s="282"/>
      <c r="C866" s="282"/>
      <c r="D866" s="282"/>
      <c r="E866" s="282"/>
      <c r="F866" s="282"/>
      <c r="G866" s="282"/>
      <c r="H866" s="282"/>
      <c r="I866" s="282"/>
      <c r="J866" s="282"/>
      <c r="K866" s="282"/>
      <c r="L866" s="282"/>
      <c r="M866" s="282"/>
      <c r="N866" s="282"/>
      <c r="O866" s="282"/>
      <c r="P866" s="282"/>
      <c r="Q866" s="282"/>
      <c r="R866" s="282"/>
      <c r="S866" s="282"/>
      <c r="T866" s="282"/>
      <c r="U866" s="282"/>
      <c r="V866" s="282"/>
      <c r="W866" s="282"/>
      <c r="X866" s="282"/>
      <c r="Y866" s="282"/>
      <c r="Z866" s="282"/>
      <c r="AA866" s="282"/>
      <c r="AB866" s="282"/>
      <c r="AC866" s="282"/>
      <c r="AD866" s="282"/>
      <c r="AE866" s="282"/>
      <c r="AF866" s="282"/>
      <c r="AG866" s="282"/>
      <c r="AH866" s="282"/>
      <c r="AI866" s="282"/>
      <c r="AJ866" s="282"/>
      <c r="AK866" s="282"/>
      <c r="AL866" s="282"/>
      <c r="AM866" s="282"/>
      <c r="AN866" s="282"/>
      <c r="AO866" s="282"/>
      <c r="AP866" s="282"/>
      <c r="AQ866" s="282"/>
      <c r="AR866" s="282"/>
      <c r="AS866" s="282"/>
      <c r="AT866" s="282"/>
      <c r="AU866" s="282"/>
      <c r="AV866" s="282"/>
      <c r="AW866" s="282"/>
    </row>
    <row r="867">
      <c r="A867" s="282"/>
      <c r="B867" s="282"/>
      <c r="C867" s="282"/>
      <c r="D867" s="282"/>
      <c r="E867" s="282"/>
      <c r="F867" s="282"/>
      <c r="G867" s="282"/>
      <c r="H867" s="282"/>
      <c r="I867" s="282"/>
      <c r="J867" s="282"/>
      <c r="K867" s="282"/>
      <c r="L867" s="282"/>
      <c r="M867" s="282"/>
      <c r="N867" s="282"/>
      <c r="O867" s="282"/>
      <c r="P867" s="282"/>
      <c r="Q867" s="282"/>
      <c r="R867" s="282"/>
      <c r="S867" s="282"/>
      <c r="T867" s="282"/>
      <c r="U867" s="282"/>
      <c r="V867" s="282"/>
      <c r="W867" s="282"/>
      <c r="X867" s="282"/>
      <c r="Y867" s="282"/>
      <c r="Z867" s="282"/>
      <c r="AA867" s="282"/>
      <c r="AB867" s="282"/>
      <c r="AC867" s="282"/>
      <c r="AD867" s="282"/>
      <c r="AE867" s="282"/>
      <c r="AF867" s="282"/>
      <c r="AG867" s="282"/>
      <c r="AH867" s="282"/>
      <c r="AI867" s="282"/>
      <c r="AJ867" s="282"/>
      <c r="AK867" s="282"/>
      <c r="AL867" s="282"/>
      <c r="AM867" s="282"/>
      <c r="AN867" s="282"/>
      <c r="AO867" s="282"/>
      <c r="AP867" s="282"/>
      <c r="AQ867" s="282"/>
      <c r="AR867" s="282"/>
      <c r="AS867" s="282"/>
      <c r="AT867" s="282"/>
      <c r="AU867" s="282"/>
      <c r="AV867" s="282"/>
      <c r="AW867" s="282"/>
    </row>
    <row r="868">
      <c r="A868" s="282"/>
      <c r="B868" s="282"/>
      <c r="C868" s="282"/>
      <c r="D868" s="282"/>
      <c r="E868" s="282"/>
      <c r="F868" s="282"/>
      <c r="G868" s="282"/>
      <c r="H868" s="282"/>
      <c r="I868" s="282"/>
      <c r="J868" s="282"/>
      <c r="K868" s="282"/>
      <c r="L868" s="282"/>
      <c r="M868" s="282"/>
      <c r="N868" s="282"/>
      <c r="O868" s="282"/>
      <c r="P868" s="282"/>
      <c r="Q868" s="282"/>
      <c r="R868" s="282"/>
      <c r="S868" s="282"/>
      <c r="T868" s="282"/>
      <c r="U868" s="282"/>
      <c r="V868" s="282"/>
      <c r="W868" s="282"/>
      <c r="X868" s="282"/>
      <c r="Y868" s="282"/>
      <c r="Z868" s="282"/>
      <c r="AA868" s="282"/>
      <c r="AB868" s="282"/>
      <c r="AC868" s="282"/>
      <c r="AD868" s="282"/>
      <c r="AE868" s="282"/>
      <c r="AF868" s="282"/>
      <c r="AG868" s="282"/>
      <c r="AH868" s="282"/>
      <c r="AI868" s="282"/>
      <c r="AJ868" s="282"/>
      <c r="AK868" s="282"/>
      <c r="AL868" s="282"/>
      <c r="AM868" s="282"/>
      <c r="AN868" s="282"/>
      <c r="AO868" s="282"/>
      <c r="AP868" s="282"/>
      <c r="AQ868" s="282"/>
      <c r="AR868" s="282"/>
      <c r="AS868" s="282"/>
      <c r="AT868" s="282"/>
      <c r="AU868" s="282"/>
      <c r="AV868" s="282"/>
      <c r="AW868" s="282"/>
    </row>
    <row r="869">
      <c r="A869" s="282"/>
      <c r="B869" s="282"/>
      <c r="C869" s="282"/>
      <c r="D869" s="282"/>
      <c r="E869" s="282"/>
      <c r="F869" s="282"/>
      <c r="G869" s="282"/>
      <c r="H869" s="282"/>
      <c r="I869" s="282"/>
      <c r="J869" s="282"/>
      <c r="K869" s="282"/>
      <c r="L869" s="282"/>
      <c r="M869" s="282"/>
      <c r="N869" s="282"/>
      <c r="O869" s="282"/>
      <c r="P869" s="282"/>
      <c r="Q869" s="282"/>
      <c r="R869" s="282"/>
      <c r="S869" s="282"/>
      <c r="T869" s="282"/>
      <c r="U869" s="282"/>
      <c r="V869" s="282"/>
      <c r="W869" s="282"/>
      <c r="X869" s="282"/>
      <c r="Y869" s="282"/>
      <c r="Z869" s="282"/>
      <c r="AA869" s="282"/>
      <c r="AB869" s="282"/>
      <c r="AC869" s="282"/>
      <c r="AD869" s="282"/>
      <c r="AE869" s="282"/>
      <c r="AF869" s="282"/>
      <c r="AG869" s="282"/>
      <c r="AH869" s="282"/>
      <c r="AI869" s="282"/>
      <c r="AJ869" s="282"/>
      <c r="AK869" s="282"/>
      <c r="AL869" s="282"/>
      <c r="AM869" s="282"/>
      <c r="AN869" s="282"/>
      <c r="AO869" s="282"/>
      <c r="AP869" s="282"/>
      <c r="AQ869" s="282"/>
      <c r="AR869" s="282"/>
      <c r="AS869" s="282"/>
      <c r="AT869" s="282"/>
      <c r="AU869" s="282"/>
      <c r="AV869" s="282"/>
      <c r="AW869" s="282"/>
    </row>
    <row r="870">
      <c r="A870" s="282"/>
      <c r="B870" s="282"/>
      <c r="C870" s="282"/>
      <c r="D870" s="282"/>
      <c r="E870" s="282"/>
      <c r="F870" s="282"/>
      <c r="G870" s="282"/>
      <c r="H870" s="282"/>
      <c r="I870" s="282"/>
      <c r="J870" s="282"/>
      <c r="K870" s="282"/>
      <c r="L870" s="282"/>
      <c r="M870" s="282"/>
      <c r="N870" s="282"/>
      <c r="O870" s="282"/>
      <c r="P870" s="282"/>
      <c r="Q870" s="282"/>
      <c r="R870" s="282"/>
      <c r="S870" s="282"/>
      <c r="T870" s="282"/>
      <c r="U870" s="282"/>
      <c r="V870" s="282"/>
      <c r="W870" s="282"/>
      <c r="X870" s="282"/>
      <c r="Y870" s="282"/>
      <c r="Z870" s="282"/>
      <c r="AA870" s="282"/>
      <c r="AB870" s="282"/>
      <c r="AC870" s="282"/>
      <c r="AD870" s="282"/>
      <c r="AE870" s="282"/>
      <c r="AF870" s="282"/>
      <c r="AG870" s="282"/>
      <c r="AH870" s="282"/>
      <c r="AI870" s="282"/>
      <c r="AJ870" s="282"/>
      <c r="AK870" s="282"/>
      <c r="AL870" s="282"/>
      <c r="AM870" s="282"/>
      <c r="AN870" s="282"/>
      <c r="AO870" s="282"/>
      <c r="AP870" s="282"/>
      <c r="AQ870" s="282"/>
      <c r="AR870" s="282"/>
      <c r="AS870" s="282"/>
      <c r="AT870" s="282"/>
      <c r="AU870" s="282"/>
      <c r="AV870" s="282"/>
      <c r="AW870" s="282"/>
    </row>
    <row r="871">
      <c r="A871" s="282"/>
      <c r="B871" s="282"/>
      <c r="C871" s="282"/>
      <c r="D871" s="282"/>
      <c r="E871" s="282"/>
      <c r="F871" s="282"/>
      <c r="G871" s="282"/>
      <c r="H871" s="282"/>
      <c r="I871" s="282"/>
      <c r="J871" s="282"/>
      <c r="K871" s="282"/>
      <c r="L871" s="282"/>
      <c r="M871" s="282"/>
      <c r="N871" s="282"/>
      <c r="O871" s="282"/>
      <c r="P871" s="282"/>
      <c r="Q871" s="282"/>
      <c r="R871" s="282"/>
      <c r="S871" s="282"/>
      <c r="T871" s="282"/>
      <c r="U871" s="282"/>
      <c r="V871" s="282"/>
      <c r="W871" s="282"/>
      <c r="X871" s="282"/>
      <c r="Y871" s="282"/>
      <c r="Z871" s="282"/>
      <c r="AA871" s="282"/>
      <c r="AB871" s="282"/>
      <c r="AC871" s="282"/>
      <c r="AD871" s="282"/>
      <c r="AE871" s="282"/>
      <c r="AF871" s="282"/>
      <c r="AG871" s="282"/>
      <c r="AH871" s="282"/>
      <c r="AI871" s="282"/>
      <c r="AJ871" s="282"/>
      <c r="AK871" s="282"/>
      <c r="AL871" s="282"/>
      <c r="AM871" s="282"/>
      <c r="AN871" s="282"/>
      <c r="AO871" s="282"/>
      <c r="AP871" s="282"/>
      <c r="AQ871" s="282"/>
      <c r="AR871" s="282"/>
      <c r="AS871" s="282"/>
      <c r="AT871" s="282"/>
      <c r="AU871" s="282"/>
      <c r="AV871" s="282"/>
      <c r="AW871" s="282"/>
    </row>
    <row r="872">
      <c r="A872" s="282"/>
      <c r="B872" s="282"/>
      <c r="C872" s="282"/>
      <c r="D872" s="282"/>
      <c r="E872" s="282"/>
      <c r="F872" s="282"/>
      <c r="G872" s="282"/>
      <c r="H872" s="282"/>
      <c r="I872" s="282"/>
      <c r="J872" s="282"/>
      <c r="K872" s="282"/>
      <c r="L872" s="282"/>
      <c r="M872" s="282"/>
      <c r="N872" s="282"/>
      <c r="O872" s="282"/>
      <c r="P872" s="282"/>
      <c r="Q872" s="282"/>
      <c r="R872" s="282"/>
      <c r="S872" s="282"/>
      <c r="T872" s="282"/>
      <c r="U872" s="282"/>
      <c r="V872" s="282"/>
      <c r="W872" s="282"/>
      <c r="X872" s="282"/>
      <c r="Y872" s="282"/>
      <c r="Z872" s="282"/>
      <c r="AA872" s="282"/>
      <c r="AB872" s="282"/>
      <c r="AC872" s="282"/>
      <c r="AD872" s="282"/>
      <c r="AE872" s="282"/>
      <c r="AF872" s="282"/>
      <c r="AG872" s="282"/>
      <c r="AH872" s="282"/>
      <c r="AI872" s="282"/>
      <c r="AJ872" s="282"/>
      <c r="AK872" s="282"/>
      <c r="AL872" s="282"/>
      <c r="AM872" s="282"/>
      <c r="AN872" s="282"/>
      <c r="AO872" s="282"/>
      <c r="AP872" s="282"/>
      <c r="AQ872" s="282"/>
      <c r="AR872" s="282"/>
      <c r="AS872" s="282"/>
      <c r="AT872" s="282"/>
      <c r="AU872" s="282"/>
      <c r="AV872" s="282"/>
      <c r="AW872" s="282"/>
    </row>
    <row r="873">
      <c r="A873" s="282"/>
      <c r="B873" s="282"/>
      <c r="C873" s="282"/>
      <c r="D873" s="282"/>
      <c r="E873" s="282"/>
      <c r="F873" s="282"/>
      <c r="G873" s="282"/>
      <c r="H873" s="282"/>
      <c r="I873" s="282"/>
      <c r="J873" s="282"/>
      <c r="K873" s="282"/>
      <c r="L873" s="282"/>
      <c r="M873" s="282"/>
      <c r="N873" s="282"/>
      <c r="O873" s="282"/>
      <c r="P873" s="282"/>
      <c r="Q873" s="282"/>
      <c r="R873" s="282"/>
      <c r="S873" s="282"/>
      <c r="T873" s="282"/>
      <c r="U873" s="282"/>
      <c r="V873" s="282"/>
      <c r="W873" s="282"/>
      <c r="X873" s="282"/>
      <c r="Y873" s="282"/>
      <c r="Z873" s="282"/>
      <c r="AA873" s="282"/>
      <c r="AB873" s="282"/>
      <c r="AC873" s="282"/>
      <c r="AD873" s="282"/>
      <c r="AE873" s="282"/>
      <c r="AF873" s="282"/>
      <c r="AG873" s="282"/>
      <c r="AH873" s="282"/>
      <c r="AI873" s="282"/>
      <c r="AJ873" s="282"/>
      <c r="AK873" s="282"/>
      <c r="AL873" s="282"/>
      <c r="AM873" s="282"/>
      <c r="AN873" s="282"/>
      <c r="AO873" s="282"/>
      <c r="AP873" s="282"/>
      <c r="AQ873" s="282"/>
      <c r="AR873" s="282"/>
      <c r="AS873" s="282"/>
      <c r="AT873" s="282"/>
      <c r="AU873" s="282"/>
      <c r="AV873" s="282"/>
      <c r="AW873" s="282"/>
    </row>
    <row r="874">
      <c r="A874" s="282"/>
      <c r="B874" s="282"/>
      <c r="C874" s="282"/>
      <c r="D874" s="282"/>
      <c r="E874" s="282"/>
      <c r="F874" s="282"/>
      <c r="G874" s="282"/>
      <c r="H874" s="282"/>
      <c r="I874" s="282"/>
      <c r="J874" s="282"/>
      <c r="K874" s="282"/>
      <c r="L874" s="282"/>
      <c r="M874" s="282"/>
      <c r="N874" s="282"/>
      <c r="O874" s="282"/>
      <c r="P874" s="282"/>
      <c r="Q874" s="282"/>
      <c r="R874" s="282"/>
      <c r="S874" s="282"/>
      <c r="T874" s="282"/>
      <c r="U874" s="282"/>
      <c r="V874" s="282"/>
      <c r="W874" s="282"/>
      <c r="X874" s="282"/>
      <c r="Y874" s="282"/>
      <c r="Z874" s="282"/>
      <c r="AA874" s="282"/>
      <c r="AB874" s="282"/>
      <c r="AC874" s="282"/>
      <c r="AD874" s="282"/>
      <c r="AE874" s="282"/>
      <c r="AF874" s="282"/>
      <c r="AG874" s="282"/>
      <c r="AH874" s="282"/>
      <c r="AI874" s="282"/>
      <c r="AJ874" s="282"/>
      <c r="AK874" s="282"/>
      <c r="AL874" s="282"/>
      <c r="AM874" s="282"/>
      <c r="AN874" s="282"/>
      <c r="AO874" s="282"/>
      <c r="AP874" s="282"/>
      <c r="AQ874" s="282"/>
      <c r="AR874" s="282"/>
      <c r="AS874" s="282"/>
      <c r="AT874" s="282"/>
      <c r="AU874" s="282"/>
      <c r="AV874" s="282"/>
      <c r="AW874" s="282"/>
    </row>
    <row r="875">
      <c r="A875" s="282"/>
      <c r="B875" s="282"/>
      <c r="C875" s="282"/>
      <c r="D875" s="282"/>
      <c r="E875" s="282"/>
      <c r="F875" s="282"/>
      <c r="G875" s="282"/>
      <c r="H875" s="282"/>
      <c r="I875" s="282"/>
      <c r="J875" s="282"/>
      <c r="K875" s="282"/>
      <c r="L875" s="282"/>
      <c r="M875" s="282"/>
      <c r="N875" s="282"/>
      <c r="O875" s="282"/>
      <c r="P875" s="282"/>
      <c r="Q875" s="282"/>
      <c r="R875" s="282"/>
      <c r="S875" s="282"/>
      <c r="T875" s="282"/>
      <c r="U875" s="282"/>
      <c r="V875" s="282"/>
      <c r="W875" s="282"/>
      <c r="X875" s="282"/>
      <c r="Y875" s="282"/>
      <c r="Z875" s="282"/>
      <c r="AA875" s="282"/>
      <c r="AB875" s="282"/>
      <c r="AC875" s="282"/>
      <c r="AD875" s="282"/>
      <c r="AE875" s="282"/>
      <c r="AF875" s="282"/>
      <c r="AG875" s="282"/>
      <c r="AH875" s="282"/>
      <c r="AI875" s="282"/>
      <c r="AJ875" s="282"/>
      <c r="AK875" s="282"/>
      <c r="AL875" s="282"/>
      <c r="AM875" s="282"/>
      <c r="AN875" s="282"/>
      <c r="AO875" s="282"/>
      <c r="AP875" s="282"/>
      <c r="AQ875" s="282"/>
      <c r="AR875" s="282"/>
      <c r="AS875" s="282"/>
      <c r="AT875" s="282"/>
      <c r="AU875" s="282"/>
      <c r="AV875" s="282"/>
      <c r="AW875" s="282"/>
    </row>
    <row r="876">
      <c r="A876" s="282"/>
      <c r="B876" s="282"/>
      <c r="C876" s="282"/>
      <c r="D876" s="282"/>
      <c r="E876" s="282"/>
      <c r="F876" s="282"/>
      <c r="G876" s="282"/>
      <c r="H876" s="282"/>
      <c r="I876" s="282"/>
      <c r="J876" s="282"/>
      <c r="K876" s="282"/>
      <c r="L876" s="282"/>
      <c r="M876" s="282"/>
      <c r="N876" s="282"/>
      <c r="O876" s="282"/>
      <c r="P876" s="282"/>
      <c r="Q876" s="282"/>
      <c r="R876" s="282"/>
      <c r="S876" s="282"/>
      <c r="T876" s="282"/>
      <c r="U876" s="282"/>
      <c r="V876" s="282"/>
      <c r="W876" s="282"/>
      <c r="X876" s="282"/>
      <c r="Y876" s="282"/>
      <c r="Z876" s="282"/>
      <c r="AA876" s="282"/>
      <c r="AB876" s="282"/>
      <c r="AC876" s="282"/>
      <c r="AD876" s="282"/>
      <c r="AE876" s="282"/>
      <c r="AF876" s="282"/>
      <c r="AG876" s="282"/>
      <c r="AH876" s="282"/>
      <c r="AI876" s="282"/>
      <c r="AJ876" s="282"/>
      <c r="AK876" s="282"/>
      <c r="AL876" s="282"/>
      <c r="AM876" s="282"/>
      <c r="AN876" s="282"/>
      <c r="AO876" s="282"/>
      <c r="AP876" s="282"/>
      <c r="AQ876" s="282"/>
      <c r="AR876" s="282"/>
      <c r="AS876" s="282"/>
      <c r="AT876" s="282"/>
      <c r="AU876" s="282"/>
      <c r="AV876" s="282"/>
      <c r="AW876" s="282"/>
    </row>
    <row r="877">
      <c r="A877" s="282"/>
      <c r="B877" s="282"/>
      <c r="C877" s="282"/>
      <c r="D877" s="282"/>
      <c r="E877" s="282"/>
      <c r="F877" s="282"/>
      <c r="G877" s="282"/>
      <c r="H877" s="282"/>
      <c r="I877" s="282"/>
      <c r="J877" s="282"/>
      <c r="K877" s="282"/>
      <c r="L877" s="282"/>
      <c r="M877" s="282"/>
      <c r="N877" s="282"/>
      <c r="O877" s="282"/>
      <c r="P877" s="282"/>
      <c r="Q877" s="282"/>
      <c r="R877" s="282"/>
      <c r="S877" s="282"/>
      <c r="T877" s="282"/>
      <c r="U877" s="282"/>
      <c r="V877" s="282"/>
      <c r="W877" s="282"/>
      <c r="X877" s="282"/>
      <c r="Y877" s="282"/>
      <c r="Z877" s="282"/>
      <c r="AA877" s="282"/>
      <c r="AB877" s="282"/>
      <c r="AC877" s="282"/>
      <c r="AD877" s="282"/>
      <c r="AE877" s="282"/>
      <c r="AF877" s="282"/>
      <c r="AG877" s="282"/>
      <c r="AH877" s="282"/>
      <c r="AI877" s="282"/>
      <c r="AJ877" s="282"/>
      <c r="AK877" s="282"/>
      <c r="AL877" s="282"/>
      <c r="AM877" s="282"/>
      <c r="AN877" s="282"/>
      <c r="AO877" s="282"/>
      <c r="AP877" s="282"/>
      <c r="AQ877" s="282"/>
      <c r="AR877" s="282"/>
      <c r="AS877" s="282"/>
      <c r="AT877" s="282"/>
      <c r="AU877" s="282"/>
      <c r="AV877" s="282"/>
      <c r="AW877" s="282"/>
    </row>
    <row r="878">
      <c r="A878" s="282"/>
      <c r="B878" s="282"/>
      <c r="C878" s="282"/>
      <c r="D878" s="282"/>
      <c r="E878" s="282"/>
      <c r="F878" s="282"/>
      <c r="G878" s="282"/>
      <c r="H878" s="282"/>
      <c r="I878" s="282"/>
      <c r="J878" s="282"/>
      <c r="K878" s="282"/>
      <c r="L878" s="282"/>
      <c r="M878" s="282"/>
      <c r="N878" s="282"/>
      <c r="O878" s="282"/>
      <c r="P878" s="282"/>
      <c r="Q878" s="282"/>
      <c r="R878" s="282"/>
      <c r="S878" s="282"/>
      <c r="T878" s="282"/>
      <c r="U878" s="282"/>
      <c r="V878" s="282"/>
      <c r="W878" s="282"/>
      <c r="X878" s="282"/>
      <c r="Y878" s="282"/>
      <c r="Z878" s="282"/>
      <c r="AA878" s="282"/>
      <c r="AB878" s="282"/>
      <c r="AC878" s="282"/>
      <c r="AD878" s="282"/>
      <c r="AE878" s="282"/>
      <c r="AF878" s="282"/>
      <c r="AG878" s="282"/>
      <c r="AH878" s="282"/>
      <c r="AI878" s="282"/>
      <c r="AJ878" s="282"/>
      <c r="AK878" s="282"/>
      <c r="AL878" s="282"/>
      <c r="AM878" s="282"/>
      <c r="AN878" s="282"/>
      <c r="AO878" s="282"/>
      <c r="AP878" s="282"/>
      <c r="AQ878" s="282"/>
      <c r="AR878" s="282"/>
      <c r="AS878" s="282"/>
      <c r="AT878" s="282"/>
      <c r="AU878" s="282"/>
      <c r="AV878" s="282"/>
      <c r="AW878" s="282"/>
    </row>
    <row r="879">
      <c r="A879" s="282"/>
      <c r="B879" s="282"/>
      <c r="C879" s="282"/>
      <c r="D879" s="282"/>
      <c r="E879" s="282"/>
      <c r="F879" s="282"/>
      <c r="G879" s="282"/>
      <c r="H879" s="282"/>
      <c r="I879" s="282"/>
      <c r="J879" s="282"/>
      <c r="K879" s="282"/>
      <c r="L879" s="282"/>
      <c r="M879" s="282"/>
      <c r="N879" s="282"/>
      <c r="O879" s="282"/>
      <c r="P879" s="282"/>
      <c r="Q879" s="282"/>
      <c r="R879" s="282"/>
      <c r="S879" s="282"/>
      <c r="T879" s="282"/>
      <c r="U879" s="282"/>
      <c r="V879" s="282"/>
      <c r="W879" s="282"/>
      <c r="X879" s="282"/>
      <c r="Y879" s="282"/>
      <c r="Z879" s="282"/>
      <c r="AA879" s="282"/>
      <c r="AB879" s="282"/>
      <c r="AC879" s="282"/>
      <c r="AD879" s="282"/>
      <c r="AE879" s="282"/>
      <c r="AF879" s="282"/>
      <c r="AG879" s="282"/>
      <c r="AH879" s="282"/>
      <c r="AI879" s="282"/>
      <c r="AJ879" s="282"/>
      <c r="AK879" s="282"/>
      <c r="AL879" s="282"/>
      <c r="AM879" s="282"/>
      <c r="AN879" s="282"/>
      <c r="AO879" s="282"/>
      <c r="AP879" s="282"/>
      <c r="AQ879" s="282"/>
      <c r="AR879" s="282"/>
      <c r="AS879" s="282"/>
      <c r="AT879" s="282"/>
      <c r="AU879" s="282"/>
      <c r="AV879" s="282"/>
      <c r="AW879" s="282"/>
    </row>
    <row r="880">
      <c r="A880" s="282"/>
      <c r="B880" s="282"/>
      <c r="C880" s="282"/>
      <c r="D880" s="282"/>
      <c r="E880" s="282"/>
      <c r="F880" s="282"/>
      <c r="G880" s="282"/>
      <c r="H880" s="282"/>
      <c r="I880" s="282"/>
      <c r="J880" s="282"/>
      <c r="K880" s="282"/>
      <c r="L880" s="282"/>
      <c r="M880" s="282"/>
      <c r="N880" s="282"/>
      <c r="O880" s="282"/>
      <c r="P880" s="282"/>
      <c r="Q880" s="282"/>
      <c r="R880" s="282"/>
      <c r="S880" s="282"/>
      <c r="T880" s="282"/>
      <c r="U880" s="282"/>
      <c r="V880" s="282"/>
      <c r="W880" s="282"/>
      <c r="X880" s="282"/>
      <c r="Y880" s="282"/>
      <c r="Z880" s="282"/>
      <c r="AA880" s="282"/>
      <c r="AB880" s="282"/>
      <c r="AC880" s="282"/>
      <c r="AD880" s="282"/>
      <c r="AE880" s="282"/>
      <c r="AF880" s="282"/>
      <c r="AG880" s="282"/>
      <c r="AH880" s="282"/>
      <c r="AI880" s="282"/>
      <c r="AJ880" s="282"/>
      <c r="AK880" s="282"/>
      <c r="AL880" s="282"/>
      <c r="AM880" s="282"/>
      <c r="AN880" s="282"/>
      <c r="AO880" s="282"/>
      <c r="AP880" s="282"/>
      <c r="AQ880" s="282"/>
      <c r="AR880" s="282"/>
      <c r="AS880" s="282"/>
      <c r="AT880" s="282"/>
      <c r="AU880" s="282"/>
      <c r="AV880" s="282"/>
      <c r="AW880" s="282"/>
    </row>
    <row r="881">
      <c r="A881" s="282"/>
      <c r="B881" s="282"/>
      <c r="C881" s="282"/>
      <c r="D881" s="282"/>
      <c r="E881" s="282"/>
      <c r="F881" s="282"/>
      <c r="G881" s="282"/>
      <c r="H881" s="282"/>
      <c r="I881" s="282"/>
      <c r="J881" s="282"/>
      <c r="K881" s="282"/>
      <c r="L881" s="282"/>
      <c r="M881" s="282"/>
      <c r="N881" s="282"/>
      <c r="O881" s="282"/>
      <c r="P881" s="282"/>
      <c r="Q881" s="282"/>
      <c r="R881" s="282"/>
      <c r="S881" s="282"/>
      <c r="T881" s="282"/>
      <c r="U881" s="282"/>
      <c r="V881" s="282"/>
      <c r="W881" s="282"/>
      <c r="X881" s="282"/>
      <c r="Y881" s="282"/>
      <c r="Z881" s="282"/>
      <c r="AA881" s="282"/>
      <c r="AB881" s="282"/>
      <c r="AC881" s="282"/>
      <c r="AD881" s="282"/>
      <c r="AE881" s="282"/>
      <c r="AF881" s="282"/>
      <c r="AG881" s="282"/>
      <c r="AH881" s="282"/>
      <c r="AI881" s="282"/>
      <c r="AJ881" s="282"/>
      <c r="AK881" s="282"/>
      <c r="AL881" s="282"/>
      <c r="AM881" s="282"/>
      <c r="AN881" s="282"/>
      <c r="AO881" s="282"/>
      <c r="AP881" s="282"/>
      <c r="AQ881" s="282"/>
      <c r="AR881" s="282"/>
      <c r="AS881" s="282"/>
      <c r="AT881" s="282"/>
      <c r="AU881" s="282"/>
      <c r="AV881" s="282"/>
      <c r="AW881" s="282"/>
    </row>
    <row r="882">
      <c r="A882" s="282"/>
      <c r="B882" s="282"/>
      <c r="C882" s="282"/>
      <c r="D882" s="282"/>
      <c r="E882" s="282"/>
      <c r="F882" s="282"/>
      <c r="G882" s="282"/>
      <c r="H882" s="282"/>
      <c r="I882" s="282"/>
      <c r="J882" s="282"/>
      <c r="K882" s="282"/>
      <c r="L882" s="282"/>
      <c r="M882" s="282"/>
      <c r="N882" s="282"/>
      <c r="O882" s="282"/>
      <c r="P882" s="282"/>
      <c r="Q882" s="282"/>
      <c r="R882" s="282"/>
      <c r="S882" s="282"/>
      <c r="T882" s="282"/>
      <c r="U882" s="282"/>
      <c r="V882" s="282"/>
      <c r="W882" s="282"/>
      <c r="X882" s="282"/>
      <c r="Y882" s="282"/>
      <c r="Z882" s="282"/>
      <c r="AA882" s="282"/>
      <c r="AB882" s="282"/>
      <c r="AC882" s="282"/>
      <c r="AD882" s="282"/>
      <c r="AE882" s="282"/>
      <c r="AF882" s="282"/>
      <c r="AG882" s="282"/>
      <c r="AH882" s="282"/>
      <c r="AI882" s="282"/>
      <c r="AJ882" s="282"/>
      <c r="AK882" s="282"/>
      <c r="AL882" s="282"/>
      <c r="AM882" s="282"/>
      <c r="AN882" s="282"/>
      <c r="AO882" s="282"/>
      <c r="AP882" s="282"/>
      <c r="AQ882" s="282"/>
      <c r="AR882" s="282"/>
      <c r="AS882" s="282"/>
      <c r="AT882" s="282"/>
      <c r="AU882" s="282"/>
      <c r="AV882" s="282"/>
      <c r="AW882" s="282"/>
    </row>
    <row r="883">
      <c r="A883" s="282"/>
      <c r="B883" s="282"/>
      <c r="C883" s="282"/>
      <c r="D883" s="282"/>
      <c r="E883" s="282"/>
      <c r="F883" s="282"/>
      <c r="G883" s="282"/>
      <c r="H883" s="282"/>
      <c r="I883" s="282"/>
      <c r="J883" s="282"/>
      <c r="K883" s="282"/>
      <c r="L883" s="282"/>
      <c r="M883" s="282"/>
      <c r="N883" s="282"/>
      <c r="O883" s="282"/>
      <c r="P883" s="282"/>
      <c r="Q883" s="282"/>
      <c r="R883" s="282"/>
      <c r="S883" s="282"/>
      <c r="T883" s="282"/>
      <c r="U883" s="282"/>
      <c r="V883" s="282"/>
      <c r="W883" s="282"/>
      <c r="X883" s="282"/>
      <c r="Y883" s="282"/>
      <c r="Z883" s="282"/>
      <c r="AA883" s="282"/>
      <c r="AB883" s="282"/>
      <c r="AC883" s="282"/>
      <c r="AD883" s="282"/>
      <c r="AE883" s="282"/>
      <c r="AF883" s="282"/>
      <c r="AG883" s="282"/>
      <c r="AH883" s="282"/>
      <c r="AI883" s="282"/>
      <c r="AJ883" s="282"/>
      <c r="AK883" s="282"/>
      <c r="AL883" s="282"/>
      <c r="AM883" s="282"/>
      <c r="AN883" s="282"/>
      <c r="AO883" s="282"/>
      <c r="AP883" s="282"/>
      <c r="AQ883" s="282"/>
      <c r="AR883" s="282"/>
      <c r="AS883" s="282"/>
      <c r="AT883" s="282"/>
      <c r="AU883" s="282"/>
      <c r="AV883" s="282"/>
      <c r="AW883" s="282"/>
    </row>
    <row r="884">
      <c r="A884" s="282"/>
      <c r="B884" s="282"/>
      <c r="C884" s="282"/>
      <c r="D884" s="282"/>
      <c r="E884" s="282"/>
      <c r="F884" s="282"/>
      <c r="G884" s="282"/>
      <c r="H884" s="282"/>
      <c r="I884" s="282"/>
      <c r="J884" s="282"/>
      <c r="K884" s="282"/>
      <c r="L884" s="282"/>
      <c r="M884" s="282"/>
      <c r="N884" s="282"/>
      <c r="O884" s="282"/>
      <c r="P884" s="282"/>
      <c r="Q884" s="282"/>
      <c r="R884" s="282"/>
      <c r="S884" s="282"/>
      <c r="T884" s="282"/>
      <c r="U884" s="282"/>
      <c r="V884" s="282"/>
      <c r="W884" s="282"/>
      <c r="X884" s="282"/>
      <c r="Y884" s="282"/>
      <c r="Z884" s="282"/>
      <c r="AA884" s="282"/>
      <c r="AB884" s="282"/>
      <c r="AC884" s="282"/>
      <c r="AD884" s="282"/>
      <c r="AE884" s="282"/>
      <c r="AF884" s="282"/>
      <c r="AG884" s="282"/>
      <c r="AH884" s="282"/>
      <c r="AI884" s="282"/>
      <c r="AJ884" s="282"/>
      <c r="AK884" s="282"/>
      <c r="AL884" s="282"/>
      <c r="AM884" s="282"/>
      <c r="AN884" s="282"/>
      <c r="AO884" s="282"/>
      <c r="AP884" s="282"/>
      <c r="AQ884" s="282"/>
      <c r="AR884" s="282"/>
      <c r="AS884" s="282"/>
      <c r="AT884" s="282"/>
      <c r="AU884" s="282"/>
      <c r="AV884" s="282"/>
      <c r="AW884" s="282"/>
    </row>
    <row r="885">
      <c r="A885" s="282"/>
      <c r="B885" s="282"/>
      <c r="C885" s="282"/>
      <c r="D885" s="282"/>
      <c r="E885" s="282"/>
      <c r="F885" s="282"/>
      <c r="G885" s="282"/>
      <c r="H885" s="282"/>
      <c r="I885" s="282"/>
      <c r="J885" s="282"/>
      <c r="K885" s="282"/>
      <c r="L885" s="282"/>
      <c r="M885" s="282"/>
      <c r="N885" s="282"/>
      <c r="O885" s="282"/>
      <c r="P885" s="282"/>
      <c r="Q885" s="282"/>
      <c r="R885" s="282"/>
      <c r="S885" s="282"/>
      <c r="T885" s="282"/>
      <c r="U885" s="282"/>
      <c r="V885" s="282"/>
      <c r="W885" s="282"/>
      <c r="X885" s="282"/>
      <c r="Y885" s="282"/>
      <c r="Z885" s="282"/>
      <c r="AA885" s="282"/>
      <c r="AB885" s="282"/>
      <c r="AC885" s="282"/>
      <c r="AD885" s="282"/>
      <c r="AE885" s="282"/>
      <c r="AF885" s="282"/>
      <c r="AG885" s="282"/>
      <c r="AH885" s="282"/>
      <c r="AI885" s="282"/>
      <c r="AJ885" s="282"/>
      <c r="AK885" s="282"/>
      <c r="AL885" s="282"/>
      <c r="AM885" s="282"/>
      <c r="AN885" s="282"/>
      <c r="AO885" s="282"/>
      <c r="AP885" s="282"/>
      <c r="AQ885" s="282"/>
      <c r="AR885" s="282"/>
      <c r="AS885" s="282"/>
      <c r="AT885" s="282"/>
      <c r="AU885" s="282"/>
      <c r="AV885" s="282"/>
      <c r="AW885" s="282"/>
    </row>
    <row r="886">
      <c r="A886" s="282"/>
      <c r="B886" s="282"/>
      <c r="C886" s="282"/>
      <c r="D886" s="282"/>
      <c r="E886" s="282"/>
      <c r="F886" s="282"/>
      <c r="G886" s="282"/>
      <c r="H886" s="282"/>
      <c r="I886" s="282"/>
      <c r="J886" s="282"/>
      <c r="K886" s="282"/>
      <c r="L886" s="282"/>
      <c r="M886" s="282"/>
      <c r="N886" s="282"/>
      <c r="O886" s="282"/>
      <c r="P886" s="282"/>
      <c r="Q886" s="282"/>
      <c r="R886" s="282"/>
      <c r="S886" s="282"/>
      <c r="T886" s="282"/>
      <c r="U886" s="282"/>
      <c r="V886" s="282"/>
      <c r="W886" s="282"/>
      <c r="X886" s="282"/>
      <c r="Y886" s="282"/>
      <c r="Z886" s="282"/>
      <c r="AA886" s="282"/>
      <c r="AB886" s="282"/>
      <c r="AC886" s="282"/>
      <c r="AD886" s="282"/>
      <c r="AE886" s="282"/>
      <c r="AF886" s="282"/>
      <c r="AG886" s="282"/>
      <c r="AH886" s="282"/>
      <c r="AI886" s="282"/>
      <c r="AJ886" s="282"/>
      <c r="AK886" s="282"/>
      <c r="AL886" s="282"/>
      <c r="AM886" s="282"/>
      <c r="AN886" s="282"/>
      <c r="AO886" s="282"/>
      <c r="AP886" s="282"/>
      <c r="AQ886" s="282"/>
      <c r="AR886" s="282"/>
      <c r="AS886" s="282"/>
      <c r="AT886" s="282"/>
      <c r="AU886" s="282"/>
      <c r="AV886" s="282"/>
      <c r="AW886" s="282"/>
    </row>
    <row r="887">
      <c r="A887" s="282"/>
      <c r="B887" s="282"/>
      <c r="C887" s="282"/>
      <c r="D887" s="282"/>
      <c r="E887" s="282"/>
      <c r="F887" s="282"/>
      <c r="G887" s="282"/>
      <c r="H887" s="282"/>
      <c r="I887" s="282"/>
      <c r="J887" s="282"/>
      <c r="K887" s="282"/>
      <c r="L887" s="282"/>
      <c r="M887" s="282"/>
      <c r="N887" s="282"/>
      <c r="O887" s="282"/>
      <c r="P887" s="282"/>
      <c r="Q887" s="282"/>
      <c r="R887" s="282"/>
      <c r="S887" s="282"/>
      <c r="T887" s="282"/>
      <c r="U887" s="282"/>
      <c r="V887" s="282"/>
      <c r="W887" s="282"/>
      <c r="X887" s="282"/>
      <c r="Y887" s="282"/>
      <c r="Z887" s="282"/>
      <c r="AA887" s="282"/>
      <c r="AB887" s="282"/>
      <c r="AC887" s="282"/>
      <c r="AD887" s="282"/>
      <c r="AE887" s="282"/>
      <c r="AF887" s="282"/>
      <c r="AG887" s="282"/>
      <c r="AH887" s="282"/>
      <c r="AI887" s="282"/>
      <c r="AJ887" s="282"/>
      <c r="AK887" s="282"/>
      <c r="AL887" s="282"/>
      <c r="AM887" s="282"/>
      <c r="AN887" s="282"/>
      <c r="AO887" s="282"/>
      <c r="AP887" s="282"/>
      <c r="AQ887" s="282"/>
      <c r="AR887" s="282"/>
      <c r="AS887" s="282"/>
      <c r="AT887" s="282"/>
      <c r="AU887" s="282"/>
      <c r="AV887" s="282"/>
      <c r="AW887" s="282"/>
    </row>
    <row r="888">
      <c r="A888" s="282"/>
      <c r="B888" s="282"/>
      <c r="C888" s="282"/>
      <c r="D888" s="282"/>
      <c r="E888" s="282"/>
      <c r="F888" s="282"/>
      <c r="G888" s="282"/>
      <c r="H888" s="282"/>
      <c r="I888" s="282"/>
      <c r="J888" s="282"/>
      <c r="K888" s="282"/>
      <c r="L888" s="282"/>
      <c r="M888" s="282"/>
      <c r="N888" s="282"/>
      <c r="O888" s="282"/>
      <c r="P888" s="282"/>
      <c r="Q888" s="282"/>
      <c r="R888" s="282"/>
      <c r="S888" s="282"/>
      <c r="T888" s="282"/>
      <c r="U888" s="282"/>
      <c r="V888" s="282"/>
      <c r="W888" s="282"/>
      <c r="X888" s="282"/>
      <c r="Y888" s="282"/>
      <c r="Z888" s="282"/>
      <c r="AA888" s="282"/>
      <c r="AB888" s="282"/>
      <c r="AC888" s="282"/>
      <c r="AD888" s="282"/>
      <c r="AE888" s="282"/>
      <c r="AF888" s="282"/>
      <c r="AG888" s="282"/>
      <c r="AH888" s="282"/>
      <c r="AI888" s="282"/>
      <c r="AJ888" s="282"/>
      <c r="AK888" s="282"/>
      <c r="AL888" s="282"/>
      <c r="AM888" s="282"/>
      <c r="AN888" s="282"/>
      <c r="AO888" s="282"/>
      <c r="AP888" s="282"/>
      <c r="AQ888" s="282"/>
      <c r="AR888" s="282"/>
      <c r="AS888" s="282"/>
      <c r="AT888" s="282"/>
      <c r="AU888" s="282"/>
      <c r="AV888" s="282"/>
      <c r="AW888" s="282"/>
    </row>
    <row r="889">
      <c r="A889" s="282"/>
      <c r="B889" s="282"/>
      <c r="C889" s="282"/>
      <c r="D889" s="282"/>
      <c r="E889" s="282"/>
      <c r="F889" s="282"/>
      <c r="G889" s="282"/>
      <c r="H889" s="282"/>
      <c r="I889" s="282"/>
      <c r="J889" s="282"/>
      <c r="K889" s="282"/>
      <c r="L889" s="282"/>
      <c r="M889" s="282"/>
      <c r="N889" s="282"/>
      <c r="O889" s="282"/>
      <c r="P889" s="282"/>
      <c r="Q889" s="282"/>
      <c r="R889" s="282"/>
      <c r="S889" s="282"/>
      <c r="T889" s="282"/>
      <c r="U889" s="282"/>
      <c r="V889" s="282"/>
      <c r="W889" s="282"/>
      <c r="X889" s="282"/>
      <c r="Y889" s="282"/>
      <c r="Z889" s="282"/>
      <c r="AA889" s="282"/>
      <c r="AB889" s="282"/>
      <c r="AC889" s="282"/>
      <c r="AD889" s="282"/>
      <c r="AE889" s="282"/>
      <c r="AF889" s="282"/>
      <c r="AG889" s="282"/>
      <c r="AH889" s="282"/>
      <c r="AI889" s="282"/>
      <c r="AJ889" s="282"/>
      <c r="AK889" s="282"/>
      <c r="AL889" s="282"/>
      <c r="AM889" s="282"/>
      <c r="AN889" s="282"/>
      <c r="AO889" s="282"/>
      <c r="AP889" s="282"/>
      <c r="AQ889" s="282"/>
      <c r="AR889" s="282"/>
      <c r="AS889" s="282"/>
      <c r="AT889" s="282"/>
      <c r="AU889" s="282"/>
      <c r="AV889" s="282"/>
      <c r="AW889" s="282"/>
    </row>
    <row r="890">
      <c r="A890" s="282"/>
      <c r="B890" s="282"/>
      <c r="C890" s="282"/>
      <c r="D890" s="282"/>
      <c r="E890" s="282"/>
      <c r="F890" s="282"/>
      <c r="G890" s="282"/>
      <c r="H890" s="282"/>
      <c r="I890" s="282"/>
      <c r="J890" s="282"/>
      <c r="K890" s="282"/>
      <c r="L890" s="282"/>
      <c r="M890" s="282"/>
      <c r="N890" s="282"/>
      <c r="O890" s="282"/>
      <c r="P890" s="282"/>
      <c r="Q890" s="282"/>
      <c r="R890" s="282"/>
      <c r="S890" s="282"/>
      <c r="T890" s="282"/>
      <c r="U890" s="282"/>
      <c r="V890" s="282"/>
      <c r="W890" s="282"/>
      <c r="X890" s="282"/>
      <c r="Y890" s="282"/>
      <c r="Z890" s="282"/>
      <c r="AA890" s="282"/>
      <c r="AB890" s="282"/>
      <c r="AC890" s="282"/>
      <c r="AD890" s="282"/>
      <c r="AE890" s="282"/>
      <c r="AF890" s="282"/>
      <c r="AG890" s="282"/>
      <c r="AH890" s="282"/>
      <c r="AI890" s="282"/>
      <c r="AJ890" s="282"/>
      <c r="AK890" s="282"/>
      <c r="AL890" s="282"/>
      <c r="AM890" s="282"/>
      <c r="AN890" s="282"/>
      <c r="AO890" s="282"/>
      <c r="AP890" s="282"/>
      <c r="AQ890" s="282"/>
      <c r="AR890" s="282"/>
      <c r="AS890" s="282"/>
      <c r="AT890" s="282"/>
      <c r="AU890" s="282"/>
      <c r="AV890" s="282"/>
      <c r="AW890" s="282"/>
    </row>
    <row r="891">
      <c r="A891" s="282"/>
      <c r="B891" s="282"/>
      <c r="C891" s="282"/>
      <c r="D891" s="282"/>
      <c r="E891" s="282"/>
      <c r="F891" s="282"/>
      <c r="G891" s="282"/>
      <c r="H891" s="282"/>
      <c r="I891" s="282"/>
      <c r="J891" s="282"/>
      <c r="K891" s="282"/>
      <c r="L891" s="282"/>
      <c r="M891" s="282"/>
      <c r="N891" s="282"/>
      <c r="O891" s="282"/>
      <c r="P891" s="282"/>
      <c r="Q891" s="282"/>
      <c r="R891" s="282"/>
      <c r="S891" s="282"/>
      <c r="T891" s="282"/>
      <c r="U891" s="282"/>
      <c r="V891" s="282"/>
      <c r="W891" s="282"/>
      <c r="X891" s="282"/>
      <c r="Y891" s="282"/>
      <c r="Z891" s="282"/>
      <c r="AA891" s="282"/>
      <c r="AB891" s="282"/>
      <c r="AC891" s="282"/>
      <c r="AD891" s="282"/>
      <c r="AE891" s="282"/>
      <c r="AF891" s="282"/>
      <c r="AG891" s="282"/>
      <c r="AH891" s="282"/>
      <c r="AI891" s="282"/>
      <c r="AJ891" s="282"/>
      <c r="AK891" s="282"/>
      <c r="AL891" s="282"/>
      <c r="AM891" s="282"/>
      <c r="AN891" s="282"/>
      <c r="AO891" s="282"/>
      <c r="AP891" s="282"/>
      <c r="AQ891" s="282"/>
      <c r="AR891" s="282"/>
      <c r="AS891" s="282"/>
      <c r="AT891" s="282"/>
      <c r="AU891" s="282"/>
      <c r="AV891" s="282"/>
      <c r="AW891" s="282"/>
    </row>
    <row r="892">
      <c r="A892" s="282"/>
      <c r="B892" s="282"/>
      <c r="C892" s="282"/>
      <c r="D892" s="282"/>
      <c r="E892" s="282"/>
      <c r="F892" s="282"/>
      <c r="G892" s="282"/>
      <c r="H892" s="282"/>
      <c r="I892" s="282"/>
      <c r="J892" s="282"/>
      <c r="K892" s="282"/>
      <c r="L892" s="282"/>
      <c r="M892" s="282"/>
      <c r="N892" s="282"/>
      <c r="O892" s="282"/>
      <c r="P892" s="282"/>
      <c r="Q892" s="282"/>
      <c r="R892" s="282"/>
      <c r="S892" s="282"/>
      <c r="T892" s="282"/>
      <c r="U892" s="282"/>
      <c r="V892" s="282"/>
      <c r="W892" s="282"/>
      <c r="X892" s="282"/>
      <c r="Y892" s="282"/>
      <c r="Z892" s="282"/>
      <c r="AA892" s="282"/>
      <c r="AB892" s="282"/>
      <c r="AC892" s="282"/>
      <c r="AD892" s="282"/>
      <c r="AE892" s="282"/>
      <c r="AF892" s="282"/>
      <c r="AG892" s="282"/>
      <c r="AH892" s="282"/>
      <c r="AI892" s="282"/>
      <c r="AJ892" s="282"/>
      <c r="AK892" s="282"/>
      <c r="AL892" s="282"/>
      <c r="AM892" s="282"/>
      <c r="AN892" s="282"/>
      <c r="AO892" s="282"/>
      <c r="AP892" s="282"/>
      <c r="AQ892" s="282"/>
      <c r="AR892" s="282"/>
      <c r="AS892" s="282"/>
      <c r="AT892" s="282"/>
      <c r="AU892" s="282"/>
      <c r="AV892" s="282"/>
      <c r="AW892" s="282"/>
    </row>
    <row r="893">
      <c r="A893" s="282"/>
      <c r="B893" s="282"/>
      <c r="C893" s="282"/>
      <c r="D893" s="282"/>
      <c r="E893" s="282"/>
      <c r="F893" s="282"/>
      <c r="G893" s="282"/>
      <c r="H893" s="282"/>
      <c r="I893" s="282"/>
      <c r="J893" s="282"/>
      <c r="K893" s="282"/>
      <c r="L893" s="282"/>
      <c r="M893" s="282"/>
      <c r="N893" s="282"/>
      <c r="O893" s="282"/>
      <c r="P893" s="282"/>
      <c r="Q893" s="282"/>
      <c r="R893" s="282"/>
      <c r="S893" s="282"/>
      <c r="T893" s="282"/>
      <c r="U893" s="282"/>
      <c r="V893" s="282"/>
      <c r="W893" s="282"/>
      <c r="X893" s="282"/>
      <c r="Y893" s="282"/>
      <c r="Z893" s="282"/>
      <c r="AA893" s="282"/>
      <c r="AB893" s="282"/>
      <c r="AC893" s="282"/>
      <c r="AD893" s="282"/>
      <c r="AE893" s="282"/>
      <c r="AF893" s="282"/>
      <c r="AG893" s="282"/>
      <c r="AH893" s="282"/>
      <c r="AI893" s="282"/>
      <c r="AJ893" s="282"/>
      <c r="AK893" s="282"/>
      <c r="AL893" s="282"/>
      <c r="AM893" s="282"/>
      <c r="AN893" s="282"/>
      <c r="AO893" s="282"/>
      <c r="AP893" s="282"/>
      <c r="AQ893" s="282"/>
      <c r="AR893" s="282"/>
      <c r="AS893" s="282"/>
      <c r="AT893" s="282"/>
      <c r="AU893" s="282"/>
      <c r="AV893" s="282"/>
      <c r="AW893" s="282"/>
    </row>
    <row r="894">
      <c r="A894" s="282"/>
      <c r="B894" s="282"/>
      <c r="C894" s="282"/>
      <c r="D894" s="282"/>
      <c r="E894" s="282"/>
      <c r="F894" s="282"/>
      <c r="G894" s="282"/>
      <c r="H894" s="282"/>
      <c r="I894" s="282"/>
      <c r="J894" s="282"/>
      <c r="K894" s="282"/>
      <c r="L894" s="282"/>
      <c r="M894" s="282"/>
      <c r="N894" s="282"/>
      <c r="O894" s="282"/>
      <c r="P894" s="282"/>
      <c r="Q894" s="282"/>
      <c r="R894" s="282"/>
      <c r="S894" s="282"/>
      <c r="T894" s="282"/>
      <c r="U894" s="282"/>
      <c r="V894" s="282"/>
      <c r="W894" s="282"/>
      <c r="X894" s="282"/>
      <c r="Y894" s="282"/>
      <c r="Z894" s="282"/>
      <c r="AA894" s="282"/>
      <c r="AB894" s="282"/>
      <c r="AC894" s="282"/>
      <c r="AD894" s="282"/>
      <c r="AE894" s="282"/>
      <c r="AF894" s="282"/>
      <c r="AG894" s="282"/>
      <c r="AH894" s="282"/>
      <c r="AI894" s="282"/>
      <c r="AJ894" s="282"/>
      <c r="AK894" s="282"/>
      <c r="AL894" s="282"/>
      <c r="AM894" s="282"/>
      <c r="AN894" s="282"/>
      <c r="AO894" s="282"/>
      <c r="AP894" s="282"/>
      <c r="AQ894" s="282"/>
      <c r="AR894" s="282"/>
      <c r="AS894" s="282"/>
      <c r="AT894" s="282"/>
      <c r="AU894" s="282"/>
      <c r="AV894" s="282"/>
      <c r="AW894" s="282"/>
    </row>
    <row r="895">
      <c r="A895" s="282"/>
      <c r="B895" s="282"/>
      <c r="C895" s="282"/>
      <c r="D895" s="282"/>
      <c r="E895" s="282"/>
      <c r="F895" s="282"/>
      <c r="G895" s="282"/>
      <c r="H895" s="282"/>
      <c r="I895" s="282"/>
      <c r="J895" s="282"/>
      <c r="K895" s="282"/>
      <c r="L895" s="282"/>
      <c r="M895" s="282"/>
      <c r="N895" s="282"/>
      <c r="O895" s="282"/>
      <c r="P895" s="282"/>
      <c r="Q895" s="282"/>
      <c r="R895" s="282"/>
      <c r="S895" s="282"/>
      <c r="T895" s="282"/>
      <c r="U895" s="282"/>
      <c r="V895" s="282"/>
      <c r="W895" s="282"/>
      <c r="X895" s="282"/>
      <c r="Y895" s="282"/>
      <c r="Z895" s="282"/>
      <c r="AA895" s="282"/>
      <c r="AB895" s="282"/>
      <c r="AC895" s="282"/>
      <c r="AD895" s="282"/>
      <c r="AE895" s="282"/>
      <c r="AF895" s="282"/>
      <c r="AG895" s="282"/>
      <c r="AH895" s="282"/>
      <c r="AI895" s="282"/>
      <c r="AJ895" s="282"/>
      <c r="AK895" s="282"/>
      <c r="AL895" s="282"/>
      <c r="AM895" s="282"/>
      <c r="AN895" s="282"/>
      <c r="AO895" s="282"/>
      <c r="AP895" s="282"/>
      <c r="AQ895" s="282"/>
      <c r="AR895" s="282"/>
      <c r="AS895" s="282"/>
      <c r="AT895" s="282"/>
      <c r="AU895" s="282"/>
      <c r="AV895" s="282"/>
      <c r="AW895" s="282"/>
    </row>
    <row r="896">
      <c r="A896" s="282"/>
      <c r="B896" s="282"/>
      <c r="C896" s="282"/>
      <c r="D896" s="282"/>
      <c r="E896" s="282"/>
      <c r="F896" s="282"/>
      <c r="G896" s="282"/>
      <c r="H896" s="282"/>
      <c r="I896" s="282"/>
      <c r="J896" s="282"/>
      <c r="K896" s="282"/>
      <c r="L896" s="282"/>
      <c r="M896" s="282"/>
      <c r="N896" s="282"/>
      <c r="O896" s="282"/>
      <c r="P896" s="282"/>
      <c r="Q896" s="282"/>
      <c r="R896" s="282"/>
      <c r="S896" s="282"/>
      <c r="T896" s="282"/>
      <c r="U896" s="282"/>
      <c r="V896" s="282"/>
      <c r="W896" s="282"/>
      <c r="X896" s="282"/>
      <c r="Y896" s="282"/>
      <c r="Z896" s="282"/>
      <c r="AA896" s="282"/>
      <c r="AB896" s="282"/>
      <c r="AC896" s="282"/>
      <c r="AD896" s="282"/>
      <c r="AE896" s="282"/>
      <c r="AF896" s="282"/>
      <c r="AG896" s="282"/>
      <c r="AH896" s="282"/>
      <c r="AI896" s="282"/>
      <c r="AJ896" s="282"/>
      <c r="AK896" s="282"/>
      <c r="AL896" s="282"/>
      <c r="AM896" s="282"/>
      <c r="AN896" s="282"/>
      <c r="AO896" s="282"/>
      <c r="AP896" s="282"/>
      <c r="AQ896" s="282"/>
      <c r="AR896" s="282"/>
      <c r="AS896" s="282"/>
      <c r="AT896" s="282"/>
      <c r="AU896" s="282"/>
      <c r="AV896" s="282"/>
      <c r="AW896" s="282"/>
    </row>
    <row r="897">
      <c r="A897" s="282"/>
      <c r="B897" s="282"/>
      <c r="C897" s="282"/>
      <c r="D897" s="282"/>
      <c r="E897" s="282"/>
      <c r="F897" s="282"/>
      <c r="G897" s="282"/>
      <c r="H897" s="282"/>
      <c r="I897" s="282"/>
      <c r="J897" s="282"/>
      <c r="K897" s="282"/>
      <c r="L897" s="282"/>
      <c r="M897" s="282"/>
      <c r="N897" s="282"/>
      <c r="O897" s="282"/>
      <c r="P897" s="282"/>
      <c r="Q897" s="282"/>
      <c r="R897" s="282"/>
      <c r="S897" s="282"/>
      <c r="T897" s="282"/>
      <c r="U897" s="282"/>
      <c r="V897" s="282"/>
      <c r="W897" s="282"/>
      <c r="X897" s="282"/>
      <c r="Y897" s="282"/>
      <c r="Z897" s="282"/>
      <c r="AA897" s="282"/>
      <c r="AB897" s="282"/>
      <c r="AC897" s="282"/>
      <c r="AD897" s="282"/>
      <c r="AE897" s="282"/>
      <c r="AF897" s="282"/>
      <c r="AG897" s="282"/>
      <c r="AH897" s="282"/>
      <c r="AI897" s="282"/>
      <c r="AJ897" s="282"/>
      <c r="AK897" s="282"/>
      <c r="AL897" s="282"/>
      <c r="AM897" s="282"/>
      <c r="AN897" s="282"/>
      <c r="AO897" s="282"/>
      <c r="AP897" s="282"/>
      <c r="AQ897" s="282"/>
      <c r="AR897" s="282"/>
      <c r="AS897" s="282"/>
      <c r="AT897" s="282"/>
      <c r="AU897" s="282"/>
      <c r="AV897" s="282"/>
      <c r="AW897" s="282"/>
    </row>
    <row r="898">
      <c r="A898" s="282"/>
      <c r="B898" s="282"/>
      <c r="C898" s="282"/>
      <c r="D898" s="282"/>
      <c r="E898" s="282"/>
      <c r="F898" s="282"/>
      <c r="G898" s="282"/>
      <c r="H898" s="282"/>
      <c r="I898" s="282"/>
      <c r="J898" s="282"/>
      <c r="K898" s="282"/>
      <c r="L898" s="282"/>
      <c r="M898" s="282"/>
      <c r="N898" s="282"/>
      <c r="O898" s="282"/>
      <c r="P898" s="282"/>
      <c r="Q898" s="282"/>
      <c r="R898" s="282"/>
      <c r="S898" s="282"/>
      <c r="T898" s="282"/>
      <c r="U898" s="282"/>
      <c r="V898" s="282"/>
      <c r="W898" s="282"/>
      <c r="X898" s="282"/>
      <c r="Y898" s="282"/>
      <c r="Z898" s="282"/>
      <c r="AA898" s="282"/>
      <c r="AB898" s="282"/>
      <c r="AC898" s="282"/>
      <c r="AD898" s="282"/>
      <c r="AE898" s="282"/>
      <c r="AF898" s="282"/>
      <c r="AG898" s="282"/>
      <c r="AH898" s="282"/>
      <c r="AI898" s="282"/>
      <c r="AJ898" s="282"/>
      <c r="AK898" s="282"/>
      <c r="AL898" s="282"/>
      <c r="AM898" s="282"/>
      <c r="AN898" s="282"/>
      <c r="AO898" s="282"/>
      <c r="AP898" s="282"/>
      <c r="AQ898" s="282"/>
      <c r="AR898" s="282"/>
      <c r="AS898" s="282"/>
      <c r="AT898" s="282"/>
      <c r="AU898" s="282"/>
      <c r="AV898" s="282"/>
      <c r="AW898" s="282"/>
    </row>
    <row r="899">
      <c r="A899" s="282"/>
      <c r="B899" s="282"/>
      <c r="C899" s="282"/>
      <c r="D899" s="282"/>
      <c r="E899" s="282"/>
      <c r="F899" s="282"/>
      <c r="G899" s="282"/>
      <c r="H899" s="282"/>
      <c r="I899" s="282"/>
      <c r="J899" s="282"/>
      <c r="K899" s="282"/>
      <c r="L899" s="282"/>
      <c r="M899" s="282"/>
      <c r="N899" s="282"/>
      <c r="O899" s="282"/>
      <c r="P899" s="282"/>
      <c r="Q899" s="282"/>
      <c r="R899" s="282"/>
      <c r="S899" s="282"/>
      <c r="T899" s="282"/>
      <c r="U899" s="282"/>
      <c r="V899" s="282"/>
      <c r="W899" s="282"/>
      <c r="X899" s="282"/>
      <c r="Y899" s="282"/>
      <c r="Z899" s="282"/>
      <c r="AA899" s="282"/>
      <c r="AB899" s="282"/>
      <c r="AC899" s="282"/>
      <c r="AD899" s="282"/>
      <c r="AE899" s="282"/>
      <c r="AF899" s="282"/>
      <c r="AG899" s="282"/>
      <c r="AH899" s="282"/>
      <c r="AI899" s="282"/>
      <c r="AJ899" s="282"/>
      <c r="AK899" s="282"/>
      <c r="AL899" s="282"/>
      <c r="AM899" s="282"/>
      <c r="AN899" s="282"/>
      <c r="AO899" s="282"/>
      <c r="AP899" s="282"/>
      <c r="AQ899" s="282"/>
      <c r="AR899" s="282"/>
      <c r="AS899" s="282"/>
      <c r="AT899" s="282"/>
      <c r="AU899" s="282"/>
      <c r="AV899" s="282"/>
      <c r="AW899" s="282"/>
    </row>
    <row r="900">
      <c r="A900" s="282"/>
      <c r="B900" s="282"/>
      <c r="C900" s="282"/>
      <c r="D900" s="282"/>
      <c r="E900" s="282"/>
      <c r="F900" s="282"/>
      <c r="G900" s="282"/>
      <c r="H900" s="282"/>
      <c r="I900" s="282"/>
      <c r="J900" s="282"/>
      <c r="K900" s="282"/>
      <c r="L900" s="282"/>
      <c r="M900" s="282"/>
      <c r="N900" s="282"/>
      <c r="O900" s="282"/>
      <c r="P900" s="282"/>
      <c r="Q900" s="282"/>
      <c r="R900" s="282"/>
      <c r="S900" s="282"/>
      <c r="T900" s="282"/>
      <c r="U900" s="282"/>
      <c r="V900" s="282"/>
      <c r="W900" s="282"/>
      <c r="X900" s="282"/>
      <c r="Y900" s="282"/>
      <c r="Z900" s="282"/>
      <c r="AA900" s="282"/>
      <c r="AB900" s="282"/>
      <c r="AC900" s="282"/>
      <c r="AD900" s="282"/>
      <c r="AE900" s="282"/>
      <c r="AF900" s="282"/>
      <c r="AG900" s="282"/>
      <c r="AH900" s="282"/>
      <c r="AI900" s="282"/>
      <c r="AJ900" s="282"/>
      <c r="AK900" s="282"/>
      <c r="AL900" s="282"/>
      <c r="AM900" s="282"/>
      <c r="AN900" s="282"/>
      <c r="AO900" s="282"/>
      <c r="AP900" s="282"/>
      <c r="AQ900" s="282"/>
      <c r="AR900" s="282"/>
      <c r="AS900" s="282"/>
      <c r="AT900" s="282"/>
      <c r="AU900" s="282"/>
      <c r="AV900" s="282"/>
      <c r="AW900" s="282"/>
    </row>
    <row r="901">
      <c r="A901" s="282"/>
      <c r="B901" s="282"/>
      <c r="C901" s="282"/>
      <c r="D901" s="282"/>
      <c r="E901" s="282"/>
      <c r="F901" s="282"/>
      <c r="G901" s="282"/>
      <c r="H901" s="282"/>
      <c r="I901" s="282"/>
      <c r="J901" s="282"/>
      <c r="K901" s="282"/>
      <c r="L901" s="282"/>
      <c r="M901" s="282"/>
      <c r="N901" s="282"/>
      <c r="O901" s="282"/>
      <c r="P901" s="282"/>
      <c r="Q901" s="282"/>
      <c r="R901" s="282"/>
      <c r="S901" s="282"/>
      <c r="T901" s="282"/>
      <c r="U901" s="282"/>
      <c r="V901" s="282"/>
      <c r="W901" s="282"/>
      <c r="X901" s="282"/>
      <c r="Y901" s="282"/>
      <c r="Z901" s="282"/>
      <c r="AA901" s="282"/>
      <c r="AB901" s="282"/>
      <c r="AC901" s="282"/>
      <c r="AD901" s="282"/>
      <c r="AE901" s="282"/>
      <c r="AF901" s="282"/>
      <c r="AG901" s="282"/>
      <c r="AH901" s="282"/>
      <c r="AI901" s="282"/>
      <c r="AJ901" s="282"/>
      <c r="AK901" s="282"/>
      <c r="AL901" s="282"/>
      <c r="AM901" s="282"/>
      <c r="AN901" s="282"/>
      <c r="AO901" s="282"/>
      <c r="AP901" s="282"/>
      <c r="AQ901" s="282"/>
      <c r="AR901" s="282"/>
      <c r="AS901" s="282"/>
      <c r="AT901" s="282"/>
      <c r="AU901" s="282"/>
      <c r="AV901" s="282"/>
      <c r="AW901" s="282"/>
    </row>
    <row r="902">
      <c r="A902" s="282"/>
      <c r="B902" s="282"/>
      <c r="C902" s="282"/>
      <c r="D902" s="282"/>
      <c r="E902" s="282"/>
      <c r="F902" s="282"/>
      <c r="G902" s="282"/>
      <c r="H902" s="282"/>
      <c r="I902" s="282"/>
      <c r="J902" s="282"/>
      <c r="K902" s="282"/>
      <c r="L902" s="282"/>
      <c r="M902" s="282"/>
      <c r="N902" s="282"/>
      <c r="O902" s="282"/>
      <c r="P902" s="282"/>
      <c r="Q902" s="282"/>
      <c r="R902" s="282"/>
      <c r="S902" s="282"/>
      <c r="T902" s="282"/>
      <c r="U902" s="282"/>
      <c r="V902" s="282"/>
      <c r="W902" s="282"/>
      <c r="X902" s="282"/>
      <c r="Y902" s="282"/>
      <c r="Z902" s="282"/>
      <c r="AA902" s="282"/>
      <c r="AB902" s="282"/>
      <c r="AC902" s="282"/>
      <c r="AD902" s="282"/>
      <c r="AE902" s="282"/>
      <c r="AF902" s="282"/>
      <c r="AG902" s="282"/>
      <c r="AH902" s="282"/>
      <c r="AI902" s="282"/>
      <c r="AJ902" s="282"/>
      <c r="AK902" s="282"/>
      <c r="AL902" s="282"/>
      <c r="AM902" s="282"/>
      <c r="AN902" s="282"/>
      <c r="AO902" s="282"/>
      <c r="AP902" s="282"/>
      <c r="AQ902" s="282"/>
      <c r="AR902" s="282"/>
      <c r="AS902" s="282"/>
      <c r="AT902" s="282"/>
      <c r="AU902" s="282"/>
      <c r="AV902" s="282"/>
      <c r="AW902" s="282"/>
    </row>
    <row r="903">
      <c r="A903" s="282"/>
      <c r="B903" s="282"/>
      <c r="C903" s="282"/>
      <c r="D903" s="282"/>
      <c r="E903" s="282"/>
      <c r="F903" s="282"/>
      <c r="G903" s="282"/>
      <c r="H903" s="282"/>
      <c r="I903" s="282"/>
      <c r="J903" s="282"/>
      <c r="K903" s="282"/>
      <c r="L903" s="282"/>
      <c r="M903" s="282"/>
      <c r="N903" s="282"/>
      <c r="O903" s="282"/>
      <c r="P903" s="282"/>
      <c r="Q903" s="282"/>
      <c r="R903" s="282"/>
      <c r="S903" s="282"/>
      <c r="T903" s="282"/>
      <c r="U903" s="282"/>
      <c r="V903" s="282"/>
      <c r="W903" s="282"/>
      <c r="X903" s="282"/>
      <c r="Y903" s="282"/>
      <c r="Z903" s="282"/>
      <c r="AA903" s="282"/>
      <c r="AB903" s="282"/>
      <c r="AC903" s="282"/>
      <c r="AD903" s="282"/>
      <c r="AE903" s="282"/>
      <c r="AF903" s="282"/>
      <c r="AG903" s="282"/>
      <c r="AH903" s="282"/>
      <c r="AI903" s="282"/>
      <c r="AJ903" s="282"/>
      <c r="AK903" s="282"/>
      <c r="AL903" s="282"/>
      <c r="AM903" s="282"/>
      <c r="AN903" s="282"/>
      <c r="AO903" s="282"/>
      <c r="AP903" s="282"/>
      <c r="AQ903" s="282"/>
      <c r="AR903" s="282"/>
      <c r="AS903" s="282"/>
      <c r="AT903" s="282"/>
      <c r="AU903" s="282"/>
      <c r="AV903" s="282"/>
      <c r="AW903" s="282"/>
    </row>
    <row r="904">
      <c r="A904" s="282"/>
      <c r="B904" s="282"/>
      <c r="C904" s="282"/>
      <c r="D904" s="282"/>
      <c r="E904" s="282"/>
      <c r="F904" s="282"/>
      <c r="G904" s="282"/>
      <c r="H904" s="282"/>
      <c r="I904" s="282"/>
      <c r="J904" s="282"/>
      <c r="K904" s="282"/>
      <c r="L904" s="282"/>
      <c r="M904" s="282"/>
      <c r="N904" s="282"/>
      <c r="O904" s="282"/>
      <c r="P904" s="282"/>
      <c r="Q904" s="282"/>
      <c r="R904" s="282"/>
      <c r="S904" s="282"/>
      <c r="T904" s="282"/>
      <c r="U904" s="282"/>
      <c r="V904" s="282"/>
      <c r="W904" s="282"/>
      <c r="X904" s="282"/>
      <c r="Y904" s="282"/>
      <c r="Z904" s="282"/>
      <c r="AA904" s="282"/>
      <c r="AB904" s="282"/>
      <c r="AC904" s="282"/>
      <c r="AD904" s="282"/>
      <c r="AE904" s="282"/>
      <c r="AF904" s="282"/>
      <c r="AG904" s="282"/>
      <c r="AH904" s="282"/>
      <c r="AI904" s="282"/>
      <c r="AJ904" s="282"/>
      <c r="AK904" s="282"/>
      <c r="AL904" s="282"/>
      <c r="AM904" s="282"/>
      <c r="AN904" s="282"/>
      <c r="AO904" s="282"/>
      <c r="AP904" s="282"/>
      <c r="AQ904" s="282"/>
      <c r="AR904" s="282"/>
      <c r="AS904" s="282"/>
      <c r="AT904" s="282"/>
      <c r="AU904" s="282"/>
      <c r="AV904" s="282"/>
      <c r="AW904" s="282"/>
    </row>
    <row r="905">
      <c r="A905" s="282"/>
      <c r="B905" s="282"/>
      <c r="C905" s="282"/>
      <c r="D905" s="282"/>
      <c r="E905" s="282"/>
      <c r="F905" s="282"/>
      <c r="G905" s="282"/>
      <c r="H905" s="282"/>
      <c r="I905" s="282"/>
      <c r="J905" s="282"/>
      <c r="K905" s="282"/>
      <c r="L905" s="282"/>
      <c r="M905" s="282"/>
      <c r="N905" s="282"/>
      <c r="O905" s="282"/>
      <c r="P905" s="282"/>
      <c r="Q905" s="282"/>
      <c r="R905" s="282"/>
      <c r="S905" s="282"/>
      <c r="T905" s="282"/>
      <c r="U905" s="282"/>
      <c r="V905" s="282"/>
      <c r="W905" s="282"/>
      <c r="X905" s="282"/>
      <c r="Y905" s="282"/>
      <c r="Z905" s="282"/>
      <c r="AA905" s="282"/>
      <c r="AB905" s="282"/>
      <c r="AC905" s="282"/>
      <c r="AD905" s="282"/>
      <c r="AE905" s="282"/>
      <c r="AF905" s="282"/>
      <c r="AG905" s="282"/>
      <c r="AH905" s="282"/>
      <c r="AI905" s="282"/>
      <c r="AJ905" s="282"/>
      <c r="AK905" s="282"/>
      <c r="AL905" s="282"/>
      <c r="AM905" s="282"/>
      <c r="AN905" s="282"/>
      <c r="AO905" s="282"/>
      <c r="AP905" s="282"/>
      <c r="AQ905" s="282"/>
      <c r="AR905" s="282"/>
      <c r="AS905" s="282"/>
      <c r="AT905" s="282"/>
      <c r="AU905" s="282"/>
      <c r="AV905" s="282"/>
      <c r="AW905" s="282"/>
    </row>
    <row r="906">
      <c r="A906" s="282"/>
      <c r="B906" s="282"/>
      <c r="C906" s="282"/>
      <c r="D906" s="282"/>
      <c r="E906" s="282"/>
      <c r="F906" s="282"/>
      <c r="G906" s="282"/>
      <c r="H906" s="282"/>
      <c r="I906" s="282"/>
      <c r="J906" s="282"/>
      <c r="K906" s="282"/>
      <c r="L906" s="282"/>
      <c r="M906" s="282"/>
      <c r="N906" s="282"/>
      <c r="O906" s="282"/>
      <c r="P906" s="282"/>
      <c r="Q906" s="282"/>
      <c r="R906" s="282"/>
      <c r="S906" s="282"/>
      <c r="T906" s="282"/>
      <c r="U906" s="282"/>
      <c r="V906" s="282"/>
      <c r="W906" s="282"/>
      <c r="X906" s="282"/>
      <c r="Y906" s="282"/>
      <c r="Z906" s="282"/>
      <c r="AA906" s="282"/>
      <c r="AB906" s="282"/>
      <c r="AC906" s="282"/>
      <c r="AD906" s="282"/>
      <c r="AE906" s="282"/>
      <c r="AF906" s="282"/>
      <c r="AG906" s="282"/>
      <c r="AH906" s="282"/>
      <c r="AI906" s="282"/>
      <c r="AJ906" s="282"/>
      <c r="AK906" s="282"/>
      <c r="AL906" s="282"/>
      <c r="AM906" s="282"/>
      <c r="AN906" s="282"/>
      <c r="AO906" s="282"/>
      <c r="AP906" s="282"/>
      <c r="AQ906" s="282"/>
      <c r="AR906" s="282"/>
      <c r="AS906" s="282"/>
      <c r="AT906" s="282"/>
      <c r="AU906" s="282"/>
      <c r="AV906" s="282"/>
      <c r="AW906" s="282"/>
    </row>
    <row r="907">
      <c r="A907" s="282"/>
      <c r="B907" s="282"/>
      <c r="C907" s="282"/>
      <c r="D907" s="282"/>
      <c r="E907" s="282"/>
      <c r="F907" s="282"/>
      <c r="G907" s="282"/>
      <c r="H907" s="282"/>
      <c r="I907" s="282"/>
      <c r="J907" s="282"/>
      <c r="K907" s="282"/>
      <c r="L907" s="282"/>
      <c r="M907" s="282"/>
      <c r="N907" s="282"/>
      <c r="O907" s="282"/>
      <c r="P907" s="282"/>
      <c r="Q907" s="282"/>
      <c r="R907" s="282"/>
      <c r="S907" s="282"/>
      <c r="T907" s="282"/>
      <c r="U907" s="282"/>
      <c r="V907" s="282"/>
      <c r="W907" s="282"/>
      <c r="X907" s="282"/>
      <c r="Y907" s="282"/>
      <c r="Z907" s="282"/>
      <c r="AA907" s="282"/>
      <c r="AB907" s="282"/>
      <c r="AC907" s="282"/>
      <c r="AD907" s="282"/>
      <c r="AE907" s="282"/>
      <c r="AF907" s="282"/>
      <c r="AG907" s="282"/>
      <c r="AH907" s="282"/>
      <c r="AI907" s="282"/>
      <c r="AJ907" s="282"/>
      <c r="AK907" s="282"/>
      <c r="AL907" s="282"/>
      <c r="AM907" s="282"/>
      <c r="AN907" s="282"/>
      <c r="AO907" s="282"/>
      <c r="AP907" s="282"/>
      <c r="AQ907" s="282"/>
      <c r="AR907" s="282"/>
      <c r="AS907" s="282"/>
      <c r="AT907" s="282"/>
      <c r="AU907" s="282"/>
      <c r="AV907" s="282"/>
      <c r="AW907" s="282"/>
    </row>
    <row r="908">
      <c r="A908" s="282"/>
      <c r="B908" s="282"/>
      <c r="C908" s="282"/>
      <c r="D908" s="282"/>
      <c r="E908" s="282"/>
      <c r="F908" s="282"/>
      <c r="G908" s="282"/>
      <c r="H908" s="282"/>
      <c r="I908" s="282"/>
      <c r="J908" s="282"/>
      <c r="K908" s="282"/>
      <c r="L908" s="282"/>
      <c r="M908" s="282"/>
      <c r="N908" s="282"/>
      <c r="O908" s="282"/>
      <c r="P908" s="282"/>
      <c r="Q908" s="282"/>
      <c r="R908" s="282"/>
      <c r="S908" s="282"/>
      <c r="T908" s="282"/>
      <c r="U908" s="282"/>
      <c r="V908" s="282"/>
      <c r="W908" s="282"/>
      <c r="X908" s="282"/>
      <c r="Y908" s="282"/>
      <c r="Z908" s="282"/>
      <c r="AA908" s="282"/>
      <c r="AB908" s="282"/>
      <c r="AC908" s="282"/>
      <c r="AD908" s="282"/>
      <c r="AE908" s="282"/>
      <c r="AF908" s="282"/>
      <c r="AG908" s="282"/>
      <c r="AH908" s="282"/>
      <c r="AI908" s="282"/>
      <c r="AJ908" s="282"/>
      <c r="AK908" s="282"/>
      <c r="AL908" s="282"/>
      <c r="AM908" s="282"/>
      <c r="AN908" s="282"/>
      <c r="AO908" s="282"/>
      <c r="AP908" s="282"/>
      <c r="AQ908" s="282"/>
      <c r="AR908" s="282"/>
      <c r="AS908" s="282"/>
      <c r="AT908" s="282"/>
      <c r="AU908" s="282"/>
      <c r="AV908" s="282"/>
      <c r="AW908" s="282"/>
    </row>
    <row r="909">
      <c r="A909" s="282"/>
      <c r="B909" s="282"/>
      <c r="C909" s="282"/>
      <c r="D909" s="282"/>
      <c r="E909" s="282"/>
      <c r="F909" s="282"/>
      <c r="G909" s="282"/>
      <c r="H909" s="282"/>
      <c r="I909" s="282"/>
      <c r="J909" s="282"/>
      <c r="K909" s="282"/>
      <c r="L909" s="282"/>
      <c r="M909" s="282"/>
      <c r="N909" s="282"/>
      <c r="O909" s="282"/>
      <c r="P909" s="282"/>
      <c r="Q909" s="282"/>
      <c r="R909" s="282"/>
      <c r="S909" s="282"/>
      <c r="T909" s="282"/>
      <c r="U909" s="282"/>
      <c r="V909" s="282"/>
      <c r="W909" s="282"/>
      <c r="X909" s="282"/>
      <c r="Y909" s="282"/>
      <c r="Z909" s="282"/>
      <c r="AA909" s="282"/>
      <c r="AB909" s="282"/>
      <c r="AC909" s="282"/>
      <c r="AD909" s="282"/>
      <c r="AE909" s="282"/>
      <c r="AF909" s="282"/>
      <c r="AG909" s="282"/>
      <c r="AH909" s="282"/>
      <c r="AI909" s="282"/>
      <c r="AJ909" s="282"/>
      <c r="AK909" s="282"/>
      <c r="AL909" s="282"/>
      <c r="AM909" s="282"/>
      <c r="AN909" s="282"/>
      <c r="AO909" s="282"/>
      <c r="AP909" s="282"/>
      <c r="AQ909" s="282"/>
      <c r="AR909" s="282"/>
      <c r="AS909" s="282"/>
      <c r="AT909" s="282"/>
      <c r="AU909" s="282"/>
      <c r="AV909" s="282"/>
      <c r="AW909" s="282"/>
    </row>
    <row r="910">
      <c r="A910" s="282"/>
      <c r="B910" s="282"/>
      <c r="C910" s="282"/>
      <c r="D910" s="282"/>
      <c r="E910" s="282"/>
      <c r="F910" s="282"/>
      <c r="G910" s="282"/>
      <c r="H910" s="282"/>
      <c r="I910" s="282"/>
      <c r="J910" s="282"/>
      <c r="K910" s="282"/>
      <c r="L910" s="282"/>
      <c r="M910" s="282"/>
      <c r="N910" s="282"/>
      <c r="O910" s="282"/>
      <c r="P910" s="282"/>
      <c r="Q910" s="282"/>
      <c r="R910" s="282"/>
      <c r="S910" s="282"/>
      <c r="T910" s="282"/>
      <c r="U910" s="282"/>
      <c r="V910" s="282"/>
      <c r="W910" s="282"/>
      <c r="X910" s="282"/>
      <c r="Y910" s="282"/>
      <c r="Z910" s="282"/>
      <c r="AA910" s="282"/>
      <c r="AB910" s="282"/>
      <c r="AC910" s="282"/>
      <c r="AD910" s="282"/>
      <c r="AE910" s="282"/>
      <c r="AF910" s="282"/>
      <c r="AG910" s="282"/>
      <c r="AH910" s="282"/>
      <c r="AI910" s="282"/>
      <c r="AJ910" s="282"/>
      <c r="AK910" s="282"/>
      <c r="AL910" s="282"/>
      <c r="AM910" s="282"/>
      <c r="AN910" s="282"/>
      <c r="AO910" s="282"/>
      <c r="AP910" s="282"/>
      <c r="AQ910" s="282"/>
      <c r="AR910" s="282"/>
      <c r="AS910" s="282"/>
      <c r="AT910" s="282"/>
      <c r="AU910" s="282"/>
      <c r="AV910" s="282"/>
      <c r="AW910" s="282"/>
    </row>
    <row r="911">
      <c r="A911" s="282"/>
      <c r="B911" s="282"/>
      <c r="C911" s="282"/>
      <c r="D911" s="282"/>
      <c r="E911" s="282"/>
      <c r="F911" s="282"/>
      <c r="G911" s="282"/>
      <c r="H911" s="282"/>
      <c r="I911" s="282"/>
      <c r="J911" s="282"/>
      <c r="K911" s="282"/>
      <c r="L911" s="282"/>
      <c r="M911" s="282"/>
      <c r="N911" s="282"/>
      <c r="O911" s="282"/>
      <c r="P911" s="282"/>
      <c r="Q911" s="282"/>
      <c r="R911" s="282"/>
      <c r="S911" s="282"/>
      <c r="T911" s="282"/>
      <c r="U911" s="282"/>
      <c r="V911" s="282"/>
      <c r="W911" s="282"/>
      <c r="X911" s="282"/>
      <c r="Y911" s="282"/>
      <c r="Z911" s="282"/>
      <c r="AA911" s="282"/>
      <c r="AB911" s="282"/>
      <c r="AC911" s="282"/>
      <c r="AD911" s="282"/>
      <c r="AE911" s="282"/>
      <c r="AF911" s="282"/>
      <c r="AG911" s="282"/>
      <c r="AH911" s="282"/>
      <c r="AI911" s="282"/>
      <c r="AJ911" s="282"/>
      <c r="AK911" s="282"/>
      <c r="AL911" s="282"/>
      <c r="AM911" s="282"/>
      <c r="AN911" s="282"/>
      <c r="AO911" s="282"/>
      <c r="AP911" s="282"/>
      <c r="AQ911" s="282"/>
      <c r="AR911" s="282"/>
      <c r="AS911" s="282"/>
      <c r="AT911" s="282"/>
      <c r="AU911" s="282"/>
      <c r="AV911" s="282"/>
      <c r="AW911" s="282"/>
    </row>
    <row r="912">
      <c r="A912" s="282"/>
      <c r="B912" s="282"/>
      <c r="C912" s="282"/>
      <c r="D912" s="282"/>
      <c r="E912" s="282"/>
      <c r="F912" s="282"/>
      <c r="G912" s="282"/>
      <c r="H912" s="282"/>
      <c r="I912" s="282"/>
      <c r="J912" s="282"/>
      <c r="K912" s="282"/>
      <c r="L912" s="282"/>
      <c r="M912" s="282"/>
      <c r="N912" s="282"/>
      <c r="O912" s="282"/>
      <c r="P912" s="282"/>
      <c r="Q912" s="282"/>
      <c r="R912" s="282"/>
      <c r="S912" s="282"/>
      <c r="T912" s="282"/>
      <c r="U912" s="282"/>
      <c r="V912" s="282"/>
      <c r="W912" s="282"/>
      <c r="X912" s="282"/>
      <c r="Y912" s="282"/>
      <c r="Z912" s="282"/>
      <c r="AA912" s="282"/>
      <c r="AB912" s="282"/>
      <c r="AC912" s="282"/>
      <c r="AD912" s="282"/>
      <c r="AE912" s="282"/>
      <c r="AF912" s="282"/>
      <c r="AG912" s="282"/>
      <c r="AH912" s="282"/>
      <c r="AI912" s="282"/>
      <c r="AJ912" s="282"/>
      <c r="AK912" s="282"/>
      <c r="AL912" s="282"/>
      <c r="AM912" s="282"/>
      <c r="AN912" s="282"/>
      <c r="AO912" s="282"/>
      <c r="AP912" s="282"/>
      <c r="AQ912" s="282"/>
      <c r="AR912" s="282"/>
      <c r="AS912" s="282"/>
      <c r="AT912" s="282"/>
      <c r="AU912" s="282"/>
      <c r="AV912" s="282"/>
      <c r="AW912" s="282"/>
    </row>
    <row r="913">
      <c r="A913" s="282"/>
      <c r="B913" s="282"/>
      <c r="C913" s="282"/>
      <c r="D913" s="282"/>
      <c r="E913" s="282"/>
      <c r="F913" s="282"/>
      <c r="G913" s="282"/>
      <c r="H913" s="282"/>
      <c r="I913" s="282"/>
      <c r="J913" s="282"/>
      <c r="K913" s="282"/>
      <c r="L913" s="282"/>
      <c r="M913" s="282"/>
      <c r="N913" s="282"/>
      <c r="O913" s="282"/>
      <c r="P913" s="282"/>
      <c r="Q913" s="282"/>
      <c r="R913" s="282"/>
      <c r="S913" s="282"/>
      <c r="T913" s="282"/>
      <c r="U913" s="282"/>
      <c r="V913" s="282"/>
      <c r="W913" s="282"/>
      <c r="X913" s="282"/>
      <c r="Y913" s="282"/>
      <c r="Z913" s="282"/>
      <c r="AA913" s="282"/>
      <c r="AB913" s="282"/>
      <c r="AC913" s="282"/>
      <c r="AD913" s="282"/>
      <c r="AE913" s="282"/>
      <c r="AF913" s="282"/>
      <c r="AG913" s="282"/>
      <c r="AH913" s="282"/>
      <c r="AI913" s="282"/>
      <c r="AJ913" s="282"/>
      <c r="AK913" s="282"/>
      <c r="AL913" s="282"/>
      <c r="AM913" s="282"/>
      <c r="AN913" s="282"/>
      <c r="AO913" s="282"/>
      <c r="AP913" s="282"/>
      <c r="AQ913" s="282"/>
      <c r="AR913" s="282"/>
      <c r="AS913" s="282"/>
      <c r="AT913" s="282"/>
      <c r="AU913" s="282"/>
      <c r="AV913" s="282"/>
      <c r="AW913" s="282"/>
    </row>
    <row r="914">
      <c r="A914" s="282"/>
      <c r="B914" s="282"/>
      <c r="C914" s="282"/>
      <c r="D914" s="282"/>
      <c r="E914" s="282"/>
      <c r="F914" s="282"/>
      <c r="G914" s="282"/>
      <c r="H914" s="282"/>
      <c r="I914" s="282"/>
      <c r="J914" s="282"/>
      <c r="K914" s="282"/>
      <c r="L914" s="282"/>
      <c r="M914" s="282"/>
      <c r="N914" s="282"/>
      <c r="O914" s="282"/>
      <c r="P914" s="282"/>
      <c r="Q914" s="282"/>
      <c r="R914" s="282"/>
      <c r="S914" s="282"/>
      <c r="T914" s="282"/>
      <c r="U914" s="282"/>
      <c r="V914" s="282"/>
      <c r="W914" s="282"/>
      <c r="X914" s="282"/>
      <c r="Y914" s="282"/>
      <c r="Z914" s="282"/>
      <c r="AA914" s="282"/>
      <c r="AB914" s="282"/>
      <c r="AC914" s="282"/>
      <c r="AD914" s="282"/>
      <c r="AE914" s="282"/>
      <c r="AF914" s="282"/>
      <c r="AG914" s="282"/>
      <c r="AH914" s="282"/>
      <c r="AI914" s="282"/>
      <c r="AJ914" s="282"/>
      <c r="AK914" s="282"/>
      <c r="AL914" s="282"/>
      <c r="AM914" s="282"/>
      <c r="AN914" s="282"/>
      <c r="AO914" s="282"/>
      <c r="AP914" s="282"/>
      <c r="AQ914" s="282"/>
      <c r="AR914" s="282"/>
      <c r="AS914" s="282"/>
      <c r="AT914" s="282"/>
      <c r="AU914" s="282"/>
      <c r="AV914" s="282"/>
      <c r="AW914" s="282"/>
    </row>
    <row r="915">
      <c r="A915" s="282"/>
      <c r="B915" s="282"/>
      <c r="C915" s="282"/>
      <c r="D915" s="282"/>
      <c r="E915" s="282"/>
      <c r="F915" s="282"/>
      <c r="G915" s="282"/>
      <c r="H915" s="282"/>
      <c r="I915" s="282"/>
      <c r="J915" s="282"/>
      <c r="K915" s="282"/>
      <c r="L915" s="282"/>
      <c r="M915" s="282"/>
      <c r="N915" s="282"/>
      <c r="O915" s="282"/>
      <c r="P915" s="282"/>
      <c r="Q915" s="282"/>
      <c r="R915" s="282"/>
      <c r="S915" s="282"/>
      <c r="T915" s="282"/>
      <c r="U915" s="282"/>
      <c r="V915" s="282"/>
      <c r="W915" s="282"/>
      <c r="X915" s="282"/>
      <c r="Y915" s="282"/>
      <c r="Z915" s="282"/>
      <c r="AA915" s="282"/>
      <c r="AB915" s="282"/>
      <c r="AC915" s="282"/>
      <c r="AD915" s="282"/>
      <c r="AE915" s="282"/>
      <c r="AF915" s="282"/>
      <c r="AG915" s="282"/>
      <c r="AH915" s="282"/>
      <c r="AI915" s="282"/>
      <c r="AJ915" s="282"/>
      <c r="AK915" s="282"/>
      <c r="AL915" s="282"/>
      <c r="AM915" s="282"/>
      <c r="AN915" s="282"/>
      <c r="AO915" s="282"/>
      <c r="AP915" s="282"/>
      <c r="AQ915" s="282"/>
      <c r="AR915" s="282"/>
      <c r="AS915" s="282"/>
      <c r="AT915" s="282"/>
      <c r="AU915" s="282"/>
      <c r="AV915" s="282"/>
      <c r="AW915" s="282"/>
    </row>
    <row r="916">
      <c r="A916" s="282"/>
      <c r="B916" s="282"/>
      <c r="C916" s="282"/>
      <c r="D916" s="282"/>
      <c r="E916" s="282"/>
      <c r="F916" s="282"/>
      <c r="G916" s="282"/>
      <c r="H916" s="282"/>
      <c r="I916" s="282"/>
      <c r="J916" s="282"/>
      <c r="K916" s="282"/>
      <c r="L916" s="282"/>
      <c r="M916" s="282"/>
      <c r="N916" s="282"/>
      <c r="O916" s="282"/>
      <c r="P916" s="282"/>
      <c r="Q916" s="282"/>
      <c r="R916" s="282"/>
      <c r="S916" s="282"/>
      <c r="T916" s="282"/>
      <c r="U916" s="282"/>
      <c r="V916" s="282"/>
      <c r="W916" s="282"/>
      <c r="X916" s="282"/>
      <c r="Y916" s="282"/>
      <c r="Z916" s="282"/>
      <c r="AA916" s="282"/>
      <c r="AB916" s="282"/>
      <c r="AC916" s="282"/>
      <c r="AD916" s="282"/>
      <c r="AE916" s="282"/>
      <c r="AF916" s="282"/>
      <c r="AG916" s="282"/>
      <c r="AH916" s="282"/>
      <c r="AI916" s="282"/>
      <c r="AJ916" s="282"/>
      <c r="AK916" s="282"/>
      <c r="AL916" s="282"/>
      <c r="AM916" s="282"/>
      <c r="AN916" s="282"/>
      <c r="AO916" s="282"/>
      <c r="AP916" s="282"/>
      <c r="AQ916" s="282"/>
      <c r="AR916" s="282"/>
      <c r="AS916" s="282"/>
      <c r="AT916" s="282"/>
      <c r="AU916" s="282"/>
      <c r="AV916" s="282"/>
      <c r="AW916" s="282"/>
    </row>
    <row r="917">
      <c r="A917" s="282"/>
      <c r="B917" s="282"/>
      <c r="C917" s="282"/>
      <c r="D917" s="282"/>
      <c r="E917" s="282"/>
      <c r="F917" s="282"/>
      <c r="G917" s="282"/>
      <c r="H917" s="282"/>
      <c r="I917" s="282"/>
      <c r="J917" s="282"/>
      <c r="K917" s="282"/>
      <c r="L917" s="282"/>
      <c r="M917" s="282"/>
      <c r="N917" s="282"/>
      <c r="O917" s="282"/>
      <c r="P917" s="282"/>
      <c r="Q917" s="282"/>
      <c r="R917" s="282"/>
      <c r="S917" s="282"/>
      <c r="T917" s="282"/>
      <c r="U917" s="282"/>
      <c r="V917" s="282"/>
      <c r="W917" s="282"/>
      <c r="X917" s="282"/>
      <c r="Y917" s="282"/>
      <c r="Z917" s="282"/>
      <c r="AA917" s="282"/>
      <c r="AB917" s="282"/>
      <c r="AC917" s="282"/>
      <c r="AD917" s="282"/>
      <c r="AE917" s="282"/>
      <c r="AF917" s="282"/>
      <c r="AG917" s="282"/>
      <c r="AH917" s="282"/>
      <c r="AI917" s="282"/>
      <c r="AJ917" s="282"/>
      <c r="AK917" s="282"/>
      <c r="AL917" s="282"/>
      <c r="AM917" s="282"/>
      <c r="AN917" s="282"/>
      <c r="AO917" s="282"/>
      <c r="AP917" s="282"/>
      <c r="AQ917" s="282"/>
      <c r="AR917" s="282"/>
      <c r="AS917" s="282"/>
      <c r="AT917" s="282"/>
      <c r="AU917" s="282"/>
      <c r="AV917" s="282"/>
      <c r="AW917" s="282"/>
    </row>
    <row r="918">
      <c r="A918" s="282"/>
      <c r="B918" s="282"/>
      <c r="C918" s="282"/>
      <c r="D918" s="282"/>
      <c r="E918" s="282"/>
      <c r="F918" s="282"/>
      <c r="G918" s="282"/>
      <c r="H918" s="282"/>
      <c r="I918" s="282"/>
      <c r="J918" s="282"/>
      <c r="K918" s="282"/>
      <c r="L918" s="282"/>
      <c r="M918" s="282"/>
      <c r="N918" s="282"/>
      <c r="O918" s="282"/>
      <c r="P918" s="282"/>
      <c r="Q918" s="282"/>
      <c r="R918" s="282"/>
      <c r="S918" s="282"/>
      <c r="T918" s="282"/>
      <c r="U918" s="282"/>
      <c r="V918" s="282"/>
      <c r="W918" s="282"/>
      <c r="X918" s="282"/>
      <c r="Y918" s="282"/>
      <c r="Z918" s="282"/>
      <c r="AA918" s="282"/>
      <c r="AB918" s="282"/>
      <c r="AC918" s="282"/>
      <c r="AD918" s="282"/>
      <c r="AE918" s="282"/>
      <c r="AF918" s="282"/>
      <c r="AG918" s="282"/>
      <c r="AH918" s="282"/>
      <c r="AI918" s="282"/>
      <c r="AJ918" s="282"/>
      <c r="AK918" s="282"/>
      <c r="AL918" s="282"/>
      <c r="AM918" s="282"/>
      <c r="AN918" s="282"/>
      <c r="AO918" s="282"/>
      <c r="AP918" s="282"/>
      <c r="AQ918" s="282"/>
      <c r="AR918" s="282"/>
      <c r="AS918" s="282"/>
      <c r="AT918" s="282"/>
      <c r="AU918" s="282"/>
      <c r="AV918" s="282"/>
      <c r="AW918" s="282"/>
    </row>
    <row r="919">
      <c r="A919" s="282"/>
      <c r="B919" s="282"/>
      <c r="C919" s="282"/>
      <c r="D919" s="282"/>
      <c r="E919" s="282"/>
      <c r="F919" s="282"/>
      <c r="G919" s="282"/>
      <c r="H919" s="282"/>
      <c r="I919" s="282"/>
      <c r="J919" s="282"/>
      <c r="K919" s="282"/>
      <c r="L919" s="282"/>
      <c r="M919" s="282"/>
      <c r="N919" s="282"/>
      <c r="O919" s="282"/>
      <c r="P919" s="282"/>
      <c r="Q919" s="282"/>
      <c r="R919" s="282"/>
      <c r="S919" s="282"/>
      <c r="T919" s="282"/>
      <c r="U919" s="282"/>
      <c r="V919" s="282"/>
      <c r="W919" s="282"/>
      <c r="X919" s="282"/>
      <c r="Y919" s="282"/>
      <c r="Z919" s="282"/>
      <c r="AA919" s="282"/>
      <c r="AB919" s="282"/>
      <c r="AC919" s="282"/>
      <c r="AD919" s="282"/>
      <c r="AE919" s="282"/>
      <c r="AF919" s="282"/>
      <c r="AG919" s="282"/>
      <c r="AH919" s="282"/>
      <c r="AI919" s="282"/>
      <c r="AJ919" s="282"/>
      <c r="AK919" s="282"/>
      <c r="AL919" s="282"/>
      <c r="AM919" s="282"/>
      <c r="AN919" s="282"/>
      <c r="AO919" s="282"/>
      <c r="AP919" s="282"/>
      <c r="AQ919" s="282"/>
      <c r="AR919" s="282"/>
      <c r="AS919" s="282"/>
      <c r="AT919" s="282"/>
      <c r="AU919" s="282"/>
      <c r="AV919" s="282"/>
      <c r="AW919" s="282"/>
    </row>
    <row r="920">
      <c r="A920" s="282"/>
      <c r="B920" s="282"/>
      <c r="C920" s="282"/>
      <c r="D920" s="282"/>
      <c r="E920" s="282"/>
      <c r="F920" s="282"/>
      <c r="G920" s="282"/>
      <c r="H920" s="282"/>
      <c r="I920" s="282"/>
      <c r="J920" s="282"/>
      <c r="K920" s="282"/>
      <c r="L920" s="282"/>
      <c r="M920" s="282"/>
      <c r="N920" s="282"/>
      <c r="O920" s="282"/>
      <c r="P920" s="282"/>
      <c r="Q920" s="282"/>
      <c r="R920" s="282"/>
      <c r="S920" s="282"/>
      <c r="T920" s="282"/>
      <c r="U920" s="282"/>
      <c r="V920" s="282"/>
      <c r="W920" s="282"/>
      <c r="X920" s="282"/>
      <c r="Y920" s="282"/>
      <c r="Z920" s="282"/>
      <c r="AA920" s="282"/>
      <c r="AB920" s="282"/>
      <c r="AC920" s="282"/>
      <c r="AD920" s="282"/>
      <c r="AE920" s="282"/>
      <c r="AF920" s="282"/>
      <c r="AG920" s="282"/>
      <c r="AH920" s="282"/>
      <c r="AI920" s="282"/>
      <c r="AJ920" s="282"/>
      <c r="AK920" s="282"/>
      <c r="AL920" s="282"/>
      <c r="AM920" s="282"/>
      <c r="AN920" s="282"/>
      <c r="AO920" s="282"/>
      <c r="AP920" s="282"/>
      <c r="AQ920" s="282"/>
      <c r="AR920" s="282"/>
      <c r="AS920" s="282"/>
      <c r="AT920" s="282"/>
      <c r="AU920" s="282"/>
      <c r="AV920" s="282"/>
      <c r="AW920" s="282"/>
    </row>
    <row r="921">
      <c r="A921" s="282"/>
      <c r="B921" s="282"/>
      <c r="C921" s="282"/>
      <c r="D921" s="282"/>
      <c r="E921" s="282"/>
      <c r="F921" s="282"/>
      <c r="G921" s="282"/>
      <c r="H921" s="282"/>
      <c r="I921" s="282"/>
      <c r="J921" s="282"/>
      <c r="K921" s="282"/>
      <c r="L921" s="282"/>
      <c r="M921" s="282"/>
      <c r="N921" s="282"/>
      <c r="O921" s="282"/>
      <c r="P921" s="282"/>
      <c r="Q921" s="282"/>
      <c r="R921" s="282"/>
      <c r="S921" s="282"/>
      <c r="T921" s="282"/>
      <c r="U921" s="282"/>
      <c r="V921" s="282"/>
      <c r="W921" s="282"/>
      <c r="X921" s="282"/>
      <c r="Y921" s="282"/>
      <c r="Z921" s="282"/>
      <c r="AA921" s="282"/>
      <c r="AB921" s="282"/>
      <c r="AC921" s="282"/>
      <c r="AD921" s="282"/>
      <c r="AE921" s="282"/>
      <c r="AF921" s="282"/>
      <c r="AG921" s="282"/>
      <c r="AH921" s="282"/>
      <c r="AI921" s="282"/>
      <c r="AJ921" s="282"/>
      <c r="AK921" s="282"/>
      <c r="AL921" s="282"/>
      <c r="AM921" s="282"/>
      <c r="AN921" s="282"/>
      <c r="AO921" s="282"/>
      <c r="AP921" s="282"/>
      <c r="AQ921" s="282"/>
      <c r="AR921" s="282"/>
      <c r="AS921" s="282"/>
      <c r="AT921" s="282"/>
      <c r="AU921" s="282"/>
      <c r="AV921" s="282"/>
      <c r="AW921" s="282"/>
    </row>
    <row r="922">
      <c r="A922" s="282"/>
      <c r="B922" s="282"/>
      <c r="C922" s="282"/>
      <c r="D922" s="282"/>
      <c r="E922" s="282"/>
      <c r="F922" s="282"/>
      <c r="G922" s="282"/>
      <c r="H922" s="282"/>
      <c r="I922" s="282"/>
      <c r="J922" s="282"/>
      <c r="K922" s="282"/>
      <c r="L922" s="282"/>
      <c r="M922" s="282"/>
      <c r="N922" s="282"/>
      <c r="O922" s="282"/>
      <c r="P922" s="282"/>
      <c r="Q922" s="282"/>
      <c r="R922" s="282"/>
      <c r="S922" s="282"/>
      <c r="T922" s="282"/>
      <c r="U922" s="282"/>
      <c r="V922" s="282"/>
      <c r="W922" s="282"/>
      <c r="X922" s="282"/>
      <c r="Y922" s="282"/>
      <c r="Z922" s="282"/>
      <c r="AA922" s="282"/>
      <c r="AB922" s="282"/>
      <c r="AC922" s="282"/>
      <c r="AD922" s="282"/>
      <c r="AE922" s="282"/>
      <c r="AF922" s="282"/>
      <c r="AG922" s="282"/>
      <c r="AH922" s="282"/>
      <c r="AI922" s="282"/>
      <c r="AJ922" s="282"/>
      <c r="AK922" s="282"/>
      <c r="AL922" s="282"/>
      <c r="AM922" s="282"/>
      <c r="AN922" s="282"/>
      <c r="AO922" s="282"/>
      <c r="AP922" s="282"/>
      <c r="AQ922" s="282"/>
      <c r="AR922" s="282"/>
      <c r="AS922" s="282"/>
      <c r="AT922" s="282"/>
      <c r="AU922" s="282"/>
      <c r="AV922" s="282"/>
      <c r="AW922" s="282"/>
    </row>
    <row r="923">
      <c r="A923" s="282"/>
      <c r="B923" s="282"/>
      <c r="C923" s="282"/>
      <c r="D923" s="282"/>
      <c r="E923" s="282"/>
      <c r="F923" s="282"/>
      <c r="G923" s="282"/>
      <c r="H923" s="282"/>
      <c r="I923" s="282"/>
      <c r="J923" s="282"/>
      <c r="K923" s="282"/>
      <c r="L923" s="282"/>
      <c r="M923" s="282"/>
      <c r="N923" s="282"/>
      <c r="O923" s="282"/>
      <c r="P923" s="282"/>
      <c r="Q923" s="282"/>
      <c r="R923" s="282"/>
      <c r="S923" s="282"/>
      <c r="T923" s="282"/>
      <c r="U923" s="282"/>
      <c r="V923" s="282"/>
      <c r="W923" s="282"/>
      <c r="X923" s="282"/>
      <c r="Y923" s="282"/>
      <c r="Z923" s="282"/>
      <c r="AA923" s="282"/>
      <c r="AB923" s="282"/>
      <c r="AC923" s="282"/>
      <c r="AD923" s="282"/>
      <c r="AE923" s="282"/>
      <c r="AF923" s="282"/>
      <c r="AG923" s="282"/>
      <c r="AH923" s="282"/>
      <c r="AI923" s="282"/>
      <c r="AJ923" s="282"/>
      <c r="AK923" s="282"/>
      <c r="AL923" s="282"/>
      <c r="AM923" s="282"/>
      <c r="AN923" s="282"/>
      <c r="AO923" s="282"/>
      <c r="AP923" s="282"/>
      <c r="AQ923" s="282"/>
      <c r="AR923" s="282"/>
      <c r="AS923" s="282"/>
      <c r="AT923" s="282"/>
      <c r="AU923" s="282"/>
      <c r="AV923" s="282"/>
      <c r="AW923" s="282"/>
    </row>
    <row r="924">
      <c r="A924" s="282"/>
      <c r="B924" s="282"/>
      <c r="C924" s="282"/>
      <c r="D924" s="282"/>
      <c r="E924" s="282"/>
      <c r="F924" s="282"/>
      <c r="G924" s="282"/>
      <c r="H924" s="282"/>
      <c r="I924" s="282"/>
      <c r="J924" s="282"/>
      <c r="K924" s="282"/>
      <c r="L924" s="282"/>
      <c r="M924" s="282"/>
      <c r="N924" s="282"/>
      <c r="O924" s="282"/>
      <c r="P924" s="282"/>
      <c r="Q924" s="282"/>
      <c r="R924" s="282"/>
      <c r="S924" s="282"/>
      <c r="T924" s="282"/>
      <c r="U924" s="282"/>
      <c r="V924" s="282"/>
      <c r="W924" s="282"/>
      <c r="X924" s="282"/>
      <c r="Y924" s="282"/>
      <c r="Z924" s="282"/>
      <c r="AA924" s="282"/>
      <c r="AB924" s="282"/>
      <c r="AC924" s="282"/>
      <c r="AD924" s="282"/>
      <c r="AE924" s="282"/>
      <c r="AF924" s="282"/>
      <c r="AG924" s="282"/>
      <c r="AH924" s="282"/>
      <c r="AI924" s="282"/>
      <c r="AJ924" s="282"/>
      <c r="AK924" s="282"/>
      <c r="AL924" s="282"/>
      <c r="AM924" s="282"/>
      <c r="AN924" s="282"/>
      <c r="AO924" s="282"/>
      <c r="AP924" s="282"/>
      <c r="AQ924" s="282"/>
      <c r="AR924" s="282"/>
      <c r="AS924" s="282"/>
      <c r="AT924" s="282"/>
      <c r="AU924" s="282"/>
      <c r="AV924" s="282"/>
      <c r="AW924" s="282"/>
    </row>
    <row r="925">
      <c r="A925" s="282"/>
      <c r="B925" s="282"/>
      <c r="C925" s="282"/>
      <c r="D925" s="282"/>
      <c r="E925" s="282"/>
      <c r="F925" s="282"/>
      <c r="G925" s="282"/>
      <c r="H925" s="282"/>
      <c r="I925" s="282"/>
      <c r="J925" s="282"/>
      <c r="K925" s="282"/>
      <c r="L925" s="282"/>
      <c r="M925" s="282"/>
      <c r="N925" s="282"/>
      <c r="O925" s="282"/>
      <c r="P925" s="282"/>
      <c r="Q925" s="282"/>
      <c r="R925" s="282"/>
      <c r="S925" s="282"/>
      <c r="T925" s="282"/>
      <c r="U925" s="282"/>
      <c r="V925" s="282"/>
      <c r="W925" s="282"/>
      <c r="X925" s="282"/>
      <c r="Y925" s="282"/>
      <c r="Z925" s="282"/>
      <c r="AA925" s="282"/>
      <c r="AB925" s="282"/>
      <c r="AC925" s="282"/>
      <c r="AD925" s="282"/>
      <c r="AE925" s="282"/>
      <c r="AF925" s="282"/>
      <c r="AG925" s="282"/>
      <c r="AH925" s="282"/>
      <c r="AI925" s="282"/>
      <c r="AJ925" s="282"/>
      <c r="AK925" s="282"/>
      <c r="AL925" s="282"/>
      <c r="AM925" s="282"/>
      <c r="AN925" s="282"/>
      <c r="AO925" s="282"/>
      <c r="AP925" s="282"/>
      <c r="AQ925" s="282"/>
      <c r="AR925" s="282"/>
      <c r="AS925" s="282"/>
      <c r="AT925" s="282"/>
      <c r="AU925" s="282"/>
      <c r="AV925" s="282"/>
      <c r="AW925" s="282"/>
    </row>
    <row r="926">
      <c r="A926" s="282"/>
      <c r="B926" s="282"/>
      <c r="C926" s="282"/>
      <c r="D926" s="282"/>
      <c r="E926" s="282"/>
      <c r="F926" s="282"/>
      <c r="G926" s="282"/>
      <c r="H926" s="282"/>
      <c r="I926" s="282"/>
      <c r="J926" s="282"/>
      <c r="K926" s="282"/>
      <c r="L926" s="282"/>
      <c r="M926" s="282"/>
      <c r="N926" s="282"/>
      <c r="O926" s="282"/>
      <c r="P926" s="282"/>
      <c r="Q926" s="282"/>
      <c r="R926" s="282"/>
      <c r="S926" s="282"/>
      <c r="T926" s="282"/>
      <c r="U926" s="282"/>
      <c r="V926" s="282"/>
      <c r="W926" s="282"/>
      <c r="X926" s="282"/>
      <c r="Y926" s="282"/>
      <c r="Z926" s="282"/>
      <c r="AA926" s="282"/>
      <c r="AB926" s="282"/>
      <c r="AC926" s="282"/>
      <c r="AD926" s="282"/>
      <c r="AE926" s="282"/>
      <c r="AF926" s="282"/>
      <c r="AG926" s="282"/>
      <c r="AH926" s="282"/>
      <c r="AI926" s="282"/>
      <c r="AJ926" s="282"/>
      <c r="AK926" s="282"/>
      <c r="AL926" s="282"/>
      <c r="AM926" s="282"/>
      <c r="AN926" s="282"/>
      <c r="AO926" s="282"/>
      <c r="AP926" s="282"/>
      <c r="AQ926" s="282"/>
      <c r="AR926" s="282"/>
      <c r="AS926" s="282"/>
      <c r="AT926" s="282"/>
      <c r="AU926" s="282"/>
      <c r="AV926" s="282"/>
      <c r="AW926" s="282"/>
    </row>
    <row r="927">
      <c r="A927" s="282"/>
      <c r="B927" s="282"/>
      <c r="C927" s="282"/>
      <c r="D927" s="282"/>
      <c r="E927" s="282"/>
      <c r="F927" s="282"/>
      <c r="G927" s="282"/>
      <c r="H927" s="282"/>
      <c r="I927" s="282"/>
      <c r="J927" s="282"/>
      <c r="K927" s="282"/>
      <c r="L927" s="282"/>
      <c r="M927" s="282"/>
      <c r="N927" s="282"/>
      <c r="O927" s="282"/>
      <c r="P927" s="282"/>
      <c r="Q927" s="282"/>
      <c r="R927" s="282"/>
      <c r="S927" s="282"/>
      <c r="T927" s="282"/>
      <c r="U927" s="282"/>
      <c r="V927" s="282"/>
      <c r="W927" s="282"/>
      <c r="X927" s="282"/>
      <c r="Y927" s="282"/>
      <c r="Z927" s="282"/>
      <c r="AA927" s="282"/>
      <c r="AB927" s="282"/>
      <c r="AC927" s="282"/>
      <c r="AD927" s="282"/>
      <c r="AE927" s="282"/>
      <c r="AF927" s="282"/>
      <c r="AG927" s="282"/>
      <c r="AH927" s="282"/>
      <c r="AI927" s="282"/>
      <c r="AJ927" s="282"/>
      <c r="AK927" s="282"/>
      <c r="AL927" s="282"/>
      <c r="AM927" s="282"/>
      <c r="AN927" s="282"/>
      <c r="AO927" s="282"/>
      <c r="AP927" s="282"/>
      <c r="AQ927" s="282"/>
      <c r="AR927" s="282"/>
      <c r="AS927" s="282"/>
      <c r="AT927" s="282"/>
      <c r="AU927" s="282"/>
      <c r="AV927" s="282"/>
      <c r="AW927" s="282"/>
    </row>
    <row r="928">
      <c r="A928" s="282"/>
      <c r="B928" s="282"/>
      <c r="C928" s="282"/>
      <c r="D928" s="282"/>
      <c r="E928" s="282"/>
      <c r="F928" s="282"/>
      <c r="G928" s="282"/>
      <c r="H928" s="282"/>
      <c r="I928" s="282"/>
      <c r="J928" s="282"/>
      <c r="K928" s="282"/>
      <c r="L928" s="282"/>
      <c r="M928" s="282"/>
      <c r="N928" s="282"/>
      <c r="O928" s="282"/>
      <c r="P928" s="282"/>
      <c r="Q928" s="282"/>
      <c r="R928" s="282"/>
      <c r="S928" s="282"/>
      <c r="T928" s="282"/>
      <c r="U928" s="282"/>
      <c r="V928" s="282"/>
      <c r="W928" s="282"/>
      <c r="X928" s="282"/>
      <c r="Y928" s="282"/>
      <c r="Z928" s="282"/>
      <c r="AA928" s="282"/>
      <c r="AB928" s="282"/>
      <c r="AC928" s="282"/>
      <c r="AD928" s="282"/>
      <c r="AE928" s="282"/>
      <c r="AF928" s="282"/>
      <c r="AG928" s="282"/>
      <c r="AH928" s="282"/>
      <c r="AI928" s="282"/>
      <c r="AJ928" s="282"/>
      <c r="AK928" s="282"/>
      <c r="AL928" s="282"/>
      <c r="AM928" s="282"/>
      <c r="AN928" s="282"/>
      <c r="AO928" s="282"/>
      <c r="AP928" s="282"/>
      <c r="AQ928" s="282"/>
      <c r="AR928" s="282"/>
      <c r="AS928" s="282"/>
      <c r="AT928" s="282"/>
      <c r="AU928" s="282"/>
      <c r="AV928" s="282"/>
      <c r="AW928" s="282"/>
    </row>
    <row r="929">
      <c r="A929" s="282"/>
      <c r="B929" s="282"/>
      <c r="C929" s="282"/>
      <c r="D929" s="282"/>
      <c r="E929" s="282"/>
      <c r="F929" s="282"/>
      <c r="G929" s="282"/>
      <c r="H929" s="282"/>
      <c r="I929" s="282"/>
      <c r="J929" s="282"/>
      <c r="K929" s="282"/>
      <c r="L929" s="282"/>
      <c r="M929" s="282"/>
      <c r="N929" s="282"/>
      <c r="O929" s="282"/>
      <c r="P929" s="282"/>
      <c r="Q929" s="282"/>
      <c r="R929" s="282"/>
      <c r="S929" s="282"/>
      <c r="T929" s="282"/>
      <c r="U929" s="282"/>
      <c r="V929" s="282"/>
      <c r="W929" s="282"/>
      <c r="X929" s="282"/>
      <c r="Y929" s="282"/>
      <c r="Z929" s="282"/>
      <c r="AA929" s="282"/>
      <c r="AB929" s="282"/>
      <c r="AC929" s="282"/>
      <c r="AD929" s="282"/>
      <c r="AE929" s="282"/>
      <c r="AF929" s="282"/>
      <c r="AG929" s="282"/>
      <c r="AH929" s="282"/>
      <c r="AI929" s="282"/>
      <c r="AJ929" s="282"/>
      <c r="AK929" s="282"/>
      <c r="AL929" s="282"/>
      <c r="AM929" s="282"/>
      <c r="AN929" s="282"/>
      <c r="AO929" s="282"/>
      <c r="AP929" s="282"/>
      <c r="AQ929" s="282"/>
      <c r="AR929" s="282"/>
      <c r="AS929" s="282"/>
      <c r="AT929" s="282"/>
      <c r="AU929" s="282"/>
      <c r="AV929" s="282"/>
      <c r="AW929" s="282"/>
    </row>
    <row r="930">
      <c r="A930" s="282"/>
      <c r="B930" s="282"/>
      <c r="C930" s="282"/>
      <c r="D930" s="282"/>
      <c r="E930" s="282"/>
      <c r="F930" s="282"/>
      <c r="G930" s="282"/>
      <c r="H930" s="282"/>
      <c r="I930" s="282"/>
      <c r="J930" s="282"/>
      <c r="K930" s="282"/>
      <c r="L930" s="282"/>
      <c r="M930" s="282"/>
      <c r="N930" s="282"/>
      <c r="O930" s="282"/>
      <c r="P930" s="282"/>
      <c r="Q930" s="282"/>
      <c r="R930" s="282"/>
      <c r="S930" s="282"/>
      <c r="T930" s="282"/>
      <c r="U930" s="282"/>
      <c r="V930" s="282"/>
      <c r="W930" s="282"/>
      <c r="X930" s="282"/>
      <c r="Y930" s="282"/>
      <c r="Z930" s="282"/>
      <c r="AA930" s="282"/>
      <c r="AB930" s="282"/>
      <c r="AC930" s="282"/>
      <c r="AD930" s="282"/>
      <c r="AE930" s="282"/>
      <c r="AF930" s="282"/>
      <c r="AG930" s="282"/>
      <c r="AH930" s="282"/>
      <c r="AI930" s="282"/>
      <c r="AJ930" s="282"/>
      <c r="AK930" s="282"/>
      <c r="AL930" s="282"/>
      <c r="AM930" s="282"/>
      <c r="AN930" s="282"/>
      <c r="AO930" s="282"/>
      <c r="AP930" s="282"/>
      <c r="AQ930" s="282"/>
      <c r="AR930" s="282"/>
      <c r="AS930" s="282"/>
      <c r="AT930" s="282"/>
      <c r="AU930" s="282"/>
      <c r="AV930" s="282"/>
      <c r="AW930" s="282"/>
    </row>
    <row r="931">
      <c r="A931" s="282"/>
      <c r="B931" s="282"/>
      <c r="C931" s="282"/>
      <c r="D931" s="282"/>
      <c r="E931" s="282"/>
      <c r="F931" s="282"/>
      <c r="G931" s="282"/>
      <c r="H931" s="282"/>
      <c r="I931" s="282"/>
      <c r="J931" s="282"/>
      <c r="K931" s="282"/>
      <c r="L931" s="282"/>
      <c r="M931" s="282"/>
      <c r="N931" s="282"/>
      <c r="O931" s="282"/>
      <c r="P931" s="282"/>
      <c r="Q931" s="282"/>
      <c r="R931" s="282"/>
      <c r="S931" s="282"/>
      <c r="T931" s="282"/>
      <c r="U931" s="282"/>
      <c r="V931" s="282"/>
      <c r="W931" s="282"/>
      <c r="X931" s="282"/>
      <c r="Y931" s="282"/>
      <c r="Z931" s="282"/>
      <c r="AA931" s="282"/>
      <c r="AB931" s="282"/>
      <c r="AC931" s="282"/>
      <c r="AD931" s="282"/>
      <c r="AE931" s="282"/>
      <c r="AF931" s="282"/>
      <c r="AG931" s="282"/>
      <c r="AH931" s="282"/>
      <c r="AI931" s="282"/>
      <c r="AJ931" s="282"/>
      <c r="AK931" s="282"/>
      <c r="AL931" s="282"/>
      <c r="AM931" s="282"/>
      <c r="AN931" s="282"/>
      <c r="AO931" s="282"/>
      <c r="AP931" s="282"/>
      <c r="AQ931" s="282"/>
      <c r="AR931" s="282"/>
      <c r="AS931" s="282"/>
      <c r="AT931" s="282"/>
      <c r="AU931" s="282"/>
      <c r="AV931" s="282"/>
      <c r="AW931" s="282"/>
    </row>
    <row r="932">
      <c r="A932" s="282"/>
      <c r="B932" s="282"/>
      <c r="C932" s="282"/>
      <c r="D932" s="282"/>
      <c r="E932" s="282"/>
      <c r="F932" s="282"/>
      <c r="G932" s="282"/>
      <c r="H932" s="282"/>
      <c r="I932" s="282"/>
      <c r="J932" s="282"/>
      <c r="K932" s="282"/>
      <c r="L932" s="282"/>
      <c r="M932" s="282"/>
      <c r="N932" s="282"/>
      <c r="O932" s="282"/>
      <c r="P932" s="282"/>
      <c r="Q932" s="282"/>
      <c r="R932" s="282"/>
      <c r="S932" s="282"/>
      <c r="T932" s="282"/>
      <c r="U932" s="282"/>
      <c r="V932" s="282"/>
      <c r="W932" s="282"/>
      <c r="X932" s="282"/>
      <c r="Y932" s="282"/>
      <c r="Z932" s="282"/>
      <c r="AA932" s="282"/>
      <c r="AB932" s="282"/>
      <c r="AC932" s="282"/>
      <c r="AD932" s="282"/>
      <c r="AE932" s="282"/>
      <c r="AF932" s="282"/>
      <c r="AG932" s="282"/>
      <c r="AH932" s="282"/>
      <c r="AI932" s="282"/>
      <c r="AJ932" s="282"/>
      <c r="AK932" s="282"/>
      <c r="AL932" s="282"/>
      <c r="AM932" s="282"/>
      <c r="AN932" s="282"/>
      <c r="AO932" s="282"/>
      <c r="AP932" s="282"/>
      <c r="AQ932" s="282"/>
      <c r="AR932" s="282"/>
      <c r="AS932" s="282"/>
      <c r="AT932" s="282"/>
      <c r="AU932" s="282"/>
      <c r="AV932" s="282"/>
      <c r="AW932" s="282"/>
    </row>
    <row r="933">
      <c r="A933" s="282"/>
      <c r="B933" s="282"/>
      <c r="C933" s="282"/>
      <c r="D933" s="282"/>
      <c r="E933" s="282"/>
      <c r="F933" s="282"/>
      <c r="G933" s="282"/>
      <c r="H933" s="282"/>
      <c r="I933" s="282"/>
      <c r="J933" s="282"/>
      <c r="K933" s="282"/>
      <c r="L933" s="282"/>
      <c r="M933" s="282"/>
      <c r="N933" s="282"/>
      <c r="O933" s="282"/>
      <c r="P933" s="282"/>
      <c r="Q933" s="282"/>
      <c r="R933" s="282"/>
      <c r="S933" s="282"/>
      <c r="T933" s="282"/>
      <c r="U933" s="282"/>
      <c r="V933" s="282"/>
      <c r="W933" s="282"/>
      <c r="X933" s="282"/>
      <c r="Y933" s="282"/>
      <c r="Z933" s="282"/>
      <c r="AA933" s="282"/>
      <c r="AB933" s="282"/>
      <c r="AC933" s="282"/>
      <c r="AD933" s="282"/>
      <c r="AE933" s="282"/>
      <c r="AF933" s="282"/>
      <c r="AG933" s="282"/>
      <c r="AH933" s="282"/>
      <c r="AI933" s="282"/>
      <c r="AJ933" s="282"/>
      <c r="AK933" s="282"/>
      <c r="AL933" s="282"/>
      <c r="AM933" s="282"/>
      <c r="AN933" s="282"/>
      <c r="AO933" s="282"/>
      <c r="AP933" s="282"/>
      <c r="AQ933" s="282"/>
      <c r="AR933" s="282"/>
      <c r="AS933" s="282"/>
      <c r="AT933" s="282"/>
      <c r="AU933" s="282"/>
      <c r="AV933" s="282"/>
      <c r="AW933" s="282"/>
    </row>
    <row r="934">
      <c r="A934" s="282"/>
      <c r="B934" s="282"/>
      <c r="C934" s="282"/>
      <c r="D934" s="282"/>
      <c r="E934" s="282"/>
      <c r="F934" s="282"/>
      <c r="G934" s="282"/>
      <c r="H934" s="282"/>
      <c r="I934" s="282"/>
      <c r="J934" s="282"/>
      <c r="K934" s="282"/>
      <c r="L934" s="282"/>
      <c r="M934" s="282"/>
      <c r="N934" s="282"/>
      <c r="O934" s="282"/>
      <c r="P934" s="282"/>
      <c r="Q934" s="282"/>
      <c r="R934" s="282"/>
      <c r="S934" s="282"/>
      <c r="T934" s="282"/>
      <c r="U934" s="282"/>
      <c r="V934" s="282"/>
      <c r="W934" s="282"/>
      <c r="X934" s="282"/>
      <c r="Y934" s="282"/>
      <c r="Z934" s="282"/>
      <c r="AA934" s="282"/>
      <c r="AB934" s="282"/>
      <c r="AC934" s="282"/>
      <c r="AD934" s="282"/>
      <c r="AE934" s="282"/>
      <c r="AF934" s="282"/>
      <c r="AG934" s="282"/>
      <c r="AH934" s="282"/>
      <c r="AI934" s="282"/>
      <c r="AJ934" s="282"/>
      <c r="AK934" s="282"/>
      <c r="AL934" s="282"/>
      <c r="AM934" s="282"/>
      <c r="AN934" s="282"/>
      <c r="AO934" s="282"/>
      <c r="AP934" s="282"/>
      <c r="AQ934" s="282"/>
      <c r="AR934" s="282"/>
      <c r="AS934" s="282"/>
      <c r="AT934" s="282"/>
      <c r="AU934" s="282"/>
      <c r="AV934" s="282"/>
      <c r="AW934" s="282"/>
    </row>
    <row r="935">
      <c r="A935" s="282"/>
      <c r="B935" s="282"/>
      <c r="C935" s="282"/>
      <c r="D935" s="282"/>
      <c r="E935" s="282"/>
      <c r="F935" s="282"/>
      <c r="G935" s="282"/>
      <c r="H935" s="282"/>
      <c r="I935" s="282"/>
      <c r="J935" s="282"/>
      <c r="K935" s="282"/>
      <c r="L935" s="282"/>
      <c r="M935" s="282"/>
      <c r="N935" s="282"/>
      <c r="O935" s="282"/>
      <c r="P935" s="282"/>
      <c r="Q935" s="282"/>
      <c r="R935" s="282"/>
      <c r="S935" s="282"/>
      <c r="T935" s="282"/>
      <c r="U935" s="282"/>
      <c r="V935" s="282"/>
      <c r="W935" s="282"/>
      <c r="X935" s="282"/>
      <c r="Y935" s="282"/>
      <c r="Z935" s="282"/>
      <c r="AA935" s="282"/>
      <c r="AB935" s="282"/>
      <c r="AC935" s="282"/>
      <c r="AD935" s="282"/>
      <c r="AE935" s="282"/>
      <c r="AF935" s="282"/>
      <c r="AG935" s="282"/>
      <c r="AH935" s="282"/>
      <c r="AI935" s="282"/>
      <c r="AJ935" s="282"/>
      <c r="AK935" s="282"/>
      <c r="AL935" s="282"/>
      <c r="AM935" s="282"/>
      <c r="AN935" s="282"/>
      <c r="AO935" s="282"/>
      <c r="AP935" s="282"/>
      <c r="AQ935" s="282"/>
      <c r="AR935" s="282"/>
      <c r="AS935" s="282"/>
      <c r="AT935" s="282"/>
      <c r="AU935" s="282"/>
      <c r="AV935" s="282"/>
      <c r="AW935" s="282"/>
    </row>
    <row r="936">
      <c r="A936" s="282"/>
      <c r="B936" s="282"/>
      <c r="C936" s="282"/>
      <c r="D936" s="282"/>
      <c r="E936" s="282"/>
      <c r="F936" s="282"/>
      <c r="G936" s="282"/>
      <c r="H936" s="282"/>
      <c r="I936" s="282"/>
      <c r="J936" s="282"/>
      <c r="K936" s="282"/>
      <c r="L936" s="282"/>
      <c r="M936" s="282"/>
      <c r="N936" s="282"/>
      <c r="O936" s="282"/>
      <c r="P936" s="282"/>
      <c r="Q936" s="282"/>
      <c r="R936" s="282"/>
      <c r="S936" s="282"/>
      <c r="T936" s="282"/>
      <c r="U936" s="282"/>
      <c r="V936" s="282"/>
      <c r="W936" s="282"/>
      <c r="X936" s="282"/>
      <c r="Y936" s="282"/>
      <c r="Z936" s="282"/>
      <c r="AA936" s="282"/>
      <c r="AB936" s="282"/>
      <c r="AC936" s="282"/>
      <c r="AD936" s="282"/>
      <c r="AE936" s="282"/>
      <c r="AF936" s="282"/>
      <c r="AG936" s="282"/>
      <c r="AH936" s="282"/>
      <c r="AI936" s="282"/>
      <c r="AJ936" s="282"/>
      <c r="AK936" s="282"/>
      <c r="AL936" s="282"/>
      <c r="AM936" s="282"/>
      <c r="AN936" s="282"/>
      <c r="AO936" s="282"/>
      <c r="AP936" s="282"/>
      <c r="AQ936" s="282"/>
      <c r="AR936" s="282"/>
      <c r="AS936" s="282"/>
      <c r="AT936" s="282"/>
      <c r="AU936" s="282"/>
      <c r="AV936" s="282"/>
      <c r="AW936" s="282"/>
    </row>
    <row r="937">
      <c r="A937" s="282"/>
      <c r="B937" s="282"/>
      <c r="C937" s="282"/>
      <c r="D937" s="282"/>
      <c r="E937" s="282"/>
      <c r="F937" s="282"/>
      <c r="G937" s="282"/>
      <c r="H937" s="282"/>
      <c r="I937" s="282"/>
      <c r="J937" s="282"/>
      <c r="K937" s="282"/>
      <c r="L937" s="282"/>
      <c r="M937" s="282"/>
      <c r="N937" s="282"/>
      <c r="O937" s="282"/>
      <c r="P937" s="282"/>
      <c r="Q937" s="282"/>
      <c r="R937" s="282"/>
      <c r="S937" s="282"/>
      <c r="T937" s="282"/>
      <c r="U937" s="282"/>
      <c r="V937" s="282"/>
      <c r="W937" s="282"/>
      <c r="X937" s="282"/>
      <c r="Y937" s="282"/>
      <c r="Z937" s="282"/>
      <c r="AA937" s="282"/>
      <c r="AB937" s="282"/>
      <c r="AC937" s="282"/>
      <c r="AD937" s="282"/>
      <c r="AE937" s="282"/>
      <c r="AF937" s="282"/>
      <c r="AG937" s="282"/>
      <c r="AH937" s="282"/>
      <c r="AI937" s="282"/>
      <c r="AJ937" s="282"/>
      <c r="AK937" s="282"/>
      <c r="AL937" s="282"/>
      <c r="AM937" s="282"/>
      <c r="AN937" s="282"/>
      <c r="AO937" s="282"/>
      <c r="AP937" s="282"/>
      <c r="AQ937" s="282"/>
      <c r="AR937" s="282"/>
      <c r="AS937" s="282"/>
      <c r="AT937" s="282"/>
      <c r="AU937" s="282"/>
      <c r="AV937" s="282"/>
      <c r="AW937" s="282"/>
    </row>
    <row r="938">
      <c r="A938" s="282"/>
      <c r="B938" s="282"/>
      <c r="C938" s="282"/>
      <c r="D938" s="282"/>
      <c r="E938" s="282"/>
      <c r="F938" s="282"/>
      <c r="G938" s="282"/>
      <c r="H938" s="282"/>
      <c r="I938" s="282"/>
      <c r="J938" s="282"/>
      <c r="K938" s="282"/>
      <c r="L938" s="282"/>
      <c r="M938" s="282"/>
      <c r="N938" s="282"/>
      <c r="O938" s="282"/>
      <c r="P938" s="282"/>
      <c r="Q938" s="282"/>
      <c r="R938" s="282"/>
      <c r="S938" s="282"/>
      <c r="T938" s="282"/>
      <c r="U938" s="282"/>
      <c r="V938" s="282"/>
      <c r="W938" s="282"/>
      <c r="X938" s="282"/>
      <c r="Y938" s="282"/>
      <c r="Z938" s="282"/>
      <c r="AA938" s="282"/>
      <c r="AB938" s="282"/>
      <c r="AC938" s="282"/>
      <c r="AD938" s="282"/>
      <c r="AE938" s="282"/>
      <c r="AF938" s="282"/>
      <c r="AG938" s="282"/>
      <c r="AH938" s="282"/>
      <c r="AI938" s="282"/>
      <c r="AJ938" s="282"/>
      <c r="AK938" s="282"/>
      <c r="AL938" s="282"/>
      <c r="AM938" s="282"/>
      <c r="AN938" s="282"/>
      <c r="AO938" s="282"/>
      <c r="AP938" s="282"/>
      <c r="AQ938" s="282"/>
      <c r="AR938" s="282"/>
      <c r="AS938" s="282"/>
      <c r="AT938" s="282"/>
      <c r="AU938" s="282"/>
      <c r="AV938" s="282"/>
      <c r="AW938" s="282"/>
    </row>
    <row r="939">
      <c r="A939" s="282"/>
      <c r="B939" s="282"/>
      <c r="C939" s="282"/>
      <c r="D939" s="282"/>
      <c r="E939" s="282"/>
      <c r="F939" s="282"/>
      <c r="G939" s="282"/>
      <c r="H939" s="282"/>
      <c r="I939" s="282"/>
      <c r="J939" s="282"/>
      <c r="K939" s="282"/>
      <c r="L939" s="282"/>
      <c r="M939" s="282"/>
      <c r="N939" s="282"/>
      <c r="O939" s="282"/>
      <c r="P939" s="282"/>
      <c r="Q939" s="282"/>
      <c r="R939" s="282"/>
      <c r="S939" s="282"/>
      <c r="T939" s="282"/>
      <c r="U939" s="282"/>
      <c r="V939" s="282"/>
      <c r="W939" s="282"/>
      <c r="X939" s="282"/>
      <c r="Y939" s="282"/>
      <c r="Z939" s="282"/>
      <c r="AA939" s="282"/>
      <c r="AB939" s="282"/>
      <c r="AC939" s="282"/>
      <c r="AD939" s="282"/>
      <c r="AE939" s="282"/>
      <c r="AF939" s="282"/>
      <c r="AG939" s="282"/>
      <c r="AH939" s="282"/>
      <c r="AI939" s="282"/>
      <c r="AJ939" s="282"/>
      <c r="AK939" s="282"/>
      <c r="AL939" s="282"/>
      <c r="AM939" s="282"/>
      <c r="AN939" s="282"/>
      <c r="AO939" s="282"/>
      <c r="AP939" s="282"/>
      <c r="AQ939" s="282"/>
      <c r="AR939" s="282"/>
      <c r="AS939" s="282"/>
      <c r="AT939" s="282"/>
      <c r="AU939" s="282"/>
      <c r="AV939" s="282"/>
      <c r="AW939" s="282"/>
    </row>
    <row r="940">
      <c r="A940" s="282"/>
      <c r="B940" s="282"/>
      <c r="C940" s="282"/>
      <c r="D940" s="282"/>
      <c r="E940" s="282"/>
      <c r="F940" s="282"/>
      <c r="G940" s="282"/>
      <c r="H940" s="282"/>
      <c r="I940" s="282"/>
      <c r="J940" s="282"/>
      <c r="K940" s="282"/>
      <c r="L940" s="282"/>
      <c r="M940" s="282"/>
      <c r="N940" s="282"/>
      <c r="O940" s="282"/>
      <c r="P940" s="282"/>
      <c r="Q940" s="282"/>
      <c r="R940" s="282"/>
      <c r="S940" s="282"/>
      <c r="T940" s="282"/>
      <c r="U940" s="282"/>
      <c r="V940" s="282"/>
      <c r="W940" s="282"/>
      <c r="X940" s="282"/>
      <c r="Y940" s="282"/>
      <c r="Z940" s="282"/>
      <c r="AA940" s="282"/>
      <c r="AB940" s="282"/>
      <c r="AC940" s="282"/>
      <c r="AD940" s="282"/>
      <c r="AE940" s="282"/>
      <c r="AF940" s="282"/>
      <c r="AG940" s="282"/>
      <c r="AH940" s="282"/>
      <c r="AI940" s="282"/>
      <c r="AJ940" s="282"/>
      <c r="AK940" s="282"/>
      <c r="AL940" s="282"/>
      <c r="AM940" s="282"/>
      <c r="AN940" s="282"/>
      <c r="AO940" s="282"/>
      <c r="AP940" s="282"/>
      <c r="AQ940" s="282"/>
      <c r="AR940" s="282"/>
      <c r="AS940" s="282"/>
      <c r="AT940" s="282"/>
      <c r="AU940" s="282"/>
      <c r="AV940" s="282"/>
      <c r="AW940" s="282"/>
    </row>
    <row r="941">
      <c r="A941" s="282"/>
      <c r="B941" s="282"/>
      <c r="C941" s="282"/>
      <c r="D941" s="282"/>
      <c r="E941" s="282"/>
      <c r="F941" s="282"/>
      <c r="G941" s="282"/>
      <c r="H941" s="282"/>
      <c r="I941" s="282"/>
      <c r="J941" s="282"/>
      <c r="K941" s="282"/>
      <c r="L941" s="282"/>
      <c r="M941" s="282"/>
      <c r="N941" s="282"/>
      <c r="O941" s="282"/>
      <c r="P941" s="282"/>
      <c r="Q941" s="282"/>
      <c r="R941" s="282"/>
      <c r="S941" s="282"/>
      <c r="T941" s="282"/>
      <c r="U941" s="282"/>
      <c r="V941" s="282"/>
      <c r="W941" s="282"/>
      <c r="X941" s="282"/>
      <c r="Y941" s="282"/>
      <c r="Z941" s="282"/>
      <c r="AA941" s="282"/>
      <c r="AB941" s="282"/>
      <c r="AC941" s="282"/>
      <c r="AD941" s="282"/>
      <c r="AE941" s="282"/>
      <c r="AF941" s="282"/>
      <c r="AG941" s="282"/>
      <c r="AH941" s="282"/>
      <c r="AI941" s="282"/>
      <c r="AJ941" s="282"/>
      <c r="AK941" s="282"/>
      <c r="AL941" s="282"/>
      <c r="AM941" s="282"/>
      <c r="AN941" s="282"/>
      <c r="AO941" s="282"/>
      <c r="AP941" s="282"/>
      <c r="AQ941" s="282"/>
      <c r="AR941" s="282"/>
      <c r="AS941" s="282"/>
      <c r="AT941" s="282"/>
      <c r="AU941" s="282"/>
      <c r="AV941" s="282"/>
      <c r="AW941" s="282"/>
    </row>
    <row r="942">
      <c r="A942" s="282"/>
      <c r="B942" s="282"/>
      <c r="C942" s="282"/>
      <c r="D942" s="282"/>
      <c r="E942" s="282"/>
      <c r="F942" s="282"/>
      <c r="G942" s="282"/>
      <c r="H942" s="282"/>
      <c r="I942" s="282"/>
      <c r="J942" s="282"/>
      <c r="K942" s="282"/>
      <c r="L942" s="282"/>
      <c r="M942" s="282"/>
      <c r="N942" s="282"/>
      <c r="O942" s="282"/>
      <c r="P942" s="282"/>
      <c r="Q942" s="282"/>
      <c r="R942" s="282"/>
      <c r="S942" s="282"/>
      <c r="T942" s="282"/>
      <c r="U942" s="282"/>
      <c r="V942" s="282"/>
      <c r="W942" s="282"/>
      <c r="X942" s="282"/>
      <c r="Y942" s="282"/>
      <c r="Z942" s="282"/>
      <c r="AA942" s="282"/>
      <c r="AB942" s="282"/>
      <c r="AC942" s="282"/>
      <c r="AD942" s="282"/>
      <c r="AE942" s="282"/>
      <c r="AF942" s="282"/>
      <c r="AG942" s="282"/>
      <c r="AH942" s="282"/>
      <c r="AI942" s="282"/>
      <c r="AJ942" s="282"/>
      <c r="AK942" s="282"/>
      <c r="AL942" s="282"/>
      <c r="AM942" s="282"/>
      <c r="AN942" s="282"/>
      <c r="AO942" s="282"/>
      <c r="AP942" s="282"/>
      <c r="AQ942" s="282"/>
      <c r="AR942" s="282"/>
      <c r="AS942" s="282"/>
      <c r="AT942" s="282"/>
      <c r="AU942" s="282"/>
      <c r="AV942" s="282"/>
      <c r="AW942" s="282"/>
    </row>
    <row r="943">
      <c r="A943" s="282"/>
      <c r="B943" s="282"/>
      <c r="C943" s="282"/>
      <c r="D943" s="282"/>
      <c r="E943" s="282"/>
      <c r="F943" s="282"/>
      <c r="G943" s="282"/>
      <c r="H943" s="282"/>
      <c r="I943" s="282"/>
      <c r="J943" s="282"/>
      <c r="K943" s="282"/>
      <c r="L943" s="282"/>
      <c r="M943" s="282"/>
      <c r="N943" s="282"/>
      <c r="O943" s="282"/>
      <c r="P943" s="282"/>
      <c r="Q943" s="282"/>
      <c r="R943" s="282"/>
      <c r="S943" s="282"/>
      <c r="T943" s="282"/>
      <c r="U943" s="282"/>
      <c r="V943" s="282"/>
      <c r="W943" s="282"/>
      <c r="X943" s="282"/>
      <c r="Y943" s="282"/>
      <c r="Z943" s="282"/>
      <c r="AA943" s="282"/>
      <c r="AB943" s="282"/>
      <c r="AC943" s="282"/>
      <c r="AD943" s="282"/>
      <c r="AE943" s="282"/>
      <c r="AF943" s="282"/>
      <c r="AG943" s="282"/>
      <c r="AH943" s="282"/>
      <c r="AI943" s="282"/>
      <c r="AJ943" s="282"/>
      <c r="AK943" s="282"/>
      <c r="AL943" s="282"/>
      <c r="AM943" s="282"/>
      <c r="AN943" s="282"/>
      <c r="AO943" s="282"/>
      <c r="AP943" s="282"/>
      <c r="AQ943" s="282"/>
      <c r="AR943" s="282"/>
      <c r="AS943" s="282"/>
      <c r="AT943" s="282"/>
      <c r="AU943" s="282"/>
      <c r="AV943" s="282"/>
      <c r="AW943" s="282"/>
    </row>
    <row r="944">
      <c r="A944" s="282"/>
      <c r="B944" s="282"/>
      <c r="C944" s="282"/>
      <c r="D944" s="282"/>
      <c r="E944" s="282"/>
      <c r="F944" s="282"/>
      <c r="G944" s="282"/>
      <c r="H944" s="282"/>
      <c r="I944" s="282"/>
      <c r="J944" s="282"/>
      <c r="K944" s="282"/>
      <c r="L944" s="282"/>
      <c r="M944" s="282"/>
      <c r="N944" s="282"/>
      <c r="O944" s="282"/>
      <c r="P944" s="282"/>
      <c r="Q944" s="282"/>
      <c r="R944" s="282"/>
      <c r="S944" s="282"/>
      <c r="T944" s="282"/>
      <c r="U944" s="282"/>
      <c r="V944" s="282"/>
      <c r="W944" s="282"/>
      <c r="X944" s="282"/>
      <c r="Y944" s="282"/>
      <c r="Z944" s="282"/>
      <c r="AA944" s="282"/>
      <c r="AB944" s="282"/>
      <c r="AC944" s="282"/>
      <c r="AD944" s="282"/>
      <c r="AE944" s="282"/>
      <c r="AF944" s="282"/>
      <c r="AG944" s="282"/>
      <c r="AH944" s="282"/>
      <c r="AI944" s="282"/>
      <c r="AJ944" s="282"/>
      <c r="AK944" s="282"/>
      <c r="AL944" s="282"/>
      <c r="AM944" s="282"/>
      <c r="AN944" s="282"/>
      <c r="AO944" s="282"/>
      <c r="AP944" s="282"/>
      <c r="AQ944" s="282"/>
      <c r="AR944" s="282"/>
      <c r="AS944" s="282"/>
      <c r="AT944" s="282"/>
      <c r="AU944" s="282"/>
      <c r="AV944" s="282"/>
      <c r="AW944" s="282"/>
    </row>
    <row r="945">
      <c r="A945" s="282"/>
      <c r="B945" s="282"/>
      <c r="C945" s="282"/>
      <c r="D945" s="282"/>
      <c r="E945" s="282"/>
      <c r="F945" s="282"/>
      <c r="G945" s="282"/>
      <c r="H945" s="282"/>
      <c r="I945" s="282"/>
      <c r="J945" s="282"/>
      <c r="K945" s="282"/>
      <c r="L945" s="282"/>
      <c r="M945" s="282"/>
      <c r="N945" s="282"/>
      <c r="O945" s="282"/>
      <c r="P945" s="282"/>
      <c r="Q945" s="282"/>
      <c r="R945" s="282"/>
      <c r="S945" s="282"/>
      <c r="T945" s="282"/>
      <c r="U945" s="282"/>
      <c r="V945" s="282"/>
      <c r="W945" s="282"/>
      <c r="X945" s="282"/>
      <c r="Y945" s="282"/>
      <c r="Z945" s="282"/>
      <c r="AA945" s="282"/>
      <c r="AB945" s="282"/>
      <c r="AC945" s="282"/>
      <c r="AD945" s="282"/>
      <c r="AE945" s="282"/>
      <c r="AF945" s="282"/>
      <c r="AG945" s="282"/>
      <c r="AH945" s="282"/>
      <c r="AI945" s="282"/>
      <c r="AJ945" s="282"/>
      <c r="AK945" s="282"/>
      <c r="AL945" s="282"/>
      <c r="AM945" s="282"/>
      <c r="AN945" s="282"/>
      <c r="AO945" s="282"/>
      <c r="AP945" s="282"/>
      <c r="AQ945" s="282"/>
      <c r="AR945" s="282"/>
      <c r="AS945" s="282"/>
      <c r="AT945" s="282"/>
      <c r="AU945" s="282"/>
      <c r="AV945" s="282"/>
      <c r="AW945" s="282"/>
    </row>
    <row r="946">
      <c r="A946" s="282"/>
      <c r="B946" s="282"/>
      <c r="C946" s="282"/>
      <c r="D946" s="282"/>
      <c r="E946" s="282"/>
      <c r="F946" s="282"/>
      <c r="G946" s="282"/>
      <c r="H946" s="282"/>
      <c r="I946" s="282"/>
      <c r="J946" s="282"/>
      <c r="K946" s="282"/>
      <c r="L946" s="282"/>
      <c r="M946" s="282"/>
      <c r="N946" s="282"/>
      <c r="O946" s="282"/>
      <c r="P946" s="282"/>
      <c r="Q946" s="282"/>
      <c r="R946" s="282"/>
      <c r="S946" s="282"/>
      <c r="T946" s="282"/>
      <c r="U946" s="282"/>
      <c r="V946" s="282"/>
      <c r="W946" s="282"/>
      <c r="X946" s="282"/>
      <c r="Y946" s="282"/>
      <c r="Z946" s="282"/>
      <c r="AA946" s="282"/>
      <c r="AB946" s="282"/>
      <c r="AC946" s="282"/>
      <c r="AD946" s="282"/>
      <c r="AE946" s="282"/>
      <c r="AF946" s="282"/>
      <c r="AG946" s="282"/>
      <c r="AH946" s="282"/>
      <c r="AI946" s="282"/>
      <c r="AJ946" s="282"/>
      <c r="AK946" s="282"/>
      <c r="AL946" s="282"/>
      <c r="AM946" s="282"/>
      <c r="AN946" s="282"/>
      <c r="AO946" s="282"/>
      <c r="AP946" s="282"/>
      <c r="AQ946" s="282"/>
      <c r="AR946" s="282"/>
      <c r="AS946" s="282"/>
      <c r="AT946" s="282"/>
      <c r="AU946" s="282"/>
      <c r="AV946" s="282"/>
      <c r="AW946" s="282"/>
    </row>
    <row r="947">
      <c r="A947" s="282"/>
      <c r="B947" s="282"/>
      <c r="C947" s="282"/>
      <c r="D947" s="282"/>
      <c r="E947" s="282"/>
      <c r="F947" s="282"/>
      <c r="G947" s="282"/>
      <c r="H947" s="282"/>
      <c r="I947" s="282"/>
      <c r="J947" s="282"/>
      <c r="K947" s="282"/>
      <c r="L947" s="282"/>
      <c r="M947" s="282"/>
      <c r="N947" s="282"/>
      <c r="O947" s="282"/>
      <c r="P947" s="282"/>
      <c r="Q947" s="282"/>
      <c r="R947" s="282"/>
      <c r="S947" s="282"/>
      <c r="T947" s="282"/>
      <c r="U947" s="282"/>
      <c r="V947" s="282"/>
      <c r="W947" s="282"/>
      <c r="X947" s="282"/>
      <c r="Y947" s="282"/>
      <c r="Z947" s="282"/>
      <c r="AA947" s="282"/>
      <c r="AB947" s="282"/>
      <c r="AC947" s="282"/>
      <c r="AD947" s="282"/>
      <c r="AE947" s="282"/>
      <c r="AF947" s="282"/>
      <c r="AG947" s="282"/>
      <c r="AH947" s="282"/>
      <c r="AI947" s="282"/>
      <c r="AJ947" s="282"/>
      <c r="AK947" s="282"/>
      <c r="AL947" s="282"/>
      <c r="AM947" s="282"/>
      <c r="AN947" s="282"/>
      <c r="AO947" s="282"/>
      <c r="AP947" s="282"/>
      <c r="AQ947" s="282"/>
      <c r="AR947" s="282"/>
      <c r="AS947" s="282"/>
      <c r="AT947" s="282"/>
      <c r="AU947" s="282"/>
      <c r="AV947" s="282"/>
      <c r="AW947" s="282"/>
    </row>
    <row r="948">
      <c r="A948" s="282"/>
      <c r="B948" s="282"/>
      <c r="C948" s="282"/>
      <c r="D948" s="282"/>
      <c r="E948" s="282"/>
      <c r="F948" s="282"/>
      <c r="G948" s="282"/>
      <c r="H948" s="282"/>
      <c r="I948" s="282"/>
      <c r="J948" s="282"/>
      <c r="K948" s="282"/>
      <c r="L948" s="282"/>
      <c r="M948" s="282"/>
      <c r="N948" s="282"/>
      <c r="O948" s="282"/>
      <c r="P948" s="282"/>
      <c r="Q948" s="282"/>
      <c r="R948" s="282"/>
      <c r="S948" s="282"/>
      <c r="T948" s="282"/>
      <c r="U948" s="282"/>
      <c r="V948" s="282"/>
      <c r="W948" s="282"/>
      <c r="X948" s="282"/>
      <c r="Y948" s="282"/>
      <c r="Z948" s="282"/>
      <c r="AA948" s="282"/>
      <c r="AB948" s="282"/>
      <c r="AC948" s="282"/>
      <c r="AD948" s="282"/>
      <c r="AE948" s="282"/>
      <c r="AF948" s="282"/>
      <c r="AG948" s="282"/>
      <c r="AH948" s="282"/>
      <c r="AI948" s="282"/>
      <c r="AJ948" s="282"/>
      <c r="AK948" s="282"/>
      <c r="AL948" s="282"/>
      <c r="AM948" s="282"/>
      <c r="AN948" s="282"/>
      <c r="AO948" s="282"/>
      <c r="AP948" s="282"/>
      <c r="AQ948" s="282"/>
      <c r="AR948" s="282"/>
      <c r="AS948" s="282"/>
      <c r="AT948" s="282"/>
      <c r="AU948" s="282"/>
      <c r="AV948" s="282"/>
      <c r="AW948" s="282"/>
    </row>
    <row r="949">
      <c r="A949" s="282"/>
      <c r="B949" s="282"/>
      <c r="C949" s="282"/>
      <c r="D949" s="282"/>
      <c r="E949" s="282"/>
      <c r="F949" s="282"/>
      <c r="G949" s="282"/>
      <c r="H949" s="282"/>
      <c r="I949" s="282"/>
      <c r="J949" s="282"/>
      <c r="K949" s="282"/>
      <c r="L949" s="282"/>
      <c r="M949" s="282"/>
      <c r="N949" s="282"/>
      <c r="O949" s="282"/>
      <c r="P949" s="282"/>
      <c r="Q949" s="282"/>
      <c r="R949" s="282"/>
      <c r="S949" s="282"/>
      <c r="T949" s="282"/>
      <c r="U949" s="282"/>
      <c r="V949" s="282"/>
      <c r="W949" s="282"/>
      <c r="X949" s="282"/>
      <c r="Y949" s="282"/>
      <c r="Z949" s="282"/>
      <c r="AA949" s="282"/>
      <c r="AB949" s="282"/>
      <c r="AC949" s="282"/>
      <c r="AD949" s="282"/>
      <c r="AE949" s="282"/>
      <c r="AF949" s="282"/>
      <c r="AG949" s="282"/>
      <c r="AH949" s="282"/>
      <c r="AI949" s="282"/>
      <c r="AJ949" s="282"/>
      <c r="AK949" s="282"/>
      <c r="AL949" s="282"/>
      <c r="AM949" s="282"/>
      <c r="AN949" s="282"/>
      <c r="AO949" s="282"/>
      <c r="AP949" s="282"/>
      <c r="AQ949" s="282"/>
      <c r="AR949" s="282"/>
      <c r="AS949" s="282"/>
      <c r="AT949" s="282"/>
      <c r="AU949" s="282"/>
      <c r="AV949" s="282"/>
      <c r="AW949" s="282"/>
    </row>
    <row r="950">
      <c r="A950" s="282"/>
      <c r="B950" s="282"/>
      <c r="C950" s="282"/>
      <c r="D950" s="282"/>
      <c r="E950" s="282"/>
      <c r="F950" s="282"/>
      <c r="G950" s="282"/>
      <c r="H950" s="282"/>
      <c r="I950" s="282"/>
      <c r="J950" s="282"/>
      <c r="K950" s="282"/>
      <c r="L950" s="282"/>
      <c r="M950" s="282"/>
      <c r="N950" s="282"/>
      <c r="O950" s="282"/>
      <c r="P950" s="282"/>
      <c r="Q950" s="282"/>
      <c r="R950" s="282"/>
      <c r="S950" s="282"/>
      <c r="T950" s="282"/>
      <c r="U950" s="282"/>
      <c r="V950" s="282"/>
      <c r="W950" s="282"/>
      <c r="X950" s="282"/>
      <c r="Y950" s="282"/>
      <c r="Z950" s="282"/>
      <c r="AA950" s="282"/>
      <c r="AB950" s="282"/>
      <c r="AC950" s="282"/>
      <c r="AD950" s="282"/>
      <c r="AE950" s="282"/>
      <c r="AF950" s="282"/>
      <c r="AG950" s="282"/>
      <c r="AH950" s="282"/>
      <c r="AI950" s="282"/>
      <c r="AJ950" s="282"/>
      <c r="AK950" s="282"/>
      <c r="AL950" s="282"/>
      <c r="AM950" s="282"/>
      <c r="AN950" s="282"/>
      <c r="AO950" s="282"/>
      <c r="AP950" s="282"/>
      <c r="AQ950" s="282"/>
      <c r="AR950" s="282"/>
      <c r="AS950" s="282"/>
      <c r="AT950" s="282"/>
      <c r="AU950" s="282"/>
      <c r="AV950" s="282"/>
      <c r="AW950" s="282"/>
    </row>
    <row r="951">
      <c r="A951" s="282"/>
      <c r="B951" s="282"/>
      <c r="C951" s="282"/>
      <c r="D951" s="282"/>
      <c r="E951" s="282"/>
      <c r="F951" s="282"/>
      <c r="G951" s="282"/>
      <c r="H951" s="282"/>
      <c r="I951" s="282"/>
      <c r="J951" s="282"/>
      <c r="K951" s="282"/>
      <c r="L951" s="282"/>
      <c r="M951" s="282"/>
      <c r="N951" s="282"/>
      <c r="O951" s="282"/>
      <c r="P951" s="282"/>
      <c r="Q951" s="282"/>
      <c r="R951" s="282"/>
      <c r="S951" s="282"/>
      <c r="T951" s="282"/>
      <c r="U951" s="282"/>
      <c r="V951" s="282"/>
      <c r="W951" s="282"/>
      <c r="X951" s="282"/>
      <c r="Y951" s="282"/>
      <c r="Z951" s="282"/>
      <c r="AA951" s="282"/>
      <c r="AB951" s="282"/>
      <c r="AC951" s="282"/>
      <c r="AD951" s="282"/>
      <c r="AE951" s="282"/>
      <c r="AF951" s="282"/>
      <c r="AG951" s="282"/>
      <c r="AH951" s="282"/>
      <c r="AI951" s="282"/>
      <c r="AJ951" s="282"/>
      <c r="AK951" s="282"/>
      <c r="AL951" s="282"/>
      <c r="AM951" s="282"/>
      <c r="AN951" s="282"/>
      <c r="AO951" s="282"/>
      <c r="AP951" s="282"/>
      <c r="AQ951" s="282"/>
      <c r="AR951" s="282"/>
      <c r="AS951" s="282"/>
      <c r="AT951" s="282"/>
      <c r="AU951" s="282"/>
      <c r="AV951" s="282"/>
      <c r="AW951" s="282"/>
    </row>
    <row r="952">
      <c r="A952" s="282"/>
      <c r="B952" s="282"/>
      <c r="C952" s="282"/>
      <c r="D952" s="282"/>
      <c r="E952" s="282"/>
      <c r="F952" s="282"/>
      <c r="G952" s="282"/>
      <c r="H952" s="282"/>
      <c r="I952" s="282"/>
      <c r="J952" s="282"/>
      <c r="K952" s="282"/>
      <c r="L952" s="282"/>
      <c r="M952" s="282"/>
      <c r="N952" s="282"/>
      <c r="O952" s="282"/>
      <c r="P952" s="282"/>
      <c r="Q952" s="282"/>
      <c r="R952" s="282"/>
      <c r="S952" s="282"/>
      <c r="T952" s="282"/>
      <c r="U952" s="282"/>
      <c r="V952" s="282"/>
      <c r="W952" s="282"/>
      <c r="X952" s="282"/>
      <c r="Y952" s="282"/>
      <c r="Z952" s="282"/>
      <c r="AA952" s="282"/>
      <c r="AB952" s="282"/>
      <c r="AC952" s="282"/>
      <c r="AD952" s="282"/>
      <c r="AE952" s="282"/>
      <c r="AF952" s="282"/>
      <c r="AG952" s="282"/>
      <c r="AH952" s="282"/>
      <c r="AI952" s="282"/>
      <c r="AJ952" s="282"/>
      <c r="AK952" s="282"/>
      <c r="AL952" s="282"/>
      <c r="AM952" s="282"/>
      <c r="AN952" s="282"/>
      <c r="AO952" s="282"/>
      <c r="AP952" s="282"/>
      <c r="AQ952" s="282"/>
      <c r="AR952" s="282"/>
      <c r="AS952" s="282"/>
      <c r="AT952" s="282"/>
      <c r="AU952" s="282"/>
      <c r="AV952" s="282"/>
      <c r="AW952" s="282"/>
    </row>
    <row r="953">
      <c r="A953" s="282"/>
      <c r="B953" s="282"/>
      <c r="C953" s="282"/>
      <c r="D953" s="282"/>
      <c r="E953" s="282"/>
      <c r="F953" s="282"/>
      <c r="G953" s="282"/>
      <c r="H953" s="282"/>
      <c r="I953" s="282"/>
      <c r="J953" s="282"/>
      <c r="K953" s="282"/>
      <c r="L953" s="282"/>
      <c r="M953" s="282"/>
      <c r="N953" s="282"/>
      <c r="O953" s="282"/>
      <c r="P953" s="282"/>
      <c r="Q953" s="282"/>
      <c r="R953" s="282"/>
      <c r="S953" s="282"/>
      <c r="T953" s="282"/>
      <c r="U953" s="282"/>
      <c r="V953" s="282"/>
      <c r="W953" s="282"/>
      <c r="X953" s="282"/>
      <c r="Y953" s="282"/>
      <c r="Z953" s="282"/>
      <c r="AA953" s="282"/>
      <c r="AB953" s="282"/>
      <c r="AC953" s="282"/>
      <c r="AD953" s="282"/>
      <c r="AE953" s="282"/>
      <c r="AF953" s="282"/>
      <c r="AG953" s="282"/>
      <c r="AH953" s="282"/>
      <c r="AI953" s="282"/>
      <c r="AJ953" s="282"/>
      <c r="AK953" s="282"/>
      <c r="AL953" s="282"/>
      <c r="AM953" s="282"/>
      <c r="AN953" s="282"/>
      <c r="AO953" s="282"/>
      <c r="AP953" s="282"/>
      <c r="AQ953" s="282"/>
      <c r="AR953" s="282"/>
      <c r="AS953" s="282"/>
      <c r="AT953" s="282"/>
      <c r="AU953" s="282"/>
      <c r="AV953" s="282"/>
      <c r="AW953" s="282"/>
    </row>
    <row r="954">
      <c r="A954" s="282"/>
      <c r="B954" s="282"/>
      <c r="C954" s="282"/>
      <c r="D954" s="282"/>
      <c r="E954" s="282"/>
      <c r="F954" s="282"/>
      <c r="G954" s="282"/>
      <c r="H954" s="282"/>
      <c r="I954" s="282"/>
      <c r="J954" s="282"/>
      <c r="K954" s="282"/>
      <c r="L954" s="282"/>
      <c r="M954" s="282"/>
      <c r="N954" s="282"/>
      <c r="O954" s="282"/>
      <c r="P954" s="282"/>
      <c r="Q954" s="282"/>
      <c r="R954" s="282"/>
      <c r="S954" s="282"/>
      <c r="T954" s="282"/>
      <c r="U954" s="282"/>
      <c r="V954" s="282"/>
      <c r="W954" s="282"/>
      <c r="X954" s="282"/>
      <c r="Y954" s="282"/>
      <c r="Z954" s="282"/>
      <c r="AA954" s="282"/>
      <c r="AB954" s="282"/>
      <c r="AC954" s="282"/>
      <c r="AD954" s="282"/>
      <c r="AE954" s="282"/>
      <c r="AF954" s="282"/>
      <c r="AG954" s="282"/>
      <c r="AH954" s="282"/>
      <c r="AI954" s="282"/>
      <c r="AJ954" s="282"/>
      <c r="AK954" s="282"/>
      <c r="AL954" s="282"/>
      <c r="AM954" s="282"/>
      <c r="AN954" s="282"/>
      <c r="AO954" s="282"/>
      <c r="AP954" s="282"/>
      <c r="AQ954" s="282"/>
      <c r="AR954" s="282"/>
      <c r="AS954" s="282"/>
      <c r="AT954" s="282"/>
      <c r="AU954" s="282"/>
      <c r="AV954" s="282"/>
      <c r="AW954" s="282"/>
    </row>
    <row r="955">
      <c r="A955" s="282"/>
      <c r="B955" s="282"/>
      <c r="C955" s="282"/>
      <c r="D955" s="282"/>
      <c r="E955" s="282"/>
      <c r="F955" s="282"/>
      <c r="G955" s="282"/>
      <c r="H955" s="282"/>
      <c r="I955" s="282"/>
      <c r="J955" s="282"/>
      <c r="K955" s="282"/>
      <c r="L955" s="282"/>
      <c r="M955" s="282"/>
      <c r="N955" s="282"/>
      <c r="O955" s="282"/>
      <c r="P955" s="282"/>
      <c r="Q955" s="282"/>
      <c r="R955" s="282"/>
      <c r="S955" s="282"/>
      <c r="T955" s="282"/>
      <c r="U955" s="282"/>
      <c r="V955" s="282"/>
      <c r="W955" s="282"/>
      <c r="X955" s="282"/>
      <c r="Y955" s="282"/>
      <c r="Z955" s="282"/>
      <c r="AA955" s="282"/>
      <c r="AB955" s="282"/>
      <c r="AC955" s="282"/>
      <c r="AD955" s="282"/>
      <c r="AE955" s="282"/>
      <c r="AF955" s="282"/>
      <c r="AG955" s="282"/>
      <c r="AH955" s="282"/>
      <c r="AI955" s="282"/>
      <c r="AJ955" s="282"/>
      <c r="AK955" s="282"/>
      <c r="AL955" s="282"/>
      <c r="AM955" s="282"/>
      <c r="AN955" s="282"/>
      <c r="AO955" s="282"/>
      <c r="AP955" s="282"/>
      <c r="AQ955" s="282"/>
      <c r="AR955" s="282"/>
      <c r="AS955" s="282"/>
      <c r="AT955" s="282"/>
      <c r="AU955" s="282"/>
      <c r="AV955" s="282"/>
      <c r="AW955" s="282"/>
    </row>
    <row r="956">
      <c r="A956" s="282"/>
      <c r="B956" s="282"/>
      <c r="C956" s="282"/>
      <c r="D956" s="282"/>
      <c r="E956" s="282"/>
      <c r="F956" s="282"/>
      <c r="G956" s="282"/>
      <c r="H956" s="282"/>
      <c r="I956" s="282"/>
      <c r="J956" s="282"/>
      <c r="K956" s="282"/>
      <c r="L956" s="282"/>
      <c r="M956" s="282"/>
      <c r="N956" s="282"/>
      <c r="O956" s="282"/>
      <c r="P956" s="282"/>
      <c r="Q956" s="282"/>
      <c r="R956" s="282"/>
      <c r="S956" s="282"/>
      <c r="T956" s="282"/>
      <c r="U956" s="282"/>
      <c r="V956" s="282"/>
      <c r="W956" s="282"/>
      <c r="X956" s="282"/>
      <c r="Y956" s="282"/>
      <c r="Z956" s="282"/>
      <c r="AA956" s="282"/>
      <c r="AB956" s="282"/>
      <c r="AC956" s="282"/>
      <c r="AD956" s="282"/>
      <c r="AE956" s="282"/>
      <c r="AF956" s="282"/>
      <c r="AG956" s="282"/>
      <c r="AH956" s="282"/>
      <c r="AI956" s="282"/>
      <c r="AJ956" s="282"/>
      <c r="AK956" s="282"/>
      <c r="AL956" s="282"/>
      <c r="AM956" s="282"/>
      <c r="AN956" s="282"/>
      <c r="AO956" s="282"/>
      <c r="AP956" s="282"/>
      <c r="AQ956" s="282"/>
      <c r="AR956" s="282"/>
      <c r="AS956" s="282"/>
      <c r="AT956" s="282"/>
      <c r="AU956" s="282"/>
      <c r="AV956" s="282"/>
      <c r="AW956" s="282"/>
    </row>
    <row r="957">
      <c r="A957" s="282"/>
      <c r="B957" s="282"/>
      <c r="C957" s="282"/>
      <c r="D957" s="282"/>
      <c r="E957" s="282"/>
      <c r="F957" s="282"/>
      <c r="G957" s="282"/>
      <c r="H957" s="282"/>
      <c r="I957" s="282"/>
      <c r="J957" s="282"/>
      <c r="K957" s="282"/>
      <c r="L957" s="282"/>
      <c r="M957" s="282"/>
      <c r="N957" s="282"/>
      <c r="O957" s="282"/>
      <c r="P957" s="282"/>
      <c r="Q957" s="282"/>
      <c r="R957" s="282"/>
      <c r="S957" s="282"/>
      <c r="T957" s="282"/>
      <c r="U957" s="282"/>
      <c r="V957" s="282"/>
      <c r="W957" s="282"/>
      <c r="X957" s="282"/>
      <c r="Y957" s="282"/>
      <c r="Z957" s="282"/>
      <c r="AA957" s="282"/>
      <c r="AB957" s="282"/>
      <c r="AC957" s="282"/>
      <c r="AD957" s="282"/>
      <c r="AE957" s="282"/>
      <c r="AF957" s="282"/>
      <c r="AG957" s="282"/>
      <c r="AH957" s="282"/>
      <c r="AI957" s="282"/>
      <c r="AJ957" s="282"/>
      <c r="AK957" s="282"/>
      <c r="AL957" s="282"/>
      <c r="AM957" s="282"/>
      <c r="AN957" s="282"/>
      <c r="AO957" s="282"/>
      <c r="AP957" s="282"/>
      <c r="AQ957" s="282"/>
      <c r="AR957" s="282"/>
      <c r="AS957" s="282"/>
      <c r="AT957" s="282"/>
      <c r="AU957" s="282"/>
      <c r="AV957" s="282"/>
      <c r="AW957" s="282"/>
    </row>
    <row r="958">
      <c r="A958" s="282"/>
      <c r="B958" s="282"/>
      <c r="C958" s="282"/>
      <c r="D958" s="282"/>
      <c r="E958" s="282"/>
      <c r="F958" s="282"/>
      <c r="G958" s="282"/>
      <c r="H958" s="282"/>
      <c r="I958" s="282"/>
      <c r="J958" s="282"/>
      <c r="K958" s="282"/>
      <c r="L958" s="282"/>
      <c r="M958" s="282"/>
      <c r="N958" s="282"/>
      <c r="O958" s="282"/>
      <c r="P958" s="282"/>
      <c r="Q958" s="282"/>
      <c r="R958" s="282"/>
      <c r="S958" s="282"/>
      <c r="T958" s="282"/>
      <c r="U958" s="282"/>
      <c r="V958" s="282"/>
      <c r="W958" s="282"/>
      <c r="X958" s="282"/>
      <c r="Y958" s="282"/>
      <c r="Z958" s="282"/>
      <c r="AA958" s="282"/>
      <c r="AB958" s="282"/>
      <c r="AC958" s="282"/>
      <c r="AD958" s="282"/>
      <c r="AE958" s="282"/>
      <c r="AF958" s="282"/>
      <c r="AG958" s="282"/>
      <c r="AH958" s="282"/>
      <c r="AI958" s="282"/>
      <c r="AJ958" s="282"/>
      <c r="AK958" s="282"/>
      <c r="AL958" s="282"/>
      <c r="AM958" s="282"/>
      <c r="AN958" s="282"/>
      <c r="AO958" s="282"/>
      <c r="AP958" s="282"/>
      <c r="AQ958" s="282"/>
      <c r="AR958" s="282"/>
      <c r="AS958" s="282"/>
      <c r="AT958" s="282"/>
      <c r="AU958" s="282"/>
      <c r="AV958" s="282"/>
      <c r="AW958" s="282"/>
    </row>
    <row r="959">
      <c r="A959" s="282"/>
      <c r="B959" s="282"/>
      <c r="C959" s="282"/>
      <c r="D959" s="282"/>
      <c r="E959" s="282"/>
      <c r="F959" s="282"/>
      <c r="G959" s="282"/>
      <c r="H959" s="282"/>
      <c r="I959" s="282"/>
      <c r="J959" s="282"/>
      <c r="K959" s="282"/>
      <c r="L959" s="282"/>
      <c r="M959" s="282"/>
      <c r="N959" s="282"/>
      <c r="O959" s="282"/>
      <c r="P959" s="282"/>
      <c r="Q959" s="282"/>
      <c r="R959" s="282"/>
      <c r="S959" s="282"/>
      <c r="T959" s="282"/>
      <c r="U959" s="282"/>
      <c r="V959" s="282"/>
      <c r="W959" s="282"/>
      <c r="X959" s="282"/>
      <c r="Y959" s="282"/>
      <c r="Z959" s="282"/>
      <c r="AA959" s="282"/>
      <c r="AB959" s="282"/>
      <c r="AC959" s="282"/>
      <c r="AD959" s="282"/>
      <c r="AE959" s="282"/>
      <c r="AF959" s="282"/>
      <c r="AG959" s="282"/>
      <c r="AH959" s="282"/>
      <c r="AI959" s="282"/>
      <c r="AJ959" s="282"/>
      <c r="AK959" s="282"/>
      <c r="AL959" s="282"/>
      <c r="AM959" s="282"/>
      <c r="AN959" s="282"/>
      <c r="AO959" s="282"/>
      <c r="AP959" s="282"/>
      <c r="AQ959" s="282"/>
      <c r="AR959" s="282"/>
      <c r="AS959" s="282"/>
      <c r="AT959" s="282"/>
      <c r="AU959" s="282"/>
      <c r="AV959" s="282"/>
      <c r="AW959" s="282"/>
    </row>
    <row r="960">
      <c r="A960" s="282"/>
      <c r="B960" s="282"/>
      <c r="C960" s="282"/>
      <c r="D960" s="282"/>
      <c r="E960" s="282"/>
      <c r="F960" s="282"/>
      <c r="G960" s="282"/>
      <c r="H960" s="282"/>
      <c r="I960" s="282"/>
      <c r="J960" s="282"/>
      <c r="K960" s="282"/>
      <c r="L960" s="282"/>
      <c r="M960" s="282"/>
      <c r="N960" s="282"/>
      <c r="O960" s="282"/>
      <c r="P960" s="282"/>
      <c r="Q960" s="282"/>
      <c r="R960" s="282"/>
      <c r="S960" s="282"/>
      <c r="T960" s="282"/>
      <c r="U960" s="282"/>
      <c r="V960" s="282"/>
      <c r="W960" s="282"/>
      <c r="X960" s="282"/>
      <c r="Y960" s="282"/>
      <c r="Z960" s="282"/>
      <c r="AA960" s="282"/>
      <c r="AB960" s="282"/>
      <c r="AC960" s="282"/>
      <c r="AD960" s="282"/>
      <c r="AE960" s="282"/>
      <c r="AF960" s="282"/>
      <c r="AG960" s="282"/>
      <c r="AH960" s="282"/>
      <c r="AI960" s="282"/>
      <c r="AJ960" s="282"/>
      <c r="AK960" s="282"/>
      <c r="AL960" s="282"/>
      <c r="AM960" s="282"/>
      <c r="AN960" s="282"/>
      <c r="AO960" s="282"/>
      <c r="AP960" s="282"/>
      <c r="AQ960" s="282"/>
      <c r="AR960" s="282"/>
      <c r="AS960" s="282"/>
      <c r="AT960" s="282"/>
      <c r="AU960" s="282"/>
      <c r="AV960" s="282"/>
      <c r="AW960" s="282"/>
    </row>
    <row r="961">
      <c r="A961" s="282"/>
      <c r="B961" s="282"/>
      <c r="C961" s="282"/>
      <c r="D961" s="282"/>
      <c r="E961" s="282"/>
      <c r="F961" s="282"/>
      <c r="G961" s="282"/>
      <c r="H961" s="282"/>
      <c r="I961" s="282"/>
      <c r="J961" s="282"/>
      <c r="K961" s="282"/>
      <c r="L961" s="282"/>
      <c r="M961" s="282"/>
      <c r="N961" s="282"/>
      <c r="O961" s="282"/>
      <c r="P961" s="282"/>
      <c r="Q961" s="282"/>
      <c r="R961" s="282"/>
      <c r="S961" s="282"/>
      <c r="T961" s="282"/>
      <c r="U961" s="282"/>
      <c r="V961" s="282"/>
      <c r="W961" s="282"/>
      <c r="X961" s="282"/>
      <c r="Y961" s="282"/>
      <c r="Z961" s="282"/>
      <c r="AA961" s="282"/>
      <c r="AB961" s="282"/>
      <c r="AC961" s="282"/>
      <c r="AD961" s="282"/>
      <c r="AE961" s="282"/>
      <c r="AF961" s="282"/>
      <c r="AG961" s="282"/>
      <c r="AH961" s="282"/>
      <c r="AI961" s="282"/>
      <c r="AJ961" s="282"/>
      <c r="AK961" s="282"/>
      <c r="AL961" s="282"/>
      <c r="AM961" s="282"/>
      <c r="AN961" s="282"/>
      <c r="AO961" s="282"/>
      <c r="AP961" s="282"/>
      <c r="AQ961" s="282"/>
      <c r="AR961" s="282"/>
      <c r="AS961" s="282"/>
      <c r="AT961" s="282"/>
      <c r="AU961" s="282"/>
      <c r="AV961" s="282"/>
      <c r="AW961" s="282"/>
    </row>
    <row r="962">
      <c r="A962" s="282"/>
      <c r="B962" s="282"/>
      <c r="C962" s="282"/>
      <c r="D962" s="282"/>
      <c r="E962" s="282"/>
      <c r="F962" s="282"/>
      <c r="G962" s="282"/>
      <c r="H962" s="282"/>
      <c r="I962" s="282"/>
      <c r="J962" s="282"/>
      <c r="K962" s="282"/>
      <c r="L962" s="282"/>
      <c r="M962" s="282"/>
      <c r="N962" s="282"/>
      <c r="O962" s="282"/>
      <c r="P962" s="282"/>
      <c r="Q962" s="282"/>
      <c r="R962" s="282"/>
      <c r="S962" s="282"/>
      <c r="T962" s="282"/>
      <c r="U962" s="282"/>
      <c r="V962" s="282"/>
      <c r="W962" s="282"/>
      <c r="X962" s="282"/>
      <c r="Y962" s="282"/>
      <c r="Z962" s="282"/>
      <c r="AA962" s="282"/>
      <c r="AB962" s="282"/>
      <c r="AC962" s="282"/>
      <c r="AD962" s="282"/>
      <c r="AE962" s="282"/>
      <c r="AF962" s="282"/>
      <c r="AG962" s="282"/>
      <c r="AH962" s="282"/>
      <c r="AI962" s="282"/>
      <c r="AJ962" s="282"/>
      <c r="AK962" s="282"/>
      <c r="AL962" s="282"/>
      <c r="AM962" s="282"/>
      <c r="AN962" s="282"/>
      <c r="AO962" s="282"/>
      <c r="AP962" s="282"/>
      <c r="AQ962" s="282"/>
      <c r="AR962" s="282"/>
      <c r="AS962" s="282"/>
      <c r="AT962" s="282"/>
      <c r="AU962" s="282"/>
      <c r="AV962" s="282"/>
      <c r="AW962" s="282"/>
    </row>
    <row r="963">
      <c r="A963" s="282"/>
      <c r="B963" s="282"/>
      <c r="C963" s="282"/>
      <c r="D963" s="282"/>
      <c r="E963" s="282"/>
      <c r="F963" s="282"/>
      <c r="G963" s="282"/>
      <c r="H963" s="282"/>
      <c r="I963" s="282"/>
      <c r="J963" s="282"/>
      <c r="K963" s="282"/>
      <c r="L963" s="282"/>
      <c r="M963" s="282"/>
      <c r="N963" s="282"/>
      <c r="O963" s="282"/>
      <c r="P963" s="282"/>
      <c r="Q963" s="282"/>
      <c r="R963" s="282"/>
      <c r="S963" s="282"/>
      <c r="T963" s="282"/>
      <c r="U963" s="282"/>
      <c r="V963" s="282"/>
      <c r="W963" s="282"/>
      <c r="X963" s="282"/>
      <c r="Y963" s="282"/>
      <c r="Z963" s="282"/>
      <c r="AA963" s="282"/>
      <c r="AB963" s="282"/>
      <c r="AC963" s="282"/>
      <c r="AD963" s="282"/>
      <c r="AE963" s="282"/>
      <c r="AF963" s="282"/>
      <c r="AG963" s="282"/>
      <c r="AH963" s="282"/>
      <c r="AI963" s="282"/>
      <c r="AJ963" s="282"/>
      <c r="AK963" s="282"/>
      <c r="AL963" s="282"/>
      <c r="AM963" s="282"/>
      <c r="AN963" s="282"/>
      <c r="AO963" s="282"/>
      <c r="AP963" s="282"/>
      <c r="AQ963" s="282"/>
      <c r="AR963" s="282"/>
      <c r="AS963" s="282"/>
      <c r="AT963" s="282"/>
      <c r="AU963" s="282"/>
      <c r="AV963" s="282"/>
      <c r="AW963" s="282"/>
    </row>
    <row r="964">
      <c r="A964" s="282"/>
      <c r="B964" s="282"/>
      <c r="C964" s="282"/>
      <c r="D964" s="282"/>
      <c r="E964" s="282"/>
      <c r="F964" s="282"/>
      <c r="G964" s="282"/>
      <c r="H964" s="282"/>
      <c r="I964" s="282"/>
      <c r="J964" s="282"/>
      <c r="K964" s="282"/>
      <c r="L964" s="282"/>
      <c r="M964" s="282"/>
      <c r="N964" s="282"/>
      <c r="O964" s="282"/>
      <c r="P964" s="282"/>
      <c r="Q964" s="282"/>
      <c r="R964" s="282"/>
      <c r="S964" s="282"/>
      <c r="T964" s="282"/>
      <c r="U964" s="282"/>
      <c r="V964" s="282"/>
      <c r="W964" s="282"/>
      <c r="X964" s="282"/>
      <c r="Y964" s="282"/>
      <c r="Z964" s="282"/>
      <c r="AA964" s="282"/>
      <c r="AB964" s="282"/>
      <c r="AC964" s="282"/>
      <c r="AD964" s="282"/>
      <c r="AE964" s="282"/>
      <c r="AF964" s="282"/>
      <c r="AG964" s="282"/>
      <c r="AH964" s="282"/>
      <c r="AI964" s="282"/>
      <c r="AJ964" s="282"/>
      <c r="AK964" s="282"/>
      <c r="AL964" s="282"/>
      <c r="AM964" s="282"/>
      <c r="AN964" s="282"/>
      <c r="AO964" s="282"/>
      <c r="AP964" s="282"/>
      <c r="AQ964" s="282"/>
      <c r="AR964" s="282"/>
      <c r="AS964" s="282"/>
      <c r="AT964" s="282"/>
      <c r="AU964" s="282"/>
      <c r="AV964" s="282"/>
      <c r="AW964" s="282"/>
    </row>
    <row r="965">
      <c r="A965" s="282"/>
      <c r="B965" s="282"/>
      <c r="C965" s="282"/>
      <c r="D965" s="282"/>
      <c r="E965" s="282"/>
      <c r="F965" s="282"/>
      <c r="G965" s="282"/>
      <c r="H965" s="282"/>
      <c r="I965" s="282"/>
      <c r="J965" s="282"/>
      <c r="K965" s="282"/>
      <c r="L965" s="282"/>
      <c r="M965" s="282"/>
      <c r="N965" s="282"/>
      <c r="O965" s="282"/>
      <c r="P965" s="282"/>
      <c r="Q965" s="282"/>
      <c r="R965" s="282"/>
      <c r="S965" s="282"/>
      <c r="T965" s="282"/>
      <c r="U965" s="282"/>
      <c r="V965" s="282"/>
      <c r="W965" s="282"/>
      <c r="X965" s="282"/>
      <c r="Y965" s="282"/>
      <c r="Z965" s="282"/>
      <c r="AA965" s="282"/>
      <c r="AB965" s="282"/>
      <c r="AC965" s="282"/>
      <c r="AD965" s="282"/>
      <c r="AE965" s="282"/>
      <c r="AF965" s="282"/>
      <c r="AG965" s="282"/>
      <c r="AH965" s="282"/>
      <c r="AI965" s="282"/>
      <c r="AJ965" s="282"/>
      <c r="AK965" s="282"/>
      <c r="AL965" s="282"/>
      <c r="AM965" s="282"/>
      <c r="AN965" s="282"/>
      <c r="AO965" s="282"/>
      <c r="AP965" s="282"/>
      <c r="AQ965" s="282"/>
      <c r="AR965" s="282"/>
      <c r="AS965" s="282"/>
      <c r="AT965" s="282"/>
      <c r="AU965" s="282"/>
      <c r="AV965" s="282"/>
      <c r="AW965" s="282"/>
    </row>
    <row r="966">
      <c r="A966" s="282"/>
      <c r="B966" s="282"/>
      <c r="C966" s="282"/>
      <c r="D966" s="282"/>
      <c r="E966" s="282"/>
      <c r="F966" s="282"/>
      <c r="G966" s="282"/>
      <c r="H966" s="282"/>
      <c r="I966" s="282"/>
      <c r="J966" s="282"/>
      <c r="K966" s="282"/>
      <c r="L966" s="282"/>
      <c r="M966" s="282"/>
      <c r="N966" s="282"/>
      <c r="O966" s="282"/>
      <c r="P966" s="282"/>
      <c r="Q966" s="282"/>
      <c r="R966" s="282"/>
      <c r="S966" s="282"/>
      <c r="T966" s="282"/>
      <c r="U966" s="282"/>
      <c r="V966" s="282"/>
      <c r="W966" s="282"/>
      <c r="X966" s="282"/>
      <c r="Y966" s="282"/>
      <c r="Z966" s="282"/>
      <c r="AA966" s="282"/>
      <c r="AB966" s="282"/>
      <c r="AC966" s="282"/>
      <c r="AD966" s="282"/>
      <c r="AE966" s="282"/>
      <c r="AF966" s="282"/>
      <c r="AG966" s="282"/>
      <c r="AH966" s="282"/>
      <c r="AI966" s="282"/>
      <c r="AJ966" s="282"/>
      <c r="AK966" s="282"/>
      <c r="AL966" s="282"/>
      <c r="AM966" s="282"/>
      <c r="AN966" s="282"/>
      <c r="AO966" s="282"/>
      <c r="AP966" s="282"/>
      <c r="AQ966" s="282"/>
      <c r="AR966" s="282"/>
      <c r="AS966" s="282"/>
      <c r="AT966" s="282"/>
      <c r="AU966" s="282"/>
      <c r="AV966" s="282"/>
      <c r="AW966" s="282"/>
    </row>
    <row r="967">
      <c r="A967" s="282"/>
      <c r="B967" s="282"/>
      <c r="C967" s="282"/>
      <c r="D967" s="282"/>
      <c r="E967" s="282"/>
      <c r="F967" s="282"/>
      <c r="G967" s="282"/>
      <c r="H967" s="282"/>
      <c r="I967" s="282"/>
      <c r="J967" s="282"/>
      <c r="K967" s="282"/>
      <c r="L967" s="282"/>
      <c r="M967" s="282"/>
      <c r="N967" s="282"/>
      <c r="O967" s="282"/>
      <c r="P967" s="282"/>
      <c r="Q967" s="282"/>
      <c r="R967" s="282"/>
      <c r="S967" s="282"/>
      <c r="T967" s="282"/>
      <c r="U967" s="282"/>
      <c r="V967" s="282"/>
      <c r="W967" s="282"/>
      <c r="X967" s="282"/>
      <c r="Y967" s="282"/>
      <c r="Z967" s="282"/>
      <c r="AA967" s="282"/>
      <c r="AB967" s="282"/>
      <c r="AC967" s="282"/>
      <c r="AD967" s="282"/>
      <c r="AE967" s="282"/>
      <c r="AF967" s="282"/>
      <c r="AG967" s="282"/>
      <c r="AH967" s="282"/>
      <c r="AI967" s="282"/>
      <c r="AJ967" s="282"/>
      <c r="AK967" s="282"/>
      <c r="AL967" s="282"/>
      <c r="AM967" s="282"/>
      <c r="AN967" s="282"/>
      <c r="AO967" s="282"/>
      <c r="AP967" s="282"/>
      <c r="AQ967" s="282"/>
      <c r="AR967" s="282"/>
      <c r="AS967" s="282"/>
      <c r="AT967" s="282"/>
      <c r="AU967" s="282"/>
      <c r="AV967" s="282"/>
      <c r="AW967" s="282"/>
    </row>
    <row r="968">
      <c r="A968" s="282"/>
      <c r="B968" s="282"/>
      <c r="C968" s="282"/>
      <c r="D968" s="282"/>
      <c r="E968" s="282"/>
      <c r="F968" s="282"/>
      <c r="G968" s="282"/>
      <c r="H968" s="282"/>
      <c r="I968" s="282"/>
      <c r="J968" s="282"/>
      <c r="K968" s="282"/>
      <c r="L968" s="282"/>
      <c r="M968" s="282"/>
      <c r="N968" s="282"/>
      <c r="O968" s="282"/>
      <c r="P968" s="282"/>
      <c r="Q968" s="282"/>
      <c r="R968" s="282"/>
      <c r="S968" s="282"/>
      <c r="T968" s="282"/>
      <c r="U968" s="282"/>
      <c r="V968" s="282"/>
      <c r="W968" s="282"/>
      <c r="X968" s="282"/>
      <c r="Y968" s="282"/>
      <c r="Z968" s="282"/>
      <c r="AA968" s="282"/>
      <c r="AB968" s="282"/>
      <c r="AC968" s="282"/>
      <c r="AD968" s="282"/>
      <c r="AE968" s="282"/>
      <c r="AF968" s="282"/>
      <c r="AG968" s="282"/>
      <c r="AH968" s="282"/>
      <c r="AI968" s="282"/>
      <c r="AJ968" s="282"/>
      <c r="AK968" s="282"/>
      <c r="AL968" s="282"/>
      <c r="AM968" s="282"/>
      <c r="AN968" s="282"/>
      <c r="AO968" s="282"/>
      <c r="AP968" s="282"/>
      <c r="AQ968" s="282"/>
      <c r="AR968" s="282"/>
      <c r="AS968" s="282"/>
      <c r="AT968" s="282"/>
      <c r="AU968" s="282"/>
      <c r="AV968" s="282"/>
      <c r="AW968" s="282"/>
    </row>
    <row r="969">
      <c r="A969" s="282"/>
      <c r="B969" s="282"/>
      <c r="C969" s="282"/>
      <c r="D969" s="282"/>
      <c r="E969" s="282"/>
      <c r="F969" s="282"/>
      <c r="G969" s="282"/>
      <c r="H969" s="282"/>
      <c r="I969" s="282"/>
      <c r="J969" s="282"/>
      <c r="K969" s="282"/>
      <c r="L969" s="282"/>
      <c r="M969" s="282"/>
      <c r="N969" s="282"/>
      <c r="O969" s="282"/>
      <c r="P969" s="282"/>
      <c r="Q969" s="282"/>
      <c r="R969" s="282"/>
      <c r="S969" s="282"/>
      <c r="T969" s="282"/>
      <c r="U969" s="282"/>
      <c r="V969" s="282"/>
      <c r="W969" s="282"/>
      <c r="X969" s="282"/>
      <c r="Y969" s="282"/>
      <c r="Z969" s="282"/>
      <c r="AA969" s="282"/>
      <c r="AB969" s="282"/>
      <c r="AC969" s="282"/>
      <c r="AD969" s="282"/>
      <c r="AE969" s="282"/>
      <c r="AF969" s="282"/>
      <c r="AG969" s="282"/>
      <c r="AH969" s="282"/>
      <c r="AI969" s="282"/>
      <c r="AJ969" s="282"/>
      <c r="AK969" s="282"/>
      <c r="AL969" s="282"/>
      <c r="AM969" s="282"/>
      <c r="AN969" s="282"/>
      <c r="AO969" s="282"/>
      <c r="AP969" s="282"/>
      <c r="AQ969" s="282"/>
      <c r="AR969" s="282"/>
      <c r="AS969" s="282"/>
      <c r="AT969" s="282"/>
      <c r="AU969" s="282"/>
      <c r="AV969" s="282"/>
      <c r="AW969" s="282"/>
    </row>
    <row r="970">
      <c r="A970" s="282"/>
      <c r="B970" s="282"/>
      <c r="C970" s="282"/>
      <c r="D970" s="282"/>
      <c r="E970" s="282"/>
      <c r="F970" s="282"/>
      <c r="G970" s="282"/>
      <c r="H970" s="282"/>
      <c r="I970" s="282"/>
      <c r="J970" s="282"/>
      <c r="K970" s="282"/>
      <c r="L970" s="282"/>
      <c r="M970" s="282"/>
      <c r="N970" s="282"/>
      <c r="O970" s="282"/>
      <c r="P970" s="282"/>
      <c r="Q970" s="282"/>
      <c r="R970" s="282"/>
      <c r="S970" s="282"/>
      <c r="T970" s="282"/>
      <c r="U970" s="282"/>
      <c r="V970" s="282"/>
      <c r="W970" s="282"/>
      <c r="X970" s="282"/>
      <c r="Y970" s="282"/>
      <c r="Z970" s="282"/>
      <c r="AA970" s="282"/>
      <c r="AB970" s="282"/>
      <c r="AC970" s="282"/>
      <c r="AD970" s="282"/>
      <c r="AE970" s="282"/>
      <c r="AF970" s="282"/>
      <c r="AG970" s="282"/>
      <c r="AH970" s="282"/>
      <c r="AI970" s="282"/>
      <c r="AJ970" s="282"/>
      <c r="AK970" s="282"/>
      <c r="AL970" s="282"/>
      <c r="AM970" s="282"/>
      <c r="AN970" s="282"/>
      <c r="AO970" s="282"/>
      <c r="AP970" s="282"/>
      <c r="AQ970" s="282"/>
      <c r="AR970" s="282"/>
      <c r="AS970" s="282"/>
      <c r="AT970" s="282"/>
      <c r="AU970" s="282"/>
      <c r="AV970" s="282"/>
      <c r="AW970" s="282"/>
    </row>
    <row r="971">
      <c r="A971" s="282"/>
      <c r="B971" s="282"/>
      <c r="C971" s="282"/>
      <c r="D971" s="282"/>
      <c r="E971" s="282"/>
      <c r="F971" s="282"/>
      <c r="G971" s="282"/>
      <c r="H971" s="282"/>
      <c r="I971" s="282"/>
      <c r="J971" s="282"/>
      <c r="K971" s="282"/>
      <c r="L971" s="282"/>
      <c r="M971" s="282"/>
      <c r="N971" s="282"/>
      <c r="O971" s="282"/>
      <c r="P971" s="282"/>
      <c r="Q971" s="282"/>
      <c r="R971" s="282"/>
      <c r="S971" s="282"/>
      <c r="T971" s="282"/>
      <c r="U971" s="282"/>
      <c r="V971" s="282"/>
      <c r="W971" s="282"/>
      <c r="X971" s="282"/>
      <c r="Y971" s="282"/>
      <c r="Z971" s="282"/>
      <c r="AA971" s="282"/>
      <c r="AB971" s="282"/>
      <c r="AC971" s="282"/>
      <c r="AD971" s="282"/>
      <c r="AE971" s="282"/>
      <c r="AF971" s="282"/>
      <c r="AG971" s="282"/>
      <c r="AH971" s="282"/>
      <c r="AI971" s="282"/>
      <c r="AJ971" s="282"/>
      <c r="AK971" s="282"/>
      <c r="AL971" s="282"/>
      <c r="AM971" s="282"/>
      <c r="AN971" s="282"/>
      <c r="AO971" s="282"/>
      <c r="AP971" s="282"/>
      <c r="AQ971" s="282"/>
      <c r="AR971" s="282"/>
      <c r="AS971" s="282"/>
      <c r="AT971" s="282"/>
      <c r="AU971" s="282"/>
      <c r="AV971" s="282"/>
      <c r="AW971" s="282"/>
    </row>
    <row r="972">
      <c r="A972" s="282"/>
      <c r="B972" s="282"/>
      <c r="C972" s="282"/>
      <c r="D972" s="282"/>
      <c r="E972" s="282"/>
      <c r="F972" s="282"/>
      <c r="G972" s="282"/>
      <c r="H972" s="282"/>
      <c r="I972" s="282"/>
      <c r="J972" s="282"/>
      <c r="K972" s="282"/>
      <c r="L972" s="282"/>
      <c r="M972" s="282"/>
      <c r="N972" s="282"/>
      <c r="O972" s="282"/>
      <c r="P972" s="282"/>
      <c r="Q972" s="282"/>
      <c r="R972" s="282"/>
      <c r="S972" s="282"/>
      <c r="T972" s="282"/>
      <c r="U972" s="282"/>
      <c r="V972" s="282"/>
      <c r="W972" s="282"/>
      <c r="X972" s="282"/>
      <c r="Y972" s="282"/>
      <c r="Z972" s="282"/>
      <c r="AA972" s="282"/>
      <c r="AB972" s="282"/>
      <c r="AC972" s="282"/>
      <c r="AD972" s="282"/>
      <c r="AE972" s="282"/>
      <c r="AF972" s="282"/>
      <c r="AG972" s="282"/>
      <c r="AH972" s="282"/>
      <c r="AI972" s="282"/>
      <c r="AJ972" s="282"/>
      <c r="AK972" s="282"/>
      <c r="AL972" s="282"/>
      <c r="AM972" s="282"/>
      <c r="AN972" s="282"/>
      <c r="AO972" s="282"/>
      <c r="AP972" s="282"/>
      <c r="AQ972" s="282"/>
      <c r="AR972" s="282"/>
      <c r="AS972" s="282"/>
      <c r="AT972" s="282"/>
      <c r="AU972" s="282"/>
      <c r="AV972" s="282"/>
      <c r="AW972" s="282"/>
    </row>
    <row r="973">
      <c r="A973" s="282"/>
      <c r="B973" s="282"/>
      <c r="C973" s="282"/>
      <c r="D973" s="282"/>
      <c r="E973" s="282"/>
      <c r="F973" s="282"/>
      <c r="G973" s="282"/>
      <c r="H973" s="282"/>
      <c r="I973" s="282"/>
      <c r="J973" s="282"/>
      <c r="K973" s="282"/>
      <c r="L973" s="282"/>
      <c r="M973" s="282"/>
      <c r="N973" s="282"/>
      <c r="O973" s="282"/>
      <c r="P973" s="282"/>
      <c r="Q973" s="282"/>
      <c r="R973" s="282"/>
      <c r="S973" s="282"/>
      <c r="T973" s="282"/>
      <c r="U973" s="282"/>
      <c r="V973" s="282"/>
      <c r="W973" s="282"/>
      <c r="X973" s="282"/>
      <c r="Y973" s="282"/>
      <c r="Z973" s="282"/>
      <c r="AA973" s="282"/>
      <c r="AB973" s="282"/>
      <c r="AC973" s="282"/>
      <c r="AD973" s="282"/>
      <c r="AE973" s="282"/>
      <c r="AF973" s="282"/>
      <c r="AG973" s="282"/>
      <c r="AH973" s="282"/>
      <c r="AI973" s="282"/>
      <c r="AJ973" s="282"/>
      <c r="AK973" s="282"/>
      <c r="AL973" s="282"/>
      <c r="AM973" s="282"/>
      <c r="AN973" s="282"/>
      <c r="AO973" s="282"/>
      <c r="AP973" s="282"/>
      <c r="AQ973" s="282"/>
      <c r="AR973" s="282"/>
      <c r="AS973" s="282"/>
      <c r="AT973" s="282"/>
      <c r="AU973" s="282"/>
      <c r="AV973" s="282"/>
      <c r="AW973" s="282"/>
    </row>
    <row r="974">
      <c r="A974" s="282"/>
      <c r="B974" s="282"/>
      <c r="C974" s="282"/>
      <c r="D974" s="282"/>
      <c r="E974" s="282"/>
      <c r="F974" s="282"/>
      <c r="G974" s="282"/>
      <c r="H974" s="282"/>
      <c r="I974" s="282"/>
      <c r="J974" s="282"/>
      <c r="K974" s="282"/>
      <c r="L974" s="282"/>
      <c r="M974" s="282"/>
      <c r="N974" s="282"/>
      <c r="O974" s="282"/>
      <c r="P974" s="282"/>
      <c r="Q974" s="282"/>
      <c r="R974" s="282"/>
      <c r="S974" s="282"/>
      <c r="T974" s="282"/>
      <c r="U974" s="282"/>
      <c r="V974" s="282"/>
      <c r="W974" s="282"/>
      <c r="X974" s="282"/>
      <c r="Y974" s="282"/>
      <c r="Z974" s="282"/>
      <c r="AA974" s="282"/>
      <c r="AB974" s="282"/>
      <c r="AC974" s="282"/>
      <c r="AD974" s="282"/>
      <c r="AE974" s="282"/>
      <c r="AF974" s="282"/>
      <c r="AG974" s="282"/>
      <c r="AH974" s="282"/>
      <c r="AI974" s="282"/>
      <c r="AJ974" s="282"/>
      <c r="AK974" s="282"/>
      <c r="AL974" s="282"/>
      <c r="AM974" s="282"/>
      <c r="AN974" s="282"/>
      <c r="AO974" s="282"/>
      <c r="AP974" s="282"/>
      <c r="AQ974" s="282"/>
      <c r="AR974" s="282"/>
      <c r="AS974" s="282"/>
      <c r="AT974" s="282"/>
      <c r="AU974" s="282"/>
      <c r="AV974" s="282"/>
      <c r="AW974" s="282"/>
    </row>
    <row r="975">
      <c r="A975" s="282"/>
      <c r="B975" s="282"/>
      <c r="C975" s="282"/>
      <c r="D975" s="282"/>
      <c r="E975" s="282"/>
      <c r="F975" s="282"/>
      <c r="G975" s="282"/>
      <c r="H975" s="282"/>
      <c r="I975" s="282"/>
      <c r="J975" s="282"/>
      <c r="K975" s="282"/>
      <c r="L975" s="282"/>
      <c r="M975" s="282"/>
      <c r="N975" s="282"/>
      <c r="O975" s="282"/>
      <c r="P975" s="282"/>
      <c r="Q975" s="282"/>
      <c r="R975" s="282"/>
      <c r="S975" s="282"/>
      <c r="T975" s="282"/>
      <c r="U975" s="282"/>
      <c r="V975" s="282"/>
      <c r="W975" s="282"/>
      <c r="X975" s="282"/>
      <c r="Y975" s="282"/>
      <c r="Z975" s="282"/>
      <c r="AA975" s="282"/>
      <c r="AB975" s="282"/>
      <c r="AC975" s="282"/>
      <c r="AD975" s="282"/>
      <c r="AE975" s="282"/>
      <c r="AF975" s="282"/>
      <c r="AG975" s="282"/>
      <c r="AH975" s="282"/>
      <c r="AI975" s="282"/>
      <c r="AJ975" s="282"/>
      <c r="AK975" s="282"/>
      <c r="AL975" s="282"/>
      <c r="AM975" s="282"/>
      <c r="AN975" s="282"/>
      <c r="AO975" s="282"/>
      <c r="AP975" s="282"/>
      <c r="AQ975" s="282"/>
      <c r="AR975" s="282"/>
      <c r="AS975" s="282"/>
      <c r="AT975" s="282"/>
      <c r="AU975" s="282"/>
      <c r="AV975" s="282"/>
      <c r="AW975" s="282"/>
    </row>
    <row r="976">
      <c r="A976" s="282"/>
      <c r="B976" s="282"/>
      <c r="C976" s="282"/>
      <c r="D976" s="282"/>
      <c r="E976" s="282"/>
      <c r="F976" s="282"/>
      <c r="G976" s="282"/>
      <c r="H976" s="282"/>
      <c r="I976" s="282"/>
      <c r="J976" s="282"/>
      <c r="K976" s="282"/>
      <c r="L976" s="282"/>
      <c r="M976" s="282"/>
      <c r="N976" s="282"/>
      <c r="O976" s="282"/>
      <c r="P976" s="282"/>
      <c r="Q976" s="282"/>
      <c r="R976" s="282"/>
      <c r="S976" s="282"/>
      <c r="T976" s="282"/>
      <c r="U976" s="282"/>
      <c r="V976" s="282"/>
      <c r="W976" s="282"/>
      <c r="X976" s="282"/>
      <c r="Y976" s="282"/>
      <c r="Z976" s="282"/>
      <c r="AA976" s="282"/>
      <c r="AB976" s="282"/>
      <c r="AC976" s="282"/>
      <c r="AD976" s="282"/>
      <c r="AE976" s="282"/>
      <c r="AF976" s="282"/>
      <c r="AG976" s="282"/>
      <c r="AH976" s="282"/>
      <c r="AI976" s="282"/>
      <c r="AJ976" s="282"/>
      <c r="AK976" s="282"/>
      <c r="AL976" s="282"/>
      <c r="AM976" s="282"/>
      <c r="AN976" s="282"/>
      <c r="AO976" s="282"/>
      <c r="AP976" s="282"/>
      <c r="AQ976" s="282"/>
      <c r="AR976" s="282"/>
      <c r="AS976" s="282"/>
      <c r="AT976" s="282"/>
      <c r="AU976" s="282"/>
      <c r="AV976" s="282"/>
      <c r="AW976" s="282"/>
    </row>
    <row r="977">
      <c r="A977" s="282"/>
      <c r="B977" s="282"/>
      <c r="C977" s="282"/>
      <c r="D977" s="282"/>
      <c r="E977" s="282"/>
      <c r="F977" s="282"/>
      <c r="G977" s="282"/>
      <c r="H977" s="282"/>
      <c r="I977" s="282"/>
      <c r="J977" s="282"/>
      <c r="K977" s="282"/>
      <c r="L977" s="282"/>
      <c r="M977" s="282"/>
      <c r="N977" s="282"/>
      <c r="O977" s="282"/>
      <c r="P977" s="282"/>
      <c r="Q977" s="282"/>
      <c r="R977" s="282"/>
      <c r="S977" s="282"/>
      <c r="T977" s="282"/>
      <c r="U977" s="282"/>
      <c r="V977" s="282"/>
      <c r="W977" s="282"/>
      <c r="X977" s="282"/>
      <c r="Y977" s="282"/>
      <c r="Z977" s="282"/>
      <c r="AA977" s="282"/>
      <c r="AB977" s="282"/>
      <c r="AC977" s="282"/>
      <c r="AD977" s="282"/>
      <c r="AE977" s="282"/>
      <c r="AF977" s="282"/>
      <c r="AG977" s="282"/>
      <c r="AH977" s="282"/>
      <c r="AI977" s="282"/>
      <c r="AJ977" s="282"/>
      <c r="AK977" s="282"/>
      <c r="AL977" s="282"/>
      <c r="AM977" s="282"/>
      <c r="AN977" s="282"/>
      <c r="AO977" s="282"/>
      <c r="AP977" s="282"/>
      <c r="AQ977" s="282"/>
      <c r="AR977" s="282"/>
      <c r="AS977" s="282"/>
      <c r="AT977" s="282"/>
      <c r="AU977" s="282"/>
      <c r="AV977" s="282"/>
      <c r="AW977" s="282"/>
    </row>
    <row r="978">
      <c r="A978" s="282"/>
      <c r="B978" s="282"/>
      <c r="C978" s="282"/>
      <c r="D978" s="282"/>
      <c r="E978" s="282"/>
      <c r="F978" s="282"/>
      <c r="G978" s="282"/>
      <c r="H978" s="282"/>
      <c r="I978" s="282"/>
      <c r="J978" s="282"/>
      <c r="K978" s="282"/>
      <c r="L978" s="282"/>
      <c r="M978" s="282"/>
      <c r="N978" s="282"/>
      <c r="O978" s="282"/>
      <c r="P978" s="282"/>
      <c r="Q978" s="282"/>
      <c r="R978" s="282"/>
      <c r="S978" s="282"/>
      <c r="T978" s="282"/>
      <c r="U978" s="282"/>
      <c r="V978" s="282"/>
      <c r="W978" s="282"/>
      <c r="X978" s="282"/>
      <c r="Y978" s="282"/>
      <c r="Z978" s="282"/>
      <c r="AA978" s="282"/>
      <c r="AB978" s="282"/>
      <c r="AC978" s="282"/>
      <c r="AD978" s="282"/>
      <c r="AE978" s="282"/>
      <c r="AF978" s="282"/>
      <c r="AG978" s="282"/>
      <c r="AH978" s="282"/>
      <c r="AI978" s="282"/>
      <c r="AJ978" s="282"/>
      <c r="AK978" s="282"/>
      <c r="AL978" s="282"/>
      <c r="AM978" s="282"/>
      <c r="AN978" s="282"/>
      <c r="AO978" s="282"/>
      <c r="AP978" s="282"/>
      <c r="AQ978" s="282"/>
      <c r="AR978" s="282"/>
      <c r="AS978" s="282"/>
      <c r="AT978" s="282"/>
      <c r="AU978" s="282"/>
      <c r="AV978" s="282"/>
      <c r="AW978" s="282"/>
    </row>
    <row r="979">
      <c r="A979" s="282"/>
      <c r="B979" s="282"/>
      <c r="C979" s="282"/>
      <c r="D979" s="282"/>
      <c r="E979" s="282"/>
      <c r="F979" s="282"/>
      <c r="G979" s="282"/>
      <c r="H979" s="282"/>
      <c r="I979" s="282"/>
      <c r="J979" s="282"/>
      <c r="K979" s="282"/>
      <c r="L979" s="282"/>
      <c r="M979" s="282"/>
      <c r="N979" s="282"/>
      <c r="O979" s="282"/>
      <c r="P979" s="282"/>
      <c r="Q979" s="282"/>
      <c r="R979" s="282"/>
      <c r="S979" s="282"/>
      <c r="T979" s="282"/>
      <c r="U979" s="282"/>
      <c r="V979" s="282"/>
      <c r="W979" s="282"/>
      <c r="X979" s="282"/>
      <c r="Y979" s="282"/>
      <c r="Z979" s="282"/>
      <c r="AA979" s="282"/>
      <c r="AB979" s="282"/>
      <c r="AC979" s="282"/>
      <c r="AD979" s="282"/>
      <c r="AE979" s="282"/>
      <c r="AF979" s="282"/>
      <c r="AG979" s="282"/>
      <c r="AH979" s="282"/>
      <c r="AI979" s="282"/>
      <c r="AJ979" s="282"/>
      <c r="AK979" s="282"/>
      <c r="AL979" s="282"/>
      <c r="AM979" s="282"/>
      <c r="AN979" s="282"/>
      <c r="AO979" s="282"/>
      <c r="AP979" s="282"/>
      <c r="AQ979" s="282"/>
      <c r="AR979" s="282"/>
      <c r="AS979" s="282"/>
      <c r="AT979" s="282"/>
      <c r="AU979" s="282"/>
      <c r="AV979" s="282"/>
      <c r="AW979" s="282"/>
    </row>
    <row r="980">
      <c r="A980" s="282"/>
      <c r="B980" s="282"/>
      <c r="C980" s="282"/>
      <c r="D980" s="282"/>
      <c r="E980" s="282"/>
      <c r="F980" s="282"/>
      <c r="G980" s="282"/>
      <c r="H980" s="282"/>
      <c r="I980" s="282"/>
      <c r="J980" s="282"/>
      <c r="K980" s="282"/>
      <c r="L980" s="282"/>
      <c r="M980" s="282"/>
      <c r="N980" s="282"/>
      <c r="O980" s="282"/>
      <c r="P980" s="282"/>
      <c r="Q980" s="282"/>
      <c r="R980" s="282"/>
      <c r="S980" s="282"/>
      <c r="T980" s="282"/>
      <c r="U980" s="282"/>
      <c r="V980" s="282"/>
      <c r="W980" s="282"/>
      <c r="X980" s="282"/>
      <c r="Y980" s="282"/>
      <c r="Z980" s="282"/>
      <c r="AA980" s="282"/>
      <c r="AB980" s="282"/>
      <c r="AC980" s="282"/>
      <c r="AD980" s="282"/>
      <c r="AE980" s="282"/>
      <c r="AF980" s="282"/>
      <c r="AG980" s="282"/>
      <c r="AH980" s="282"/>
      <c r="AI980" s="282"/>
      <c r="AJ980" s="282"/>
      <c r="AK980" s="282"/>
      <c r="AL980" s="282"/>
      <c r="AM980" s="282"/>
      <c r="AN980" s="282"/>
      <c r="AO980" s="282"/>
      <c r="AP980" s="282"/>
      <c r="AQ980" s="282"/>
      <c r="AR980" s="282"/>
      <c r="AS980" s="282"/>
      <c r="AT980" s="282"/>
      <c r="AU980" s="282"/>
      <c r="AV980" s="282"/>
      <c r="AW980" s="282"/>
    </row>
    <row r="981">
      <c r="A981" s="282"/>
      <c r="B981" s="282"/>
      <c r="C981" s="282"/>
      <c r="D981" s="282"/>
      <c r="E981" s="282"/>
      <c r="F981" s="282"/>
      <c r="G981" s="282"/>
      <c r="H981" s="282"/>
      <c r="I981" s="282"/>
      <c r="J981" s="282"/>
      <c r="K981" s="282"/>
      <c r="L981" s="282"/>
      <c r="M981" s="282"/>
      <c r="N981" s="282"/>
      <c r="O981" s="282"/>
      <c r="P981" s="282"/>
      <c r="Q981" s="282"/>
      <c r="R981" s="282"/>
      <c r="S981" s="282"/>
      <c r="T981" s="282"/>
      <c r="U981" s="282"/>
      <c r="V981" s="282"/>
      <c r="W981" s="282"/>
      <c r="X981" s="282"/>
      <c r="Y981" s="282"/>
      <c r="Z981" s="282"/>
      <c r="AA981" s="282"/>
      <c r="AB981" s="282"/>
      <c r="AC981" s="282"/>
      <c r="AD981" s="282"/>
      <c r="AE981" s="282"/>
      <c r="AF981" s="282"/>
      <c r="AG981" s="282"/>
      <c r="AH981" s="282"/>
      <c r="AI981" s="282"/>
      <c r="AJ981" s="282"/>
      <c r="AK981" s="282"/>
      <c r="AL981" s="282"/>
      <c r="AM981" s="282"/>
      <c r="AN981" s="282"/>
      <c r="AO981" s="282"/>
      <c r="AP981" s="282"/>
      <c r="AQ981" s="282"/>
      <c r="AR981" s="282"/>
      <c r="AS981" s="282"/>
      <c r="AT981" s="282"/>
      <c r="AU981" s="282"/>
      <c r="AV981" s="282"/>
      <c r="AW981" s="282"/>
    </row>
    <row r="982">
      <c r="A982" s="282"/>
      <c r="B982" s="282"/>
      <c r="C982" s="282"/>
      <c r="D982" s="282"/>
      <c r="E982" s="282"/>
      <c r="F982" s="282"/>
      <c r="G982" s="282"/>
      <c r="H982" s="282"/>
      <c r="I982" s="282"/>
      <c r="J982" s="282"/>
      <c r="K982" s="282"/>
      <c r="L982" s="282"/>
      <c r="M982" s="282"/>
      <c r="N982" s="282"/>
      <c r="O982" s="282"/>
      <c r="P982" s="282"/>
      <c r="Q982" s="282"/>
      <c r="R982" s="282"/>
      <c r="S982" s="282"/>
      <c r="T982" s="282"/>
      <c r="U982" s="282"/>
      <c r="V982" s="282"/>
      <c r="W982" s="282"/>
      <c r="X982" s="282"/>
      <c r="Y982" s="282"/>
      <c r="Z982" s="282"/>
      <c r="AA982" s="282"/>
      <c r="AB982" s="282"/>
      <c r="AC982" s="282"/>
      <c r="AD982" s="282"/>
      <c r="AE982" s="282"/>
      <c r="AF982" s="282"/>
      <c r="AG982" s="282"/>
      <c r="AH982" s="282"/>
      <c r="AI982" s="282"/>
      <c r="AJ982" s="282"/>
      <c r="AK982" s="282"/>
      <c r="AL982" s="282"/>
      <c r="AM982" s="282"/>
      <c r="AN982" s="282"/>
      <c r="AO982" s="282"/>
      <c r="AP982" s="282"/>
      <c r="AQ982" s="282"/>
      <c r="AR982" s="282"/>
      <c r="AS982" s="282"/>
      <c r="AT982" s="282"/>
      <c r="AU982" s="282"/>
      <c r="AV982" s="282"/>
      <c r="AW982" s="282"/>
    </row>
    <row r="983">
      <c r="A983" s="282"/>
      <c r="B983" s="282"/>
      <c r="C983" s="282"/>
      <c r="D983" s="282"/>
      <c r="E983" s="282"/>
      <c r="F983" s="282"/>
      <c r="G983" s="282"/>
      <c r="H983" s="282"/>
      <c r="I983" s="282"/>
      <c r="J983" s="282"/>
      <c r="K983" s="282"/>
      <c r="L983" s="282"/>
      <c r="M983" s="282"/>
      <c r="N983" s="282"/>
      <c r="O983" s="282"/>
      <c r="P983" s="282"/>
      <c r="Q983" s="282"/>
      <c r="R983" s="282"/>
      <c r="S983" s="282"/>
      <c r="T983" s="282"/>
      <c r="U983" s="282"/>
      <c r="V983" s="282"/>
      <c r="W983" s="282"/>
      <c r="X983" s="282"/>
      <c r="Y983" s="282"/>
      <c r="Z983" s="282"/>
      <c r="AA983" s="282"/>
      <c r="AB983" s="282"/>
      <c r="AC983" s="282"/>
      <c r="AD983" s="282"/>
      <c r="AE983" s="282"/>
      <c r="AF983" s="282"/>
      <c r="AG983" s="282"/>
      <c r="AH983" s="282"/>
      <c r="AI983" s="282"/>
      <c r="AJ983" s="282"/>
      <c r="AK983" s="282"/>
      <c r="AL983" s="282"/>
      <c r="AM983" s="282"/>
      <c r="AN983" s="282"/>
      <c r="AO983" s="282"/>
      <c r="AP983" s="282"/>
      <c r="AQ983" s="282"/>
      <c r="AR983" s="282"/>
      <c r="AS983" s="282"/>
      <c r="AT983" s="282"/>
      <c r="AU983" s="282"/>
      <c r="AV983" s="282"/>
      <c r="AW983" s="282"/>
    </row>
    <row r="984">
      <c r="A984" s="282"/>
      <c r="B984" s="282"/>
      <c r="C984" s="282"/>
      <c r="D984" s="282"/>
      <c r="E984" s="282"/>
      <c r="F984" s="282"/>
      <c r="G984" s="282"/>
      <c r="H984" s="282"/>
      <c r="I984" s="282"/>
      <c r="J984" s="282"/>
      <c r="K984" s="282"/>
      <c r="L984" s="282"/>
      <c r="M984" s="282"/>
      <c r="N984" s="282"/>
      <c r="O984" s="282"/>
      <c r="P984" s="282"/>
      <c r="Q984" s="282"/>
      <c r="R984" s="282"/>
      <c r="S984" s="282"/>
      <c r="T984" s="282"/>
      <c r="U984" s="282"/>
      <c r="V984" s="282"/>
      <c r="W984" s="282"/>
      <c r="X984" s="282"/>
      <c r="Y984" s="282"/>
      <c r="Z984" s="282"/>
      <c r="AA984" s="282"/>
      <c r="AB984" s="282"/>
      <c r="AC984" s="282"/>
      <c r="AD984" s="282"/>
      <c r="AE984" s="282"/>
      <c r="AF984" s="282"/>
      <c r="AG984" s="282"/>
      <c r="AH984" s="282"/>
      <c r="AI984" s="282"/>
      <c r="AJ984" s="282"/>
      <c r="AK984" s="282"/>
      <c r="AL984" s="282"/>
      <c r="AM984" s="282"/>
      <c r="AN984" s="282"/>
      <c r="AO984" s="282"/>
      <c r="AP984" s="282"/>
      <c r="AQ984" s="282"/>
      <c r="AR984" s="282"/>
      <c r="AS984" s="282"/>
      <c r="AT984" s="282"/>
      <c r="AU984" s="282"/>
      <c r="AV984" s="282"/>
      <c r="AW984" s="282"/>
    </row>
    <row r="985">
      <c r="A985" s="282"/>
      <c r="B985" s="282"/>
      <c r="C985" s="282"/>
      <c r="D985" s="282"/>
      <c r="E985" s="282"/>
      <c r="F985" s="282"/>
      <c r="G985" s="282"/>
      <c r="H985" s="282"/>
      <c r="I985" s="282"/>
      <c r="J985" s="282"/>
      <c r="K985" s="282"/>
      <c r="L985" s="282"/>
      <c r="M985" s="282"/>
      <c r="N985" s="282"/>
      <c r="O985" s="282"/>
      <c r="P985" s="282"/>
      <c r="Q985" s="282"/>
      <c r="R985" s="282"/>
      <c r="S985" s="282"/>
      <c r="T985" s="282"/>
      <c r="U985" s="282"/>
      <c r="V985" s="282"/>
      <c r="W985" s="282"/>
      <c r="X985" s="282"/>
      <c r="Y985" s="282"/>
      <c r="Z985" s="282"/>
      <c r="AA985" s="282"/>
      <c r="AB985" s="282"/>
      <c r="AC985" s="282"/>
      <c r="AD985" s="282"/>
      <c r="AE985" s="282"/>
      <c r="AF985" s="282"/>
      <c r="AG985" s="282"/>
      <c r="AH985" s="282"/>
      <c r="AI985" s="282"/>
      <c r="AJ985" s="282"/>
      <c r="AK985" s="282"/>
      <c r="AL985" s="282"/>
      <c r="AM985" s="282"/>
      <c r="AN985" s="282"/>
      <c r="AO985" s="282"/>
      <c r="AP985" s="282"/>
      <c r="AQ985" s="282"/>
      <c r="AR985" s="282"/>
      <c r="AS985" s="282"/>
      <c r="AT985" s="282"/>
      <c r="AU985" s="282"/>
      <c r="AV985" s="282"/>
      <c r="AW985" s="282"/>
    </row>
    <row r="986">
      <c r="A986" s="282"/>
      <c r="B986" s="282"/>
      <c r="C986" s="282"/>
      <c r="D986" s="282"/>
      <c r="E986" s="282"/>
      <c r="F986" s="282"/>
      <c r="G986" s="282"/>
      <c r="H986" s="282"/>
      <c r="I986" s="282"/>
      <c r="J986" s="282"/>
      <c r="K986" s="282"/>
      <c r="L986" s="282"/>
      <c r="M986" s="282"/>
      <c r="N986" s="282"/>
      <c r="O986" s="282"/>
      <c r="P986" s="282"/>
      <c r="Q986" s="282"/>
      <c r="R986" s="282"/>
      <c r="S986" s="282"/>
      <c r="T986" s="282"/>
      <c r="U986" s="282"/>
      <c r="V986" s="282"/>
      <c r="W986" s="282"/>
      <c r="X986" s="282"/>
      <c r="Y986" s="282"/>
      <c r="Z986" s="282"/>
      <c r="AA986" s="282"/>
      <c r="AB986" s="282"/>
      <c r="AC986" s="282"/>
      <c r="AD986" s="282"/>
      <c r="AE986" s="282"/>
      <c r="AF986" s="282"/>
      <c r="AG986" s="282"/>
      <c r="AH986" s="282"/>
      <c r="AI986" s="282"/>
      <c r="AJ986" s="282"/>
      <c r="AK986" s="282"/>
      <c r="AL986" s="282"/>
      <c r="AM986" s="282"/>
      <c r="AN986" s="282"/>
      <c r="AO986" s="282"/>
      <c r="AP986" s="282"/>
      <c r="AQ986" s="282"/>
      <c r="AR986" s="282"/>
      <c r="AS986" s="282"/>
      <c r="AT986" s="282"/>
      <c r="AU986" s="282"/>
      <c r="AV986" s="282"/>
      <c r="AW986" s="282"/>
    </row>
    <row r="987">
      <c r="A987" s="282"/>
      <c r="B987" s="282"/>
      <c r="C987" s="282"/>
      <c r="D987" s="282"/>
      <c r="E987" s="282"/>
      <c r="F987" s="282"/>
      <c r="G987" s="282"/>
      <c r="H987" s="282"/>
      <c r="I987" s="282"/>
      <c r="J987" s="282"/>
      <c r="K987" s="282"/>
      <c r="L987" s="282"/>
      <c r="M987" s="282"/>
      <c r="N987" s="282"/>
      <c r="O987" s="282"/>
      <c r="P987" s="282"/>
      <c r="Q987" s="282"/>
      <c r="R987" s="282"/>
      <c r="S987" s="282"/>
      <c r="T987" s="282"/>
      <c r="U987" s="282"/>
      <c r="V987" s="282"/>
      <c r="W987" s="282"/>
      <c r="X987" s="282"/>
      <c r="Y987" s="282"/>
      <c r="Z987" s="282"/>
      <c r="AA987" s="282"/>
      <c r="AB987" s="282"/>
      <c r="AC987" s="282"/>
      <c r="AD987" s="282"/>
      <c r="AE987" s="282"/>
      <c r="AF987" s="282"/>
      <c r="AG987" s="282"/>
      <c r="AH987" s="282"/>
      <c r="AI987" s="282"/>
      <c r="AJ987" s="282"/>
      <c r="AK987" s="282"/>
      <c r="AL987" s="282"/>
      <c r="AM987" s="282"/>
      <c r="AN987" s="282"/>
      <c r="AO987" s="282"/>
      <c r="AP987" s="282"/>
      <c r="AQ987" s="282"/>
      <c r="AR987" s="282"/>
      <c r="AS987" s="282"/>
      <c r="AT987" s="282"/>
      <c r="AU987" s="282"/>
      <c r="AV987" s="282"/>
      <c r="AW987" s="282"/>
    </row>
    <row r="988">
      <c r="A988" s="282"/>
      <c r="B988" s="282"/>
      <c r="C988" s="282"/>
      <c r="D988" s="282"/>
      <c r="E988" s="282"/>
      <c r="F988" s="282"/>
      <c r="G988" s="282"/>
      <c r="H988" s="282"/>
      <c r="I988" s="282"/>
      <c r="J988" s="282"/>
      <c r="K988" s="282"/>
      <c r="L988" s="282"/>
      <c r="M988" s="282"/>
      <c r="N988" s="282"/>
      <c r="O988" s="282"/>
      <c r="P988" s="282"/>
      <c r="Q988" s="282"/>
      <c r="R988" s="282"/>
      <c r="S988" s="282"/>
      <c r="T988" s="282"/>
      <c r="U988" s="282"/>
      <c r="V988" s="282"/>
      <c r="W988" s="282"/>
      <c r="X988" s="282"/>
      <c r="Y988" s="282"/>
      <c r="Z988" s="282"/>
      <c r="AA988" s="282"/>
      <c r="AB988" s="282"/>
      <c r="AC988" s="282"/>
      <c r="AD988" s="282"/>
      <c r="AE988" s="282"/>
      <c r="AF988" s="282"/>
      <c r="AG988" s="282"/>
      <c r="AH988" s="282"/>
      <c r="AI988" s="282"/>
      <c r="AJ988" s="282"/>
      <c r="AK988" s="282"/>
      <c r="AL988" s="282"/>
      <c r="AM988" s="282"/>
      <c r="AN988" s="282"/>
      <c r="AO988" s="282"/>
      <c r="AP988" s="282"/>
      <c r="AQ988" s="282"/>
      <c r="AR988" s="282"/>
      <c r="AS988" s="282"/>
      <c r="AT988" s="282"/>
      <c r="AU988" s="282"/>
      <c r="AV988" s="282"/>
      <c r="AW988" s="282"/>
    </row>
    <row r="989">
      <c r="A989" s="282"/>
      <c r="B989" s="282"/>
      <c r="C989" s="282"/>
      <c r="D989" s="282"/>
      <c r="E989" s="282"/>
      <c r="F989" s="282"/>
      <c r="G989" s="282"/>
      <c r="H989" s="282"/>
      <c r="I989" s="282"/>
      <c r="J989" s="282"/>
      <c r="K989" s="282"/>
      <c r="L989" s="282"/>
      <c r="M989" s="282"/>
      <c r="N989" s="282"/>
      <c r="O989" s="282"/>
      <c r="P989" s="282"/>
      <c r="Q989" s="282"/>
      <c r="R989" s="282"/>
      <c r="S989" s="282"/>
      <c r="T989" s="282"/>
      <c r="U989" s="282"/>
      <c r="V989" s="282"/>
      <c r="W989" s="282"/>
      <c r="X989" s="282"/>
      <c r="Y989" s="282"/>
      <c r="Z989" s="282"/>
      <c r="AA989" s="282"/>
      <c r="AB989" s="282"/>
      <c r="AC989" s="282"/>
      <c r="AD989" s="282"/>
      <c r="AE989" s="282"/>
      <c r="AF989" s="282"/>
      <c r="AG989" s="282"/>
      <c r="AH989" s="282"/>
      <c r="AI989" s="282"/>
      <c r="AJ989" s="282"/>
      <c r="AK989" s="282"/>
      <c r="AL989" s="282"/>
      <c r="AM989" s="282"/>
      <c r="AN989" s="282"/>
      <c r="AO989" s="282"/>
      <c r="AP989" s="282"/>
      <c r="AQ989" s="282"/>
      <c r="AR989" s="282"/>
      <c r="AS989" s="282"/>
      <c r="AT989" s="282"/>
      <c r="AU989" s="282"/>
      <c r="AV989" s="282"/>
      <c r="AW989" s="282"/>
    </row>
    <row r="990">
      <c r="A990" s="282"/>
      <c r="B990" s="282"/>
      <c r="C990" s="282"/>
      <c r="D990" s="282"/>
      <c r="E990" s="282"/>
      <c r="F990" s="282"/>
      <c r="G990" s="282"/>
      <c r="H990" s="282"/>
      <c r="I990" s="282"/>
      <c r="J990" s="282"/>
      <c r="K990" s="282"/>
      <c r="L990" s="282"/>
      <c r="M990" s="282"/>
      <c r="N990" s="282"/>
      <c r="O990" s="282"/>
      <c r="P990" s="282"/>
      <c r="Q990" s="282"/>
      <c r="R990" s="282"/>
      <c r="S990" s="282"/>
      <c r="T990" s="282"/>
      <c r="U990" s="282"/>
      <c r="V990" s="282"/>
      <c r="W990" s="282"/>
      <c r="X990" s="282"/>
      <c r="Y990" s="282"/>
      <c r="Z990" s="282"/>
      <c r="AA990" s="282"/>
      <c r="AB990" s="282"/>
      <c r="AC990" s="282"/>
      <c r="AD990" s="282"/>
      <c r="AE990" s="282"/>
      <c r="AF990" s="282"/>
      <c r="AG990" s="282"/>
      <c r="AH990" s="282"/>
      <c r="AI990" s="282"/>
      <c r="AJ990" s="282"/>
      <c r="AK990" s="282"/>
      <c r="AL990" s="282"/>
      <c r="AM990" s="282"/>
      <c r="AN990" s="282"/>
      <c r="AO990" s="282"/>
      <c r="AP990" s="282"/>
      <c r="AQ990" s="282"/>
      <c r="AR990" s="282"/>
      <c r="AS990" s="282"/>
      <c r="AT990" s="282"/>
      <c r="AU990" s="282"/>
      <c r="AV990" s="282"/>
      <c r="AW990" s="282"/>
    </row>
    <row r="991">
      <c r="A991" s="282"/>
      <c r="B991" s="282"/>
      <c r="C991" s="282"/>
      <c r="D991" s="282"/>
      <c r="E991" s="282"/>
      <c r="F991" s="282"/>
      <c r="G991" s="282"/>
      <c r="H991" s="282"/>
      <c r="I991" s="282"/>
      <c r="J991" s="282"/>
      <c r="K991" s="282"/>
      <c r="L991" s="282"/>
      <c r="M991" s="282"/>
      <c r="N991" s="282"/>
      <c r="O991" s="282"/>
      <c r="P991" s="282"/>
      <c r="Q991" s="282"/>
      <c r="R991" s="282"/>
      <c r="S991" s="282"/>
      <c r="T991" s="282"/>
      <c r="U991" s="282"/>
      <c r="V991" s="282"/>
      <c r="W991" s="282"/>
      <c r="X991" s="282"/>
      <c r="Y991" s="282"/>
      <c r="Z991" s="282"/>
      <c r="AA991" s="282"/>
      <c r="AB991" s="282"/>
      <c r="AC991" s="282"/>
      <c r="AD991" s="282"/>
      <c r="AE991" s="282"/>
      <c r="AF991" s="282"/>
      <c r="AG991" s="282"/>
      <c r="AH991" s="282"/>
      <c r="AI991" s="282"/>
      <c r="AJ991" s="282"/>
      <c r="AK991" s="282"/>
      <c r="AL991" s="282"/>
      <c r="AM991" s="282"/>
      <c r="AN991" s="282"/>
      <c r="AO991" s="282"/>
      <c r="AP991" s="282"/>
      <c r="AQ991" s="282"/>
      <c r="AR991" s="282"/>
      <c r="AS991" s="282"/>
      <c r="AT991" s="282"/>
      <c r="AU991" s="282"/>
      <c r="AV991" s="282"/>
      <c r="AW991" s="282"/>
    </row>
    <row r="992">
      <c r="A992" s="282"/>
      <c r="B992" s="282"/>
      <c r="C992" s="282"/>
      <c r="D992" s="282"/>
      <c r="E992" s="282"/>
      <c r="F992" s="282"/>
      <c r="G992" s="282"/>
      <c r="H992" s="282"/>
      <c r="I992" s="282"/>
      <c r="J992" s="282"/>
      <c r="K992" s="282"/>
      <c r="L992" s="282"/>
      <c r="M992" s="282"/>
      <c r="N992" s="282"/>
      <c r="O992" s="282"/>
      <c r="P992" s="282"/>
      <c r="Q992" s="282"/>
      <c r="R992" s="282"/>
      <c r="S992" s="282"/>
      <c r="T992" s="282"/>
      <c r="U992" s="282"/>
      <c r="V992" s="282"/>
      <c r="W992" s="282"/>
      <c r="X992" s="282"/>
      <c r="Y992" s="282"/>
      <c r="Z992" s="282"/>
      <c r="AA992" s="282"/>
      <c r="AB992" s="282"/>
      <c r="AC992" s="282"/>
      <c r="AD992" s="282"/>
      <c r="AE992" s="282"/>
      <c r="AF992" s="282"/>
      <c r="AG992" s="282"/>
      <c r="AH992" s="282"/>
      <c r="AI992" s="282"/>
      <c r="AJ992" s="282"/>
      <c r="AK992" s="282"/>
      <c r="AL992" s="282"/>
      <c r="AM992" s="282"/>
      <c r="AN992" s="282"/>
      <c r="AO992" s="282"/>
      <c r="AP992" s="282"/>
      <c r="AQ992" s="282"/>
      <c r="AR992" s="282"/>
      <c r="AS992" s="282"/>
      <c r="AT992" s="282"/>
      <c r="AU992" s="282"/>
      <c r="AV992" s="282"/>
      <c r="AW992" s="282"/>
    </row>
    <row r="993">
      <c r="A993" s="282"/>
      <c r="B993" s="282"/>
      <c r="C993" s="282"/>
      <c r="D993" s="282"/>
      <c r="E993" s="282"/>
      <c r="F993" s="282"/>
      <c r="G993" s="282"/>
      <c r="H993" s="282"/>
      <c r="I993" s="282"/>
      <c r="J993" s="282"/>
      <c r="K993" s="282"/>
      <c r="L993" s="282"/>
      <c r="M993" s="282"/>
      <c r="N993" s="282"/>
      <c r="O993" s="282"/>
      <c r="P993" s="282"/>
      <c r="Q993" s="282"/>
      <c r="R993" s="282"/>
      <c r="S993" s="282"/>
      <c r="T993" s="282"/>
      <c r="U993" s="282"/>
      <c r="V993" s="282"/>
      <c r="W993" s="282"/>
      <c r="X993" s="282"/>
      <c r="Y993" s="282"/>
      <c r="Z993" s="282"/>
      <c r="AA993" s="282"/>
      <c r="AB993" s="282"/>
      <c r="AC993" s="282"/>
      <c r="AD993" s="282"/>
      <c r="AE993" s="282"/>
      <c r="AF993" s="282"/>
      <c r="AG993" s="282"/>
      <c r="AH993" s="282"/>
      <c r="AI993" s="282"/>
      <c r="AJ993" s="282"/>
      <c r="AK993" s="282"/>
      <c r="AL993" s="282"/>
      <c r="AM993" s="282"/>
      <c r="AN993" s="282"/>
      <c r="AO993" s="282"/>
      <c r="AP993" s="282"/>
      <c r="AQ993" s="282"/>
      <c r="AR993" s="282"/>
      <c r="AS993" s="282"/>
      <c r="AT993" s="282"/>
      <c r="AU993" s="282"/>
      <c r="AV993" s="282"/>
      <c r="AW993" s="282"/>
    </row>
    <row r="994">
      <c r="A994" s="282"/>
      <c r="B994" s="282"/>
      <c r="C994" s="282"/>
      <c r="D994" s="282"/>
      <c r="E994" s="282"/>
      <c r="F994" s="282"/>
      <c r="G994" s="282"/>
      <c r="H994" s="282"/>
      <c r="I994" s="282"/>
      <c r="J994" s="282"/>
      <c r="K994" s="282"/>
      <c r="L994" s="282"/>
      <c r="M994" s="282"/>
      <c r="N994" s="282"/>
      <c r="O994" s="282"/>
      <c r="P994" s="282"/>
      <c r="Q994" s="282"/>
      <c r="R994" s="282"/>
      <c r="S994" s="282"/>
      <c r="T994" s="282"/>
      <c r="U994" s="282"/>
      <c r="V994" s="282"/>
      <c r="W994" s="282"/>
      <c r="X994" s="282"/>
      <c r="Y994" s="282"/>
      <c r="Z994" s="282"/>
      <c r="AA994" s="282"/>
      <c r="AB994" s="282"/>
      <c r="AC994" s="282"/>
      <c r="AD994" s="282"/>
      <c r="AE994" s="282"/>
      <c r="AF994" s="282"/>
      <c r="AG994" s="282"/>
      <c r="AH994" s="282"/>
      <c r="AI994" s="282"/>
      <c r="AJ994" s="282"/>
      <c r="AK994" s="282"/>
      <c r="AL994" s="282"/>
      <c r="AM994" s="282"/>
      <c r="AN994" s="282"/>
      <c r="AO994" s="282"/>
      <c r="AP994" s="282"/>
      <c r="AQ994" s="282"/>
      <c r="AR994" s="282"/>
      <c r="AS994" s="282"/>
      <c r="AT994" s="282"/>
      <c r="AU994" s="282"/>
      <c r="AV994" s="282"/>
      <c r="AW994" s="282"/>
    </row>
    <row r="995">
      <c r="A995" s="282"/>
      <c r="B995" s="282"/>
      <c r="C995" s="282"/>
      <c r="D995" s="282"/>
      <c r="E995" s="282"/>
      <c r="F995" s="282"/>
      <c r="G995" s="282"/>
      <c r="H995" s="282"/>
      <c r="I995" s="282"/>
      <c r="J995" s="282"/>
      <c r="K995" s="282"/>
      <c r="L995" s="282"/>
      <c r="M995" s="282"/>
      <c r="N995" s="282"/>
      <c r="O995" s="282"/>
      <c r="P995" s="282"/>
      <c r="Q995" s="282"/>
      <c r="R995" s="282"/>
      <c r="S995" s="282"/>
      <c r="T995" s="282"/>
      <c r="U995" s="282"/>
      <c r="V995" s="282"/>
      <c r="W995" s="282"/>
      <c r="X995" s="282"/>
      <c r="Y995" s="282"/>
      <c r="Z995" s="282"/>
      <c r="AA995" s="282"/>
      <c r="AB995" s="282"/>
      <c r="AC995" s="282"/>
      <c r="AD995" s="282"/>
      <c r="AE995" s="282"/>
      <c r="AF995" s="282"/>
      <c r="AG995" s="282"/>
      <c r="AH995" s="282"/>
      <c r="AI995" s="282"/>
      <c r="AJ995" s="282"/>
      <c r="AK995" s="282"/>
      <c r="AL995" s="282"/>
      <c r="AM995" s="282"/>
      <c r="AN995" s="282"/>
      <c r="AO995" s="282"/>
      <c r="AP995" s="282"/>
      <c r="AQ995" s="282"/>
      <c r="AR995" s="282"/>
      <c r="AS995" s="282"/>
      <c r="AT995" s="282"/>
      <c r="AU995" s="282"/>
      <c r="AV995" s="282"/>
      <c r="AW995" s="282"/>
    </row>
    <row r="996">
      <c r="A996" s="282"/>
      <c r="B996" s="282"/>
      <c r="C996" s="282"/>
      <c r="D996" s="282"/>
      <c r="E996" s="282"/>
      <c r="F996" s="282"/>
      <c r="G996" s="282"/>
      <c r="H996" s="282"/>
      <c r="I996" s="282"/>
      <c r="J996" s="282"/>
      <c r="K996" s="282"/>
      <c r="L996" s="282"/>
      <c r="M996" s="282"/>
      <c r="N996" s="282"/>
      <c r="O996" s="282"/>
      <c r="P996" s="282"/>
      <c r="Q996" s="282"/>
      <c r="R996" s="282"/>
      <c r="S996" s="282"/>
      <c r="T996" s="282"/>
      <c r="U996" s="282"/>
      <c r="V996" s="282"/>
      <c r="W996" s="282"/>
      <c r="X996" s="282"/>
      <c r="Y996" s="282"/>
      <c r="Z996" s="282"/>
      <c r="AA996" s="282"/>
      <c r="AB996" s="282"/>
      <c r="AC996" s="282"/>
      <c r="AD996" s="282"/>
      <c r="AE996" s="282"/>
      <c r="AF996" s="282"/>
      <c r="AG996" s="282"/>
      <c r="AH996" s="282"/>
      <c r="AI996" s="282"/>
      <c r="AJ996" s="282"/>
      <c r="AK996" s="282"/>
      <c r="AL996" s="282"/>
      <c r="AM996" s="282"/>
      <c r="AN996" s="282"/>
      <c r="AO996" s="282"/>
      <c r="AP996" s="282"/>
      <c r="AQ996" s="282"/>
      <c r="AR996" s="282"/>
      <c r="AS996" s="282"/>
      <c r="AT996" s="282"/>
      <c r="AU996" s="282"/>
      <c r="AV996" s="282"/>
      <c r="AW996" s="282"/>
    </row>
    <row r="997">
      <c r="A997" s="282"/>
      <c r="B997" s="282"/>
      <c r="C997" s="282"/>
      <c r="D997" s="282"/>
      <c r="E997" s="282"/>
      <c r="F997" s="282"/>
      <c r="G997" s="282"/>
      <c r="H997" s="282"/>
      <c r="I997" s="282"/>
      <c r="J997" s="282"/>
      <c r="K997" s="282"/>
      <c r="L997" s="282"/>
      <c r="M997" s="282"/>
      <c r="N997" s="282"/>
      <c r="O997" s="282"/>
      <c r="P997" s="282"/>
      <c r="Q997" s="282"/>
      <c r="R997" s="282"/>
      <c r="S997" s="282"/>
      <c r="T997" s="282"/>
      <c r="U997" s="282"/>
      <c r="V997" s="282"/>
      <c r="W997" s="282"/>
      <c r="X997" s="282"/>
      <c r="Y997" s="282"/>
      <c r="Z997" s="282"/>
      <c r="AA997" s="282"/>
      <c r="AB997" s="282"/>
      <c r="AC997" s="282"/>
      <c r="AD997" s="282"/>
      <c r="AE997" s="282"/>
      <c r="AF997" s="282"/>
      <c r="AG997" s="282"/>
      <c r="AH997" s="282"/>
      <c r="AI997" s="282"/>
      <c r="AJ997" s="282"/>
      <c r="AK997" s="282"/>
      <c r="AL997" s="282"/>
      <c r="AM997" s="282"/>
      <c r="AN997" s="282"/>
      <c r="AO997" s="282"/>
      <c r="AP997" s="282"/>
      <c r="AQ997" s="282"/>
      <c r="AR997" s="282"/>
      <c r="AS997" s="282"/>
      <c r="AT997" s="282"/>
      <c r="AU997" s="282"/>
      <c r="AV997" s="282"/>
      <c r="AW997" s="282"/>
    </row>
    <row r="998">
      <c r="A998" s="282"/>
      <c r="B998" s="282"/>
      <c r="C998" s="282"/>
      <c r="D998" s="282"/>
      <c r="E998" s="282"/>
      <c r="F998" s="282"/>
      <c r="G998" s="282"/>
      <c r="H998" s="282"/>
      <c r="I998" s="282"/>
      <c r="J998" s="282"/>
      <c r="K998" s="282"/>
      <c r="L998" s="282"/>
      <c r="M998" s="282"/>
      <c r="N998" s="282"/>
      <c r="O998" s="282"/>
      <c r="P998" s="282"/>
      <c r="Q998" s="282"/>
      <c r="R998" s="282"/>
      <c r="S998" s="282"/>
      <c r="T998" s="282"/>
      <c r="U998" s="282"/>
      <c r="V998" s="282"/>
      <c r="W998" s="282"/>
      <c r="X998" s="282"/>
      <c r="Y998" s="282"/>
      <c r="Z998" s="282"/>
      <c r="AA998" s="282"/>
      <c r="AB998" s="282"/>
      <c r="AC998" s="282"/>
      <c r="AD998" s="282"/>
      <c r="AE998" s="282"/>
      <c r="AF998" s="282"/>
      <c r="AG998" s="282"/>
      <c r="AH998" s="282"/>
      <c r="AI998" s="282"/>
      <c r="AJ998" s="282"/>
      <c r="AK998" s="282"/>
      <c r="AL998" s="282"/>
      <c r="AM998" s="282"/>
      <c r="AN998" s="282"/>
      <c r="AO998" s="282"/>
      <c r="AP998" s="282"/>
      <c r="AQ998" s="282"/>
      <c r="AR998" s="282"/>
      <c r="AS998" s="282"/>
      <c r="AT998" s="282"/>
      <c r="AU998" s="282"/>
      <c r="AV998" s="282"/>
      <c r="AW998" s="282"/>
    </row>
    <row r="999">
      <c r="A999" s="282"/>
      <c r="B999" s="282"/>
      <c r="C999" s="282"/>
      <c r="D999" s="282"/>
      <c r="E999" s="282"/>
      <c r="F999" s="282"/>
      <c r="G999" s="282"/>
      <c r="H999" s="282"/>
      <c r="I999" s="282"/>
      <c r="J999" s="282"/>
      <c r="K999" s="282"/>
      <c r="L999" s="282"/>
      <c r="M999" s="282"/>
      <c r="N999" s="282"/>
      <c r="O999" s="282"/>
      <c r="P999" s="282"/>
      <c r="Q999" s="282"/>
      <c r="R999" s="282"/>
      <c r="S999" s="282"/>
      <c r="T999" s="282"/>
      <c r="U999" s="282"/>
      <c r="V999" s="282"/>
      <c r="W999" s="282"/>
      <c r="X999" s="282"/>
      <c r="Y999" s="282"/>
      <c r="Z999" s="282"/>
      <c r="AA999" s="282"/>
      <c r="AB999" s="282"/>
      <c r="AC999" s="282"/>
      <c r="AD999" s="282"/>
      <c r="AE999" s="282"/>
      <c r="AF999" s="282"/>
      <c r="AG999" s="282"/>
      <c r="AH999" s="282"/>
      <c r="AI999" s="282"/>
      <c r="AJ999" s="282"/>
      <c r="AK999" s="282"/>
      <c r="AL999" s="282"/>
      <c r="AM999" s="282"/>
      <c r="AN999" s="282"/>
      <c r="AO999" s="282"/>
      <c r="AP999" s="282"/>
      <c r="AQ999" s="282"/>
      <c r="AR999" s="282"/>
      <c r="AS999" s="282"/>
      <c r="AT999" s="282"/>
      <c r="AU999" s="282"/>
      <c r="AV999" s="282"/>
      <c r="AW999" s="282"/>
    </row>
    <row r="1000">
      <c r="A1000" s="282"/>
      <c r="B1000" s="282"/>
      <c r="C1000" s="282"/>
      <c r="D1000" s="282"/>
      <c r="E1000" s="282"/>
      <c r="F1000" s="282"/>
      <c r="G1000" s="282"/>
      <c r="H1000" s="282"/>
      <c r="I1000" s="282"/>
      <c r="J1000" s="282"/>
      <c r="K1000" s="282"/>
      <c r="L1000" s="282"/>
      <c r="M1000" s="282"/>
      <c r="N1000" s="282"/>
      <c r="O1000" s="282"/>
      <c r="P1000" s="282"/>
      <c r="Q1000" s="282"/>
      <c r="R1000" s="282"/>
      <c r="S1000" s="282"/>
      <c r="T1000" s="282"/>
      <c r="U1000" s="282"/>
      <c r="V1000" s="282"/>
      <c r="W1000" s="282"/>
      <c r="X1000" s="282"/>
      <c r="Y1000" s="282"/>
      <c r="Z1000" s="282"/>
      <c r="AA1000" s="282"/>
      <c r="AB1000" s="282"/>
      <c r="AC1000" s="282"/>
      <c r="AD1000" s="282"/>
      <c r="AE1000" s="282"/>
      <c r="AF1000" s="282"/>
      <c r="AG1000" s="282"/>
      <c r="AH1000" s="282"/>
      <c r="AI1000" s="282"/>
      <c r="AJ1000" s="282"/>
      <c r="AK1000" s="282"/>
      <c r="AL1000" s="282"/>
      <c r="AM1000" s="282"/>
      <c r="AN1000" s="282"/>
      <c r="AO1000" s="282"/>
      <c r="AP1000" s="282"/>
      <c r="AQ1000" s="282"/>
      <c r="AR1000" s="282"/>
      <c r="AS1000" s="282"/>
      <c r="AT1000" s="282"/>
      <c r="AU1000" s="282"/>
      <c r="AV1000" s="282"/>
      <c r="AW1000" s="282"/>
    </row>
  </sheetData>
  <mergeCells count="77">
    <mergeCell ref="K58:L58"/>
    <mergeCell ref="I60:M60"/>
    <mergeCell ref="I61:M75"/>
    <mergeCell ref="N61:P75"/>
    <mergeCell ref="I76:M76"/>
    <mergeCell ref="N76:P76"/>
    <mergeCell ref="I85:M100"/>
    <mergeCell ref="C34:E34"/>
    <mergeCell ref="F34:F37"/>
    <mergeCell ref="G34:G37"/>
    <mergeCell ref="E38:G57"/>
    <mergeCell ref="I44:M52"/>
    <mergeCell ref="K54:M57"/>
    <mergeCell ref="I55:J56"/>
    <mergeCell ref="F72:G73"/>
    <mergeCell ref="F74:G74"/>
    <mergeCell ref="F75:G75"/>
    <mergeCell ref="F76:G77"/>
    <mergeCell ref="B79:G79"/>
    <mergeCell ref="B80:B82"/>
    <mergeCell ref="C80:D80"/>
    <mergeCell ref="E80:G80"/>
    <mergeCell ref="E81:G81"/>
    <mergeCell ref="C84:G84"/>
    <mergeCell ref="C85:G85"/>
    <mergeCell ref="B62:G62"/>
    <mergeCell ref="B63:E63"/>
    <mergeCell ref="F63:G63"/>
    <mergeCell ref="B64:E77"/>
    <mergeCell ref="F64:G66"/>
    <mergeCell ref="F67:G68"/>
    <mergeCell ref="F69:G71"/>
    <mergeCell ref="AQ4:AT6"/>
    <mergeCell ref="AU4:AV6"/>
    <mergeCell ref="AW4:AW6"/>
    <mergeCell ref="B7:B20"/>
    <mergeCell ref="C10:C15"/>
    <mergeCell ref="C18:C20"/>
    <mergeCell ref="B24:B37"/>
    <mergeCell ref="B38:B61"/>
    <mergeCell ref="C38:D57"/>
    <mergeCell ref="C61:G61"/>
    <mergeCell ref="B2:G3"/>
    <mergeCell ref="B4:B6"/>
    <mergeCell ref="K4:L6"/>
    <mergeCell ref="N4:O6"/>
    <mergeCell ref="P4:T6"/>
    <mergeCell ref="W4:AO6"/>
    <mergeCell ref="D9:G9"/>
    <mergeCell ref="C4:G6"/>
    <mergeCell ref="D7:G7"/>
    <mergeCell ref="D10:G10"/>
    <mergeCell ref="D11:G12"/>
    <mergeCell ref="D13:G13"/>
    <mergeCell ref="D14:G14"/>
    <mergeCell ref="D15:G15"/>
    <mergeCell ref="I21:M22"/>
    <mergeCell ref="I23:M24"/>
    <mergeCell ref="I25:M25"/>
    <mergeCell ref="I26:M26"/>
    <mergeCell ref="J29:L29"/>
    <mergeCell ref="N29:O29"/>
    <mergeCell ref="J30:L30"/>
    <mergeCell ref="D8:G8"/>
    <mergeCell ref="I8:L8"/>
    <mergeCell ref="I10:M10"/>
    <mergeCell ref="I16:M16"/>
    <mergeCell ref="J17:M17"/>
    <mergeCell ref="J18:M18"/>
    <mergeCell ref="J19:M19"/>
    <mergeCell ref="D16:G16"/>
    <mergeCell ref="D17:G17"/>
    <mergeCell ref="D18:G18"/>
    <mergeCell ref="D19:G20"/>
    <mergeCell ref="B21:G22"/>
    <mergeCell ref="B23:G23"/>
    <mergeCell ref="C24:G33"/>
  </mergeCells>
  <dataValidations>
    <dataValidation type="list" allowBlank="1" showErrorMessage="1" sqref="AV83">
      <formula1>"有縮圖,無縮圖"</formula1>
    </dataValidation>
  </dataValidations>
  <hyperlinks>
    <hyperlink r:id="rId1" ref="I14"/>
    <hyperlink r:id="rId2" ref="I23"/>
    <hyperlink r:id="rId3" ref="I25"/>
    <hyperlink r:id="rId4" ref="I26"/>
    <hyperlink r:id="rId5" ref="I76"/>
    <hyperlink r:id="rId6" ref="N76"/>
    <hyperlink r:id="rId7" ref="E80"/>
    <hyperlink r:id="rId8" ref="E81"/>
    <hyperlink r:id="rId9" ref="E82"/>
    <hyperlink r:id="rId10" ref="C83"/>
    <hyperlink r:id="rId11" ref="X83"/>
    <hyperlink r:id="rId12" ref="Z83"/>
    <hyperlink r:id="rId13" ref="AC83"/>
    <hyperlink r:id="rId14" ref="AO83"/>
    <hyperlink r:id="rId15" ref="C84"/>
    <hyperlink r:id="rId16" ref="C85"/>
    <hyperlink r:id="rId17" ref="C86"/>
    <hyperlink r:id="rId18" ref="C87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25"/>
    <col customWidth="1" min="2" max="2" width="17.0"/>
    <col customWidth="1" min="3" max="3" width="10.88"/>
    <col customWidth="1" min="4" max="4" width="11.25"/>
    <col customWidth="1" min="5" max="5" width="12.63"/>
    <col customWidth="1" min="6" max="6" width="2.63"/>
    <col customWidth="1" min="7" max="8" width="13.38"/>
    <col customWidth="1" min="9" max="9" width="16.13"/>
    <col customWidth="1" min="10" max="10" width="19.25"/>
    <col customWidth="1" min="11" max="11" width="27.75"/>
    <col customWidth="1" min="12" max="12" width="13.13"/>
    <col customWidth="1" min="13" max="13" width="5.0"/>
    <col customWidth="1" min="14" max="14" width="6.5"/>
    <col customWidth="1" min="15" max="15" width="5.0"/>
    <col customWidth="1" min="16" max="16" width="4.75"/>
    <col customWidth="1" min="17" max="17" width="7.0"/>
    <col customWidth="1" min="18" max="19" width="14.63"/>
    <col customWidth="1" min="20" max="20" width="11.38"/>
    <col customWidth="1" min="21" max="21" width="11.75"/>
    <col customWidth="1" min="22" max="22" width="11.25"/>
    <col customWidth="1" min="23" max="23" width="11.38"/>
    <col customWidth="1" min="24" max="24" width="11.5"/>
    <col customWidth="1" min="25" max="29" width="7.63"/>
    <col customWidth="1" min="30" max="30" width="14.0"/>
    <col customWidth="1" min="31" max="31" width="7.63"/>
    <col customWidth="1" min="32" max="33" width="12.88"/>
    <col customWidth="1" min="34" max="34" width="7.63"/>
    <col customWidth="1" min="35" max="35" width="11.88"/>
    <col customWidth="1" min="36" max="36" width="9.5"/>
    <col customWidth="1" min="37" max="37" width="7.63"/>
    <col customWidth="1" min="38" max="38" width="21.5"/>
    <col customWidth="1" min="39" max="39" width="11.13"/>
    <col customWidth="1" min="40" max="40" width="11.0"/>
    <col customWidth="1" min="41" max="41" width="14.38"/>
    <col customWidth="1" min="42" max="43" width="10.38"/>
    <col customWidth="1" min="44" max="44" width="12.5"/>
    <col customWidth="1" min="45" max="45" width="9.5"/>
  </cols>
  <sheetData>
    <row r="1">
      <c r="A1" s="38" t="s">
        <v>9</v>
      </c>
      <c r="B1" s="42" t="s">
        <v>60</v>
      </c>
      <c r="C1" s="44" t="s">
        <v>63</v>
      </c>
      <c r="D1" s="44" t="s">
        <v>24</v>
      </c>
      <c r="E1" s="44" t="s">
        <v>38</v>
      </c>
      <c r="F1" s="42"/>
      <c r="G1" s="48" t="s">
        <v>68</v>
      </c>
      <c r="H1" s="50" t="s">
        <v>70</v>
      </c>
      <c r="I1" s="51" t="s">
        <v>74</v>
      </c>
      <c r="J1" s="52" t="s">
        <v>77</v>
      </c>
      <c r="K1" s="53" t="s">
        <v>79</v>
      </c>
      <c r="L1" s="54" t="s">
        <v>80</v>
      </c>
      <c r="M1" s="61" t="str">
        <f t="array" ref="M1:M1337">{ "有無資料"; BYROW(S2:AM1337, LAMBDA(currRow, COUNTA(currRow)&gt;0)) }</f>
        <v>有無資料</v>
      </c>
      <c r="N1" s="42" t="str">
        <f t="array" ref="N1:N1337">{ "有無販售資訊"; BYROW(H2:L1337, LAMBDA(currRow,COUNTA(currRow)&gt;0)) }</f>
        <v>有無販售資訊</v>
      </c>
      <c r="O1" s="42" t="str">
        <f t="array" ref="O1:O1337">{"有無預告";MAP(AN2:AN1337, LAMBDA(cell, ISTEXT(cell)))}</f>
        <v>有無預告</v>
      </c>
      <c r="P1" s="42" t="str">
        <f t="array" ref="P1:P1337">{"有無品書";MAP(AO2:AO1337, LAMBDA(cell, ISTEXT(cell)))}</f>
        <v>有無品書</v>
      </c>
      <c r="Q1" s="42" t="s">
        <v>105</v>
      </c>
      <c r="R1" s="78" t="s">
        <v>107</v>
      </c>
      <c r="S1" s="80" t="s">
        <v>109</v>
      </c>
      <c r="T1" s="80" t="s">
        <v>111</v>
      </c>
      <c r="U1" s="80" t="s">
        <v>113</v>
      </c>
      <c r="V1" s="80" t="s">
        <v>114</v>
      </c>
      <c r="W1" s="80" t="s">
        <v>115</v>
      </c>
      <c r="X1" s="80" t="s">
        <v>117</v>
      </c>
      <c r="Y1" s="80" t="s">
        <v>118</v>
      </c>
      <c r="Z1" s="80" t="s">
        <v>119</v>
      </c>
      <c r="AA1" s="80" t="s">
        <v>120</v>
      </c>
      <c r="AB1" s="80" t="s">
        <v>121</v>
      </c>
      <c r="AC1" s="80" t="s">
        <v>122</v>
      </c>
      <c r="AD1" s="80" t="s">
        <v>123</v>
      </c>
      <c r="AE1" s="80" t="s">
        <v>124</v>
      </c>
      <c r="AF1" s="80" t="s">
        <v>126</v>
      </c>
      <c r="AG1" s="80" t="s">
        <v>127</v>
      </c>
      <c r="AH1" s="80" t="s">
        <v>128</v>
      </c>
      <c r="AI1" s="80" t="s">
        <v>129</v>
      </c>
      <c r="AJ1" s="80" t="s">
        <v>130</v>
      </c>
      <c r="AK1" s="80" t="s">
        <v>131</v>
      </c>
      <c r="AL1" s="80" t="s">
        <v>132</v>
      </c>
      <c r="AM1" s="80" t="s">
        <v>133</v>
      </c>
      <c r="AN1" s="89" t="s">
        <v>30</v>
      </c>
      <c r="AO1" s="89" t="s">
        <v>42</v>
      </c>
      <c r="AP1" s="89" t="s">
        <v>134</v>
      </c>
      <c r="AQ1" s="91" t="s">
        <v>135</v>
      </c>
      <c r="AR1" s="92" t="s">
        <v>136</v>
      </c>
      <c r="AS1" s="89" t="s">
        <v>137</v>
      </c>
    </row>
    <row r="2">
      <c r="A2" s="93">
        <v>2.5</v>
      </c>
      <c r="B2" s="94"/>
      <c r="C2" s="95"/>
      <c r="D2" s="96"/>
      <c r="E2" s="97" t="s">
        <v>138</v>
      </c>
      <c r="F2" s="98"/>
      <c r="G2" s="94"/>
      <c r="H2" s="99"/>
      <c r="I2" s="100"/>
      <c r="J2" s="101"/>
      <c r="K2" s="94"/>
      <c r="L2" s="102"/>
      <c r="M2" s="103" t="b">
        <v>0</v>
      </c>
      <c r="N2" s="104" t="b">
        <v>0</v>
      </c>
      <c r="O2" s="104" t="b">
        <v>0</v>
      </c>
      <c r="P2" s="104" t="b">
        <v>0</v>
      </c>
      <c r="Q2" s="105"/>
      <c r="R2" s="106" t="str">
        <f t="array" ref="R2">IFERROR(INDEX('印量調查區'!G:G, MATCH(A2, '印量調查區'!A:A, 0)), "")</f>
        <v/>
      </c>
      <c r="S2" s="105"/>
      <c r="T2" s="105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8"/>
      <c r="AO2" s="105"/>
      <c r="AP2" s="105"/>
      <c r="AQ2" s="109"/>
      <c r="AR2" s="109" t="str">
        <f>IFERROR(__xludf.DUMMYFUNCTION("IF(IFERROR(VLOOKUP(A2, IMPORTRANGE(""https://docs.google.com/spreadsheets/d/1f7uHQQgxgff8nh6aFDrh_cqkeFpcVPsvJILesm778_0"", ""工作表1!A:B""), 2, FALSE), """") &lt;&gt; """", ""有縮圖"", ""無縮圖"")"),"無縮圖")</f>
        <v>無縮圖</v>
      </c>
      <c r="AS2" s="107"/>
    </row>
    <row r="3">
      <c r="A3" s="93">
        <v>825.0</v>
      </c>
      <c r="B3" s="94"/>
      <c r="C3" s="95"/>
      <c r="D3" s="97" t="s">
        <v>139</v>
      </c>
      <c r="E3" s="96"/>
      <c r="F3" s="98"/>
      <c r="G3" s="94" t="s">
        <v>140</v>
      </c>
      <c r="H3" s="99"/>
      <c r="I3" s="99"/>
      <c r="J3" s="110"/>
      <c r="K3" s="98"/>
      <c r="L3" s="111"/>
      <c r="M3" s="112" t="b">
        <v>0</v>
      </c>
      <c r="N3" s="113" t="b">
        <v>0</v>
      </c>
      <c r="O3" s="113" t="b">
        <v>0</v>
      </c>
      <c r="P3" s="113" t="b">
        <v>0</v>
      </c>
      <c r="Q3" s="105"/>
      <c r="R3" s="106" t="str">
        <f t="array" ref="R3">IFERROR(INDEX('印量調查區'!G:G, MATCH(A3, '印量調查區'!A:A, 0)), "")</f>
        <v/>
      </c>
      <c r="S3" s="105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9"/>
      <c r="AR3" s="109" t="str">
        <f>IFERROR(__xludf.DUMMYFUNCTION("IF(IFERROR(VLOOKUP(A3, IMPORTRANGE(""https://docs.google.com/spreadsheets/d/1f7uHQQgxgff8nh6aFDrh_cqkeFpcVPsvJILesm778_0"", ""工作表1!A:B""), 2, FALSE), """") &lt;&gt; """", ""有縮圖"", ""無縮圖"")"),"無縮圖")</f>
        <v>無縮圖</v>
      </c>
      <c r="AS3" s="107"/>
    </row>
    <row r="4">
      <c r="A4" s="114" t="s">
        <v>141</v>
      </c>
      <c r="B4" s="94" t="s">
        <v>142</v>
      </c>
      <c r="C4" s="95"/>
      <c r="D4" s="115" t="s">
        <v>143</v>
      </c>
      <c r="E4" s="116"/>
      <c r="F4" s="98"/>
      <c r="G4" s="94" t="s">
        <v>144</v>
      </c>
      <c r="H4" s="99"/>
      <c r="I4" s="100" t="s">
        <v>108</v>
      </c>
      <c r="J4" s="117" t="s">
        <v>145</v>
      </c>
      <c r="K4" s="98"/>
      <c r="L4" s="111"/>
      <c r="M4" s="112" t="b">
        <v>1</v>
      </c>
      <c r="N4" s="113" t="b">
        <v>1</v>
      </c>
      <c r="O4" s="113" t="b">
        <v>0</v>
      </c>
      <c r="P4" s="113" t="b">
        <v>0</v>
      </c>
      <c r="Q4" s="107"/>
      <c r="R4" s="106" t="str">
        <f t="array" ref="R4">IFERROR(INDEX('印量調查區'!G:G, MATCH(A4, '印量調查區'!A:A, 0)), "")</f>
        <v/>
      </c>
      <c r="S4" s="107"/>
      <c r="T4" s="107"/>
      <c r="U4" s="107"/>
      <c r="V4" s="107"/>
      <c r="W4" s="118" t="s">
        <v>146</v>
      </c>
      <c r="X4" s="107"/>
      <c r="Y4" s="118" t="s">
        <v>147</v>
      </c>
      <c r="Z4" s="118" t="s">
        <v>148</v>
      </c>
      <c r="AA4" s="107"/>
      <c r="AB4" s="107"/>
      <c r="AC4" s="107"/>
      <c r="AD4" s="107"/>
      <c r="AE4" s="107"/>
      <c r="AF4" s="107"/>
      <c r="AG4" s="107"/>
      <c r="AH4" s="107"/>
      <c r="AI4" s="107"/>
      <c r="AJ4" s="118" t="s">
        <v>149</v>
      </c>
      <c r="AK4" s="107"/>
      <c r="AL4" s="118" t="s">
        <v>150</v>
      </c>
      <c r="AM4" s="118" t="s">
        <v>151</v>
      </c>
      <c r="AN4" s="107"/>
      <c r="AO4" s="105"/>
      <c r="AP4" s="107"/>
      <c r="AQ4" s="109"/>
      <c r="AR4" s="109" t="str">
        <f>IFERROR(__xludf.DUMMYFUNCTION("IF(IFERROR(VLOOKUP(A4, IMPORTRANGE(""https://docs.google.com/spreadsheets/d/1f7uHQQgxgff8nh6aFDrh_cqkeFpcVPsvJILesm778_0"", ""工作表1!A:B""), 2, FALSE), """") &lt;&gt; """", ""有縮圖"", ""無縮圖"")"),"無縮圖")</f>
        <v>無縮圖</v>
      </c>
      <c r="AS4" s="107"/>
    </row>
    <row r="5">
      <c r="A5" s="119" t="s">
        <v>152</v>
      </c>
      <c r="B5" s="94" t="s">
        <v>153</v>
      </c>
      <c r="C5" s="120" t="s">
        <v>154</v>
      </c>
      <c r="D5" s="97" t="s">
        <v>154</v>
      </c>
      <c r="E5" s="96"/>
      <c r="F5" s="98"/>
      <c r="G5" s="94" t="s">
        <v>144</v>
      </c>
      <c r="H5" s="100"/>
      <c r="I5" s="100"/>
      <c r="J5" s="110"/>
      <c r="K5" s="94"/>
      <c r="L5" s="111"/>
      <c r="M5" s="112" t="b">
        <v>1</v>
      </c>
      <c r="N5" s="113" t="b">
        <v>0</v>
      </c>
      <c r="O5" s="113" t="b">
        <v>0</v>
      </c>
      <c r="P5" s="113" t="b">
        <v>0</v>
      </c>
      <c r="Q5" s="105"/>
      <c r="R5" s="106" t="str">
        <f t="array" ref="R5">IFERROR(INDEX('印量調查區'!G:G, MATCH(A5, '印量調查區'!A:A, 0)), "")</f>
        <v/>
      </c>
      <c r="S5" s="105"/>
      <c r="T5" s="107"/>
      <c r="U5" s="107"/>
      <c r="V5" s="107"/>
      <c r="W5" s="118" t="s">
        <v>156</v>
      </c>
      <c r="X5" s="107"/>
      <c r="Y5" s="107"/>
      <c r="Z5" s="118" t="s">
        <v>157</v>
      </c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5"/>
      <c r="AP5" s="105"/>
      <c r="AQ5" s="109"/>
      <c r="AR5" s="109" t="str">
        <f>IFERROR(__xludf.DUMMYFUNCTION("IF(IFERROR(VLOOKUP(A5, IMPORTRANGE(""https://docs.google.com/spreadsheets/d/1f7uHQQgxgff8nh6aFDrh_cqkeFpcVPsvJILesm778_0"", ""工作表1!A:B""), 2, FALSE), """") &lt;&gt; """", ""有縮圖"", ""無縮圖"")"),"無縮圖")</f>
        <v>無縮圖</v>
      </c>
      <c r="AS5" s="107"/>
    </row>
    <row r="6">
      <c r="A6" s="119" t="s">
        <v>160</v>
      </c>
      <c r="B6" s="94"/>
      <c r="C6" s="95"/>
      <c r="D6" s="96"/>
      <c r="E6" s="97" t="s">
        <v>161</v>
      </c>
      <c r="F6" s="98"/>
      <c r="G6" s="94" t="s">
        <v>144</v>
      </c>
      <c r="H6" s="99"/>
      <c r="I6" s="99"/>
      <c r="J6" s="110"/>
      <c r="K6" s="98"/>
      <c r="L6" s="111"/>
      <c r="M6" s="112" t="b">
        <v>1</v>
      </c>
      <c r="N6" s="113" t="b">
        <v>0</v>
      </c>
      <c r="O6" s="113" t="b">
        <v>0</v>
      </c>
      <c r="P6" s="113" t="b">
        <v>0</v>
      </c>
      <c r="Q6" s="105"/>
      <c r="R6" s="106" t="str">
        <f t="array" ref="R6">IFERROR(INDEX('印量調查區'!G:G, MATCH(A6, '印量調查區'!A:A, 0)), "")</f>
        <v/>
      </c>
      <c r="S6" s="118" t="s">
        <v>166</v>
      </c>
      <c r="T6" s="107"/>
      <c r="U6" s="107"/>
      <c r="V6" s="107"/>
      <c r="W6" s="105"/>
      <c r="X6" s="107"/>
      <c r="Y6" s="107"/>
      <c r="Z6" s="107"/>
      <c r="AA6" s="107"/>
      <c r="AB6" s="107"/>
      <c r="AC6" s="107"/>
      <c r="AD6" s="107"/>
      <c r="AE6" s="107"/>
      <c r="AF6" s="105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9"/>
      <c r="AR6" s="109" t="str">
        <f>IFERROR(__xludf.DUMMYFUNCTION("IF(IFERROR(VLOOKUP(A6, IMPORTRANGE(""https://docs.google.com/spreadsheets/d/1f7uHQQgxgff8nh6aFDrh_cqkeFpcVPsvJILesm778_0"", ""工作表1!A:B""), 2, FALSE), """") &lt;&gt; """", ""有縮圖"", ""無縮圖"")"),"無縮圖")</f>
        <v>無縮圖</v>
      </c>
      <c r="AS6" s="107"/>
    </row>
    <row r="7">
      <c r="A7" s="119" t="s">
        <v>170</v>
      </c>
      <c r="B7" s="94"/>
      <c r="C7" s="95"/>
      <c r="D7" s="97" t="s">
        <v>171</v>
      </c>
      <c r="E7" s="97" t="s">
        <v>171</v>
      </c>
      <c r="F7" s="98"/>
      <c r="G7" s="94" t="s">
        <v>140</v>
      </c>
      <c r="H7" s="99"/>
      <c r="I7" s="99"/>
      <c r="J7" s="110"/>
      <c r="K7" s="98"/>
      <c r="L7" s="111"/>
      <c r="M7" s="112" t="b">
        <v>1</v>
      </c>
      <c r="N7" s="113" t="b">
        <v>0</v>
      </c>
      <c r="O7" s="113" t="b">
        <v>0</v>
      </c>
      <c r="P7" s="113" t="b">
        <v>0</v>
      </c>
      <c r="Q7" s="105"/>
      <c r="R7" s="106" t="str">
        <f t="array" ref="R7">IFERROR(INDEX('印量調查區'!G:G, MATCH(A7, '印量調查區'!A:A, 0)), "")</f>
        <v/>
      </c>
      <c r="S7" s="118" t="s">
        <v>175</v>
      </c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9"/>
      <c r="AR7" s="109" t="str">
        <f>IFERROR(__xludf.DUMMYFUNCTION("IF(IFERROR(VLOOKUP(A7, IMPORTRANGE(""https://docs.google.com/spreadsheets/d/1f7uHQQgxgff8nh6aFDrh_cqkeFpcVPsvJILesm778_0"", ""工作表1!A:B""), 2, FALSE), """") &lt;&gt; """", ""有縮圖"", ""無縮圖"")"),"無縮圖")</f>
        <v>無縮圖</v>
      </c>
      <c r="AS7" s="107"/>
    </row>
    <row r="8">
      <c r="A8" s="119" t="s">
        <v>177</v>
      </c>
      <c r="B8" s="94" t="s">
        <v>178</v>
      </c>
      <c r="C8" s="95"/>
      <c r="D8" s="97" t="s">
        <v>179</v>
      </c>
      <c r="E8" s="97" t="s">
        <v>179</v>
      </c>
      <c r="F8" s="98"/>
      <c r="G8" s="94" t="s">
        <v>140</v>
      </c>
      <c r="H8" s="99"/>
      <c r="I8" s="99"/>
      <c r="J8" s="110"/>
      <c r="K8" s="98"/>
      <c r="L8" s="111"/>
      <c r="M8" s="112" t="b">
        <v>1</v>
      </c>
      <c r="N8" s="113" t="b">
        <v>0</v>
      </c>
      <c r="O8" s="113" t="b">
        <v>0</v>
      </c>
      <c r="P8" s="113" t="b">
        <v>0</v>
      </c>
      <c r="Q8" s="105"/>
      <c r="R8" s="106" t="str">
        <f t="array" ref="R8">IFERROR(INDEX('印量調查區'!G:G, MATCH(A8, '印量調查區'!A:A, 0)), "")</f>
        <v/>
      </c>
      <c r="S8" s="118" t="s">
        <v>180</v>
      </c>
      <c r="T8" s="107"/>
      <c r="U8" s="107"/>
      <c r="V8" s="107"/>
      <c r="W8" s="118" t="s">
        <v>182</v>
      </c>
      <c r="X8" s="107"/>
      <c r="Y8" s="107"/>
      <c r="Z8" s="107"/>
      <c r="AA8" s="107"/>
      <c r="AB8" s="118" t="s">
        <v>184</v>
      </c>
      <c r="AC8" s="107"/>
      <c r="AD8" s="107"/>
      <c r="AE8" s="118" t="s">
        <v>185</v>
      </c>
      <c r="AF8" s="107"/>
      <c r="AG8" s="118" t="s">
        <v>189</v>
      </c>
      <c r="AH8" s="107"/>
      <c r="AI8" s="107"/>
      <c r="AJ8" s="107"/>
      <c r="AK8" s="107"/>
      <c r="AL8" s="118" t="s">
        <v>192</v>
      </c>
      <c r="AM8" s="107"/>
      <c r="AN8" s="107"/>
      <c r="AO8" s="107"/>
      <c r="AP8" s="107"/>
      <c r="AQ8" s="109"/>
      <c r="AR8" s="109" t="str">
        <f>IFERROR(__xludf.DUMMYFUNCTION("IF(IFERROR(VLOOKUP(A8, IMPORTRANGE(""https://docs.google.com/spreadsheets/d/1f7uHQQgxgff8nh6aFDrh_cqkeFpcVPsvJILesm778_0"", ""工作表1!A:B""), 2, FALSE), """") &lt;&gt; """", ""有縮圖"", ""無縮圖"")"),"無縮圖")</f>
        <v>無縮圖</v>
      </c>
      <c r="AS8" s="107"/>
    </row>
    <row r="9">
      <c r="A9" s="119" t="s">
        <v>194</v>
      </c>
      <c r="B9" s="94" t="s">
        <v>195</v>
      </c>
      <c r="C9" s="95"/>
      <c r="D9" s="97" t="s">
        <v>196</v>
      </c>
      <c r="E9" s="97" t="s">
        <v>196</v>
      </c>
      <c r="F9" s="98"/>
      <c r="G9" s="94" t="s">
        <v>140</v>
      </c>
      <c r="H9" s="99"/>
      <c r="I9" s="99"/>
      <c r="J9" s="110"/>
      <c r="K9" s="94"/>
      <c r="L9" s="111"/>
      <c r="M9" s="112" t="b">
        <v>1</v>
      </c>
      <c r="N9" s="113" t="b">
        <v>0</v>
      </c>
      <c r="O9" s="113" t="b">
        <v>0</v>
      </c>
      <c r="P9" s="113" t="b">
        <v>0</v>
      </c>
      <c r="Q9" s="105"/>
      <c r="R9" s="106" t="str">
        <f t="array" ref="R9">IFERROR(INDEX('印量調查區'!G:G, MATCH(A9, '印量調查區'!A:A, 0)), "")</f>
        <v/>
      </c>
      <c r="S9" s="118" t="s">
        <v>200</v>
      </c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5"/>
      <c r="AO9" s="105"/>
      <c r="AP9" s="107"/>
      <c r="AQ9" s="109"/>
      <c r="AR9" s="109" t="str">
        <f>IFERROR(__xludf.DUMMYFUNCTION("IF(IFERROR(VLOOKUP(A9, IMPORTRANGE(""https://docs.google.com/spreadsheets/d/1f7uHQQgxgff8nh6aFDrh_cqkeFpcVPsvJILesm778_0"", ""工作表1!A:B""), 2, FALSE), """") &lt;&gt; """", ""有縮圖"", ""無縮圖"")"),"無縮圖")</f>
        <v>無縮圖</v>
      </c>
      <c r="AS9" s="107"/>
    </row>
    <row r="10">
      <c r="A10" s="119" t="s">
        <v>201</v>
      </c>
      <c r="B10" s="94" t="s">
        <v>202</v>
      </c>
      <c r="C10" s="95"/>
      <c r="D10" s="97" t="s">
        <v>203</v>
      </c>
      <c r="E10" s="97" t="s">
        <v>203</v>
      </c>
      <c r="F10" s="98"/>
      <c r="G10" s="94" t="s">
        <v>140</v>
      </c>
      <c r="H10" s="99"/>
      <c r="I10" s="99"/>
      <c r="J10" s="110"/>
      <c r="K10" s="94" t="s">
        <v>204</v>
      </c>
      <c r="L10" s="111"/>
      <c r="M10" s="112" t="b">
        <v>1</v>
      </c>
      <c r="N10" s="113" t="b">
        <v>1</v>
      </c>
      <c r="O10" s="113" t="b">
        <v>0</v>
      </c>
      <c r="P10" s="113" t="b">
        <v>0</v>
      </c>
      <c r="Q10" s="105"/>
      <c r="R10" s="106" t="str">
        <f t="array" ref="R10">IFERROR(INDEX('印量調查區'!G:G, MATCH(A10, '印量調查區'!A:A, 0)), "")</f>
        <v/>
      </c>
      <c r="S10" s="118" t="s">
        <v>205</v>
      </c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8"/>
      <c r="AO10" s="107"/>
      <c r="AP10" s="107"/>
      <c r="AQ10" s="109"/>
      <c r="AR10" s="109" t="str">
        <f>IFERROR(__xludf.DUMMYFUNCTION("IF(IFERROR(VLOOKUP(A10, IMPORTRANGE(""https://docs.google.com/spreadsheets/d/1f7uHQQgxgff8nh6aFDrh_cqkeFpcVPsvJILesm778_0"", ""工作表1!A:B""), 2, FALSE), """") &lt;&gt; """", ""有縮圖"", ""無縮圖"")"),"無縮圖")</f>
        <v>無縮圖</v>
      </c>
      <c r="AS10" s="107"/>
    </row>
    <row r="11">
      <c r="A11" s="119" t="s">
        <v>207</v>
      </c>
      <c r="B11" s="94" t="s">
        <v>208</v>
      </c>
      <c r="C11" s="164" t="s">
        <v>209</v>
      </c>
      <c r="D11" s="97" t="s">
        <v>210</v>
      </c>
      <c r="E11" s="97" t="s">
        <v>210</v>
      </c>
      <c r="F11" s="98"/>
      <c r="G11" s="94" t="s">
        <v>140</v>
      </c>
      <c r="H11" s="100" t="s">
        <v>34</v>
      </c>
      <c r="I11" s="100" t="s">
        <v>108</v>
      </c>
      <c r="J11" s="117" t="s">
        <v>211</v>
      </c>
      <c r="K11" s="94" t="s">
        <v>212</v>
      </c>
      <c r="L11" s="111"/>
      <c r="M11" s="112" t="b">
        <v>1</v>
      </c>
      <c r="N11" s="113" t="b">
        <v>1</v>
      </c>
      <c r="O11" s="113" t="b">
        <v>1</v>
      </c>
      <c r="P11" s="113" t="b">
        <v>1</v>
      </c>
      <c r="Q11" s="105"/>
      <c r="R11" s="106" t="str">
        <f t="array" ref="R11">IFERROR(INDEX('印量調查區'!G:G, MATCH(A11, '印量調查區'!A:A, 0)), "")</f>
        <v/>
      </c>
      <c r="S11" s="118" t="s">
        <v>214</v>
      </c>
      <c r="T11" s="107"/>
      <c r="U11" s="107"/>
      <c r="V11" s="107"/>
      <c r="W11" s="118" t="s">
        <v>215</v>
      </c>
      <c r="X11" s="107"/>
      <c r="Y11" s="107"/>
      <c r="Z11" s="107"/>
      <c r="AA11" s="107"/>
      <c r="AB11" s="107"/>
      <c r="AC11" s="107"/>
      <c r="AD11" s="107"/>
      <c r="AE11" s="118" t="s">
        <v>218</v>
      </c>
      <c r="AF11" s="107"/>
      <c r="AG11" s="107"/>
      <c r="AH11" s="107"/>
      <c r="AI11" s="107"/>
      <c r="AJ11" s="107"/>
      <c r="AK11" s="107"/>
      <c r="AL11" s="107"/>
      <c r="AM11" s="107"/>
      <c r="AN11" s="172" t="s">
        <v>219</v>
      </c>
      <c r="AO11" s="118" t="s">
        <v>220</v>
      </c>
      <c r="AP11" s="28" t="s">
        <v>222</v>
      </c>
      <c r="AQ11" s="109"/>
      <c r="AR11" s="109" t="str">
        <f>IFERROR(__xludf.DUMMYFUNCTION("IF(IFERROR(VLOOKUP(A11, IMPORTRANGE(""https://docs.google.com/spreadsheets/d/1f7uHQQgxgff8nh6aFDrh_cqkeFpcVPsvJILesm778_0"", ""工作表1!A:B""), 2, FALSE), """") &lt;&gt; """", ""有縮圖"", ""無縮圖"")"),"無縮圖")</f>
        <v>無縮圖</v>
      </c>
      <c r="AS11" s="107"/>
    </row>
    <row r="12">
      <c r="A12" s="177" t="s">
        <v>226</v>
      </c>
      <c r="B12" s="94"/>
      <c r="C12" s="95"/>
      <c r="D12" s="96"/>
      <c r="E12" s="96"/>
      <c r="F12" s="98"/>
      <c r="G12" s="94" t="s">
        <v>227</v>
      </c>
      <c r="H12" s="100"/>
      <c r="I12" s="100"/>
      <c r="J12" s="110"/>
      <c r="K12" s="94"/>
      <c r="L12" s="111"/>
      <c r="M12" s="112" t="b">
        <v>1</v>
      </c>
      <c r="N12" s="113" t="b">
        <v>0</v>
      </c>
      <c r="O12" s="113" t="b">
        <v>0</v>
      </c>
      <c r="P12" s="113" t="b">
        <v>0</v>
      </c>
      <c r="Q12" s="105"/>
      <c r="R12" s="106" t="str">
        <f t="array" ref="R12">IFERROR(INDEX('印量調查區'!G:G, MATCH(A12, '印量調查區'!A:A, 0)), "")</f>
        <v/>
      </c>
      <c r="S12" s="105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18" t="s">
        <v>232</v>
      </c>
      <c r="AF12" s="107"/>
      <c r="AG12" s="107"/>
      <c r="AH12" s="107"/>
      <c r="AI12" s="107"/>
      <c r="AJ12" s="107"/>
      <c r="AK12" s="107"/>
      <c r="AL12" s="107"/>
      <c r="AM12" s="107"/>
      <c r="AN12" s="105"/>
      <c r="AO12" s="108"/>
      <c r="AP12" s="107"/>
      <c r="AQ12" s="109"/>
      <c r="AR12" s="109" t="str">
        <f>IFERROR(__xludf.DUMMYFUNCTION("IF(IFERROR(VLOOKUP(A12, IMPORTRANGE(""https://docs.google.com/spreadsheets/d/1f7uHQQgxgff8nh6aFDrh_cqkeFpcVPsvJILesm778_0"", ""工作表1!A:B""), 2, FALSE), """") &lt;&gt; """", ""有縮圖"", ""無縮圖"")"),"無縮圖")</f>
        <v>無縮圖</v>
      </c>
      <c r="AS12" s="107"/>
    </row>
    <row r="13">
      <c r="A13" s="181" t="s">
        <v>236</v>
      </c>
      <c r="B13" s="94" t="s">
        <v>237</v>
      </c>
      <c r="C13" s="95"/>
      <c r="D13" s="96"/>
      <c r="E13" s="96"/>
      <c r="F13" s="98"/>
      <c r="G13" s="94" t="s">
        <v>140</v>
      </c>
      <c r="H13" s="99"/>
      <c r="I13" s="99"/>
      <c r="J13" s="110"/>
      <c r="K13" s="98"/>
      <c r="L13" s="111"/>
      <c r="M13" s="112" t="b">
        <v>1</v>
      </c>
      <c r="N13" s="113" t="b">
        <v>0</v>
      </c>
      <c r="O13" s="113" t="b">
        <v>0</v>
      </c>
      <c r="P13" s="113" t="b">
        <v>0</v>
      </c>
      <c r="Q13" s="105"/>
      <c r="R13" s="106" t="str">
        <f t="array" ref="R13">IFERROR(INDEX('印量調查區'!G:G, MATCH(A13, '印量調查區'!A:A, 0)), "")</f>
        <v/>
      </c>
      <c r="S13" s="118" t="s">
        <v>238</v>
      </c>
      <c r="T13" s="107"/>
      <c r="U13" s="107"/>
      <c r="V13" s="107"/>
      <c r="W13" s="118" t="s">
        <v>241</v>
      </c>
      <c r="X13" s="107"/>
      <c r="Y13" s="107"/>
      <c r="Z13" s="107"/>
      <c r="AA13" s="107"/>
      <c r="AB13" s="107"/>
      <c r="AC13" s="107"/>
      <c r="AD13" s="107"/>
      <c r="AE13" s="105" t="s">
        <v>124</v>
      </c>
      <c r="AF13" s="107"/>
      <c r="AG13" s="107"/>
      <c r="AH13" s="107"/>
      <c r="AI13" s="107"/>
      <c r="AJ13" s="107"/>
      <c r="AK13" s="105"/>
      <c r="AL13" s="107"/>
      <c r="AM13" s="107"/>
      <c r="AN13" s="107"/>
      <c r="AO13" s="107"/>
      <c r="AP13" s="107"/>
      <c r="AQ13" s="109"/>
      <c r="AR13" s="109" t="str">
        <f>IFERROR(__xludf.DUMMYFUNCTION("IF(IFERROR(VLOOKUP(A13, IMPORTRANGE(""https://docs.google.com/spreadsheets/d/1f7uHQQgxgff8nh6aFDrh_cqkeFpcVPsvJILesm778_0"", ""工作表1!A:B""), 2, FALSE), """") &lt;&gt; """", ""有縮圖"", ""無縮圖"")"),"無縮圖")</f>
        <v>無縮圖</v>
      </c>
      <c r="AS13" s="107"/>
    </row>
    <row r="14">
      <c r="A14" s="119" t="s">
        <v>242</v>
      </c>
      <c r="B14" s="94"/>
      <c r="C14" s="95"/>
      <c r="D14" s="97" t="s">
        <v>243</v>
      </c>
      <c r="E14" s="97" t="s">
        <v>244</v>
      </c>
      <c r="F14" s="98"/>
      <c r="G14" s="94" t="s">
        <v>144</v>
      </c>
      <c r="H14" s="100"/>
      <c r="I14" s="100"/>
      <c r="J14" s="110"/>
      <c r="K14" s="94"/>
      <c r="L14" s="102"/>
      <c r="M14" s="112" t="b">
        <v>1</v>
      </c>
      <c r="N14" s="113" t="b">
        <v>0</v>
      </c>
      <c r="O14" s="113" t="b">
        <v>0</v>
      </c>
      <c r="P14" s="113" t="b">
        <v>0</v>
      </c>
      <c r="Q14" s="105"/>
      <c r="R14" s="106" t="str">
        <f t="array" ref="R14">IFERROR(INDEX('印量調查區'!G:G, MATCH(A14, '印量調查區'!A:A, 0)), "")</f>
        <v/>
      </c>
      <c r="S14" s="105"/>
      <c r="T14" s="107"/>
      <c r="U14" s="107"/>
      <c r="V14" s="107"/>
      <c r="W14" s="118" t="s">
        <v>245</v>
      </c>
      <c r="X14" s="107"/>
      <c r="Y14" s="107"/>
      <c r="Z14" s="118" t="s">
        <v>246</v>
      </c>
      <c r="AA14" s="107"/>
      <c r="AB14" s="107"/>
      <c r="AC14" s="107"/>
      <c r="AD14" s="107"/>
      <c r="AE14" s="118" t="s">
        <v>247</v>
      </c>
      <c r="AF14" s="118" t="s">
        <v>249</v>
      </c>
      <c r="AG14" s="107"/>
      <c r="AH14" s="107"/>
      <c r="AI14" s="107"/>
      <c r="AJ14" s="107"/>
      <c r="AK14" s="107"/>
      <c r="AL14" s="107"/>
      <c r="AM14" s="118" t="s">
        <v>250</v>
      </c>
      <c r="AN14" s="107"/>
      <c r="AO14" s="183"/>
      <c r="AP14" s="107"/>
      <c r="AQ14" s="109"/>
      <c r="AR14" s="109" t="str">
        <f>IFERROR(__xludf.DUMMYFUNCTION("IF(IFERROR(VLOOKUP(A14, IMPORTRANGE(""https://docs.google.com/spreadsheets/d/1f7uHQQgxgff8nh6aFDrh_cqkeFpcVPsvJILesm778_0"", ""工作表1!A:B""), 2, FALSE), """") &lt;&gt; """", ""有縮圖"", ""無縮圖"")"),"無縮圖")</f>
        <v>無縮圖</v>
      </c>
      <c r="AS14" s="107"/>
    </row>
    <row r="15">
      <c r="A15" s="119" t="s">
        <v>253</v>
      </c>
      <c r="B15" s="94"/>
      <c r="C15" s="95"/>
      <c r="D15" s="97" t="s">
        <v>254</v>
      </c>
      <c r="E15" s="97" t="s">
        <v>254</v>
      </c>
      <c r="F15" s="98"/>
      <c r="G15" s="94" t="s">
        <v>144</v>
      </c>
      <c r="H15" s="100"/>
      <c r="I15" s="100"/>
      <c r="J15" s="117"/>
      <c r="K15" s="94"/>
      <c r="L15" s="111"/>
      <c r="M15" s="112" t="b">
        <v>1</v>
      </c>
      <c r="N15" s="113" t="b">
        <v>0</v>
      </c>
      <c r="O15" s="113" t="b">
        <v>0</v>
      </c>
      <c r="P15" s="113" t="b">
        <v>0</v>
      </c>
      <c r="Q15" s="105"/>
      <c r="R15" s="106" t="str">
        <f t="array" ref="R15">IFERROR(INDEX('印量調查區'!G:G, MATCH(A15, '印量調查區'!A:A, 0)), "")</f>
        <v/>
      </c>
      <c r="S15" s="118" t="s">
        <v>257</v>
      </c>
      <c r="T15" s="107"/>
      <c r="U15" s="107"/>
      <c r="V15" s="107"/>
      <c r="W15" s="107"/>
      <c r="X15" s="107"/>
      <c r="Y15" s="118" t="s">
        <v>260</v>
      </c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5"/>
      <c r="AO15" s="108"/>
      <c r="AP15" s="107"/>
      <c r="AQ15" s="109"/>
      <c r="AR15" s="109" t="str">
        <f>IFERROR(__xludf.DUMMYFUNCTION("IF(IFERROR(VLOOKUP(A15, IMPORTRANGE(""https://docs.google.com/spreadsheets/d/1f7uHQQgxgff8nh6aFDrh_cqkeFpcVPsvJILesm778_0"", ""工作表1!A:B""), 2, FALSE), """") &lt;&gt; """", ""有縮圖"", ""無縮圖"")"),"無縮圖")</f>
        <v>無縮圖</v>
      </c>
      <c r="AS15" s="107"/>
    </row>
    <row r="16">
      <c r="A16" s="119" t="s">
        <v>262</v>
      </c>
      <c r="B16" s="94"/>
      <c r="C16" s="95"/>
      <c r="D16" s="96"/>
      <c r="E16" s="97" t="s">
        <v>264</v>
      </c>
      <c r="F16" s="98"/>
      <c r="G16" s="94" t="s">
        <v>144</v>
      </c>
      <c r="H16" s="100"/>
      <c r="I16" s="100" t="s">
        <v>108</v>
      </c>
      <c r="J16" s="117" t="s">
        <v>267</v>
      </c>
      <c r="K16" s="94"/>
      <c r="L16" s="111"/>
      <c r="M16" s="112" t="b">
        <v>1</v>
      </c>
      <c r="N16" s="113" t="b">
        <v>1</v>
      </c>
      <c r="O16" s="113" t="b">
        <v>0</v>
      </c>
      <c r="P16" s="113" t="b">
        <v>0</v>
      </c>
      <c r="Q16" s="105"/>
      <c r="R16" s="106" t="str">
        <f t="array" ref="R16">IFERROR(INDEX('印量調查區'!G:G, MATCH(A16, '印量調查區'!A:A, 0)), "")</f>
        <v/>
      </c>
      <c r="S16" s="118" t="s">
        <v>271</v>
      </c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8"/>
      <c r="AO16" s="108"/>
      <c r="AP16" s="107"/>
      <c r="AQ16" s="109"/>
      <c r="AR16" s="109" t="str">
        <f>IFERROR(__xludf.DUMMYFUNCTION("IF(IFERROR(VLOOKUP(A16, IMPORTRANGE(""https://docs.google.com/spreadsheets/d/1f7uHQQgxgff8nh6aFDrh_cqkeFpcVPsvJILesm778_0"", ""工作表1!A:B""), 2, FALSE), """") &lt;&gt; """", ""有縮圖"", ""無縮圖"")"),"無縮圖")</f>
        <v>無縮圖</v>
      </c>
      <c r="AS16" s="107"/>
    </row>
    <row r="17">
      <c r="A17" s="119" t="s">
        <v>273</v>
      </c>
      <c r="B17" s="94" t="s">
        <v>275</v>
      </c>
      <c r="C17" s="120" t="s">
        <v>276</v>
      </c>
      <c r="D17" s="97" t="s">
        <v>276</v>
      </c>
      <c r="E17" s="96"/>
      <c r="F17" s="98"/>
      <c r="G17" s="94" t="s">
        <v>140</v>
      </c>
      <c r="H17" s="99"/>
      <c r="I17" s="99"/>
      <c r="J17" s="110"/>
      <c r="K17" s="98"/>
      <c r="L17" s="111"/>
      <c r="M17" s="112" t="b">
        <v>1</v>
      </c>
      <c r="N17" s="113" t="b">
        <v>0</v>
      </c>
      <c r="O17" s="113" t="b">
        <v>0</v>
      </c>
      <c r="P17" s="113" t="b">
        <v>0</v>
      </c>
      <c r="Q17" s="105"/>
      <c r="R17" s="106" t="str">
        <f t="array" ref="R17">IFERROR(INDEX('印量調查區'!G:G, MATCH(A17, '印量調查區'!A:A, 0)), "")</f>
        <v/>
      </c>
      <c r="S17" s="118" t="s">
        <v>277</v>
      </c>
      <c r="T17" s="107"/>
      <c r="U17" s="107"/>
      <c r="V17" s="107"/>
      <c r="W17" s="118" t="s">
        <v>279</v>
      </c>
      <c r="X17" s="107"/>
      <c r="Y17" s="107"/>
      <c r="Z17" s="107"/>
      <c r="AA17" s="107"/>
      <c r="AB17" s="107"/>
      <c r="AC17" s="107"/>
      <c r="AD17" s="105" t="s">
        <v>281</v>
      </c>
      <c r="AE17" s="118" t="s">
        <v>282</v>
      </c>
      <c r="AF17" s="118" t="s">
        <v>283</v>
      </c>
      <c r="AG17" s="118" t="s">
        <v>284</v>
      </c>
      <c r="AH17" s="107"/>
      <c r="AI17" s="118" t="s">
        <v>285</v>
      </c>
      <c r="AJ17" s="107"/>
      <c r="AK17" s="107"/>
      <c r="AL17" s="118" t="s">
        <v>286</v>
      </c>
      <c r="AM17" s="107"/>
      <c r="AN17" s="107"/>
      <c r="AO17" s="107"/>
      <c r="AP17" s="107"/>
      <c r="AQ17" s="109"/>
      <c r="AR17" s="109" t="str">
        <f>IFERROR(__xludf.DUMMYFUNCTION("IF(IFERROR(VLOOKUP(A17, IMPORTRANGE(""https://docs.google.com/spreadsheets/d/1f7uHQQgxgff8nh6aFDrh_cqkeFpcVPsvJILesm778_0"", ""工作表1!A:B""), 2, FALSE), """") &lt;&gt; """", ""有縮圖"", ""無縮圖"")"),"無縮圖")</f>
        <v>無縮圖</v>
      </c>
      <c r="AS17" s="107"/>
    </row>
    <row r="18">
      <c r="A18" s="119" t="s">
        <v>288</v>
      </c>
      <c r="B18" s="94"/>
      <c r="C18" s="95"/>
      <c r="D18" s="97" t="s">
        <v>289</v>
      </c>
      <c r="E18" s="97" t="s">
        <v>289</v>
      </c>
      <c r="F18" s="98"/>
      <c r="G18" s="94" t="s">
        <v>140</v>
      </c>
      <c r="H18" s="99"/>
      <c r="I18" s="99"/>
      <c r="J18" s="110"/>
      <c r="K18" s="98"/>
      <c r="L18" s="111"/>
      <c r="M18" s="112" t="b">
        <v>1</v>
      </c>
      <c r="N18" s="113" t="b">
        <v>0</v>
      </c>
      <c r="O18" s="113" t="b">
        <v>0</v>
      </c>
      <c r="P18" s="113" t="b">
        <v>0</v>
      </c>
      <c r="Q18" s="105"/>
      <c r="R18" s="106" t="str">
        <f t="array" ref="R18">IFERROR(INDEX('印量調查區'!G:G, MATCH(A18, '印量調查區'!A:A, 0)), "")</f>
        <v/>
      </c>
      <c r="S18" s="118" t="s">
        <v>290</v>
      </c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18" t="s">
        <v>292</v>
      </c>
      <c r="AF18" s="107"/>
      <c r="AG18" s="107"/>
      <c r="AH18" s="107"/>
      <c r="AI18" s="107"/>
      <c r="AJ18" s="107"/>
      <c r="AK18" s="107"/>
      <c r="AL18" s="118" t="s">
        <v>293</v>
      </c>
      <c r="AM18" s="107"/>
      <c r="AN18" s="107"/>
      <c r="AO18" s="107"/>
      <c r="AP18" s="107"/>
      <c r="AQ18" s="109"/>
      <c r="AR18" s="109" t="str">
        <f>IFERROR(__xludf.DUMMYFUNCTION("IF(IFERROR(VLOOKUP(A18, IMPORTRANGE(""https://docs.google.com/spreadsheets/d/1f7uHQQgxgff8nh6aFDrh_cqkeFpcVPsvJILesm778_0"", ""工作表1!A:B""), 2, FALSE), """") &lt;&gt; """", ""有縮圖"", ""無縮圖"")"),"無縮圖")</f>
        <v>無縮圖</v>
      </c>
      <c r="AS18" s="107"/>
    </row>
    <row r="19">
      <c r="A19" s="119" t="s">
        <v>294</v>
      </c>
      <c r="B19" s="94" t="s">
        <v>295</v>
      </c>
      <c r="C19" s="120" t="s">
        <v>296</v>
      </c>
      <c r="D19" s="96"/>
      <c r="E19" s="96"/>
      <c r="F19" s="98"/>
      <c r="G19" s="94" t="s">
        <v>144</v>
      </c>
      <c r="H19" s="100"/>
      <c r="I19" s="100" t="s">
        <v>108</v>
      </c>
      <c r="J19" s="211" t="s">
        <v>298</v>
      </c>
      <c r="K19" s="94"/>
      <c r="L19" s="111"/>
      <c r="M19" s="112" t="b">
        <v>1</v>
      </c>
      <c r="N19" s="113" t="b">
        <v>1</v>
      </c>
      <c r="O19" s="113" t="b">
        <v>0</v>
      </c>
      <c r="P19" s="113" t="b">
        <v>0</v>
      </c>
      <c r="Q19" s="105"/>
      <c r="R19" s="106" t="str">
        <f t="array" ref="R19">IFERROR(INDEX('印量調查區'!G:G, MATCH(A19, '印量調查區'!A:A, 0)), "")</f>
        <v/>
      </c>
      <c r="S19" s="118" t="s">
        <v>299</v>
      </c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5"/>
      <c r="AO19" s="108"/>
      <c r="AP19" s="107"/>
      <c r="AQ19" s="109"/>
      <c r="AR19" s="109" t="str">
        <f>IFERROR(__xludf.DUMMYFUNCTION("IF(IFERROR(VLOOKUP(A19, IMPORTRANGE(""https://docs.google.com/spreadsheets/d/1f7uHQQgxgff8nh6aFDrh_cqkeFpcVPsvJILesm778_0"", ""工作表1!A:B""), 2, FALSE), """") &lt;&gt; """", ""有縮圖"", ""無縮圖"")"),"無縮圖")</f>
        <v>無縮圖</v>
      </c>
      <c r="AS19" s="107"/>
    </row>
    <row r="20">
      <c r="A20" s="119" t="s">
        <v>301</v>
      </c>
      <c r="B20" s="94" t="s">
        <v>302</v>
      </c>
      <c r="C20" s="95"/>
      <c r="D20" s="97" t="s">
        <v>303</v>
      </c>
      <c r="E20" s="96"/>
      <c r="F20" s="98"/>
      <c r="G20" s="94" t="s">
        <v>305</v>
      </c>
      <c r="H20" s="99"/>
      <c r="I20" s="100" t="s">
        <v>108</v>
      </c>
      <c r="J20" s="117" t="s">
        <v>306</v>
      </c>
      <c r="K20" s="94"/>
      <c r="L20" s="111"/>
      <c r="M20" s="112" t="b">
        <v>1</v>
      </c>
      <c r="N20" s="113" t="b">
        <v>1</v>
      </c>
      <c r="O20" s="113" t="b">
        <v>0</v>
      </c>
      <c r="P20" s="113" t="b">
        <v>0</v>
      </c>
      <c r="Q20" s="105"/>
      <c r="R20" s="106" t="str">
        <f t="array" ref="R20">IFERROR(INDEX('印量調查區'!G:G, MATCH(A20, '印量調查區'!A:A, 0)), "")</f>
        <v/>
      </c>
      <c r="S20" s="105"/>
      <c r="T20" s="107"/>
      <c r="U20" s="107"/>
      <c r="V20" s="107"/>
      <c r="W20" s="118" t="s">
        <v>307</v>
      </c>
      <c r="X20" s="118" t="s">
        <v>308</v>
      </c>
      <c r="Y20" s="107"/>
      <c r="Z20" s="107"/>
      <c r="AA20" s="118" t="s">
        <v>310</v>
      </c>
      <c r="AB20" s="118" t="s">
        <v>311</v>
      </c>
      <c r="AC20" s="107"/>
      <c r="AD20" s="107"/>
      <c r="AE20" s="107"/>
      <c r="AF20" s="107"/>
      <c r="AG20" s="107"/>
      <c r="AH20" s="107"/>
      <c r="AI20" s="107"/>
      <c r="AJ20" s="107"/>
      <c r="AK20" s="105"/>
      <c r="AL20" s="107"/>
      <c r="AM20" s="107"/>
      <c r="AN20" s="105"/>
      <c r="AO20" s="108"/>
      <c r="AP20" s="105"/>
      <c r="AQ20" s="109"/>
      <c r="AR20" s="109" t="str">
        <f>IFERROR(__xludf.DUMMYFUNCTION("IF(IFERROR(VLOOKUP(A20, IMPORTRANGE(""https://docs.google.com/spreadsheets/d/1f7uHQQgxgff8nh6aFDrh_cqkeFpcVPsvJILesm778_0"", ""工作表1!A:B""), 2, FALSE), """") &lt;&gt; """", ""有縮圖"", ""無縮圖"")"),"無縮圖")</f>
        <v>無縮圖</v>
      </c>
      <c r="AS20" s="107"/>
    </row>
    <row r="21">
      <c r="A21" s="119" t="s">
        <v>314</v>
      </c>
      <c r="B21" s="94" t="s">
        <v>315</v>
      </c>
      <c r="C21" s="120" t="s">
        <v>316</v>
      </c>
      <c r="D21" s="97" t="s">
        <v>316</v>
      </c>
      <c r="E21" s="96"/>
      <c r="F21" s="98"/>
      <c r="G21" s="94" t="s">
        <v>144</v>
      </c>
      <c r="H21" s="99"/>
      <c r="I21" s="100" t="s">
        <v>108</v>
      </c>
      <c r="J21" s="117" t="s">
        <v>145</v>
      </c>
      <c r="K21" s="98"/>
      <c r="L21" s="111"/>
      <c r="M21" s="112" t="b">
        <v>1</v>
      </c>
      <c r="N21" s="113" t="b">
        <v>1</v>
      </c>
      <c r="O21" s="113" t="b">
        <v>1</v>
      </c>
      <c r="P21" s="113" t="b">
        <v>0</v>
      </c>
      <c r="Q21" s="105"/>
      <c r="R21" s="106" t="str">
        <f t="array" ref="R21">IFERROR(INDEX('印量調查區'!G:G, MATCH(A21, '印量調查區'!A:A, 0)), "")</f>
        <v/>
      </c>
      <c r="S21" s="118" t="s">
        <v>317</v>
      </c>
      <c r="T21" s="107"/>
      <c r="U21" s="107"/>
      <c r="V21" s="107"/>
      <c r="W21" s="118" t="s">
        <v>318</v>
      </c>
      <c r="X21" s="107"/>
      <c r="Y21" s="118" t="s">
        <v>319</v>
      </c>
      <c r="Z21" s="118" t="s">
        <v>321</v>
      </c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18" t="s">
        <v>322</v>
      </c>
      <c r="AO21" s="107"/>
      <c r="AP21" s="107"/>
      <c r="AQ21" s="109"/>
      <c r="AR21" s="109" t="str">
        <f>IFERROR(__xludf.DUMMYFUNCTION("IF(IFERROR(VLOOKUP(A21, IMPORTRANGE(""https://docs.google.com/spreadsheets/d/1f7uHQQgxgff8nh6aFDrh_cqkeFpcVPsvJILesm778_0"", ""工作表1!A:B""), 2, FALSE), """") &lt;&gt; """", ""有縮圖"", ""無縮圖"")"),"有縮圖")</f>
        <v>有縮圖</v>
      </c>
      <c r="AS21" s="107"/>
    </row>
    <row r="22">
      <c r="A22" s="119" t="s">
        <v>324</v>
      </c>
      <c r="B22" s="21" t="s">
        <v>325</v>
      </c>
      <c r="C22" s="120" t="s">
        <v>326</v>
      </c>
      <c r="D22" s="96"/>
      <c r="E22" s="97" t="s">
        <v>327</v>
      </c>
      <c r="F22" s="231"/>
      <c r="G22" s="94" t="s">
        <v>144</v>
      </c>
      <c r="H22" s="100" t="s">
        <v>34</v>
      </c>
      <c r="I22" s="100" t="s">
        <v>108</v>
      </c>
      <c r="J22" s="117" t="s">
        <v>328</v>
      </c>
      <c r="K22" s="94" t="s">
        <v>329</v>
      </c>
      <c r="L22" s="111"/>
      <c r="M22" s="112" t="b">
        <v>1</v>
      </c>
      <c r="N22" s="113" t="b">
        <v>1</v>
      </c>
      <c r="O22" s="113" t="b">
        <v>1</v>
      </c>
      <c r="P22" s="113" t="b">
        <v>1</v>
      </c>
      <c r="Q22" s="105"/>
      <c r="R22" s="106" t="str">
        <f t="array" ref="R22">IFERROR(INDEX('印量調查區'!G:G, MATCH(A22, '印量調查區'!A:A, 0)), "")</f>
        <v/>
      </c>
      <c r="S22" s="118" t="s">
        <v>331</v>
      </c>
      <c r="T22" s="118" t="s">
        <v>332</v>
      </c>
      <c r="U22" s="118" t="s">
        <v>333</v>
      </c>
      <c r="V22" s="107"/>
      <c r="W22" s="118" t="s">
        <v>334</v>
      </c>
      <c r="X22" s="107"/>
      <c r="Y22" s="107"/>
      <c r="Z22" s="118" t="s">
        <v>335</v>
      </c>
      <c r="AA22" s="107"/>
      <c r="AB22" s="107"/>
      <c r="AC22" s="107"/>
      <c r="AD22" s="107"/>
      <c r="AE22" s="118" t="s">
        <v>337</v>
      </c>
      <c r="AF22" s="107"/>
      <c r="AG22" s="107"/>
      <c r="AH22" s="107"/>
      <c r="AI22" s="107"/>
      <c r="AJ22" s="107"/>
      <c r="AK22" s="107"/>
      <c r="AL22" s="107"/>
      <c r="AM22" s="118" t="s">
        <v>338</v>
      </c>
      <c r="AN22" s="118" t="s">
        <v>339</v>
      </c>
      <c r="AO22" s="108" t="s">
        <v>340</v>
      </c>
      <c r="AP22" s="107"/>
      <c r="AQ22" s="109"/>
      <c r="AR22" s="109" t="str">
        <f>IFERROR(__xludf.DUMMYFUNCTION("IF(IFERROR(VLOOKUP(A22, IMPORTRANGE(""https://docs.google.com/spreadsheets/d/1f7uHQQgxgff8nh6aFDrh_cqkeFpcVPsvJILesm778_0"", ""工作表1!A:B""), 2, FALSE), """") &lt;&gt; """", ""有縮圖"", ""無縮圖"")"),"無縮圖")</f>
        <v>無縮圖</v>
      </c>
      <c r="AS22" s="107"/>
    </row>
    <row r="23">
      <c r="A23" s="119" t="s">
        <v>341</v>
      </c>
      <c r="B23" s="94"/>
      <c r="C23" s="120" t="s">
        <v>342</v>
      </c>
      <c r="D23" s="96"/>
      <c r="E23" s="97" t="s">
        <v>343</v>
      </c>
      <c r="F23" s="98"/>
      <c r="G23" s="94" t="s">
        <v>144</v>
      </c>
      <c r="H23" s="100"/>
      <c r="I23" s="100"/>
      <c r="J23" s="110"/>
      <c r="K23" s="94"/>
      <c r="L23" s="111"/>
      <c r="M23" s="112" t="b">
        <v>1</v>
      </c>
      <c r="N23" s="113" t="b">
        <v>0</v>
      </c>
      <c r="O23" s="113" t="b">
        <v>1</v>
      </c>
      <c r="P23" s="113" t="b">
        <v>0</v>
      </c>
      <c r="Q23" s="105"/>
      <c r="R23" s="106" t="str">
        <f t="array" ref="R23">IFERROR(INDEX('印量調查區'!G:G, MATCH(A23, '印量調查區'!A:A, 0)), "")</f>
        <v/>
      </c>
      <c r="S23" s="105"/>
      <c r="T23" s="107"/>
      <c r="U23" s="107"/>
      <c r="V23" s="107"/>
      <c r="W23" s="118" t="s">
        <v>344</v>
      </c>
      <c r="X23" s="107"/>
      <c r="Y23" s="107"/>
      <c r="Z23" s="118" t="s">
        <v>345</v>
      </c>
      <c r="AA23" s="107"/>
      <c r="AB23" s="107"/>
      <c r="AC23" s="107"/>
      <c r="AD23" s="107"/>
      <c r="AE23" s="107"/>
      <c r="AF23" s="107"/>
      <c r="AG23" s="107"/>
      <c r="AH23" s="107"/>
      <c r="AI23" s="107"/>
      <c r="AJ23" s="118" t="s">
        <v>346</v>
      </c>
      <c r="AK23" s="105"/>
      <c r="AL23" s="107"/>
      <c r="AM23" s="118" t="s">
        <v>348</v>
      </c>
      <c r="AN23" s="118" t="s">
        <v>349</v>
      </c>
      <c r="AO23" s="105"/>
      <c r="AP23" s="107"/>
      <c r="AQ23" s="109"/>
      <c r="AR23" s="109" t="str">
        <f>IFERROR(__xludf.DUMMYFUNCTION("IF(IFERROR(VLOOKUP(A23, IMPORTRANGE(""https://docs.google.com/spreadsheets/d/1f7uHQQgxgff8nh6aFDrh_cqkeFpcVPsvJILesm778_0"", ""工作表1!A:B""), 2, FALSE), """") &lt;&gt; """", ""有縮圖"", ""無縮圖"")"),"無縮圖")</f>
        <v>無縮圖</v>
      </c>
      <c r="AS23" s="107"/>
    </row>
    <row r="24">
      <c r="A24" s="119" t="s">
        <v>350</v>
      </c>
      <c r="B24" s="94"/>
      <c r="C24" s="95"/>
      <c r="D24" s="97" t="s">
        <v>351</v>
      </c>
      <c r="E24" s="96"/>
      <c r="F24" s="98"/>
      <c r="G24" s="94" t="s">
        <v>144</v>
      </c>
      <c r="H24" s="100"/>
      <c r="I24" s="100"/>
      <c r="J24" s="110"/>
      <c r="K24" s="94"/>
      <c r="L24" s="111"/>
      <c r="M24" s="112" t="b">
        <v>1</v>
      </c>
      <c r="N24" s="113" t="b">
        <v>0</v>
      </c>
      <c r="O24" s="113" t="b">
        <v>0</v>
      </c>
      <c r="P24" s="113" t="b">
        <v>0</v>
      </c>
      <c r="Q24" s="105"/>
      <c r="R24" s="106" t="str">
        <f t="array" ref="R24">IFERROR(INDEX('印量調查區'!G:G, MATCH(A24, '印量調查區'!A:A, 0)), "")</f>
        <v/>
      </c>
      <c r="S24" s="105"/>
      <c r="T24" s="107"/>
      <c r="U24" s="107"/>
      <c r="V24" s="107"/>
      <c r="W24" s="118" t="s">
        <v>352</v>
      </c>
      <c r="X24" s="107"/>
      <c r="Y24" s="107"/>
      <c r="Z24" s="118" t="s">
        <v>353</v>
      </c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18" t="s">
        <v>354</v>
      </c>
      <c r="AL24" s="107"/>
      <c r="AM24" s="107"/>
      <c r="AN24" s="108"/>
      <c r="AO24" s="105"/>
      <c r="AP24" s="107"/>
      <c r="AQ24" s="109"/>
      <c r="AR24" s="109" t="str">
        <f>IFERROR(__xludf.DUMMYFUNCTION("IF(IFERROR(VLOOKUP(A24, IMPORTRANGE(""https://docs.google.com/spreadsheets/d/1f7uHQQgxgff8nh6aFDrh_cqkeFpcVPsvJILesm778_0"", ""工作表1!A:B""), 2, FALSE), """") &lt;&gt; """", ""有縮圖"", ""無縮圖"")"),"無縮圖")</f>
        <v>無縮圖</v>
      </c>
      <c r="AS24" s="107"/>
    </row>
    <row r="25">
      <c r="A25" s="119" t="s">
        <v>355</v>
      </c>
      <c r="B25" s="94"/>
      <c r="C25" s="95"/>
      <c r="D25" s="97" t="s">
        <v>356</v>
      </c>
      <c r="E25" s="96"/>
      <c r="F25" s="98"/>
      <c r="G25" s="94" t="s">
        <v>144</v>
      </c>
      <c r="H25" s="99"/>
      <c r="I25" s="100"/>
      <c r="J25" s="101"/>
      <c r="K25" s="94"/>
      <c r="L25" s="102"/>
      <c r="M25" s="112" t="b">
        <v>1</v>
      </c>
      <c r="N25" s="113" t="b">
        <v>0</v>
      </c>
      <c r="O25" s="113" t="b">
        <v>1</v>
      </c>
      <c r="P25" s="113" t="b">
        <v>0</v>
      </c>
      <c r="Q25" s="105"/>
      <c r="R25" s="106" t="str">
        <f t="array" ref="R25">IFERROR(INDEX('印量調查區'!G:G, MATCH(A25, '印量調查區'!A:A, 0)), "")</f>
        <v/>
      </c>
      <c r="S25" s="118" t="s">
        <v>357</v>
      </c>
      <c r="T25" s="118" t="s">
        <v>358</v>
      </c>
      <c r="U25" s="107"/>
      <c r="V25" s="107"/>
      <c r="W25" s="118" t="s">
        <v>359</v>
      </c>
      <c r="X25" s="107"/>
      <c r="Y25" s="118" t="s">
        <v>360</v>
      </c>
      <c r="Z25" s="118" t="s">
        <v>361</v>
      </c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8" t="s">
        <v>362</v>
      </c>
      <c r="AO25" s="105"/>
      <c r="AP25" s="240"/>
      <c r="AQ25" s="109"/>
      <c r="AR25" s="109" t="str">
        <f>IFERROR(__xludf.DUMMYFUNCTION("IF(IFERROR(VLOOKUP(A25, IMPORTRANGE(""https://docs.google.com/spreadsheets/d/1f7uHQQgxgff8nh6aFDrh_cqkeFpcVPsvJILesm778_0"", ""工作表1!A:B""), 2, FALSE), """") &lt;&gt; """", ""有縮圖"", ""無縮圖"")"),"有縮圖")</f>
        <v>有縮圖</v>
      </c>
      <c r="AS25" s="107"/>
    </row>
    <row r="26">
      <c r="A26" s="119" t="s">
        <v>363</v>
      </c>
      <c r="B26" s="94"/>
      <c r="C26" s="95"/>
      <c r="D26" s="96"/>
      <c r="E26" s="97" t="s">
        <v>364</v>
      </c>
      <c r="F26" s="98"/>
      <c r="G26" s="94"/>
      <c r="H26" s="99"/>
      <c r="I26" s="99"/>
      <c r="J26" s="110"/>
      <c r="K26" s="98"/>
      <c r="L26" s="111"/>
      <c r="M26" s="112" t="b">
        <v>0</v>
      </c>
      <c r="N26" s="113" t="b">
        <v>0</v>
      </c>
      <c r="O26" s="113" t="b">
        <v>0</v>
      </c>
      <c r="P26" s="113" t="b">
        <v>0</v>
      </c>
      <c r="Q26" s="105"/>
      <c r="R26" s="106" t="str">
        <f t="array" ref="R26">IFERROR(INDEX('印量調查區'!G:G, MATCH(A26, '印量調查區'!A:A, 0)), "")</f>
        <v/>
      </c>
      <c r="S26" s="105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5"/>
      <c r="AO26" s="107"/>
      <c r="AP26" s="107"/>
      <c r="AQ26" s="109"/>
      <c r="AR26" s="109" t="str">
        <f>IFERROR(__xludf.DUMMYFUNCTION("IF(IFERROR(VLOOKUP(A26, IMPORTRANGE(""https://docs.google.com/spreadsheets/d/1f7uHQQgxgff8nh6aFDrh_cqkeFpcVPsvJILesm778_0"", ""工作表1!A:B""), 2, FALSE), """") &lt;&gt; """", ""有縮圖"", ""無縮圖"")"),"無縮圖")</f>
        <v>無縮圖</v>
      </c>
      <c r="AS26" s="107"/>
    </row>
    <row r="27">
      <c r="A27" s="119" t="s">
        <v>365</v>
      </c>
      <c r="B27" s="94" t="s">
        <v>365</v>
      </c>
      <c r="C27" s="120" t="s">
        <v>366</v>
      </c>
      <c r="D27" s="96"/>
      <c r="E27" s="96"/>
      <c r="F27" s="98"/>
      <c r="G27" s="94" t="s">
        <v>144</v>
      </c>
      <c r="H27" s="100" t="s">
        <v>34</v>
      </c>
      <c r="I27" s="100" t="s">
        <v>367</v>
      </c>
      <c r="J27" s="117" t="s">
        <v>368</v>
      </c>
      <c r="K27" s="94" t="s">
        <v>369</v>
      </c>
      <c r="L27" s="111"/>
      <c r="M27" s="112" t="b">
        <v>1</v>
      </c>
      <c r="N27" s="113" t="b">
        <v>1</v>
      </c>
      <c r="O27" s="113" t="b">
        <v>0</v>
      </c>
      <c r="P27" s="113" t="b">
        <v>1</v>
      </c>
      <c r="Q27" s="105"/>
      <c r="R27" s="106" t="str">
        <f t="array" ref="R27">IFERROR(INDEX('印量調查區'!G:G, MATCH(A27, '印量調查區'!A:A, 0)), "")</f>
        <v/>
      </c>
      <c r="S27" s="118" t="s">
        <v>370</v>
      </c>
      <c r="T27" s="107"/>
      <c r="U27" s="107"/>
      <c r="V27" s="107"/>
      <c r="W27" s="118" t="s">
        <v>371</v>
      </c>
      <c r="X27" s="107"/>
      <c r="Y27" s="107"/>
      <c r="Z27" s="118" t="s">
        <v>372</v>
      </c>
      <c r="AA27" s="107"/>
      <c r="AB27" s="107"/>
      <c r="AC27" s="107"/>
      <c r="AD27" s="107"/>
      <c r="AE27" s="118" t="s">
        <v>373</v>
      </c>
      <c r="AF27" s="107"/>
      <c r="AG27" s="107"/>
      <c r="AH27" s="107"/>
      <c r="AI27" s="107"/>
      <c r="AJ27" s="107"/>
      <c r="AK27" s="105"/>
      <c r="AL27" s="107"/>
      <c r="AM27" s="107"/>
      <c r="AN27" s="107"/>
      <c r="AO27" s="118" t="s">
        <v>374</v>
      </c>
      <c r="AP27" s="28" t="s">
        <v>375</v>
      </c>
      <c r="AQ27" s="109"/>
      <c r="AR27" s="109" t="str">
        <f>IFERROR(__xludf.DUMMYFUNCTION("IF(IFERROR(VLOOKUP(A27, IMPORTRANGE(""https://docs.google.com/spreadsheets/d/1f7uHQQgxgff8nh6aFDrh_cqkeFpcVPsvJILesm778_0"", ""工作表1!A:B""), 2, FALSE), """") &lt;&gt; """", ""有縮圖"", ""無縮圖"")"),"無縮圖")</f>
        <v>無縮圖</v>
      </c>
      <c r="AS27" s="107"/>
    </row>
    <row r="28">
      <c r="A28" s="114" t="s">
        <v>376</v>
      </c>
      <c r="B28" s="94" t="s">
        <v>377</v>
      </c>
      <c r="C28" s="120" t="s">
        <v>378</v>
      </c>
      <c r="D28" s="96"/>
      <c r="E28" s="115" t="s">
        <v>379</v>
      </c>
      <c r="F28" s="98"/>
      <c r="G28" s="94" t="s">
        <v>144</v>
      </c>
      <c r="H28" s="100"/>
      <c r="I28" s="100"/>
      <c r="J28" s="101"/>
      <c r="K28" s="94"/>
      <c r="L28" s="111"/>
      <c r="M28" s="112" t="b">
        <v>1</v>
      </c>
      <c r="N28" s="113" t="b">
        <v>0</v>
      </c>
      <c r="O28" s="113" t="b">
        <v>1</v>
      </c>
      <c r="P28" s="113" t="b">
        <v>0</v>
      </c>
      <c r="Q28" s="107"/>
      <c r="R28" s="106" t="str">
        <f t="array" ref="R28">IFERROR(INDEX('印量調查區'!G:G, MATCH(A28, '印量調查區'!A:A, 0)), "")</f>
        <v/>
      </c>
      <c r="S28" s="118" t="s">
        <v>380</v>
      </c>
      <c r="T28" s="107"/>
      <c r="U28" s="107"/>
      <c r="V28" s="107"/>
      <c r="W28" s="118" t="s">
        <v>381</v>
      </c>
      <c r="X28" s="107"/>
      <c r="Y28" s="105" t="s">
        <v>118</v>
      </c>
      <c r="Z28" s="118" t="s">
        <v>382</v>
      </c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8" t="s">
        <v>383</v>
      </c>
      <c r="AO28" s="105"/>
      <c r="AP28" s="107"/>
      <c r="AQ28" s="109"/>
      <c r="AR28" s="109" t="str">
        <f>IFERROR(__xludf.DUMMYFUNCTION("IF(IFERROR(VLOOKUP(A28, IMPORTRANGE(""https://docs.google.com/spreadsheets/d/1f7uHQQgxgff8nh6aFDrh_cqkeFpcVPsvJILesm778_0"", ""工作表1!A:B""), 2, FALSE), """") &lt;&gt; """", ""有縮圖"", ""無縮圖"")"),"無縮圖")</f>
        <v>無縮圖</v>
      </c>
      <c r="AS28" s="105"/>
    </row>
    <row r="29">
      <c r="A29" s="114" t="s">
        <v>385</v>
      </c>
      <c r="B29" s="94" t="s">
        <v>386</v>
      </c>
      <c r="C29" s="120" t="s">
        <v>387</v>
      </c>
      <c r="D29" s="115" t="s">
        <v>387</v>
      </c>
      <c r="E29" s="96"/>
      <c r="F29" s="98"/>
      <c r="G29" s="94" t="s">
        <v>389</v>
      </c>
      <c r="H29" s="100"/>
      <c r="I29" s="100"/>
      <c r="J29" s="101"/>
      <c r="K29" s="98"/>
      <c r="L29" s="111"/>
      <c r="M29" s="112" t="b">
        <v>1</v>
      </c>
      <c r="N29" s="113" t="b">
        <v>0</v>
      </c>
      <c r="O29" s="113" t="b">
        <v>0</v>
      </c>
      <c r="P29" s="113" t="b">
        <v>0</v>
      </c>
      <c r="Q29" s="107"/>
      <c r="R29" s="106" t="str">
        <f t="array" ref="R29">IFERROR(INDEX('印量調查區'!G:G, MATCH(A29, '印量調查區'!A:A, 0)), "")</f>
        <v/>
      </c>
      <c r="S29" s="118" t="s">
        <v>390</v>
      </c>
      <c r="T29" s="118" t="s">
        <v>392</v>
      </c>
      <c r="U29" s="118" t="s">
        <v>393</v>
      </c>
      <c r="V29" s="107"/>
      <c r="W29" s="118" t="s">
        <v>394</v>
      </c>
      <c r="X29" s="118" t="s">
        <v>395</v>
      </c>
      <c r="Y29" s="107"/>
      <c r="Z29" s="118" t="s">
        <v>397</v>
      </c>
      <c r="AA29" s="118" t="s">
        <v>398</v>
      </c>
      <c r="AB29" s="107"/>
      <c r="AC29" s="107"/>
      <c r="AD29" s="107"/>
      <c r="AE29" s="118" t="s">
        <v>399</v>
      </c>
      <c r="AF29" s="118" t="s">
        <v>400</v>
      </c>
      <c r="AG29" s="118" t="s">
        <v>401</v>
      </c>
      <c r="AH29" s="107"/>
      <c r="AI29" s="118" t="s">
        <v>402</v>
      </c>
      <c r="AJ29" s="118" t="s">
        <v>403</v>
      </c>
      <c r="AK29" s="107"/>
      <c r="AL29" s="118" t="s">
        <v>405</v>
      </c>
      <c r="AM29" s="107"/>
      <c r="AN29" s="107"/>
      <c r="AO29" s="107"/>
      <c r="AP29" s="107"/>
      <c r="AQ29" s="109"/>
      <c r="AR29" s="109" t="str">
        <f>IFERROR(__xludf.DUMMYFUNCTION("IF(IFERROR(VLOOKUP(A29, IMPORTRANGE(""https://docs.google.com/spreadsheets/d/1f7uHQQgxgff8nh6aFDrh_cqkeFpcVPsvJILesm778_0"", ""工作表1!A:B""), 2, FALSE), """") &lt;&gt; """", ""有縮圖"", ""無縮圖"")"),"無縮圖")</f>
        <v>無縮圖</v>
      </c>
      <c r="AS29" s="105"/>
    </row>
    <row r="30">
      <c r="A30" s="114" t="s">
        <v>407</v>
      </c>
      <c r="B30" s="94"/>
      <c r="C30" s="120" t="s">
        <v>408</v>
      </c>
      <c r="D30" s="96"/>
      <c r="E30" s="115" t="s">
        <v>356</v>
      </c>
      <c r="F30" s="98"/>
      <c r="G30" s="94" t="s">
        <v>144</v>
      </c>
      <c r="H30" s="100"/>
      <c r="I30" s="100"/>
      <c r="J30" s="101"/>
      <c r="K30" s="94"/>
      <c r="L30" s="102"/>
      <c r="M30" s="112" t="b">
        <v>1</v>
      </c>
      <c r="N30" s="113" t="b">
        <v>0</v>
      </c>
      <c r="O30" s="113" t="b">
        <v>0</v>
      </c>
      <c r="P30" s="113" t="b">
        <v>0</v>
      </c>
      <c r="Q30" s="105" t="s">
        <v>410</v>
      </c>
      <c r="R30" s="106" t="str">
        <f t="array" ref="R30">IFERROR(INDEX('印量調查區'!G:G, MATCH(A30, '印量調查區'!A:A, 0)), "")</f>
        <v/>
      </c>
      <c r="S30" s="118" t="s">
        <v>411</v>
      </c>
      <c r="T30" s="107"/>
      <c r="U30" s="107"/>
      <c r="V30" s="107"/>
      <c r="W30" s="118" t="s">
        <v>413</v>
      </c>
      <c r="X30" s="107"/>
      <c r="Y30" s="107"/>
      <c r="Z30" s="107"/>
      <c r="AA30" s="107"/>
      <c r="AB30" s="107"/>
      <c r="AC30" s="107"/>
      <c r="AD30" s="107"/>
      <c r="AE30" s="118" t="s">
        <v>414</v>
      </c>
      <c r="AF30" s="107"/>
      <c r="AG30" s="118" t="s">
        <v>416</v>
      </c>
      <c r="AH30" s="107"/>
      <c r="AI30" s="107"/>
      <c r="AJ30" s="107"/>
      <c r="AK30" s="107"/>
      <c r="AL30" s="118" t="s">
        <v>417</v>
      </c>
      <c r="AM30" s="107"/>
      <c r="AN30" s="105"/>
      <c r="AO30" s="105"/>
      <c r="AP30" s="107"/>
      <c r="AQ30" s="109"/>
      <c r="AR30" s="109" t="str">
        <f>IFERROR(__xludf.DUMMYFUNCTION("IF(IFERROR(VLOOKUP(A30, IMPORTRANGE(""https://docs.google.com/spreadsheets/d/1f7uHQQgxgff8nh6aFDrh_cqkeFpcVPsvJILesm778_0"", ""工作表1!A:B""), 2, FALSE), """") &lt;&gt; """", ""有縮圖"", ""無縮圖"")"),"無縮圖")</f>
        <v>無縮圖</v>
      </c>
      <c r="AS30" s="107"/>
    </row>
    <row r="31">
      <c r="A31" s="114" t="s">
        <v>419</v>
      </c>
      <c r="B31" s="94" t="s">
        <v>420</v>
      </c>
      <c r="C31" s="120" t="s">
        <v>421</v>
      </c>
      <c r="D31" s="116"/>
      <c r="E31" s="116"/>
      <c r="F31" s="98"/>
      <c r="G31" s="94" t="s">
        <v>144</v>
      </c>
      <c r="H31" s="100"/>
      <c r="I31" s="100"/>
      <c r="J31" s="101"/>
      <c r="K31" s="94"/>
      <c r="L31" s="111"/>
      <c r="M31" s="112" t="b">
        <v>1</v>
      </c>
      <c r="N31" s="113" t="b">
        <v>0</v>
      </c>
      <c r="O31" s="113" t="b">
        <v>0</v>
      </c>
      <c r="P31" s="113" t="b">
        <v>0</v>
      </c>
      <c r="Q31" s="107"/>
      <c r="R31" s="106" t="str">
        <f t="array" ref="R31">IFERROR(INDEX('印量調查區'!G:G, MATCH(A31, '印量調查區'!A:A, 0)), "")</f>
        <v/>
      </c>
      <c r="S31" s="118" t="s">
        <v>424</v>
      </c>
      <c r="T31" s="107"/>
      <c r="U31" s="107"/>
      <c r="V31" s="107"/>
      <c r="W31" s="118" t="s">
        <v>425</v>
      </c>
      <c r="X31" s="107"/>
      <c r="Y31" s="118" t="s">
        <v>426</v>
      </c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9"/>
      <c r="AR31" s="109" t="str">
        <f>IFERROR(__xludf.DUMMYFUNCTION("IF(IFERROR(VLOOKUP(A31, IMPORTRANGE(""https://docs.google.com/spreadsheets/d/1f7uHQQgxgff8nh6aFDrh_cqkeFpcVPsvJILesm778_0"", ""工作表1!A:B""), 2, FALSE), """") &lt;&gt; """", ""有縮圖"", ""無縮圖"")"),"無縮圖")</f>
        <v>無縮圖</v>
      </c>
      <c r="AS31" s="107"/>
    </row>
    <row r="32">
      <c r="A32" s="114" t="s">
        <v>428</v>
      </c>
      <c r="B32" s="94"/>
      <c r="C32" s="95"/>
      <c r="D32" s="116"/>
      <c r="E32" s="97" t="s">
        <v>429</v>
      </c>
      <c r="F32" s="98"/>
      <c r="G32" s="94" t="s">
        <v>140</v>
      </c>
      <c r="H32" s="100"/>
      <c r="I32" s="100"/>
      <c r="J32" s="101"/>
      <c r="K32" s="94"/>
      <c r="L32" s="111"/>
      <c r="M32" s="112" t="b">
        <v>0</v>
      </c>
      <c r="N32" s="113" t="b">
        <v>0</v>
      </c>
      <c r="O32" s="113" t="b">
        <v>0</v>
      </c>
      <c r="P32" s="113" t="b">
        <v>0</v>
      </c>
      <c r="Q32" s="107"/>
      <c r="R32" s="106" t="str">
        <f t="array" ref="R32">IFERROR(INDEX('印量調查區'!G:G, MATCH(A32, '印量調查區'!A:A, 0)), "")</f>
        <v/>
      </c>
      <c r="T32" s="107"/>
      <c r="U32" s="107"/>
      <c r="V32" s="107"/>
      <c r="W32" s="107"/>
      <c r="X32" s="107"/>
      <c r="Y32" s="107"/>
      <c r="Z32" s="105"/>
      <c r="AA32" s="107"/>
      <c r="AB32" s="107"/>
      <c r="AC32" s="107"/>
      <c r="AD32" s="107"/>
      <c r="AE32" s="105"/>
      <c r="AF32" s="107"/>
      <c r="AG32" s="107"/>
      <c r="AH32" s="107"/>
      <c r="AI32" s="107"/>
      <c r="AJ32" s="107"/>
      <c r="AK32" s="107"/>
      <c r="AL32" s="107"/>
      <c r="AM32" s="107"/>
      <c r="AN32" s="107"/>
      <c r="AO32" s="105"/>
      <c r="AP32" s="105"/>
      <c r="AQ32" s="109"/>
      <c r="AR32" s="109" t="str">
        <f>IFERROR(__xludf.DUMMYFUNCTION("IF(IFERROR(VLOOKUP(A32, IMPORTRANGE(""https://docs.google.com/spreadsheets/d/1f7uHQQgxgff8nh6aFDrh_cqkeFpcVPsvJILesm778_0"", ""工作表1!A:B""), 2, FALSE), """") &lt;&gt; """", ""有縮圖"", ""無縮圖"")"),"無縮圖")</f>
        <v>無縮圖</v>
      </c>
      <c r="AS32" s="107"/>
    </row>
    <row r="33">
      <c r="A33" s="114" t="s">
        <v>430</v>
      </c>
      <c r="B33" s="94"/>
      <c r="C33" s="95"/>
      <c r="D33" s="116"/>
      <c r="E33" s="115" t="s">
        <v>431</v>
      </c>
      <c r="F33" s="98"/>
      <c r="G33" s="94"/>
      <c r="H33" s="99"/>
      <c r="I33" s="100"/>
      <c r="J33" s="101"/>
      <c r="K33" s="98"/>
      <c r="L33" s="102"/>
      <c r="M33" s="112" t="b">
        <v>0</v>
      </c>
      <c r="N33" s="113" t="b">
        <v>0</v>
      </c>
      <c r="O33" s="113" t="b">
        <v>0</v>
      </c>
      <c r="P33" s="113" t="b">
        <v>0</v>
      </c>
      <c r="Q33" s="107"/>
      <c r="R33" s="106" t="str">
        <f t="array" ref="R33">IFERROR(INDEX('印量調查區'!G:G, MATCH(A33, '印量調查區'!A:A, 0)), "")</f>
        <v/>
      </c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9"/>
      <c r="AR33" s="109" t="str">
        <f>IFERROR(__xludf.DUMMYFUNCTION("IF(IFERROR(VLOOKUP(A33, IMPORTRANGE(""https://docs.google.com/spreadsheets/d/1f7uHQQgxgff8nh6aFDrh_cqkeFpcVPsvJILesm778_0"", ""工作表1!A:B""), 2, FALSE), """") &lt;&gt; """", ""有縮圖"", ""無縮圖"")"),"無縮圖")</f>
        <v>無縮圖</v>
      </c>
      <c r="AS33" s="107"/>
    </row>
    <row r="34">
      <c r="A34" s="114" t="s">
        <v>433</v>
      </c>
      <c r="B34" s="94"/>
      <c r="C34" s="95"/>
      <c r="D34" s="256" t="s">
        <v>434</v>
      </c>
      <c r="E34" s="115" t="s">
        <v>435</v>
      </c>
      <c r="F34" s="98"/>
      <c r="G34" s="94" t="s">
        <v>144</v>
      </c>
      <c r="H34" s="100" t="s">
        <v>34</v>
      </c>
      <c r="I34" s="100" t="s">
        <v>108</v>
      </c>
      <c r="J34" s="211" t="s">
        <v>437</v>
      </c>
      <c r="K34" s="94" t="s">
        <v>438</v>
      </c>
      <c r="L34" s="111"/>
      <c r="M34" s="112" t="b">
        <v>1</v>
      </c>
      <c r="N34" s="113" t="b">
        <v>1</v>
      </c>
      <c r="O34" s="113" t="b">
        <v>0</v>
      </c>
      <c r="P34" s="113" t="b">
        <v>1</v>
      </c>
      <c r="Q34" s="107"/>
      <c r="R34" s="106" t="str">
        <f t="array" ref="R34">IFERROR(INDEX('印量調查區'!G:G, MATCH(A34, '印量調查區'!A:A, 0)), "")</f>
        <v/>
      </c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18" t="s">
        <v>439</v>
      </c>
      <c r="AN34" s="107"/>
      <c r="AO34" s="118" t="s">
        <v>440</v>
      </c>
      <c r="AP34" s="107"/>
      <c r="AQ34" s="109"/>
      <c r="AR34" s="109" t="str">
        <f>IFERROR(__xludf.DUMMYFUNCTION("IF(IFERROR(VLOOKUP(A34, IMPORTRANGE(""https://docs.google.com/spreadsheets/d/1f7uHQQgxgff8nh6aFDrh_cqkeFpcVPsvJILesm778_0"", ""工作表1!A:B""), 2, FALSE), """") &lt;&gt; """", ""有縮圖"", ""無縮圖"")"),"無縮圖")</f>
        <v>無縮圖</v>
      </c>
      <c r="AS34" s="107"/>
    </row>
    <row r="35">
      <c r="A35" s="114" t="s">
        <v>442</v>
      </c>
      <c r="B35" s="94"/>
      <c r="C35" s="95"/>
      <c r="D35" s="96"/>
      <c r="E35" s="115" t="s">
        <v>443</v>
      </c>
      <c r="F35" s="98"/>
      <c r="G35" s="94" t="s">
        <v>144</v>
      </c>
      <c r="H35" s="100" t="s">
        <v>34</v>
      </c>
      <c r="I35" s="100" t="s">
        <v>84</v>
      </c>
      <c r="J35" s="101"/>
      <c r="K35" s="94" t="s">
        <v>444</v>
      </c>
      <c r="L35" s="111"/>
      <c r="M35" s="112" t="b">
        <v>1</v>
      </c>
      <c r="N35" s="113" t="b">
        <v>1</v>
      </c>
      <c r="O35" s="113" t="b">
        <v>1</v>
      </c>
      <c r="P35" s="113" t="b">
        <v>0</v>
      </c>
      <c r="Q35" s="107"/>
      <c r="R35" s="106" t="str">
        <f t="array" ref="R35">IFERROR(INDEX('印量調查區'!G:G, MATCH(A35, '印量調查區'!A:A, 0)), "")</f>
        <v/>
      </c>
      <c r="S35" s="118" t="s">
        <v>445</v>
      </c>
      <c r="T35" s="107"/>
      <c r="U35" s="118" t="s">
        <v>447</v>
      </c>
      <c r="V35" s="107"/>
      <c r="W35" s="107"/>
      <c r="X35" s="107"/>
      <c r="Y35" s="118" t="s">
        <v>448</v>
      </c>
      <c r="Z35" s="105"/>
      <c r="AA35" s="107"/>
      <c r="AB35" s="107"/>
      <c r="AC35" s="107"/>
      <c r="AD35" s="107"/>
      <c r="AE35" s="118" t="s">
        <v>449</v>
      </c>
      <c r="AF35" s="107"/>
      <c r="AG35" s="107"/>
      <c r="AH35" s="107"/>
      <c r="AI35" s="107"/>
      <c r="AJ35" s="107"/>
      <c r="AK35" s="107"/>
      <c r="AL35" s="107"/>
      <c r="AM35" s="118" t="s">
        <v>451</v>
      </c>
      <c r="AN35" s="118" t="s">
        <v>452</v>
      </c>
      <c r="AO35" s="107"/>
      <c r="AP35" s="107"/>
      <c r="AQ35" s="109"/>
      <c r="AR35" s="109" t="str">
        <f>IFERROR(__xludf.DUMMYFUNCTION("IF(IFERROR(VLOOKUP(A35, IMPORTRANGE(""https://docs.google.com/spreadsheets/d/1f7uHQQgxgff8nh6aFDrh_cqkeFpcVPsvJILesm778_0"", ""工作表1!A:B""), 2, FALSE), """") &lt;&gt; """", ""有縮圖"", ""無縮圖"")"),"無縮圖")</f>
        <v>無縮圖</v>
      </c>
      <c r="AS35" s="107"/>
    </row>
    <row r="36">
      <c r="A36" s="114" t="s">
        <v>454</v>
      </c>
      <c r="B36" s="94"/>
      <c r="C36" s="120" t="s">
        <v>455</v>
      </c>
      <c r="D36" s="96"/>
      <c r="E36" s="115" t="s">
        <v>456</v>
      </c>
      <c r="F36" s="98"/>
      <c r="G36" s="94" t="s">
        <v>144</v>
      </c>
      <c r="H36" s="100"/>
      <c r="I36" s="100"/>
      <c r="J36" s="101"/>
      <c r="K36" s="94"/>
      <c r="L36" s="111"/>
      <c r="M36" s="112" t="b">
        <v>1</v>
      </c>
      <c r="N36" s="113" t="b">
        <v>0</v>
      </c>
      <c r="O36" s="113" t="b">
        <v>1</v>
      </c>
      <c r="P36" s="113" t="b">
        <v>0</v>
      </c>
      <c r="Q36" s="107"/>
      <c r="R36" s="106" t="str">
        <f t="array" ref="R36">IFERROR(INDEX('印量調查區'!G:G, MATCH(A36, '印量調查區'!A:A, 0)), "")</f>
        <v/>
      </c>
      <c r="S36" s="118" t="s">
        <v>474</v>
      </c>
      <c r="T36" s="107"/>
      <c r="U36" s="107"/>
      <c r="V36" s="107"/>
      <c r="W36" s="118" t="s">
        <v>480</v>
      </c>
      <c r="X36" s="107"/>
      <c r="Y36" s="118" t="s">
        <v>481</v>
      </c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18" t="s">
        <v>482</v>
      </c>
      <c r="AO36" s="105"/>
      <c r="AP36" s="105"/>
      <c r="AQ36" s="109"/>
      <c r="AR36" s="109" t="str">
        <f>IFERROR(__xludf.DUMMYFUNCTION("IF(IFERROR(VLOOKUP(A36, IMPORTRANGE(""https://docs.google.com/spreadsheets/d/1f7uHQQgxgff8nh6aFDrh_cqkeFpcVPsvJILesm778_0"", ""工作表1!A:B""), 2, FALSE), """") &lt;&gt; """", ""有縮圖"", ""無縮圖"")"),"有縮圖")</f>
        <v>有縮圖</v>
      </c>
      <c r="AS36" s="183"/>
    </row>
    <row r="37">
      <c r="A37" s="114" t="s">
        <v>483</v>
      </c>
      <c r="B37" s="94"/>
      <c r="C37" s="120" t="s">
        <v>484</v>
      </c>
      <c r="D37" s="97" t="s">
        <v>484</v>
      </c>
      <c r="E37" s="116"/>
      <c r="F37" s="98"/>
      <c r="G37" s="94" t="s">
        <v>140</v>
      </c>
      <c r="H37" s="100"/>
      <c r="I37" s="100"/>
      <c r="J37" s="101"/>
      <c r="K37" s="94"/>
      <c r="L37" s="111"/>
      <c r="M37" s="112" t="b">
        <v>1</v>
      </c>
      <c r="N37" s="113" t="b">
        <v>0</v>
      </c>
      <c r="O37" s="113" t="b">
        <v>0</v>
      </c>
      <c r="P37" s="113" t="b">
        <v>0</v>
      </c>
      <c r="Q37" s="107"/>
      <c r="R37" s="106" t="str">
        <f t="array" ref="R37">IFERROR(INDEX('印量調查區'!G:G, MATCH(A37, '印量調查區'!A:A, 0)), "")</f>
        <v/>
      </c>
      <c r="S37" s="118" t="s">
        <v>485</v>
      </c>
      <c r="T37" s="107"/>
      <c r="U37" s="107"/>
      <c r="V37" s="107"/>
      <c r="W37" s="118" t="s">
        <v>486</v>
      </c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5"/>
      <c r="AP37" s="105"/>
      <c r="AQ37" s="109"/>
      <c r="AR37" s="109" t="str">
        <f>IFERROR(__xludf.DUMMYFUNCTION("IF(IFERROR(VLOOKUP(A37, IMPORTRANGE(""https://docs.google.com/spreadsheets/d/1f7uHQQgxgff8nh6aFDrh_cqkeFpcVPsvJILesm778_0"", ""工作表1!A:B""), 2, FALSE), """") &lt;&gt; """", ""有縮圖"", ""無縮圖"")"),"無縮圖")</f>
        <v>無縮圖</v>
      </c>
      <c r="AS37" s="105"/>
    </row>
    <row r="38">
      <c r="A38" s="114" t="s">
        <v>488</v>
      </c>
      <c r="B38" s="94"/>
      <c r="C38" s="120" t="s">
        <v>489</v>
      </c>
      <c r="D38" s="97" t="s">
        <v>489</v>
      </c>
      <c r="E38" s="116"/>
      <c r="F38" s="98"/>
      <c r="G38" s="94" t="s">
        <v>140</v>
      </c>
      <c r="H38" s="100"/>
      <c r="I38" s="100"/>
      <c r="J38" s="101"/>
      <c r="K38" s="94"/>
      <c r="L38" s="111"/>
      <c r="M38" s="112" t="b">
        <v>1</v>
      </c>
      <c r="N38" s="113" t="b">
        <v>0</v>
      </c>
      <c r="O38" s="113" t="b">
        <v>0</v>
      </c>
      <c r="P38" s="113" t="b">
        <v>0</v>
      </c>
      <c r="Q38" s="107"/>
      <c r="R38" s="106" t="str">
        <f t="array" ref="R38">IFERROR(INDEX('印量調查區'!G:G, MATCH(A38, '印量調查區'!A:A, 0)), "")</f>
        <v/>
      </c>
      <c r="S38" s="118" t="s">
        <v>493</v>
      </c>
      <c r="T38" s="107"/>
      <c r="U38" s="107"/>
      <c r="V38" s="107"/>
      <c r="W38" s="118" t="s">
        <v>494</v>
      </c>
      <c r="X38" s="107"/>
      <c r="Y38" s="107"/>
      <c r="Z38" s="107"/>
      <c r="AA38" s="107"/>
      <c r="AB38" s="107"/>
      <c r="AC38" s="107"/>
      <c r="AD38" s="107"/>
      <c r="AE38" s="118" t="s">
        <v>495</v>
      </c>
      <c r="AF38" s="118" t="s">
        <v>500</v>
      </c>
      <c r="AG38" s="107"/>
      <c r="AH38" s="107"/>
      <c r="AI38" s="107"/>
      <c r="AJ38" s="107"/>
      <c r="AK38" s="107"/>
      <c r="AL38" s="118" t="s">
        <v>503</v>
      </c>
      <c r="AM38" s="107"/>
      <c r="AN38" s="107"/>
      <c r="AO38" s="105"/>
      <c r="AP38" s="105"/>
      <c r="AQ38" s="109"/>
      <c r="AR38" s="109" t="str">
        <f>IFERROR(__xludf.DUMMYFUNCTION("IF(IFERROR(VLOOKUP(A38, IMPORTRANGE(""https://docs.google.com/spreadsheets/d/1f7uHQQgxgff8nh6aFDrh_cqkeFpcVPsvJILesm778_0"", ""工作表1!A:B""), 2, FALSE), """") &lt;&gt; """", ""有縮圖"", ""無縮圖"")"),"無縮圖")</f>
        <v>無縮圖</v>
      </c>
      <c r="AS38" s="107"/>
    </row>
    <row r="39">
      <c r="A39" s="114" t="s">
        <v>504</v>
      </c>
      <c r="B39" s="94" t="s">
        <v>505</v>
      </c>
      <c r="C39" s="95"/>
      <c r="D39" s="115" t="s">
        <v>509</v>
      </c>
      <c r="E39" s="97" t="s">
        <v>510</v>
      </c>
      <c r="F39" s="98"/>
      <c r="G39" s="94" t="s">
        <v>223</v>
      </c>
      <c r="H39" s="100" t="s">
        <v>34</v>
      </c>
      <c r="I39" s="100"/>
      <c r="J39" s="101"/>
      <c r="K39" s="94"/>
      <c r="L39" s="111"/>
      <c r="M39" s="112" t="b">
        <v>1</v>
      </c>
      <c r="N39" s="113" t="b">
        <v>1</v>
      </c>
      <c r="O39" s="113" t="b">
        <v>1</v>
      </c>
      <c r="P39" s="113" t="b">
        <v>0</v>
      </c>
      <c r="Q39" s="107"/>
      <c r="R39" s="106" t="str">
        <f t="array" ref="R39">IFERROR(INDEX('印量調查區'!G:G, MATCH(A39, '印量調查區'!A:A, 0)), "")</f>
        <v/>
      </c>
      <c r="S39" s="107"/>
      <c r="T39" s="107"/>
      <c r="U39" s="107"/>
      <c r="V39" s="107"/>
      <c r="W39" s="118" t="s">
        <v>514</v>
      </c>
      <c r="X39" s="107"/>
      <c r="Y39" s="107"/>
      <c r="Z39" s="107"/>
      <c r="AA39" s="107"/>
      <c r="AB39" s="107"/>
      <c r="AC39" s="107"/>
      <c r="AD39" s="107"/>
      <c r="AE39" s="107"/>
      <c r="AF39" s="107"/>
      <c r="AG39" s="118" t="s">
        <v>516</v>
      </c>
      <c r="AH39" s="107"/>
      <c r="AI39" s="107"/>
      <c r="AJ39" s="107"/>
      <c r="AK39" s="107"/>
      <c r="AL39" s="107"/>
      <c r="AM39" s="107"/>
      <c r="AN39" s="108" t="s">
        <v>523</v>
      </c>
      <c r="AO39" s="105"/>
      <c r="AP39" s="107"/>
      <c r="AQ39" s="109"/>
      <c r="AR39" s="109" t="str">
        <f>IFERROR(__xludf.DUMMYFUNCTION("IF(IFERROR(VLOOKUP(A39, IMPORTRANGE(""https://docs.google.com/spreadsheets/d/1f7uHQQgxgff8nh6aFDrh_cqkeFpcVPsvJILesm778_0"", ""工作表1!A:B""), 2, FALSE), """") &lt;&gt; """", ""有縮圖"", ""無縮圖"")"),"無縮圖")</f>
        <v>無縮圖</v>
      </c>
      <c r="AS39" s="107"/>
    </row>
    <row r="40">
      <c r="A40" s="114" t="s">
        <v>532</v>
      </c>
      <c r="B40" s="94" t="s">
        <v>533</v>
      </c>
      <c r="C40" s="120" t="s">
        <v>535</v>
      </c>
      <c r="D40" s="96"/>
      <c r="E40" s="96"/>
      <c r="F40" s="98"/>
      <c r="G40" s="94" t="s">
        <v>144</v>
      </c>
      <c r="H40" s="100" t="s">
        <v>34</v>
      </c>
      <c r="I40" s="100" t="s">
        <v>108</v>
      </c>
      <c r="J40" s="211" t="s">
        <v>539</v>
      </c>
      <c r="K40" s="94" t="s">
        <v>541</v>
      </c>
      <c r="L40" s="111"/>
      <c r="M40" s="112" t="b">
        <v>1</v>
      </c>
      <c r="N40" s="113" t="b">
        <v>1</v>
      </c>
      <c r="O40" s="113" t="b">
        <v>0</v>
      </c>
      <c r="P40" s="113" t="b">
        <v>1</v>
      </c>
      <c r="Q40" s="107"/>
      <c r="R40" s="106" t="str">
        <f t="array" ref="R40">IFERROR(INDEX('印量調查區'!G:G, MATCH(A40, '印量調查區'!A:A, 0)), "")</f>
        <v/>
      </c>
      <c r="S40" s="118" t="s">
        <v>552</v>
      </c>
      <c r="T40" s="107"/>
      <c r="U40" s="107"/>
      <c r="V40" s="107"/>
      <c r="W40" s="118" t="s">
        <v>563</v>
      </c>
      <c r="X40" s="107"/>
      <c r="Y40" s="107"/>
      <c r="Z40" s="107"/>
      <c r="AA40" s="107"/>
      <c r="AB40" s="107"/>
      <c r="AC40" s="107"/>
      <c r="AD40" s="107"/>
      <c r="AE40" s="107"/>
      <c r="AF40" s="118" t="s">
        <v>569</v>
      </c>
      <c r="AG40" s="107"/>
      <c r="AH40" s="107"/>
      <c r="AI40" s="107"/>
      <c r="AJ40" s="107"/>
      <c r="AK40" s="107"/>
      <c r="AL40" s="107"/>
      <c r="AM40" s="107"/>
      <c r="AN40" s="107"/>
      <c r="AO40" s="118" t="s">
        <v>577</v>
      </c>
      <c r="AP40" s="105"/>
      <c r="AQ40" s="109"/>
      <c r="AR40" s="109" t="str">
        <f>IFERROR(__xludf.DUMMYFUNCTION("IF(IFERROR(VLOOKUP(A40, IMPORTRANGE(""https://docs.google.com/spreadsheets/d/1f7uHQQgxgff8nh6aFDrh_cqkeFpcVPsvJILesm778_0"", ""工作表1!A:B""), 2, FALSE), """") &lt;&gt; """", ""有縮圖"", ""無縮圖"")"),"有縮圖")</f>
        <v>有縮圖</v>
      </c>
      <c r="AS40" s="107"/>
    </row>
    <row r="41">
      <c r="A41" s="114" t="s">
        <v>583</v>
      </c>
      <c r="B41" s="94"/>
      <c r="C41" s="120" t="s">
        <v>585</v>
      </c>
      <c r="D41" s="115" t="s">
        <v>585</v>
      </c>
      <c r="E41" s="116"/>
      <c r="F41" s="98"/>
      <c r="G41" s="94" t="s">
        <v>140</v>
      </c>
      <c r="H41" s="99"/>
      <c r="I41" s="100"/>
      <c r="J41" s="101"/>
      <c r="K41" s="98"/>
      <c r="L41" s="111"/>
      <c r="M41" s="112" t="b">
        <v>0</v>
      </c>
      <c r="N41" s="113" t="b">
        <v>0</v>
      </c>
      <c r="O41" s="113" t="b">
        <v>0</v>
      </c>
      <c r="P41" s="113" t="b">
        <v>0</v>
      </c>
      <c r="Q41" s="107"/>
      <c r="R41" s="106" t="str">
        <f t="array" ref="R41">IFERROR(INDEX('印量調查區'!G:G, MATCH(A41, '印量調查區'!A:A, 0)), "")</f>
        <v/>
      </c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9"/>
      <c r="AR41" s="109" t="str">
        <f>IFERROR(__xludf.DUMMYFUNCTION("IF(IFERROR(VLOOKUP(A41, IMPORTRANGE(""https://docs.google.com/spreadsheets/d/1f7uHQQgxgff8nh6aFDrh_cqkeFpcVPsvJILesm778_0"", ""工作表1!A:B""), 2, FALSE), """") &lt;&gt; """", ""有縮圖"", ""無縮圖"")"),"無縮圖")</f>
        <v>無縮圖</v>
      </c>
      <c r="AS41" s="107"/>
    </row>
    <row r="42">
      <c r="A42" s="114" t="s">
        <v>606</v>
      </c>
      <c r="B42" s="94" t="s">
        <v>608</v>
      </c>
      <c r="C42" s="95"/>
      <c r="D42" s="116"/>
      <c r="E42" s="115" t="s">
        <v>610</v>
      </c>
      <c r="F42" s="98"/>
      <c r="G42" s="94" t="s">
        <v>144</v>
      </c>
      <c r="H42" s="100" t="s">
        <v>34</v>
      </c>
      <c r="I42" s="100" t="s">
        <v>108</v>
      </c>
      <c r="J42" s="211" t="s">
        <v>613</v>
      </c>
      <c r="K42" s="94" t="s">
        <v>614</v>
      </c>
      <c r="L42" s="276"/>
      <c r="M42" s="113" t="b">
        <v>1</v>
      </c>
      <c r="N42" s="113" t="b">
        <v>1</v>
      </c>
      <c r="O42" s="113" t="b">
        <v>0</v>
      </c>
      <c r="P42" s="113" t="b">
        <v>1</v>
      </c>
      <c r="Q42" s="107"/>
      <c r="R42" s="106" t="str">
        <f t="array" ref="R42">IFERROR(INDEX('印量調查區'!G:G, MATCH(A42, '印量調查區'!A:A, 0)), "")</f>
        <v/>
      </c>
      <c r="S42" s="118" t="s">
        <v>621</v>
      </c>
      <c r="T42" s="107"/>
      <c r="U42" s="107"/>
      <c r="V42" s="107"/>
      <c r="W42" s="118" t="s">
        <v>629</v>
      </c>
      <c r="X42" s="107"/>
      <c r="Y42" s="107"/>
      <c r="Z42" s="107"/>
      <c r="AA42" s="118" t="s">
        <v>633</v>
      </c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18" t="s">
        <v>639</v>
      </c>
      <c r="AM42" s="107"/>
      <c r="AN42" s="107"/>
      <c r="AO42" s="118" t="s">
        <v>645</v>
      </c>
      <c r="AP42" s="107"/>
      <c r="AQ42" s="109"/>
      <c r="AR42" s="109" t="str">
        <f>IFERROR(__xludf.DUMMYFUNCTION("IF(IFERROR(VLOOKUP(A42, IMPORTRANGE(""https://docs.google.com/spreadsheets/d/1f7uHQQgxgff8nh6aFDrh_cqkeFpcVPsvJILesm778_0"", ""工作表1!A:B""), 2, FALSE), """") &lt;&gt; """", ""有縮圖"", ""無縮圖"")"),"無縮圖")</f>
        <v>無縮圖</v>
      </c>
      <c r="AS42" s="107"/>
    </row>
    <row r="43">
      <c r="A43" s="114" t="s">
        <v>652</v>
      </c>
      <c r="B43" s="94"/>
      <c r="C43" s="120" t="s">
        <v>654</v>
      </c>
      <c r="D43" s="96"/>
      <c r="E43" s="115" t="s">
        <v>656</v>
      </c>
      <c r="F43" s="98"/>
      <c r="G43" s="94" t="s">
        <v>657</v>
      </c>
      <c r="H43" s="100"/>
      <c r="I43" s="100"/>
      <c r="J43" s="101"/>
      <c r="K43" s="94"/>
      <c r="L43" s="111"/>
      <c r="M43" s="112" t="b">
        <v>1</v>
      </c>
      <c r="N43" s="113" t="b">
        <v>0</v>
      </c>
      <c r="O43" s="113" t="b">
        <v>0</v>
      </c>
      <c r="P43" s="113" t="b">
        <v>0</v>
      </c>
      <c r="Q43" s="107"/>
      <c r="R43" s="106" t="str">
        <f t="array" ref="R43">IFERROR(INDEX('印量調查區'!G:G, MATCH(A43, '印量調查區'!A:A, 0)), "")</f>
        <v/>
      </c>
      <c r="S43" s="107"/>
      <c r="T43" s="107"/>
      <c r="U43" s="107"/>
      <c r="V43" s="107"/>
      <c r="W43" s="118" t="s">
        <v>669</v>
      </c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18" t="s">
        <v>675</v>
      </c>
      <c r="AN43" s="107"/>
      <c r="AO43" s="105"/>
      <c r="AP43" s="107"/>
      <c r="AQ43" s="109"/>
      <c r="AR43" s="109" t="str">
        <f>IFERROR(__xludf.DUMMYFUNCTION("IF(IFERROR(VLOOKUP(A43, IMPORTRANGE(""https://docs.google.com/spreadsheets/d/1f7uHQQgxgff8nh6aFDrh_cqkeFpcVPsvJILesm778_0"", ""工作表1!A:B""), 2, FALSE), """") &lt;&gt; """", ""有縮圖"", ""無縮圖"")"),"有縮圖")</f>
        <v>有縮圖</v>
      </c>
      <c r="AS43" s="107"/>
    </row>
    <row r="44">
      <c r="A44" s="114" t="s">
        <v>683</v>
      </c>
      <c r="B44" s="94"/>
      <c r="C44" s="95"/>
      <c r="D44" s="97" t="s">
        <v>685</v>
      </c>
      <c r="E44" s="96"/>
      <c r="F44" s="98"/>
      <c r="G44" s="94" t="s">
        <v>144</v>
      </c>
      <c r="H44" s="276" t="s">
        <v>47</v>
      </c>
      <c r="I44" s="100" t="s">
        <v>108</v>
      </c>
      <c r="J44" s="117" t="s">
        <v>145</v>
      </c>
      <c r="K44" s="94" t="s">
        <v>691</v>
      </c>
      <c r="L44" s="111"/>
      <c r="M44" s="112" t="b">
        <v>1</v>
      </c>
      <c r="N44" s="113" t="b">
        <v>1</v>
      </c>
      <c r="O44" s="113" t="b">
        <v>0</v>
      </c>
      <c r="P44" s="113" t="b">
        <v>1</v>
      </c>
      <c r="Q44" s="107"/>
      <c r="R44" s="106" t="str">
        <f t="array" ref="R44">IFERROR(INDEX('印量調查區'!G:G, MATCH(A44, '印量調查區'!A:A, 0)), "")</f>
        <v/>
      </c>
      <c r="S44" s="68"/>
      <c r="T44" s="107"/>
      <c r="U44" s="107"/>
      <c r="V44" s="107"/>
      <c r="W44" s="283" t="s">
        <v>700</v>
      </c>
      <c r="X44" s="107"/>
      <c r="Y44" s="107"/>
      <c r="Z44" s="283" t="s">
        <v>706</v>
      </c>
      <c r="AA44" s="118" t="s">
        <v>713</v>
      </c>
      <c r="AB44" s="107"/>
      <c r="AC44" s="68"/>
      <c r="AD44" s="107"/>
      <c r="AE44" s="107"/>
      <c r="AF44" s="107"/>
      <c r="AG44" s="107"/>
      <c r="AH44" s="107"/>
      <c r="AI44" s="107"/>
      <c r="AJ44" s="68"/>
      <c r="AK44" s="107"/>
      <c r="AL44" s="68"/>
      <c r="AM44" s="107"/>
      <c r="AN44" s="107"/>
      <c r="AO44" s="118" t="s">
        <v>722</v>
      </c>
      <c r="AP44" s="107"/>
      <c r="AQ44" s="109"/>
      <c r="AR44" s="109" t="str">
        <f>IFERROR(__xludf.DUMMYFUNCTION("IF(IFERROR(VLOOKUP(A44, IMPORTRANGE(""https://docs.google.com/spreadsheets/d/1f7uHQQgxgff8nh6aFDrh_cqkeFpcVPsvJILesm778_0"", ""工作表1!A:B""), 2, FALSE), """") &lt;&gt; """", ""有縮圖"", ""無縮圖"")"),"有縮圖")</f>
        <v>有縮圖</v>
      </c>
      <c r="AS44" s="107"/>
    </row>
    <row r="45">
      <c r="A45" s="114" t="s">
        <v>732</v>
      </c>
      <c r="B45" s="94"/>
      <c r="C45" s="95"/>
      <c r="D45" s="97" t="s">
        <v>735</v>
      </c>
      <c r="E45" s="115" t="s">
        <v>736</v>
      </c>
      <c r="F45" s="98"/>
      <c r="G45" s="94" t="s">
        <v>738</v>
      </c>
      <c r="H45" s="100"/>
      <c r="I45" s="100"/>
      <c r="J45" s="211"/>
      <c r="K45" s="94"/>
      <c r="L45" s="111"/>
      <c r="M45" s="112" t="b">
        <v>1</v>
      </c>
      <c r="N45" s="113" t="b">
        <v>0</v>
      </c>
      <c r="O45" s="113" t="b">
        <v>0</v>
      </c>
      <c r="P45" s="113" t="b">
        <v>0</v>
      </c>
      <c r="Q45" s="107"/>
      <c r="R45" s="106" t="str">
        <f t="array" ref="R45">IFERROR(INDEX('印量調查區'!G:G, MATCH(A45, '印量調查區'!A:A, 0)), "")</f>
        <v/>
      </c>
      <c r="S45" s="118" t="s">
        <v>746</v>
      </c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5"/>
      <c r="AP45" s="107"/>
      <c r="AQ45" s="109"/>
      <c r="AR45" s="109" t="str">
        <f>IFERROR(__xludf.DUMMYFUNCTION("IF(IFERROR(VLOOKUP(A45, IMPORTRANGE(""https://docs.google.com/spreadsheets/d/1f7uHQQgxgff8nh6aFDrh_cqkeFpcVPsvJILesm778_0"", ""工作表1!A:B""), 2, FALSE), """") &lt;&gt; """", ""有縮圖"", ""無縮圖"")"),"無縮圖")</f>
        <v>無縮圖</v>
      </c>
      <c r="AS45" s="107"/>
    </row>
    <row r="46">
      <c r="A46" s="114" t="s">
        <v>758</v>
      </c>
      <c r="B46" s="94"/>
      <c r="C46" s="120" t="s">
        <v>760</v>
      </c>
      <c r="D46" s="116"/>
      <c r="E46" s="116"/>
      <c r="F46" s="98"/>
      <c r="G46" s="94"/>
      <c r="H46" s="99"/>
      <c r="I46" s="100"/>
      <c r="J46" s="101"/>
      <c r="K46" s="98"/>
      <c r="L46" s="111"/>
      <c r="M46" s="112" t="b">
        <v>0</v>
      </c>
      <c r="N46" s="113" t="b">
        <v>0</v>
      </c>
      <c r="O46" s="113" t="b">
        <v>0</v>
      </c>
      <c r="P46" s="113" t="b">
        <v>0</v>
      </c>
      <c r="Q46" s="107"/>
      <c r="R46" s="106" t="str">
        <f t="array" ref="R46">IFERROR(INDEX('印量調查區'!G:G, MATCH(A46, '印量調查區'!A:A, 0)), "")</f>
        <v/>
      </c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9"/>
      <c r="AR46" s="109" t="str">
        <f>IFERROR(__xludf.DUMMYFUNCTION("IF(IFERROR(VLOOKUP(A46, IMPORTRANGE(""https://docs.google.com/spreadsheets/d/1f7uHQQgxgff8nh6aFDrh_cqkeFpcVPsvJILesm778_0"", ""工作表1!A:B""), 2, FALSE), """") &lt;&gt; """", ""有縮圖"", ""無縮圖"")"),"無縮圖")</f>
        <v>無縮圖</v>
      </c>
      <c r="AS46" s="107"/>
    </row>
    <row r="47">
      <c r="A47" s="114" t="s">
        <v>770</v>
      </c>
      <c r="B47" s="94"/>
      <c r="C47" s="95"/>
      <c r="D47" s="115" t="s">
        <v>772</v>
      </c>
      <c r="E47" s="115" t="s">
        <v>774</v>
      </c>
      <c r="F47" s="98"/>
      <c r="G47" s="94" t="s">
        <v>140</v>
      </c>
      <c r="H47" s="100"/>
      <c r="I47" s="100"/>
      <c r="J47" s="101"/>
      <c r="K47" s="94"/>
      <c r="L47" s="102"/>
      <c r="M47" s="112" t="b">
        <v>1</v>
      </c>
      <c r="N47" s="113" t="b">
        <v>0</v>
      </c>
      <c r="O47" s="113" t="b">
        <v>0</v>
      </c>
      <c r="P47" s="113" t="b">
        <v>0</v>
      </c>
      <c r="Q47" s="107"/>
      <c r="R47" s="106" t="str">
        <f t="array" ref="R47">IFERROR(INDEX('印量調查區'!G:G, MATCH(A47, '印量調查區'!A:A, 0)), "")</f>
        <v/>
      </c>
      <c r="S47" s="118" t="s">
        <v>782</v>
      </c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83"/>
      <c r="AP47" s="107"/>
      <c r="AQ47" s="109"/>
      <c r="AR47" s="109" t="str">
        <f>IFERROR(__xludf.DUMMYFUNCTION("IF(IFERROR(VLOOKUP(A47, IMPORTRANGE(""https://docs.google.com/spreadsheets/d/1f7uHQQgxgff8nh6aFDrh_cqkeFpcVPsvJILesm778_0"", ""工作表1!A:B""), 2, FALSE), """") &lt;&gt; """", ""有縮圖"", ""無縮圖"")"),"無縮圖")</f>
        <v>無縮圖</v>
      </c>
      <c r="AS47" s="107"/>
    </row>
    <row r="48">
      <c r="A48" s="114" t="s">
        <v>795</v>
      </c>
      <c r="B48" s="94"/>
      <c r="C48" s="120" t="s">
        <v>797</v>
      </c>
      <c r="D48" s="115" t="s">
        <v>797</v>
      </c>
      <c r="E48" s="116"/>
      <c r="F48" s="98"/>
      <c r="G48" s="94" t="s">
        <v>799</v>
      </c>
      <c r="H48" s="100"/>
      <c r="I48" s="100"/>
      <c r="J48" s="101"/>
      <c r="K48" s="94"/>
      <c r="L48" s="102"/>
      <c r="M48" s="112" t="b">
        <v>1</v>
      </c>
      <c r="N48" s="113" t="b">
        <v>0</v>
      </c>
      <c r="O48" s="113" t="b">
        <v>0</v>
      </c>
      <c r="P48" s="113" t="b">
        <v>0</v>
      </c>
      <c r="Q48" s="107"/>
      <c r="R48" s="106" t="str">
        <f t="array" ref="R48">IFERROR(INDEX('印量調查區'!G:G, MATCH(A48, '印量調查區'!A:A, 0)), "")</f>
        <v/>
      </c>
      <c r="S48" s="118" t="s">
        <v>811</v>
      </c>
      <c r="T48" s="118" t="s">
        <v>817</v>
      </c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18" t="s">
        <v>826</v>
      </c>
      <c r="AF48" s="118" t="s">
        <v>831</v>
      </c>
      <c r="AG48" s="107"/>
      <c r="AH48" s="107"/>
      <c r="AI48" s="107"/>
      <c r="AJ48" s="107"/>
      <c r="AK48" s="118" t="s">
        <v>837</v>
      </c>
      <c r="AL48" s="107"/>
      <c r="AM48" s="118" t="s">
        <v>843</v>
      </c>
      <c r="AN48" s="105"/>
      <c r="AO48" s="105"/>
      <c r="AP48" s="105"/>
      <c r="AQ48" s="109"/>
      <c r="AR48" s="109" t="str">
        <f>IFERROR(__xludf.DUMMYFUNCTION("IF(IFERROR(VLOOKUP(A48, IMPORTRANGE(""https://docs.google.com/spreadsheets/d/1f7uHQQgxgff8nh6aFDrh_cqkeFpcVPsvJILesm778_0"", ""工作表1!A:B""), 2, FALSE), """") &lt;&gt; """", ""有縮圖"", ""無縮圖"")"),"無縮圖")</f>
        <v>無縮圖</v>
      </c>
      <c r="AS48" s="105"/>
    </row>
    <row r="49">
      <c r="A49" s="114" t="s">
        <v>861</v>
      </c>
      <c r="B49" s="94"/>
      <c r="C49" s="120" t="s">
        <v>863</v>
      </c>
      <c r="D49" s="115" t="s">
        <v>863</v>
      </c>
      <c r="E49" s="116"/>
      <c r="F49" s="98"/>
      <c r="G49" s="94" t="s">
        <v>144</v>
      </c>
      <c r="H49" s="99"/>
      <c r="I49" s="100"/>
      <c r="J49" s="101"/>
      <c r="K49" s="94"/>
      <c r="L49" s="111"/>
      <c r="M49" s="112" t="b">
        <v>1</v>
      </c>
      <c r="N49" s="113" t="b">
        <v>0</v>
      </c>
      <c r="O49" s="113" t="b">
        <v>1</v>
      </c>
      <c r="P49" s="113" t="b">
        <v>0</v>
      </c>
      <c r="Q49" s="107"/>
      <c r="R49" s="106" t="str">
        <f t="array" ref="R49">IFERROR(INDEX('印量調查區'!G:G, MATCH(A49, '印量調查區'!A:A, 0)), "")</f>
        <v/>
      </c>
      <c r="S49" s="118" t="s">
        <v>877</v>
      </c>
      <c r="T49" s="107"/>
      <c r="U49" s="107"/>
      <c r="V49" s="107"/>
      <c r="W49" s="118" t="s">
        <v>882</v>
      </c>
      <c r="X49" s="107"/>
      <c r="Y49" s="118" t="s">
        <v>886</v>
      </c>
      <c r="Z49" s="118" t="s">
        <v>890</v>
      </c>
      <c r="AA49" s="107"/>
      <c r="AB49" s="107"/>
      <c r="AC49" s="107"/>
      <c r="AD49" s="118" t="s">
        <v>895</v>
      </c>
      <c r="AE49" s="107"/>
      <c r="AF49" s="107"/>
      <c r="AG49" s="107"/>
      <c r="AH49" s="107"/>
      <c r="AI49" s="107"/>
      <c r="AJ49" s="107"/>
      <c r="AK49" s="107"/>
      <c r="AL49" s="107"/>
      <c r="AM49" s="107"/>
      <c r="AN49" s="118" t="s">
        <v>902</v>
      </c>
      <c r="AO49" s="105"/>
      <c r="AP49" s="107"/>
      <c r="AQ49" s="109"/>
      <c r="AR49" s="109" t="str">
        <f>IFERROR(__xludf.DUMMYFUNCTION("IF(IFERROR(VLOOKUP(A49, IMPORTRANGE(""https://docs.google.com/spreadsheets/d/1f7uHQQgxgff8nh6aFDrh_cqkeFpcVPsvJILesm778_0"", ""工作表1!A:B""), 2, FALSE), """") &lt;&gt; """", ""有縮圖"", ""無縮圖"")"),"有縮圖")</f>
        <v>有縮圖</v>
      </c>
      <c r="AS49" s="107"/>
    </row>
    <row r="50">
      <c r="A50" s="114" t="s">
        <v>908</v>
      </c>
      <c r="B50" s="94" t="s">
        <v>909</v>
      </c>
      <c r="C50" s="95"/>
      <c r="D50" s="97" t="s">
        <v>911</v>
      </c>
      <c r="E50" s="115" t="s">
        <v>911</v>
      </c>
      <c r="F50" s="98"/>
      <c r="G50" s="94" t="s">
        <v>305</v>
      </c>
      <c r="H50" s="100"/>
      <c r="I50" s="100"/>
      <c r="J50" s="211"/>
      <c r="K50" s="94"/>
      <c r="L50" s="111"/>
      <c r="M50" s="112" t="b">
        <v>1</v>
      </c>
      <c r="N50" s="113" t="b">
        <v>0</v>
      </c>
      <c r="O50" s="113" t="b">
        <v>0</v>
      </c>
      <c r="P50" s="113" t="b">
        <v>0</v>
      </c>
      <c r="Q50" s="107"/>
      <c r="R50" s="106" t="str">
        <f t="array" ref="R50">IFERROR(INDEX('印量調查區'!G:G, MATCH(A50, '印量調查區'!A:A, 0)), "")</f>
        <v/>
      </c>
      <c r="S50" s="107"/>
      <c r="T50" s="107"/>
      <c r="U50" s="107"/>
      <c r="V50" s="107"/>
      <c r="W50" s="118" t="s">
        <v>920</v>
      </c>
      <c r="X50" s="107"/>
      <c r="Y50" s="107"/>
      <c r="Z50" s="118" t="s">
        <v>925</v>
      </c>
      <c r="AA50" s="107"/>
      <c r="AB50" s="107"/>
      <c r="AC50" s="107"/>
      <c r="AD50" s="107"/>
      <c r="AE50" s="118" t="s">
        <v>930</v>
      </c>
      <c r="AF50" s="107"/>
      <c r="AG50" s="107"/>
      <c r="AH50" s="107"/>
      <c r="AI50" s="107"/>
      <c r="AJ50" s="107"/>
      <c r="AK50" s="107"/>
      <c r="AL50" s="118" t="s">
        <v>937</v>
      </c>
      <c r="AM50" s="107"/>
      <c r="AN50" s="105"/>
      <c r="AO50" s="105"/>
      <c r="AP50" s="107"/>
      <c r="AQ50" s="109"/>
      <c r="AR50" s="109" t="str">
        <f>IFERROR(__xludf.DUMMYFUNCTION("IF(IFERROR(VLOOKUP(A50, IMPORTRANGE(""https://docs.google.com/spreadsheets/d/1f7uHQQgxgff8nh6aFDrh_cqkeFpcVPsvJILesm778_0"", ""工作表1!A:B""), 2, FALSE), """") &lt;&gt; """", ""有縮圖"", ""無縮圖"")"),"無縮圖")</f>
        <v>無縮圖</v>
      </c>
      <c r="AS50" s="107"/>
    </row>
    <row r="51">
      <c r="A51" s="114" t="s">
        <v>943</v>
      </c>
      <c r="B51" s="94"/>
      <c r="C51" s="120" t="s">
        <v>945</v>
      </c>
      <c r="D51" s="96"/>
      <c r="E51" s="115" t="s">
        <v>947</v>
      </c>
      <c r="F51" s="98"/>
      <c r="G51" s="94" t="s">
        <v>140</v>
      </c>
      <c r="H51" s="99"/>
      <c r="I51" s="100"/>
      <c r="J51" s="101"/>
      <c r="K51" s="98"/>
      <c r="L51" s="111"/>
      <c r="M51" s="112" t="b">
        <v>1</v>
      </c>
      <c r="N51" s="113" t="b">
        <v>0</v>
      </c>
      <c r="O51" s="113" t="b">
        <v>0</v>
      </c>
      <c r="P51" s="113" t="b">
        <v>0</v>
      </c>
      <c r="Q51" s="107"/>
      <c r="R51" s="106" t="str">
        <f t="array" ref="R51">IFERROR(INDEX('印量調查區'!G:G, MATCH(A51, '印量調查區'!A:A, 0)), "")</f>
        <v/>
      </c>
      <c r="S51" s="107"/>
      <c r="T51" s="107"/>
      <c r="U51" s="107"/>
      <c r="V51" s="107"/>
      <c r="W51" s="118" t="s">
        <v>957</v>
      </c>
      <c r="X51" s="107"/>
      <c r="Y51" s="107"/>
      <c r="Z51" s="107"/>
      <c r="AA51" s="107"/>
      <c r="AB51" s="107"/>
      <c r="AC51" s="107"/>
      <c r="AD51" s="107"/>
      <c r="AE51" s="118" t="s">
        <v>961</v>
      </c>
      <c r="AF51" s="107"/>
      <c r="AG51" s="107"/>
      <c r="AH51" s="107"/>
      <c r="AI51" s="107"/>
      <c r="AJ51" s="107"/>
      <c r="AK51" s="107"/>
      <c r="AL51" s="118" t="s">
        <v>967</v>
      </c>
      <c r="AM51" s="107"/>
      <c r="AN51" s="107"/>
      <c r="AO51" s="107"/>
      <c r="AP51" s="107"/>
      <c r="AQ51" s="109"/>
      <c r="AR51" s="109" t="str">
        <f>IFERROR(__xludf.DUMMYFUNCTION("IF(IFERROR(VLOOKUP(A51, IMPORTRANGE(""https://docs.google.com/spreadsheets/d/1f7uHQQgxgff8nh6aFDrh_cqkeFpcVPsvJILesm778_0"", ""工作表1!A:B""), 2, FALSE), """") &lt;&gt; """", ""有縮圖"", ""無縮圖"")"),"無縮圖")</f>
        <v>無縮圖</v>
      </c>
      <c r="AS51" s="107"/>
    </row>
    <row r="52">
      <c r="A52" s="114" t="s">
        <v>975</v>
      </c>
      <c r="B52" s="94" t="s">
        <v>977</v>
      </c>
      <c r="C52" s="120" t="s">
        <v>978</v>
      </c>
      <c r="D52" s="97" t="s">
        <v>980</v>
      </c>
      <c r="E52" s="96"/>
      <c r="F52" s="98"/>
      <c r="G52" s="94" t="s">
        <v>144</v>
      </c>
      <c r="H52" s="100" t="s">
        <v>35</v>
      </c>
      <c r="I52" s="100" t="s">
        <v>108</v>
      </c>
      <c r="J52" s="211" t="s">
        <v>983</v>
      </c>
      <c r="K52" s="94" t="s">
        <v>985</v>
      </c>
      <c r="L52" s="111"/>
      <c r="M52" s="112" t="b">
        <v>1</v>
      </c>
      <c r="N52" s="113" t="b">
        <v>1</v>
      </c>
      <c r="O52" s="113" t="b">
        <v>0</v>
      </c>
      <c r="P52" s="113" t="b">
        <v>1</v>
      </c>
      <c r="Q52" s="107"/>
      <c r="R52" s="106" t="str">
        <f t="array" ref="R52">IFERROR(INDEX('印量調查區'!G:G, MATCH(A52, '印量調查區'!A:A, 0)), "")</f>
        <v/>
      </c>
      <c r="S52" s="118" t="s">
        <v>994</v>
      </c>
      <c r="T52" s="107"/>
      <c r="U52" s="107"/>
      <c r="V52" s="107"/>
      <c r="W52" s="118" t="s">
        <v>1000</v>
      </c>
      <c r="X52" s="107"/>
      <c r="Y52" s="107"/>
      <c r="Z52" s="118" t="s">
        <v>1004</v>
      </c>
      <c r="AA52" s="118" t="s">
        <v>1009</v>
      </c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5"/>
      <c r="AO52" s="118" t="s">
        <v>1017</v>
      </c>
      <c r="AP52" s="107"/>
      <c r="AQ52" s="109"/>
      <c r="AR52" s="109" t="str">
        <f>IFERROR(__xludf.DUMMYFUNCTION("IF(IFERROR(VLOOKUP(A52, IMPORTRANGE(""https://docs.google.com/spreadsheets/d/1f7uHQQgxgff8nh6aFDrh_cqkeFpcVPsvJILesm778_0"", ""工作表1!A:B""), 2, FALSE), """") &lt;&gt; """", ""有縮圖"", ""無縮圖"")"),"有縮圖")</f>
        <v>有縮圖</v>
      </c>
      <c r="AS52" s="105"/>
    </row>
    <row r="53">
      <c r="A53" s="114" t="s">
        <v>1027</v>
      </c>
      <c r="B53" s="94" t="s">
        <v>1029</v>
      </c>
      <c r="C53" s="120" t="s">
        <v>1030</v>
      </c>
      <c r="D53" s="96"/>
      <c r="E53" s="116"/>
      <c r="F53" s="98"/>
      <c r="G53" s="94" t="s">
        <v>144</v>
      </c>
      <c r="H53" s="100" t="s">
        <v>35</v>
      </c>
      <c r="I53" s="100" t="s">
        <v>84</v>
      </c>
      <c r="J53" s="101"/>
      <c r="K53" s="94" t="s">
        <v>1035</v>
      </c>
      <c r="L53" s="111"/>
      <c r="M53" s="112" t="b">
        <v>1</v>
      </c>
      <c r="N53" s="113" t="b">
        <v>1</v>
      </c>
      <c r="O53" s="113" t="b">
        <v>0</v>
      </c>
      <c r="P53" s="113" t="b">
        <v>0</v>
      </c>
      <c r="Q53" s="107"/>
      <c r="R53" s="106" t="str">
        <f t="array" ref="R53">IFERROR(INDEX('印量調查區'!G:G, MATCH(A53, '印量調查區'!A:A, 0)), "")</f>
        <v/>
      </c>
      <c r="S53" s="118" t="s">
        <v>1043</v>
      </c>
      <c r="T53" s="105"/>
      <c r="U53" s="105"/>
      <c r="V53" s="107"/>
      <c r="W53" s="118" t="s">
        <v>1049</v>
      </c>
      <c r="X53" s="107"/>
      <c r="Y53" s="118" t="s">
        <v>1054</v>
      </c>
      <c r="Z53" s="118" t="s">
        <v>1058</v>
      </c>
      <c r="AA53" s="105"/>
      <c r="AB53" s="105"/>
      <c r="AC53" s="107"/>
      <c r="AD53" s="107"/>
      <c r="AE53" s="105"/>
      <c r="AF53" s="107"/>
      <c r="AG53" s="107"/>
      <c r="AH53" s="107"/>
      <c r="AI53" s="105"/>
      <c r="AJ53" s="105"/>
      <c r="AK53" s="107"/>
      <c r="AL53" s="105"/>
      <c r="AM53" s="107"/>
      <c r="AN53" s="107"/>
      <c r="AO53" s="105"/>
      <c r="AP53" s="118" t="s">
        <v>1067</v>
      </c>
      <c r="AQ53" s="109"/>
      <c r="AR53" s="109" t="str">
        <f>IFERROR(__xludf.DUMMYFUNCTION("IF(IFERROR(VLOOKUP(A53, IMPORTRANGE(""https://docs.google.com/spreadsheets/d/1f7uHQQgxgff8nh6aFDrh_cqkeFpcVPsvJILesm778_0"", ""工作表1!A:B""), 2, FALSE), """") &lt;&gt; """", ""有縮圖"", ""無縮圖"")"),"有縮圖")</f>
        <v>有縮圖</v>
      </c>
      <c r="AS53" s="107"/>
    </row>
    <row r="54">
      <c r="A54" s="114" t="s">
        <v>1075</v>
      </c>
      <c r="B54" s="94"/>
      <c r="C54" s="120" t="s">
        <v>1077</v>
      </c>
      <c r="D54" s="116"/>
      <c r="E54" s="115" t="s">
        <v>1079</v>
      </c>
      <c r="F54" s="98"/>
      <c r="G54" s="94" t="s">
        <v>144</v>
      </c>
      <c r="H54" s="99"/>
      <c r="I54" s="99"/>
      <c r="J54" s="110"/>
      <c r="K54" s="98"/>
      <c r="L54" s="111"/>
      <c r="M54" s="112" t="b">
        <v>1</v>
      </c>
      <c r="N54" s="113" t="b">
        <v>0</v>
      </c>
      <c r="O54" s="113" t="b">
        <v>1</v>
      </c>
      <c r="P54" s="113" t="b">
        <v>0</v>
      </c>
      <c r="Q54" s="107"/>
      <c r="R54" s="106" t="str">
        <f t="array" ref="R54">IFERROR(INDEX('印量調查區'!G:G, MATCH(A54, '印量調查區'!A:A, 0)), "")</f>
        <v/>
      </c>
      <c r="S54" s="118" t="s">
        <v>1086</v>
      </c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18" t="s">
        <v>1094</v>
      </c>
      <c r="AF54" s="107"/>
      <c r="AG54" s="107"/>
      <c r="AH54" s="107"/>
      <c r="AI54" s="107"/>
      <c r="AJ54" s="118" t="s">
        <v>1101</v>
      </c>
      <c r="AK54" s="107"/>
      <c r="AL54" s="118" t="s">
        <v>1105</v>
      </c>
      <c r="AM54" s="107"/>
      <c r="AN54" s="105" t="s">
        <v>1106</v>
      </c>
      <c r="AO54" s="107"/>
      <c r="AP54" s="105"/>
      <c r="AQ54" s="109"/>
      <c r="AR54" s="109" t="str">
        <f>IFERROR(__xludf.DUMMYFUNCTION("IF(IFERROR(VLOOKUP(A54, IMPORTRANGE(""https://docs.google.com/spreadsheets/d/1f7uHQQgxgff8nh6aFDrh_cqkeFpcVPsvJILesm778_0"", ""工作表1!A:B""), 2, FALSE), """") &lt;&gt; """", ""有縮圖"", ""無縮圖"")"),"無縮圖")</f>
        <v>無縮圖</v>
      </c>
      <c r="AS54" s="107"/>
    </row>
    <row r="55">
      <c r="A55" s="114" t="s">
        <v>1107</v>
      </c>
      <c r="B55" s="94" t="s">
        <v>1107</v>
      </c>
      <c r="C55" s="95"/>
      <c r="D55" s="116"/>
      <c r="E55" s="115" t="s">
        <v>1108</v>
      </c>
      <c r="F55" s="98"/>
      <c r="G55" s="94" t="s">
        <v>1109</v>
      </c>
      <c r="H55" s="100" t="s">
        <v>34</v>
      </c>
      <c r="I55" s="100" t="s">
        <v>108</v>
      </c>
      <c r="J55" s="110"/>
      <c r="K55" s="98"/>
      <c r="L55" s="111"/>
      <c r="M55" s="112" t="b">
        <v>1</v>
      </c>
      <c r="N55" s="113" t="b">
        <v>1</v>
      </c>
      <c r="O55" s="113" t="b">
        <v>0</v>
      </c>
      <c r="P55" s="113" t="b">
        <v>0</v>
      </c>
      <c r="Q55" s="107"/>
      <c r="R55" s="106" t="str">
        <f t="array" ref="R55">IFERROR(INDEX('印量調查區'!G:G, MATCH(A55, '印量調查區'!A:A, 0)), "")</f>
        <v/>
      </c>
      <c r="S55" s="105"/>
      <c r="T55" s="107"/>
      <c r="U55" s="107"/>
      <c r="V55" s="107"/>
      <c r="W55" s="118" t="s">
        <v>1110</v>
      </c>
      <c r="X55" s="118" t="s">
        <v>1111</v>
      </c>
      <c r="Y55" s="107"/>
      <c r="Z55" s="107"/>
      <c r="AA55" s="107"/>
      <c r="AB55" s="107"/>
      <c r="AC55" s="107"/>
      <c r="AD55" s="107"/>
      <c r="AE55" s="105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9"/>
      <c r="AR55" s="109" t="str">
        <f>IFERROR(__xludf.DUMMYFUNCTION("IF(IFERROR(VLOOKUP(A55, IMPORTRANGE(""https://docs.google.com/spreadsheets/d/1f7uHQQgxgff8nh6aFDrh_cqkeFpcVPsvJILesm778_0"", ""工作表1!A:B""), 2, FALSE), """") &lt;&gt; """", ""有縮圖"", ""無縮圖"")"),"無縮圖")</f>
        <v>無縮圖</v>
      </c>
      <c r="AS55" s="107"/>
    </row>
    <row r="56">
      <c r="A56" s="114" t="s">
        <v>1112</v>
      </c>
      <c r="B56" s="94"/>
      <c r="C56" s="95"/>
      <c r="D56" s="97" t="s">
        <v>1115</v>
      </c>
      <c r="E56" s="97" t="s">
        <v>1115</v>
      </c>
      <c r="F56" s="98"/>
      <c r="G56" s="94" t="s">
        <v>305</v>
      </c>
      <c r="H56" s="100"/>
      <c r="I56" s="100"/>
      <c r="J56" s="101"/>
      <c r="K56" s="94"/>
      <c r="L56" s="111"/>
      <c r="M56" s="112" t="b">
        <v>1</v>
      </c>
      <c r="N56" s="113" t="b">
        <v>0</v>
      </c>
      <c r="O56" s="113" t="b">
        <v>0</v>
      </c>
      <c r="P56" s="113" t="b">
        <v>0</v>
      </c>
      <c r="Q56" s="107"/>
      <c r="R56" s="106" t="str">
        <f t="array" ref="R56">IFERROR(INDEX('印量調查區'!G:G, MATCH(A56, '印量調查區'!A:A, 0)), "")</f>
        <v/>
      </c>
      <c r="S56" s="105"/>
      <c r="T56" s="107"/>
      <c r="U56" s="107"/>
      <c r="V56" s="107"/>
      <c r="W56" s="118" t="s">
        <v>1123</v>
      </c>
      <c r="X56" s="118" t="s">
        <v>1126</v>
      </c>
      <c r="Y56" s="107"/>
      <c r="Z56" s="107"/>
      <c r="AA56" s="107"/>
      <c r="AB56" s="107"/>
      <c r="AC56" s="107"/>
      <c r="AD56" s="107"/>
      <c r="AE56" s="118" t="s">
        <v>1131</v>
      </c>
      <c r="AF56" s="118" t="s">
        <v>1135</v>
      </c>
      <c r="AG56" s="107"/>
      <c r="AH56" s="107"/>
      <c r="AI56" s="107"/>
      <c r="AJ56" s="107"/>
      <c r="AK56" s="107"/>
      <c r="AL56" s="118" t="s">
        <v>1141</v>
      </c>
      <c r="AM56" s="107"/>
      <c r="AN56" s="105"/>
      <c r="AO56" s="105"/>
      <c r="AP56" s="183"/>
      <c r="AQ56" s="109"/>
      <c r="AR56" s="109" t="str">
        <f>IFERROR(__xludf.DUMMYFUNCTION("IF(IFERROR(VLOOKUP(A56, IMPORTRANGE(""https://docs.google.com/spreadsheets/d/1f7uHQQgxgff8nh6aFDrh_cqkeFpcVPsvJILesm778_0"", ""工作表1!A:B""), 2, FALSE), """") &lt;&gt; """", ""有縮圖"", ""無縮圖"")"),"無縮圖")</f>
        <v>無縮圖</v>
      </c>
      <c r="AS56" s="107"/>
    </row>
    <row r="57">
      <c r="A57" s="114" t="s">
        <v>1113</v>
      </c>
      <c r="B57" s="94" t="s">
        <v>1148</v>
      </c>
      <c r="C57" s="95"/>
      <c r="D57" s="115" t="s">
        <v>1150</v>
      </c>
      <c r="E57" s="115" t="s">
        <v>1150</v>
      </c>
      <c r="F57" s="98"/>
      <c r="G57" s="94" t="s">
        <v>1152</v>
      </c>
      <c r="H57" s="100" t="s">
        <v>34</v>
      </c>
      <c r="I57" s="100" t="s">
        <v>108</v>
      </c>
      <c r="J57" s="117" t="s">
        <v>1155</v>
      </c>
      <c r="K57" s="94" t="s">
        <v>1156</v>
      </c>
      <c r="L57" s="111"/>
      <c r="M57" s="112" t="b">
        <v>1</v>
      </c>
      <c r="N57" s="113" t="b">
        <v>1</v>
      </c>
      <c r="O57" s="113" t="b">
        <v>0</v>
      </c>
      <c r="P57" s="113" t="b">
        <v>1</v>
      </c>
      <c r="Q57" s="107"/>
      <c r="R57" s="106" t="str">
        <f t="array" ref="R57">IFERROR(INDEX('印量調查區'!G:G, MATCH(A57, '印量調查區'!A:A, 0)), "")</f>
        <v/>
      </c>
      <c r="S57" s="118" t="s">
        <v>1163</v>
      </c>
      <c r="T57" s="107"/>
      <c r="U57" s="107"/>
      <c r="V57" s="107"/>
      <c r="W57" s="118" t="s">
        <v>1169</v>
      </c>
      <c r="X57" s="107"/>
      <c r="Y57" s="118" t="s">
        <v>1173</v>
      </c>
      <c r="Z57" s="107"/>
      <c r="AA57" s="107"/>
      <c r="AB57" s="107"/>
      <c r="AC57" s="107"/>
      <c r="AD57" s="107"/>
      <c r="AE57" s="107"/>
      <c r="AF57" s="105" t="s">
        <v>126</v>
      </c>
      <c r="AG57" s="107"/>
      <c r="AH57" s="107"/>
      <c r="AI57" s="105" t="s">
        <v>129</v>
      </c>
      <c r="AJ57" s="107"/>
      <c r="AK57" s="107"/>
      <c r="AL57" s="107"/>
      <c r="AM57" s="105"/>
      <c r="AN57" s="107"/>
      <c r="AO57" s="118" t="s">
        <v>1183</v>
      </c>
      <c r="AP57" s="107"/>
      <c r="AQ57" s="109"/>
      <c r="AR57" s="109" t="str">
        <f>IFERROR(__xludf.DUMMYFUNCTION("IF(IFERROR(VLOOKUP(A57, IMPORTRANGE(""https://docs.google.com/spreadsheets/d/1f7uHQQgxgff8nh6aFDrh_cqkeFpcVPsvJILesm778_0"", ""工作表1!A:B""), 2, FALSE), """") &lt;&gt; """", ""有縮圖"", ""無縮圖"")"),"無縮圖")</f>
        <v>無縮圖</v>
      </c>
      <c r="AS57" s="107"/>
    </row>
    <row r="58">
      <c r="A58" s="114" t="s">
        <v>1114</v>
      </c>
      <c r="B58" s="94" t="s">
        <v>1191</v>
      </c>
      <c r="C58" s="95"/>
      <c r="D58" s="115" t="s">
        <v>1193</v>
      </c>
      <c r="E58" s="115" t="s">
        <v>1194</v>
      </c>
      <c r="F58" s="98"/>
      <c r="G58" s="94" t="s">
        <v>144</v>
      </c>
      <c r="H58" s="100" t="s">
        <v>34</v>
      </c>
      <c r="I58" s="100" t="s">
        <v>108</v>
      </c>
      <c r="J58" s="211" t="s">
        <v>1196</v>
      </c>
      <c r="K58" s="94" t="s">
        <v>1197</v>
      </c>
      <c r="L58" s="111"/>
      <c r="M58" s="112" t="b">
        <v>1</v>
      </c>
      <c r="N58" s="113" t="b">
        <v>1</v>
      </c>
      <c r="O58" s="113" t="b">
        <v>0</v>
      </c>
      <c r="P58" s="113" t="b">
        <v>1</v>
      </c>
      <c r="Q58" s="107"/>
      <c r="R58" s="106" t="str">
        <f t="array" ref="R58">IFERROR(INDEX('印量調查區'!G:G, MATCH(A58, '印量調查區'!A:A, 0)), "")</f>
        <v/>
      </c>
      <c r="S58" s="118" t="s">
        <v>1205</v>
      </c>
      <c r="T58" s="107"/>
      <c r="U58" s="107"/>
      <c r="V58" s="107"/>
      <c r="W58" s="118" t="s">
        <v>1214</v>
      </c>
      <c r="X58" s="107"/>
      <c r="Y58" s="118" t="s">
        <v>1218</v>
      </c>
      <c r="Z58" s="118" t="s">
        <v>1222</v>
      </c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8"/>
      <c r="AO58" s="118" t="s">
        <v>1231</v>
      </c>
      <c r="AP58" s="107"/>
      <c r="AQ58" s="109"/>
      <c r="AR58" s="109" t="str">
        <f>IFERROR(__xludf.DUMMYFUNCTION("IF(IFERROR(VLOOKUP(A58, IMPORTRANGE(""https://docs.google.com/spreadsheets/d/1f7uHQQgxgff8nh6aFDrh_cqkeFpcVPsvJILesm778_0"", ""工作表1!A:B""), 2, FALSE), """") &lt;&gt; """", ""有縮圖"", ""無縮圖"")"),"無縮圖")</f>
        <v>無縮圖</v>
      </c>
      <c r="AS58" s="107"/>
    </row>
    <row r="59">
      <c r="A59" s="114" t="s">
        <v>1116</v>
      </c>
      <c r="B59" s="94" t="s">
        <v>1116</v>
      </c>
      <c r="C59" s="120" t="s">
        <v>1241</v>
      </c>
      <c r="D59" s="115" t="s">
        <v>1241</v>
      </c>
      <c r="E59" s="97" t="s">
        <v>1241</v>
      </c>
      <c r="F59" s="98"/>
      <c r="G59" s="94" t="s">
        <v>144</v>
      </c>
      <c r="H59" s="100"/>
      <c r="I59" s="100"/>
      <c r="J59" s="101"/>
      <c r="K59" s="94"/>
      <c r="L59" s="111"/>
      <c r="M59" s="112" t="b">
        <v>1</v>
      </c>
      <c r="N59" s="113" t="b">
        <v>0</v>
      </c>
      <c r="O59" s="113" t="b">
        <v>0</v>
      </c>
      <c r="P59" s="113" t="b">
        <v>0</v>
      </c>
      <c r="Q59" s="105"/>
      <c r="R59" s="106" t="str">
        <f t="array" ref="R59">IFERROR(INDEX('印量調查區'!G:G, MATCH(A59, '印量調查區'!A:A, 0)), "")</f>
        <v/>
      </c>
      <c r="S59" s="118" t="s">
        <v>1252</v>
      </c>
      <c r="T59" s="107"/>
      <c r="U59" s="107"/>
      <c r="V59" s="107"/>
      <c r="W59" s="118" t="s">
        <v>1259</v>
      </c>
      <c r="X59" s="107"/>
      <c r="Y59" s="107"/>
      <c r="Z59" s="118" t="s">
        <v>1263</v>
      </c>
      <c r="AA59" s="107"/>
      <c r="AB59" s="107"/>
      <c r="AC59" s="107"/>
      <c r="AD59" s="107"/>
      <c r="AE59" s="105"/>
      <c r="AF59" s="107"/>
      <c r="AG59" s="107"/>
      <c r="AH59" s="107"/>
      <c r="AI59" s="107"/>
      <c r="AJ59" s="107"/>
      <c r="AK59" s="107"/>
      <c r="AL59" s="107"/>
      <c r="AM59" s="107"/>
      <c r="AN59" s="105"/>
      <c r="AO59" s="105"/>
      <c r="AP59" s="107"/>
      <c r="AQ59" s="109"/>
      <c r="AR59" s="109" t="str">
        <f>IFERROR(__xludf.DUMMYFUNCTION("IF(IFERROR(VLOOKUP(A59, IMPORTRANGE(""https://docs.google.com/spreadsheets/d/1f7uHQQgxgff8nh6aFDrh_cqkeFpcVPsvJILesm778_0"", ""工作表1!A:B""), 2, FALSE), """") &lt;&gt; """", ""有縮圖"", ""無縮圖"")"),"有縮圖")</f>
        <v>有縮圖</v>
      </c>
      <c r="AS59" s="107"/>
    </row>
    <row r="60">
      <c r="A60" s="114" t="s">
        <v>1117</v>
      </c>
      <c r="B60" s="94"/>
      <c r="C60" s="95"/>
      <c r="D60" s="97" t="s">
        <v>1279</v>
      </c>
      <c r="E60" s="115" t="s">
        <v>1279</v>
      </c>
      <c r="F60" s="98"/>
      <c r="G60" s="94" t="s">
        <v>144</v>
      </c>
      <c r="H60" s="99"/>
      <c r="I60" s="99"/>
      <c r="J60" s="110"/>
      <c r="K60" s="98"/>
      <c r="L60" s="111"/>
      <c r="M60" s="112" t="b">
        <v>1</v>
      </c>
      <c r="N60" s="113" t="b">
        <v>0</v>
      </c>
      <c r="O60" s="113" t="b">
        <v>0</v>
      </c>
      <c r="P60" s="113" t="b">
        <v>0</v>
      </c>
      <c r="Q60" s="107"/>
      <c r="R60" s="106" t="str">
        <f t="array" ref="R60">IFERROR(INDEX('印量調查區'!G:G, MATCH(A60, '印量調查區'!A:A, 0)), "")</f>
        <v/>
      </c>
      <c r="S60" s="118" t="s">
        <v>1290</v>
      </c>
      <c r="T60" s="107"/>
      <c r="U60" s="107"/>
      <c r="V60" s="107"/>
      <c r="W60" s="118" t="s">
        <v>1296</v>
      </c>
      <c r="X60" s="107"/>
      <c r="Y60" s="107"/>
      <c r="Z60" s="118" t="s">
        <v>1301</v>
      </c>
      <c r="AA60" s="107"/>
      <c r="AB60" s="107"/>
      <c r="AC60" s="107"/>
      <c r="AD60" s="118" t="s">
        <v>1308</v>
      </c>
      <c r="AE60" s="118" t="s">
        <v>1312</v>
      </c>
      <c r="AF60" s="118" t="s">
        <v>1318</v>
      </c>
      <c r="AG60" s="107"/>
      <c r="AH60" s="107"/>
      <c r="AI60" s="107"/>
      <c r="AJ60" s="107"/>
      <c r="AK60" s="107"/>
      <c r="AL60" s="118" t="s">
        <v>1322</v>
      </c>
      <c r="AM60" s="107"/>
      <c r="AN60" s="105"/>
      <c r="AO60" s="107"/>
      <c r="AP60" s="105"/>
      <c r="AQ60" s="109"/>
      <c r="AR60" s="109" t="str">
        <f>IFERROR(__xludf.DUMMYFUNCTION("IF(IFERROR(VLOOKUP(A60, IMPORTRANGE(""https://docs.google.com/spreadsheets/d/1f7uHQQgxgff8nh6aFDrh_cqkeFpcVPsvJILesm778_0"", ""工作表1!A:B""), 2, FALSE), """") &lt;&gt; """", ""有縮圖"", ""無縮圖"")"),"有縮圖")</f>
        <v>有縮圖</v>
      </c>
      <c r="AS60" s="107"/>
    </row>
    <row r="61">
      <c r="A61" s="114" t="s">
        <v>1118</v>
      </c>
      <c r="B61" s="94"/>
      <c r="C61" s="120" t="s">
        <v>1332</v>
      </c>
      <c r="D61" s="116"/>
      <c r="E61" s="115" t="s">
        <v>1334</v>
      </c>
      <c r="F61" s="98"/>
      <c r="G61" s="94" t="s">
        <v>1336</v>
      </c>
      <c r="H61" s="100"/>
      <c r="I61" s="100"/>
      <c r="J61" s="101"/>
      <c r="K61" s="94"/>
      <c r="L61" s="111"/>
      <c r="M61" s="112" t="b">
        <v>1</v>
      </c>
      <c r="N61" s="113" t="b">
        <v>0</v>
      </c>
      <c r="O61" s="113" t="b">
        <v>0</v>
      </c>
      <c r="P61" s="113" t="b">
        <v>0</v>
      </c>
      <c r="Q61" s="105"/>
      <c r="R61" s="106" t="str">
        <f t="array" ref="R61">IFERROR(INDEX('印量調查區'!G:G, MATCH(A61, '印量調查區'!A:A, 0)), "")</f>
        <v/>
      </c>
      <c r="S61" s="118" t="s">
        <v>1345</v>
      </c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5"/>
      <c r="AF61" s="107"/>
      <c r="AG61" s="107"/>
      <c r="AH61" s="107"/>
      <c r="AI61" s="107"/>
      <c r="AJ61" s="107"/>
      <c r="AK61" s="107"/>
      <c r="AL61" s="107"/>
      <c r="AM61" s="107"/>
      <c r="AN61" s="183"/>
      <c r="AO61" s="107"/>
      <c r="AP61" s="105"/>
      <c r="AQ61" s="109"/>
      <c r="AR61" s="109" t="str">
        <f>IFERROR(__xludf.DUMMYFUNCTION("IF(IFERROR(VLOOKUP(A61, IMPORTRANGE(""https://docs.google.com/spreadsheets/d/1f7uHQQgxgff8nh6aFDrh_cqkeFpcVPsvJILesm778_0"", ""工作表1!A:B""), 2, FALSE), """") &lt;&gt; """", ""有縮圖"", ""無縮圖"")"),"無縮圖")</f>
        <v>無縮圖</v>
      </c>
      <c r="AS61" s="107"/>
    </row>
    <row r="62">
      <c r="A62" s="114" t="s">
        <v>1119</v>
      </c>
      <c r="B62" s="94"/>
      <c r="C62" s="95"/>
      <c r="D62" s="115" t="s">
        <v>1362</v>
      </c>
      <c r="E62" s="97" t="s">
        <v>1362</v>
      </c>
      <c r="F62" s="98"/>
      <c r="G62" s="94" t="s">
        <v>144</v>
      </c>
      <c r="H62" s="100"/>
      <c r="I62" s="100"/>
      <c r="J62" s="117"/>
      <c r="K62" s="94"/>
      <c r="L62" s="111"/>
      <c r="M62" s="112" t="b">
        <v>1</v>
      </c>
      <c r="N62" s="113" t="b">
        <v>0</v>
      </c>
      <c r="O62" s="113" t="b">
        <v>0</v>
      </c>
      <c r="P62" s="113" t="b">
        <v>0</v>
      </c>
      <c r="Q62" s="107"/>
      <c r="R62" s="106" t="str">
        <f t="array" ref="R62">IFERROR(INDEX('印量調查區'!G:G, MATCH(A62, '印量調查區'!A:A, 0)), "")</f>
        <v/>
      </c>
      <c r="S62" s="118" t="s">
        <v>1371</v>
      </c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5"/>
      <c r="AF62" s="107"/>
      <c r="AG62" s="107"/>
      <c r="AH62" s="107"/>
      <c r="AI62" s="107"/>
      <c r="AJ62" s="107"/>
      <c r="AK62" s="107"/>
      <c r="AL62" s="107"/>
      <c r="AM62" s="107"/>
      <c r="AN62" s="107"/>
      <c r="AO62" s="105"/>
      <c r="AP62" s="105"/>
      <c r="AQ62" s="109"/>
      <c r="AR62" s="109" t="str">
        <f>IFERROR(__xludf.DUMMYFUNCTION("IF(IFERROR(VLOOKUP(A62, IMPORTRANGE(""https://docs.google.com/spreadsheets/d/1f7uHQQgxgff8nh6aFDrh_cqkeFpcVPsvJILesm778_0"", ""工作表1!A:B""), 2, FALSE), """") &lt;&gt; """", ""有縮圖"", ""無縮圖"")"),"無縮圖")</f>
        <v>無縮圖</v>
      </c>
      <c r="AS62" s="107"/>
    </row>
    <row r="63">
      <c r="A63" s="114" t="s">
        <v>1120</v>
      </c>
      <c r="B63" s="94" t="s">
        <v>1120</v>
      </c>
      <c r="C63" s="120" t="s">
        <v>1388</v>
      </c>
      <c r="D63" s="97" t="s">
        <v>1389</v>
      </c>
      <c r="E63" s="96"/>
      <c r="F63" s="98"/>
      <c r="G63" s="94" t="s">
        <v>144</v>
      </c>
      <c r="H63" s="100"/>
      <c r="I63" s="100"/>
      <c r="J63" s="101"/>
      <c r="K63" s="94"/>
      <c r="L63" s="111"/>
      <c r="M63" s="112" t="b">
        <v>1</v>
      </c>
      <c r="N63" s="113" t="b">
        <v>0</v>
      </c>
      <c r="O63" s="113" t="b">
        <v>0</v>
      </c>
      <c r="P63" s="113" t="b">
        <v>0</v>
      </c>
      <c r="Q63" s="107"/>
      <c r="R63" s="106" t="str">
        <f t="array" ref="R63">IFERROR(INDEX('印量調查區'!G:G, MATCH(A63, '印量調查區'!A:A, 0)), "")</f>
        <v/>
      </c>
      <c r="S63" s="118" t="s">
        <v>1398</v>
      </c>
      <c r="T63" s="107"/>
      <c r="U63" s="107"/>
      <c r="V63" s="107"/>
      <c r="W63" s="118" t="s">
        <v>1404</v>
      </c>
      <c r="X63" s="107"/>
      <c r="Y63" s="118" t="s">
        <v>1409</v>
      </c>
      <c r="Z63" s="118" t="s">
        <v>1413</v>
      </c>
      <c r="AA63" s="118" t="s">
        <v>1417</v>
      </c>
      <c r="AB63" s="107"/>
      <c r="AC63" s="107"/>
      <c r="AD63" s="107"/>
      <c r="AE63" s="107"/>
      <c r="AF63" s="107"/>
      <c r="AG63" s="107"/>
      <c r="AH63" s="107"/>
      <c r="AI63" s="107"/>
      <c r="AJ63" s="118" t="s">
        <v>1424</v>
      </c>
      <c r="AK63" s="107"/>
      <c r="AL63" s="107"/>
      <c r="AM63" s="107"/>
      <c r="AN63" s="105"/>
      <c r="AO63" s="107"/>
      <c r="AP63" s="107"/>
      <c r="AQ63" s="109"/>
      <c r="AR63" s="109" t="str">
        <f>IFERROR(__xludf.DUMMYFUNCTION("IF(IFERROR(VLOOKUP(A63, IMPORTRANGE(""https://docs.google.com/spreadsheets/d/1f7uHQQgxgff8nh6aFDrh_cqkeFpcVPsvJILesm778_0"", ""工作表1!A:B""), 2, FALSE), """") &lt;&gt; """", ""有縮圖"", ""無縮圖"")"),"有縮圖")</f>
        <v>有縮圖</v>
      </c>
      <c r="AS63" s="107"/>
    </row>
    <row r="64">
      <c r="A64" s="114" t="s">
        <v>1121</v>
      </c>
      <c r="B64" s="94"/>
      <c r="C64" s="120" t="s">
        <v>1433</v>
      </c>
      <c r="D64" s="97" t="s">
        <v>1433</v>
      </c>
      <c r="E64" s="116"/>
      <c r="F64" s="98"/>
      <c r="G64" s="94" t="s">
        <v>144</v>
      </c>
      <c r="H64" s="99"/>
      <c r="I64" s="99"/>
      <c r="J64" s="110"/>
      <c r="K64" s="98"/>
      <c r="L64" s="111"/>
      <c r="M64" s="112" t="b">
        <v>1</v>
      </c>
      <c r="N64" s="113" t="b">
        <v>0</v>
      </c>
      <c r="O64" s="113" t="b">
        <v>0</v>
      </c>
      <c r="P64" s="113" t="b">
        <v>0</v>
      </c>
      <c r="Q64" s="105"/>
      <c r="R64" s="106" t="str">
        <f t="array" ref="R64">IFERROR(INDEX('印量調查區'!G:G, MATCH(A64, '印量調查區'!A:A, 0)), "")</f>
        <v/>
      </c>
      <c r="S64" s="118" t="s">
        <v>1443</v>
      </c>
      <c r="T64" s="107"/>
      <c r="U64" s="107"/>
      <c r="V64" s="107"/>
      <c r="W64" s="28" t="s">
        <v>1449</v>
      </c>
      <c r="X64" s="107"/>
      <c r="Y64" s="118" t="s">
        <v>1452</v>
      </c>
      <c r="Z64" s="118" t="s">
        <v>1457</v>
      </c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18" t="s">
        <v>1462</v>
      </c>
      <c r="AN64" s="107"/>
      <c r="AO64" s="107"/>
      <c r="AP64" s="107"/>
      <c r="AQ64" s="109"/>
      <c r="AR64" s="109" t="str">
        <f>IFERROR(__xludf.DUMMYFUNCTION("IF(IFERROR(VLOOKUP(A64, IMPORTRANGE(""https://docs.google.com/spreadsheets/d/1f7uHQQgxgff8nh6aFDrh_cqkeFpcVPsvJILesm778_0"", ""工作表1!A:B""), 2, FALSE), """") &lt;&gt; """", ""有縮圖"", ""無縮圖"")"),"無縮圖")</f>
        <v>無縮圖</v>
      </c>
      <c r="AS64" s="107"/>
    </row>
    <row r="65">
      <c r="A65" s="114" t="s">
        <v>1122</v>
      </c>
      <c r="B65" s="94" t="s">
        <v>1471</v>
      </c>
      <c r="C65" s="95"/>
      <c r="D65" s="116"/>
      <c r="E65" s="115" t="s">
        <v>1476</v>
      </c>
      <c r="F65" s="98"/>
      <c r="G65" s="94" t="s">
        <v>144</v>
      </c>
      <c r="H65" s="100" t="s">
        <v>47</v>
      </c>
      <c r="I65" s="100" t="s">
        <v>108</v>
      </c>
      <c r="J65" s="117" t="s">
        <v>1479</v>
      </c>
      <c r="K65" s="94" t="s">
        <v>1481</v>
      </c>
      <c r="L65" s="111"/>
      <c r="M65" s="112" t="b">
        <v>1</v>
      </c>
      <c r="N65" s="113" t="b">
        <v>1</v>
      </c>
      <c r="O65" s="113" t="b">
        <v>0</v>
      </c>
      <c r="P65" s="113" t="b">
        <v>1</v>
      </c>
      <c r="Q65" s="107"/>
      <c r="R65" s="106" t="str">
        <f t="array" ref="R65">IFERROR(INDEX('印量調查區'!G:G, MATCH(A65, '印量調查區'!A:A, 0)), "")</f>
        <v/>
      </c>
      <c r="S65" s="118" t="s">
        <v>1488</v>
      </c>
      <c r="T65" s="107"/>
      <c r="U65" s="107"/>
      <c r="V65" s="107"/>
      <c r="W65" s="118" t="s">
        <v>1494</v>
      </c>
      <c r="X65" s="107"/>
      <c r="Y65" s="107"/>
      <c r="Z65" s="107"/>
      <c r="AA65" s="107"/>
      <c r="AB65" s="107"/>
      <c r="AC65" s="107"/>
      <c r="AD65" s="107"/>
      <c r="AE65" s="118" t="s">
        <v>1499</v>
      </c>
      <c r="AF65" s="118" t="s">
        <v>1504</v>
      </c>
      <c r="AG65" s="118" t="s">
        <v>1508</v>
      </c>
      <c r="AH65" s="107"/>
      <c r="AI65" s="118" t="s">
        <v>1513</v>
      </c>
      <c r="AJ65" s="107"/>
      <c r="AK65" s="107"/>
      <c r="AL65" s="118" t="s">
        <v>1517</v>
      </c>
      <c r="AM65" s="107"/>
      <c r="AN65" s="105"/>
      <c r="AO65" s="118" t="s">
        <v>1521</v>
      </c>
      <c r="AP65" s="118" t="s">
        <v>1525</v>
      </c>
      <c r="AQ65" s="109"/>
      <c r="AR65" s="109" t="str">
        <f>IFERROR(__xludf.DUMMYFUNCTION("IF(IFERROR(VLOOKUP(A65, IMPORTRANGE(""https://docs.google.com/spreadsheets/d/1f7uHQQgxgff8nh6aFDrh_cqkeFpcVPsvJILesm778_0"", ""工作表1!A:B""), 2, FALSE), """") &lt;&gt; """", ""有縮圖"", ""無縮圖"")"),"有縮圖")</f>
        <v>有縮圖</v>
      </c>
      <c r="AS65" s="107"/>
    </row>
    <row r="66">
      <c r="A66" s="114" t="s">
        <v>1124</v>
      </c>
      <c r="B66" s="94"/>
      <c r="C66" s="120" t="s">
        <v>1533</v>
      </c>
      <c r="D66" s="97" t="s">
        <v>1533</v>
      </c>
      <c r="E66" s="116"/>
      <c r="F66" s="98"/>
      <c r="G66" s="94" t="s">
        <v>1536</v>
      </c>
      <c r="H66" s="100"/>
      <c r="I66" s="100"/>
      <c r="J66" s="110"/>
      <c r="K66" s="94"/>
      <c r="L66" s="111"/>
      <c r="M66" s="112" t="b">
        <v>1</v>
      </c>
      <c r="N66" s="113" t="b">
        <v>0</v>
      </c>
      <c r="O66" s="113" t="b">
        <v>0</v>
      </c>
      <c r="P66" s="113" t="b">
        <v>0</v>
      </c>
      <c r="Q66" s="107"/>
      <c r="R66" s="106" t="str">
        <f t="array" ref="R66">IFERROR(INDEX('印量調查區'!G:G, MATCH(A66, '印量調查區'!A:A, 0)), "")</f>
        <v/>
      </c>
      <c r="S66" s="118" t="s">
        <v>1545</v>
      </c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5"/>
      <c r="AP66" s="107"/>
      <c r="AQ66" s="109"/>
      <c r="AR66" s="109" t="str">
        <f>IFERROR(__xludf.DUMMYFUNCTION("IF(IFERROR(VLOOKUP(A66, IMPORTRANGE(""https://docs.google.com/spreadsheets/d/1f7uHQQgxgff8nh6aFDrh_cqkeFpcVPsvJILesm778_0"", ""工作表1!A:B""), 2, FALSE), """") &lt;&gt; """", ""有縮圖"", ""無縮圖"")"),"無縮圖")</f>
        <v>無縮圖</v>
      </c>
      <c r="AS66" s="107"/>
    </row>
    <row r="67">
      <c r="A67" s="284" t="s">
        <v>1125</v>
      </c>
      <c r="B67" s="24" t="s">
        <v>1560</v>
      </c>
      <c r="C67" s="95"/>
      <c r="D67" s="96"/>
      <c r="E67" s="97" t="s">
        <v>1563</v>
      </c>
      <c r="F67" s="98"/>
      <c r="G67" s="24" t="s">
        <v>144</v>
      </c>
      <c r="H67" s="100"/>
      <c r="I67" s="100"/>
      <c r="J67" s="110"/>
      <c r="K67" s="94"/>
      <c r="L67" s="111"/>
      <c r="M67" s="112" t="b">
        <v>1</v>
      </c>
      <c r="N67" s="113" t="b">
        <v>0</v>
      </c>
      <c r="O67" s="113" t="b">
        <v>0</v>
      </c>
      <c r="P67" s="113" t="b">
        <v>0</v>
      </c>
      <c r="Q67" s="107"/>
      <c r="R67" s="106"/>
      <c r="S67" s="285" t="s">
        <v>1568</v>
      </c>
      <c r="T67" s="286"/>
      <c r="U67" s="286" t="s">
        <v>1570</v>
      </c>
      <c r="V67" s="286"/>
      <c r="W67" s="285" t="s">
        <v>1572</v>
      </c>
      <c r="X67" s="286"/>
      <c r="Y67" s="286" t="s">
        <v>1573</v>
      </c>
      <c r="Z67" s="286" t="s">
        <v>1575</v>
      </c>
      <c r="AA67" s="286"/>
      <c r="AB67" s="286"/>
      <c r="AC67" s="286"/>
      <c r="AD67" s="286"/>
      <c r="AE67" s="286" t="s">
        <v>1577</v>
      </c>
      <c r="AF67" s="285"/>
      <c r="AG67" s="285" t="s">
        <v>1578</v>
      </c>
      <c r="AH67" s="286"/>
      <c r="AI67" s="285" t="s">
        <v>1580</v>
      </c>
      <c r="AJ67" s="286"/>
      <c r="AK67" s="286"/>
      <c r="AL67" s="286"/>
      <c r="AM67" s="107"/>
      <c r="AN67" s="183"/>
      <c r="AO67" s="105"/>
      <c r="AP67" s="107"/>
      <c r="AQ67" s="109"/>
      <c r="AR67" s="109" t="str">
        <f>IFERROR(__xludf.DUMMYFUNCTION("IF(IFERROR(VLOOKUP(A67, IMPORTRANGE(""https://docs.google.com/spreadsheets/d/1f7uHQQgxgff8nh6aFDrh_cqkeFpcVPsvJILesm778_0"", ""工作表1!A:B""), 2, FALSE), """") &lt;&gt; """", ""有縮圖"", ""無縮圖"")"),"無縮圖")</f>
        <v>無縮圖</v>
      </c>
      <c r="AS67" s="107"/>
    </row>
    <row r="68">
      <c r="A68" s="114" t="s">
        <v>1127</v>
      </c>
      <c r="B68" s="94" t="s">
        <v>1585</v>
      </c>
      <c r="C68" s="120" t="s">
        <v>1587</v>
      </c>
      <c r="D68" s="96"/>
      <c r="E68" s="116"/>
      <c r="F68" s="98"/>
      <c r="G68" s="94" t="s">
        <v>144</v>
      </c>
      <c r="H68" s="99"/>
      <c r="I68" s="99"/>
      <c r="J68" s="110"/>
      <c r="K68" s="98"/>
      <c r="L68" s="111"/>
      <c r="M68" s="112" t="b">
        <v>1</v>
      </c>
      <c r="N68" s="113" t="b">
        <v>0</v>
      </c>
      <c r="O68" s="113" t="b">
        <v>0</v>
      </c>
      <c r="P68" s="113" t="b">
        <v>0</v>
      </c>
      <c r="Q68" s="107"/>
      <c r="R68" s="106" t="str">
        <f t="array" ref="R68">IFERROR(INDEX('印量調查區'!G:G, MATCH(A68, '印量調查區'!A:A, 0)), "")</f>
        <v/>
      </c>
      <c r="S68" s="118" t="s">
        <v>1596</v>
      </c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9"/>
      <c r="AR68" s="109" t="str">
        <f>IFERROR(__xludf.DUMMYFUNCTION("IF(IFERROR(VLOOKUP(A68, IMPORTRANGE(""https://docs.google.com/spreadsheets/d/1f7uHQQgxgff8nh6aFDrh_cqkeFpcVPsvJILesm778_0"", ""工作表1!A:B""), 2, FALSE), """") &lt;&gt; """", ""有縮圖"", ""無縮圖"")"),"無縮圖")</f>
        <v>無縮圖</v>
      </c>
      <c r="AS68" s="107"/>
    </row>
    <row r="69">
      <c r="A69" s="114" t="s">
        <v>1128</v>
      </c>
      <c r="B69" s="94" t="s">
        <v>1611</v>
      </c>
      <c r="C69" s="95"/>
      <c r="D69" s="116"/>
      <c r="E69" s="115" t="s">
        <v>1613</v>
      </c>
      <c r="F69" s="98"/>
      <c r="G69" s="94" t="s">
        <v>144</v>
      </c>
      <c r="H69" s="99"/>
      <c r="I69" s="99"/>
      <c r="J69" s="110"/>
      <c r="K69" s="98"/>
      <c r="L69" s="111"/>
      <c r="M69" s="112" t="b">
        <v>1</v>
      </c>
      <c r="N69" s="113" t="b">
        <v>0</v>
      </c>
      <c r="O69" s="113" t="b">
        <v>0</v>
      </c>
      <c r="P69" s="113" t="b">
        <v>0</v>
      </c>
      <c r="Q69" s="107"/>
      <c r="R69" s="106" t="str">
        <f t="array" ref="R69">IFERROR(INDEX('印量調查區'!G:G, MATCH(A69, '印量調查區'!A:A, 0)), "")</f>
        <v/>
      </c>
      <c r="S69" s="118" t="s">
        <v>1622</v>
      </c>
      <c r="T69" s="107"/>
      <c r="U69" s="107"/>
      <c r="V69" s="107"/>
      <c r="W69" s="118" t="s">
        <v>1630</v>
      </c>
      <c r="X69" s="107"/>
      <c r="Y69" s="107"/>
      <c r="Z69" s="118" t="s">
        <v>1634</v>
      </c>
      <c r="AA69" s="118" t="s">
        <v>1639</v>
      </c>
      <c r="AB69" s="107"/>
      <c r="AC69" s="107"/>
      <c r="AD69" s="107"/>
      <c r="AE69" s="107"/>
      <c r="AF69" s="107"/>
      <c r="AG69" s="107"/>
      <c r="AH69" s="107"/>
      <c r="AI69" s="118" t="s">
        <v>1645</v>
      </c>
      <c r="AJ69" s="107"/>
      <c r="AK69" s="107"/>
      <c r="AL69" s="107"/>
      <c r="AM69" s="107"/>
      <c r="AN69" s="107"/>
      <c r="AO69" s="107"/>
      <c r="AP69" s="107"/>
      <c r="AQ69" s="109"/>
      <c r="AR69" s="109" t="str">
        <f>IFERROR(__xludf.DUMMYFUNCTION("IF(IFERROR(VLOOKUP(A69, IMPORTRANGE(""https://docs.google.com/spreadsheets/d/1f7uHQQgxgff8nh6aFDrh_cqkeFpcVPsvJILesm778_0"", ""工作表1!A:B""), 2, FALSE), """") &lt;&gt; """", ""有縮圖"", ""無縮圖"")"),"有縮圖")</f>
        <v>有縮圖</v>
      </c>
      <c r="AS69" s="107"/>
    </row>
    <row r="70">
      <c r="A70" s="114" t="s">
        <v>1129</v>
      </c>
      <c r="B70" s="94"/>
      <c r="C70" s="95"/>
      <c r="D70" s="96"/>
      <c r="E70" s="115" t="s">
        <v>1656</v>
      </c>
      <c r="F70" s="98"/>
      <c r="G70" s="94" t="s">
        <v>144</v>
      </c>
      <c r="H70" s="100"/>
      <c r="I70" s="100"/>
      <c r="J70" s="110"/>
      <c r="K70" s="94"/>
      <c r="L70" s="111"/>
      <c r="M70" s="112" t="b">
        <v>1</v>
      </c>
      <c r="N70" s="113" t="b">
        <v>0</v>
      </c>
      <c r="O70" s="113" t="b">
        <v>0</v>
      </c>
      <c r="P70" s="113" t="b">
        <v>0</v>
      </c>
      <c r="Q70" s="107"/>
      <c r="R70" s="106" t="str">
        <f t="array" ref="R70">IFERROR(INDEX('印量調查區'!G:G, MATCH(A70, '印量調查區'!A:A, 0)), "")</f>
        <v/>
      </c>
      <c r="S70" s="172" t="s">
        <v>1666</v>
      </c>
      <c r="T70" s="107"/>
      <c r="U70" s="107"/>
      <c r="V70" s="107"/>
      <c r="W70" s="118" t="s">
        <v>1672</v>
      </c>
      <c r="X70" s="107"/>
      <c r="Y70" s="107"/>
      <c r="Z70" s="118" t="s">
        <v>1677</v>
      </c>
      <c r="AA70" s="107"/>
      <c r="AB70" s="107"/>
      <c r="AC70" s="107"/>
      <c r="AD70" s="107"/>
      <c r="AE70" s="118" t="s">
        <v>1682</v>
      </c>
      <c r="AF70" s="107"/>
      <c r="AG70" s="107"/>
      <c r="AH70" s="107"/>
      <c r="AI70" s="107"/>
      <c r="AJ70" s="107"/>
      <c r="AK70" s="107"/>
      <c r="AL70" s="107"/>
      <c r="AM70" s="107"/>
      <c r="AN70" s="107"/>
      <c r="AO70" s="105"/>
      <c r="AP70" s="107"/>
      <c r="AQ70" s="109"/>
      <c r="AR70" s="109" t="str">
        <f>IFERROR(__xludf.DUMMYFUNCTION("IF(IFERROR(VLOOKUP(A70, IMPORTRANGE(""https://docs.google.com/spreadsheets/d/1f7uHQQgxgff8nh6aFDrh_cqkeFpcVPsvJILesm778_0"", ""工作表1!A:B""), 2, FALSE), """") &lt;&gt; """", ""有縮圖"", ""無縮圖"")"),"無縮圖")</f>
        <v>無縮圖</v>
      </c>
      <c r="AS70" s="107"/>
    </row>
    <row r="71">
      <c r="A71" s="114" t="s">
        <v>1130</v>
      </c>
      <c r="B71" s="94" t="s">
        <v>574</v>
      </c>
      <c r="C71" s="120" t="s">
        <v>1692</v>
      </c>
      <c r="D71" s="97" t="s">
        <v>1694</v>
      </c>
      <c r="E71" s="116"/>
      <c r="F71" s="98"/>
      <c r="G71" s="94" t="s">
        <v>144</v>
      </c>
      <c r="H71" s="100" t="s">
        <v>34</v>
      </c>
      <c r="I71" s="100" t="s">
        <v>108</v>
      </c>
      <c r="J71" s="117" t="s">
        <v>1697</v>
      </c>
      <c r="K71" s="94" t="s">
        <v>1699</v>
      </c>
      <c r="L71" s="111"/>
      <c r="M71" s="112" t="b">
        <v>1</v>
      </c>
      <c r="N71" s="113" t="b">
        <v>1</v>
      </c>
      <c r="O71" s="113" t="b">
        <v>0</v>
      </c>
      <c r="P71" s="113" t="b">
        <v>1</v>
      </c>
      <c r="Q71" s="107"/>
      <c r="R71" s="106" t="str">
        <f t="array" ref="R71">IFERROR(INDEX('印量調查區'!G:G, MATCH(A71, '印量調查區'!A:A, 0)), "")</f>
        <v/>
      </c>
      <c r="S71" s="118" t="s">
        <v>1706</v>
      </c>
      <c r="T71" s="107"/>
      <c r="U71" s="107"/>
      <c r="V71" s="107"/>
      <c r="W71" s="118" t="s">
        <v>1712</v>
      </c>
      <c r="X71" s="118" t="s">
        <v>1716</v>
      </c>
      <c r="Y71" s="118" t="s">
        <v>1719</v>
      </c>
      <c r="Z71" s="118" t="s">
        <v>1723</v>
      </c>
      <c r="AA71" s="107"/>
      <c r="AB71" s="107"/>
      <c r="AC71" s="107"/>
      <c r="AD71" s="107"/>
      <c r="AE71" s="118" t="s">
        <v>1728</v>
      </c>
      <c r="AF71" s="107"/>
      <c r="AG71" s="107"/>
      <c r="AH71" s="107"/>
      <c r="AI71" s="107"/>
      <c r="AJ71" s="118" t="s">
        <v>1734</v>
      </c>
      <c r="AK71" s="107"/>
      <c r="AL71" s="107"/>
      <c r="AM71" s="107"/>
      <c r="AN71" s="105"/>
      <c r="AO71" s="118" t="s">
        <v>1740</v>
      </c>
      <c r="AP71" s="107"/>
      <c r="AQ71" s="109"/>
      <c r="AR71" s="109" t="str">
        <f>IFERROR(__xludf.DUMMYFUNCTION("IF(IFERROR(VLOOKUP(A71, IMPORTRANGE(""https://docs.google.com/spreadsheets/d/1f7uHQQgxgff8nh6aFDrh_cqkeFpcVPsvJILesm778_0"", ""工作表1!A:B""), 2, FALSE), """") &lt;&gt; """", ""有縮圖"", ""無縮圖"")"),"無縮圖")</f>
        <v>無縮圖</v>
      </c>
      <c r="AS71" s="107"/>
    </row>
    <row r="72">
      <c r="A72" s="114" t="s">
        <v>1132</v>
      </c>
      <c r="B72" s="94"/>
      <c r="C72" s="120" t="s">
        <v>1747</v>
      </c>
      <c r="D72" s="96"/>
      <c r="E72" s="115" t="s">
        <v>1749</v>
      </c>
      <c r="F72" s="98"/>
      <c r="G72" s="94" t="s">
        <v>140</v>
      </c>
      <c r="H72" s="100"/>
      <c r="I72" s="100" t="s">
        <v>108</v>
      </c>
      <c r="J72" s="117" t="s">
        <v>1752</v>
      </c>
      <c r="K72" s="94"/>
      <c r="L72" s="111"/>
      <c r="M72" s="112" t="b">
        <v>1</v>
      </c>
      <c r="N72" s="113" t="b">
        <v>1</v>
      </c>
      <c r="O72" s="113" t="b">
        <v>1</v>
      </c>
      <c r="P72" s="113" t="b">
        <v>0</v>
      </c>
      <c r="Q72" s="107"/>
      <c r="R72" s="106" t="str">
        <f t="array" ref="R72">IFERROR(INDEX('印量調查區'!G:G, MATCH(A72, '印量調查區'!A:A, 0)), "")</f>
        <v/>
      </c>
      <c r="S72" s="118" t="s">
        <v>1759</v>
      </c>
      <c r="T72" s="107"/>
      <c r="U72" s="107"/>
      <c r="V72" s="107"/>
      <c r="W72" s="118" t="s">
        <v>1766</v>
      </c>
      <c r="X72" s="107"/>
      <c r="Y72" s="107"/>
      <c r="Z72" s="107"/>
      <c r="AA72" s="107"/>
      <c r="AB72" s="107"/>
      <c r="AC72" s="107"/>
      <c r="AD72" s="107"/>
      <c r="AE72" s="118" t="s">
        <v>1770</v>
      </c>
      <c r="AF72" s="107"/>
      <c r="AG72" s="107"/>
      <c r="AH72" s="107"/>
      <c r="AI72" s="107"/>
      <c r="AJ72" s="107"/>
      <c r="AK72" s="107"/>
      <c r="AL72" s="118" t="s">
        <v>1777</v>
      </c>
      <c r="AM72" s="107"/>
      <c r="AN72" s="108" t="s">
        <v>1782</v>
      </c>
      <c r="AO72" s="107"/>
      <c r="AP72" s="107"/>
      <c r="AQ72" s="109"/>
      <c r="AR72" s="109" t="str">
        <f>IFERROR(__xludf.DUMMYFUNCTION("IF(IFERROR(VLOOKUP(A72, IMPORTRANGE(""https://docs.google.com/spreadsheets/d/1f7uHQQgxgff8nh6aFDrh_cqkeFpcVPsvJILesm778_0"", ""工作表1!A:B""), 2, FALSE), """") &lt;&gt; """", ""有縮圖"", ""無縮圖"")"),"無縮圖")</f>
        <v>無縮圖</v>
      </c>
      <c r="AS72" s="107"/>
    </row>
    <row r="73">
      <c r="A73" s="114" t="s">
        <v>1133</v>
      </c>
      <c r="B73" s="94" t="s">
        <v>1792</v>
      </c>
      <c r="C73" s="120" t="s">
        <v>1793</v>
      </c>
      <c r="D73" s="115" t="s">
        <v>1795</v>
      </c>
      <c r="E73" s="116"/>
      <c r="F73" s="98"/>
      <c r="G73" s="94" t="s">
        <v>140</v>
      </c>
      <c r="H73" s="99"/>
      <c r="I73" s="99"/>
      <c r="J73" s="110"/>
      <c r="K73" s="98"/>
      <c r="L73" s="111"/>
      <c r="M73" s="112" t="b">
        <v>1</v>
      </c>
      <c r="N73" s="113" t="b">
        <v>0</v>
      </c>
      <c r="O73" s="113" t="b">
        <v>0</v>
      </c>
      <c r="P73" s="113" t="b">
        <v>0</v>
      </c>
      <c r="Q73" s="105"/>
      <c r="R73" s="106" t="str">
        <f t="array" ref="R73">IFERROR(INDEX('印量調查區'!G:G, MATCH(A73, '印量調查區'!A:A, 0)), "")</f>
        <v/>
      </c>
      <c r="S73" s="118" t="s">
        <v>1805</v>
      </c>
      <c r="T73" s="107"/>
      <c r="U73" s="118" t="s">
        <v>1810</v>
      </c>
      <c r="V73" s="107"/>
      <c r="W73" s="118" t="s">
        <v>1815</v>
      </c>
      <c r="X73" s="107"/>
      <c r="Y73" s="107"/>
      <c r="Z73" s="107"/>
      <c r="AA73" s="107"/>
      <c r="AB73" s="107"/>
      <c r="AC73" s="107"/>
      <c r="AD73" s="107"/>
      <c r="AE73" s="118" t="s">
        <v>1824</v>
      </c>
      <c r="AF73" s="107"/>
      <c r="AG73" s="107"/>
      <c r="AH73" s="107"/>
      <c r="AI73" s="107"/>
      <c r="AJ73" s="107"/>
      <c r="AK73" s="107"/>
      <c r="AL73" s="107"/>
      <c r="AM73" s="118" t="s">
        <v>1833</v>
      </c>
      <c r="AN73" s="107"/>
      <c r="AO73" s="107"/>
      <c r="AP73" s="107"/>
      <c r="AQ73" s="109"/>
      <c r="AR73" s="109" t="str">
        <f>IFERROR(__xludf.DUMMYFUNCTION("IF(IFERROR(VLOOKUP(A73, IMPORTRANGE(""https://docs.google.com/spreadsheets/d/1f7uHQQgxgff8nh6aFDrh_cqkeFpcVPsvJILesm778_0"", ""工作表1!A:B""), 2, FALSE), """") &lt;&gt; """", ""有縮圖"", ""無縮圖"")"),"無縮圖")</f>
        <v>無縮圖</v>
      </c>
      <c r="AS73" s="107"/>
    </row>
    <row r="74">
      <c r="A74" s="114" t="s">
        <v>1134</v>
      </c>
      <c r="B74" s="94"/>
      <c r="C74" s="95"/>
      <c r="D74" s="116"/>
      <c r="E74" s="115" t="s">
        <v>1860</v>
      </c>
      <c r="F74" s="98"/>
      <c r="G74" s="94" t="s">
        <v>140</v>
      </c>
      <c r="H74" s="99"/>
      <c r="I74" s="99"/>
      <c r="J74" s="110"/>
      <c r="K74" s="98"/>
      <c r="L74" s="111"/>
      <c r="M74" s="112" t="b">
        <v>1</v>
      </c>
      <c r="N74" s="113" t="b">
        <v>0</v>
      </c>
      <c r="O74" s="113" t="b">
        <v>0</v>
      </c>
      <c r="P74" s="113" t="b">
        <v>0</v>
      </c>
      <c r="Q74" s="107"/>
      <c r="R74" s="106" t="str">
        <f t="array" ref="R74">IFERROR(INDEX('印量調查區'!G:G, MATCH(A74, '印量調查區'!A:A, 0)), "")</f>
        <v/>
      </c>
      <c r="S74" s="118" t="s">
        <v>1881</v>
      </c>
      <c r="T74" s="107"/>
      <c r="U74" s="107"/>
      <c r="V74" s="107"/>
      <c r="W74" s="118" t="s">
        <v>1891</v>
      </c>
      <c r="X74" s="107"/>
      <c r="Y74" s="107"/>
      <c r="Z74" s="107"/>
      <c r="AA74" s="107"/>
      <c r="AB74" s="107"/>
      <c r="AC74" s="107"/>
      <c r="AD74" s="107"/>
      <c r="AE74" s="118" t="s">
        <v>1902</v>
      </c>
      <c r="AF74" s="118" t="s">
        <v>1918</v>
      </c>
      <c r="AG74" s="107"/>
      <c r="AH74" s="118" t="s">
        <v>1929</v>
      </c>
      <c r="AI74" s="107"/>
      <c r="AJ74" s="118" t="s">
        <v>1941</v>
      </c>
      <c r="AK74" s="107"/>
      <c r="AL74" s="118" t="s">
        <v>1954</v>
      </c>
      <c r="AM74" s="118" t="s">
        <v>1961</v>
      </c>
      <c r="AN74" s="107"/>
      <c r="AO74" s="107"/>
      <c r="AP74" s="107"/>
      <c r="AQ74" s="109"/>
      <c r="AR74" s="109" t="str">
        <f>IFERROR(__xludf.DUMMYFUNCTION("IF(IFERROR(VLOOKUP(A74, IMPORTRANGE(""https://docs.google.com/spreadsheets/d/1f7uHQQgxgff8nh6aFDrh_cqkeFpcVPsvJILesm778_0"", ""工作表1!A:B""), 2, FALSE), """") &lt;&gt; """", ""有縮圖"", ""無縮圖"")"),"無縮圖")</f>
        <v>無縮圖</v>
      </c>
      <c r="AS74" s="107"/>
    </row>
    <row r="75">
      <c r="A75" s="114" t="s">
        <v>1136</v>
      </c>
      <c r="B75" s="94"/>
      <c r="C75" s="120" t="s">
        <v>1981</v>
      </c>
      <c r="D75" s="116"/>
      <c r="E75" s="96"/>
      <c r="F75" s="98"/>
      <c r="G75" s="94" t="s">
        <v>738</v>
      </c>
      <c r="H75" s="99"/>
      <c r="I75" s="99"/>
      <c r="J75" s="110"/>
      <c r="K75" s="98"/>
      <c r="L75" s="111"/>
      <c r="M75" s="112" t="b">
        <v>1</v>
      </c>
      <c r="N75" s="113" t="b">
        <v>0</v>
      </c>
      <c r="O75" s="113" t="b">
        <v>0</v>
      </c>
      <c r="P75" s="113" t="b">
        <v>0</v>
      </c>
      <c r="Q75" s="107"/>
      <c r="R75" s="106" t="str">
        <f t="array" ref="R75">IFERROR(INDEX('印量調查區'!G:G, MATCH(A75, '印量調查區'!A:A, 0)), "")</f>
        <v/>
      </c>
      <c r="S75" s="118" t="s">
        <v>2002</v>
      </c>
      <c r="T75" s="107"/>
      <c r="U75" s="107"/>
      <c r="V75" s="107"/>
      <c r="W75" s="118" t="s">
        <v>2017</v>
      </c>
      <c r="X75" s="107"/>
      <c r="Y75" s="107"/>
      <c r="Z75" s="107"/>
      <c r="AA75" s="107"/>
      <c r="AB75" s="107"/>
      <c r="AC75" s="107"/>
      <c r="AD75" s="107"/>
      <c r="AE75" s="118" t="s">
        <v>2028</v>
      </c>
      <c r="AF75" s="118" t="s">
        <v>2039</v>
      </c>
      <c r="AG75" s="118" t="s">
        <v>2044</v>
      </c>
      <c r="AH75" s="107"/>
      <c r="AI75" s="118" t="s">
        <v>2054</v>
      </c>
      <c r="AJ75" s="107"/>
      <c r="AK75" s="107"/>
      <c r="AL75" s="118" t="s">
        <v>2061</v>
      </c>
      <c r="AM75" s="107"/>
      <c r="AN75" s="107"/>
      <c r="AO75" s="107"/>
      <c r="AP75" s="107"/>
      <c r="AQ75" s="109"/>
      <c r="AR75" s="109" t="str">
        <f>IFERROR(__xludf.DUMMYFUNCTION("IF(IFERROR(VLOOKUP(A75, IMPORTRANGE(""https://docs.google.com/spreadsheets/d/1f7uHQQgxgff8nh6aFDrh_cqkeFpcVPsvJILesm778_0"", ""工作表1!A:B""), 2, FALSE), """") &lt;&gt; """", ""有縮圖"", ""無縮圖"")"),"無縮圖")</f>
        <v>無縮圖</v>
      </c>
      <c r="AS75" s="107"/>
    </row>
    <row r="76">
      <c r="A76" s="289" t="s">
        <v>1137</v>
      </c>
      <c r="B76" s="94"/>
      <c r="C76" s="95"/>
      <c r="D76" s="116"/>
      <c r="E76" s="115" t="s">
        <v>2085</v>
      </c>
      <c r="F76" s="98"/>
      <c r="G76" s="94" t="s">
        <v>2088</v>
      </c>
      <c r="H76" s="99"/>
      <c r="I76" s="99"/>
      <c r="J76" s="110"/>
      <c r="K76" s="98"/>
      <c r="L76" s="111"/>
      <c r="M76" s="112" t="b">
        <v>1</v>
      </c>
      <c r="N76" s="113" t="b">
        <v>0</v>
      </c>
      <c r="O76" s="113" t="b">
        <v>0</v>
      </c>
      <c r="P76" s="113" t="b">
        <v>0</v>
      </c>
      <c r="Q76" s="105"/>
      <c r="R76" s="106" t="str">
        <f t="array" ref="R76">IFERROR(INDEX('印量調查區'!G:G, MATCH(A76, '印量調查區'!A:A, 0)), "")</f>
        <v/>
      </c>
      <c r="S76" s="107"/>
      <c r="T76" s="107"/>
      <c r="U76" s="107"/>
      <c r="V76" s="107"/>
      <c r="W76" s="118" t="s">
        <v>2105</v>
      </c>
      <c r="X76" s="107"/>
      <c r="Y76" s="107"/>
      <c r="Z76" s="107"/>
      <c r="AA76" s="107"/>
      <c r="AB76" s="107"/>
      <c r="AC76" s="107"/>
      <c r="AD76" s="107"/>
      <c r="AE76" s="118" t="s">
        <v>2118</v>
      </c>
      <c r="AF76" s="118" t="s">
        <v>2127</v>
      </c>
      <c r="AG76" s="107"/>
      <c r="AH76" s="107"/>
      <c r="AI76" s="107"/>
      <c r="AJ76" s="107"/>
      <c r="AK76" s="107"/>
      <c r="AL76" s="118" t="s">
        <v>2137</v>
      </c>
      <c r="AM76" s="107"/>
      <c r="AN76" s="107"/>
      <c r="AO76" s="107"/>
      <c r="AP76" s="107"/>
      <c r="AQ76" s="109"/>
      <c r="AR76" s="109" t="str">
        <f>IFERROR(__xludf.DUMMYFUNCTION("IF(IFERROR(VLOOKUP(A76, IMPORTRANGE(""https://docs.google.com/spreadsheets/d/1f7uHQQgxgff8nh6aFDrh_cqkeFpcVPsvJILesm778_0"", ""工作表1!A:B""), 2, FALSE), """") &lt;&gt; """", ""有縮圖"", ""無縮圖"")"),"無縮圖")</f>
        <v>無縮圖</v>
      </c>
      <c r="AS76" s="107"/>
    </row>
    <row r="77">
      <c r="A77" s="114" t="s">
        <v>1138</v>
      </c>
      <c r="B77" s="94" t="s">
        <v>2152</v>
      </c>
      <c r="C77" s="120" t="s">
        <v>1869</v>
      </c>
      <c r="D77" s="96"/>
      <c r="E77" s="256" t="s">
        <v>2156</v>
      </c>
      <c r="F77" s="98"/>
      <c r="G77" s="94" t="s">
        <v>144</v>
      </c>
      <c r="H77" s="100"/>
      <c r="I77" s="100"/>
      <c r="J77" s="101"/>
      <c r="K77" s="94"/>
      <c r="L77" s="111"/>
      <c r="M77" s="112" t="b">
        <v>1</v>
      </c>
      <c r="N77" s="113" t="b">
        <v>0</v>
      </c>
      <c r="O77" s="113" t="b">
        <v>1</v>
      </c>
      <c r="P77" s="113" t="b">
        <v>0</v>
      </c>
      <c r="Q77" s="107"/>
      <c r="R77" s="106" t="str">
        <f t="array" ref="R77">IFERROR(INDEX('印量調查區'!G:G, MATCH(A77, '印量調查區'!A:A, 0)), "")</f>
        <v/>
      </c>
      <c r="S77" s="118" t="s">
        <v>2176</v>
      </c>
      <c r="T77" s="107"/>
      <c r="U77" s="118" t="s">
        <v>2193</v>
      </c>
      <c r="V77" s="107"/>
      <c r="W77" s="118" t="s">
        <v>2202</v>
      </c>
      <c r="X77" s="107"/>
      <c r="Y77" s="107"/>
      <c r="Z77" s="118" t="s">
        <v>2210</v>
      </c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  <c r="AK77" s="107"/>
      <c r="AL77" s="118" t="s">
        <v>2226</v>
      </c>
      <c r="AM77" s="107"/>
      <c r="AN77" s="108" t="s">
        <v>2233</v>
      </c>
      <c r="AO77" s="107"/>
      <c r="AP77" s="105"/>
      <c r="AQ77" s="109"/>
      <c r="AR77" s="109" t="str">
        <f>IFERROR(__xludf.DUMMYFUNCTION("IF(IFERROR(VLOOKUP(A77, IMPORTRANGE(""https://docs.google.com/spreadsheets/d/1f7uHQQgxgff8nh6aFDrh_cqkeFpcVPsvJILesm778_0"", ""工作表1!A:B""), 2, FALSE), """") &lt;&gt; """", ""有縮圖"", ""無縮圖"")"),"無縮圖")</f>
        <v>無縮圖</v>
      </c>
      <c r="AS77" s="107"/>
    </row>
    <row r="78">
      <c r="A78" s="284" t="s">
        <v>2254</v>
      </c>
      <c r="B78" s="94" t="s">
        <v>2257</v>
      </c>
      <c r="C78" s="290" t="s">
        <v>2258</v>
      </c>
      <c r="D78" s="96"/>
      <c r="E78" s="97" t="s">
        <v>2263</v>
      </c>
      <c r="F78" s="98"/>
      <c r="G78" s="94" t="s">
        <v>144</v>
      </c>
      <c r="H78" s="100" t="s">
        <v>35</v>
      </c>
      <c r="I78" s="100" t="s">
        <v>108</v>
      </c>
      <c r="J78" s="117" t="s">
        <v>298</v>
      </c>
      <c r="K78" s="94" t="s">
        <v>2269</v>
      </c>
      <c r="L78" s="102" t="s">
        <v>2270</v>
      </c>
      <c r="M78" s="112" t="b">
        <v>1</v>
      </c>
      <c r="N78" s="113" t="b">
        <v>1</v>
      </c>
      <c r="O78" s="113" t="b">
        <v>0</v>
      </c>
      <c r="P78" s="113" t="b">
        <v>0</v>
      </c>
      <c r="Q78" s="107"/>
      <c r="R78" s="106" t="str">
        <f t="array" ref="R78">IFERROR(INDEX('印量調查區'!G:G, MATCH(A78, '印量調查區'!A:A, 0)), "")</f>
        <v/>
      </c>
      <c r="S78" s="118" t="s">
        <v>2284</v>
      </c>
      <c r="T78" s="118" t="s">
        <v>2295</v>
      </c>
      <c r="U78" s="107"/>
      <c r="V78" s="107"/>
      <c r="W78" s="118" t="s">
        <v>2305</v>
      </c>
      <c r="X78" s="118" t="s">
        <v>2312</v>
      </c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5"/>
      <c r="AP78" s="107"/>
      <c r="AQ78" s="109"/>
      <c r="AR78" s="109" t="str">
        <f>IFERROR(__xludf.DUMMYFUNCTION("IF(IFERROR(VLOOKUP(A78, IMPORTRANGE(""https://docs.google.com/spreadsheets/d/1f7uHQQgxgff8nh6aFDrh_cqkeFpcVPsvJILesm778_0"", ""工作表1!A:B""), 2, FALSE), """") &lt;&gt; """", ""有縮圖"", ""無縮圖"")"),"無縮圖")</f>
        <v>無縮圖</v>
      </c>
      <c r="AS78" s="107"/>
    </row>
    <row r="79">
      <c r="A79" s="114" t="s">
        <v>1139</v>
      </c>
      <c r="B79" s="94"/>
      <c r="C79" s="95"/>
      <c r="D79" s="115" t="s">
        <v>2327</v>
      </c>
      <c r="E79" s="115" t="s">
        <v>2327</v>
      </c>
      <c r="F79" s="98"/>
      <c r="G79" s="94" t="s">
        <v>2329</v>
      </c>
      <c r="H79" s="99"/>
      <c r="I79" s="100"/>
      <c r="J79" s="101"/>
      <c r="K79" s="94"/>
      <c r="L79" s="111"/>
      <c r="M79" s="112" t="b">
        <v>1</v>
      </c>
      <c r="N79" s="113" t="b">
        <v>0</v>
      </c>
      <c r="O79" s="113" t="b">
        <v>0</v>
      </c>
      <c r="P79" s="113" t="b">
        <v>0</v>
      </c>
      <c r="Q79" s="107"/>
      <c r="R79" s="106" t="str">
        <f t="array" ref="R79">IFERROR(INDEX('印量調查區'!G:G, MATCH(A79, '印量調查區'!A:A, 0)), "")</f>
        <v/>
      </c>
      <c r="S79" s="118" t="s">
        <v>2340</v>
      </c>
      <c r="T79" s="107"/>
      <c r="U79" s="107"/>
      <c r="V79" s="107"/>
      <c r="W79" s="118" t="s">
        <v>2346</v>
      </c>
      <c r="X79" s="107"/>
      <c r="Y79" s="107"/>
      <c r="Z79" s="107"/>
      <c r="AA79" s="107"/>
      <c r="AB79" s="107"/>
      <c r="AC79" s="107"/>
      <c r="AD79" s="107"/>
      <c r="AE79" s="118" t="s">
        <v>2350</v>
      </c>
      <c r="AF79" s="107"/>
      <c r="AG79" s="107"/>
      <c r="AH79" s="107"/>
      <c r="AI79" s="107"/>
      <c r="AJ79" s="107"/>
      <c r="AK79" s="107"/>
      <c r="AL79" s="107"/>
      <c r="AM79" s="107"/>
      <c r="AN79" s="105"/>
      <c r="AO79" s="107"/>
      <c r="AP79" s="105"/>
      <c r="AQ79" s="109"/>
      <c r="AR79" s="109" t="str">
        <f>IFERROR(__xludf.DUMMYFUNCTION("IF(IFERROR(VLOOKUP(A79, IMPORTRANGE(""https://docs.google.com/spreadsheets/d/1f7uHQQgxgff8nh6aFDrh_cqkeFpcVPsvJILesm778_0"", ""工作表1!A:B""), 2, FALSE), """") &lt;&gt; """", ""有縮圖"", ""無縮圖"")"),"無縮圖")</f>
        <v>無縮圖</v>
      </c>
      <c r="AS79" s="107"/>
    </row>
    <row r="80">
      <c r="A80" s="114" t="s">
        <v>1140</v>
      </c>
      <c r="B80" s="94"/>
      <c r="C80" s="120" t="s">
        <v>2363</v>
      </c>
      <c r="D80" s="116"/>
      <c r="E80" s="97" t="s">
        <v>2364</v>
      </c>
      <c r="F80" s="98"/>
      <c r="G80" s="94" t="s">
        <v>2365</v>
      </c>
      <c r="H80" s="100"/>
      <c r="I80" s="100"/>
      <c r="J80" s="101"/>
      <c r="K80" s="94"/>
      <c r="L80" s="111"/>
      <c r="M80" s="112" t="b">
        <v>1</v>
      </c>
      <c r="N80" s="113" t="b">
        <v>0</v>
      </c>
      <c r="O80" s="113" t="b">
        <v>0</v>
      </c>
      <c r="P80" s="113" t="b">
        <v>0</v>
      </c>
      <c r="Q80" s="107"/>
      <c r="R80" s="106" t="str">
        <f t="array" ref="R80">IFERROR(INDEX('印量調查區'!G:G, MATCH(A80, '印量調查區'!A:A, 0)), "")</f>
        <v/>
      </c>
      <c r="S80" s="118" t="s">
        <v>2379</v>
      </c>
      <c r="T80" s="107"/>
      <c r="U80" s="107"/>
      <c r="V80" s="107"/>
      <c r="W80" s="105"/>
      <c r="X80" s="107"/>
      <c r="Y80" s="107"/>
      <c r="Z80" s="107"/>
      <c r="AA80" s="107"/>
      <c r="AB80" s="107"/>
      <c r="AC80" s="107"/>
      <c r="AD80" s="107"/>
      <c r="AE80" s="118" t="s">
        <v>2388</v>
      </c>
      <c r="AF80" s="105"/>
      <c r="AG80" s="107"/>
      <c r="AH80" s="107"/>
      <c r="AI80" s="107"/>
      <c r="AJ80" s="107"/>
      <c r="AK80" s="107"/>
      <c r="AL80" s="107"/>
      <c r="AM80" s="107"/>
      <c r="AN80" s="105"/>
      <c r="AO80" s="108"/>
      <c r="AP80" s="107"/>
      <c r="AQ80" s="109"/>
      <c r="AR80" s="109" t="str">
        <f>IFERROR(__xludf.DUMMYFUNCTION("IF(IFERROR(VLOOKUP(A80, IMPORTRANGE(""https://docs.google.com/spreadsheets/d/1f7uHQQgxgff8nh6aFDrh_cqkeFpcVPsvJILesm778_0"", ""工作表1!A:B""), 2, FALSE), """") &lt;&gt; """", ""有縮圖"", ""無縮圖"")"),"無縮圖")</f>
        <v>無縮圖</v>
      </c>
      <c r="AS80" s="107"/>
    </row>
    <row r="81">
      <c r="A81" s="114" t="s">
        <v>1142</v>
      </c>
      <c r="B81" s="94"/>
      <c r="C81" s="120" t="s">
        <v>210</v>
      </c>
      <c r="D81" s="96"/>
      <c r="E81" s="116"/>
      <c r="F81" s="98"/>
      <c r="G81" s="94" t="s">
        <v>140</v>
      </c>
      <c r="H81" s="100"/>
      <c r="I81" s="100"/>
      <c r="J81" s="110"/>
      <c r="K81" s="94"/>
      <c r="L81" s="102"/>
      <c r="M81" s="112" t="b">
        <v>1</v>
      </c>
      <c r="N81" s="113" t="b">
        <v>0</v>
      </c>
      <c r="O81" s="113" t="b">
        <v>0</v>
      </c>
      <c r="P81" s="113" t="b">
        <v>0</v>
      </c>
      <c r="Q81" s="107"/>
      <c r="R81" s="106" t="str">
        <f t="array" ref="R81">IFERROR(INDEX('印量調查區'!G:G, MATCH(A81, '印量調查區'!A:A, 0)), "")</f>
        <v/>
      </c>
      <c r="S81" s="118" t="s">
        <v>2409</v>
      </c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18" t="s">
        <v>2415</v>
      </c>
      <c r="AF81" s="107"/>
      <c r="AG81" s="118" t="s">
        <v>2421</v>
      </c>
      <c r="AH81" s="107"/>
      <c r="AI81" s="107"/>
      <c r="AJ81" s="107"/>
      <c r="AK81" s="107"/>
      <c r="AL81" s="118" t="s">
        <v>2426</v>
      </c>
      <c r="AM81" s="118" t="s">
        <v>2430</v>
      </c>
      <c r="AN81" s="105"/>
      <c r="AO81" s="107"/>
      <c r="AP81" s="107"/>
      <c r="AQ81" s="109"/>
      <c r="AR81" s="109" t="str">
        <f>IFERROR(__xludf.DUMMYFUNCTION("IF(IFERROR(VLOOKUP(A81, IMPORTRANGE(""https://docs.google.com/spreadsheets/d/1f7uHQQgxgff8nh6aFDrh_cqkeFpcVPsvJILesm778_0"", ""工作表1!A:B""), 2, FALSE), """") &lt;&gt; """", ""有縮圖"", ""無縮圖"")"),"無縮圖")</f>
        <v>無縮圖</v>
      </c>
      <c r="AS81" s="107"/>
    </row>
    <row r="82">
      <c r="A82" s="114" t="s">
        <v>1143</v>
      </c>
      <c r="B82" s="94" t="s">
        <v>2444</v>
      </c>
      <c r="C82" s="120" t="s">
        <v>2446</v>
      </c>
      <c r="D82" s="97" t="s">
        <v>2446</v>
      </c>
      <c r="E82" s="116"/>
      <c r="F82" s="98"/>
      <c r="G82" s="94" t="s">
        <v>738</v>
      </c>
      <c r="H82" s="100" t="s">
        <v>47</v>
      </c>
      <c r="I82" s="100" t="s">
        <v>84</v>
      </c>
      <c r="J82" s="117"/>
      <c r="K82" s="94" t="s">
        <v>2451</v>
      </c>
      <c r="L82" s="111"/>
      <c r="M82" s="112" t="b">
        <v>1</v>
      </c>
      <c r="N82" s="113" t="b">
        <v>1</v>
      </c>
      <c r="O82" s="113" t="b">
        <v>0</v>
      </c>
      <c r="P82" s="113" t="b">
        <v>1</v>
      </c>
      <c r="Q82" s="107"/>
      <c r="R82" s="106" t="str">
        <f t="array" ref="R82">IFERROR(INDEX('印量調查區'!G:G, MATCH(A82, '印量調查區'!A:A, 0)), "")</f>
        <v/>
      </c>
      <c r="S82" s="118" t="s">
        <v>2460</v>
      </c>
      <c r="T82" s="107"/>
      <c r="U82" s="107"/>
      <c r="V82" s="107"/>
      <c r="W82" s="118" t="s">
        <v>2476</v>
      </c>
      <c r="X82" s="107"/>
      <c r="Y82" s="107"/>
      <c r="Z82" s="107"/>
      <c r="AA82" s="107"/>
      <c r="AB82" s="107"/>
      <c r="AC82" s="107"/>
      <c r="AD82" s="107"/>
      <c r="AE82" s="107"/>
      <c r="AF82" s="118" t="s">
        <v>2495</v>
      </c>
      <c r="AG82" s="118" t="s">
        <v>2506</v>
      </c>
      <c r="AH82" s="107"/>
      <c r="AI82" s="105" t="s">
        <v>129</v>
      </c>
      <c r="AJ82" s="105" t="s">
        <v>130</v>
      </c>
      <c r="AK82" s="107"/>
      <c r="AL82" s="107"/>
      <c r="AM82" s="107"/>
      <c r="AN82" s="105"/>
      <c r="AO82" s="118" t="s">
        <v>2524</v>
      </c>
      <c r="AP82" s="107"/>
      <c r="AQ82" s="109"/>
      <c r="AR82" s="109" t="str">
        <f>IFERROR(__xludf.DUMMYFUNCTION("IF(IFERROR(VLOOKUP(A82, IMPORTRANGE(""https://docs.google.com/spreadsheets/d/1f7uHQQgxgff8nh6aFDrh_cqkeFpcVPsvJILesm778_0"", ""工作表1!A:B""), 2, FALSE), """") &lt;&gt; """", ""有縮圖"", ""無縮圖"")"),"無縮圖")</f>
        <v>無縮圖</v>
      </c>
      <c r="AS82" s="107"/>
    </row>
    <row r="83">
      <c r="A83" s="114" t="s">
        <v>1144</v>
      </c>
      <c r="B83" s="94" t="s">
        <v>2533</v>
      </c>
      <c r="C83" s="120" t="s">
        <v>2535</v>
      </c>
      <c r="D83" s="115" t="s">
        <v>2536</v>
      </c>
      <c r="E83" s="116"/>
      <c r="F83" s="98"/>
      <c r="G83" s="94" t="s">
        <v>2365</v>
      </c>
      <c r="H83" s="99"/>
      <c r="I83" s="99"/>
      <c r="J83" s="110"/>
      <c r="K83" s="98"/>
      <c r="L83" s="111"/>
      <c r="M83" s="112" t="b">
        <v>1</v>
      </c>
      <c r="N83" s="113" t="b">
        <v>0</v>
      </c>
      <c r="O83" s="113" t="b">
        <v>0</v>
      </c>
      <c r="P83" s="113" t="b">
        <v>0</v>
      </c>
      <c r="Q83" s="105" t="s">
        <v>410</v>
      </c>
      <c r="R83" s="106" t="str">
        <f t="array" ref="R83">IFERROR(INDEX('印量調查區'!G:G, MATCH(A83, '印量調查區'!A:A, 0)), "")</f>
        <v/>
      </c>
      <c r="S83" s="118" t="s">
        <v>2554</v>
      </c>
      <c r="T83" s="107"/>
      <c r="U83" s="107"/>
      <c r="V83" s="107"/>
      <c r="W83" s="118" t="s">
        <v>2564</v>
      </c>
      <c r="X83" s="107"/>
      <c r="Y83" s="107"/>
      <c r="Z83" s="107"/>
      <c r="AA83" s="107"/>
      <c r="AB83" s="107"/>
      <c r="AC83" s="107"/>
      <c r="AD83" s="107"/>
      <c r="AE83" s="118" t="s">
        <v>2574</v>
      </c>
      <c r="AF83" s="118" t="s">
        <v>2583</v>
      </c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9"/>
      <c r="AR83" s="109" t="str">
        <f>IFERROR(__xludf.DUMMYFUNCTION("IF(IFERROR(VLOOKUP(A83, IMPORTRANGE(""https://docs.google.com/spreadsheets/d/1f7uHQQgxgff8nh6aFDrh_cqkeFpcVPsvJILesm778_0"", ""工作表1!A:B""), 2, FALSE), """") &lt;&gt; """", ""有縮圖"", ""無縮圖"")"),"無縮圖")</f>
        <v>無縮圖</v>
      </c>
      <c r="AS83" s="107"/>
    </row>
    <row r="84">
      <c r="A84" s="114" t="s">
        <v>1145</v>
      </c>
      <c r="B84" s="94"/>
      <c r="C84" s="95"/>
      <c r="D84" s="115" t="s">
        <v>2600</v>
      </c>
      <c r="E84" s="97" t="s">
        <v>2600</v>
      </c>
      <c r="F84" s="98"/>
      <c r="G84" s="94" t="s">
        <v>140</v>
      </c>
      <c r="H84" s="99"/>
      <c r="I84" s="99"/>
      <c r="J84" s="110"/>
      <c r="K84" s="98"/>
      <c r="L84" s="111"/>
      <c r="M84" s="112" t="b">
        <v>1</v>
      </c>
      <c r="N84" s="113" t="b">
        <v>0</v>
      </c>
      <c r="O84" s="113" t="b">
        <v>0</v>
      </c>
      <c r="P84" s="113" t="b">
        <v>0</v>
      </c>
      <c r="Q84" s="105"/>
      <c r="R84" s="106" t="str">
        <f t="array" ref="R84">IFERROR(INDEX('印量調查區'!G:G, MATCH(A84, '印量調查區'!A:A, 0)), "")</f>
        <v/>
      </c>
      <c r="S84" s="318" t="s">
        <v>2616</v>
      </c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  <c r="AE84" s="318" t="s">
        <v>2629</v>
      </c>
      <c r="AF84" s="286"/>
      <c r="AG84" s="286"/>
      <c r="AH84" s="286"/>
      <c r="AI84" s="286"/>
      <c r="AJ84" s="286"/>
      <c r="AK84" s="286"/>
      <c r="AL84" s="286"/>
      <c r="AM84" s="286"/>
      <c r="AN84" s="107"/>
      <c r="AO84" s="107"/>
      <c r="AP84" s="107"/>
      <c r="AQ84" s="109"/>
      <c r="AR84" s="109" t="str">
        <f>IFERROR(__xludf.DUMMYFUNCTION("IF(IFERROR(VLOOKUP(A84, IMPORTRANGE(""https://docs.google.com/spreadsheets/d/1f7uHQQgxgff8nh6aFDrh_cqkeFpcVPsvJILesm778_0"", ""工作表1!A:B""), 2, FALSE), """") &lt;&gt; """", ""有縮圖"", ""無縮圖"")"),"無縮圖")</f>
        <v>無縮圖</v>
      </c>
      <c r="AS84" s="107"/>
    </row>
    <row r="85">
      <c r="A85" s="114" t="s">
        <v>1146</v>
      </c>
      <c r="B85" s="94"/>
      <c r="C85" s="120" t="s">
        <v>2642</v>
      </c>
      <c r="D85" s="116"/>
      <c r="E85" s="97" t="s">
        <v>2643</v>
      </c>
      <c r="F85" s="98"/>
      <c r="G85" s="94" t="s">
        <v>144</v>
      </c>
      <c r="H85" s="99"/>
      <c r="I85" s="99"/>
      <c r="J85" s="110"/>
      <c r="K85" s="98"/>
      <c r="L85" s="111"/>
      <c r="M85" s="112" t="b">
        <v>1</v>
      </c>
      <c r="N85" s="113" t="b">
        <v>0</v>
      </c>
      <c r="O85" s="113" t="b">
        <v>0</v>
      </c>
      <c r="P85" s="113" t="b">
        <v>0</v>
      </c>
      <c r="Q85" s="105"/>
      <c r="R85" s="106" t="str">
        <f t="array" ref="R85">IFERROR(INDEX('印量調查區'!G:G, MATCH(A85, '印量調查區'!A:A, 0)), "")</f>
        <v/>
      </c>
      <c r="S85" s="172" t="s">
        <v>2655</v>
      </c>
      <c r="T85" s="105"/>
      <c r="U85" s="107"/>
      <c r="V85" s="107"/>
      <c r="W85" s="118" t="s">
        <v>2662</v>
      </c>
      <c r="X85" s="107"/>
      <c r="Y85" s="118" t="s">
        <v>2666</v>
      </c>
      <c r="Z85" s="118" t="s">
        <v>2671</v>
      </c>
      <c r="AA85" s="107"/>
      <c r="AB85" s="107"/>
      <c r="AC85" s="107"/>
      <c r="AD85" s="107"/>
      <c r="AE85" s="105"/>
      <c r="AF85" s="107"/>
      <c r="AG85" s="107"/>
      <c r="AH85" s="107"/>
      <c r="AI85" s="105"/>
      <c r="AJ85" s="107"/>
      <c r="AK85" s="107"/>
      <c r="AL85" s="105"/>
      <c r="AM85" s="107"/>
      <c r="AN85" s="107"/>
      <c r="AO85" s="105"/>
      <c r="AP85" s="105"/>
      <c r="AQ85" s="109"/>
      <c r="AR85" s="109" t="str">
        <f>IFERROR(__xludf.DUMMYFUNCTION("IF(IFERROR(VLOOKUP(A85, IMPORTRANGE(""https://docs.google.com/spreadsheets/d/1f7uHQQgxgff8nh6aFDrh_cqkeFpcVPsvJILesm778_0"", ""工作表1!A:B""), 2, FALSE), """") &lt;&gt; """", ""有縮圖"", ""無縮圖"")"),"無縮圖")</f>
        <v>無縮圖</v>
      </c>
      <c r="AS85" s="107"/>
    </row>
    <row r="86">
      <c r="A86" s="114" t="s">
        <v>1147</v>
      </c>
      <c r="B86" s="94" t="s">
        <v>2686</v>
      </c>
      <c r="C86" s="95"/>
      <c r="D86" s="97" t="s">
        <v>2689</v>
      </c>
      <c r="E86" s="115" t="s">
        <v>2691</v>
      </c>
      <c r="F86" s="98"/>
      <c r="G86" s="94" t="s">
        <v>144</v>
      </c>
      <c r="H86" s="99"/>
      <c r="I86" s="99"/>
      <c r="J86" s="110"/>
      <c r="K86" s="98"/>
      <c r="L86" s="111"/>
      <c r="M86" s="112" t="b">
        <v>1</v>
      </c>
      <c r="N86" s="113" t="b">
        <v>0</v>
      </c>
      <c r="O86" s="113" t="b">
        <v>0</v>
      </c>
      <c r="P86" s="113" t="b">
        <v>0</v>
      </c>
      <c r="Q86" s="105"/>
      <c r="R86" s="106" t="str">
        <f t="array" ref="R86">IFERROR(INDEX('印量調查區'!G:G, MATCH(A86, '印量調查區'!A:A, 0)), "")</f>
        <v/>
      </c>
      <c r="S86" s="118" t="s">
        <v>2707</v>
      </c>
      <c r="T86" s="107"/>
      <c r="U86" s="107"/>
      <c r="V86" s="107"/>
      <c r="W86" s="118" t="s">
        <v>2714</v>
      </c>
      <c r="X86" s="107"/>
      <c r="Y86" s="107"/>
      <c r="Z86" s="118" t="s">
        <v>2721</v>
      </c>
      <c r="AA86" s="107"/>
      <c r="AB86" s="107"/>
      <c r="AC86" s="107"/>
      <c r="AD86" s="107"/>
      <c r="AE86" s="105"/>
      <c r="AF86" s="107"/>
      <c r="AG86" s="107"/>
      <c r="AH86" s="107"/>
      <c r="AI86" s="107"/>
      <c r="AJ86" s="107"/>
      <c r="AK86" s="118" t="s">
        <v>2731</v>
      </c>
      <c r="AL86" s="107"/>
      <c r="AM86" s="107"/>
      <c r="AN86" s="107"/>
      <c r="AO86" s="107"/>
      <c r="AP86" s="107"/>
      <c r="AQ86" s="109"/>
      <c r="AR86" s="109" t="str">
        <f>IFERROR(__xludf.DUMMYFUNCTION("IF(IFERROR(VLOOKUP(A86, IMPORTRANGE(""https://docs.google.com/spreadsheets/d/1f7uHQQgxgff8nh6aFDrh_cqkeFpcVPsvJILesm778_0"", ""工作表1!A:B""), 2, FALSE), """") &lt;&gt; """", ""有縮圖"", ""無縮圖"")"),"有縮圖")</f>
        <v>有縮圖</v>
      </c>
      <c r="AS86" s="107"/>
    </row>
    <row r="87">
      <c r="A87" s="114" t="s">
        <v>1149</v>
      </c>
      <c r="B87" s="94" t="s">
        <v>2743</v>
      </c>
      <c r="C87" s="120" t="s">
        <v>2712</v>
      </c>
      <c r="D87" s="97" t="s">
        <v>2744</v>
      </c>
      <c r="E87" s="116"/>
      <c r="F87" s="98"/>
      <c r="G87" s="94" t="s">
        <v>2748</v>
      </c>
      <c r="H87" s="100"/>
      <c r="I87" s="100"/>
      <c r="J87" s="117"/>
      <c r="K87" s="94"/>
      <c r="L87" s="111"/>
      <c r="M87" s="112" t="b">
        <v>1</v>
      </c>
      <c r="N87" s="113" t="b">
        <v>0</v>
      </c>
      <c r="O87" s="113" t="b">
        <v>0</v>
      </c>
      <c r="P87" s="113" t="b">
        <v>0</v>
      </c>
      <c r="Q87" s="107"/>
      <c r="R87" s="106" t="str">
        <f t="array" ref="R87">IFERROR(INDEX('印量調查區'!G:G, MATCH(A87, '印量調查區'!A:A, 0)), "")</f>
        <v/>
      </c>
      <c r="S87" s="118" t="s">
        <v>2757</v>
      </c>
      <c r="T87" s="107"/>
      <c r="U87" s="107"/>
      <c r="V87" s="107"/>
      <c r="W87" s="118" t="s">
        <v>2770</v>
      </c>
      <c r="X87" s="118" t="s">
        <v>2776</v>
      </c>
      <c r="Y87" s="107"/>
      <c r="Z87" s="107"/>
      <c r="AA87" s="107"/>
      <c r="AB87" s="107"/>
      <c r="AC87" s="107"/>
      <c r="AD87" s="118" t="s">
        <v>2784</v>
      </c>
      <c r="AE87" s="118" t="s">
        <v>2789</v>
      </c>
      <c r="AF87" s="118" t="s">
        <v>2795</v>
      </c>
      <c r="AG87" s="107"/>
      <c r="AH87" s="107"/>
      <c r="AI87" s="107"/>
      <c r="AJ87" s="118" t="s">
        <v>2802</v>
      </c>
      <c r="AK87" s="107"/>
      <c r="AL87" s="105" t="s">
        <v>2811</v>
      </c>
      <c r="AM87" s="118" t="s">
        <v>2813</v>
      </c>
      <c r="AN87" s="183"/>
      <c r="AO87" s="105"/>
      <c r="AP87" s="107"/>
      <c r="AQ87" s="109"/>
      <c r="AR87" s="109" t="str">
        <f>IFERROR(__xludf.DUMMYFUNCTION("IF(IFERROR(VLOOKUP(A87, IMPORTRANGE(""https://docs.google.com/spreadsheets/d/1f7uHQQgxgff8nh6aFDrh_cqkeFpcVPsvJILesm778_0"", ""工作表1!A:B""), 2, FALSE), """") &lt;&gt; """", ""有縮圖"", ""無縮圖"")"),"無縮圖")</f>
        <v>無縮圖</v>
      </c>
      <c r="AS87" s="107"/>
    </row>
    <row r="88">
      <c r="A88" s="114" t="s">
        <v>1151</v>
      </c>
      <c r="B88" s="94"/>
      <c r="C88" s="120" t="s">
        <v>2727</v>
      </c>
      <c r="D88" s="97" t="s">
        <v>2727</v>
      </c>
      <c r="E88" s="116"/>
      <c r="F88" s="98"/>
      <c r="G88" s="94" t="s">
        <v>140</v>
      </c>
      <c r="H88" s="99"/>
      <c r="I88" s="99"/>
      <c r="J88" s="110"/>
      <c r="K88" s="98"/>
      <c r="L88" s="111"/>
      <c r="M88" s="112" t="b">
        <v>1</v>
      </c>
      <c r="N88" s="113" t="b">
        <v>0</v>
      </c>
      <c r="O88" s="113" t="b">
        <v>0</v>
      </c>
      <c r="P88" s="113" t="b">
        <v>0</v>
      </c>
      <c r="Q88" s="107"/>
      <c r="R88" s="106" t="str">
        <f t="array" ref="R88">IFERROR(INDEX('印量調查區'!G:G, MATCH(A88, '印量調查區'!A:A, 0)), "")</f>
        <v/>
      </c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18" t="s">
        <v>2842</v>
      </c>
      <c r="AF88" s="107"/>
      <c r="AG88" s="107"/>
      <c r="AH88" s="107"/>
      <c r="AI88" s="107"/>
      <c r="AJ88" s="107"/>
      <c r="AK88" s="118" t="s">
        <v>2851</v>
      </c>
      <c r="AL88" s="107"/>
      <c r="AM88" s="107"/>
      <c r="AN88" s="107"/>
      <c r="AO88" s="107"/>
      <c r="AP88" s="107"/>
      <c r="AQ88" s="109"/>
      <c r="AR88" s="109" t="str">
        <f>IFERROR(__xludf.DUMMYFUNCTION("IF(IFERROR(VLOOKUP(A88, IMPORTRANGE(""https://docs.google.com/spreadsheets/d/1f7uHQQgxgff8nh6aFDrh_cqkeFpcVPsvJILesm778_0"", ""工作表1!A:B""), 2, FALSE), """") &lt;&gt; """", ""有縮圖"", ""無縮圖"")"),"無縮圖")</f>
        <v>無縮圖</v>
      </c>
      <c r="AS88" s="107"/>
    </row>
    <row r="89">
      <c r="A89" s="114" t="s">
        <v>1153</v>
      </c>
      <c r="B89" s="94" t="s">
        <v>2867</v>
      </c>
      <c r="C89" s="95"/>
      <c r="D89" s="97" t="s">
        <v>2869</v>
      </c>
      <c r="E89" s="115" t="s">
        <v>2869</v>
      </c>
      <c r="F89" s="98"/>
      <c r="G89" s="94" t="s">
        <v>144</v>
      </c>
      <c r="H89" s="99"/>
      <c r="I89" s="100" t="s">
        <v>108</v>
      </c>
      <c r="J89" s="117" t="s">
        <v>145</v>
      </c>
      <c r="K89" s="98"/>
      <c r="L89" s="111"/>
      <c r="M89" s="112" t="b">
        <v>1</v>
      </c>
      <c r="N89" s="113" t="b">
        <v>1</v>
      </c>
      <c r="O89" s="113" t="b">
        <v>0</v>
      </c>
      <c r="P89" s="113" t="b">
        <v>0</v>
      </c>
      <c r="Q89" s="107"/>
      <c r="R89" s="106" t="str">
        <f t="array" ref="R89">IFERROR(INDEX('印量調查區'!G:G, MATCH(A89, '印量調查區'!A:A, 0)), "")</f>
        <v/>
      </c>
      <c r="S89" s="118" t="s">
        <v>2872</v>
      </c>
      <c r="T89" s="107"/>
      <c r="U89" s="107"/>
      <c r="V89" s="107"/>
      <c r="W89" s="118" t="s">
        <v>2874</v>
      </c>
      <c r="X89" s="107"/>
      <c r="Y89" s="107"/>
      <c r="Z89" s="118" t="s">
        <v>2875</v>
      </c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9"/>
      <c r="AR89" s="109" t="str">
        <f>IFERROR(__xludf.DUMMYFUNCTION("IF(IFERROR(VLOOKUP(A89, IMPORTRANGE(""https://docs.google.com/spreadsheets/d/1f7uHQQgxgff8nh6aFDrh_cqkeFpcVPsvJILesm778_0"", ""工作表1!A:B""), 2, FALSE), """") &lt;&gt; """", ""有縮圖"", ""無縮圖"")"),"有縮圖")</f>
        <v>有縮圖</v>
      </c>
      <c r="AS89" s="107"/>
    </row>
    <row r="90">
      <c r="A90" s="114" t="s">
        <v>1154</v>
      </c>
      <c r="B90" s="94"/>
      <c r="C90" s="95"/>
      <c r="D90" s="96"/>
      <c r="E90" s="115" t="s">
        <v>2710</v>
      </c>
      <c r="F90" s="98"/>
      <c r="G90" s="94" t="s">
        <v>140</v>
      </c>
      <c r="H90" s="100"/>
      <c r="I90" s="100"/>
      <c r="J90" s="321"/>
      <c r="K90" s="94"/>
      <c r="L90" s="111"/>
      <c r="M90" s="112" t="b">
        <v>1</v>
      </c>
      <c r="N90" s="113" t="b">
        <v>0</v>
      </c>
      <c r="O90" s="113" t="b">
        <v>0</v>
      </c>
      <c r="P90" s="113" t="b">
        <v>0</v>
      </c>
      <c r="Q90" s="107"/>
      <c r="R90" s="106" t="str">
        <f t="array" ref="R90">IFERROR(INDEX('印量調查區'!G:G, MATCH(A90, '印量調查區'!A:A, 0)), "")</f>
        <v/>
      </c>
      <c r="S90" s="118" t="s">
        <v>2887</v>
      </c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5"/>
      <c r="AO90" s="105"/>
      <c r="AP90" s="105"/>
      <c r="AQ90" s="109"/>
      <c r="AR90" s="109" t="str">
        <f>IFERROR(__xludf.DUMMYFUNCTION("IF(IFERROR(VLOOKUP(A90, IMPORTRANGE(""https://docs.google.com/spreadsheets/d/1f7uHQQgxgff8nh6aFDrh_cqkeFpcVPsvJILesm778_0"", ""工作表1!A:B""), 2, FALSE), """") &lt;&gt; """", ""有縮圖"", ""無縮圖"")"),"無縮圖")</f>
        <v>無縮圖</v>
      </c>
      <c r="AS90" s="107"/>
    </row>
    <row r="91">
      <c r="A91" s="114" t="s">
        <v>1157</v>
      </c>
      <c r="B91" s="94"/>
      <c r="C91" s="120" t="s">
        <v>1944</v>
      </c>
      <c r="D91" s="115" t="s">
        <v>2898</v>
      </c>
      <c r="E91" s="116"/>
      <c r="F91" s="98"/>
      <c r="G91" s="94" t="s">
        <v>144</v>
      </c>
      <c r="H91" s="100"/>
      <c r="I91" s="100"/>
      <c r="J91" s="117"/>
      <c r="K91" s="94"/>
      <c r="L91" s="111"/>
      <c r="M91" s="112" t="b">
        <v>1</v>
      </c>
      <c r="N91" s="113" t="b">
        <v>0</v>
      </c>
      <c r="O91" s="113" t="b">
        <v>0</v>
      </c>
      <c r="P91" s="113" t="b">
        <v>0</v>
      </c>
      <c r="Q91" s="105"/>
      <c r="R91" s="106" t="str">
        <f t="array" ref="R91">IFERROR(INDEX('印量調查區'!G:G, MATCH(A91, '印量調查區'!A:A, 0)), "")</f>
        <v/>
      </c>
      <c r="S91" s="105"/>
      <c r="T91" s="107"/>
      <c r="U91" s="107"/>
      <c r="V91" s="107"/>
      <c r="W91" s="118" t="s">
        <v>2910</v>
      </c>
      <c r="X91" s="107"/>
      <c r="Y91" s="107"/>
      <c r="Z91" s="107"/>
      <c r="AA91" s="107"/>
      <c r="AB91" s="107"/>
      <c r="AC91" s="107"/>
      <c r="AD91" s="107"/>
      <c r="AE91" s="118" t="s">
        <v>2912</v>
      </c>
      <c r="AF91" s="105"/>
      <c r="AG91" s="118" t="s">
        <v>2916</v>
      </c>
      <c r="AH91" s="107"/>
      <c r="AI91" s="107"/>
      <c r="AJ91" s="107"/>
      <c r="AK91" s="105"/>
      <c r="AL91" s="118" t="s">
        <v>2920</v>
      </c>
      <c r="AM91" s="107"/>
      <c r="AN91" s="105"/>
      <c r="AO91" s="105"/>
      <c r="AP91" s="105"/>
      <c r="AQ91" s="109"/>
      <c r="AR91" s="109" t="str">
        <f>IFERROR(__xludf.DUMMYFUNCTION("IF(IFERROR(VLOOKUP(A91, IMPORTRANGE(""https://docs.google.com/spreadsheets/d/1f7uHQQgxgff8nh6aFDrh_cqkeFpcVPsvJILesm778_0"", ""工作表1!A:B""), 2, FALSE), """") &lt;&gt; """", ""有縮圖"", ""無縮圖"")"),"無縮圖")</f>
        <v>無縮圖</v>
      </c>
      <c r="AS91" s="107"/>
    </row>
    <row r="92">
      <c r="A92" s="114" t="s">
        <v>1158</v>
      </c>
      <c r="B92" s="94"/>
      <c r="C92" s="95"/>
      <c r="D92" s="115" t="s">
        <v>2651</v>
      </c>
      <c r="E92" s="115" t="s">
        <v>2928</v>
      </c>
      <c r="F92" s="98"/>
      <c r="G92" s="94" t="s">
        <v>140</v>
      </c>
      <c r="H92" s="99"/>
      <c r="I92" s="99"/>
      <c r="J92" s="110"/>
      <c r="K92" s="98"/>
      <c r="L92" s="111"/>
      <c r="M92" s="112" t="b">
        <v>1</v>
      </c>
      <c r="N92" s="113" t="b">
        <v>0</v>
      </c>
      <c r="O92" s="113" t="b">
        <v>0</v>
      </c>
      <c r="P92" s="113" t="b">
        <v>0</v>
      </c>
      <c r="Q92" s="107"/>
      <c r="R92" s="106" t="str">
        <f t="array" ref="R92">IFERROR(INDEX('印量調查區'!G:G, MATCH(A92, '印量調查區'!A:A, 0)), "")</f>
        <v/>
      </c>
      <c r="S92" s="118" t="s">
        <v>2932</v>
      </c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9"/>
      <c r="AR92" s="109" t="str">
        <f>IFERROR(__xludf.DUMMYFUNCTION("IF(IFERROR(VLOOKUP(A92, IMPORTRANGE(""https://docs.google.com/spreadsheets/d/1f7uHQQgxgff8nh6aFDrh_cqkeFpcVPsvJILesm778_0"", ""工作表1!A:B""), 2, FALSE), """") &lt;&gt; """", ""有縮圖"", ""無縮圖"")"),"無縮圖")</f>
        <v>無縮圖</v>
      </c>
      <c r="AS92" s="107"/>
    </row>
    <row r="93">
      <c r="A93" s="114" t="s">
        <v>1159</v>
      </c>
      <c r="B93" s="94" t="s">
        <v>2945</v>
      </c>
      <c r="C93" s="95"/>
      <c r="D93" s="115" t="s">
        <v>2033</v>
      </c>
      <c r="E93" s="97" t="s">
        <v>2033</v>
      </c>
      <c r="F93" s="98"/>
      <c r="G93" s="94" t="s">
        <v>144</v>
      </c>
      <c r="H93" s="100" t="s">
        <v>34</v>
      </c>
      <c r="I93" s="100" t="s">
        <v>108</v>
      </c>
      <c r="J93" s="117" t="s">
        <v>2946</v>
      </c>
      <c r="K93" s="94" t="s">
        <v>2947</v>
      </c>
      <c r="L93" s="111"/>
      <c r="M93" s="112" t="b">
        <v>1</v>
      </c>
      <c r="N93" s="113" t="b">
        <v>1</v>
      </c>
      <c r="O93" s="113" t="b">
        <v>1</v>
      </c>
      <c r="P93" s="113" t="b">
        <v>1</v>
      </c>
      <c r="Q93" s="105"/>
      <c r="R93" s="106" t="str">
        <f t="array" ref="R93">IFERROR(INDEX('印量調查區'!G:G, MATCH(A93, '印量調查區'!A:A, 0)), "")</f>
        <v/>
      </c>
      <c r="S93" s="118" t="s">
        <v>2952</v>
      </c>
      <c r="T93" s="107"/>
      <c r="U93" s="107"/>
      <c r="V93" s="107"/>
      <c r="W93" s="118" t="s">
        <v>2957</v>
      </c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18" t="s">
        <v>2959</v>
      </c>
      <c r="AM93" s="107"/>
      <c r="AN93" s="108" t="s">
        <v>2960</v>
      </c>
      <c r="AO93" s="118" t="s">
        <v>2964</v>
      </c>
      <c r="AP93" s="118" t="s">
        <v>2971</v>
      </c>
      <c r="AQ93" s="109"/>
      <c r="AR93" s="109" t="str">
        <f>IFERROR(__xludf.DUMMYFUNCTION("IF(IFERROR(VLOOKUP(A93, IMPORTRANGE(""https://docs.google.com/spreadsheets/d/1f7uHQQgxgff8nh6aFDrh_cqkeFpcVPsvJILesm778_0"", ""工作表1!A:B""), 2, FALSE), """") &lt;&gt; """", ""有縮圖"", ""無縮圖"")"),"有縮圖")</f>
        <v>有縮圖</v>
      </c>
      <c r="AS93" s="107"/>
    </row>
    <row r="94">
      <c r="A94" s="114" t="s">
        <v>1160</v>
      </c>
      <c r="B94" s="94"/>
      <c r="C94" s="120" t="s">
        <v>735</v>
      </c>
      <c r="D94" s="97" t="s">
        <v>2975</v>
      </c>
      <c r="E94" s="116"/>
      <c r="F94" s="98"/>
      <c r="G94" s="94" t="s">
        <v>144</v>
      </c>
      <c r="H94" s="100"/>
      <c r="I94" s="100"/>
      <c r="J94" s="117"/>
      <c r="K94" s="94"/>
      <c r="L94" s="111"/>
      <c r="M94" s="112" t="b">
        <v>1</v>
      </c>
      <c r="N94" s="113" t="b">
        <v>0</v>
      </c>
      <c r="O94" s="113" t="b">
        <v>1</v>
      </c>
      <c r="P94" s="113" t="b">
        <v>0</v>
      </c>
      <c r="Q94" s="107"/>
      <c r="R94" s="106" t="str">
        <f t="array" ref="R94">IFERROR(INDEX('印量調查區'!G:G, MATCH(A94, '印量調查區'!A:A, 0)), "")</f>
        <v/>
      </c>
      <c r="S94" s="118" t="s">
        <v>2983</v>
      </c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18" t="s">
        <v>2991</v>
      </c>
      <c r="AO94" s="105"/>
      <c r="AP94" s="105"/>
      <c r="AQ94" s="109"/>
      <c r="AR94" s="109" t="str">
        <f>IFERROR(__xludf.DUMMYFUNCTION("IF(IFERROR(VLOOKUP(A94, IMPORTRANGE(""https://docs.google.com/spreadsheets/d/1f7uHQQgxgff8nh6aFDrh_cqkeFpcVPsvJILesm778_0"", ""工作表1!A:B""), 2, FALSE), """") &lt;&gt; """", ""有縮圖"", ""無縮圖"")"),"無縮圖")</f>
        <v>無縮圖</v>
      </c>
      <c r="AS94" s="107"/>
    </row>
    <row r="95">
      <c r="A95" s="114" t="s">
        <v>1161</v>
      </c>
      <c r="B95" s="94"/>
      <c r="C95" s="95"/>
      <c r="D95" s="97" t="s">
        <v>2637</v>
      </c>
      <c r="E95" s="97" t="s">
        <v>2637</v>
      </c>
      <c r="F95" s="98"/>
      <c r="G95" s="94" t="s">
        <v>140</v>
      </c>
      <c r="H95" s="100"/>
      <c r="I95" s="100"/>
      <c r="J95" s="117"/>
      <c r="K95" s="94"/>
      <c r="L95" s="111"/>
      <c r="M95" s="112" t="b">
        <v>0</v>
      </c>
      <c r="N95" s="113" t="b">
        <v>0</v>
      </c>
      <c r="O95" s="113" t="b">
        <v>0</v>
      </c>
      <c r="P95" s="113" t="b">
        <v>0</v>
      </c>
      <c r="Q95" s="107"/>
      <c r="R95" s="106" t="str">
        <f t="array" ref="R95">IFERROR(INDEX('印量調查區'!G:G, MATCH(A95, '印量調查區'!A:A, 0)), "")</f>
        <v/>
      </c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5"/>
      <c r="AO95" s="105"/>
      <c r="AP95" s="105"/>
      <c r="AQ95" s="109"/>
      <c r="AR95" s="109" t="str">
        <f>IFERROR(__xludf.DUMMYFUNCTION("IF(IFERROR(VLOOKUP(A95, IMPORTRANGE(""https://docs.google.com/spreadsheets/d/1f7uHQQgxgff8nh6aFDrh_cqkeFpcVPsvJILesm778_0"", ""工作表1!A:B""), 2, FALSE), """") &lt;&gt; """", ""有縮圖"", ""無縮圖"")"),"無縮圖")</f>
        <v>無縮圖</v>
      </c>
      <c r="AS95" s="107"/>
    </row>
    <row r="96">
      <c r="A96" s="114" t="s">
        <v>1162</v>
      </c>
      <c r="B96" s="94"/>
      <c r="C96" s="95"/>
      <c r="D96" s="97" t="s">
        <v>2398</v>
      </c>
      <c r="E96" s="116"/>
      <c r="F96" s="98"/>
      <c r="G96" s="94" t="s">
        <v>144</v>
      </c>
      <c r="H96" s="99"/>
      <c r="I96" s="99"/>
      <c r="J96" s="110"/>
      <c r="K96" s="98"/>
      <c r="L96" s="111"/>
      <c r="M96" s="112" t="b">
        <v>1</v>
      </c>
      <c r="N96" s="113" t="b">
        <v>0</v>
      </c>
      <c r="O96" s="113" t="b">
        <v>0</v>
      </c>
      <c r="P96" s="113" t="b">
        <v>0</v>
      </c>
      <c r="Q96" s="107"/>
      <c r="R96" s="106" t="str">
        <f t="array" ref="R96">IFERROR(INDEX('印量調查區'!G:G, MATCH(A96, '印量調查區'!A:A, 0)), "")</f>
        <v/>
      </c>
      <c r="S96" s="118" t="s">
        <v>3016</v>
      </c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18" t="s">
        <v>3025</v>
      </c>
      <c r="AK96" s="107"/>
      <c r="AL96" s="107"/>
      <c r="AM96" s="107"/>
      <c r="AN96" s="107"/>
      <c r="AO96" s="107"/>
      <c r="AP96" s="107"/>
      <c r="AQ96" s="109"/>
      <c r="AR96" s="109" t="str">
        <f>IFERROR(__xludf.DUMMYFUNCTION("IF(IFERROR(VLOOKUP(A96, IMPORTRANGE(""https://docs.google.com/spreadsheets/d/1f7uHQQgxgff8nh6aFDrh_cqkeFpcVPsvJILesm778_0"", ""工作表1!A:B""), 2, FALSE), """") &lt;&gt; """", ""有縮圖"", ""無縮圖"")"),"無縮圖")</f>
        <v>無縮圖</v>
      </c>
      <c r="AS96" s="107"/>
    </row>
    <row r="97">
      <c r="A97" s="114" t="s">
        <v>1164</v>
      </c>
      <c r="B97" s="94"/>
      <c r="C97" s="95"/>
      <c r="D97" s="97" t="s">
        <v>1874</v>
      </c>
      <c r="E97" s="116"/>
      <c r="F97" s="98"/>
      <c r="G97" s="94"/>
      <c r="H97" s="99"/>
      <c r="I97" s="99"/>
      <c r="J97" s="110"/>
      <c r="K97" s="98"/>
      <c r="L97" s="111"/>
      <c r="M97" s="112" t="b">
        <v>0</v>
      </c>
      <c r="N97" s="113" t="b">
        <v>0</v>
      </c>
      <c r="O97" s="113" t="b">
        <v>0</v>
      </c>
      <c r="P97" s="113" t="b">
        <v>0</v>
      </c>
      <c r="Q97" s="107"/>
      <c r="R97" s="106" t="str">
        <f t="array" ref="R97">IFERROR(INDEX('印量調查區'!G:G, MATCH(A97, '印量調查區'!A:A, 0)), "")</f>
        <v/>
      </c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9"/>
      <c r="AR97" s="109" t="str">
        <f>IFERROR(__xludf.DUMMYFUNCTION("IF(IFERROR(VLOOKUP(A97, IMPORTRANGE(""https://docs.google.com/spreadsheets/d/1f7uHQQgxgff8nh6aFDrh_cqkeFpcVPsvJILesm778_0"", ""工作表1!A:B""), 2, FALSE), """") &lt;&gt; """", ""有縮圖"", ""無縮圖"")"),"無縮圖")</f>
        <v>無縮圖</v>
      </c>
      <c r="AS97" s="107"/>
    </row>
    <row r="98">
      <c r="A98" s="114" t="s">
        <v>1165</v>
      </c>
      <c r="B98" s="94" t="s">
        <v>3044</v>
      </c>
      <c r="C98" s="95"/>
      <c r="D98" s="96"/>
      <c r="E98" s="115" t="s">
        <v>3045</v>
      </c>
      <c r="F98" s="98"/>
      <c r="G98" s="94" t="s">
        <v>144</v>
      </c>
      <c r="H98" s="99"/>
      <c r="I98" s="100" t="s">
        <v>108</v>
      </c>
      <c r="J98" s="117" t="s">
        <v>3050</v>
      </c>
      <c r="K98" s="98"/>
      <c r="L98" s="111"/>
      <c r="M98" s="112" t="b">
        <v>1</v>
      </c>
      <c r="N98" s="113" t="b">
        <v>1</v>
      </c>
      <c r="O98" s="113" t="b">
        <v>0</v>
      </c>
      <c r="P98" s="113" t="b">
        <v>0</v>
      </c>
      <c r="Q98" s="107"/>
      <c r="R98" s="106" t="str">
        <f t="array" ref="R98">IFERROR(INDEX('印量調查區'!G:G, MATCH(A98, '印量調查區'!A:A, 0)), "")</f>
        <v/>
      </c>
      <c r="S98" s="118" t="s">
        <v>3054</v>
      </c>
      <c r="T98" s="107"/>
      <c r="U98" s="107"/>
      <c r="V98" s="107"/>
      <c r="W98" s="118" t="s">
        <v>3057</v>
      </c>
      <c r="X98" s="107"/>
      <c r="Y98" s="107"/>
      <c r="Z98" s="118" t="s">
        <v>3060</v>
      </c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9"/>
      <c r="AR98" s="109" t="str">
        <f>IFERROR(__xludf.DUMMYFUNCTION("IF(IFERROR(VLOOKUP(A98, IMPORTRANGE(""https://docs.google.com/spreadsheets/d/1f7uHQQgxgff8nh6aFDrh_cqkeFpcVPsvJILesm778_0"", ""工作表1!A:B""), 2, FALSE), """") &lt;&gt; """", ""有縮圖"", ""無縮圖"")"),"無縮圖")</f>
        <v>無縮圖</v>
      </c>
      <c r="AS98" s="107"/>
    </row>
    <row r="99">
      <c r="A99" s="114" t="s">
        <v>1166</v>
      </c>
      <c r="B99" s="94"/>
      <c r="C99" s="120" t="s">
        <v>2550</v>
      </c>
      <c r="D99" s="97" t="s">
        <v>2550</v>
      </c>
      <c r="E99" s="116"/>
      <c r="F99" s="98"/>
      <c r="G99" s="94" t="s">
        <v>234</v>
      </c>
      <c r="H99" s="99"/>
      <c r="I99" s="100" t="s">
        <v>108</v>
      </c>
      <c r="J99" s="117" t="s">
        <v>145</v>
      </c>
      <c r="K99" s="94"/>
      <c r="L99" s="111"/>
      <c r="M99" s="112" t="b">
        <v>1</v>
      </c>
      <c r="N99" s="113" t="b">
        <v>1</v>
      </c>
      <c r="O99" s="113" t="b">
        <v>0</v>
      </c>
      <c r="P99" s="113" t="b">
        <v>0</v>
      </c>
      <c r="Q99" s="107"/>
      <c r="R99" s="106" t="str">
        <f t="array" ref="R99">IFERROR(INDEX('印量調查區'!G:G, MATCH(A99, '印量調查區'!A:A, 0)), "")</f>
        <v/>
      </c>
      <c r="S99" s="118" t="s">
        <v>3078</v>
      </c>
      <c r="T99" s="107"/>
      <c r="U99" s="107"/>
      <c r="V99" s="107"/>
      <c r="W99" s="107"/>
      <c r="X99" s="107"/>
      <c r="Y99" s="118" t="s">
        <v>3084</v>
      </c>
      <c r="Z99" s="107"/>
      <c r="AA99" s="107"/>
      <c r="AB99" s="107"/>
      <c r="AC99" s="118" t="s">
        <v>3087</v>
      </c>
      <c r="AD99" s="107"/>
      <c r="AE99" s="107"/>
      <c r="AF99" s="118" t="s">
        <v>3090</v>
      </c>
      <c r="AG99" s="107"/>
      <c r="AH99" s="107"/>
      <c r="AI99" s="107"/>
      <c r="AJ99" s="107"/>
      <c r="AK99" s="118" t="s">
        <v>3093</v>
      </c>
      <c r="AL99" s="107"/>
      <c r="AM99" s="107"/>
      <c r="AN99" s="105"/>
      <c r="AO99" s="105"/>
      <c r="AP99" s="107"/>
      <c r="AQ99" s="109"/>
      <c r="AR99" s="109" t="str">
        <f>IFERROR(__xludf.DUMMYFUNCTION("IF(IFERROR(VLOOKUP(A99, IMPORTRANGE(""https://docs.google.com/spreadsheets/d/1f7uHQQgxgff8nh6aFDrh_cqkeFpcVPsvJILesm778_0"", ""工作表1!A:B""), 2, FALSE), """") &lt;&gt; """", ""有縮圖"", ""無縮圖"")"),"無縮圖")</f>
        <v>無縮圖</v>
      </c>
      <c r="AS99" s="107"/>
    </row>
    <row r="100">
      <c r="A100" s="114" t="s">
        <v>1167</v>
      </c>
      <c r="B100" s="94"/>
      <c r="C100" s="95"/>
      <c r="D100" s="97" t="s">
        <v>3041</v>
      </c>
      <c r="E100" s="115" t="s">
        <v>3041</v>
      </c>
      <c r="F100" s="98"/>
      <c r="G100" s="94" t="s">
        <v>234</v>
      </c>
      <c r="H100" s="100"/>
      <c r="I100" s="100"/>
      <c r="J100" s="117"/>
      <c r="K100" s="94"/>
      <c r="L100" s="111"/>
      <c r="M100" s="112" t="b">
        <v>1</v>
      </c>
      <c r="N100" s="113" t="b">
        <v>0</v>
      </c>
      <c r="O100" s="113" t="b">
        <v>0</v>
      </c>
      <c r="P100" s="113" t="b">
        <v>0</v>
      </c>
      <c r="Q100" s="107"/>
      <c r="R100" s="106" t="str">
        <f t="array" ref="R100">IFERROR(INDEX('印量調查區'!G:G, MATCH(A100, '印量調查區'!A:A, 0)), "")</f>
        <v/>
      </c>
      <c r="S100" s="118" t="s">
        <v>3107</v>
      </c>
      <c r="T100" s="107"/>
      <c r="U100" s="107"/>
      <c r="V100" s="107"/>
      <c r="W100" s="105"/>
      <c r="X100" s="107"/>
      <c r="Y100" s="107"/>
      <c r="Z100" s="107"/>
      <c r="AA100" s="107"/>
      <c r="AB100" s="107"/>
      <c r="AC100" s="107"/>
      <c r="AD100" s="107"/>
      <c r="AE100" s="107"/>
      <c r="AF100" s="105"/>
      <c r="AG100" s="105"/>
      <c r="AH100" s="107"/>
      <c r="AI100" s="107"/>
      <c r="AJ100" s="107"/>
      <c r="AK100" s="107"/>
      <c r="AL100" s="107"/>
      <c r="AM100" s="107"/>
      <c r="AN100" s="107"/>
      <c r="AO100" s="105"/>
      <c r="AP100" s="107"/>
      <c r="AQ100" s="109"/>
      <c r="AR100" s="109" t="str">
        <f>IFERROR(__xludf.DUMMYFUNCTION("IF(IFERROR(VLOOKUP(A100, IMPORTRANGE(""https://docs.google.com/spreadsheets/d/1f7uHQQgxgff8nh6aFDrh_cqkeFpcVPsvJILesm778_0"", ""工作表1!A:B""), 2, FALSE), """") &lt;&gt; """", ""有縮圖"", ""無縮圖"")"),"無縮圖")</f>
        <v>無縮圖</v>
      </c>
      <c r="AS100" s="107"/>
    </row>
    <row r="101">
      <c r="A101" s="114" t="s">
        <v>1168</v>
      </c>
      <c r="B101" s="94" t="s">
        <v>3115</v>
      </c>
      <c r="C101" s="95"/>
      <c r="D101" s="115" t="s">
        <v>3116</v>
      </c>
      <c r="E101" s="97" t="s">
        <v>3116</v>
      </c>
      <c r="F101" s="98"/>
      <c r="G101" s="94" t="s">
        <v>144</v>
      </c>
      <c r="H101" s="100"/>
      <c r="I101" s="100" t="s">
        <v>108</v>
      </c>
      <c r="J101" s="117" t="s">
        <v>145</v>
      </c>
      <c r="K101" s="94"/>
      <c r="L101" s="111"/>
      <c r="M101" s="112" t="b">
        <v>1</v>
      </c>
      <c r="N101" s="113" t="b">
        <v>1</v>
      </c>
      <c r="O101" s="113" t="b">
        <v>0</v>
      </c>
      <c r="P101" s="113" t="b">
        <v>0</v>
      </c>
      <c r="Q101" s="105"/>
      <c r="R101" s="106" t="str">
        <f t="array" ref="R101">IFERROR(INDEX('印量調查區'!G:G, MATCH(A101, '印量調查區'!A:A, 0)), "")</f>
        <v/>
      </c>
      <c r="S101" s="118" t="s">
        <v>3126</v>
      </c>
      <c r="T101" s="107"/>
      <c r="U101" s="107"/>
      <c r="V101" s="107"/>
      <c r="W101" s="118" t="s">
        <v>3134</v>
      </c>
      <c r="X101" s="107"/>
      <c r="Y101" s="118" t="s">
        <v>3137</v>
      </c>
      <c r="Z101" s="118" t="s">
        <v>3140</v>
      </c>
      <c r="AA101" s="118" t="s">
        <v>3144</v>
      </c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18" t="s">
        <v>3148</v>
      </c>
      <c r="AL101" s="107"/>
      <c r="AM101" s="107"/>
      <c r="AN101" s="105"/>
      <c r="AO101" s="105"/>
      <c r="AP101" s="105"/>
      <c r="AQ101" s="109"/>
      <c r="AR101" s="109" t="str">
        <f>IFERROR(__xludf.DUMMYFUNCTION("IF(IFERROR(VLOOKUP(A101, IMPORTRANGE(""https://docs.google.com/spreadsheets/d/1f7uHQQgxgff8nh6aFDrh_cqkeFpcVPsvJILesm778_0"", ""工作表1!A:B""), 2, FALSE), """") &lt;&gt; """", ""有縮圖"", ""無縮圖"")"),"有縮圖")</f>
        <v>有縮圖</v>
      </c>
      <c r="AS101" s="107"/>
    </row>
    <row r="102">
      <c r="A102" s="114" t="s">
        <v>1170</v>
      </c>
      <c r="B102" s="94"/>
      <c r="C102" s="120" t="s">
        <v>2036</v>
      </c>
      <c r="D102" s="115" t="s">
        <v>2056</v>
      </c>
      <c r="E102" s="116"/>
      <c r="F102" s="98"/>
      <c r="G102" s="94" t="s">
        <v>144</v>
      </c>
      <c r="H102" s="99"/>
      <c r="I102" s="99"/>
      <c r="J102" s="110"/>
      <c r="K102" s="98"/>
      <c r="L102" s="111"/>
      <c r="M102" s="112" t="b">
        <v>1</v>
      </c>
      <c r="N102" s="113" t="b">
        <v>0</v>
      </c>
      <c r="O102" s="113" t="b">
        <v>0</v>
      </c>
      <c r="P102" s="113" t="b">
        <v>0</v>
      </c>
      <c r="Q102" s="107"/>
      <c r="R102" s="106" t="str">
        <f t="array" ref="R102">IFERROR(INDEX('印量調查區'!G:G, MATCH(A102, '印量調查區'!A:A, 0)), "")</f>
        <v/>
      </c>
      <c r="S102" s="118" t="s">
        <v>3159</v>
      </c>
      <c r="T102" s="118" t="s">
        <v>3163</v>
      </c>
      <c r="U102" s="107"/>
      <c r="V102" s="107"/>
      <c r="W102" s="118" t="s">
        <v>3165</v>
      </c>
      <c r="X102" s="107"/>
      <c r="Y102" s="118" t="s">
        <v>3169</v>
      </c>
      <c r="Z102" s="118" t="s">
        <v>3172</v>
      </c>
      <c r="AA102" s="107"/>
      <c r="AB102" s="107"/>
      <c r="AC102" s="107"/>
      <c r="AD102" s="118" t="s">
        <v>3176</v>
      </c>
      <c r="AE102" s="118" t="s">
        <v>3178</v>
      </c>
      <c r="AF102" s="107"/>
      <c r="AG102" s="107"/>
      <c r="AH102" s="107"/>
      <c r="AI102" s="107"/>
      <c r="AJ102" s="107"/>
      <c r="AK102" s="118" t="s">
        <v>3184</v>
      </c>
      <c r="AL102" s="118" t="s">
        <v>3186</v>
      </c>
      <c r="AM102" s="118" t="s">
        <v>3187</v>
      </c>
      <c r="AN102" s="107"/>
      <c r="AO102" s="107"/>
      <c r="AP102" s="107"/>
      <c r="AQ102" s="109"/>
      <c r="AR102" s="109" t="str">
        <f>IFERROR(__xludf.DUMMYFUNCTION("IF(IFERROR(VLOOKUP(A102, IMPORTRANGE(""https://docs.google.com/spreadsheets/d/1f7uHQQgxgff8nh6aFDrh_cqkeFpcVPsvJILesm778_0"", ""工作表1!A:B""), 2, FALSE), """") &lt;&gt; """", ""有縮圖"", ""無縮圖"")"),"無縮圖")</f>
        <v>無縮圖</v>
      </c>
      <c r="AS102" s="107"/>
    </row>
    <row r="103">
      <c r="A103" s="114" t="s">
        <v>1171</v>
      </c>
      <c r="B103" s="94"/>
      <c r="C103" s="95"/>
      <c r="D103" s="97" t="s">
        <v>3191</v>
      </c>
      <c r="E103" s="116"/>
      <c r="F103" s="98"/>
      <c r="G103" s="94" t="s">
        <v>144</v>
      </c>
      <c r="H103" s="99"/>
      <c r="I103" s="100" t="s">
        <v>108</v>
      </c>
      <c r="J103" s="117" t="s">
        <v>145</v>
      </c>
      <c r="K103" s="98"/>
      <c r="L103" s="111"/>
      <c r="M103" s="112" t="b">
        <v>1</v>
      </c>
      <c r="N103" s="113" t="b">
        <v>1</v>
      </c>
      <c r="O103" s="113" t="b">
        <v>0</v>
      </c>
      <c r="P103" s="113" t="b">
        <v>0</v>
      </c>
      <c r="Q103" s="107"/>
      <c r="R103" s="106" t="str">
        <f t="array" ref="R103">IFERROR(INDEX('印量調查區'!G:G, MATCH(A103, '印量調查區'!A:A, 0)), "")</f>
        <v/>
      </c>
      <c r="S103" s="118" t="s">
        <v>3203</v>
      </c>
      <c r="T103" s="107"/>
      <c r="U103" s="107"/>
      <c r="V103" s="107"/>
      <c r="W103" s="118" t="s">
        <v>3208</v>
      </c>
      <c r="X103" s="107"/>
      <c r="Y103" s="107"/>
      <c r="Z103" s="118" t="s">
        <v>3211</v>
      </c>
      <c r="AA103" s="107"/>
      <c r="AB103" s="107"/>
      <c r="AC103" s="107"/>
      <c r="AD103" s="107"/>
      <c r="AE103" s="107"/>
      <c r="AF103" s="107"/>
      <c r="AG103" s="118" t="s">
        <v>3220</v>
      </c>
      <c r="AH103" s="107"/>
      <c r="AI103" s="107"/>
      <c r="AJ103" s="107"/>
      <c r="AK103" s="107"/>
      <c r="AL103" s="118" t="s">
        <v>3225</v>
      </c>
      <c r="AM103" s="107"/>
      <c r="AN103" s="107"/>
      <c r="AO103" s="107"/>
      <c r="AP103" s="118" t="s">
        <v>3229</v>
      </c>
      <c r="AQ103" s="109"/>
      <c r="AR103" s="109" t="str">
        <f>IFERROR(__xludf.DUMMYFUNCTION("IF(IFERROR(VLOOKUP(A103, IMPORTRANGE(""https://docs.google.com/spreadsheets/d/1f7uHQQgxgff8nh6aFDrh_cqkeFpcVPsvJILesm778_0"", ""工作表1!A:B""), 2, FALSE), """") &lt;&gt; """", ""有縮圖"", ""無縮圖"")"),"有縮圖")</f>
        <v>有縮圖</v>
      </c>
      <c r="AS103" s="107"/>
    </row>
    <row r="104">
      <c r="A104" s="114" t="s">
        <v>1172</v>
      </c>
      <c r="B104" s="94"/>
      <c r="C104" s="120" t="s">
        <v>2796</v>
      </c>
      <c r="D104" s="115" t="s">
        <v>2824</v>
      </c>
      <c r="E104" s="96"/>
      <c r="F104" s="98"/>
      <c r="G104" s="94" t="s">
        <v>3240</v>
      </c>
      <c r="H104" s="99"/>
      <c r="I104" s="99"/>
      <c r="J104" s="110"/>
      <c r="K104" s="98"/>
      <c r="L104" s="111"/>
      <c r="M104" s="112" t="b">
        <v>1</v>
      </c>
      <c r="N104" s="113" t="b">
        <v>0</v>
      </c>
      <c r="O104" s="113" t="b">
        <v>0</v>
      </c>
      <c r="P104" s="113" t="b">
        <v>0</v>
      </c>
      <c r="Q104" s="107"/>
      <c r="R104" s="106" t="str">
        <f t="array" ref="R104">IFERROR(INDEX('印量調查區'!G:G, MATCH(A104, '印量調查區'!A:A, 0)), "")</f>
        <v/>
      </c>
      <c r="S104" s="118" t="s">
        <v>3252</v>
      </c>
      <c r="T104" s="107"/>
      <c r="U104" s="107"/>
      <c r="V104" s="107"/>
      <c r="W104" s="118" t="s">
        <v>3264</v>
      </c>
      <c r="X104" s="107"/>
      <c r="Y104" s="107"/>
      <c r="Z104" s="107"/>
      <c r="AA104" s="107"/>
      <c r="AB104" s="107"/>
      <c r="AC104" s="107"/>
      <c r="AD104" s="107"/>
      <c r="AE104" s="118" t="s">
        <v>3268</v>
      </c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9"/>
      <c r="AR104" s="109" t="str">
        <f>IFERROR(__xludf.DUMMYFUNCTION("IF(IFERROR(VLOOKUP(A104, IMPORTRANGE(""https://docs.google.com/spreadsheets/d/1f7uHQQgxgff8nh6aFDrh_cqkeFpcVPsvJILesm778_0"", ""工作表1!A:B""), 2, FALSE), """") &lt;&gt; """", ""有縮圖"", ""無縮圖"")"),"無縮圖")</f>
        <v>無縮圖</v>
      </c>
      <c r="AS104" s="107"/>
    </row>
    <row r="105">
      <c r="A105" s="114" t="s">
        <v>1174</v>
      </c>
      <c r="B105" s="94" t="s">
        <v>3278</v>
      </c>
      <c r="C105" s="120" t="s">
        <v>2558</v>
      </c>
      <c r="D105" s="116"/>
      <c r="E105" s="116"/>
      <c r="F105" s="98"/>
      <c r="G105" s="94" t="s">
        <v>144</v>
      </c>
      <c r="H105" s="100"/>
      <c r="I105" s="100" t="s">
        <v>108</v>
      </c>
      <c r="J105" s="117" t="s">
        <v>145</v>
      </c>
      <c r="K105" s="94"/>
      <c r="L105" s="111"/>
      <c r="M105" s="112" t="b">
        <v>1</v>
      </c>
      <c r="N105" s="113" t="b">
        <v>1</v>
      </c>
      <c r="O105" s="113" t="b">
        <v>0</v>
      </c>
      <c r="P105" s="113" t="b">
        <v>0</v>
      </c>
      <c r="Q105" s="107"/>
      <c r="R105" s="106" t="str">
        <f t="array" ref="R105">IFERROR(INDEX('印量調查區'!G:G, MATCH(A105, '印量調查區'!A:A, 0)), "")</f>
        <v/>
      </c>
      <c r="S105" s="118" t="s">
        <v>3287</v>
      </c>
      <c r="T105" s="107"/>
      <c r="U105" s="118" t="s">
        <v>3290</v>
      </c>
      <c r="V105" s="107"/>
      <c r="W105" s="105"/>
      <c r="X105" s="107"/>
      <c r="Y105" s="118" t="s">
        <v>3293</v>
      </c>
      <c r="Z105" s="107"/>
      <c r="AA105" s="107"/>
      <c r="AB105" s="107"/>
      <c r="AC105" s="107"/>
      <c r="AD105" s="107"/>
      <c r="AE105" s="107"/>
      <c r="AF105" s="107"/>
      <c r="AG105" s="118" t="s">
        <v>3298</v>
      </c>
      <c r="AH105" s="107"/>
      <c r="AI105" s="107"/>
      <c r="AJ105" s="118" t="s">
        <v>3302</v>
      </c>
      <c r="AK105" s="118" t="s">
        <v>3306</v>
      </c>
      <c r="AL105" s="107"/>
      <c r="AM105" s="107"/>
      <c r="AN105" s="107"/>
      <c r="AO105" s="105"/>
      <c r="AP105" s="105"/>
      <c r="AQ105" s="109"/>
      <c r="AR105" s="109" t="str">
        <f>IFERROR(__xludf.DUMMYFUNCTION("IF(IFERROR(VLOOKUP(A105, IMPORTRANGE(""https://docs.google.com/spreadsheets/d/1f7uHQQgxgff8nh6aFDrh_cqkeFpcVPsvJILesm778_0"", ""工作表1!A:B""), 2, FALSE), """") &lt;&gt; """", ""有縮圖"", ""無縮圖"")"),"有縮圖")</f>
        <v>有縮圖</v>
      </c>
      <c r="AS105" s="107"/>
    </row>
    <row r="106">
      <c r="A106" s="114" t="s">
        <v>1175</v>
      </c>
      <c r="B106" s="94"/>
      <c r="C106" s="95"/>
      <c r="D106" s="116"/>
      <c r="E106" s="115" t="s">
        <v>2373</v>
      </c>
      <c r="F106" s="98"/>
      <c r="G106" s="94" t="s">
        <v>144</v>
      </c>
      <c r="H106" s="100" t="s">
        <v>34</v>
      </c>
      <c r="I106" s="100" t="s">
        <v>108</v>
      </c>
      <c r="J106" s="117" t="s">
        <v>298</v>
      </c>
      <c r="K106" s="94" t="s">
        <v>3317</v>
      </c>
      <c r="L106" s="111"/>
      <c r="M106" s="112" t="b">
        <v>1</v>
      </c>
      <c r="N106" s="113" t="b">
        <v>1</v>
      </c>
      <c r="O106" s="113" t="b">
        <v>1</v>
      </c>
      <c r="P106" s="113" t="b">
        <v>1</v>
      </c>
      <c r="Q106" s="107"/>
      <c r="R106" s="106" t="str">
        <f t="array" ref="R106">IFERROR(INDEX('印量調查區'!G:G, MATCH(A106, '印量調查區'!A:A, 0)), "")</f>
        <v/>
      </c>
      <c r="S106" s="118" t="s">
        <v>3319</v>
      </c>
      <c r="T106" s="107"/>
      <c r="U106" s="107"/>
      <c r="V106" s="107"/>
      <c r="W106" s="118" t="s">
        <v>3327</v>
      </c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18" t="s">
        <v>3341</v>
      </c>
      <c r="AO106" s="118" t="s">
        <v>3345</v>
      </c>
      <c r="AP106" s="105"/>
      <c r="AQ106" s="109"/>
      <c r="AR106" s="109" t="str">
        <f>IFERROR(__xludf.DUMMYFUNCTION("IF(IFERROR(VLOOKUP(A106, IMPORTRANGE(""https://docs.google.com/spreadsheets/d/1f7uHQQgxgff8nh6aFDrh_cqkeFpcVPsvJILesm778_0"", ""工作表1!A:B""), 2, FALSE), """") &lt;&gt; """", ""有縮圖"", ""無縮圖"")"),"有縮圖")</f>
        <v>有縮圖</v>
      </c>
      <c r="AS106" s="107"/>
    </row>
    <row r="107">
      <c r="A107" s="114" t="s">
        <v>1176</v>
      </c>
      <c r="B107" s="94"/>
      <c r="C107" s="120" t="s">
        <v>2300</v>
      </c>
      <c r="D107" s="115" t="s">
        <v>2300</v>
      </c>
      <c r="E107" s="115" t="s">
        <v>2300</v>
      </c>
      <c r="F107" s="98"/>
      <c r="G107" s="94" t="s">
        <v>144</v>
      </c>
      <c r="H107" s="99"/>
      <c r="I107" s="100" t="s">
        <v>84</v>
      </c>
      <c r="J107" s="110"/>
      <c r="K107" s="94" t="s">
        <v>3365</v>
      </c>
      <c r="L107" s="111"/>
      <c r="M107" s="112" t="b">
        <v>1</v>
      </c>
      <c r="N107" s="113" t="b">
        <v>1</v>
      </c>
      <c r="O107" s="113" t="b">
        <v>0</v>
      </c>
      <c r="P107" s="113" t="b">
        <v>1</v>
      </c>
      <c r="Q107" s="107"/>
      <c r="R107" s="106" t="str">
        <f t="array" ref="R107">IFERROR(INDEX('印量調查區'!G:G, MATCH(A107, '印量調查區'!A:A, 0)), "")</f>
        <v/>
      </c>
      <c r="S107" s="118" t="s">
        <v>3372</v>
      </c>
      <c r="T107" s="107"/>
      <c r="U107" s="107"/>
      <c r="V107" s="107"/>
      <c r="W107" s="118" t="s">
        <v>3380</v>
      </c>
      <c r="X107" s="107"/>
      <c r="Y107" s="118" t="s">
        <v>3385</v>
      </c>
      <c r="Z107" s="118" t="s">
        <v>3388</v>
      </c>
      <c r="AA107" s="107"/>
      <c r="AB107" s="107"/>
      <c r="AC107" s="107"/>
      <c r="AD107" s="105" t="s">
        <v>3393</v>
      </c>
      <c r="AE107" s="118" t="s">
        <v>3394</v>
      </c>
      <c r="AF107" s="107"/>
      <c r="AG107" s="107"/>
      <c r="AH107" s="107"/>
      <c r="AI107" s="107"/>
      <c r="AJ107" s="118" t="s">
        <v>3400</v>
      </c>
      <c r="AK107" s="118" t="s">
        <v>3404</v>
      </c>
      <c r="AL107" s="105" t="s">
        <v>3408</v>
      </c>
      <c r="AM107" s="107"/>
      <c r="AN107" s="107"/>
      <c r="AO107" s="118" t="s">
        <v>3409</v>
      </c>
      <c r="AP107" s="107"/>
      <c r="AQ107" s="109"/>
      <c r="AR107" s="109" t="str">
        <f>IFERROR(__xludf.DUMMYFUNCTION("IF(IFERROR(VLOOKUP(A107, IMPORTRANGE(""https://docs.google.com/spreadsheets/d/1f7uHQQgxgff8nh6aFDrh_cqkeFpcVPsvJILesm778_0"", ""工作表1!A:B""), 2, FALSE), """") &lt;&gt; """", ""有縮圖"", ""無縮圖"")"),"有縮圖")</f>
        <v>有縮圖</v>
      </c>
      <c r="AS107" s="107"/>
    </row>
    <row r="108">
      <c r="A108" s="114" t="s">
        <v>1177</v>
      </c>
      <c r="B108" s="94" t="s">
        <v>3414</v>
      </c>
      <c r="C108" s="120" t="s">
        <v>2636</v>
      </c>
      <c r="D108" s="115" t="s">
        <v>2636</v>
      </c>
      <c r="E108" s="116"/>
      <c r="F108" s="98"/>
      <c r="G108" s="94" t="s">
        <v>2088</v>
      </c>
      <c r="H108" s="99"/>
      <c r="I108" s="99"/>
      <c r="J108" s="110"/>
      <c r="K108" s="98"/>
      <c r="L108" s="111"/>
      <c r="M108" s="112" t="b">
        <v>1</v>
      </c>
      <c r="N108" s="113" t="b">
        <v>0</v>
      </c>
      <c r="O108" s="113" t="b">
        <v>0</v>
      </c>
      <c r="P108" s="113" t="b">
        <v>0</v>
      </c>
      <c r="Q108" s="105"/>
      <c r="R108" s="106" t="str">
        <f t="array" ref="R108">IFERROR(INDEX('印量調查區'!G:G, MATCH(A108, '印量調查區'!A:A, 0)), "")</f>
        <v/>
      </c>
      <c r="S108" s="118" t="s">
        <v>3424</v>
      </c>
      <c r="T108" s="107"/>
      <c r="U108" s="107"/>
      <c r="V108" s="107"/>
      <c r="W108" s="118" t="s">
        <v>3429</v>
      </c>
      <c r="X108" s="107"/>
      <c r="Y108" s="107"/>
      <c r="Z108" s="107"/>
      <c r="AA108" s="107"/>
      <c r="AB108" s="107"/>
      <c r="AC108" s="107"/>
      <c r="AD108" s="105"/>
      <c r="AE108" s="118" t="s">
        <v>3435</v>
      </c>
      <c r="AF108" s="105"/>
      <c r="AG108" s="105"/>
      <c r="AH108" s="107"/>
      <c r="AI108" s="105"/>
      <c r="AJ108" s="107"/>
      <c r="AK108" s="107"/>
      <c r="AL108" s="105"/>
      <c r="AM108" s="107"/>
      <c r="AN108" s="107"/>
      <c r="AO108" s="107"/>
      <c r="AP108" s="105"/>
      <c r="AQ108" s="109"/>
      <c r="AR108" s="109" t="str">
        <f>IFERROR(__xludf.DUMMYFUNCTION("IF(IFERROR(VLOOKUP(A108, IMPORTRANGE(""https://docs.google.com/spreadsheets/d/1f7uHQQgxgff8nh6aFDrh_cqkeFpcVPsvJILesm778_0"", ""工作表1!A:B""), 2, FALSE), """") &lt;&gt; """", ""有縮圖"", ""無縮圖"")"),"無縮圖")</f>
        <v>無縮圖</v>
      </c>
      <c r="AS108" s="107"/>
    </row>
    <row r="109">
      <c r="A109" s="114" t="s">
        <v>1178</v>
      </c>
      <c r="B109" s="94"/>
      <c r="C109" s="120" t="s">
        <v>1389</v>
      </c>
      <c r="D109" s="96"/>
      <c r="E109" s="116"/>
      <c r="F109" s="98"/>
      <c r="G109" s="94" t="s">
        <v>3439</v>
      </c>
      <c r="H109" s="100"/>
      <c r="I109" s="100"/>
      <c r="J109" s="117"/>
      <c r="K109" s="94"/>
      <c r="L109" s="111"/>
      <c r="M109" s="112" t="b">
        <v>1</v>
      </c>
      <c r="N109" s="113" t="b">
        <v>0</v>
      </c>
      <c r="O109" s="113" t="b">
        <v>0</v>
      </c>
      <c r="P109" s="113" t="b">
        <v>0</v>
      </c>
      <c r="Q109" s="107"/>
      <c r="R109" s="106" t="str">
        <f t="array" ref="R109">IFERROR(INDEX('印量調查區'!G:G, MATCH(A109, '印量調查區'!A:A, 0)), "")</f>
        <v/>
      </c>
      <c r="S109" s="118" t="s">
        <v>3442</v>
      </c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18" t="s">
        <v>3446</v>
      </c>
      <c r="AF109" s="107"/>
      <c r="AG109" s="107"/>
      <c r="AH109" s="107"/>
      <c r="AI109" s="107"/>
      <c r="AJ109" s="107"/>
      <c r="AK109" s="118" t="s">
        <v>3449</v>
      </c>
      <c r="AM109" s="107"/>
      <c r="AN109" s="107"/>
      <c r="AO109" s="105"/>
      <c r="AP109" s="107"/>
      <c r="AQ109" s="109"/>
      <c r="AR109" s="109" t="str">
        <f>IFERROR(__xludf.DUMMYFUNCTION("IF(IFERROR(VLOOKUP(A109, IMPORTRANGE(""https://docs.google.com/spreadsheets/d/1f7uHQQgxgff8nh6aFDrh_cqkeFpcVPsvJILesm778_0"", ""工作表1!A:B""), 2, FALSE), """") &lt;&gt; """", ""有縮圖"", ""無縮圖"")"),"無縮圖")</f>
        <v>無縮圖</v>
      </c>
      <c r="AS109" s="107"/>
    </row>
    <row r="110">
      <c r="A110" s="114" t="s">
        <v>1179</v>
      </c>
      <c r="B110" s="94" t="s">
        <v>3458</v>
      </c>
      <c r="C110" s="95"/>
      <c r="D110" s="115" t="s">
        <v>2728</v>
      </c>
      <c r="E110" s="116"/>
      <c r="F110" s="98"/>
      <c r="G110" s="94" t="s">
        <v>140</v>
      </c>
      <c r="H110" s="99"/>
      <c r="I110" s="99"/>
      <c r="J110" s="110"/>
      <c r="K110" s="98"/>
      <c r="L110" s="111"/>
      <c r="M110" s="112" t="b">
        <v>1</v>
      </c>
      <c r="N110" s="113" t="b">
        <v>0</v>
      </c>
      <c r="O110" s="113" t="b">
        <v>0</v>
      </c>
      <c r="P110" s="113" t="b">
        <v>0</v>
      </c>
      <c r="Q110" s="107"/>
      <c r="R110" s="106" t="str">
        <f t="array" ref="R110">IFERROR(INDEX('印量調查區'!G:G, MATCH(A110, '印量調查區'!A:A, 0)), "")</f>
        <v/>
      </c>
      <c r="S110" s="118" t="s">
        <v>3465</v>
      </c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9"/>
      <c r="AR110" s="109" t="str">
        <f>IFERROR(__xludf.DUMMYFUNCTION("IF(IFERROR(VLOOKUP(A110, IMPORTRANGE(""https://docs.google.com/spreadsheets/d/1f7uHQQgxgff8nh6aFDrh_cqkeFpcVPsvJILesm778_0"", ""工作表1!A:B""), 2, FALSE), """") &lt;&gt; """", ""有縮圖"", ""無縮圖"")"),"無縮圖")</f>
        <v>無縮圖</v>
      </c>
      <c r="AS110" s="107"/>
    </row>
    <row r="111">
      <c r="A111" s="114" t="s">
        <v>1180</v>
      </c>
      <c r="B111" s="94"/>
      <c r="C111" s="95"/>
      <c r="D111" s="115" t="s">
        <v>1476</v>
      </c>
      <c r="E111" s="97" t="s">
        <v>2004</v>
      </c>
      <c r="F111" s="98"/>
      <c r="G111" s="94"/>
      <c r="H111" s="100"/>
      <c r="I111" s="100"/>
      <c r="J111" s="101"/>
      <c r="K111" s="94"/>
      <c r="L111" s="111"/>
      <c r="M111" s="112" t="b">
        <v>0</v>
      </c>
      <c r="N111" s="113" t="b">
        <v>0</v>
      </c>
      <c r="O111" s="113" t="b">
        <v>0</v>
      </c>
      <c r="P111" s="113" t="b">
        <v>0</v>
      </c>
      <c r="Q111" s="107"/>
      <c r="R111" s="106" t="str">
        <f t="array" ref="R111">IFERROR(INDEX('印量調查區'!G:G, MATCH(A111, '印量調查區'!A:A, 0)), "")</f>
        <v/>
      </c>
      <c r="S111" s="183"/>
      <c r="T111" s="107"/>
      <c r="U111" s="107"/>
      <c r="V111" s="107"/>
      <c r="W111" s="105"/>
      <c r="X111" s="107"/>
      <c r="Y111" s="107"/>
      <c r="Z111" s="107"/>
      <c r="AA111" s="107"/>
      <c r="AB111" s="107"/>
      <c r="AC111" s="107"/>
      <c r="AD111" s="107"/>
      <c r="AE111" s="105"/>
      <c r="AF111" s="107"/>
      <c r="AG111" s="107"/>
      <c r="AH111" s="107"/>
      <c r="AI111" s="107"/>
      <c r="AJ111" s="107"/>
      <c r="AK111" s="107"/>
      <c r="AL111" s="107"/>
      <c r="AM111" s="107"/>
      <c r="AN111" s="105"/>
      <c r="AO111" s="105"/>
      <c r="AP111" s="107"/>
      <c r="AQ111" s="109"/>
      <c r="AR111" s="109" t="str">
        <f>IFERROR(__xludf.DUMMYFUNCTION("IF(IFERROR(VLOOKUP(A111, IMPORTRANGE(""https://docs.google.com/spreadsheets/d/1f7uHQQgxgff8nh6aFDrh_cqkeFpcVPsvJILesm778_0"", ""工作表1!A:B""), 2, FALSE), """") &lt;&gt; """", ""有縮圖"", ""無縮圖"")"),"無縮圖")</f>
        <v>無縮圖</v>
      </c>
      <c r="AS111" s="107"/>
    </row>
    <row r="112">
      <c r="A112" s="114" t="s">
        <v>1181</v>
      </c>
      <c r="B112" s="94"/>
      <c r="C112" s="95"/>
      <c r="D112" s="116"/>
      <c r="E112" s="97" t="s">
        <v>2487</v>
      </c>
      <c r="F112" s="98"/>
      <c r="G112" s="94" t="s">
        <v>144</v>
      </c>
      <c r="H112" s="99"/>
      <c r="I112" s="100"/>
      <c r="J112" s="101"/>
      <c r="K112" s="94"/>
      <c r="L112" s="111"/>
      <c r="M112" s="112" t="b">
        <v>1</v>
      </c>
      <c r="N112" s="113" t="b">
        <v>0</v>
      </c>
      <c r="O112" s="113" t="b">
        <v>0</v>
      </c>
      <c r="P112" s="113" t="b">
        <v>0</v>
      </c>
      <c r="Q112" s="107"/>
      <c r="R112" s="106" t="str">
        <f t="array" ref="R112">IFERROR(INDEX('印量調查區'!G:G, MATCH(A112, '印量調查區'!A:A, 0)), "")</f>
        <v/>
      </c>
      <c r="S112" s="118" t="s">
        <v>3489</v>
      </c>
      <c r="T112" s="107"/>
      <c r="U112" s="107"/>
      <c r="V112" s="107"/>
      <c r="W112" s="118" t="s">
        <v>3490</v>
      </c>
      <c r="X112" s="107"/>
      <c r="Y112" s="107"/>
      <c r="Z112" s="107"/>
      <c r="AA112" s="107"/>
      <c r="AB112" s="107"/>
      <c r="AC112" s="107"/>
      <c r="AD112" s="107"/>
      <c r="AE112" s="107"/>
      <c r="AF112" s="118" t="s">
        <v>3494</v>
      </c>
      <c r="AG112" s="107"/>
      <c r="AH112" s="107"/>
      <c r="AI112" s="107"/>
      <c r="AJ112" s="107"/>
      <c r="AK112" s="107"/>
      <c r="AL112" s="107"/>
      <c r="AM112" s="107"/>
      <c r="AN112" s="105"/>
      <c r="AO112" s="105"/>
      <c r="AP112" s="107"/>
      <c r="AQ112" s="109"/>
      <c r="AR112" s="109" t="str">
        <f>IFERROR(__xludf.DUMMYFUNCTION("IF(IFERROR(VLOOKUP(A112, IMPORTRANGE(""https://docs.google.com/spreadsheets/d/1f7uHQQgxgff8nh6aFDrh_cqkeFpcVPsvJILesm778_0"", ""工作表1!A:B""), 2, FALSE), """") &lt;&gt; """", ""有縮圖"", ""無縮圖"")"),"有縮圖")</f>
        <v>有縮圖</v>
      </c>
      <c r="AS112" s="107"/>
    </row>
    <row r="113">
      <c r="A113" s="114" t="s">
        <v>1182</v>
      </c>
      <c r="B113" s="94" t="s">
        <v>3505</v>
      </c>
      <c r="C113" s="95"/>
      <c r="D113" s="116"/>
      <c r="E113" s="115" t="s">
        <v>2132</v>
      </c>
      <c r="F113" s="98"/>
      <c r="G113" s="94" t="s">
        <v>3507</v>
      </c>
      <c r="H113" s="100"/>
      <c r="I113" s="100"/>
      <c r="J113" s="110"/>
      <c r="K113" s="94"/>
      <c r="L113" s="111"/>
      <c r="M113" s="112" t="b">
        <v>1</v>
      </c>
      <c r="N113" s="113" t="b">
        <v>0</v>
      </c>
      <c r="O113" s="113" t="b">
        <v>0</v>
      </c>
      <c r="P113" s="113" t="b">
        <v>0</v>
      </c>
      <c r="Q113" s="107"/>
      <c r="R113" s="106" t="str">
        <f t="array" ref="R113">IFERROR(INDEX('印量調查區'!G:G, MATCH(A113, '印量調查區'!A:A, 0)), "")</f>
        <v/>
      </c>
      <c r="S113" s="118" t="s">
        <v>3510</v>
      </c>
      <c r="T113" s="107"/>
      <c r="U113" s="107"/>
      <c r="V113" s="107"/>
      <c r="W113" s="105"/>
      <c r="X113" s="107"/>
      <c r="Y113" s="118" t="s">
        <v>3514</v>
      </c>
      <c r="Z113" s="107"/>
      <c r="AA113" s="107"/>
      <c r="AB113" s="107"/>
      <c r="AC113" s="107"/>
      <c r="AD113" s="107"/>
      <c r="AE113" s="105"/>
      <c r="AF113" s="107"/>
      <c r="AG113" s="107"/>
      <c r="AH113" s="107"/>
      <c r="AI113" s="107"/>
      <c r="AJ113" s="107"/>
      <c r="AK113" s="107"/>
      <c r="AL113" s="107"/>
      <c r="AM113" s="107"/>
      <c r="AN113" s="108"/>
      <c r="AO113" s="105"/>
      <c r="AQ113" s="109"/>
      <c r="AR113" s="109" t="str">
        <f>IFERROR(__xludf.DUMMYFUNCTION("IF(IFERROR(VLOOKUP(A113, IMPORTRANGE(""https://docs.google.com/spreadsheets/d/1f7uHQQgxgff8nh6aFDrh_cqkeFpcVPsvJILesm778_0"", ""工作表1!A:B""), 2, FALSE), """") &lt;&gt; """", ""有縮圖"", ""無縮圖"")"),"有縮圖")</f>
        <v>有縮圖</v>
      </c>
      <c r="AS113" s="107"/>
    </row>
    <row r="114">
      <c r="A114" s="114" t="s">
        <v>1184</v>
      </c>
      <c r="B114" s="94" t="s">
        <v>3532</v>
      </c>
      <c r="C114" s="120" t="s">
        <v>2433</v>
      </c>
      <c r="D114" s="115" t="s">
        <v>2411</v>
      </c>
      <c r="E114" s="116"/>
      <c r="F114" s="98"/>
      <c r="G114" s="94" t="s">
        <v>144</v>
      </c>
      <c r="H114" s="99"/>
      <c r="I114" s="99"/>
      <c r="J114" s="110"/>
      <c r="K114" s="98"/>
      <c r="L114" s="111"/>
      <c r="M114" s="112" t="b">
        <v>1</v>
      </c>
      <c r="N114" s="113" t="b">
        <v>0</v>
      </c>
      <c r="O114" s="113" t="b">
        <v>0</v>
      </c>
      <c r="P114" s="113" t="b">
        <v>0</v>
      </c>
      <c r="Q114" s="107"/>
      <c r="R114" s="106" t="str">
        <f t="array" ref="R114">IFERROR(INDEX('印量調查區'!G:G, MATCH(A114, '印量調查區'!A:A, 0)), "")</f>
        <v/>
      </c>
      <c r="S114" s="107"/>
      <c r="T114" s="107"/>
      <c r="U114" s="107"/>
      <c r="V114" s="107"/>
      <c r="W114" s="118" t="s">
        <v>3537</v>
      </c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18" t="s">
        <v>3541</v>
      </c>
      <c r="AN114" s="107"/>
      <c r="AO114" s="107"/>
      <c r="AP114" s="107"/>
      <c r="AQ114" s="109"/>
      <c r="AR114" s="109" t="str">
        <f>IFERROR(__xludf.DUMMYFUNCTION("IF(IFERROR(VLOOKUP(A114, IMPORTRANGE(""https://docs.google.com/spreadsheets/d/1f7uHQQgxgff8nh6aFDrh_cqkeFpcVPsvJILesm778_0"", ""工作表1!A:B""), 2, FALSE), """") &lt;&gt; """", ""有縮圖"", ""無縮圖"")"),"無縮圖")</f>
        <v>無縮圖</v>
      </c>
      <c r="AS114" s="107"/>
    </row>
    <row r="115">
      <c r="A115" s="114" t="s">
        <v>1185</v>
      </c>
      <c r="B115" s="94" t="s">
        <v>3546</v>
      </c>
      <c r="C115" s="120" t="s">
        <v>2360</v>
      </c>
      <c r="D115" s="116"/>
      <c r="E115" s="116"/>
      <c r="F115" s="98"/>
      <c r="G115" s="94" t="s">
        <v>144</v>
      </c>
      <c r="H115" s="99"/>
      <c r="I115" s="100"/>
      <c r="J115" s="101"/>
      <c r="K115" s="98"/>
      <c r="L115" s="111"/>
      <c r="M115" s="112" t="b">
        <v>1</v>
      </c>
      <c r="N115" s="113" t="b">
        <v>0</v>
      </c>
      <c r="O115" s="113" t="b">
        <v>0</v>
      </c>
      <c r="P115" s="113" t="b">
        <v>0</v>
      </c>
      <c r="Q115" s="105"/>
      <c r="R115" s="106" t="str">
        <f t="array" ref="R115">IFERROR(INDEX('印量調查區'!G:G, MATCH(A115, '印量調查區'!A:A, 0)), "")</f>
        <v/>
      </c>
      <c r="S115" s="118" t="s">
        <v>3555</v>
      </c>
      <c r="T115" s="107"/>
      <c r="U115" s="107"/>
      <c r="V115" s="107"/>
      <c r="W115" s="118" t="s">
        <v>3557</v>
      </c>
      <c r="X115" s="107"/>
      <c r="Y115" s="107"/>
      <c r="Z115" s="118" t="s">
        <v>3560</v>
      </c>
      <c r="AA115" s="118" t="s">
        <v>3562</v>
      </c>
      <c r="AB115" s="107"/>
      <c r="AC115" s="107"/>
      <c r="AD115" s="107"/>
      <c r="AE115" s="105"/>
      <c r="AF115" s="105"/>
      <c r="AG115" s="107"/>
      <c r="AH115" s="107"/>
      <c r="AI115" s="107"/>
      <c r="AJ115" s="107"/>
      <c r="AK115" s="107"/>
      <c r="AL115" s="105"/>
      <c r="AM115" s="107"/>
      <c r="AN115" s="105"/>
      <c r="AO115" s="107"/>
      <c r="AP115" s="107"/>
      <c r="AQ115" s="109"/>
      <c r="AR115" s="109" t="str">
        <f>IFERROR(__xludf.DUMMYFUNCTION("IF(IFERROR(VLOOKUP(A115, IMPORTRANGE(""https://docs.google.com/spreadsheets/d/1f7uHQQgxgff8nh6aFDrh_cqkeFpcVPsvJILesm778_0"", ""工作表1!A:B""), 2, FALSE), """") &lt;&gt; """", ""有縮圖"", ""無縮圖"")"),"無縮圖")</f>
        <v>無縮圖</v>
      </c>
      <c r="AS115" s="107"/>
    </row>
    <row r="116">
      <c r="A116" s="114" t="s">
        <v>1186</v>
      </c>
      <c r="B116" s="94"/>
      <c r="C116" s="120" t="s">
        <v>2571</v>
      </c>
      <c r="D116" s="115" t="s">
        <v>3236</v>
      </c>
      <c r="E116" s="116"/>
      <c r="F116" s="98"/>
      <c r="G116" s="94" t="s">
        <v>144</v>
      </c>
      <c r="H116" s="99"/>
      <c r="I116" s="100" t="s">
        <v>108</v>
      </c>
      <c r="J116" s="117" t="s">
        <v>145</v>
      </c>
      <c r="K116" s="98"/>
      <c r="L116" s="111"/>
      <c r="M116" s="112" t="b">
        <v>1</v>
      </c>
      <c r="N116" s="113" t="b">
        <v>1</v>
      </c>
      <c r="O116" s="113" t="b">
        <v>1</v>
      </c>
      <c r="P116" s="113" t="b">
        <v>0</v>
      </c>
      <c r="Q116" s="107"/>
      <c r="R116" s="106" t="str">
        <f t="array" ref="R116">IFERROR(INDEX('印量調查區'!G:G, MATCH(A116, '印量調查區'!A:A, 0)), "")</f>
        <v/>
      </c>
      <c r="S116" s="118" t="s">
        <v>3575</v>
      </c>
      <c r="T116" s="107"/>
      <c r="U116" s="118" t="s">
        <v>3577</v>
      </c>
      <c r="V116" s="107"/>
      <c r="W116" s="118" t="s">
        <v>3579</v>
      </c>
      <c r="X116" s="107"/>
      <c r="Y116" s="118" t="s">
        <v>3581</v>
      </c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18" t="s">
        <v>3584</v>
      </c>
      <c r="AM116" s="107"/>
      <c r="AN116" s="108" t="s">
        <v>3585</v>
      </c>
      <c r="AO116" s="105"/>
      <c r="AP116" s="105"/>
      <c r="AQ116" s="109"/>
      <c r="AR116" s="109" t="str">
        <f>IFERROR(__xludf.DUMMYFUNCTION("IF(IFERROR(VLOOKUP(A116, IMPORTRANGE(""https://docs.google.com/spreadsheets/d/1f7uHQQgxgff8nh6aFDrh_cqkeFpcVPsvJILesm778_0"", ""工作表1!A:B""), 2, FALSE), """") &lt;&gt; """", ""有縮圖"", ""無縮圖"")"),"無縮圖")</f>
        <v>無縮圖</v>
      </c>
      <c r="AS116" s="107"/>
    </row>
    <row r="117">
      <c r="A117" s="114" t="s">
        <v>1187</v>
      </c>
      <c r="B117" s="94" t="s">
        <v>3589</v>
      </c>
      <c r="C117" s="95"/>
      <c r="D117" s="115" t="s">
        <v>2232</v>
      </c>
      <c r="E117" s="115" t="s">
        <v>2150</v>
      </c>
      <c r="F117" s="98"/>
      <c r="G117" s="94" t="s">
        <v>144</v>
      </c>
      <c r="H117" s="99"/>
      <c r="I117" s="100"/>
      <c r="J117" s="101"/>
      <c r="K117" s="94"/>
      <c r="L117" s="111"/>
      <c r="M117" s="112" t="b">
        <v>1</v>
      </c>
      <c r="N117" s="113" t="b">
        <v>0</v>
      </c>
      <c r="O117" s="113" t="b">
        <v>1</v>
      </c>
      <c r="P117" s="113" t="b">
        <v>0</v>
      </c>
      <c r="Q117" s="107"/>
      <c r="R117" s="106" t="str">
        <f t="array" ref="R117">IFERROR(INDEX('印量調查區'!G:G, MATCH(A117, '印量調查區'!A:A, 0)), "")</f>
        <v/>
      </c>
      <c r="S117" s="118" t="s">
        <v>3594</v>
      </c>
      <c r="T117" s="107"/>
      <c r="U117" s="107"/>
      <c r="V117" s="107"/>
      <c r="W117" s="118" t="s">
        <v>3598</v>
      </c>
      <c r="X117" s="107"/>
      <c r="Y117" s="107"/>
      <c r="Z117" s="118" t="s">
        <v>3600</v>
      </c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18" t="s">
        <v>3603</v>
      </c>
      <c r="AO117" s="107"/>
      <c r="AP117" s="105"/>
      <c r="AQ117" s="109"/>
      <c r="AR117" s="109" t="str">
        <f>IFERROR(__xludf.DUMMYFUNCTION("IF(IFERROR(VLOOKUP(A117, IMPORTRANGE(""https://docs.google.com/spreadsheets/d/1f7uHQQgxgff8nh6aFDrh_cqkeFpcVPsvJILesm778_0"", ""工作表1!A:B""), 2, FALSE), """") &lt;&gt; """", ""有縮圖"", ""無縮圖"")"),"無縮圖")</f>
        <v>無縮圖</v>
      </c>
      <c r="AS117" s="107"/>
    </row>
    <row r="118">
      <c r="A118" s="114" t="s">
        <v>1188</v>
      </c>
      <c r="B118" s="94" t="s">
        <v>3605</v>
      </c>
      <c r="C118" s="120" t="s">
        <v>2275</v>
      </c>
      <c r="D118" s="96"/>
      <c r="E118" s="115" t="s">
        <v>2272</v>
      </c>
      <c r="F118" s="98"/>
      <c r="G118" s="94" t="s">
        <v>224</v>
      </c>
      <c r="H118" s="99"/>
      <c r="I118" s="100" t="s">
        <v>367</v>
      </c>
      <c r="J118" s="211" t="s">
        <v>539</v>
      </c>
      <c r="K118" s="94" t="s">
        <v>83</v>
      </c>
      <c r="L118" s="111"/>
      <c r="M118" s="112" t="b">
        <v>1</v>
      </c>
      <c r="N118" s="113" t="b">
        <v>1</v>
      </c>
      <c r="O118" s="113" t="b">
        <v>0</v>
      </c>
      <c r="P118" s="113" t="b">
        <v>0</v>
      </c>
      <c r="Q118" s="107"/>
      <c r="R118" s="106" t="str">
        <f t="array" ref="R118">IFERROR(INDEX('印量調查區'!G:G, MATCH(A118, '印量調查區'!A:A, 0)), "")</f>
        <v/>
      </c>
      <c r="S118" s="107"/>
      <c r="T118" s="107"/>
      <c r="U118" s="107"/>
      <c r="V118" s="107"/>
      <c r="W118" s="118" t="s">
        <v>3612</v>
      </c>
      <c r="X118" s="107"/>
      <c r="Y118" s="118" t="s">
        <v>3614</v>
      </c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18" t="s">
        <v>3615</v>
      </c>
      <c r="AL118" s="107"/>
      <c r="AM118" s="118" t="s">
        <v>3620</v>
      </c>
      <c r="AN118" s="105"/>
      <c r="AO118" s="107"/>
      <c r="AP118" s="105"/>
      <c r="AQ118" s="109"/>
      <c r="AR118" s="109" t="str">
        <f>IFERROR(__xludf.DUMMYFUNCTION("IF(IFERROR(VLOOKUP(A118, IMPORTRANGE(""https://docs.google.com/spreadsheets/d/1f7uHQQgxgff8nh6aFDrh_cqkeFpcVPsvJILesm778_0"", ""工作表1!A:B""), 2, FALSE), """") &lt;&gt; """", ""有縮圖"", ""無縮圖"")"),"有縮圖")</f>
        <v>有縮圖</v>
      </c>
      <c r="AS118" s="107"/>
    </row>
    <row r="119">
      <c r="A119" s="114" t="s">
        <v>1189</v>
      </c>
      <c r="B119" s="94"/>
      <c r="C119" s="120" t="s">
        <v>1835</v>
      </c>
      <c r="D119" s="97" t="s">
        <v>1835</v>
      </c>
      <c r="E119" s="116"/>
      <c r="F119" s="98"/>
      <c r="G119" s="94" t="s">
        <v>144</v>
      </c>
      <c r="H119" s="100"/>
      <c r="I119" s="100"/>
      <c r="J119" s="101"/>
      <c r="K119" s="94"/>
      <c r="L119" s="111"/>
      <c r="M119" s="112" t="b">
        <v>1</v>
      </c>
      <c r="N119" s="113" t="b">
        <v>0</v>
      </c>
      <c r="O119" s="113" t="b">
        <v>0</v>
      </c>
      <c r="P119" s="113" t="b">
        <v>0</v>
      </c>
      <c r="Q119" s="107"/>
      <c r="R119" s="106" t="str">
        <f t="array" ref="R119">IFERROR(INDEX('印量調查區'!G:G, MATCH(A119, '印量調查區'!A:A, 0)), "")</f>
        <v/>
      </c>
      <c r="S119" s="118" t="s">
        <v>3628</v>
      </c>
      <c r="T119" s="107"/>
      <c r="U119" s="107"/>
      <c r="V119" s="107"/>
      <c r="W119" s="105" t="s">
        <v>3629</v>
      </c>
      <c r="X119" s="107"/>
      <c r="Y119" s="118" t="s">
        <v>3630</v>
      </c>
      <c r="Z119" s="118" t="s">
        <v>3633</v>
      </c>
      <c r="AA119" s="107"/>
      <c r="AB119" s="107"/>
      <c r="AC119" s="107"/>
      <c r="AD119" s="107"/>
      <c r="AE119" s="105" t="s">
        <v>124</v>
      </c>
      <c r="AF119" s="105" t="s">
        <v>126</v>
      </c>
      <c r="AG119" s="107"/>
      <c r="AH119" s="107"/>
      <c r="AI119" s="107"/>
      <c r="AJ119" s="107"/>
      <c r="AK119" s="107"/>
      <c r="AL119" s="107"/>
      <c r="AM119" s="107"/>
      <c r="AN119" s="183"/>
      <c r="AO119" s="105"/>
      <c r="AP119" s="105"/>
      <c r="AQ119" s="109"/>
      <c r="AR119" s="109" t="str">
        <f>IFERROR(__xludf.DUMMYFUNCTION("IF(IFERROR(VLOOKUP(A119, IMPORTRANGE(""https://docs.google.com/spreadsheets/d/1f7uHQQgxgff8nh6aFDrh_cqkeFpcVPsvJILesm778_0"", ""工作表1!A:B""), 2, FALSE), """") &lt;&gt; """", ""有縮圖"", ""無縮圖"")"),"無縮圖")</f>
        <v>無縮圖</v>
      </c>
      <c r="AS119" s="107"/>
    </row>
    <row r="120">
      <c r="A120" s="114" t="s">
        <v>1190</v>
      </c>
      <c r="B120" s="94"/>
      <c r="C120" s="95"/>
      <c r="D120" s="96"/>
      <c r="E120" s="115" t="s">
        <v>3171</v>
      </c>
      <c r="F120" s="98"/>
      <c r="G120" s="94" t="s">
        <v>3638</v>
      </c>
      <c r="H120" s="100"/>
      <c r="I120" s="100"/>
      <c r="J120" s="101"/>
      <c r="K120" s="94"/>
      <c r="L120" s="111"/>
      <c r="M120" s="112" t="b">
        <v>1</v>
      </c>
      <c r="N120" s="113" t="b">
        <v>0</v>
      </c>
      <c r="O120" s="113" t="b">
        <v>0</v>
      </c>
      <c r="P120" s="113" t="b">
        <v>0</v>
      </c>
      <c r="Q120" s="107"/>
      <c r="R120" s="106" t="str">
        <f t="array" ref="R120">IFERROR(INDEX('印量調查區'!G:G, MATCH(A120, '印量調查區'!A:A, 0)), "")</f>
        <v/>
      </c>
      <c r="S120" s="118" t="s">
        <v>3647</v>
      </c>
      <c r="T120" s="107"/>
      <c r="U120" s="107"/>
      <c r="V120" s="107"/>
      <c r="W120" s="118" t="s">
        <v>3656</v>
      </c>
      <c r="X120" s="107"/>
      <c r="Y120" s="107"/>
      <c r="Z120" s="107"/>
      <c r="AA120" s="107"/>
      <c r="AB120" s="107"/>
      <c r="AC120" s="107"/>
      <c r="AD120" s="107"/>
      <c r="AE120" s="118" t="s">
        <v>3659</v>
      </c>
      <c r="AF120" s="118" t="s">
        <v>3662</v>
      </c>
      <c r="AG120" s="118" t="s">
        <v>3667</v>
      </c>
      <c r="AH120" s="107"/>
      <c r="AI120" s="118" t="s">
        <v>3671</v>
      </c>
      <c r="AJ120" s="107"/>
      <c r="AK120" s="107"/>
      <c r="AL120" s="118" t="s">
        <v>3672</v>
      </c>
      <c r="AM120" s="107"/>
      <c r="AN120" s="107"/>
      <c r="AO120" s="105"/>
      <c r="AP120" s="107"/>
      <c r="AQ120" s="109"/>
      <c r="AR120" s="109" t="str">
        <f>IFERROR(__xludf.DUMMYFUNCTION("IF(IFERROR(VLOOKUP(A120, IMPORTRANGE(""https://docs.google.com/spreadsheets/d/1f7uHQQgxgff8nh6aFDrh_cqkeFpcVPsvJILesm778_0"", ""工作表1!A:B""), 2, FALSE), """") &lt;&gt; """", ""有縮圖"", ""無縮圖"")"),"無縮圖")</f>
        <v>無縮圖</v>
      </c>
      <c r="AS120" s="107"/>
    </row>
    <row r="121">
      <c r="A121" s="114" t="s">
        <v>1192</v>
      </c>
      <c r="B121" s="94" t="s">
        <v>3675</v>
      </c>
      <c r="C121" s="95"/>
      <c r="D121" s="115" t="s">
        <v>2590</v>
      </c>
      <c r="E121" s="97" t="s">
        <v>2590</v>
      </c>
      <c r="F121" s="98"/>
      <c r="G121" s="94" t="s">
        <v>144</v>
      </c>
      <c r="H121" s="100"/>
      <c r="I121" s="100" t="s">
        <v>108</v>
      </c>
      <c r="J121" s="117" t="s">
        <v>145</v>
      </c>
      <c r="K121" s="94"/>
      <c r="L121" s="111"/>
      <c r="M121" s="112" t="b">
        <v>1</v>
      </c>
      <c r="N121" s="113" t="b">
        <v>1</v>
      </c>
      <c r="O121" s="113" t="b">
        <v>0</v>
      </c>
      <c r="P121" s="113" t="b">
        <v>0</v>
      </c>
      <c r="Q121" s="107"/>
      <c r="R121" s="106" t="str">
        <f t="array" ref="R121">IFERROR(INDEX('印量調查區'!G:G, MATCH(A121, '印量調查區'!A:A, 0)), "")</f>
        <v/>
      </c>
      <c r="S121" s="118" t="s">
        <v>3679</v>
      </c>
      <c r="T121" s="107"/>
      <c r="U121" s="107"/>
      <c r="V121" s="107"/>
      <c r="W121" s="118" t="s">
        <v>3683</v>
      </c>
      <c r="X121" s="118" t="s">
        <v>3686</v>
      </c>
      <c r="Y121" s="105" t="s">
        <v>3688</v>
      </c>
      <c r="Z121" s="105" t="s">
        <v>3689</v>
      </c>
      <c r="AA121" s="107"/>
      <c r="AB121" s="107"/>
      <c r="AC121" s="107"/>
      <c r="AD121" s="107"/>
      <c r="AE121" s="105" t="s">
        <v>124</v>
      </c>
      <c r="AF121" s="105" t="s">
        <v>126</v>
      </c>
      <c r="AG121" s="107"/>
      <c r="AH121" s="107"/>
      <c r="AI121" s="107"/>
      <c r="AJ121" s="107"/>
      <c r="AK121" s="107"/>
      <c r="AL121" s="107"/>
      <c r="AM121" s="107"/>
      <c r="AN121" s="107"/>
      <c r="AO121" s="105"/>
      <c r="AP121" s="105"/>
      <c r="AQ121" s="109"/>
      <c r="AR121" s="109" t="str">
        <f>IFERROR(__xludf.DUMMYFUNCTION("IF(IFERROR(VLOOKUP(A121, IMPORTRANGE(""https://docs.google.com/spreadsheets/d/1f7uHQQgxgff8nh6aFDrh_cqkeFpcVPsvJILesm778_0"", ""工作表1!A:B""), 2, FALSE), """") &lt;&gt; """", ""有縮圖"", ""無縮圖"")"),"有縮圖")</f>
        <v>有縮圖</v>
      </c>
      <c r="AS121" s="107"/>
    </row>
    <row r="122">
      <c r="A122" s="114" t="s">
        <v>1195</v>
      </c>
      <c r="B122" s="94"/>
      <c r="C122" s="120" t="s">
        <v>2810</v>
      </c>
      <c r="D122" s="116"/>
      <c r="E122" s="115" t="s">
        <v>2815</v>
      </c>
      <c r="F122" s="98"/>
      <c r="G122" s="94" t="s">
        <v>144</v>
      </c>
      <c r="H122" s="100"/>
      <c r="I122" s="100" t="s">
        <v>108</v>
      </c>
      <c r="J122" s="117" t="s">
        <v>3700</v>
      </c>
      <c r="K122" s="94"/>
      <c r="L122" s="111"/>
      <c r="M122" s="112" t="b">
        <v>1</v>
      </c>
      <c r="N122" s="113" t="b">
        <v>1</v>
      </c>
      <c r="O122" s="113" t="b">
        <v>0</v>
      </c>
      <c r="P122" s="113" t="b">
        <v>0</v>
      </c>
      <c r="Q122" s="107"/>
      <c r="R122" s="106" t="str">
        <f t="array" ref="R122">IFERROR(INDEX('印量調查區'!G:G, MATCH(A122, '印量調查區'!A:A, 0)), "")</f>
        <v/>
      </c>
      <c r="S122" s="118" t="s">
        <v>3707</v>
      </c>
      <c r="T122" s="107"/>
      <c r="U122" s="107"/>
      <c r="V122" s="107"/>
      <c r="W122" s="118" t="s">
        <v>3709</v>
      </c>
      <c r="X122" s="107"/>
      <c r="Y122" s="118" t="s">
        <v>3710</v>
      </c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8"/>
      <c r="AO122" s="105"/>
      <c r="AP122" s="107"/>
      <c r="AQ122" s="109"/>
      <c r="AR122" s="109" t="str">
        <f>IFERROR(__xludf.DUMMYFUNCTION("IF(IFERROR(VLOOKUP(A122, IMPORTRANGE(""https://docs.google.com/spreadsheets/d/1f7uHQQgxgff8nh6aFDrh_cqkeFpcVPsvJILesm778_0"", ""工作表1!A:B""), 2, FALSE), """") &lt;&gt; """", ""有縮圖"", ""無縮圖"")"),"無縮圖")</f>
        <v>無縮圖</v>
      </c>
      <c r="AS122" s="107"/>
    </row>
    <row r="123">
      <c r="A123" s="114" t="s">
        <v>1198</v>
      </c>
      <c r="B123" s="94"/>
      <c r="C123" s="95"/>
      <c r="D123" s="97" t="s">
        <v>2344</v>
      </c>
      <c r="E123" s="97" t="s">
        <v>2344</v>
      </c>
      <c r="F123" s="98"/>
      <c r="G123" s="94" t="s">
        <v>227</v>
      </c>
      <c r="H123" s="99"/>
      <c r="I123" s="99"/>
      <c r="J123" s="110"/>
      <c r="K123" s="98"/>
      <c r="L123" s="111"/>
      <c r="M123" s="112" t="b">
        <v>1</v>
      </c>
      <c r="N123" s="113" t="b">
        <v>0</v>
      </c>
      <c r="O123" s="113" t="b">
        <v>0</v>
      </c>
      <c r="P123" s="113" t="b">
        <v>0</v>
      </c>
      <c r="Q123" s="107"/>
      <c r="R123" s="106" t="str">
        <f t="array" ref="R123">IFERROR(INDEX('印量調查區'!G:G, MATCH(A123, '印量調查區'!A:A, 0)), "")</f>
        <v/>
      </c>
      <c r="S123" s="118" t="s">
        <v>3716</v>
      </c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9"/>
      <c r="AR123" s="109" t="str">
        <f>IFERROR(__xludf.DUMMYFUNCTION("IF(IFERROR(VLOOKUP(A123, IMPORTRANGE(""https://docs.google.com/spreadsheets/d/1f7uHQQgxgff8nh6aFDrh_cqkeFpcVPsvJILesm778_0"", ""工作表1!A:B""), 2, FALSE), """") &lt;&gt; """", ""有縮圖"", ""無縮圖"")"),"無縮圖")</f>
        <v>無縮圖</v>
      </c>
      <c r="AS123" s="107"/>
    </row>
    <row r="124">
      <c r="A124" s="114" t="s">
        <v>1199</v>
      </c>
      <c r="B124" s="94"/>
      <c r="C124" s="95"/>
      <c r="D124" s="96"/>
      <c r="E124" s="97" t="s">
        <v>3723</v>
      </c>
      <c r="F124" s="98"/>
      <c r="G124" s="94" t="s">
        <v>140</v>
      </c>
      <c r="H124" s="100" t="s">
        <v>47</v>
      </c>
      <c r="I124" s="100" t="s">
        <v>108</v>
      </c>
      <c r="J124" s="117" t="s">
        <v>3726</v>
      </c>
      <c r="K124" s="94" t="s">
        <v>3727</v>
      </c>
      <c r="L124" s="111"/>
      <c r="M124" s="112" t="b">
        <v>1</v>
      </c>
      <c r="N124" s="113" t="b">
        <v>1</v>
      </c>
      <c r="O124" s="113" t="b">
        <v>1</v>
      </c>
      <c r="P124" s="113" t="b">
        <v>0</v>
      </c>
      <c r="Q124" s="107"/>
      <c r="R124" s="106" t="str">
        <f t="array" ref="R124">IFERROR(INDEX('印量調查區'!G:G, MATCH(A124, '印量調查區'!A:A, 0)), "")</f>
        <v/>
      </c>
      <c r="S124" s="107"/>
      <c r="T124" s="107"/>
      <c r="U124" s="107"/>
      <c r="V124" s="107"/>
      <c r="W124" s="118" t="s">
        <v>3734</v>
      </c>
      <c r="X124" s="107"/>
      <c r="Y124" s="107"/>
      <c r="Z124" s="107"/>
      <c r="AA124" s="107"/>
      <c r="AB124" s="107"/>
      <c r="AC124" s="107"/>
      <c r="AD124" s="107"/>
      <c r="AE124" s="118" t="s">
        <v>3742</v>
      </c>
      <c r="AF124" s="107"/>
      <c r="AG124" s="107"/>
      <c r="AH124" s="107"/>
      <c r="AI124" s="107"/>
      <c r="AJ124" s="107"/>
      <c r="AK124" s="107"/>
      <c r="AL124" s="107"/>
      <c r="AM124" s="107"/>
      <c r="AN124" s="118" t="s">
        <v>3745</v>
      </c>
      <c r="AO124" s="107"/>
      <c r="AP124" s="118" t="s">
        <v>3748</v>
      </c>
      <c r="AQ124" s="109"/>
      <c r="AR124" s="109" t="str">
        <f>IFERROR(__xludf.DUMMYFUNCTION("IF(IFERROR(VLOOKUP(A124, IMPORTRANGE(""https://docs.google.com/spreadsheets/d/1f7uHQQgxgff8nh6aFDrh_cqkeFpcVPsvJILesm778_0"", ""工作表1!A:B""), 2, FALSE), """") &lt;&gt; """", ""有縮圖"", ""無縮圖"")"),"無縮圖")</f>
        <v>無縮圖</v>
      </c>
      <c r="AS124" s="107"/>
    </row>
    <row r="125">
      <c r="A125" s="114" t="s">
        <v>1200</v>
      </c>
      <c r="B125" s="94"/>
      <c r="C125" s="95"/>
      <c r="D125" s="116"/>
      <c r="E125" s="115" t="s">
        <v>2453</v>
      </c>
      <c r="F125" s="98"/>
      <c r="G125" s="94" t="s">
        <v>3755</v>
      </c>
      <c r="H125" s="99"/>
      <c r="I125" s="99"/>
      <c r="J125" s="110"/>
      <c r="K125" s="98"/>
      <c r="L125" s="111"/>
      <c r="M125" s="112" t="b">
        <v>1</v>
      </c>
      <c r="N125" s="113" t="b">
        <v>0</v>
      </c>
      <c r="O125" s="113" t="b">
        <v>1</v>
      </c>
      <c r="P125" s="113" t="b">
        <v>0</v>
      </c>
      <c r="Q125" s="107"/>
      <c r="R125" s="106" t="str">
        <f t="array" ref="R125">IFERROR(INDEX('印量調查區'!G:G, MATCH(A125, '印量調查區'!A:A, 0)), "")</f>
        <v/>
      </c>
      <c r="S125" s="105"/>
      <c r="T125" s="107"/>
      <c r="U125" s="107"/>
      <c r="V125" s="107"/>
      <c r="W125" s="118" t="s">
        <v>3758</v>
      </c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18" t="s">
        <v>3762</v>
      </c>
      <c r="AO125" s="107"/>
      <c r="AP125" s="107"/>
      <c r="AQ125" s="109"/>
      <c r="AR125" s="109" t="str">
        <f>IFERROR(__xludf.DUMMYFUNCTION("IF(IFERROR(VLOOKUP(A125, IMPORTRANGE(""https://docs.google.com/spreadsheets/d/1f7uHQQgxgff8nh6aFDrh_cqkeFpcVPsvJILesm778_0"", ""工作表1!A:B""), 2, FALSE), """") &lt;&gt; """", ""有縮圖"", ""無縮圖"")"),"無縮圖")</f>
        <v>無縮圖</v>
      </c>
      <c r="AS125" s="107"/>
    </row>
    <row r="126">
      <c r="A126" s="114" t="s">
        <v>1201</v>
      </c>
      <c r="B126" s="94" t="s">
        <v>3770</v>
      </c>
      <c r="C126" s="120" t="s">
        <v>1872</v>
      </c>
      <c r="D126" s="116"/>
      <c r="E126" s="116"/>
      <c r="F126" s="98"/>
      <c r="G126" s="94" t="s">
        <v>3772</v>
      </c>
      <c r="H126" s="99"/>
      <c r="I126" s="100" t="s">
        <v>108</v>
      </c>
      <c r="J126" s="110"/>
      <c r="K126" s="98"/>
      <c r="L126" s="111"/>
      <c r="M126" s="112" t="b">
        <v>1</v>
      </c>
      <c r="N126" s="113" t="b">
        <v>1</v>
      </c>
      <c r="O126" s="113" t="b">
        <v>1</v>
      </c>
      <c r="P126" s="113" t="b">
        <v>0</v>
      </c>
      <c r="Q126" s="107"/>
      <c r="R126" s="106" t="str">
        <f t="array" ref="R126">IFERROR(INDEX('印量調查區'!G:G, MATCH(A126, '印量調查區'!A:A, 0)), "")</f>
        <v/>
      </c>
      <c r="S126" s="107"/>
      <c r="T126" s="107"/>
      <c r="U126" s="107"/>
      <c r="V126" s="107"/>
      <c r="W126" s="118" t="s">
        <v>3782</v>
      </c>
      <c r="X126" s="107"/>
      <c r="Y126" s="107"/>
      <c r="Z126" s="107"/>
      <c r="AA126" s="107"/>
      <c r="AB126" s="107"/>
      <c r="AC126" s="107"/>
      <c r="AD126" s="107"/>
      <c r="AE126" s="118" t="s">
        <v>3786</v>
      </c>
      <c r="AF126" s="107"/>
      <c r="AG126" s="107"/>
      <c r="AH126" s="107"/>
      <c r="AI126" s="107"/>
      <c r="AJ126" s="107"/>
      <c r="AK126" s="107"/>
      <c r="AL126" s="107"/>
      <c r="AM126" s="107"/>
      <c r="AN126" s="118" t="s">
        <v>3789</v>
      </c>
      <c r="AO126" s="107"/>
      <c r="AP126" s="107"/>
      <c r="AQ126" s="109"/>
      <c r="AR126" s="109" t="str">
        <f>IFERROR(__xludf.DUMMYFUNCTION("IF(IFERROR(VLOOKUP(A126, IMPORTRANGE(""https://docs.google.com/spreadsheets/d/1f7uHQQgxgff8nh6aFDrh_cqkeFpcVPsvJILesm778_0"", ""工作表1!A:B""), 2, FALSE), """") &lt;&gt; """", ""有縮圖"", ""無縮圖"")"),"無縮圖")</f>
        <v>無縮圖</v>
      </c>
      <c r="AS126" s="107"/>
    </row>
    <row r="127">
      <c r="A127" s="114" t="s">
        <v>1202</v>
      </c>
      <c r="B127" s="94"/>
      <c r="C127" s="120" t="s">
        <v>2587</v>
      </c>
      <c r="D127" s="116"/>
      <c r="E127" s="116"/>
      <c r="F127" s="98"/>
      <c r="G127" s="94" t="s">
        <v>144</v>
      </c>
      <c r="H127" s="100"/>
      <c r="I127" s="100" t="s">
        <v>108</v>
      </c>
      <c r="J127" s="117" t="s">
        <v>145</v>
      </c>
      <c r="K127" s="94"/>
      <c r="L127" s="111"/>
      <c r="M127" s="112" t="b">
        <v>1</v>
      </c>
      <c r="N127" s="113" t="b">
        <v>1</v>
      </c>
      <c r="O127" s="113" t="b">
        <v>0</v>
      </c>
      <c r="P127" s="113" t="b">
        <v>0</v>
      </c>
      <c r="Q127" s="107"/>
      <c r="R127" s="106" t="str">
        <f t="array" ref="R127">IFERROR(INDEX('印量調查區'!G:G, MATCH(A127, '印量調查區'!A:A, 0)), "")</f>
        <v/>
      </c>
      <c r="S127" s="118" t="s">
        <v>3793</v>
      </c>
      <c r="T127" s="107"/>
      <c r="U127" s="107"/>
      <c r="V127" s="107"/>
      <c r="W127" s="118" t="s">
        <v>3797</v>
      </c>
      <c r="X127" s="107"/>
      <c r="Y127" s="107"/>
      <c r="Z127" s="118" t="s">
        <v>3801</v>
      </c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5"/>
      <c r="AQ127" s="109"/>
      <c r="AR127" s="109" t="str">
        <f>IFERROR(__xludf.DUMMYFUNCTION("IF(IFERROR(VLOOKUP(A127, IMPORTRANGE(""https://docs.google.com/spreadsheets/d/1f7uHQQgxgff8nh6aFDrh_cqkeFpcVPsvJILesm778_0"", ""工作表1!A:B""), 2, FALSE), """") &lt;&gt; """", ""有縮圖"", ""無縮圖"")"),"無縮圖")</f>
        <v>無縮圖</v>
      </c>
      <c r="AS127" s="107"/>
    </row>
    <row r="128">
      <c r="A128" s="114" t="s">
        <v>1203</v>
      </c>
      <c r="B128" s="94"/>
      <c r="C128" s="120" t="s">
        <v>2768</v>
      </c>
      <c r="D128" s="256" t="s">
        <v>3807</v>
      </c>
      <c r="E128" s="115" t="s">
        <v>3800</v>
      </c>
      <c r="F128" s="98"/>
      <c r="G128" s="94" t="s">
        <v>3809</v>
      </c>
      <c r="H128" s="99"/>
      <c r="I128" s="99"/>
      <c r="J128" s="110"/>
      <c r="K128" s="98"/>
      <c r="L128" s="111"/>
      <c r="M128" s="112" t="b">
        <v>1</v>
      </c>
      <c r="N128" s="113" t="b">
        <v>0</v>
      </c>
      <c r="O128" s="113" t="b">
        <v>1</v>
      </c>
      <c r="P128" s="113" t="b">
        <v>0</v>
      </c>
      <c r="Q128" s="107"/>
      <c r="R128" s="106" t="str">
        <f t="array" ref="R128">IFERROR(INDEX('印量調查區'!G:G, MATCH(A128, '印量調查區'!A:A, 0)), "")</f>
        <v/>
      </c>
      <c r="S128" s="118" t="s">
        <v>3815</v>
      </c>
      <c r="T128" s="107"/>
      <c r="U128" s="107"/>
      <c r="V128" s="107"/>
      <c r="W128" s="107"/>
      <c r="X128" s="107"/>
      <c r="Y128" s="107"/>
      <c r="Z128" s="118" t="s">
        <v>3817</v>
      </c>
      <c r="AA128" s="107"/>
      <c r="AB128" s="107"/>
      <c r="AC128" s="107"/>
      <c r="AD128" s="107"/>
      <c r="AE128" s="105"/>
      <c r="AF128" s="105"/>
      <c r="AG128" s="105"/>
      <c r="AH128" s="107"/>
      <c r="AI128" s="107"/>
      <c r="AJ128" s="118" t="s">
        <v>3822</v>
      </c>
      <c r="AK128" s="107"/>
      <c r="AL128" s="107"/>
      <c r="AM128" s="105"/>
      <c r="AN128" s="108" t="s">
        <v>3823</v>
      </c>
      <c r="AO128" s="107"/>
      <c r="AP128" s="107"/>
      <c r="AQ128" s="109"/>
      <c r="AR128" s="109" t="str">
        <f>IFERROR(__xludf.DUMMYFUNCTION("IF(IFERROR(VLOOKUP(A128, IMPORTRANGE(""https://docs.google.com/spreadsheets/d/1f7uHQQgxgff8nh6aFDrh_cqkeFpcVPsvJILesm778_0"", ""工作表1!A:B""), 2, FALSE), """") &lt;&gt; """", ""有縮圖"", ""無縮圖"")"),"無縮圖")</f>
        <v>無縮圖</v>
      </c>
      <c r="AS128" s="107"/>
    </row>
    <row r="129">
      <c r="A129" s="114" t="s">
        <v>1204</v>
      </c>
      <c r="B129" s="94"/>
      <c r="C129" s="95"/>
      <c r="D129" s="115" t="s">
        <v>2341</v>
      </c>
      <c r="E129" s="97" t="s">
        <v>2341</v>
      </c>
      <c r="F129" s="98"/>
      <c r="G129" s="94" t="s">
        <v>3827</v>
      </c>
      <c r="H129" s="100"/>
      <c r="I129" s="100"/>
      <c r="J129" s="110"/>
      <c r="K129" s="94"/>
      <c r="L129" s="111"/>
      <c r="M129" s="112" t="b">
        <v>1</v>
      </c>
      <c r="N129" s="113" t="b">
        <v>0</v>
      </c>
      <c r="O129" s="113" t="b">
        <v>0</v>
      </c>
      <c r="P129" s="113" t="b">
        <v>0</v>
      </c>
      <c r="Q129" s="105"/>
      <c r="R129" s="106" t="str">
        <f t="array" ref="R129">IFERROR(INDEX('印量調查區'!G:G, MATCH(A129, '印量調查區'!A:A, 0)), "")</f>
        <v/>
      </c>
      <c r="S129" s="118" t="s">
        <v>3830</v>
      </c>
      <c r="T129" s="107"/>
      <c r="U129" s="107"/>
      <c r="V129" s="107"/>
      <c r="W129" s="105"/>
      <c r="X129" s="107"/>
      <c r="Y129" s="107"/>
      <c r="Z129" s="107"/>
      <c r="AA129" s="107"/>
      <c r="AB129" s="107"/>
      <c r="AC129" s="107"/>
      <c r="AD129" s="105"/>
      <c r="AE129" s="105"/>
      <c r="AF129" s="107"/>
      <c r="AG129" s="105"/>
      <c r="AH129" s="107"/>
      <c r="AI129" s="107"/>
      <c r="AJ129" s="107"/>
      <c r="AK129" s="107"/>
      <c r="AL129" s="105"/>
      <c r="AM129" s="107"/>
      <c r="AN129" s="107"/>
      <c r="AO129" s="105"/>
      <c r="AP129" s="107"/>
      <c r="AQ129" s="109"/>
      <c r="AR129" s="109" t="str">
        <f>IFERROR(__xludf.DUMMYFUNCTION("IF(IFERROR(VLOOKUP(A129, IMPORTRANGE(""https://docs.google.com/spreadsheets/d/1f7uHQQgxgff8nh6aFDrh_cqkeFpcVPsvJILesm778_0"", ""工作表1!A:B""), 2, FALSE), """") &lt;&gt; """", ""有縮圖"", ""無縮圖"")"),"有縮圖")</f>
        <v>有縮圖</v>
      </c>
      <c r="AS129" s="107"/>
    </row>
    <row r="130">
      <c r="A130" s="114" t="s">
        <v>1206</v>
      </c>
      <c r="B130" s="94" t="s">
        <v>3835</v>
      </c>
      <c r="C130" s="95"/>
      <c r="D130" s="115" t="s">
        <v>3119</v>
      </c>
      <c r="E130" s="115" t="s">
        <v>3119</v>
      </c>
      <c r="F130" s="98"/>
      <c r="G130" s="94" t="s">
        <v>144</v>
      </c>
      <c r="H130" s="100" t="s">
        <v>34</v>
      </c>
      <c r="I130" s="100" t="s">
        <v>108</v>
      </c>
      <c r="J130" s="117" t="s">
        <v>298</v>
      </c>
      <c r="K130" s="94" t="s">
        <v>3837</v>
      </c>
      <c r="L130" s="111"/>
      <c r="M130" s="112" t="b">
        <v>1</v>
      </c>
      <c r="N130" s="113" t="b">
        <v>1</v>
      </c>
      <c r="O130" s="113" t="b">
        <v>0</v>
      </c>
      <c r="P130" s="113" t="b">
        <v>1</v>
      </c>
      <c r="Q130" s="107"/>
      <c r="R130" s="106" t="str">
        <f t="array" ref="R130">IFERROR(INDEX('印量調查區'!G:G, MATCH(A130, '印量調查區'!A:A, 0)), "")</f>
        <v/>
      </c>
      <c r="S130" s="118" t="s">
        <v>3840</v>
      </c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18" t="s">
        <v>3841</v>
      </c>
      <c r="AP130" s="105"/>
      <c r="AQ130" s="109"/>
      <c r="AR130" s="109" t="str">
        <f>IFERROR(__xludf.DUMMYFUNCTION("IF(IFERROR(VLOOKUP(A130, IMPORTRANGE(""https://docs.google.com/spreadsheets/d/1f7uHQQgxgff8nh6aFDrh_cqkeFpcVPsvJILesm778_0"", ""工作表1!A:B""), 2, FALSE), """") &lt;&gt; """", ""有縮圖"", ""無縮圖"")"),"有縮圖")</f>
        <v>有縮圖</v>
      </c>
      <c r="AS130" s="107"/>
    </row>
    <row r="131">
      <c r="A131" s="114" t="s">
        <v>1207</v>
      </c>
      <c r="B131" s="94"/>
      <c r="C131" s="120" t="s">
        <v>2785</v>
      </c>
      <c r="D131" s="115" t="s">
        <v>3411</v>
      </c>
      <c r="E131" s="116"/>
      <c r="F131" s="98"/>
      <c r="G131" s="94"/>
      <c r="H131" s="99"/>
      <c r="I131" s="100" t="s">
        <v>108</v>
      </c>
      <c r="J131" s="117" t="s">
        <v>3843</v>
      </c>
      <c r="K131" s="94"/>
      <c r="L131" s="111"/>
      <c r="M131" s="112" t="b">
        <v>0</v>
      </c>
      <c r="N131" s="113" t="b">
        <v>1</v>
      </c>
      <c r="O131" s="113" t="b">
        <v>0</v>
      </c>
      <c r="P131" s="113" t="b">
        <v>0</v>
      </c>
      <c r="Q131" s="107"/>
      <c r="R131" s="106" t="str">
        <f t="array" ref="R131">IFERROR(INDEX('印量調查區'!G:G, MATCH(A131, '印量調查區'!A:A, 0)), "")</f>
        <v/>
      </c>
      <c r="S131" s="105"/>
      <c r="T131" s="107"/>
      <c r="U131" s="107"/>
      <c r="V131" s="107"/>
      <c r="W131" s="105"/>
      <c r="X131" s="107"/>
      <c r="Y131" s="107"/>
      <c r="Z131" s="107"/>
      <c r="AA131" s="107"/>
      <c r="AB131" s="107"/>
      <c r="AC131" s="107"/>
      <c r="AD131" s="107"/>
      <c r="AE131" s="105"/>
      <c r="AF131" s="107"/>
      <c r="AG131" s="107"/>
      <c r="AH131" s="107"/>
      <c r="AI131" s="107"/>
      <c r="AJ131" s="107"/>
      <c r="AK131" s="107"/>
      <c r="AL131" s="107"/>
      <c r="AM131" s="107"/>
      <c r="AN131" s="105"/>
      <c r="AO131" s="107"/>
      <c r="AP131" s="107"/>
      <c r="AQ131" s="109"/>
      <c r="AR131" s="109" t="str">
        <f>IFERROR(__xludf.DUMMYFUNCTION("IF(IFERROR(VLOOKUP(A131, IMPORTRANGE(""https://docs.google.com/spreadsheets/d/1f7uHQQgxgff8nh6aFDrh_cqkeFpcVPsvJILesm778_0"", ""工作表1!A:B""), 2, FALSE), """") &lt;&gt; """", ""有縮圖"", ""無縮圖"")"),"無縮圖")</f>
        <v>無縮圖</v>
      </c>
      <c r="AS131" s="107"/>
    </row>
    <row r="132">
      <c r="A132" s="114" t="s">
        <v>1208</v>
      </c>
      <c r="B132" s="94" t="s">
        <v>3846</v>
      </c>
      <c r="C132" s="95"/>
      <c r="D132" s="115" t="s">
        <v>1973</v>
      </c>
      <c r="E132" s="115" t="s">
        <v>1973</v>
      </c>
      <c r="F132" s="98"/>
      <c r="G132" s="94" t="s">
        <v>144</v>
      </c>
      <c r="H132" s="100" t="s">
        <v>34</v>
      </c>
      <c r="I132" s="100" t="s">
        <v>108</v>
      </c>
      <c r="J132" s="211" t="s">
        <v>3848</v>
      </c>
      <c r="K132" s="94" t="s">
        <v>3849</v>
      </c>
      <c r="L132" s="111"/>
      <c r="M132" s="112" t="b">
        <v>1</v>
      </c>
      <c r="N132" s="113" t="b">
        <v>1</v>
      </c>
      <c r="O132" s="113" t="b">
        <v>1</v>
      </c>
      <c r="P132" s="113" t="b">
        <v>1</v>
      </c>
      <c r="Q132" s="105"/>
      <c r="R132" s="106" t="str">
        <f t="array" ref="R132">IFERROR(INDEX('印量調查區'!G:G, MATCH(A132, '印量調查區'!A:A, 0)), "")</f>
        <v/>
      </c>
      <c r="S132" s="118" t="s">
        <v>3851</v>
      </c>
      <c r="T132" s="118" t="s">
        <v>3853</v>
      </c>
      <c r="U132" s="107"/>
      <c r="V132" s="107"/>
      <c r="W132" s="118" t="s">
        <v>3855</v>
      </c>
      <c r="X132" s="107"/>
      <c r="Y132" s="118" t="s">
        <v>3858</v>
      </c>
      <c r="Z132" s="118" t="s">
        <v>3859</v>
      </c>
      <c r="AA132" s="118" t="s">
        <v>3860</v>
      </c>
      <c r="AB132" s="107"/>
      <c r="AC132" s="118" t="s">
        <v>3862</v>
      </c>
      <c r="AD132" s="105" t="s">
        <v>3865</v>
      </c>
      <c r="AE132" s="118" t="s">
        <v>3866</v>
      </c>
      <c r="AF132" s="107"/>
      <c r="AG132" s="107"/>
      <c r="AH132" s="107"/>
      <c r="AI132" s="107"/>
      <c r="AJ132" s="107"/>
      <c r="AK132" s="107"/>
      <c r="AL132" s="107"/>
      <c r="AM132" s="118" t="s">
        <v>3870</v>
      </c>
      <c r="AN132" s="118" t="s">
        <v>3872</v>
      </c>
      <c r="AO132" s="118" t="s">
        <v>3875</v>
      </c>
      <c r="AP132" s="107"/>
      <c r="AQ132" s="109"/>
      <c r="AR132" s="109" t="str">
        <f>IFERROR(__xludf.DUMMYFUNCTION("IF(IFERROR(VLOOKUP(A132, IMPORTRANGE(""https://docs.google.com/spreadsheets/d/1f7uHQQgxgff8nh6aFDrh_cqkeFpcVPsvJILesm778_0"", ""工作表1!A:B""), 2, FALSE), """") &lt;&gt; """", ""有縮圖"", ""無縮圖"")"),"無縮圖")</f>
        <v>無縮圖</v>
      </c>
      <c r="AS132" s="107"/>
    </row>
    <row r="133">
      <c r="A133" s="114" t="s">
        <v>1209</v>
      </c>
      <c r="B133" s="94" t="s">
        <v>1209</v>
      </c>
      <c r="C133" s="95"/>
      <c r="D133" s="97" t="s">
        <v>3281</v>
      </c>
      <c r="E133" s="115" t="s">
        <v>3281</v>
      </c>
      <c r="F133" s="98"/>
      <c r="G133" s="94" t="s">
        <v>3879</v>
      </c>
      <c r="H133" s="99"/>
      <c r="I133" s="99"/>
      <c r="J133" s="110"/>
      <c r="K133" s="94"/>
      <c r="L133" s="111"/>
      <c r="M133" s="112" t="b">
        <v>1</v>
      </c>
      <c r="N133" s="113" t="b">
        <v>0</v>
      </c>
      <c r="O133" s="113" t="b">
        <v>0</v>
      </c>
      <c r="P133" s="113" t="b">
        <v>0</v>
      </c>
      <c r="Q133" s="107"/>
      <c r="R133" s="106" t="str">
        <f t="array" ref="R133">IFERROR(INDEX('印量調查區'!G:G, MATCH(A133, '印量調查區'!A:A, 0)), "")</f>
        <v/>
      </c>
      <c r="S133" s="118" t="s">
        <v>3883</v>
      </c>
      <c r="T133" s="107"/>
      <c r="U133" s="107"/>
      <c r="V133" s="107"/>
      <c r="W133" s="118" t="s">
        <v>3887</v>
      </c>
      <c r="X133" s="107"/>
      <c r="Y133" s="107"/>
      <c r="Z133" s="107"/>
      <c r="AA133" s="107"/>
      <c r="AB133" s="107"/>
      <c r="AC133" s="107"/>
      <c r="AD133" s="107"/>
      <c r="AE133" s="105" t="s">
        <v>124</v>
      </c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9"/>
      <c r="AR133" s="109" t="str">
        <f>IFERROR(__xludf.DUMMYFUNCTION("IF(IFERROR(VLOOKUP(A133, IMPORTRANGE(""https://docs.google.com/spreadsheets/d/1f7uHQQgxgff8nh6aFDrh_cqkeFpcVPsvJILesm778_0"", ""工作表1!A:B""), 2, FALSE), """") &lt;&gt; """", ""有縮圖"", ""無縮圖"")"),"無縮圖")</f>
        <v>無縮圖</v>
      </c>
      <c r="AS133" s="107"/>
    </row>
    <row r="134">
      <c r="A134" s="114" t="s">
        <v>1210</v>
      </c>
      <c r="B134" s="94" t="s">
        <v>3890</v>
      </c>
      <c r="C134" s="95"/>
      <c r="D134" s="115" t="s">
        <v>3160</v>
      </c>
      <c r="E134" s="115" t="s">
        <v>3160</v>
      </c>
      <c r="F134" s="98"/>
      <c r="G134" s="94" t="s">
        <v>144</v>
      </c>
      <c r="H134" s="99"/>
      <c r="I134" s="100" t="s">
        <v>108</v>
      </c>
      <c r="J134" s="117" t="s">
        <v>3891</v>
      </c>
      <c r="K134" s="94" t="s">
        <v>3893</v>
      </c>
      <c r="L134" s="102" t="s">
        <v>3895</v>
      </c>
      <c r="M134" s="112" t="b">
        <v>1</v>
      </c>
      <c r="N134" s="113" t="b">
        <v>1</v>
      </c>
      <c r="O134" s="113" t="b">
        <v>1</v>
      </c>
      <c r="P134" s="113" t="b">
        <v>1</v>
      </c>
      <c r="Q134" s="107"/>
      <c r="R134" s="106" t="str">
        <f t="array" ref="R134">IFERROR(INDEX('印量調查區'!G:G, MATCH(A134, '印量調查區'!A:A, 0)), "")</f>
        <v/>
      </c>
      <c r="S134" s="118" t="s">
        <v>3898</v>
      </c>
      <c r="T134" s="107"/>
      <c r="U134" s="107"/>
      <c r="V134" s="107"/>
      <c r="W134" s="28" t="s">
        <v>3901</v>
      </c>
      <c r="X134" s="107"/>
      <c r="Y134" s="118" t="s">
        <v>3902</v>
      </c>
      <c r="Z134" s="118" t="s">
        <v>3905</v>
      </c>
      <c r="AA134" s="107"/>
      <c r="AB134" s="107"/>
      <c r="AC134" s="107"/>
      <c r="AD134" s="107"/>
      <c r="AE134" s="118" t="s">
        <v>3908</v>
      </c>
      <c r="AF134" s="107"/>
      <c r="AG134" s="107"/>
      <c r="AH134" s="107"/>
      <c r="AI134" s="107"/>
      <c r="AJ134" s="107"/>
      <c r="AK134" s="107"/>
      <c r="AL134" s="107"/>
      <c r="AM134" s="107"/>
      <c r="AN134" s="118" t="s">
        <v>3912</v>
      </c>
      <c r="AO134" s="118" t="s">
        <v>3915</v>
      </c>
      <c r="AP134" s="105"/>
      <c r="AQ134" s="109"/>
      <c r="AR134" s="109" t="str">
        <f>IFERROR(__xludf.DUMMYFUNCTION("IF(IFERROR(VLOOKUP(A134, IMPORTRANGE(""https://docs.google.com/spreadsheets/d/1f7uHQQgxgff8nh6aFDrh_cqkeFpcVPsvJILesm778_0"", ""工作表1!A:B""), 2, FALSE), """") &lt;&gt; """", ""有縮圖"", ""無縮圖"")"),"有縮圖")</f>
        <v>有縮圖</v>
      </c>
      <c r="AS134" s="107"/>
    </row>
    <row r="135">
      <c r="A135" s="114" t="s">
        <v>1211</v>
      </c>
      <c r="B135" s="94" t="s">
        <v>3918</v>
      </c>
      <c r="C135" s="95"/>
      <c r="D135" s="115" t="s">
        <v>3410</v>
      </c>
      <c r="E135" s="115" t="s">
        <v>3806</v>
      </c>
      <c r="F135" s="98"/>
      <c r="G135" s="94" t="s">
        <v>144</v>
      </c>
      <c r="H135" s="100"/>
      <c r="I135" s="100" t="s">
        <v>84</v>
      </c>
      <c r="J135" s="110"/>
      <c r="K135" s="94"/>
      <c r="L135" s="111"/>
      <c r="M135" s="112" t="b">
        <v>1</v>
      </c>
      <c r="N135" s="113" t="b">
        <v>1</v>
      </c>
      <c r="O135" s="113" t="b">
        <v>0</v>
      </c>
      <c r="P135" s="113" t="b">
        <v>0</v>
      </c>
      <c r="Q135" s="107"/>
      <c r="R135" s="106" t="str">
        <f t="array" ref="R135">IFERROR(INDEX('印量調查區'!G:G, MATCH(A135, '印量調查區'!A:A, 0)), "")</f>
        <v/>
      </c>
      <c r="S135" s="118" t="s">
        <v>3922</v>
      </c>
      <c r="T135" s="107"/>
      <c r="U135" s="107"/>
      <c r="V135" s="107"/>
      <c r="W135" s="28" t="s">
        <v>3925</v>
      </c>
      <c r="X135" s="107"/>
      <c r="Y135" s="107"/>
      <c r="Z135" s="107"/>
      <c r="AA135" s="107"/>
      <c r="AB135" s="107"/>
      <c r="AC135" s="107"/>
      <c r="AD135" s="107"/>
      <c r="AE135" s="118" t="s">
        <v>3927</v>
      </c>
      <c r="AF135" s="107"/>
      <c r="AG135" s="107"/>
      <c r="AH135" s="107"/>
      <c r="AI135" s="107"/>
      <c r="AJ135" s="107"/>
      <c r="AK135" s="107"/>
      <c r="AL135" s="107"/>
      <c r="AM135" s="107"/>
      <c r="AN135" s="105"/>
      <c r="AO135" s="105"/>
      <c r="AP135" s="105"/>
      <c r="AQ135" s="109"/>
      <c r="AR135" s="109" t="str">
        <f>IFERROR(__xludf.DUMMYFUNCTION("IF(IFERROR(VLOOKUP(A135, IMPORTRANGE(""https://docs.google.com/spreadsheets/d/1f7uHQQgxgff8nh6aFDrh_cqkeFpcVPsvJILesm778_0"", ""工作表1!A:B""), 2, FALSE), """") &lt;&gt; """", ""有縮圖"", ""無縮圖"")"),"無縮圖")</f>
        <v>無縮圖</v>
      </c>
      <c r="AS135" s="107"/>
    </row>
    <row r="136">
      <c r="A136" s="114" t="s">
        <v>1212</v>
      </c>
      <c r="B136" s="94" t="s">
        <v>3931</v>
      </c>
      <c r="C136" s="95"/>
      <c r="D136" s="97" t="s">
        <v>2942</v>
      </c>
      <c r="E136" s="115" t="s">
        <v>2942</v>
      </c>
      <c r="F136" s="98"/>
      <c r="G136" s="94" t="s">
        <v>305</v>
      </c>
      <c r="H136" s="100"/>
      <c r="I136" s="100" t="s">
        <v>108</v>
      </c>
      <c r="J136" s="211" t="s">
        <v>3848</v>
      </c>
      <c r="K136" s="94" t="s">
        <v>3932</v>
      </c>
      <c r="L136" s="111"/>
      <c r="M136" s="112" t="b">
        <v>1</v>
      </c>
      <c r="N136" s="113" t="b">
        <v>1</v>
      </c>
      <c r="O136" s="113" t="b">
        <v>0</v>
      </c>
      <c r="P136" s="113" t="b">
        <v>0</v>
      </c>
      <c r="Q136" s="107"/>
      <c r="R136" s="106" t="str">
        <f t="array" ref="R136">IFERROR(INDEX('印量調查區'!G:G, MATCH(A136, '印量調查區'!A:A, 0)), "")</f>
        <v/>
      </c>
      <c r="S136" s="107"/>
      <c r="T136" s="107"/>
      <c r="U136" s="107"/>
      <c r="V136" s="107"/>
      <c r="W136" s="118" t="s">
        <v>3934</v>
      </c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5"/>
      <c r="AO136" s="105"/>
      <c r="AP136" s="107"/>
      <c r="AQ136" s="109"/>
      <c r="AR136" s="109" t="str">
        <f>IFERROR(__xludf.DUMMYFUNCTION("IF(IFERROR(VLOOKUP(A136, IMPORTRANGE(""https://docs.google.com/spreadsheets/d/1f7uHQQgxgff8nh6aFDrh_cqkeFpcVPsvJILesm778_0"", ""工作表1!A:B""), 2, FALSE), """") &lt;&gt; """", ""有縮圖"", ""無縮圖"")"),"無縮圖")</f>
        <v>無縮圖</v>
      </c>
      <c r="AS136" s="105"/>
    </row>
    <row r="137">
      <c r="A137" s="114" t="s">
        <v>1213</v>
      </c>
      <c r="B137" s="94" t="s">
        <v>3937</v>
      </c>
      <c r="C137" s="95"/>
      <c r="D137" s="96"/>
      <c r="E137" s="115" t="s">
        <v>3582</v>
      </c>
      <c r="F137" s="98"/>
      <c r="G137" s="94" t="s">
        <v>144</v>
      </c>
      <c r="H137" s="100"/>
      <c r="I137" s="100" t="s">
        <v>84</v>
      </c>
      <c r="J137" s="211"/>
      <c r="K137" s="94"/>
      <c r="L137" s="102" t="s">
        <v>3940</v>
      </c>
      <c r="M137" s="112" t="b">
        <v>1</v>
      </c>
      <c r="N137" s="113" t="b">
        <v>1</v>
      </c>
      <c r="O137" s="113" t="b">
        <v>0</v>
      </c>
      <c r="P137" s="113" t="b">
        <v>0</v>
      </c>
      <c r="Q137" s="107"/>
      <c r="R137" s="106" t="str">
        <f t="array" ref="R137">IFERROR(INDEX('印量調查區'!G:G, MATCH(A137, '印量調查區'!A:A, 0)), "")</f>
        <v/>
      </c>
      <c r="S137" s="118" t="s">
        <v>3941</v>
      </c>
      <c r="T137" s="107"/>
      <c r="U137" s="107"/>
      <c r="V137" s="107"/>
      <c r="W137" s="118" t="s">
        <v>3943</v>
      </c>
      <c r="X137" s="107"/>
      <c r="Y137" s="118" t="s">
        <v>3945</v>
      </c>
      <c r="Z137" s="118" t="s">
        <v>3947</v>
      </c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8"/>
      <c r="AO137" s="105"/>
      <c r="AP137" s="107"/>
      <c r="AQ137" s="109"/>
      <c r="AR137" s="109" t="str">
        <f>IFERROR(__xludf.DUMMYFUNCTION("IF(IFERROR(VLOOKUP(A137, IMPORTRANGE(""https://docs.google.com/spreadsheets/d/1f7uHQQgxgff8nh6aFDrh_cqkeFpcVPsvJILesm778_0"", ""工作表1!A:B""), 2, FALSE), """") &lt;&gt; """", ""有縮圖"", ""無縮圖"")"),"無縮圖")</f>
        <v>無縮圖</v>
      </c>
      <c r="AS137" s="107"/>
    </row>
    <row r="138">
      <c r="A138" s="114" t="s">
        <v>1215</v>
      </c>
      <c r="B138" s="94"/>
      <c r="C138" s="120" t="s">
        <v>2833</v>
      </c>
      <c r="D138" s="97" t="s">
        <v>3436</v>
      </c>
      <c r="E138" s="116"/>
      <c r="F138" s="98"/>
      <c r="G138" s="94" t="s">
        <v>738</v>
      </c>
      <c r="H138" s="100"/>
      <c r="I138" s="100" t="s">
        <v>84</v>
      </c>
      <c r="J138" s="211"/>
      <c r="K138" s="94"/>
      <c r="L138" s="111"/>
      <c r="M138" s="112" t="b">
        <v>1</v>
      </c>
      <c r="N138" s="113" t="b">
        <v>1</v>
      </c>
      <c r="O138" s="113" t="b">
        <v>1</v>
      </c>
      <c r="P138" s="113" t="b">
        <v>0</v>
      </c>
      <c r="Q138" s="107"/>
      <c r="R138" s="106" t="str">
        <f t="array" ref="R138">IFERROR(INDEX('印量調查區'!G:G, MATCH(A138, '印量調查區'!A:A, 0)), "")</f>
        <v/>
      </c>
      <c r="S138" s="118" t="s">
        <v>3953</v>
      </c>
      <c r="T138" s="105" t="s">
        <v>3062</v>
      </c>
      <c r="U138" s="107"/>
      <c r="V138" s="107"/>
      <c r="W138" s="118" t="s">
        <v>3954</v>
      </c>
      <c r="X138" s="107"/>
      <c r="Y138" s="118" t="s">
        <v>3956</v>
      </c>
      <c r="Z138" s="105" t="s">
        <v>173</v>
      </c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8" t="s">
        <v>3958</v>
      </c>
      <c r="AO138" s="105"/>
      <c r="AP138" s="107"/>
      <c r="AQ138" s="109"/>
      <c r="AR138" s="109" t="str">
        <f>IFERROR(__xludf.DUMMYFUNCTION("IF(IFERROR(VLOOKUP(A138, IMPORTRANGE(""https://docs.google.com/spreadsheets/d/1f7uHQQgxgff8nh6aFDrh_cqkeFpcVPsvJILesm778_0"", ""工作表1!A:B""), 2, FALSE), """") &lt;&gt; """", ""有縮圖"", ""無縮圖"")"),"無縮圖")</f>
        <v>無縮圖</v>
      </c>
      <c r="AS138" s="107"/>
    </row>
    <row r="139">
      <c r="A139" s="114" t="s">
        <v>1216</v>
      </c>
      <c r="B139" s="94" t="s">
        <v>3962</v>
      </c>
      <c r="C139" s="120" t="s">
        <v>2569</v>
      </c>
      <c r="D139" s="97" t="s">
        <v>2569</v>
      </c>
      <c r="E139" s="96"/>
      <c r="F139" s="98"/>
      <c r="G139" s="94" t="s">
        <v>144</v>
      </c>
      <c r="H139" s="100"/>
      <c r="I139" s="100" t="s">
        <v>108</v>
      </c>
      <c r="J139" s="117" t="s">
        <v>145</v>
      </c>
      <c r="K139" s="94"/>
      <c r="L139" s="111"/>
      <c r="M139" s="112" t="b">
        <v>1</v>
      </c>
      <c r="N139" s="113" t="b">
        <v>1</v>
      </c>
      <c r="O139" s="113" t="b">
        <v>0</v>
      </c>
      <c r="P139" s="113" t="b">
        <v>0</v>
      </c>
      <c r="Q139" s="107"/>
      <c r="R139" s="106" t="str">
        <f t="array" ref="R139">IFERROR(INDEX('印量調查區'!G:G, MATCH(A139, '印量調查區'!A:A, 0)), "")</f>
        <v/>
      </c>
      <c r="S139" s="118" t="s">
        <v>3965</v>
      </c>
      <c r="T139" s="118" t="s">
        <v>3967</v>
      </c>
      <c r="U139" s="107"/>
      <c r="V139" s="107"/>
      <c r="W139" s="118" t="s">
        <v>3970</v>
      </c>
      <c r="X139" s="107"/>
      <c r="Y139" s="118" t="s">
        <v>3974</v>
      </c>
      <c r="Z139" s="118" t="s">
        <v>3976</v>
      </c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5"/>
      <c r="AO139" s="105"/>
      <c r="AP139" s="107"/>
      <c r="AQ139" s="109"/>
      <c r="AR139" s="109" t="str">
        <f>IFERROR(__xludf.DUMMYFUNCTION("IF(IFERROR(VLOOKUP(A139, IMPORTRANGE(""https://docs.google.com/spreadsheets/d/1f7uHQQgxgff8nh6aFDrh_cqkeFpcVPsvJILesm778_0"", ""工作表1!A:B""), 2, FALSE), """") &lt;&gt; """", ""有縮圖"", ""無縮圖"")"),"無縮圖")</f>
        <v>無縮圖</v>
      </c>
      <c r="AS139" s="107"/>
    </row>
    <row r="140">
      <c r="A140" s="114" t="s">
        <v>1217</v>
      </c>
      <c r="B140" s="94"/>
      <c r="C140" s="95"/>
      <c r="D140" s="97" t="s">
        <v>1992</v>
      </c>
      <c r="E140" s="116"/>
      <c r="F140" s="98"/>
      <c r="G140" s="94" t="s">
        <v>227</v>
      </c>
      <c r="H140" s="99"/>
      <c r="I140" s="100"/>
      <c r="J140" s="101"/>
      <c r="K140" s="94"/>
      <c r="L140" s="111"/>
      <c r="M140" s="112" t="b">
        <v>1</v>
      </c>
      <c r="N140" s="113" t="b">
        <v>0</v>
      </c>
      <c r="O140" s="113" t="b">
        <v>0</v>
      </c>
      <c r="P140" s="113" t="b">
        <v>0</v>
      </c>
      <c r="Q140" s="107"/>
      <c r="R140" s="106" t="str">
        <f t="array" ref="R140">IFERROR(INDEX('印量調查區'!G:G, MATCH(A140, '印量調查區'!A:A, 0)), "")</f>
        <v/>
      </c>
      <c r="S140" s="118" t="s">
        <v>3984</v>
      </c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5"/>
      <c r="AP140" s="107"/>
      <c r="AQ140" s="109"/>
      <c r="AR140" s="109" t="str">
        <f>IFERROR(__xludf.DUMMYFUNCTION("IF(IFERROR(VLOOKUP(A140, IMPORTRANGE(""https://docs.google.com/spreadsheets/d/1f7uHQQgxgff8nh6aFDrh_cqkeFpcVPsvJILesm778_0"", ""工作表1!A:B""), 2, FALSE), """") &lt;&gt; """", ""有縮圖"", ""無縮圖"")"),"無縮圖")</f>
        <v>無縮圖</v>
      </c>
      <c r="AS140" s="107"/>
    </row>
    <row r="141">
      <c r="A141" s="114" t="s">
        <v>1219</v>
      </c>
      <c r="B141" s="94"/>
      <c r="C141" s="95"/>
      <c r="D141" s="116"/>
      <c r="E141" s="115" t="s">
        <v>2143</v>
      </c>
      <c r="F141" s="98"/>
      <c r="G141" s="94" t="s">
        <v>3987</v>
      </c>
      <c r="H141" s="99"/>
      <c r="I141" s="100"/>
      <c r="J141" s="101"/>
      <c r="K141" s="98"/>
      <c r="L141" s="111"/>
      <c r="M141" s="112" t="b">
        <v>1</v>
      </c>
      <c r="N141" s="113" t="b">
        <v>0</v>
      </c>
      <c r="O141" s="113" t="b">
        <v>1</v>
      </c>
      <c r="P141" s="113" t="b">
        <v>0</v>
      </c>
      <c r="Q141" s="105"/>
      <c r="R141" s="106" t="str">
        <f t="array" ref="R141">IFERROR(INDEX('印量調查區'!G:G, MATCH(A141, '印量調查區'!A:A, 0)), "")</f>
        <v/>
      </c>
      <c r="S141" s="118" t="s">
        <v>3991</v>
      </c>
      <c r="T141" s="107"/>
      <c r="U141" s="107"/>
      <c r="V141" s="107"/>
      <c r="W141" s="105" t="s">
        <v>3629</v>
      </c>
      <c r="X141" s="107"/>
      <c r="Y141" s="118" t="s">
        <v>3998</v>
      </c>
      <c r="Z141" s="105" t="s">
        <v>3062</v>
      </c>
      <c r="AA141" s="107"/>
      <c r="AB141" s="107"/>
      <c r="AC141" s="107"/>
      <c r="AD141" s="107"/>
      <c r="AE141" s="105"/>
      <c r="AF141" s="107"/>
      <c r="AG141" s="107"/>
      <c r="AH141" s="107"/>
      <c r="AI141" s="107"/>
      <c r="AJ141" s="107"/>
      <c r="AK141" s="107"/>
      <c r="AL141" s="105"/>
      <c r="AM141" s="107"/>
      <c r="AN141" s="118" t="s">
        <v>4000</v>
      </c>
      <c r="AO141" s="105"/>
      <c r="AP141" s="107"/>
      <c r="AQ141" s="109"/>
      <c r="AR141" s="109" t="str">
        <f>IFERROR(__xludf.DUMMYFUNCTION("IF(IFERROR(VLOOKUP(A141, IMPORTRANGE(""https://docs.google.com/spreadsheets/d/1f7uHQQgxgff8nh6aFDrh_cqkeFpcVPsvJILesm778_0"", ""工作表1!A:B""), 2, FALSE), """") &lt;&gt; """", ""有縮圖"", ""無縮圖"")"),"無縮圖")</f>
        <v>無縮圖</v>
      </c>
      <c r="AS141" s="107"/>
    </row>
    <row r="142">
      <c r="A142" s="114" t="s">
        <v>1220</v>
      </c>
      <c r="B142" s="94"/>
      <c r="C142" s="95"/>
      <c r="D142" s="97" t="s">
        <v>3346</v>
      </c>
      <c r="E142" s="115" t="s">
        <v>3346</v>
      </c>
      <c r="F142" s="98"/>
      <c r="G142" s="94" t="s">
        <v>4005</v>
      </c>
      <c r="H142" s="100"/>
      <c r="I142" s="100"/>
      <c r="J142" s="211"/>
      <c r="K142" s="94"/>
      <c r="L142" s="111"/>
      <c r="M142" s="112" t="b">
        <v>1</v>
      </c>
      <c r="N142" s="113" t="b">
        <v>0</v>
      </c>
      <c r="O142" s="113" t="b">
        <v>0</v>
      </c>
      <c r="P142" s="113" t="b">
        <v>0</v>
      </c>
      <c r="Q142" s="107"/>
      <c r="R142" s="106" t="str">
        <f t="array" ref="R142">IFERROR(INDEX('印量調查區'!G:G, MATCH(A142, '印量調查區'!A:A, 0)), "")</f>
        <v/>
      </c>
      <c r="S142" s="107"/>
      <c r="T142" s="107"/>
      <c r="U142" s="107"/>
      <c r="V142" s="107"/>
      <c r="W142" s="118" t="s">
        <v>4011</v>
      </c>
      <c r="X142" s="107"/>
      <c r="Y142" s="107"/>
      <c r="Z142" s="107"/>
      <c r="AA142" s="107"/>
      <c r="AB142" s="107"/>
      <c r="AC142" s="107"/>
      <c r="AD142" s="107"/>
      <c r="AE142" s="118" t="s">
        <v>4012</v>
      </c>
      <c r="AF142" s="107"/>
      <c r="AG142" s="118" t="s">
        <v>4014</v>
      </c>
      <c r="AH142" s="107"/>
      <c r="AI142" s="107"/>
      <c r="AJ142" s="107"/>
      <c r="AK142" s="107"/>
      <c r="AL142" s="107"/>
      <c r="AM142" s="107"/>
      <c r="AN142" s="105"/>
      <c r="AO142" s="105"/>
      <c r="AP142" s="107"/>
      <c r="AQ142" s="109"/>
      <c r="AR142" s="109" t="str">
        <f>IFERROR(__xludf.DUMMYFUNCTION("IF(IFERROR(VLOOKUP(A142, IMPORTRANGE(""https://docs.google.com/spreadsheets/d/1f7uHQQgxgff8nh6aFDrh_cqkeFpcVPsvJILesm778_0"", ""工作表1!A:B""), 2, FALSE), """") &lt;&gt; """", ""有縮圖"", ""無縮圖"")"),"無縮圖")</f>
        <v>無縮圖</v>
      </c>
      <c r="AS142" s="107"/>
    </row>
    <row r="143">
      <c r="A143" s="114" t="s">
        <v>1221</v>
      </c>
      <c r="B143" s="94" t="s">
        <v>4016</v>
      </c>
      <c r="C143" s="95"/>
      <c r="D143" s="96"/>
      <c r="E143" s="115" t="s">
        <v>3569</v>
      </c>
      <c r="F143" s="98"/>
      <c r="G143" s="94" t="s">
        <v>144</v>
      </c>
      <c r="H143" s="100"/>
      <c r="I143" s="100"/>
      <c r="J143" s="117"/>
      <c r="K143" s="94"/>
      <c r="L143" s="111"/>
      <c r="M143" s="112" t="b">
        <v>1</v>
      </c>
      <c r="N143" s="113" t="b">
        <v>0</v>
      </c>
      <c r="O143" s="113" t="b">
        <v>0</v>
      </c>
      <c r="P143" s="113" t="b">
        <v>0</v>
      </c>
      <c r="Q143" s="107"/>
      <c r="R143" s="106" t="str">
        <f t="array" ref="R143">IFERROR(INDEX('印量調查區'!G:G, MATCH(A143, '印量調查區'!A:A, 0)), "")</f>
        <v/>
      </c>
      <c r="S143" s="118" t="s">
        <v>4018</v>
      </c>
      <c r="T143" s="107"/>
      <c r="U143" s="107"/>
      <c r="V143" s="107"/>
      <c r="W143" s="118" t="s">
        <v>4021</v>
      </c>
      <c r="X143" s="118" t="s">
        <v>4024</v>
      </c>
      <c r="Y143" s="105" t="s">
        <v>118</v>
      </c>
      <c r="Z143" s="118" t="s">
        <v>4026</v>
      </c>
      <c r="AA143" s="107"/>
      <c r="AB143" s="107"/>
      <c r="AC143" s="107"/>
      <c r="AD143" s="107"/>
      <c r="AE143" s="118" t="s">
        <v>4027</v>
      </c>
      <c r="AF143" s="107"/>
      <c r="AG143" s="107"/>
      <c r="AH143" s="107"/>
      <c r="AI143" s="107"/>
      <c r="AJ143" s="107"/>
      <c r="AK143" s="107"/>
      <c r="AL143" s="118" t="s">
        <v>4032</v>
      </c>
      <c r="AM143" s="107"/>
      <c r="AN143" s="105"/>
      <c r="AO143" s="105"/>
      <c r="AP143" s="107"/>
      <c r="AQ143" s="109"/>
      <c r="AR143" s="109" t="str">
        <f>IFERROR(__xludf.DUMMYFUNCTION("IF(IFERROR(VLOOKUP(A143, IMPORTRANGE(""https://docs.google.com/spreadsheets/d/1f7uHQQgxgff8nh6aFDrh_cqkeFpcVPsvJILesm778_0"", ""工作表1!A:B""), 2, FALSE), """") &lt;&gt; """", ""有縮圖"", ""無縮圖"")"),"有縮圖")</f>
        <v>有縮圖</v>
      </c>
      <c r="AS143" s="107"/>
    </row>
    <row r="144">
      <c r="A144" s="114" t="s">
        <v>1223</v>
      </c>
      <c r="B144" s="94"/>
      <c r="C144" s="120" t="s">
        <v>2641</v>
      </c>
      <c r="D144" s="96"/>
      <c r="E144" s="115" t="s">
        <v>2644</v>
      </c>
      <c r="F144" s="98"/>
      <c r="G144" s="94" t="s">
        <v>140</v>
      </c>
      <c r="H144" s="99"/>
      <c r="I144" s="100"/>
      <c r="J144" s="101"/>
      <c r="K144" s="98"/>
      <c r="L144" s="111"/>
      <c r="M144" s="112" t="b">
        <v>1</v>
      </c>
      <c r="N144" s="113" t="b">
        <v>0</v>
      </c>
      <c r="O144" s="113" t="b">
        <v>0</v>
      </c>
      <c r="P144" s="113" t="b">
        <v>0</v>
      </c>
      <c r="Q144" s="107"/>
      <c r="R144" s="106" t="str">
        <f t="array" ref="R144">IFERROR(INDEX('印量調查區'!G:G, MATCH(A144, '印量調查區'!A:A, 0)), "")</f>
        <v/>
      </c>
      <c r="S144" s="107"/>
      <c r="T144" s="107"/>
      <c r="U144" s="107"/>
      <c r="V144" s="107"/>
      <c r="W144" s="118" t="s">
        <v>4036</v>
      </c>
      <c r="X144" s="107"/>
      <c r="Y144" s="107"/>
      <c r="Z144" s="107"/>
      <c r="AA144" s="107"/>
      <c r="AB144" s="107"/>
      <c r="AC144" s="107"/>
      <c r="AD144" s="107"/>
      <c r="AE144" s="118" t="s">
        <v>4042</v>
      </c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9"/>
      <c r="AR144" s="109" t="str">
        <f>IFERROR(__xludf.DUMMYFUNCTION("IF(IFERROR(VLOOKUP(A144, IMPORTRANGE(""https://docs.google.com/spreadsheets/d/1f7uHQQgxgff8nh6aFDrh_cqkeFpcVPsvJILesm778_0"", ""工作表1!A:B""), 2, FALSE), """") &lt;&gt; """", ""有縮圖"", ""無縮圖"")"),"無縮圖")</f>
        <v>無縮圖</v>
      </c>
      <c r="AS144" s="107"/>
    </row>
    <row r="145">
      <c r="A145" s="114" t="s">
        <v>1224</v>
      </c>
      <c r="B145" s="94"/>
      <c r="C145" s="120" t="s">
        <v>2386</v>
      </c>
      <c r="D145" s="96"/>
      <c r="E145" s="115" t="s">
        <v>2389</v>
      </c>
      <c r="F145" s="98"/>
      <c r="G145" s="94"/>
      <c r="H145" s="100"/>
      <c r="I145" s="100"/>
      <c r="J145" s="117"/>
      <c r="K145" s="94"/>
      <c r="L145" s="111"/>
      <c r="M145" s="112" t="b">
        <v>0</v>
      </c>
      <c r="N145" s="113" t="b">
        <v>0</v>
      </c>
      <c r="O145" s="113" t="b">
        <v>0</v>
      </c>
      <c r="P145" s="113" t="b">
        <v>0</v>
      </c>
      <c r="Q145" s="107"/>
      <c r="R145" s="106" t="str">
        <f t="array" ref="R145">IFERROR(INDEX('印量調查區'!G:G, MATCH(A145, '印量調查區'!A:A, 0)), "")</f>
        <v/>
      </c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83"/>
      <c r="AO145" s="105"/>
      <c r="AP145" s="107"/>
      <c r="AQ145" s="109"/>
      <c r="AR145" s="109" t="str">
        <f>IFERROR(__xludf.DUMMYFUNCTION("IF(IFERROR(VLOOKUP(A145, IMPORTRANGE(""https://docs.google.com/spreadsheets/d/1f7uHQQgxgff8nh6aFDrh_cqkeFpcVPsvJILesm778_0"", ""工作表1!A:B""), 2, FALSE), """") &lt;&gt; """", ""有縮圖"", ""無縮圖"")"),"無縮圖")</f>
        <v>無縮圖</v>
      </c>
      <c r="AS145" s="107"/>
    </row>
    <row r="146">
      <c r="A146" s="114" t="s">
        <v>1225</v>
      </c>
      <c r="B146" s="94" t="s">
        <v>4054</v>
      </c>
      <c r="C146" s="120" t="s">
        <v>774</v>
      </c>
      <c r="D146" s="96"/>
      <c r="E146" s="96"/>
      <c r="F146" s="98"/>
      <c r="G146" s="94" t="s">
        <v>140</v>
      </c>
      <c r="H146" s="100"/>
      <c r="I146" s="100"/>
      <c r="J146" s="211"/>
      <c r="K146" s="94"/>
      <c r="L146" s="99"/>
      <c r="M146" s="112" t="b">
        <v>1</v>
      </c>
      <c r="N146" s="113" t="b">
        <v>0</v>
      </c>
      <c r="O146" s="113" t="b">
        <v>0</v>
      </c>
      <c r="P146" s="113" t="b">
        <v>0</v>
      </c>
      <c r="Q146" s="107"/>
      <c r="R146" s="106" t="str">
        <f t="array" ref="R146">IFERROR(INDEX('印量調查區'!G:G, MATCH(A146, '印量調查區'!A:A, 0)), "")</f>
        <v/>
      </c>
      <c r="S146" s="118" t="s">
        <v>4056</v>
      </c>
      <c r="T146" s="107"/>
      <c r="U146" s="107"/>
      <c r="V146" s="107"/>
      <c r="W146" s="118" t="s">
        <v>4058</v>
      </c>
      <c r="X146" s="107"/>
      <c r="Y146" s="105" t="s">
        <v>118</v>
      </c>
      <c r="Z146" s="105"/>
      <c r="AA146" s="107"/>
      <c r="AB146" s="107"/>
      <c r="AC146" s="107"/>
      <c r="AD146" s="118" t="s">
        <v>4059</v>
      </c>
      <c r="AE146" s="118" t="s">
        <v>4061</v>
      </c>
      <c r="AF146" s="107"/>
      <c r="AG146" s="105" t="s">
        <v>127</v>
      </c>
      <c r="AH146" s="107"/>
      <c r="AI146" s="105" t="s">
        <v>129</v>
      </c>
      <c r="AJ146" s="105" t="s">
        <v>130</v>
      </c>
      <c r="AK146" s="107"/>
      <c r="AL146" s="118" t="s">
        <v>4062</v>
      </c>
      <c r="AM146" s="107"/>
      <c r="AN146" s="107"/>
      <c r="AO146" s="105"/>
      <c r="AP146" s="107"/>
      <c r="AQ146" s="109"/>
      <c r="AR146" s="109" t="str">
        <f>IFERROR(__xludf.DUMMYFUNCTION("IF(IFERROR(VLOOKUP(A146, IMPORTRANGE(""https://docs.google.com/spreadsheets/d/1f7uHQQgxgff8nh6aFDrh_cqkeFpcVPsvJILesm778_0"", ""工作表1!A:B""), 2, FALSE), """") &lt;&gt; """", ""有縮圖"", ""無縮圖"")"),"無縮圖")</f>
        <v>無縮圖</v>
      </c>
      <c r="AS146" s="107"/>
    </row>
    <row r="147">
      <c r="A147" s="114" t="s">
        <v>1226</v>
      </c>
      <c r="B147" s="94"/>
      <c r="C147" s="120" t="s">
        <v>2325</v>
      </c>
      <c r="D147" s="96"/>
      <c r="E147" s="116"/>
      <c r="F147" s="98"/>
      <c r="G147" s="94" t="s">
        <v>4066</v>
      </c>
      <c r="H147" s="100"/>
      <c r="I147" s="100"/>
      <c r="J147" s="117"/>
      <c r="K147" s="98"/>
      <c r="L147" s="111"/>
      <c r="M147" s="112" t="b">
        <v>1</v>
      </c>
      <c r="N147" s="113" t="b">
        <v>0</v>
      </c>
      <c r="O147" s="113" t="b">
        <v>0</v>
      </c>
      <c r="P147" s="113" t="b">
        <v>0</v>
      </c>
      <c r="Q147" s="107"/>
      <c r="R147" s="106" t="str">
        <f t="array" ref="R147">IFERROR(INDEX('印量調查區'!G:G, MATCH(A147, '印量調查區'!A:A, 0)), "")</f>
        <v/>
      </c>
      <c r="S147" s="118" t="s">
        <v>4069</v>
      </c>
      <c r="T147" s="107"/>
      <c r="U147" s="107"/>
      <c r="V147" s="107"/>
      <c r="W147" s="118" t="s">
        <v>4072</v>
      </c>
      <c r="X147" s="107"/>
      <c r="Y147" s="107"/>
      <c r="Z147" s="107"/>
      <c r="AA147" s="107"/>
      <c r="AB147" s="107"/>
      <c r="AC147" s="107"/>
      <c r="AD147" s="107"/>
      <c r="AE147" s="118" t="s">
        <v>4073</v>
      </c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5"/>
      <c r="AP147" s="107"/>
      <c r="AQ147" s="109"/>
      <c r="AR147" s="109" t="str">
        <f>IFERROR(__xludf.DUMMYFUNCTION("IF(IFERROR(VLOOKUP(A147, IMPORTRANGE(""https://docs.google.com/spreadsheets/d/1f7uHQQgxgff8nh6aFDrh_cqkeFpcVPsvJILesm778_0"", ""工作表1!A:B""), 2, FALSE), """") &lt;&gt; """", ""有縮圖"", ""無縮圖"")"),"無縮圖")</f>
        <v>無縮圖</v>
      </c>
      <c r="AS147" s="105"/>
    </row>
    <row r="148">
      <c r="A148" s="114" t="s">
        <v>1227</v>
      </c>
      <c r="B148" s="94"/>
      <c r="C148" s="95"/>
      <c r="D148" s="97" t="s">
        <v>2538</v>
      </c>
      <c r="E148" s="97" t="s">
        <v>2538</v>
      </c>
      <c r="F148" s="98"/>
      <c r="G148" s="94" t="s">
        <v>144</v>
      </c>
      <c r="H148" s="276"/>
      <c r="I148" s="100" t="s">
        <v>108</v>
      </c>
      <c r="J148" s="117" t="s">
        <v>145</v>
      </c>
      <c r="K148" s="94"/>
      <c r="L148" s="111"/>
      <c r="M148" s="112" t="b">
        <v>1</v>
      </c>
      <c r="N148" s="113" t="b">
        <v>1</v>
      </c>
      <c r="O148" s="113" t="b">
        <v>0</v>
      </c>
      <c r="P148" s="113" t="b">
        <v>0</v>
      </c>
      <c r="Q148" s="107"/>
      <c r="R148" s="106" t="str">
        <f t="array" ref="R148">IFERROR(INDEX('印量調查區'!G:G, MATCH(A148, '印量調查區'!A:A, 0)), "")</f>
        <v/>
      </c>
      <c r="S148" s="118" t="s">
        <v>4078</v>
      </c>
      <c r="T148" s="118" t="s">
        <v>2872</v>
      </c>
      <c r="U148" s="118" t="s">
        <v>4080</v>
      </c>
      <c r="V148" s="107"/>
      <c r="W148" s="107"/>
      <c r="X148" s="118" t="s">
        <v>4083</v>
      </c>
      <c r="Y148" s="105"/>
      <c r="Z148" s="118" t="s">
        <v>4084</v>
      </c>
      <c r="AA148" s="105"/>
      <c r="AB148" s="107"/>
      <c r="AC148" s="107"/>
      <c r="AD148" s="107"/>
      <c r="AE148" s="107"/>
      <c r="AF148" s="105" t="s">
        <v>126</v>
      </c>
      <c r="AG148" s="105" t="s">
        <v>127</v>
      </c>
      <c r="AH148" s="107"/>
      <c r="AI148" s="105" t="s">
        <v>129</v>
      </c>
      <c r="AJ148" s="105" t="s">
        <v>130</v>
      </c>
      <c r="AK148" s="107"/>
      <c r="AL148" s="105"/>
      <c r="AM148" s="107"/>
      <c r="AN148" s="105"/>
      <c r="AO148" s="105"/>
      <c r="AP148" s="107"/>
      <c r="AQ148" s="109"/>
      <c r="AR148" s="109" t="str">
        <f>IFERROR(__xludf.DUMMYFUNCTION("IF(IFERROR(VLOOKUP(A148, IMPORTRANGE(""https://docs.google.com/spreadsheets/d/1f7uHQQgxgff8nh6aFDrh_cqkeFpcVPsvJILesm778_0"", ""工作表1!A:B""), 2, FALSE), """") &lt;&gt; """", ""有縮圖"", ""無縮圖"")"),"無縮圖")</f>
        <v>無縮圖</v>
      </c>
      <c r="AS148" s="105"/>
    </row>
    <row r="149">
      <c r="A149" s="114" t="s">
        <v>1228</v>
      </c>
      <c r="B149" s="94" t="s">
        <v>4089</v>
      </c>
      <c r="C149" s="120" t="s">
        <v>2178</v>
      </c>
      <c r="D149" s="116"/>
      <c r="E149" s="115" t="s">
        <v>2214</v>
      </c>
      <c r="F149" s="98"/>
      <c r="G149" s="94" t="s">
        <v>4091</v>
      </c>
      <c r="H149" s="100" t="s">
        <v>35</v>
      </c>
      <c r="I149" s="100" t="s">
        <v>84</v>
      </c>
      <c r="J149" s="110"/>
      <c r="K149" s="337"/>
      <c r="L149" s="111"/>
      <c r="M149" s="112" t="b">
        <v>1</v>
      </c>
      <c r="N149" s="113" t="b">
        <v>1</v>
      </c>
      <c r="O149" s="113" t="b">
        <v>1</v>
      </c>
      <c r="P149" s="113" t="b">
        <v>0</v>
      </c>
      <c r="Q149" s="107"/>
      <c r="R149" s="106" t="str">
        <f t="array" ref="R149">IFERROR(INDEX('印量調查區'!G:G, MATCH(A149, '印量調查區'!A:A, 0)), "")</f>
        <v/>
      </c>
      <c r="S149" s="118" t="s">
        <v>4099</v>
      </c>
      <c r="T149" s="118" t="s">
        <v>4101</v>
      </c>
      <c r="U149" s="107"/>
      <c r="V149" s="107"/>
      <c r="W149" s="107"/>
      <c r="X149" s="107"/>
      <c r="Y149" s="118" t="s">
        <v>4105</v>
      </c>
      <c r="Z149" s="118" t="s">
        <v>4107</v>
      </c>
      <c r="AA149" s="118" t="s">
        <v>4109</v>
      </c>
      <c r="AB149" s="107"/>
      <c r="AC149" s="107"/>
      <c r="AD149" s="107"/>
      <c r="AE149" s="107"/>
      <c r="AF149" s="107"/>
      <c r="AG149" s="107"/>
      <c r="AH149" s="107"/>
      <c r="AI149" s="118" t="s">
        <v>4111</v>
      </c>
      <c r="AJ149" s="118" t="s">
        <v>4113</v>
      </c>
      <c r="AK149" s="107"/>
      <c r="AL149" s="107"/>
      <c r="AM149" s="107"/>
      <c r="AN149" s="108" t="s">
        <v>4115</v>
      </c>
      <c r="AO149" s="105"/>
      <c r="AP149" s="107"/>
      <c r="AQ149" s="109"/>
      <c r="AR149" s="109" t="str">
        <f>IFERROR(__xludf.DUMMYFUNCTION("IF(IFERROR(VLOOKUP(A149, IMPORTRANGE(""https://docs.google.com/spreadsheets/d/1f7uHQQgxgff8nh6aFDrh_cqkeFpcVPsvJILesm778_0"", ""工作表1!A:B""), 2, FALSE), """") &lt;&gt; """", ""有縮圖"", ""無縮圖"")"),"有縮圖")</f>
        <v>有縮圖</v>
      </c>
      <c r="AS149" s="107"/>
    </row>
    <row r="150">
      <c r="A150" s="114" t="s">
        <v>1229</v>
      </c>
      <c r="B150" s="94" t="s">
        <v>4118</v>
      </c>
      <c r="C150" s="120" t="s">
        <v>2598</v>
      </c>
      <c r="D150" s="97" t="s">
        <v>2598</v>
      </c>
      <c r="E150" s="116"/>
      <c r="F150" s="98"/>
      <c r="G150" s="94" t="s">
        <v>144</v>
      </c>
      <c r="H150" s="100"/>
      <c r="I150" s="100" t="s">
        <v>108</v>
      </c>
      <c r="J150" s="117" t="s">
        <v>4119</v>
      </c>
      <c r="K150" s="94" t="s">
        <v>4120</v>
      </c>
      <c r="L150" s="111"/>
      <c r="M150" s="112" t="b">
        <v>1</v>
      </c>
      <c r="N150" s="113" t="b">
        <v>1</v>
      </c>
      <c r="O150" s="113" t="b">
        <v>0</v>
      </c>
      <c r="P150" s="113" t="b">
        <v>1</v>
      </c>
      <c r="Q150" s="107"/>
      <c r="R150" s="106" t="str">
        <f t="array" ref="R150">IFERROR(INDEX('印量調查區'!G:G, MATCH(A150, '印量調查區'!A:A, 0)), "")</f>
        <v/>
      </c>
      <c r="S150" s="118" t="s">
        <v>4122</v>
      </c>
      <c r="T150" s="107"/>
      <c r="U150" s="107"/>
      <c r="V150" s="107"/>
      <c r="W150" s="118" t="s">
        <v>4125</v>
      </c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5"/>
      <c r="AO150" s="118" t="s">
        <v>4128</v>
      </c>
      <c r="AP150" s="118" t="s">
        <v>4128</v>
      </c>
      <c r="AQ150" s="109"/>
      <c r="AR150" s="109" t="str">
        <f>IFERROR(__xludf.DUMMYFUNCTION("IF(IFERROR(VLOOKUP(A150, IMPORTRANGE(""https://docs.google.com/spreadsheets/d/1f7uHQQgxgff8nh6aFDrh_cqkeFpcVPsvJILesm778_0"", ""工作表1!A:B""), 2, FALSE), """") &lt;&gt; """", ""有縮圖"", ""無縮圖"")"),"有縮圖")</f>
        <v>有縮圖</v>
      </c>
      <c r="AS150" s="107"/>
    </row>
    <row r="151">
      <c r="A151" s="114" t="s">
        <v>1230</v>
      </c>
      <c r="B151" s="94"/>
      <c r="C151" s="120" t="s">
        <v>1964</v>
      </c>
      <c r="D151" s="116"/>
      <c r="E151" s="116"/>
      <c r="F151" s="98"/>
      <c r="G151" s="94" t="s">
        <v>144</v>
      </c>
      <c r="H151" s="338" t="s">
        <v>34</v>
      </c>
      <c r="I151" s="338" t="s">
        <v>108</v>
      </c>
      <c r="J151" s="338" t="s">
        <v>4137</v>
      </c>
      <c r="K151" s="338" t="s">
        <v>4138</v>
      </c>
      <c r="L151" s="111"/>
      <c r="M151" s="112" t="b">
        <v>1</v>
      </c>
      <c r="N151" s="113" t="b">
        <v>1</v>
      </c>
      <c r="O151" s="113" t="b">
        <v>0</v>
      </c>
      <c r="P151" s="113" t="b">
        <v>1</v>
      </c>
      <c r="Q151" s="107"/>
      <c r="R151" s="106" t="str">
        <f t="array" ref="R151">IFERROR(INDEX('印量調查區'!G:G, MATCH(A151, '印量調查區'!A:A, 0)), "")</f>
        <v/>
      </c>
      <c r="S151" s="118" t="s">
        <v>4140</v>
      </c>
      <c r="T151" s="107"/>
      <c r="U151" s="107"/>
      <c r="V151" s="107"/>
      <c r="W151" s="107"/>
      <c r="X151" s="107"/>
      <c r="Y151" s="107"/>
      <c r="Z151" s="118" t="s">
        <v>4142</v>
      </c>
      <c r="AA151" s="107"/>
      <c r="AB151" s="107"/>
      <c r="AC151" s="107"/>
      <c r="AD151" s="107"/>
      <c r="AE151" s="118" t="s">
        <v>4144</v>
      </c>
      <c r="AF151" s="107"/>
      <c r="AG151" s="107"/>
      <c r="AH151" s="107"/>
      <c r="AI151" s="107"/>
      <c r="AJ151" s="107"/>
      <c r="AK151" s="107"/>
      <c r="AL151" s="118" t="s">
        <v>4147</v>
      </c>
      <c r="AM151" s="107"/>
      <c r="AN151" s="105"/>
      <c r="AO151" s="118" t="s">
        <v>4149</v>
      </c>
      <c r="AP151" s="107"/>
      <c r="AQ151" s="109"/>
      <c r="AR151" s="109" t="str">
        <f>IFERROR(__xludf.DUMMYFUNCTION("IF(IFERROR(VLOOKUP(A151, IMPORTRANGE(""https://docs.google.com/spreadsheets/d/1f7uHQQgxgff8nh6aFDrh_cqkeFpcVPsvJILesm778_0"", ""工作表1!A:B""), 2, FALSE), """") &lt;&gt; """", ""有縮圖"", ""無縮圖"")"),"無縮圖")</f>
        <v>無縮圖</v>
      </c>
      <c r="AS151" s="107"/>
    </row>
    <row r="152">
      <c r="A152" s="114" t="s">
        <v>1232</v>
      </c>
      <c r="B152" s="94" t="s">
        <v>3347</v>
      </c>
      <c r="C152" s="120" t="s">
        <v>2315</v>
      </c>
      <c r="D152" s="96"/>
      <c r="E152" s="115" t="s">
        <v>2301</v>
      </c>
      <c r="F152" s="98"/>
      <c r="G152" s="94" t="s">
        <v>144</v>
      </c>
      <c r="H152" s="100"/>
      <c r="I152" s="100" t="s">
        <v>84</v>
      </c>
      <c r="J152" s="110"/>
      <c r="K152" s="94"/>
      <c r="L152" s="111"/>
      <c r="M152" s="112" t="b">
        <v>1</v>
      </c>
      <c r="N152" s="113" t="b">
        <v>1</v>
      </c>
      <c r="O152" s="113" t="b">
        <v>0</v>
      </c>
      <c r="P152" s="113" t="b">
        <v>0</v>
      </c>
      <c r="Q152" s="107"/>
      <c r="R152" s="106" t="str">
        <f t="array" ref="R152">IFERROR(INDEX('印量調查區'!G:G, MATCH(A152, '印量調查區'!A:A, 0)), "")</f>
        <v/>
      </c>
      <c r="S152" s="118" t="s">
        <v>3355</v>
      </c>
      <c r="T152" s="107"/>
      <c r="U152" s="107"/>
      <c r="V152" s="107"/>
      <c r="W152" s="118" t="s">
        <v>3356</v>
      </c>
      <c r="X152" s="107"/>
      <c r="Y152" s="118" t="s">
        <v>3357</v>
      </c>
      <c r="Z152" s="107"/>
      <c r="AA152" s="107"/>
      <c r="AB152" s="107"/>
      <c r="AC152" s="107"/>
      <c r="AD152" s="107"/>
      <c r="AE152" s="118" t="s">
        <v>3359</v>
      </c>
      <c r="AF152" s="118" t="s">
        <v>3361</v>
      </c>
      <c r="AG152" s="107"/>
      <c r="AH152" s="107"/>
      <c r="AI152" s="107"/>
      <c r="AJ152" s="107"/>
      <c r="AK152" s="107"/>
      <c r="AL152" s="118" t="s">
        <v>3362</v>
      </c>
      <c r="AM152" s="107"/>
      <c r="AN152" s="108"/>
      <c r="AO152" s="105"/>
      <c r="AP152" s="107"/>
      <c r="AQ152" s="109"/>
      <c r="AR152" s="109" t="str">
        <f>IFERROR(__xludf.DUMMYFUNCTION("IF(IFERROR(VLOOKUP(A152, IMPORTRANGE(""https://docs.google.com/spreadsheets/d/1f7uHQQgxgff8nh6aFDrh_cqkeFpcVPsvJILesm778_0"", ""工作表1!A:B""), 2, FALSE), """") &lt;&gt; """", ""有縮圖"", ""無縮圖"")"),"無縮圖")</f>
        <v>無縮圖</v>
      </c>
      <c r="AS152" s="107"/>
    </row>
    <row r="153">
      <c r="A153" s="114" t="s">
        <v>1233</v>
      </c>
      <c r="B153" s="94" t="s">
        <v>4164</v>
      </c>
      <c r="C153" s="95"/>
      <c r="D153" s="115" t="s">
        <v>2699</v>
      </c>
      <c r="E153" s="115" t="s">
        <v>2720</v>
      </c>
      <c r="F153" s="98"/>
      <c r="G153" s="94" t="s">
        <v>140</v>
      </c>
      <c r="H153" s="100"/>
      <c r="I153" s="100"/>
      <c r="J153" s="117"/>
      <c r="K153" s="94"/>
      <c r="L153" s="111"/>
      <c r="M153" s="112" t="b">
        <v>1</v>
      </c>
      <c r="N153" s="113" t="b">
        <v>0</v>
      </c>
      <c r="O153" s="113" t="b">
        <v>0</v>
      </c>
      <c r="P153" s="113" t="b">
        <v>0</v>
      </c>
      <c r="Q153" s="107"/>
      <c r="R153" s="106" t="str">
        <f t="array" ref="R153">IFERROR(INDEX('印量調查區'!G:G, MATCH(A153, '印量調查區'!A:A, 0)), "")</f>
        <v/>
      </c>
      <c r="S153" s="107"/>
      <c r="T153" s="107"/>
      <c r="U153" s="107"/>
      <c r="V153" s="107"/>
      <c r="W153" s="118" t="s">
        <v>4167</v>
      </c>
      <c r="X153" s="118" t="s">
        <v>4169</v>
      </c>
      <c r="Y153" s="118" t="s">
        <v>4171</v>
      </c>
      <c r="Z153" s="107"/>
      <c r="AA153" s="107"/>
      <c r="AB153" s="107"/>
      <c r="AC153" s="107"/>
      <c r="AD153" s="107"/>
      <c r="AE153" s="118" t="s">
        <v>4173</v>
      </c>
      <c r="AF153" s="107"/>
      <c r="AG153" s="107"/>
      <c r="AH153" s="107"/>
      <c r="AI153" s="107"/>
      <c r="AJ153" s="107"/>
      <c r="AK153" s="107"/>
      <c r="AL153" s="118" t="s">
        <v>4176</v>
      </c>
      <c r="AM153" s="107"/>
      <c r="AN153" s="107"/>
      <c r="AO153" s="105"/>
      <c r="AP153" s="107"/>
      <c r="AQ153" s="109"/>
      <c r="AR153" s="109" t="str">
        <f>IFERROR(__xludf.DUMMYFUNCTION("IF(IFERROR(VLOOKUP(A153, IMPORTRANGE(""https://docs.google.com/spreadsheets/d/1f7uHQQgxgff8nh6aFDrh_cqkeFpcVPsvJILesm778_0"", ""工作表1!A:B""), 2, FALSE), """") &lt;&gt; """", ""有縮圖"", ""無縮圖"")"),"無縮圖")</f>
        <v>無縮圖</v>
      </c>
      <c r="AS153" s="107"/>
    </row>
    <row r="154">
      <c r="A154" s="114" t="s">
        <v>1234</v>
      </c>
      <c r="B154" s="94"/>
      <c r="C154" s="95"/>
      <c r="D154" s="97" t="s">
        <v>2974</v>
      </c>
      <c r="E154" s="115" t="s">
        <v>3544</v>
      </c>
      <c r="F154" s="98"/>
      <c r="G154" s="94" t="s">
        <v>144</v>
      </c>
      <c r="H154" s="99"/>
      <c r="I154" s="99"/>
      <c r="J154" s="117"/>
      <c r="K154" s="98"/>
      <c r="L154" s="111"/>
      <c r="M154" s="112" t="b">
        <v>1</v>
      </c>
      <c r="N154" s="113" t="b">
        <v>0</v>
      </c>
      <c r="O154" s="113" t="b">
        <v>0</v>
      </c>
      <c r="P154" s="113" t="b">
        <v>0</v>
      </c>
      <c r="Q154" s="107"/>
      <c r="R154" s="106" t="str">
        <f t="array" ref="R154">IFERROR(INDEX('印量調查區'!G:G, MATCH(A154, '印量調查區'!A:A, 0)), "")</f>
        <v/>
      </c>
      <c r="S154" s="107"/>
      <c r="T154" s="107"/>
      <c r="U154" s="107"/>
      <c r="V154" s="107"/>
      <c r="W154" s="107"/>
      <c r="X154" s="107"/>
      <c r="Y154" s="118" t="s">
        <v>4183</v>
      </c>
      <c r="Z154" s="107"/>
      <c r="AA154" s="107"/>
      <c r="AB154" s="107"/>
      <c r="AC154" s="107"/>
      <c r="AD154" s="107"/>
      <c r="AE154" s="107"/>
      <c r="AF154" s="107"/>
      <c r="AG154" s="107"/>
      <c r="AH154" s="107"/>
      <c r="AI154" s="107"/>
      <c r="AJ154" s="107"/>
      <c r="AK154" s="118" t="s">
        <v>4188</v>
      </c>
      <c r="AL154" s="107"/>
      <c r="AM154" s="107"/>
      <c r="AN154" s="107"/>
      <c r="AO154" s="107"/>
      <c r="AP154" s="107"/>
      <c r="AQ154" s="109"/>
      <c r="AR154" s="109" t="str">
        <f>IFERROR(__xludf.DUMMYFUNCTION("IF(IFERROR(VLOOKUP(A154, IMPORTRANGE(""https://docs.google.com/spreadsheets/d/1f7uHQQgxgff8nh6aFDrh_cqkeFpcVPsvJILesm778_0"", ""工作表1!A:B""), 2, FALSE), """") &lt;&gt; """", ""有縮圖"", ""無縮圖"")"),"無縮圖")</f>
        <v>無縮圖</v>
      </c>
      <c r="AS154" s="107"/>
    </row>
    <row r="155">
      <c r="A155" s="114" t="s">
        <v>1235</v>
      </c>
      <c r="B155" s="94"/>
      <c r="C155" s="120" t="s">
        <v>2397</v>
      </c>
      <c r="D155" s="115" t="s">
        <v>2397</v>
      </c>
      <c r="E155" s="116"/>
      <c r="F155" s="98"/>
      <c r="G155" s="94" t="s">
        <v>4192</v>
      </c>
      <c r="H155" s="99"/>
      <c r="I155" s="100"/>
      <c r="J155" s="101"/>
      <c r="K155" s="94"/>
      <c r="L155" s="111"/>
      <c r="M155" s="112" t="b">
        <v>1</v>
      </c>
      <c r="N155" s="113" t="b">
        <v>0</v>
      </c>
      <c r="O155" s="113" t="b">
        <v>0</v>
      </c>
      <c r="P155" s="113" t="b">
        <v>0</v>
      </c>
      <c r="Q155" s="107"/>
      <c r="R155" s="106" t="str">
        <f t="array" ref="R155">IFERROR(INDEX('印量調查區'!G:G, MATCH(A155, '印量調查區'!A:A, 0)), "")</f>
        <v/>
      </c>
      <c r="S155" s="118" t="s">
        <v>4194</v>
      </c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18" t="s">
        <v>4197</v>
      </c>
      <c r="AF155" s="107"/>
      <c r="AG155" s="107"/>
      <c r="AH155" s="107"/>
      <c r="AI155" s="107"/>
      <c r="AJ155" s="107"/>
      <c r="AK155" s="107"/>
      <c r="AL155" s="107"/>
      <c r="AM155" s="107"/>
      <c r="AN155" s="107"/>
      <c r="AO155" s="107"/>
      <c r="AP155" s="107"/>
      <c r="AQ155" s="109"/>
      <c r="AR155" s="109" t="str">
        <f>IFERROR(__xludf.DUMMYFUNCTION("IF(IFERROR(VLOOKUP(A155, IMPORTRANGE(""https://docs.google.com/spreadsheets/d/1f7uHQQgxgff8nh6aFDrh_cqkeFpcVPsvJILesm778_0"", ""工作表1!A:B""), 2, FALSE), """") &lt;&gt; """", ""有縮圖"", ""無縮圖"")"),"無縮圖")</f>
        <v>無縮圖</v>
      </c>
      <c r="AS155" s="107"/>
    </row>
    <row r="156">
      <c r="A156" s="114" t="s">
        <v>1236</v>
      </c>
      <c r="B156" s="94" t="s">
        <v>4200</v>
      </c>
      <c r="C156" s="120" t="s">
        <v>2824</v>
      </c>
      <c r="D156" s="116"/>
      <c r="E156" s="115" t="s">
        <v>3668</v>
      </c>
      <c r="F156" s="98"/>
      <c r="G156" s="94" t="s">
        <v>4202</v>
      </c>
      <c r="H156" s="100" t="s">
        <v>34</v>
      </c>
      <c r="I156" s="100" t="s">
        <v>84</v>
      </c>
      <c r="J156" s="110"/>
      <c r="K156" s="94" t="s">
        <v>4203</v>
      </c>
      <c r="L156" s="111"/>
      <c r="M156" s="112" t="b">
        <v>1</v>
      </c>
      <c r="N156" s="113" t="b">
        <v>1</v>
      </c>
      <c r="O156" s="113" t="b">
        <v>0</v>
      </c>
      <c r="P156" s="113" t="b">
        <v>0</v>
      </c>
      <c r="Q156" s="107"/>
      <c r="R156" s="106" t="str">
        <f t="array" ref="R156">IFERROR(INDEX('印量調查區'!G:G, MATCH(A156, '印量調查區'!A:A, 0)), "")</f>
        <v/>
      </c>
      <c r="S156" s="118" t="s">
        <v>4205</v>
      </c>
      <c r="T156" s="107"/>
      <c r="U156" s="107"/>
      <c r="V156" s="107"/>
      <c r="W156" s="118" t="s">
        <v>4207</v>
      </c>
      <c r="X156" s="107"/>
      <c r="Y156" s="107"/>
      <c r="Z156" s="107"/>
      <c r="AA156" s="107"/>
      <c r="AB156" s="107"/>
      <c r="AC156" s="107"/>
      <c r="AD156" s="107"/>
      <c r="AE156" s="118" t="s">
        <v>4212</v>
      </c>
      <c r="AF156" s="118" t="s">
        <v>4214</v>
      </c>
      <c r="AG156" s="118" t="s">
        <v>4216</v>
      </c>
      <c r="AH156" s="107"/>
      <c r="AI156" s="118" t="s">
        <v>4218</v>
      </c>
      <c r="AJ156" s="107"/>
      <c r="AK156" s="118" t="s">
        <v>4219</v>
      </c>
      <c r="AL156" s="118" t="s">
        <v>4220</v>
      </c>
      <c r="AM156" s="107"/>
      <c r="AN156" s="107"/>
      <c r="AO156" s="107"/>
      <c r="AP156" s="107"/>
      <c r="AQ156" s="109"/>
      <c r="AR156" s="109" t="str">
        <f>IFERROR(__xludf.DUMMYFUNCTION("IF(IFERROR(VLOOKUP(A156, IMPORTRANGE(""https://docs.google.com/spreadsheets/d/1f7uHQQgxgff8nh6aFDrh_cqkeFpcVPsvJILesm778_0"", ""工作表1!A:B""), 2, FALSE), """") &lt;&gt; """", ""有縮圖"", ""無縮圖"")"),"無縮圖")</f>
        <v>無縮圖</v>
      </c>
      <c r="AS156" s="107"/>
    </row>
    <row r="157">
      <c r="A157" s="114" t="s">
        <v>1237</v>
      </c>
      <c r="B157" s="94"/>
      <c r="C157" s="95"/>
      <c r="D157" s="115" t="s">
        <v>3224</v>
      </c>
      <c r="E157" s="115" t="s">
        <v>3224</v>
      </c>
      <c r="F157" s="98"/>
      <c r="G157" s="94" t="s">
        <v>144</v>
      </c>
      <c r="H157" s="100"/>
      <c r="I157" s="100" t="s">
        <v>108</v>
      </c>
      <c r="J157" s="117" t="s">
        <v>145</v>
      </c>
      <c r="K157" s="94"/>
      <c r="L157" s="111"/>
      <c r="M157" s="112" t="b">
        <v>1</v>
      </c>
      <c r="N157" s="113" t="b">
        <v>1</v>
      </c>
      <c r="O157" s="113" t="b">
        <v>0</v>
      </c>
      <c r="P157" s="113" t="b">
        <v>0</v>
      </c>
      <c r="Q157" s="107"/>
      <c r="R157" s="106" t="str">
        <f t="array" ref="R157">IFERROR(INDEX('印量調查區'!G:G, MATCH(A157, '印量調查區'!A:A, 0)), "")</f>
        <v/>
      </c>
      <c r="S157" s="118" t="s">
        <v>4223</v>
      </c>
      <c r="T157" s="107"/>
      <c r="U157" s="107"/>
      <c r="V157" s="107"/>
      <c r="W157" s="118" t="s">
        <v>4224</v>
      </c>
      <c r="X157" s="107"/>
      <c r="Y157" s="118" t="s">
        <v>4226</v>
      </c>
      <c r="Z157" s="107"/>
      <c r="AA157" s="107"/>
      <c r="AB157" s="107"/>
      <c r="AC157" s="107"/>
      <c r="AD157" s="107"/>
      <c r="AE157" s="107"/>
      <c r="AF157" s="107"/>
      <c r="AG157" s="107"/>
      <c r="AH157" s="107"/>
      <c r="AI157" s="107"/>
      <c r="AJ157" s="107"/>
      <c r="AK157" s="107"/>
      <c r="AL157" s="107"/>
      <c r="AM157" s="107"/>
      <c r="AN157" s="108"/>
      <c r="AO157" s="105"/>
      <c r="AP157" s="107"/>
      <c r="AQ157" s="109"/>
      <c r="AR157" s="109" t="str">
        <f>IFERROR(__xludf.DUMMYFUNCTION("IF(IFERROR(VLOOKUP(A157, IMPORTRANGE(""https://docs.google.com/spreadsheets/d/1f7uHQQgxgff8nh6aFDrh_cqkeFpcVPsvJILesm778_0"", ""工作表1!A:B""), 2, FALSE), """") &lt;&gt; """", ""有縮圖"", ""無縮圖"")"),"無縮圖")</f>
        <v>無縮圖</v>
      </c>
      <c r="AS157" s="107"/>
    </row>
    <row r="158">
      <c r="A158" s="114" t="s">
        <v>1238</v>
      </c>
      <c r="B158" s="94" t="s">
        <v>4228</v>
      </c>
      <c r="C158" s="95"/>
      <c r="D158" s="96"/>
      <c r="E158" s="115" t="s">
        <v>3368</v>
      </c>
      <c r="F158" s="98"/>
      <c r="G158" s="94" t="s">
        <v>144</v>
      </c>
      <c r="H158" s="99"/>
      <c r="I158" s="99"/>
      <c r="J158" s="110"/>
      <c r="K158" s="98"/>
      <c r="L158" s="111"/>
      <c r="M158" s="112" t="b">
        <v>1</v>
      </c>
      <c r="N158" s="113" t="b">
        <v>0</v>
      </c>
      <c r="O158" s="113" t="b">
        <v>1</v>
      </c>
      <c r="P158" s="113" t="b">
        <v>0</v>
      </c>
      <c r="Q158" s="105"/>
      <c r="R158" s="106" t="str">
        <f t="array" ref="R158">IFERROR(INDEX('印量調查區'!G:G, MATCH(A158, '印量調查區'!A:A, 0)), "")</f>
        <v/>
      </c>
      <c r="S158" s="118" t="s">
        <v>4231</v>
      </c>
      <c r="T158" s="107"/>
      <c r="U158" s="107"/>
      <c r="V158" s="107"/>
      <c r="W158" s="107"/>
      <c r="X158" s="107"/>
      <c r="Y158" s="118" t="s">
        <v>4236</v>
      </c>
      <c r="Z158" s="118" t="s">
        <v>4238</v>
      </c>
      <c r="AA158" s="107"/>
      <c r="AB158" s="107"/>
      <c r="AC158" s="107"/>
      <c r="AD158" s="107"/>
      <c r="AE158" s="107"/>
      <c r="AF158" s="107"/>
      <c r="AG158" s="107"/>
      <c r="AH158" s="107"/>
      <c r="AI158" s="107"/>
      <c r="AJ158" s="107"/>
      <c r="AK158" s="107"/>
      <c r="AL158" s="107"/>
      <c r="AM158" s="107"/>
      <c r="AN158" s="108" t="s">
        <v>4241</v>
      </c>
      <c r="AO158" s="107"/>
      <c r="AP158" s="107"/>
      <c r="AQ158" s="109"/>
      <c r="AR158" s="109" t="str">
        <f>IFERROR(__xludf.DUMMYFUNCTION("IF(IFERROR(VLOOKUP(A158, IMPORTRANGE(""https://docs.google.com/spreadsheets/d/1f7uHQQgxgff8nh6aFDrh_cqkeFpcVPsvJILesm778_0"", ""工作表1!A:B""), 2, FALSE), """") &lt;&gt; """", ""有縮圖"", ""無縮圖"")"),"有縮圖")</f>
        <v>有縮圖</v>
      </c>
      <c r="AS158" s="107"/>
    </row>
    <row r="159">
      <c r="A159" s="114" t="s">
        <v>1239</v>
      </c>
      <c r="B159" s="94" t="s">
        <v>1239</v>
      </c>
      <c r="C159" s="95"/>
      <c r="D159" s="116"/>
      <c r="E159" s="115" t="s">
        <v>2457</v>
      </c>
      <c r="F159" s="98"/>
      <c r="G159" s="94" t="s">
        <v>4244</v>
      </c>
      <c r="H159" s="100" t="s">
        <v>34</v>
      </c>
      <c r="I159" s="100" t="s">
        <v>84</v>
      </c>
      <c r="J159" s="110"/>
      <c r="K159" s="94" t="s">
        <v>4246</v>
      </c>
      <c r="L159" s="111"/>
      <c r="M159" s="112" t="b">
        <v>1</v>
      </c>
      <c r="N159" s="113" t="b">
        <v>1</v>
      </c>
      <c r="O159" s="113" t="b">
        <v>0</v>
      </c>
      <c r="P159" s="113" t="b">
        <v>1</v>
      </c>
      <c r="Q159" s="107"/>
      <c r="R159" s="106" t="str">
        <f t="array" ref="R159">IFERROR(INDEX('印量調查區'!G:G, MATCH(A159, '印量調查區'!A:A, 0)), "")</f>
        <v/>
      </c>
      <c r="S159" s="107"/>
      <c r="T159" s="107"/>
      <c r="U159" s="107"/>
      <c r="V159" s="107"/>
      <c r="W159" s="118" t="s">
        <v>4248</v>
      </c>
      <c r="X159" s="107"/>
      <c r="Y159" s="107"/>
      <c r="Z159" s="107"/>
      <c r="AA159" s="107"/>
      <c r="AB159" s="107"/>
      <c r="AC159" s="107"/>
      <c r="AD159" s="107"/>
      <c r="AE159" s="118" t="s">
        <v>4250</v>
      </c>
      <c r="AF159" s="107"/>
      <c r="AG159" s="118" t="s">
        <v>4251</v>
      </c>
      <c r="AH159" s="107"/>
      <c r="AI159" s="107"/>
      <c r="AJ159" s="107"/>
      <c r="AK159" s="107"/>
      <c r="AL159" s="107"/>
      <c r="AM159" s="107"/>
      <c r="AN159" s="107"/>
      <c r="AO159" s="118" t="s">
        <v>4254</v>
      </c>
      <c r="AP159" s="107"/>
      <c r="AQ159" s="109"/>
      <c r="AR159" s="109" t="str">
        <f>IFERROR(__xludf.DUMMYFUNCTION("IF(IFERROR(VLOOKUP(A159, IMPORTRANGE(""https://docs.google.com/spreadsheets/d/1f7uHQQgxgff8nh6aFDrh_cqkeFpcVPsvJILesm778_0"", ""工作表1!A:B""), 2, FALSE), """") &lt;&gt; """", ""有縮圖"", ""無縮圖"")"),"無縮圖")</f>
        <v>無縮圖</v>
      </c>
      <c r="AS159" s="107"/>
    </row>
    <row r="160">
      <c r="A160" s="114" t="s">
        <v>1240</v>
      </c>
      <c r="B160" s="94" t="s">
        <v>4256</v>
      </c>
      <c r="C160" s="95"/>
      <c r="D160" s="97" t="s">
        <v>2806</v>
      </c>
      <c r="E160" s="115" t="s">
        <v>2806</v>
      </c>
      <c r="F160" s="98"/>
      <c r="G160" s="94" t="s">
        <v>144</v>
      </c>
      <c r="H160" s="99"/>
      <c r="I160" s="100" t="s">
        <v>108</v>
      </c>
      <c r="J160" s="117" t="s">
        <v>4257</v>
      </c>
      <c r="K160" s="98"/>
      <c r="L160" s="111"/>
      <c r="M160" s="112" t="b">
        <v>1</v>
      </c>
      <c r="N160" s="113" t="b">
        <v>1</v>
      </c>
      <c r="O160" s="113" t="b">
        <v>1</v>
      </c>
      <c r="P160" s="113" t="b">
        <v>0</v>
      </c>
      <c r="Q160" s="107"/>
      <c r="R160" s="106" t="str">
        <f t="array" ref="R160">IFERROR(INDEX('印量調查區'!G:G, MATCH(A160, '印量調查區'!A:A, 0)), "")</f>
        <v/>
      </c>
      <c r="S160" s="118" t="s">
        <v>4260</v>
      </c>
      <c r="T160" s="107"/>
      <c r="U160" s="107"/>
      <c r="V160" s="107"/>
      <c r="W160" s="118" t="s">
        <v>4263</v>
      </c>
      <c r="X160" s="107"/>
      <c r="Y160" s="107"/>
      <c r="Z160" s="118" t="s">
        <v>4264</v>
      </c>
      <c r="AA160" s="107"/>
      <c r="AB160" s="107"/>
      <c r="AC160" s="107"/>
      <c r="AD160" s="107"/>
      <c r="AE160" s="107"/>
      <c r="AF160" s="107"/>
      <c r="AG160" s="107"/>
      <c r="AH160" s="107"/>
      <c r="AI160" s="107"/>
      <c r="AJ160" s="107"/>
      <c r="AK160" s="107"/>
      <c r="AL160" s="107"/>
      <c r="AM160" s="107"/>
      <c r="AN160" s="118" t="s">
        <v>4267</v>
      </c>
      <c r="AO160" s="107"/>
      <c r="AP160" s="107"/>
      <c r="AQ160" s="109"/>
      <c r="AR160" s="109" t="str">
        <f>IFERROR(__xludf.DUMMYFUNCTION("IF(IFERROR(VLOOKUP(A160, IMPORTRANGE(""https://docs.google.com/spreadsheets/d/1f7uHQQgxgff8nh6aFDrh_cqkeFpcVPsvJILesm778_0"", ""工作表1!A:B""), 2, FALSE), """") &lt;&gt; """", ""有縮圖"", ""無縮圖"")"),"有縮圖")</f>
        <v>有縮圖</v>
      </c>
      <c r="AS160" s="107"/>
    </row>
    <row r="161">
      <c r="A161" s="114" t="s">
        <v>1242</v>
      </c>
      <c r="B161" s="94" t="s">
        <v>1242</v>
      </c>
      <c r="C161" s="120" t="s">
        <v>2045</v>
      </c>
      <c r="D161" s="97" t="s">
        <v>2963</v>
      </c>
      <c r="E161" s="116"/>
      <c r="F161" s="98"/>
      <c r="G161" s="94" t="s">
        <v>144</v>
      </c>
      <c r="H161" s="100" t="s">
        <v>34</v>
      </c>
      <c r="I161" s="100" t="s">
        <v>108</v>
      </c>
      <c r="J161" s="211" t="s">
        <v>3050</v>
      </c>
      <c r="K161" s="94" t="s">
        <v>4274</v>
      </c>
      <c r="L161" s="111"/>
      <c r="M161" s="112" t="b">
        <v>1</v>
      </c>
      <c r="N161" s="113" t="b">
        <v>1</v>
      </c>
      <c r="O161" s="113" t="b">
        <v>1</v>
      </c>
      <c r="P161" s="113" t="b">
        <v>1</v>
      </c>
      <c r="Q161" s="107"/>
      <c r="R161" s="106" t="str">
        <f t="array" ref="R161">IFERROR(INDEX('印量調查區'!G:G, MATCH(A161, '印量調查區'!A:A, 0)), "")</f>
        <v/>
      </c>
      <c r="S161" s="118" t="s">
        <v>4276</v>
      </c>
      <c r="T161" s="107"/>
      <c r="U161" s="107"/>
      <c r="V161" s="107"/>
      <c r="W161" s="118" t="s">
        <v>4278</v>
      </c>
      <c r="X161" s="107"/>
      <c r="Y161" s="118" t="s">
        <v>4279</v>
      </c>
      <c r="Z161" s="118" t="s">
        <v>4283</v>
      </c>
      <c r="AA161" s="107"/>
      <c r="AB161" s="107"/>
      <c r="AC161" s="107"/>
      <c r="AD161" s="107"/>
      <c r="AE161" s="107"/>
      <c r="AF161" s="107"/>
      <c r="AG161" s="107"/>
      <c r="AH161" s="107"/>
      <c r="AI161" s="107"/>
      <c r="AJ161" s="107"/>
      <c r="AK161" s="107"/>
      <c r="AL161" s="118" t="s">
        <v>4285</v>
      </c>
      <c r="AM161" s="107"/>
      <c r="AN161" s="118" t="s">
        <v>4292</v>
      </c>
      <c r="AO161" s="118" t="s">
        <v>4298</v>
      </c>
      <c r="AP161" s="107"/>
      <c r="AQ161" s="109"/>
      <c r="AR161" s="109" t="str">
        <f>IFERROR(__xludf.DUMMYFUNCTION("IF(IFERROR(VLOOKUP(A161, IMPORTRANGE(""https://docs.google.com/spreadsheets/d/1f7uHQQgxgff8nh6aFDrh_cqkeFpcVPsvJILesm778_0"", ""工作表1!A:B""), 2, FALSE), """") &lt;&gt; """", ""有縮圖"", ""無縮圖"")"),"有縮圖")</f>
        <v>有縮圖</v>
      </c>
      <c r="AS161" s="107"/>
    </row>
    <row r="162">
      <c r="A162" s="114" t="s">
        <v>1243</v>
      </c>
      <c r="B162" s="94" t="s">
        <v>4303</v>
      </c>
      <c r="C162" s="95"/>
      <c r="D162" s="97" t="s">
        <v>3267</v>
      </c>
      <c r="E162" s="115" t="s">
        <v>3267</v>
      </c>
      <c r="F162" s="98"/>
      <c r="G162" s="94" t="s">
        <v>144</v>
      </c>
      <c r="H162" s="100"/>
      <c r="I162" s="100" t="s">
        <v>108</v>
      </c>
      <c r="J162" s="117" t="s">
        <v>145</v>
      </c>
      <c r="K162" s="94"/>
      <c r="L162" s="102"/>
      <c r="M162" s="112" t="b">
        <v>1</v>
      </c>
      <c r="N162" s="113" t="b">
        <v>1</v>
      </c>
      <c r="O162" s="113" t="b">
        <v>0</v>
      </c>
      <c r="P162" s="113" t="b">
        <v>0</v>
      </c>
      <c r="Q162" s="107"/>
      <c r="R162" s="106" t="str">
        <f t="array" ref="R162">IFERROR(INDEX('印量調查區'!G:G, MATCH(A162, '印量調查區'!A:A, 0)), "")</f>
        <v/>
      </c>
      <c r="S162" s="118" t="s">
        <v>4308</v>
      </c>
      <c r="T162" s="107"/>
      <c r="U162" s="107"/>
      <c r="V162" s="107"/>
      <c r="W162" s="107"/>
      <c r="X162" s="107"/>
      <c r="Y162" s="118" t="s">
        <v>4310</v>
      </c>
      <c r="Z162" s="107"/>
      <c r="AA162" s="107"/>
      <c r="AB162" s="107"/>
      <c r="AC162" s="107"/>
      <c r="AD162" s="107"/>
      <c r="AE162" s="107"/>
      <c r="AF162" s="107"/>
      <c r="AG162" s="107"/>
      <c r="AH162" s="107"/>
      <c r="AI162" s="107"/>
      <c r="AJ162" s="107"/>
      <c r="AK162" s="107"/>
      <c r="AL162" s="107"/>
      <c r="AM162" s="107"/>
      <c r="AN162" s="107"/>
      <c r="AO162" s="108"/>
      <c r="AP162" s="107"/>
      <c r="AQ162" s="109"/>
      <c r="AR162" s="109" t="str">
        <f>IFERROR(__xludf.DUMMYFUNCTION("IF(IFERROR(VLOOKUP(A162, IMPORTRANGE(""https://docs.google.com/spreadsheets/d/1f7uHQQgxgff8nh6aFDrh_cqkeFpcVPsvJILesm778_0"", ""工作表1!A:B""), 2, FALSE), """") &lt;&gt; """", ""有縮圖"", ""無縮圖"")"),"有縮圖")</f>
        <v>有縮圖</v>
      </c>
      <c r="AS162" s="107"/>
    </row>
    <row r="163">
      <c r="A163" s="114" t="s">
        <v>1244</v>
      </c>
      <c r="B163" s="94"/>
      <c r="C163" s="120" t="s">
        <v>2337</v>
      </c>
      <c r="D163" s="97" t="s">
        <v>3080</v>
      </c>
      <c r="E163" s="116"/>
      <c r="F163" s="98"/>
      <c r="G163" s="94" t="s">
        <v>228</v>
      </c>
      <c r="H163" s="100"/>
      <c r="I163" s="99"/>
      <c r="J163" s="110"/>
      <c r="K163" s="98"/>
      <c r="L163" s="111"/>
      <c r="M163" s="112" t="b">
        <v>1</v>
      </c>
      <c r="N163" s="113" t="b">
        <v>0</v>
      </c>
      <c r="O163" s="113" t="b">
        <v>0</v>
      </c>
      <c r="P163" s="113" t="b">
        <v>0</v>
      </c>
      <c r="Q163" s="105"/>
      <c r="R163" s="106" t="str">
        <f t="array" ref="R163">IFERROR(INDEX('印量調查區'!G:G, MATCH(A163, '印量調查區'!A:A, 0)), "")</f>
        <v/>
      </c>
      <c r="S163" s="118" t="s">
        <v>4317</v>
      </c>
      <c r="T163" s="107"/>
      <c r="U163" s="107"/>
      <c r="V163" s="107"/>
      <c r="W163" s="105"/>
      <c r="X163" s="107"/>
      <c r="Y163" s="107"/>
      <c r="Z163" s="105"/>
      <c r="AA163" s="105"/>
      <c r="AB163" s="107"/>
      <c r="AC163" s="107"/>
      <c r="AD163" s="107"/>
      <c r="AE163" s="107"/>
      <c r="AF163" s="107"/>
      <c r="AG163" s="107"/>
      <c r="AH163" s="107"/>
      <c r="AI163" s="118" t="s">
        <v>4320</v>
      </c>
      <c r="AJ163" s="107"/>
      <c r="AK163" s="107"/>
      <c r="AL163" s="107"/>
      <c r="AM163" s="107"/>
      <c r="AN163" s="107"/>
      <c r="AO163" s="107"/>
      <c r="AP163" s="118" t="s">
        <v>4323</v>
      </c>
      <c r="AQ163" s="109"/>
      <c r="AR163" s="109" t="str">
        <f>IFERROR(__xludf.DUMMYFUNCTION("IF(IFERROR(VLOOKUP(A163, IMPORTRANGE(""https://docs.google.com/spreadsheets/d/1f7uHQQgxgff8nh6aFDrh_cqkeFpcVPsvJILesm778_0"", ""工作表1!A:B""), 2, FALSE), """") &lt;&gt; """", ""有縮圖"", ""無縮圖"")"),"無縮圖")</f>
        <v>無縮圖</v>
      </c>
      <c r="AS163" s="107"/>
    </row>
    <row r="164">
      <c r="A164" s="114" t="s">
        <v>1245</v>
      </c>
      <c r="B164" s="94"/>
      <c r="C164" s="120" t="s">
        <v>2422</v>
      </c>
      <c r="D164" s="116"/>
      <c r="E164" s="116"/>
      <c r="F164" s="98"/>
      <c r="G164" s="94"/>
      <c r="H164" s="100"/>
      <c r="I164" s="100"/>
      <c r="J164" s="117"/>
      <c r="K164" s="94"/>
      <c r="L164" s="111"/>
      <c r="M164" s="112" t="b">
        <v>0</v>
      </c>
      <c r="N164" s="113" t="b">
        <v>0</v>
      </c>
      <c r="O164" s="113" t="b">
        <v>0</v>
      </c>
      <c r="P164" s="113" t="b">
        <v>0</v>
      </c>
      <c r="Q164" s="107"/>
      <c r="R164" s="106" t="str">
        <f t="array" ref="R164">IFERROR(INDEX('印量調查區'!G:G, MATCH(A164, '印量調查區'!A:A, 0)), "")</f>
        <v/>
      </c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5"/>
      <c r="AO164" s="105"/>
      <c r="AP164" s="107"/>
      <c r="AQ164" s="109"/>
      <c r="AR164" s="109" t="str">
        <f>IFERROR(__xludf.DUMMYFUNCTION("IF(IFERROR(VLOOKUP(A164, IMPORTRANGE(""https://docs.google.com/spreadsheets/d/1f7uHQQgxgff8nh6aFDrh_cqkeFpcVPsvJILesm778_0"", ""工作表1!A:B""), 2, FALSE), """") &lt;&gt; """", ""有縮圖"", ""無縮圖"")"),"無縮圖")</f>
        <v>無縮圖</v>
      </c>
      <c r="AS164" s="107"/>
    </row>
    <row r="165">
      <c r="A165" s="114" t="s">
        <v>1246</v>
      </c>
      <c r="B165" s="94" t="s">
        <v>4333</v>
      </c>
      <c r="C165" s="120" t="s">
        <v>2098</v>
      </c>
      <c r="D165" s="115" t="s">
        <v>2985</v>
      </c>
      <c r="E165" s="116"/>
      <c r="F165" s="98"/>
      <c r="G165" s="94" t="s">
        <v>144</v>
      </c>
      <c r="H165" s="99"/>
      <c r="I165" s="99"/>
      <c r="J165" s="110"/>
      <c r="K165" s="98"/>
      <c r="L165" s="111"/>
      <c r="M165" s="112" t="b">
        <v>1</v>
      </c>
      <c r="N165" s="113" t="b">
        <v>0</v>
      </c>
      <c r="O165" s="113" t="b">
        <v>0</v>
      </c>
      <c r="P165" s="113" t="b">
        <v>0</v>
      </c>
      <c r="Q165" s="107"/>
      <c r="R165" s="106" t="str">
        <f t="array" ref="R165">IFERROR(INDEX('印量調查區'!G:G, MATCH(A165, '印量調查區'!A:A, 0)), "")</f>
        <v/>
      </c>
      <c r="S165" s="118" t="s">
        <v>4338</v>
      </c>
      <c r="T165" s="118" t="s">
        <v>4342</v>
      </c>
      <c r="U165" s="107"/>
      <c r="V165" s="107"/>
      <c r="W165" s="118" t="s">
        <v>4344</v>
      </c>
      <c r="X165" s="107"/>
      <c r="Y165" s="105" t="s">
        <v>118</v>
      </c>
      <c r="Z165" s="118" t="s">
        <v>4345</v>
      </c>
      <c r="AA165" s="107"/>
      <c r="AB165" s="107"/>
      <c r="AC165" s="107"/>
      <c r="AD165" s="107"/>
      <c r="AE165" s="105" t="s">
        <v>124</v>
      </c>
      <c r="AF165" s="105" t="s">
        <v>126</v>
      </c>
      <c r="AG165" s="105" t="s">
        <v>127</v>
      </c>
      <c r="AH165" s="107"/>
      <c r="AI165" s="105" t="s">
        <v>129</v>
      </c>
      <c r="AJ165" s="118" t="s">
        <v>4352</v>
      </c>
      <c r="AK165" s="107"/>
      <c r="AL165" s="107"/>
      <c r="AM165" s="107"/>
      <c r="AN165" s="107"/>
      <c r="AO165" s="107"/>
      <c r="AP165" s="107"/>
      <c r="AQ165" s="109"/>
      <c r="AR165" s="109" t="str">
        <f>IFERROR(__xludf.DUMMYFUNCTION("IF(IFERROR(VLOOKUP(A165, IMPORTRANGE(""https://docs.google.com/spreadsheets/d/1f7uHQQgxgff8nh6aFDrh_cqkeFpcVPsvJILesm778_0"", ""工作表1!A:B""), 2, FALSE), """") &lt;&gt; """", ""有縮圖"", ""無縮圖"")"),"無縮圖")</f>
        <v>無縮圖</v>
      </c>
      <c r="AS165" s="107"/>
    </row>
    <row r="166">
      <c r="A166" s="114" t="s">
        <v>1247</v>
      </c>
      <c r="B166" s="94"/>
      <c r="C166" s="95"/>
      <c r="D166" s="97" t="s">
        <v>3042</v>
      </c>
      <c r="E166" s="115" t="s">
        <v>3042</v>
      </c>
      <c r="F166" s="98"/>
      <c r="G166" s="94" t="s">
        <v>234</v>
      </c>
      <c r="H166" s="100"/>
      <c r="I166" s="100"/>
      <c r="J166" s="101"/>
      <c r="K166" s="94"/>
      <c r="L166" s="102"/>
      <c r="M166" s="112" t="b">
        <v>1</v>
      </c>
      <c r="N166" s="113" t="b">
        <v>0</v>
      </c>
      <c r="O166" s="113" t="b">
        <v>0</v>
      </c>
      <c r="P166" s="113" t="b">
        <v>0</v>
      </c>
      <c r="Q166" s="107"/>
      <c r="R166" s="106" t="str">
        <f t="array" ref="R166">IFERROR(INDEX('印量調查區'!G:G, MATCH(A166, '印量調查區'!A:A, 0)), "")</f>
        <v/>
      </c>
      <c r="S166" s="118" t="s">
        <v>4357</v>
      </c>
      <c r="T166" s="107"/>
      <c r="U166" s="107"/>
      <c r="V166" s="107"/>
      <c r="W166" s="105" t="s">
        <v>3629</v>
      </c>
      <c r="X166" s="107"/>
      <c r="Y166" s="105" t="s">
        <v>118</v>
      </c>
      <c r="Z166" s="105" t="s">
        <v>3062</v>
      </c>
      <c r="AA166" s="107"/>
      <c r="AB166" s="107"/>
      <c r="AC166" s="107"/>
      <c r="AD166" s="107"/>
      <c r="AE166" s="107"/>
      <c r="AF166" s="107"/>
      <c r="AG166" s="107"/>
      <c r="AH166" s="107"/>
      <c r="AI166" s="107"/>
      <c r="AJ166" s="107"/>
      <c r="AK166" s="107"/>
      <c r="AL166" s="107"/>
      <c r="AM166" s="107"/>
      <c r="AN166" s="105"/>
      <c r="AO166" s="105"/>
      <c r="AP166" s="105"/>
      <c r="AQ166" s="109"/>
      <c r="AR166" s="109" t="str">
        <f>IFERROR(__xludf.DUMMYFUNCTION("IF(IFERROR(VLOOKUP(A166, IMPORTRANGE(""https://docs.google.com/spreadsheets/d/1f7uHQQgxgff8nh6aFDrh_cqkeFpcVPsvJILesm778_0"", ""工作表1!A:B""), 2, FALSE), """") &lt;&gt; """", ""有縮圖"", ""無縮圖"")"),"無縮圖")</f>
        <v>無縮圖</v>
      </c>
      <c r="AS166" s="107"/>
    </row>
    <row r="167">
      <c r="A167" s="114" t="s">
        <v>1248</v>
      </c>
      <c r="B167" s="94"/>
      <c r="C167" s="95"/>
      <c r="D167" s="97" t="s">
        <v>3040</v>
      </c>
      <c r="E167" s="115" t="s">
        <v>3040</v>
      </c>
      <c r="F167" s="98"/>
      <c r="G167" s="94" t="s">
        <v>234</v>
      </c>
      <c r="H167" s="100"/>
      <c r="I167" s="100"/>
      <c r="J167" s="117"/>
      <c r="K167" s="94"/>
      <c r="L167" s="111"/>
      <c r="M167" s="112" t="b">
        <v>1</v>
      </c>
      <c r="N167" s="113" t="b">
        <v>0</v>
      </c>
      <c r="O167" s="113" t="b">
        <v>0</v>
      </c>
      <c r="P167" s="113" t="b">
        <v>0</v>
      </c>
      <c r="Q167" s="107"/>
      <c r="R167" s="106" t="str">
        <f t="array" ref="R167">IFERROR(INDEX('印量調查區'!G:G, MATCH(A167, '印量調查區'!A:A, 0)), "")</f>
        <v/>
      </c>
      <c r="S167" s="118" t="s">
        <v>4370</v>
      </c>
      <c r="T167" s="107"/>
      <c r="U167" s="107"/>
      <c r="V167" s="107"/>
      <c r="W167" s="107"/>
      <c r="X167" s="107"/>
      <c r="Y167" s="118" t="s">
        <v>4373</v>
      </c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5"/>
      <c r="AP167" s="107"/>
      <c r="AQ167" s="109"/>
      <c r="AR167" s="109" t="str">
        <f>IFERROR(__xludf.DUMMYFUNCTION("IF(IFERROR(VLOOKUP(A167, IMPORTRANGE(""https://docs.google.com/spreadsheets/d/1f7uHQQgxgff8nh6aFDrh_cqkeFpcVPsvJILesm778_0"", ""工作表1!A:B""), 2, FALSE), """") &lt;&gt; """", ""有縮圖"", ""無縮圖"")"),"無縮圖")</f>
        <v>無縮圖</v>
      </c>
      <c r="AS167" s="107"/>
    </row>
    <row r="168">
      <c r="A168" s="114" t="s">
        <v>1249</v>
      </c>
      <c r="B168" s="94"/>
      <c r="C168" s="95"/>
      <c r="D168" s="96"/>
      <c r="E168" s="115" t="s">
        <v>326</v>
      </c>
      <c r="F168" s="98"/>
      <c r="G168" s="94" t="s">
        <v>140</v>
      </c>
      <c r="H168" s="100"/>
      <c r="I168" s="100"/>
      <c r="J168" s="117"/>
      <c r="K168" s="94"/>
      <c r="L168" s="111"/>
      <c r="M168" s="112" t="b">
        <v>1</v>
      </c>
      <c r="N168" s="113" t="b">
        <v>0</v>
      </c>
      <c r="O168" s="113" t="b">
        <v>0</v>
      </c>
      <c r="P168" s="113" t="b">
        <v>0</v>
      </c>
      <c r="Q168" s="107"/>
      <c r="R168" s="106" t="str">
        <f t="array" ref="R168">IFERROR(INDEX('印量調查區'!G:G, MATCH(A168, '印量調查區'!A:A, 0)), "")</f>
        <v/>
      </c>
      <c r="S168" s="118" t="s">
        <v>4382</v>
      </c>
      <c r="T168" s="107"/>
      <c r="U168" s="107"/>
      <c r="V168" s="107"/>
      <c r="W168" s="105"/>
      <c r="X168" s="105"/>
      <c r="Y168" s="105"/>
      <c r="Z168" s="105"/>
      <c r="AA168" s="107"/>
      <c r="AB168" s="107"/>
      <c r="AC168" s="107"/>
      <c r="AD168" s="107"/>
      <c r="AE168" s="118" t="s">
        <v>4385</v>
      </c>
      <c r="AF168" s="107"/>
      <c r="AG168" s="107"/>
      <c r="AH168" s="107"/>
      <c r="AI168" s="107"/>
      <c r="AJ168" s="107"/>
      <c r="AK168" s="107"/>
      <c r="AL168" s="105"/>
      <c r="AM168" s="107"/>
      <c r="AN168" s="107"/>
      <c r="AO168" s="105"/>
      <c r="AP168" s="107"/>
      <c r="AQ168" s="109"/>
      <c r="AR168" s="109" t="str">
        <f>IFERROR(__xludf.DUMMYFUNCTION("IF(IFERROR(VLOOKUP(A168, IMPORTRANGE(""https://docs.google.com/spreadsheets/d/1f7uHQQgxgff8nh6aFDrh_cqkeFpcVPsvJILesm778_0"", ""工作表1!A:B""), 2, FALSE), """") &lt;&gt; """", ""有縮圖"", ""無縮圖"")"),"無縮圖")</f>
        <v>無縮圖</v>
      </c>
      <c r="AS168" s="107"/>
    </row>
    <row r="169">
      <c r="A169" s="289" t="s">
        <v>1250</v>
      </c>
      <c r="B169" s="94"/>
      <c r="C169" s="120" t="s">
        <v>2669</v>
      </c>
      <c r="D169" s="96"/>
      <c r="E169" s="116"/>
      <c r="F169" s="98"/>
      <c r="G169" s="94" t="s">
        <v>140</v>
      </c>
      <c r="H169" s="99"/>
      <c r="I169" s="100"/>
      <c r="J169" s="117"/>
      <c r="K169" s="98"/>
      <c r="L169" s="111"/>
      <c r="M169" s="112" t="b">
        <v>1</v>
      </c>
      <c r="N169" s="113" t="b">
        <v>0</v>
      </c>
      <c r="O169" s="113" t="b">
        <v>0</v>
      </c>
      <c r="P169" s="113" t="b">
        <v>0</v>
      </c>
      <c r="Q169" s="107"/>
      <c r="R169" s="106" t="str">
        <f t="array" ref="R169">IFERROR(INDEX('印量調查區'!G:G, MATCH(A169, '印量調查區'!A:A, 0)), "")</f>
        <v/>
      </c>
      <c r="S169" s="118" t="s">
        <v>4395</v>
      </c>
      <c r="T169" s="107"/>
      <c r="U169" s="107"/>
      <c r="V169" s="107"/>
      <c r="W169" s="118" t="s">
        <v>4398</v>
      </c>
      <c r="X169" s="107"/>
      <c r="Y169" s="107"/>
      <c r="Z169" s="107"/>
      <c r="AA169" s="107"/>
      <c r="AB169" s="107"/>
      <c r="AC169" s="107"/>
      <c r="AD169" s="107"/>
      <c r="AE169" s="118" t="s">
        <v>4406</v>
      </c>
      <c r="AF169" s="107"/>
      <c r="AG169" s="107"/>
      <c r="AH169" s="107"/>
      <c r="AI169" s="107"/>
      <c r="AJ169" s="107"/>
      <c r="AK169" s="107"/>
      <c r="AL169" s="107"/>
      <c r="AM169" s="107"/>
      <c r="AN169" s="107"/>
      <c r="AO169" s="107"/>
      <c r="AP169" s="107"/>
      <c r="AQ169" s="109"/>
      <c r="AR169" s="109" t="str">
        <f>IFERROR(__xludf.DUMMYFUNCTION("IF(IFERROR(VLOOKUP(A169, IMPORTRANGE(""https://docs.google.com/spreadsheets/d/1f7uHQQgxgff8nh6aFDrh_cqkeFpcVPsvJILesm778_0"", ""工作表1!A:B""), 2, FALSE), """") &lt;&gt; """", ""有縮圖"", ""無縮圖"")"),"無縮圖")</f>
        <v>無縮圖</v>
      </c>
      <c r="AS169" s="107"/>
    </row>
    <row r="170">
      <c r="A170" s="114" t="s">
        <v>1251</v>
      </c>
      <c r="B170" s="94" t="s">
        <v>4412</v>
      </c>
      <c r="C170" s="95"/>
      <c r="D170" s="97" t="s">
        <v>2540</v>
      </c>
      <c r="E170" s="115" t="s">
        <v>2540</v>
      </c>
      <c r="F170" s="98"/>
      <c r="G170" s="94" t="s">
        <v>144</v>
      </c>
      <c r="H170" s="99"/>
      <c r="I170" s="100" t="s">
        <v>108</v>
      </c>
      <c r="J170" s="117" t="s">
        <v>145</v>
      </c>
      <c r="K170" s="94"/>
      <c r="L170" s="111"/>
      <c r="M170" s="112" t="b">
        <v>1</v>
      </c>
      <c r="N170" s="113" t="b">
        <v>1</v>
      </c>
      <c r="O170" s="113" t="b">
        <v>0</v>
      </c>
      <c r="P170" s="113" t="b">
        <v>0</v>
      </c>
      <c r="Q170" s="107"/>
      <c r="R170" s="106" t="str">
        <f t="array" ref="R170">IFERROR(INDEX('印量調查區'!G:G, MATCH(A170, '印量調查區'!A:A, 0)), "")</f>
        <v/>
      </c>
      <c r="S170" s="107"/>
      <c r="T170" s="107"/>
      <c r="U170" s="107"/>
      <c r="V170" s="107"/>
      <c r="W170" s="118" t="s">
        <v>4416</v>
      </c>
      <c r="X170" s="107"/>
      <c r="Y170" s="105" t="s">
        <v>4418</v>
      </c>
      <c r="Z170" s="118" t="s">
        <v>4419</v>
      </c>
      <c r="AA170" s="107"/>
      <c r="AB170" s="118" t="s">
        <v>4421</v>
      </c>
      <c r="AC170" s="107"/>
      <c r="AD170" s="107"/>
      <c r="AE170" s="107"/>
      <c r="AF170" s="107"/>
      <c r="AG170" s="107"/>
      <c r="AH170" s="107"/>
      <c r="AI170" s="107"/>
      <c r="AJ170" s="107"/>
      <c r="AK170" s="107"/>
      <c r="AL170" s="107"/>
      <c r="AM170" s="107"/>
      <c r="AN170" s="107"/>
      <c r="AO170" s="107"/>
      <c r="AP170" s="107"/>
      <c r="AQ170" s="109"/>
      <c r="AR170" s="109" t="str">
        <f>IFERROR(__xludf.DUMMYFUNCTION("IF(IFERROR(VLOOKUP(A170, IMPORTRANGE(""https://docs.google.com/spreadsheets/d/1f7uHQQgxgff8nh6aFDrh_cqkeFpcVPsvJILesm778_0"", ""工作表1!A:B""), 2, FALSE), """") &lt;&gt; """", ""有縮圖"", ""無縮圖"")"),"有縮圖")</f>
        <v>有縮圖</v>
      </c>
      <c r="AS170" s="107"/>
    </row>
    <row r="171">
      <c r="A171" s="114" t="s">
        <v>1253</v>
      </c>
      <c r="B171" s="94" t="s">
        <v>4085</v>
      </c>
      <c r="C171" s="120" t="s">
        <v>2232</v>
      </c>
      <c r="D171" s="116"/>
      <c r="E171" s="116"/>
      <c r="F171" s="98"/>
      <c r="G171" s="94" t="s">
        <v>144</v>
      </c>
      <c r="H171" s="100" t="s">
        <v>35</v>
      </c>
      <c r="I171" s="100" t="s">
        <v>3325</v>
      </c>
      <c r="J171" s="117" t="s">
        <v>4427</v>
      </c>
      <c r="K171" s="340" t="s">
        <v>83</v>
      </c>
      <c r="L171" s="111"/>
      <c r="M171" s="112" t="b">
        <v>1</v>
      </c>
      <c r="N171" s="113" t="b">
        <v>1</v>
      </c>
      <c r="O171" s="113" t="b">
        <v>1</v>
      </c>
      <c r="P171" s="113" t="b">
        <v>0</v>
      </c>
      <c r="Q171" s="107"/>
      <c r="R171" s="106" t="str">
        <f t="array" ref="R171">IFERROR(INDEX('印量調查區'!G:G, MATCH(A171, '印量調查區'!A:A, 0)), "")</f>
        <v/>
      </c>
      <c r="S171" s="118" t="s">
        <v>4090</v>
      </c>
      <c r="T171" s="107"/>
      <c r="U171" s="118" t="s">
        <v>4092</v>
      </c>
      <c r="V171" s="107"/>
      <c r="W171" s="28" t="s">
        <v>4093</v>
      </c>
      <c r="X171" s="107"/>
      <c r="Y171" s="118" t="s">
        <v>4094</v>
      </c>
      <c r="Z171" s="118" t="s">
        <v>4095</v>
      </c>
      <c r="AA171" s="107"/>
      <c r="AB171" s="107"/>
      <c r="AC171" s="107"/>
      <c r="AD171" s="107"/>
      <c r="AE171" s="118" t="s">
        <v>4096</v>
      </c>
      <c r="AF171" s="107"/>
      <c r="AG171" s="107"/>
      <c r="AH171" s="107"/>
      <c r="AI171" s="107"/>
      <c r="AJ171" s="107"/>
      <c r="AK171" s="107"/>
      <c r="AL171" s="107"/>
      <c r="AM171" s="118" t="s">
        <v>4097</v>
      </c>
      <c r="AN171" s="108" t="s">
        <v>4442</v>
      </c>
      <c r="AO171" s="107"/>
      <c r="AP171" s="107"/>
      <c r="AQ171" s="109"/>
      <c r="AR171" s="109" t="str">
        <f>IFERROR(__xludf.DUMMYFUNCTION("IF(IFERROR(VLOOKUP(A171, IMPORTRANGE(""https://docs.google.com/spreadsheets/d/1f7uHQQgxgff8nh6aFDrh_cqkeFpcVPsvJILesm778_0"", ""工作表1!A:B""), 2, FALSE), """") &lt;&gt; """", ""有縮圖"", ""無縮圖"")"),"有縮圖")</f>
        <v>有縮圖</v>
      </c>
      <c r="AS171" s="107"/>
    </row>
    <row r="172">
      <c r="A172" s="114" t="s">
        <v>1254</v>
      </c>
      <c r="B172" s="94" t="s">
        <v>4447</v>
      </c>
      <c r="C172" s="120" t="s">
        <v>2503</v>
      </c>
      <c r="D172" s="97" t="s">
        <v>2503</v>
      </c>
      <c r="E172" s="116"/>
      <c r="F172" s="98"/>
      <c r="G172" s="94" t="s">
        <v>144</v>
      </c>
      <c r="H172" s="100" t="s">
        <v>2792</v>
      </c>
      <c r="I172" s="100" t="s">
        <v>367</v>
      </c>
      <c r="J172" s="117" t="s">
        <v>4448</v>
      </c>
      <c r="K172" s="94" t="s">
        <v>4449</v>
      </c>
      <c r="L172" s="111"/>
      <c r="M172" s="112" t="b">
        <v>1</v>
      </c>
      <c r="N172" s="113" t="b">
        <v>1</v>
      </c>
      <c r="O172" s="113" t="b">
        <v>1</v>
      </c>
      <c r="P172" s="113" t="b">
        <v>1</v>
      </c>
      <c r="Q172" s="107"/>
      <c r="R172" s="106" t="str">
        <f t="array" ref="R172">IFERROR(INDEX('印量調查區'!G:G, MATCH(A172, '印量調查區'!A:A, 0)), "")</f>
        <v/>
      </c>
      <c r="S172" s="118" t="s">
        <v>4453</v>
      </c>
      <c r="T172" s="107"/>
      <c r="U172" s="107"/>
      <c r="V172" s="107"/>
      <c r="W172" s="118" t="s">
        <v>4456</v>
      </c>
      <c r="X172" s="107"/>
      <c r="Y172" s="118" t="s">
        <v>4457</v>
      </c>
      <c r="Z172" s="118" t="s">
        <v>4460</v>
      </c>
      <c r="AA172" s="107"/>
      <c r="AB172" s="107"/>
      <c r="AC172" s="107"/>
      <c r="AD172" s="107"/>
      <c r="AE172" s="107"/>
      <c r="AF172" s="107"/>
      <c r="AG172" s="105" t="s">
        <v>127</v>
      </c>
      <c r="AH172" s="107"/>
      <c r="AI172" s="107"/>
      <c r="AJ172" s="118" t="s">
        <v>4462</v>
      </c>
      <c r="AK172" s="118" t="s">
        <v>4463</v>
      </c>
      <c r="AL172" s="118" t="s">
        <v>4466</v>
      </c>
      <c r="AM172" s="107"/>
      <c r="AN172" s="108" t="s">
        <v>4468</v>
      </c>
      <c r="AO172" s="108" t="s">
        <v>4470</v>
      </c>
      <c r="AP172" s="108" t="s">
        <v>4473</v>
      </c>
      <c r="AQ172" s="109"/>
      <c r="AR172" s="109" t="str">
        <f>IFERROR(__xludf.DUMMYFUNCTION("IF(IFERROR(VLOOKUP(A172, IMPORTRANGE(""https://docs.google.com/spreadsheets/d/1f7uHQQgxgff8nh6aFDrh_cqkeFpcVPsvJILesm778_0"", ""工作表1!A:B""), 2, FALSE), """") &lt;&gt; """", ""有縮圖"", ""無縮圖"")"),"無縮圖")</f>
        <v>無縮圖</v>
      </c>
      <c r="AS172" s="107"/>
    </row>
    <row r="173">
      <c r="A173" s="114" t="s">
        <v>1255</v>
      </c>
      <c r="B173" s="94" t="s">
        <v>4476</v>
      </c>
      <c r="C173" s="120" t="s">
        <v>2354</v>
      </c>
      <c r="D173" s="116"/>
      <c r="E173" s="97" t="s">
        <v>3157</v>
      </c>
      <c r="F173" s="98"/>
      <c r="G173" s="94" t="s">
        <v>144</v>
      </c>
      <c r="H173" s="100"/>
      <c r="I173" s="100" t="s">
        <v>108</v>
      </c>
      <c r="J173" s="341" t="s">
        <v>1155</v>
      </c>
      <c r="K173" s="341"/>
      <c r="L173" s="102"/>
      <c r="M173" s="112" t="b">
        <v>1</v>
      </c>
      <c r="N173" s="113" t="b">
        <v>1</v>
      </c>
      <c r="O173" s="113" t="b">
        <v>1</v>
      </c>
      <c r="P173" s="113" t="b">
        <v>0</v>
      </c>
      <c r="Q173" s="107"/>
      <c r="R173" s="106" t="str">
        <f t="array" ref="R173">IFERROR(INDEX('印量調查區'!G:G, MATCH(A173, '印量調查區'!A:A, 0)), "")</f>
        <v/>
      </c>
      <c r="S173" s="118" t="s">
        <v>4483</v>
      </c>
      <c r="T173" s="107"/>
      <c r="U173" s="107"/>
      <c r="V173" s="107"/>
      <c r="W173" s="107"/>
      <c r="X173" s="105"/>
      <c r="Y173" s="107"/>
      <c r="Z173" s="105"/>
      <c r="AA173" s="107"/>
      <c r="AB173" s="107"/>
      <c r="AC173" s="107"/>
      <c r="AD173" s="107"/>
      <c r="AE173" s="107"/>
      <c r="AF173" s="107"/>
      <c r="AG173" s="107"/>
      <c r="AH173" s="107"/>
      <c r="AI173" s="107"/>
      <c r="AJ173" s="107"/>
      <c r="AK173" s="107"/>
      <c r="AL173" s="107"/>
      <c r="AM173" s="107"/>
      <c r="AN173" s="118" t="s">
        <v>4486</v>
      </c>
      <c r="AO173" s="105"/>
      <c r="AP173" s="107"/>
      <c r="AQ173" s="109"/>
      <c r="AR173" s="109" t="str">
        <f>IFERROR(__xludf.DUMMYFUNCTION("IF(IFERROR(VLOOKUP(A173, IMPORTRANGE(""https://docs.google.com/spreadsheets/d/1f7uHQQgxgff8nh6aFDrh_cqkeFpcVPsvJILesm778_0"", ""工作表1!A:B""), 2, FALSE), """") &lt;&gt; """", ""有縮圖"", ""無縮圖"")"),"無縮圖")</f>
        <v>無縮圖</v>
      </c>
      <c r="AS173" s="107"/>
    </row>
    <row r="174">
      <c r="A174" s="114" t="s">
        <v>1256</v>
      </c>
      <c r="B174" s="94" t="s">
        <v>4489</v>
      </c>
      <c r="C174" s="95"/>
      <c r="D174" s="96"/>
      <c r="E174" s="115" t="s">
        <v>3419</v>
      </c>
      <c r="F174" s="98"/>
      <c r="G174" s="94" t="s">
        <v>144</v>
      </c>
      <c r="H174" s="99"/>
      <c r="I174" s="99"/>
      <c r="J174" s="342"/>
      <c r="K174" s="98"/>
      <c r="L174" s="111"/>
      <c r="M174" s="112" t="b">
        <v>1</v>
      </c>
      <c r="N174" s="113" t="b">
        <v>0</v>
      </c>
      <c r="O174" s="113" t="b">
        <v>0</v>
      </c>
      <c r="P174" s="113" t="b">
        <v>0</v>
      </c>
      <c r="Q174" s="105"/>
      <c r="R174" s="106" t="str">
        <f t="array" ref="R174">IFERROR(INDEX('印量調查區'!G:G, MATCH(A174, '印量調查區'!A:A, 0)), "")</f>
        <v/>
      </c>
      <c r="S174" s="105"/>
      <c r="T174" s="107"/>
      <c r="U174" s="107"/>
      <c r="V174" s="107"/>
      <c r="W174" s="105"/>
      <c r="X174" s="107"/>
      <c r="Y174" s="118" t="s">
        <v>4495</v>
      </c>
      <c r="Z174" s="107"/>
      <c r="AA174" s="107"/>
      <c r="AB174" s="107"/>
      <c r="AC174" s="107"/>
      <c r="AD174" s="105"/>
      <c r="AE174" s="105"/>
      <c r="AF174" s="107"/>
      <c r="AG174" s="107"/>
      <c r="AH174" s="107"/>
      <c r="AI174" s="105"/>
      <c r="AJ174" s="107"/>
      <c r="AK174" s="107"/>
      <c r="AL174" s="105"/>
      <c r="AM174" s="107"/>
      <c r="AN174" s="107"/>
      <c r="AO174" s="107"/>
      <c r="AP174" s="107"/>
      <c r="AQ174" s="109"/>
      <c r="AR174" s="109" t="str">
        <f>IFERROR(__xludf.DUMMYFUNCTION("IF(IFERROR(VLOOKUP(A174, IMPORTRANGE(""https://docs.google.com/spreadsheets/d/1f7uHQQgxgff8nh6aFDrh_cqkeFpcVPsvJILesm778_0"", ""工作表1!A:B""), 2, FALSE), """") &lt;&gt; """", ""有縮圖"", ""無縮圖"")"),"無縮圖")</f>
        <v>無縮圖</v>
      </c>
      <c r="AS174" s="107"/>
    </row>
    <row r="175">
      <c r="A175" s="114" t="s">
        <v>1257</v>
      </c>
      <c r="B175" s="94"/>
      <c r="C175" s="120" t="s">
        <v>1935</v>
      </c>
      <c r="D175" s="116"/>
      <c r="E175" s="115" t="s">
        <v>1890</v>
      </c>
      <c r="F175" s="98"/>
      <c r="G175" s="94" t="s">
        <v>144</v>
      </c>
      <c r="H175" s="99"/>
      <c r="I175" s="99"/>
      <c r="J175" s="117" t="s">
        <v>4499</v>
      </c>
      <c r="K175" s="98"/>
      <c r="L175" s="111"/>
      <c r="M175" s="112" t="b">
        <v>1</v>
      </c>
      <c r="N175" s="113" t="b">
        <v>1</v>
      </c>
      <c r="O175" s="113" t="b">
        <v>1</v>
      </c>
      <c r="P175" s="113" t="b">
        <v>0</v>
      </c>
      <c r="Q175" s="107"/>
      <c r="R175" s="106" t="str">
        <f t="array" ref="R175">IFERROR(INDEX('印量調查區'!G:G, MATCH(A175, '印量調查區'!A:A, 0)), "")</f>
        <v/>
      </c>
      <c r="S175" s="118" t="s">
        <v>4501</v>
      </c>
      <c r="T175" s="118" t="s">
        <v>4502</v>
      </c>
      <c r="U175" s="107"/>
      <c r="V175" s="107"/>
      <c r="W175" s="118" t="s">
        <v>4505</v>
      </c>
      <c r="X175" s="107"/>
      <c r="Y175" s="107"/>
      <c r="Z175" s="107"/>
      <c r="AA175" s="107"/>
      <c r="AB175" s="107"/>
      <c r="AC175" s="107"/>
      <c r="AD175" s="107"/>
      <c r="AE175" s="118" t="s">
        <v>4510</v>
      </c>
      <c r="AF175" s="107"/>
      <c r="AG175" s="107"/>
      <c r="AH175" s="107"/>
      <c r="AI175" s="107"/>
      <c r="AJ175" s="107"/>
      <c r="AK175" s="107"/>
      <c r="AL175" s="107"/>
      <c r="AM175" s="107"/>
      <c r="AN175" s="118" t="s">
        <v>4511</v>
      </c>
      <c r="AO175" s="107"/>
      <c r="AP175" s="107"/>
      <c r="AQ175" s="109"/>
      <c r="AR175" s="109" t="str">
        <f>IFERROR(__xludf.DUMMYFUNCTION("IF(IFERROR(VLOOKUP(A175, IMPORTRANGE(""https://docs.google.com/spreadsheets/d/1f7uHQQgxgff8nh6aFDrh_cqkeFpcVPsvJILesm778_0"", ""工作表1!A:B""), 2, FALSE), """") &lt;&gt; """", ""有縮圖"", ""無縮圖"")"),"無縮圖")</f>
        <v>無縮圖</v>
      </c>
      <c r="AS175" s="107"/>
    </row>
    <row r="176">
      <c r="A176" s="114" t="s">
        <v>1258</v>
      </c>
      <c r="B176" s="94"/>
      <c r="C176" s="120" t="s">
        <v>2634</v>
      </c>
      <c r="D176" s="97" t="s">
        <v>3296</v>
      </c>
      <c r="E176" s="116"/>
      <c r="F176" s="98"/>
      <c r="G176" s="94" t="s">
        <v>140</v>
      </c>
      <c r="H176" s="100"/>
      <c r="I176" s="100"/>
      <c r="J176" s="101"/>
      <c r="K176" s="94"/>
      <c r="L176" s="111"/>
      <c r="M176" s="112" t="b">
        <v>1</v>
      </c>
      <c r="N176" s="113" t="b">
        <v>0</v>
      </c>
      <c r="O176" s="113" t="b">
        <v>0</v>
      </c>
      <c r="P176" s="113" t="b">
        <v>0</v>
      </c>
      <c r="Q176" s="105"/>
      <c r="R176" s="106" t="str">
        <f t="array" ref="R176">IFERROR(INDEX('印量調查區'!G:G, MATCH(A176, '印量調查區'!A:A, 0)), "")</f>
        <v/>
      </c>
      <c r="S176" s="118" t="s">
        <v>4513</v>
      </c>
      <c r="T176" s="107"/>
      <c r="U176" s="107"/>
      <c r="V176" s="107"/>
      <c r="W176" s="118" t="s">
        <v>4516</v>
      </c>
      <c r="X176" s="107"/>
      <c r="Y176" s="107"/>
      <c r="Z176" s="105"/>
      <c r="AA176" s="107"/>
      <c r="AB176" s="107"/>
      <c r="AC176" s="107"/>
      <c r="AD176" s="107"/>
      <c r="AE176" s="118" t="s">
        <v>4517</v>
      </c>
      <c r="AF176" s="107"/>
      <c r="AG176" s="107"/>
      <c r="AH176" s="107"/>
      <c r="AI176" s="107"/>
      <c r="AJ176" s="107"/>
      <c r="AK176" s="107"/>
      <c r="AL176" s="118" t="s">
        <v>4520</v>
      </c>
      <c r="AM176" s="107"/>
      <c r="AN176" s="105"/>
      <c r="AO176" s="105"/>
      <c r="AP176" s="107"/>
      <c r="AQ176" s="109"/>
      <c r="AR176" s="109" t="str">
        <f>IFERROR(__xludf.DUMMYFUNCTION("IF(IFERROR(VLOOKUP(A176, IMPORTRANGE(""https://docs.google.com/spreadsheets/d/1f7uHQQgxgff8nh6aFDrh_cqkeFpcVPsvJILesm778_0"", ""工作表1!A:B""), 2, FALSE), """") &lt;&gt; """", ""有縮圖"", ""無縮圖"")"),"無縮圖")</f>
        <v>無縮圖</v>
      </c>
      <c r="AS176" s="107"/>
    </row>
    <row r="177">
      <c r="A177" s="114" t="s">
        <v>1260</v>
      </c>
      <c r="B177" s="94" t="s">
        <v>4525</v>
      </c>
      <c r="C177" s="95"/>
      <c r="D177" s="97" t="s">
        <v>2009</v>
      </c>
      <c r="E177" s="115" t="s">
        <v>2497</v>
      </c>
      <c r="F177" s="98"/>
      <c r="G177" s="94" t="s">
        <v>144</v>
      </c>
      <c r="H177" s="100" t="s">
        <v>34</v>
      </c>
      <c r="I177" s="100" t="s">
        <v>108</v>
      </c>
      <c r="J177" s="117" t="s">
        <v>4527</v>
      </c>
      <c r="K177" s="94" t="s">
        <v>4528</v>
      </c>
      <c r="L177" s="111"/>
      <c r="M177" s="112" t="b">
        <v>1</v>
      </c>
      <c r="N177" s="113" t="b">
        <v>1</v>
      </c>
      <c r="O177" s="113" t="b">
        <v>0</v>
      </c>
      <c r="P177" s="113" t="b">
        <v>1</v>
      </c>
      <c r="Q177" s="107"/>
      <c r="R177" s="106" t="str">
        <f t="array" ref="R177">IFERROR(INDEX('印量調查區'!G:G, MATCH(A177, '印量調查區'!A:A, 0)), "")</f>
        <v/>
      </c>
      <c r="S177" s="118" t="s">
        <v>4531</v>
      </c>
      <c r="T177" s="107"/>
      <c r="U177" s="107"/>
      <c r="V177" s="107"/>
      <c r="W177" s="118" t="s">
        <v>4532</v>
      </c>
      <c r="X177" s="107"/>
      <c r="Y177" s="107"/>
      <c r="Z177" s="118" t="s">
        <v>4534</v>
      </c>
      <c r="AA177" s="107"/>
      <c r="AB177" s="107"/>
      <c r="AC177" s="107"/>
      <c r="AD177" s="107"/>
      <c r="AE177" s="107"/>
      <c r="AF177" s="107"/>
      <c r="AG177" s="107"/>
      <c r="AH177" s="107"/>
      <c r="AI177" s="107"/>
      <c r="AJ177" s="107"/>
      <c r="AK177" s="107"/>
      <c r="AL177" s="107"/>
      <c r="AM177" s="107"/>
      <c r="AN177" s="105"/>
      <c r="AO177" s="118" t="s">
        <v>4536</v>
      </c>
      <c r="AP177" s="107"/>
      <c r="AQ177" s="109"/>
      <c r="AR177" s="109" t="str">
        <f>IFERROR(__xludf.DUMMYFUNCTION("IF(IFERROR(VLOOKUP(A177, IMPORTRANGE(""https://docs.google.com/spreadsheets/d/1f7uHQQgxgff8nh6aFDrh_cqkeFpcVPsvJILesm778_0"", ""工作表1!A:B""), 2, FALSE), """") &lt;&gt; """", ""有縮圖"", ""無縮圖"")"),"無縮圖")</f>
        <v>無縮圖</v>
      </c>
      <c r="AS177" s="107"/>
    </row>
    <row r="178">
      <c r="A178" s="114" t="s">
        <v>1261</v>
      </c>
      <c r="B178" s="94" t="s">
        <v>4542</v>
      </c>
      <c r="C178" s="95"/>
      <c r="D178" s="97" t="s">
        <v>2045</v>
      </c>
      <c r="E178" s="115" t="s">
        <v>2045</v>
      </c>
      <c r="F178" s="98"/>
      <c r="G178" s="94" t="s">
        <v>4543</v>
      </c>
      <c r="H178" s="100"/>
      <c r="I178" s="100"/>
      <c r="J178" s="101"/>
      <c r="K178" s="94"/>
      <c r="L178" s="111"/>
      <c r="M178" s="112" t="b">
        <v>1</v>
      </c>
      <c r="N178" s="113" t="b">
        <v>0</v>
      </c>
      <c r="O178" s="113" t="b">
        <v>0</v>
      </c>
      <c r="P178" s="113" t="b">
        <v>0</v>
      </c>
      <c r="Q178" s="107"/>
      <c r="R178" s="106" t="str">
        <f t="array" ref="R178">IFERROR(INDEX('印量調查區'!G:G, MATCH(A178, '印量調查區'!A:A, 0)), "")</f>
        <v/>
      </c>
      <c r="S178" s="118" t="s">
        <v>4547</v>
      </c>
      <c r="T178" s="118" t="s">
        <v>4548</v>
      </c>
      <c r="U178" s="107"/>
      <c r="V178" s="107"/>
      <c r="W178" s="118" t="s">
        <v>4559</v>
      </c>
      <c r="X178" s="107"/>
      <c r="Y178" s="107"/>
      <c r="Z178" s="118" t="s">
        <v>4560</v>
      </c>
      <c r="AA178" s="107"/>
      <c r="AB178" s="107"/>
      <c r="AC178" s="107"/>
      <c r="AD178" s="107"/>
      <c r="AE178" s="118" t="s">
        <v>4562</v>
      </c>
      <c r="AF178" s="107"/>
      <c r="AG178" s="107"/>
      <c r="AH178" s="107"/>
      <c r="AI178" s="107"/>
      <c r="AJ178" s="107"/>
      <c r="AK178" s="107"/>
      <c r="AL178" s="107"/>
      <c r="AM178" s="107"/>
      <c r="AN178" s="108"/>
      <c r="AO178" s="105"/>
      <c r="AP178" s="107"/>
      <c r="AQ178" s="109"/>
      <c r="AR178" s="109" t="str">
        <f>IFERROR(__xludf.DUMMYFUNCTION("IF(IFERROR(VLOOKUP(A178, IMPORTRANGE(""https://docs.google.com/spreadsheets/d/1f7uHQQgxgff8nh6aFDrh_cqkeFpcVPsvJILesm778_0"", ""工作表1!A:B""), 2, FALSE), """") &lt;&gt; """", ""有縮圖"", ""無縮圖"")"),"無縮圖")</f>
        <v>無縮圖</v>
      </c>
      <c r="AS178" s="107"/>
    </row>
    <row r="179">
      <c r="A179" s="114" t="s">
        <v>1264</v>
      </c>
      <c r="B179" s="94"/>
      <c r="C179" s="95"/>
      <c r="D179" s="96"/>
      <c r="E179" s="115" t="s">
        <v>3254</v>
      </c>
      <c r="F179" s="98"/>
      <c r="G179" s="94" t="s">
        <v>144</v>
      </c>
      <c r="H179" s="100"/>
      <c r="I179" s="100" t="s">
        <v>108</v>
      </c>
      <c r="J179" s="117" t="s">
        <v>145</v>
      </c>
      <c r="K179" s="94"/>
      <c r="L179" s="111"/>
      <c r="M179" s="112" t="b">
        <v>1</v>
      </c>
      <c r="N179" s="113" t="b">
        <v>1</v>
      </c>
      <c r="O179" s="113" t="b">
        <v>0</v>
      </c>
      <c r="P179" s="113" t="b">
        <v>0</v>
      </c>
      <c r="Q179" s="107"/>
      <c r="R179" s="106" t="str">
        <f t="array" ref="R179">IFERROR(INDEX('印量調查區'!G:G, MATCH(A179, '印量調查區'!A:A, 0)), "")</f>
        <v/>
      </c>
      <c r="S179" s="118" t="s">
        <v>4572</v>
      </c>
      <c r="T179" s="107"/>
      <c r="U179" s="107"/>
      <c r="V179" s="107"/>
      <c r="W179" s="118" t="s">
        <v>4573</v>
      </c>
      <c r="X179" s="107"/>
      <c r="Y179" s="107"/>
      <c r="Z179" s="118" t="s">
        <v>4575</v>
      </c>
      <c r="AA179" s="107"/>
      <c r="AB179" s="107"/>
      <c r="AC179" s="107"/>
      <c r="AD179" s="107"/>
      <c r="AE179" s="107"/>
      <c r="AF179" s="107"/>
      <c r="AG179" s="107"/>
      <c r="AH179" s="107"/>
      <c r="AI179" s="107"/>
      <c r="AJ179" s="107"/>
      <c r="AK179" s="107"/>
      <c r="AL179" s="107"/>
      <c r="AM179" s="107"/>
      <c r="AN179" s="107"/>
      <c r="AO179" s="105"/>
      <c r="AP179" s="107"/>
      <c r="AQ179" s="109"/>
      <c r="AR179" s="109" t="str">
        <f>IFERROR(__xludf.DUMMYFUNCTION("IF(IFERROR(VLOOKUP(A179, IMPORTRANGE(""https://docs.google.com/spreadsheets/d/1f7uHQQgxgff8nh6aFDrh_cqkeFpcVPsvJILesm778_0"", ""工作表1!A:B""), 2, FALSE), """") &lt;&gt; """", ""有縮圖"", ""無縮圖"")"),"有縮圖")</f>
        <v>有縮圖</v>
      </c>
      <c r="AS179" s="107"/>
    </row>
    <row r="180">
      <c r="A180" s="114" t="s">
        <v>1262</v>
      </c>
      <c r="B180" s="94" t="s">
        <v>4580</v>
      </c>
      <c r="C180" s="120" t="s">
        <v>2389</v>
      </c>
      <c r="D180" s="97" t="s">
        <v>2389</v>
      </c>
      <c r="E180" s="116"/>
      <c r="F180" s="98"/>
      <c r="G180" s="94" t="s">
        <v>144</v>
      </c>
      <c r="H180" s="99"/>
      <c r="I180" s="100" t="s">
        <v>367</v>
      </c>
      <c r="J180" s="117" t="s">
        <v>4582</v>
      </c>
      <c r="K180" s="98"/>
      <c r="L180" s="111"/>
      <c r="M180" s="112" t="b">
        <v>1</v>
      </c>
      <c r="N180" s="113" t="b">
        <v>1</v>
      </c>
      <c r="O180" s="113" t="b">
        <v>1</v>
      </c>
      <c r="P180" s="113" t="b">
        <v>0</v>
      </c>
      <c r="Q180" s="107"/>
      <c r="R180" s="106" t="str">
        <f t="array" ref="R180">IFERROR(INDEX('印量調查區'!G:G, MATCH(A180, '印量調查區'!A:A, 0)), "")</f>
        <v/>
      </c>
      <c r="S180" s="118" t="s">
        <v>4584</v>
      </c>
      <c r="T180" s="118" t="s">
        <v>4585</v>
      </c>
      <c r="U180" s="118" t="s">
        <v>4586</v>
      </c>
      <c r="V180" s="107"/>
      <c r="W180" s="118" t="s">
        <v>4588</v>
      </c>
      <c r="X180" s="118" t="s">
        <v>4589</v>
      </c>
      <c r="Y180" s="118" t="s">
        <v>4590</v>
      </c>
      <c r="Z180" s="105" t="s">
        <v>3062</v>
      </c>
      <c r="AA180" s="107"/>
      <c r="AB180" s="107"/>
      <c r="AC180" s="118" t="s">
        <v>4592</v>
      </c>
      <c r="AD180" s="107"/>
      <c r="AE180" s="107"/>
      <c r="AF180" s="107"/>
      <c r="AG180" s="107"/>
      <c r="AH180" s="107"/>
      <c r="AI180" s="107"/>
      <c r="AJ180" s="107"/>
      <c r="AK180" s="107"/>
      <c r="AL180" s="118" t="s">
        <v>4594</v>
      </c>
      <c r="AM180" s="107"/>
      <c r="AN180" s="118" t="s">
        <v>4596</v>
      </c>
      <c r="AO180" s="107"/>
      <c r="AP180" s="107"/>
      <c r="AQ180" s="109"/>
      <c r="AR180" s="109" t="str">
        <f>IFERROR(__xludf.DUMMYFUNCTION("IF(IFERROR(VLOOKUP(A180, IMPORTRANGE(""https://docs.google.com/spreadsheets/d/1f7uHQQgxgff8nh6aFDrh_cqkeFpcVPsvJILesm778_0"", ""工作表1!A:B""), 2, FALSE), """") &lt;&gt; """", ""有縮圖"", ""無縮圖"")"),"無縮圖")</f>
        <v>無縮圖</v>
      </c>
      <c r="AS180" s="107"/>
    </row>
    <row r="181">
      <c r="A181" s="114" t="s">
        <v>1265</v>
      </c>
      <c r="B181" s="94" t="s">
        <v>4604</v>
      </c>
      <c r="C181" s="95"/>
      <c r="D181" s="97" t="s">
        <v>2013</v>
      </c>
      <c r="E181" s="115" t="s">
        <v>3524</v>
      </c>
      <c r="F181" s="98"/>
      <c r="G181" s="94" t="s">
        <v>144</v>
      </c>
      <c r="H181" s="100"/>
      <c r="I181" s="100"/>
      <c r="J181" s="101"/>
      <c r="K181" s="94"/>
      <c r="L181" s="111"/>
      <c r="M181" s="112" t="b">
        <v>1</v>
      </c>
      <c r="N181" s="113" t="b">
        <v>0</v>
      </c>
      <c r="O181" s="113" t="b">
        <v>0</v>
      </c>
      <c r="P181" s="113" t="b">
        <v>0</v>
      </c>
      <c r="Q181" s="105"/>
      <c r="R181" s="106" t="str">
        <f t="array" ref="R181">IFERROR(INDEX('印量調查區'!G:G, MATCH(A181, '印量調查區'!A:A, 0)), "")</f>
        <v/>
      </c>
      <c r="S181" s="118" t="s">
        <v>4608</v>
      </c>
      <c r="T181" s="107"/>
      <c r="U181" s="107"/>
      <c r="V181" s="107"/>
      <c r="W181" s="118" t="s">
        <v>4610</v>
      </c>
      <c r="X181" s="107"/>
      <c r="Y181" s="118" t="s">
        <v>4616</v>
      </c>
      <c r="Z181" s="118" t="s">
        <v>4619</v>
      </c>
      <c r="AA181" s="107"/>
      <c r="AB181" s="107"/>
      <c r="AC181" s="107"/>
      <c r="AD181" s="107"/>
      <c r="AE181" s="105"/>
      <c r="AF181" s="107"/>
      <c r="AG181" s="105"/>
      <c r="AH181" s="107"/>
      <c r="AI181" s="107"/>
      <c r="AJ181" s="118" t="s">
        <v>4621</v>
      </c>
      <c r="AK181" s="107"/>
      <c r="AL181" s="105"/>
      <c r="AM181" s="107"/>
      <c r="AN181" s="107"/>
      <c r="AO181" s="105"/>
      <c r="AP181" s="107"/>
      <c r="AQ181" s="109"/>
      <c r="AR181" s="109" t="str">
        <f>IFERROR(__xludf.DUMMYFUNCTION("IF(IFERROR(VLOOKUP(A181, IMPORTRANGE(""https://docs.google.com/spreadsheets/d/1f7uHQQgxgff8nh6aFDrh_cqkeFpcVPsvJILesm778_0"", ""工作表1!A:B""), 2, FALSE), """") &lt;&gt; """", ""有縮圖"", ""無縮圖"")"),"無縮圖")</f>
        <v>無縮圖</v>
      </c>
      <c r="AS181" s="107"/>
    </row>
    <row r="182">
      <c r="A182" s="114" t="s">
        <v>1266</v>
      </c>
      <c r="B182" s="94" t="s">
        <v>4625</v>
      </c>
      <c r="C182" s="95"/>
      <c r="D182" s="97" t="s">
        <v>3405</v>
      </c>
      <c r="E182" s="116"/>
      <c r="F182" s="98"/>
      <c r="G182" s="94" t="s">
        <v>144</v>
      </c>
      <c r="H182" s="100"/>
      <c r="I182" s="100" t="s">
        <v>108</v>
      </c>
      <c r="J182" s="117" t="s">
        <v>1697</v>
      </c>
      <c r="K182" s="94"/>
      <c r="L182" s="111"/>
      <c r="M182" s="112" t="b">
        <v>1</v>
      </c>
      <c r="N182" s="113" t="b">
        <v>1</v>
      </c>
      <c r="O182" s="113" t="b">
        <v>0</v>
      </c>
      <c r="P182" s="113" t="b">
        <v>0</v>
      </c>
      <c r="Q182" s="107"/>
      <c r="R182" s="106" t="str">
        <f t="array" ref="R182">IFERROR(INDEX('印量調查區'!G:G, MATCH(A182, '印量調查區'!A:A, 0)), "")</f>
        <v/>
      </c>
      <c r="S182" s="118" t="s">
        <v>4628</v>
      </c>
      <c r="T182" s="118" t="s">
        <v>4631</v>
      </c>
      <c r="U182" s="118" t="s">
        <v>4633</v>
      </c>
      <c r="V182" s="107"/>
      <c r="W182" s="118" t="s">
        <v>4634</v>
      </c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5"/>
      <c r="AO182" s="108"/>
      <c r="AP182" s="107"/>
      <c r="AQ182" s="109"/>
      <c r="AR182" s="109" t="str">
        <f>IFERROR(__xludf.DUMMYFUNCTION("IF(IFERROR(VLOOKUP(A182, IMPORTRANGE(""https://docs.google.com/spreadsheets/d/1f7uHQQgxgff8nh6aFDrh_cqkeFpcVPsvJILesm778_0"", ""工作表1!A:B""), 2, FALSE), """") &lt;&gt; """", ""有縮圖"", ""無縮圖"")"),"無縮圖")</f>
        <v>無縮圖</v>
      </c>
      <c r="AS182" s="107"/>
    </row>
    <row r="183">
      <c r="A183" s="114" t="s">
        <v>1267</v>
      </c>
      <c r="B183" s="94"/>
      <c r="C183" s="120" t="s">
        <v>2375</v>
      </c>
      <c r="D183" s="97" t="s">
        <v>2375</v>
      </c>
      <c r="E183" s="116"/>
      <c r="F183" s="98"/>
      <c r="G183" s="94" t="s">
        <v>144</v>
      </c>
      <c r="H183" s="100"/>
      <c r="I183" s="100"/>
      <c r="J183" s="110"/>
      <c r="K183" s="94"/>
      <c r="L183" s="111"/>
      <c r="M183" s="112" t="b">
        <v>1</v>
      </c>
      <c r="N183" s="113" t="b">
        <v>0</v>
      </c>
      <c r="O183" s="113" t="b">
        <v>0</v>
      </c>
      <c r="P183" s="113" t="b">
        <v>0</v>
      </c>
      <c r="Q183" s="107"/>
      <c r="R183" s="106" t="str">
        <f t="array" ref="R183">IFERROR(INDEX('印量調查區'!G:G, MATCH(A183, '印量調查區'!A:A, 0)), "")</f>
        <v/>
      </c>
      <c r="S183" s="107"/>
      <c r="T183" s="107"/>
      <c r="U183" s="107"/>
      <c r="V183" s="107"/>
      <c r="W183" s="118" t="s">
        <v>4648</v>
      </c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  <c r="AI183" s="107"/>
      <c r="AJ183" s="107"/>
      <c r="AK183" s="107"/>
      <c r="AL183" s="107"/>
      <c r="AM183" s="107"/>
      <c r="AN183" s="105"/>
      <c r="AO183" s="107"/>
      <c r="AP183" s="107"/>
      <c r="AQ183" s="109"/>
      <c r="AR183" s="109" t="str">
        <f>IFERROR(__xludf.DUMMYFUNCTION("IF(IFERROR(VLOOKUP(A183, IMPORTRANGE(""https://docs.google.com/spreadsheets/d/1f7uHQQgxgff8nh6aFDrh_cqkeFpcVPsvJILesm778_0"", ""工作表1!A:B""), 2, FALSE), """") &lt;&gt; """", ""有縮圖"", ""無縮圖"")"),"無縮圖")</f>
        <v>無縮圖</v>
      </c>
      <c r="AS183" s="107"/>
    </row>
    <row r="184">
      <c r="A184" s="114" t="s">
        <v>1268</v>
      </c>
      <c r="B184" s="94"/>
      <c r="C184" s="95"/>
      <c r="D184" s="97" t="s">
        <v>2367</v>
      </c>
      <c r="E184" s="115" t="s">
        <v>2367</v>
      </c>
      <c r="F184" s="98"/>
      <c r="G184" s="94" t="s">
        <v>4301</v>
      </c>
      <c r="H184" s="100"/>
      <c r="I184" s="100"/>
      <c r="J184" s="110"/>
      <c r="K184" s="94"/>
      <c r="L184" s="102"/>
      <c r="M184" s="112" t="b">
        <v>1</v>
      </c>
      <c r="N184" s="113" t="b">
        <v>0</v>
      </c>
      <c r="O184" s="113" t="b">
        <v>0</v>
      </c>
      <c r="P184" s="113" t="b">
        <v>0</v>
      </c>
      <c r="Q184" s="107"/>
      <c r="R184" s="106" t="str">
        <f t="array" ref="R184">IFERROR(INDEX('印量調查區'!G:G, MATCH(A184, '印量調查區'!A:A, 0)), "")</f>
        <v/>
      </c>
      <c r="S184" s="118" t="s">
        <v>4659</v>
      </c>
      <c r="T184" s="107"/>
      <c r="U184" s="107"/>
      <c r="V184" s="107"/>
      <c r="W184" s="118" t="s">
        <v>4662</v>
      </c>
      <c r="X184" s="107"/>
      <c r="Y184" s="105" t="s">
        <v>118</v>
      </c>
      <c r="Z184" s="105" t="s">
        <v>3062</v>
      </c>
      <c r="AA184" s="107"/>
      <c r="AB184" s="107"/>
      <c r="AC184" s="107"/>
      <c r="AD184" s="107"/>
      <c r="AE184" s="107"/>
      <c r="AF184" s="107"/>
      <c r="AG184" s="107"/>
      <c r="AH184" s="107"/>
      <c r="AI184" s="107"/>
      <c r="AJ184" s="107"/>
      <c r="AK184" s="107"/>
      <c r="AL184" s="107"/>
      <c r="AM184" s="107"/>
      <c r="AN184" s="107"/>
      <c r="AO184" s="107"/>
      <c r="AP184" s="107"/>
      <c r="AQ184" s="109"/>
      <c r="AR184" s="109" t="str">
        <f>IFERROR(__xludf.DUMMYFUNCTION("IF(IFERROR(VLOOKUP(A184, IMPORTRANGE(""https://docs.google.com/spreadsheets/d/1f7uHQQgxgff8nh6aFDrh_cqkeFpcVPsvJILesm778_0"", ""工作表1!A:B""), 2, FALSE), """") &lt;&gt; """", ""有縮圖"", ""無縮圖"")"),"有縮圖")</f>
        <v>有縮圖</v>
      </c>
      <c r="AS184" s="107"/>
    </row>
    <row r="185">
      <c r="A185" s="114" t="s">
        <v>1269</v>
      </c>
      <c r="B185" s="94" t="s">
        <v>4664</v>
      </c>
      <c r="C185" s="120" t="s">
        <v>2505</v>
      </c>
      <c r="D185" s="97" t="s">
        <v>2505</v>
      </c>
      <c r="E185" s="116"/>
      <c r="F185" s="98"/>
      <c r="G185" s="94" t="s">
        <v>144</v>
      </c>
      <c r="H185" s="99"/>
      <c r="I185" s="100" t="s">
        <v>108</v>
      </c>
      <c r="J185" s="117" t="s">
        <v>145</v>
      </c>
      <c r="K185" s="94" t="s">
        <v>83</v>
      </c>
      <c r="L185" s="111"/>
      <c r="M185" s="112" t="b">
        <v>1</v>
      </c>
      <c r="N185" s="113" t="b">
        <v>1</v>
      </c>
      <c r="O185" s="113" t="b">
        <v>0</v>
      </c>
      <c r="P185" s="113" t="b">
        <v>0</v>
      </c>
      <c r="Q185" s="107"/>
      <c r="R185" s="106" t="str">
        <f t="array" ref="R185">IFERROR(INDEX('印量調查區'!G:G, MATCH(A185, '印量調查區'!A:A, 0)), "")</f>
        <v/>
      </c>
      <c r="S185" s="107"/>
      <c r="T185" s="107"/>
      <c r="U185" s="107"/>
      <c r="V185" s="107"/>
      <c r="W185" s="118" t="s">
        <v>4668</v>
      </c>
      <c r="X185" s="107"/>
      <c r="Y185" s="118" t="s">
        <v>4673</v>
      </c>
      <c r="Z185" s="118" t="s">
        <v>4675</v>
      </c>
      <c r="AA185" s="107"/>
      <c r="AB185" s="107"/>
      <c r="AC185" s="107"/>
      <c r="AD185" s="107"/>
      <c r="AE185" s="107"/>
      <c r="AF185" s="107"/>
      <c r="AG185" s="107"/>
      <c r="AH185" s="107"/>
      <c r="AI185" s="107"/>
      <c r="AJ185" s="107"/>
      <c r="AK185" s="107"/>
      <c r="AL185" s="107"/>
      <c r="AM185" s="107"/>
      <c r="AN185" s="105"/>
      <c r="AO185" s="107"/>
      <c r="AP185" s="107"/>
      <c r="AQ185" s="109"/>
      <c r="AR185" s="109" t="str">
        <f>IFERROR(__xludf.DUMMYFUNCTION("IF(IFERROR(VLOOKUP(A185, IMPORTRANGE(""https://docs.google.com/spreadsheets/d/1f7uHQQgxgff8nh6aFDrh_cqkeFpcVPsvJILesm778_0"", ""工作表1!A:B""), 2, FALSE), """") &lt;&gt; """", ""有縮圖"", ""無縮圖"")"),"無縮圖")</f>
        <v>無縮圖</v>
      </c>
      <c r="AS185" s="105"/>
    </row>
    <row r="186">
      <c r="A186" s="114" t="s">
        <v>1270</v>
      </c>
      <c r="B186" s="94"/>
      <c r="C186" s="95"/>
      <c r="D186" s="97" t="s">
        <v>2015</v>
      </c>
      <c r="E186" s="115" t="s">
        <v>2015</v>
      </c>
      <c r="F186" s="98"/>
      <c r="G186" s="94" t="s">
        <v>144</v>
      </c>
      <c r="H186" s="100"/>
      <c r="I186" s="100"/>
      <c r="J186" s="110"/>
      <c r="K186" s="94" t="s">
        <v>4680</v>
      </c>
      <c r="L186" s="102"/>
      <c r="M186" s="112" t="b">
        <v>1</v>
      </c>
      <c r="N186" s="113" t="b">
        <v>1</v>
      </c>
      <c r="O186" s="113" t="b">
        <v>0</v>
      </c>
      <c r="P186" s="113" t="b">
        <v>0</v>
      </c>
      <c r="Q186" s="107"/>
      <c r="R186" s="106" t="str">
        <f t="array" ref="R186">IFERROR(INDEX('印量調查區'!G:G, MATCH(A186, '印量調查區'!A:A, 0)), "")</f>
        <v/>
      </c>
      <c r="S186" s="118" t="s">
        <v>4683</v>
      </c>
      <c r="T186" s="105"/>
      <c r="U186" s="107"/>
      <c r="V186" s="107"/>
      <c r="W186" s="107"/>
      <c r="X186" s="107"/>
      <c r="Y186" s="107"/>
      <c r="Z186" s="105"/>
      <c r="AA186" s="107"/>
      <c r="AB186" s="107"/>
      <c r="AC186" s="107"/>
      <c r="AD186" s="107"/>
      <c r="AE186" s="107"/>
      <c r="AF186" s="107"/>
      <c r="AG186" s="107"/>
      <c r="AH186" s="107"/>
      <c r="AI186" s="107"/>
      <c r="AJ186" s="107"/>
      <c r="AK186" s="107"/>
      <c r="AL186" s="107"/>
      <c r="AM186" s="107"/>
      <c r="AN186" s="108"/>
      <c r="AO186" s="105"/>
      <c r="AP186" s="107"/>
      <c r="AQ186" s="109"/>
      <c r="AR186" s="109" t="str">
        <f>IFERROR(__xludf.DUMMYFUNCTION("IF(IFERROR(VLOOKUP(A186, IMPORTRANGE(""https://docs.google.com/spreadsheets/d/1f7uHQQgxgff8nh6aFDrh_cqkeFpcVPsvJILesm778_0"", ""工作表1!A:B""), 2, FALSE), """") &lt;&gt; """", ""有縮圖"", ""無縮圖"")"),"無縮圖")</f>
        <v>無縮圖</v>
      </c>
      <c r="AS186" s="105"/>
    </row>
    <row r="187">
      <c r="A187" s="114" t="s">
        <v>1271</v>
      </c>
      <c r="B187" s="94"/>
      <c r="C187" s="95"/>
      <c r="D187" s="96"/>
      <c r="E187" s="115" t="s">
        <v>3570</v>
      </c>
      <c r="F187" s="98"/>
      <c r="G187" s="94" t="s">
        <v>229</v>
      </c>
      <c r="H187" s="100" t="s">
        <v>35</v>
      </c>
      <c r="I187" s="100" t="s">
        <v>84</v>
      </c>
      <c r="J187" s="342"/>
      <c r="K187" s="94" t="s">
        <v>4688</v>
      </c>
      <c r="L187" s="111"/>
      <c r="M187" s="112" t="b">
        <v>1</v>
      </c>
      <c r="N187" s="113" t="b">
        <v>1</v>
      </c>
      <c r="O187" s="113" t="b">
        <v>0</v>
      </c>
      <c r="P187" s="113" t="b">
        <v>0</v>
      </c>
      <c r="Q187" s="105"/>
      <c r="R187" s="106" t="str">
        <f t="array" ref="R187">IFERROR(INDEX('印量調查區'!G:G, MATCH(A187, '印量調查區'!A:A, 0)), "")</f>
        <v/>
      </c>
      <c r="S187" s="118" t="s">
        <v>4690</v>
      </c>
      <c r="T187" s="107"/>
      <c r="U187" s="107"/>
      <c r="V187" s="107"/>
      <c r="W187" s="118" t="s">
        <v>4693</v>
      </c>
      <c r="X187" s="107"/>
      <c r="Y187" s="118" t="s">
        <v>4694</v>
      </c>
      <c r="Z187" s="107"/>
      <c r="AA187" s="107"/>
      <c r="AB187" s="107"/>
      <c r="AC187" s="107"/>
      <c r="AD187" s="107"/>
      <c r="AE187" s="107"/>
      <c r="AF187" s="107"/>
      <c r="AG187" s="107"/>
      <c r="AH187" s="107"/>
      <c r="AI187" s="107"/>
      <c r="AJ187" s="107"/>
      <c r="AK187" s="107"/>
      <c r="AL187" s="107"/>
      <c r="AM187" s="107"/>
      <c r="AN187" s="107"/>
      <c r="AO187" s="107"/>
      <c r="AP187" s="108" t="s">
        <v>4700</v>
      </c>
      <c r="AQ187" s="109"/>
      <c r="AR187" s="109" t="str">
        <f>IFERROR(__xludf.DUMMYFUNCTION("IF(IFERROR(VLOOKUP(A187, IMPORTRANGE(""https://docs.google.com/spreadsheets/d/1f7uHQQgxgff8nh6aFDrh_cqkeFpcVPsvJILesm778_0"", ""工作表1!A:B""), 2, FALSE), """") &lt;&gt; """", ""有縮圖"", ""無縮圖"")"),"有縮圖")</f>
        <v>有縮圖</v>
      </c>
      <c r="AS187" s="107"/>
    </row>
    <row r="188">
      <c r="A188" s="114" t="s">
        <v>1272</v>
      </c>
      <c r="B188" s="94"/>
      <c r="C188" s="95"/>
      <c r="D188" s="115" t="s">
        <v>2925</v>
      </c>
      <c r="E188" s="97" t="s">
        <v>2925</v>
      </c>
      <c r="F188" s="98"/>
      <c r="G188" s="94" t="s">
        <v>144</v>
      </c>
      <c r="H188" s="100" t="s">
        <v>34</v>
      </c>
      <c r="I188" s="100" t="s">
        <v>108</v>
      </c>
      <c r="J188" s="117" t="s">
        <v>4706</v>
      </c>
      <c r="K188" s="94" t="s">
        <v>4707</v>
      </c>
      <c r="L188" s="111"/>
      <c r="M188" s="112" t="b">
        <v>1</v>
      </c>
      <c r="N188" s="113" t="b">
        <v>1</v>
      </c>
      <c r="O188" s="113" t="b">
        <v>1</v>
      </c>
      <c r="P188" s="113" t="b">
        <v>1</v>
      </c>
      <c r="Q188" s="107"/>
      <c r="R188" s="106" t="str">
        <f t="array" ref="R188">IFERROR(INDEX('印量調查區'!G:G, MATCH(A188, '印量調查區'!A:A, 0)), "")</f>
        <v/>
      </c>
      <c r="S188" s="118" t="s">
        <v>4708</v>
      </c>
      <c r="T188" s="107"/>
      <c r="U188" s="107"/>
      <c r="V188" s="107"/>
      <c r="W188" s="118" t="s">
        <v>4711</v>
      </c>
      <c r="X188" s="107"/>
      <c r="Y188" s="107"/>
      <c r="Z188" s="107"/>
      <c r="AA188" s="107"/>
      <c r="AB188" s="107"/>
      <c r="AC188" s="107"/>
      <c r="AD188" s="107"/>
      <c r="AE188" s="118" t="s">
        <v>4714</v>
      </c>
      <c r="AF188" s="107"/>
      <c r="AG188" s="107"/>
      <c r="AH188" s="107"/>
      <c r="AI188" s="107"/>
      <c r="AJ188" s="107"/>
      <c r="AK188" s="107"/>
      <c r="AL188" s="107"/>
      <c r="AM188" s="107"/>
      <c r="AN188" s="118" t="s">
        <v>4717</v>
      </c>
      <c r="AO188" s="118" t="s">
        <v>4719</v>
      </c>
      <c r="AP188" s="108" t="s">
        <v>4721</v>
      </c>
      <c r="AQ188" s="109"/>
      <c r="AR188" s="109" t="str">
        <f>IFERROR(__xludf.DUMMYFUNCTION("IF(IFERROR(VLOOKUP(A188, IMPORTRANGE(""https://docs.google.com/spreadsheets/d/1f7uHQQgxgff8nh6aFDrh_cqkeFpcVPsvJILesm778_0"", ""工作表1!A:B""), 2, FALSE), """") &lt;&gt; """", ""有縮圖"", ""無縮圖"")"),"有縮圖")</f>
        <v>有縮圖</v>
      </c>
      <c r="AS188" s="107"/>
    </row>
    <row r="189">
      <c r="A189" s="114" t="s">
        <v>1273</v>
      </c>
      <c r="B189" s="94"/>
      <c r="C189" s="95"/>
      <c r="D189" s="97" t="s">
        <v>264</v>
      </c>
      <c r="E189" s="115" t="s">
        <v>1980</v>
      </c>
      <c r="F189" s="98"/>
      <c r="G189" s="94" t="s">
        <v>144</v>
      </c>
      <c r="H189" s="99"/>
      <c r="I189" s="99"/>
      <c r="J189" s="110"/>
      <c r="K189" s="98"/>
      <c r="L189" s="111"/>
      <c r="M189" s="112" t="b">
        <v>1</v>
      </c>
      <c r="N189" s="113" t="b">
        <v>0</v>
      </c>
      <c r="O189" s="113" t="b">
        <v>0</v>
      </c>
      <c r="P189" s="113" t="b">
        <v>0</v>
      </c>
      <c r="Q189" s="107"/>
      <c r="R189" s="106" t="str">
        <f t="array" ref="R189">IFERROR(INDEX('印量調查區'!G:G, MATCH(A189, '印量調查區'!A:A, 0)), "")</f>
        <v/>
      </c>
      <c r="S189" s="118" t="s">
        <v>4724</v>
      </c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  <c r="AI189" s="107"/>
      <c r="AJ189" s="107"/>
      <c r="AK189" s="107"/>
      <c r="AL189" s="107"/>
      <c r="AM189" s="107"/>
      <c r="AN189" s="107"/>
      <c r="AO189" s="107"/>
      <c r="AP189" s="107"/>
      <c r="AQ189" s="109"/>
      <c r="AR189" s="109" t="str">
        <f>IFERROR(__xludf.DUMMYFUNCTION("IF(IFERROR(VLOOKUP(A189, IMPORTRANGE(""https://docs.google.com/spreadsheets/d/1f7uHQQgxgff8nh6aFDrh_cqkeFpcVPsvJILesm778_0"", ""工作表1!A:B""), 2, FALSE), """") &lt;&gt; """", ""有縮圖"", ""無縮圖"")"),"無縮圖")</f>
        <v>無縮圖</v>
      </c>
      <c r="AS189" s="107"/>
    </row>
    <row r="190">
      <c r="A190" s="114" t="s">
        <v>1274</v>
      </c>
      <c r="B190" s="94"/>
      <c r="C190" s="95"/>
      <c r="D190" s="97" t="s">
        <v>3063</v>
      </c>
      <c r="E190" s="115" t="s">
        <v>3606</v>
      </c>
      <c r="F190" s="98"/>
      <c r="G190" s="94" t="s">
        <v>144</v>
      </c>
      <c r="H190" s="99"/>
      <c r="I190" s="99"/>
      <c r="J190" s="110"/>
      <c r="K190" s="98"/>
      <c r="L190" s="111"/>
      <c r="M190" s="112" t="b">
        <v>1</v>
      </c>
      <c r="N190" s="113" t="b">
        <v>0</v>
      </c>
      <c r="O190" s="113" t="b">
        <v>0</v>
      </c>
      <c r="P190" s="113" t="b">
        <v>0</v>
      </c>
      <c r="Q190" s="107"/>
      <c r="R190" s="106" t="str">
        <f t="array" ref="R190">IFERROR(INDEX('印量調查區'!G:G, MATCH(A190, '印量調查區'!A:A, 0)), "")</f>
        <v/>
      </c>
      <c r="S190" s="118" t="s">
        <v>4730</v>
      </c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18" t="s">
        <v>4732</v>
      </c>
      <c r="AF190" s="118" t="s">
        <v>4734</v>
      </c>
      <c r="AG190" s="107"/>
      <c r="AH190" s="107"/>
      <c r="AI190" s="107"/>
      <c r="AJ190" s="107"/>
      <c r="AK190" s="118" t="s">
        <v>4736</v>
      </c>
      <c r="AL190" s="118" t="s">
        <v>4738</v>
      </c>
      <c r="AM190" s="107"/>
      <c r="AN190" s="107"/>
      <c r="AO190" s="107"/>
      <c r="AP190" s="107"/>
      <c r="AQ190" s="109"/>
      <c r="AR190" s="109" t="str">
        <f>IFERROR(__xludf.DUMMYFUNCTION("IF(IFERROR(VLOOKUP(A190, IMPORTRANGE(""https://docs.google.com/spreadsheets/d/1f7uHQQgxgff8nh6aFDrh_cqkeFpcVPsvJILesm778_0"", ""工作表1!A:B""), 2, FALSE), """") &lt;&gt; """", ""有縮圖"", ""無縮圖"")"),"無縮圖")</f>
        <v>無縮圖</v>
      </c>
      <c r="AS190" s="107"/>
    </row>
    <row r="191">
      <c r="A191" s="114" t="s">
        <v>1275</v>
      </c>
      <c r="B191" s="94"/>
      <c r="C191" s="95"/>
      <c r="D191" s="116"/>
      <c r="E191" s="97" t="s">
        <v>3664</v>
      </c>
      <c r="F191" s="98"/>
      <c r="G191" s="94" t="s">
        <v>144</v>
      </c>
      <c r="H191" s="99"/>
      <c r="I191" s="100" t="s">
        <v>108</v>
      </c>
      <c r="J191" s="110"/>
      <c r="K191" s="98"/>
      <c r="L191" s="111"/>
      <c r="M191" s="112" t="b">
        <v>1</v>
      </c>
      <c r="N191" s="113" t="b">
        <v>1</v>
      </c>
      <c r="O191" s="113" t="b">
        <v>1</v>
      </c>
      <c r="P191" s="113" t="b">
        <v>0</v>
      </c>
      <c r="Q191" s="107"/>
      <c r="R191" s="106" t="str">
        <f t="array" ref="R191">IFERROR(INDEX('印量調查區'!G:G, MATCH(A191, '印量調查區'!A:A, 0)), "")</f>
        <v/>
      </c>
      <c r="S191" s="118" t="s">
        <v>4743</v>
      </c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  <c r="AI191" s="107"/>
      <c r="AJ191" s="107"/>
      <c r="AK191" s="118" t="s">
        <v>4746</v>
      </c>
      <c r="AL191" s="107"/>
      <c r="AM191" s="107"/>
      <c r="AN191" s="118" t="s">
        <v>3912</v>
      </c>
      <c r="AO191" s="107"/>
      <c r="AP191" s="107"/>
      <c r="AQ191" s="109"/>
      <c r="AR191" s="109" t="str">
        <f>IFERROR(__xludf.DUMMYFUNCTION("IF(IFERROR(VLOOKUP(A191, IMPORTRANGE(""https://docs.google.com/spreadsheets/d/1f7uHQQgxgff8nh6aFDrh_cqkeFpcVPsvJILesm778_0"", ""工作表1!A:B""), 2, FALSE), """") &lt;&gt; """", ""有縮圖"", ""無縮圖"")"),"有縮圖")</f>
        <v>有縮圖</v>
      </c>
      <c r="AS191" s="107"/>
    </row>
    <row r="192">
      <c r="A192" s="114" t="s">
        <v>1276</v>
      </c>
      <c r="B192" s="94"/>
      <c r="C192" s="120" t="s">
        <v>2762</v>
      </c>
      <c r="D192" s="96"/>
      <c r="E192" s="116"/>
      <c r="F192" s="98"/>
      <c r="G192" s="94" t="s">
        <v>144</v>
      </c>
      <c r="H192" s="99"/>
      <c r="I192" s="99"/>
      <c r="J192" s="110"/>
      <c r="K192" s="98"/>
      <c r="L192" s="111"/>
      <c r="M192" s="112" t="b">
        <v>1</v>
      </c>
      <c r="N192" s="113" t="b">
        <v>0</v>
      </c>
      <c r="O192" s="113" t="b">
        <v>0</v>
      </c>
      <c r="P192" s="113" t="b">
        <v>0</v>
      </c>
      <c r="Q192" s="107"/>
      <c r="R192" s="106" t="str">
        <f t="array" ref="R192">IFERROR(INDEX('印量調查區'!G:G, MATCH(A192, '印量調查區'!A:A, 0)), "")</f>
        <v/>
      </c>
      <c r="S192" s="107"/>
      <c r="T192" s="107"/>
      <c r="U192" s="107"/>
      <c r="V192" s="107"/>
      <c r="W192" s="118" t="s">
        <v>4754</v>
      </c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  <c r="AI192" s="107"/>
      <c r="AJ192" s="107"/>
      <c r="AK192" s="107"/>
      <c r="AL192" s="107"/>
      <c r="AM192" s="107"/>
      <c r="AN192" s="107"/>
      <c r="AO192" s="107"/>
      <c r="AP192" s="107"/>
      <c r="AQ192" s="109"/>
      <c r="AR192" s="109" t="str">
        <f>IFERROR(__xludf.DUMMYFUNCTION("IF(IFERROR(VLOOKUP(A192, IMPORTRANGE(""https://docs.google.com/spreadsheets/d/1f7uHQQgxgff8nh6aFDrh_cqkeFpcVPsvJILesm778_0"", ""工作表1!A:B""), 2, FALSE), """") &lt;&gt; """", ""有縮圖"", ""無縮圖"")"),"無縮圖")</f>
        <v>無縮圖</v>
      </c>
      <c r="AS192" s="107"/>
    </row>
    <row r="193">
      <c r="A193" s="114" t="s">
        <v>1277</v>
      </c>
      <c r="B193" s="94"/>
      <c r="C193" s="95"/>
      <c r="D193" s="97" t="s">
        <v>2659</v>
      </c>
      <c r="E193" s="115" t="s">
        <v>2659</v>
      </c>
      <c r="F193" s="98"/>
      <c r="G193" s="94" t="s">
        <v>3879</v>
      </c>
      <c r="H193" s="100" t="s">
        <v>34</v>
      </c>
      <c r="I193" s="100" t="s">
        <v>108</v>
      </c>
      <c r="J193" s="117" t="s">
        <v>4757</v>
      </c>
      <c r="K193" s="94" t="s">
        <v>4758</v>
      </c>
      <c r="L193" s="111"/>
      <c r="M193" s="112" t="b">
        <v>1</v>
      </c>
      <c r="N193" s="113" t="b">
        <v>1</v>
      </c>
      <c r="O193" s="113" t="b">
        <v>1</v>
      </c>
      <c r="P193" s="113" t="b">
        <v>0</v>
      </c>
      <c r="Q193" s="105"/>
      <c r="R193" s="106" t="str">
        <f t="array" ref="R193">IFERROR(INDEX('印量調查區'!G:G, MATCH(A193, '印量調查區'!A:A, 0)), "")</f>
        <v/>
      </c>
      <c r="S193" s="118" t="s">
        <v>4760</v>
      </c>
      <c r="T193" s="107"/>
      <c r="U193" s="107"/>
      <c r="V193" s="107"/>
      <c r="W193" s="105"/>
      <c r="X193" s="107"/>
      <c r="Y193" s="107"/>
      <c r="Z193" s="105"/>
      <c r="AA193" s="107"/>
      <c r="AB193" s="105"/>
      <c r="AC193" s="107"/>
      <c r="AD193" s="107"/>
      <c r="AE193" s="105"/>
      <c r="AF193" s="107"/>
      <c r="AG193" s="107"/>
      <c r="AH193" s="107"/>
      <c r="AI193" s="107"/>
      <c r="AJ193" s="107"/>
      <c r="AK193" s="107"/>
      <c r="AL193" s="107"/>
      <c r="AM193" s="107"/>
      <c r="AN193" s="118" t="s">
        <v>4762</v>
      </c>
      <c r="AO193" s="105"/>
      <c r="AP193" s="28" t="s">
        <v>4764</v>
      </c>
      <c r="AQ193" s="109"/>
      <c r="AR193" s="109" t="str">
        <f>IFERROR(__xludf.DUMMYFUNCTION("IF(IFERROR(VLOOKUP(A193, IMPORTRANGE(""https://docs.google.com/spreadsheets/d/1f7uHQQgxgff8nh6aFDrh_cqkeFpcVPsvJILesm778_0"", ""工作表1!A:B""), 2, FALSE), """") &lt;&gt; """", ""有縮圖"", ""無縮圖"")"),"無縮圖")</f>
        <v>無縮圖</v>
      </c>
      <c r="AS193" s="107"/>
    </row>
    <row r="194">
      <c r="A194" s="114" t="s">
        <v>1278</v>
      </c>
      <c r="B194" s="94"/>
      <c r="C194" s="120" t="s">
        <v>2029</v>
      </c>
      <c r="D194" s="96"/>
      <c r="E194" s="96"/>
      <c r="F194" s="98"/>
      <c r="G194" s="94"/>
      <c r="H194" s="100"/>
      <c r="I194" s="100"/>
      <c r="J194" s="101"/>
      <c r="K194" s="94"/>
      <c r="L194" s="111"/>
      <c r="M194" s="112" t="b">
        <v>0</v>
      </c>
      <c r="N194" s="113" t="b">
        <v>0</v>
      </c>
      <c r="O194" s="113" t="b">
        <v>0</v>
      </c>
      <c r="P194" s="113" t="b">
        <v>0</v>
      </c>
      <c r="Q194" s="107"/>
      <c r="R194" s="106" t="str">
        <f t="array" ref="R194">IFERROR(INDEX('印量調查區'!G:G, MATCH(A194, '印量調查區'!A:A, 0)), "")</f>
        <v/>
      </c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  <c r="AK194" s="107"/>
      <c r="AL194" s="107"/>
      <c r="AM194" s="107"/>
      <c r="AN194" s="105"/>
      <c r="AO194" s="105"/>
      <c r="AP194" s="107"/>
      <c r="AQ194" s="109"/>
      <c r="AR194" s="109" t="str">
        <f>IFERROR(__xludf.DUMMYFUNCTION("IF(IFERROR(VLOOKUP(A194, IMPORTRANGE(""https://docs.google.com/spreadsheets/d/1f7uHQQgxgff8nh6aFDrh_cqkeFpcVPsvJILesm778_0"", ""工作表1!A:B""), 2, FALSE), """") &lt;&gt; """", ""有縮圖"", ""無縮圖"")"),"無縮圖")</f>
        <v>無縮圖</v>
      </c>
      <c r="AS194" s="107"/>
    </row>
    <row r="195">
      <c r="A195" s="114" t="s">
        <v>1280</v>
      </c>
      <c r="B195" s="94"/>
      <c r="C195" s="120" t="s">
        <v>2797</v>
      </c>
      <c r="D195" s="97" t="s">
        <v>3426</v>
      </c>
      <c r="E195" s="96"/>
      <c r="F195" s="98"/>
      <c r="G195" s="94" t="s">
        <v>144</v>
      </c>
      <c r="H195" s="100"/>
      <c r="I195" s="100"/>
      <c r="J195" s="101"/>
      <c r="L195" s="111"/>
      <c r="M195" s="112" t="b">
        <v>1</v>
      </c>
      <c r="N195" s="113" t="b">
        <v>0</v>
      </c>
      <c r="O195" s="113" t="b">
        <v>1</v>
      </c>
      <c r="P195" s="113" t="b">
        <v>0</v>
      </c>
      <c r="Q195" s="107"/>
      <c r="R195" s="106" t="str">
        <f t="array" ref="R195">IFERROR(INDEX('印量調查區'!G:G, MATCH(A195, '印量調查區'!A:A, 0)), "")</f>
        <v/>
      </c>
      <c r="S195" s="107"/>
      <c r="T195" s="68"/>
      <c r="U195" s="68"/>
      <c r="V195" s="107"/>
      <c r="W195" s="118" t="s">
        <v>4779</v>
      </c>
      <c r="X195" s="68"/>
      <c r="Y195" s="107"/>
      <c r="Z195" s="107"/>
      <c r="AA195" s="68"/>
      <c r="AB195" s="107"/>
      <c r="AC195" s="107"/>
      <c r="AD195" s="105"/>
      <c r="AE195" s="118" t="s">
        <v>4781</v>
      </c>
      <c r="AF195" s="107"/>
      <c r="AG195" s="107"/>
      <c r="AH195" s="107"/>
      <c r="AI195" s="105"/>
      <c r="AJ195" s="107"/>
      <c r="AK195" s="107"/>
      <c r="AL195" s="107"/>
      <c r="AM195" s="105"/>
      <c r="AN195" s="108" t="s">
        <v>4787</v>
      </c>
      <c r="AO195" s="105"/>
      <c r="AP195" s="108"/>
      <c r="AQ195" s="109"/>
      <c r="AR195" s="109" t="str">
        <f>IFERROR(__xludf.DUMMYFUNCTION("IF(IFERROR(VLOOKUP(A195, IMPORTRANGE(""https://docs.google.com/spreadsheets/d/1f7uHQQgxgff8nh6aFDrh_cqkeFpcVPsvJILesm778_0"", ""工作表1!A:B""), 2, FALSE), """") &lt;&gt; """", ""有縮圖"", ""無縮圖"")"),"無縮圖")</f>
        <v>無縮圖</v>
      </c>
      <c r="AS195" s="105"/>
    </row>
    <row r="196">
      <c r="A196" s="114" t="s">
        <v>1281</v>
      </c>
      <c r="B196" s="94" t="s">
        <v>4789</v>
      </c>
      <c r="C196" s="120" t="s">
        <v>2224</v>
      </c>
      <c r="D196" s="116"/>
      <c r="E196" s="116"/>
      <c r="F196" s="98"/>
      <c r="G196" s="94" t="s">
        <v>144</v>
      </c>
      <c r="H196" s="100"/>
      <c r="I196" s="100"/>
      <c r="J196" s="110"/>
      <c r="K196" s="94"/>
      <c r="L196" s="111"/>
      <c r="M196" s="112" t="b">
        <v>1</v>
      </c>
      <c r="N196" s="113" t="b">
        <v>0</v>
      </c>
      <c r="O196" s="113" t="b">
        <v>0</v>
      </c>
      <c r="P196" s="113" t="b">
        <v>0</v>
      </c>
      <c r="Q196" s="107"/>
      <c r="R196" s="106" t="str">
        <f t="array" ref="R196">IFERROR(INDEX('印量調查區'!G:G, MATCH(A196, '印量調查區'!A:A, 0)), "")</f>
        <v/>
      </c>
      <c r="S196" s="118" t="s">
        <v>4790</v>
      </c>
      <c r="T196" s="107"/>
      <c r="U196" s="107"/>
      <c r="V196" s="107"/>
      <c r="W196" s="118" t="s">
        <v>4793</v>
      </c>
      <c r="X196" s="107"/>
      <c r="Y196" s="107"/>
      <c r="Z196" s="118" t="s">
        <v>4794</v>
      </c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  <c r="AK196" s="107"/>
      <c r="AL196" s="107"/>
      <c r="AM196" s="107"/>
      <c r="AN196" s="107"/>
      <c r="AO196" s="105"/>
      <c r="AP196" s="107"/>
      <c r="AQ196" s="109"/>
      <c r="AR196" s="109" t="str">
        <f>IFERROR(__xludf.DUMMYFUNCTION("IF(IFERROR(VLOOKUP(A196, IMPORTRANGE(""https://docs.google.com/spreadsheets/d/1f7uHQQgxgff8nh6aFDrh_cqkeFpcVPsvJILesm778_0"", ""工作表1!A:B""), 2, FALSE), """") &lt;&gt; """", ""有縮圖"", ""無縮圖"")"),"有縮圖")</f>
        <v>有縮圖</v>
      </c>
      <c r="AS196" s="107"/>
    </row>
    <row r="197">
      <c r="A197" s="114" t="s">
        <v>1282</v>
      </c>
      <c r="B197" s="94"/>
      <c r="C197" s="120" t="s">
        <v>2614</v>
      </c>
      <c r="D197" s="116"/>
      <c r="E197" s="96"/>
      <c r="F197" s="98"/>
      <c r="G197" s="94" t="s">
        <v>3879</v>
      </c>
      <c r="H197" s="99"/>
      <c r="I197" s="99"/>
      <c r="J197" s="110"/>
      <c r="K197" s="98"/>
      <c r="L197" s="111"/>
      <c r="M197" s="112" t="b">
        <v>1</v>
      </c>
      <c r="N197" s="113" t="b">
        <v>0</v>
      </c>
      <c r="O197" s="113" t="b">
        <v>0</v>
      </c>
      <c r="P197" s="113" t="b">
        <v>0</v>
      </c>
      <c r="Q197" s="105"/>
      <c r="R197" s="106" t="str">
        <f t="array" ref="R197">IFERROR(INDEX('印量調查區'!G:G, MATCH(A197, '印量調查區'!A:A, 0)), "")</f>
        <v/>
      </c>
      <c r="S197" s="118" t="s">
        <v>4799</v>
      </c>
      <c r="T197" s="107"/>
      <c r="U197" s="107"/>
      <c r="V197" s="107"/>
      <c r="W197" s="118" t="s">
        <v>4801</v>
      </c>
      <c r="X197" s="107"/>
      <c r="Y197" s="107"/>
      <c r="Z197" s="107"/>
      <c r="AA197" s="107"/>
      <c r="AB197" s="107"/>
      <c r="AC197" s="107"/>
      <c r="AD197" s="107"/>
      <c r="AE197" s="118" t="s">
        <v>4804</v>
      </c>
      <c r="AF197" s="105"/>
      <c r="AG197" s="105"/>
      <c r="AH197" s="107"/>
      <c r="AI197" s="105"/>
      <c r="AJ197" s="107"/>
      <c r="AK197" s="107"/>
      <c r="AL197" s="118" t="s">
        <v>4808</v>
      </c>
      <c r="AM197" s="107"/>
      <c r="AN197" s="107"/>
      <c r="AO197" s="107"/>
      <c r="AP197" s="107"/>
      <c r="AQ197" s="109"/>
      <c r="AR197" s="109" t="str">
        <f>IFERROR(__xludf.DUMMYFUNCTION("IF(IFERROR(VLOOKUP(A197, IMPORTRANGE(""https://docs.google.com/spreadsheets/d/1f7uHQQgxgff8nh6aFDrh_cqkeFpcVPsvJILesm778_0"", ""工作表1!A:B""), 2, FALSE), """") &lt;&gt; """", ""有縮圖"", ""無縮圖"")"),"無縮圖")</f>
        <v>無縮圖</v>
      </c>
      <c r="AS197" s="107"/>
    </row>
    <row r="198">
      <c r="A198" s="114" t="s">
        <v>1283</v>
      </c>
      <c r="B198" s="94" t="s">
        <v>4810</v>
      </c>
      <c r="C198" s="120" t="s">
        <v>2780</v>
      </c>
      <c r="D198" s="116"/>
      <c r="E198" s="115" t="s">
        <v>2780</v>
      </c>
      <c r="F198" s="98"/>
      <c r="G198" s="94" t="s">
        <v>144</v>
      </c>
      <c r="H198" s="99"/>
      <c r="I198" s="100" t="s">
        <v>108</v>
      </c>
      <c r="J198" s="117" t="s">
        <v>1697</v>
      </c>
      <c r="K198" s="98"/>
      <c r="L198" s="111"/>
      <c r="M198" s="112" t="b">
        <v>1</v>
      </c>
      <c r="N198" s="113" t="b">
        <v>1</v>
      </c>
      <c r="O198" s="113" t="b">
        <v>0</v>
      </c>
      <c r="P198" s="113" t="b">
        <v>0</v>
      </c>
      <c r="Q198" s="107"/>
      <c r="R198" s="106" t="str">
        <f t="array" ref="R198">IFERROR(INDEX('印量調查區'!G:G, MATCH(A198, '印量調查區'!A:A, 0)), "")</f>
        <v/>
      </c>
      <c r="S198" s="118" t="s">
        <v>4814</v>
      </c>
      <c r="T198" s="107"/>
      <c r="U198" s="107"/>
      <c r="V198" s="107"/>
      <c r="W198" s="118" t="s">
        <v>4818</v>
      </c>
      <c r="X198" s="107"/>
      <c r="Y198" s="118" t="s">
        <v>4823</v>
      </c>
      <c r="Z198" s="107"/>
      <c r="AA198" s="107"/>
      <c r="AB198" s="107"/>
      <c r="AC198" s="107"/>
      <c r="AD198" s="107"/>
      <c r="AE198" s="118" t="s">
        <v>4825</v>
      </c>
      <c r="AF198" s="107"/>
      <c r="AG198" s="107"/>
      <c r="AH198" s="107"/>
      <c r="AI198" s="107"/>
      <c r="AJ198" s="107"/>
      <c r="AK198" s="107"/>
      <c r="AL198" s="107"/>
      <c r="AM198" s="107"/>
      <c r="AN198" s="107"/>
      <c r="AO198" s="107"/>
      <c r="AP198" s="107"/>
      <c r="AQ198" s="109"/>
      <c r="AR198" s="109" t="str">
        <f>IFERROR(__xludf.DUMMYFUNCTION("IF(IFERROR(VLOOKUP(A198, IMPORTRANGE(""https://docs.google.com/spreadsheets/d/1f7uHQQgxgff8nh6aFDrh_cqkeFpcVPsvJILesm778_0"", ""工作表1!A:B""), 2, FALSE), """") &lt;&gt; """", ""有縮圖"", ""無縮圖"")"),"無縮圖")</f>
        <v>無縮圖</v>
      </c>
      <c r="AS198" s="107"/>
    </row>
    <row r="199">
      <c r="A199" s="114" t="s">
        <v>1284</v>
      </c>
      <c r="B199" s="94"/>
      <c r="C199" s="95"/>
      <c r="D199" s="115" t="s">
        <v>3019</v>
      </c>
      <c r="E199" s="115" t="s">
        <v>3019</v>
      </c>
      <c r="F199" s="98"/>
      <c r="G199" s="94" t="s">
        <v>144</v>
      </c>
      <c r="H199" s="100"/>
      <c r="I199" s="100"/>
      <c r="J199" s="110"/>
      <c r="K199" s="94"/>
      <c r="L199" s="111"/>
      <c r="M199" s="112" t="b">
        <v>1</v>
      </c>
      <c r="N199" s="113" t="b">
        <v>0</v>
      </c>
      <c r="O199" s="113" t="b">
        <v>0</v>
      </c>
      <c r="P199" s="113" t="b">
        <v>0</v>
      </c>
      <c r="Q199" s="107"/>
      <c r="R199" s="106" t="str">
        <f t="array" ref="R199">IFERROR(INDEX('印量調查區'!G:G, MATCH(A199, '印量調查區'!A:A, 0)), "")</f>
        <v/>
      </c>
      <c r="S199" s="118" t="s">
        <v>4022</v>
      </c>
      <c r="T199" s="107"/>
      <c r="U199" s="107"/>
      <c r="V199" s="107"/>
      <c r="W199" s="105" t="s">
        <v>3629</v>
      </c>
      <c r="X199" s="107"/>
      <c r="Y199" s="118" t="s">
        <v>4023</v>
      </c>
      <c r="Z199" s="105" t="s">
        <v>3062</v>
      </c>
      <c r="AA199" s="107"/>
      <c r="AB199" s="107"/>
      <c r="AC199" s="107"/>
      <c r="AD199" s="107"/>
      <c r="AE199" s="107"/>
      <c r="AF199" s="107"/>
      <c r="AG199" s="107"/>
      <c r="AH199" s="107"/>
      <c r="AI199" s="107"/>
      <c r="AJ199" s="107"/>
      <c r="AK199" s="107"/>
      <c r="AL199" s="107"/>
      <c r="AM199" s="107"/>
      <c r="AN199" s="107"/>
      <c r="AO199" s="105"/>
      <c r="AP199" s="107"/>
      <c r="AQ199" s="109"/>
      <c r="AR199" s="109" t="str">
        <f>IFERROR(__xludf.DUMMYFUNCTION("IF(IFERROR(VLOOKUP(A199, IMPORTRANGE(""https://docs.google.com/spreadsheets/d/1f7uHQQgxgff8nh6aFDrh_cqkeFpcVPsvJILesm778_0"", ""工作表1!A:B""), 2, FALSE), """") &lt;&gt; """", ""有縮圖"", ""無縮圖"")"),"無縮圖")</f>
        <v>無縮圖</v>
      </c>
      <c r="AS199" s="107"/>
    </row>
    <row r="200">
      <c r="A200" s="114" t="s">
        <v>1285</v>
      </c>
      <c r="B200" s="94" t="s">
        <v>4839</v>
      </c>
      <c r="C200" s="120" t="s">
        <v>2485</v>
      </c>
      <c r="D200" s="116"/>
      <c r="E200" s="116"/>
      <c r="F200" s="98"/>
      <c r="G200" s="94" t="s">
        <v>223</v>
      </c>
      <c r="H200" s="100"/>
      <c r="I200" s="100"/>
      <c r="J200" s="110"/>
      <c r="K200" s="94"/>
      <c r="L200" s="111"/>
      <c r="M200" s="112" t="b">
        <v>1</v>
      </c>
      <c r="N200" s="113" t="b">
        <v>0</v>
      </c>
      <c r="O200" s="113" t="b">
        <v>0</v>
      </c>
      <c r="P200" s="113" t="b">
        <v>0</v>
      </c>
      <c r="Q200" s="107"/>
      <c r="R200" s="106" t="str">
        <f t="array" ref="R200">IFERROR(INDEX('印量調查區'!G:G, MATCH(A200, '印量調查區'!A:A, 0)), "")</f>
        <v/>
      </c>
      <c r="S200" s="118" t="s">
        <v>4847</v>
      </c>
      <c r="T200" s="107"/>
      <c r="U200" s="107"/>
      <c r="V200" s="107"/>
      <c r="W200" s="118" t="s">
        <v>4849</v>
      </c>
      <c r="X200" s="107"/>
      <c r="Y200" s="107"/>
      <c r="Z200" s="107"/>
      <c r="AA200" s="107"/>
      <c r="AB200" s="107"/>
      <c r="AC200" s="107"/>
      <c r="AD200" s="118" t="s">
        <v>4851</v>
      </c>
      <c r="AE200" s="107"/>
      <c r="AF200" s="118" t="s">
        <v>4852</v>
      </c>
      <c r="AG200" s="118" t="s">
        <v>4857</v>
      </c>
      <c r="AH200" s="107"/>
      <c r="AI200" s="118" t="s">
        <v>4858</v>
      </c>
      <c r="AJ200" s="107"/>
      <c r="AK200" s="107"/>
      <c r="AL200" s="118" t="s">
        <v>4860</v>
      </c>
      <c r="AM200" s="107"/>
      <c r="AN200" s="105"/>
      <c r="AO200" s="105"/>
      <c r="AP200" s="105"/>
      <c r="AQ200" s="109"/>
      <c r="AR200" s="109" t="str">
        <f>IFERROR(__xludf.DUMMYFUNCTION("IF(IFERROR(VLOOKUP(A200, IMPORTRANGE(""https://docs.google.com/spreadsheets/d/1f7uHQQgxgff8nh6aFDrh_cqkeFpcVPsvJILesm778_0"", ""工作表1!A:B""), 2, FALSE), """") &lt;&gt; """", ""有縮圖"", ""無縮圖"")"),"無縮圖")</f>
        <v>無縮圖</v>
      </c>
      <c r="AS200" s="107"/>
    </row>
    <row r="201">
      <c r="A201" s="114" t="s">
        <v>1286</v>
      </c>
      <c r="B201" s="94" t="s">
        <v>4862</v>
      </c>
      <c r="C201" s="95"/>
      <c r="D201" s="115" t="s">
        <v>3215</v>
      </c>
      <c r="E201" s="115" t="s">
        <v>3215</v>
      </c>
      <c r="F201" s="98"/>
      <c r="G201" s="94" t="s">
        <v>144</v>
      </c>
      <c r="H201" s="100" t="s">
        <v>35</v>
      </c>
      <c r="I201" s="100" t="s">
        <v>108</v>
      </c>
      <c r="J201" s="117" t="s">
        <v>4864</v>
      </c>
      <c r="K201" s="94" t="s">
        <v>4865</v>
      </c>
      <c r="L201" s="111"/>
      <c r="M201" s="112" t="b">
        <v>1</v>
      </c>
      <c r="N201" s="113" t="b">
        <v>1</v>
      </c>
      <c r="O201" s="113" t="b">
        <v>1</v>
      </c>
      <c r="P201" s="113" t="b">
        <v>0</v>
      </c>
      <c r="Q201" s="105"/>
      <c r="R201" s="106" t="str">
        <f t="array" ref="R201">IFERROR(INDEX('印量調查區'!G:G, MATCH(A201, '印量調查區'!A:A, 0)), "")</f>
        <v/>
      </c>
      <c r="S201" s="118" t="s">
        <v>4867</v>
      </c>
      <c r="T201" s="107"/>
      <c r="U201" s="107"/>
      <c r="V201" s="107"/>
      <c r="W201" s="118" t="s">
        <v>4869</v>
      </c>
      <c r="X201" s="107"/>
      <c r="Y201" s="107"/>
      <c r="Z201" s="107"/>
      <c r="AA201" s="107"/>
      <c r="AB201" s="107"/>
      <c r="AC201" s="107"/>
      <c r="AD201" s="107"/>
      <c r="AE201" s="107"/>
      <c r="AF201" s="105"/>
      <c r="AG201" s="107"/>
      <c r="AH201" s="107"/>
      <c r="AI201" s="107"/>
      <c r="AJ201" s="107"/>
      <c r="AK201" s="107"/>
      <c r="AL201" s="107"/>
      <c r="AM201" s="107"/>
      <c r="AN201" s="118" t="s">
        <v>4875</v>
      </c>
      <c r="AO201" s="107"/>
      <c r="AP201" s="107"/>
      <c r="AQ201" s="109"/>
      <c r="AR201" s="109" t="str">
        <f>IFERROR(__xludf.DUMMYFUNCTION("IF(IFERROR(VLOOKUP(A201, IMPORTRANGE(""https://docs.google.com/spreadsheets/d/1f7uHQQgxgff8nh6aFDrh_cqkeFpcVPsvJILesm778_0"", ""工作表1!A:B""), 2, FALSE), """") &lt;&gt; """", ""有縮圖"", ""無縮圖"")"),"有縮圖")</f>
        <v>有縮圖</v>
      </c>
      <c r="AS201" s="107"/>
    </row>
    <row r="202">
      <c r="A202" s="114" t="s">
        <v>1288</v>
      </c>
      <c r="B202" s="94"/>
      <c r="C202" s="95"/>
      <c r="D202" s="116"/>
      <c r="E202" s="115" t="s">
        <v>2140</v>
      </c>
      <c r="F202" s="98"/>
      <c r="G202" s="94" t="s">
        <v>4881</v>
      </c>
      <c r="H202" s="100"/>
      <c r="I202" s="100"/>
      <c r="J202" s="117"/>
      <c r="K202" s="94"/>
      <c r="L202" s="111"/>
      <c r="M202" s="112" t="b">
        <v>1</v>
      </c>
      <c r="N202" s="113" t="b">
        <v>0</v>
      </c>
      <c r="O202" s="113" t="b">
        <v>1</v>
      </c>
      <c r="P202" s="113" t="b">
        <v>0</v>
      </c>
      <c r="Q202" s="107"/>
      <c r="R202" s="106" t="str">
        <f t="array" ref="R202">IFERROR(INDEX('印量調查區'!G:G, MATCH(A202, '印量調查區'!A:A, 0)), "")</f>
        <v/>
      </c>
      <c r="S202" s="107"/>
      <c r="T202" s="107"/>
      <c r="U202" s="107"/>
      <c r="V202" s="107"/>
      <c r="W202" s="118" t="s">
        <v>4883</v>
      </c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  <c r="AI202" s="107"/>
      <c r="AJ202" s="107"/>
      <c r="AK202" s="107"/>
      <c r="AL202" s="107"/>
      <c r="AM202" s="107"/>
      <c r="AN202" s="118" t="s">
        <v>4886</v>
      </c>
      <c r="AO202" s="105"/>
      <c r="AP202" s="107"/>
      <c r="AQ202" s="109"/>
      <c r="AR202" s="109" t="str">
        <f>IFERROR(__xludf.DUMMYFUNCTION("IF(IFERROR(VLOOKUP(A202, IMPORTRANGE(""https://docs.google.com/spreadsheets/d/1f7uHQQgxgff8nh6aFDrh_cqkeFpcVPsvJILesm778_0"", ""工作表1!A:B""), 2, FALSE), """") &lt;&gt; """", ""有縮圖"", ""無縮圖"")"),"無縮圖")</f>
        <v>無縮圖</v>
      </c>
      <c r="AS202" s="107"/>
    </row>
    <row r="203">
      <c r="A203" s="114" t="s">
        <v>1289</v>
      </c>
      <c r="B203" s="94"/>
      <c r="C203" s="120" t="s">
        <v>2590</v>
      </c>
      <c r="D203" s="96"/>
      <c r="E203" s="116"/>
      <c r="F203" s="98"/>
      <c r="G203" s="94" t="s">
        <v>229</v>
      </c>
      <c r="H203" s="100" t="s">
        <v>35</v>
      </c>
      <c r="I203" s="100" t="s">
        <v>367</v>
      </c>
      <c r="J203" s="117" t="s">
        <v>4887</v>
      </c>
      <c r="K203" s="94" t="s">
        <v>4890</v>
      </c>
      <c r="L203" s="111"/>
      <c r="M203" s="112" t="b">
        <v>1</v>
      </c>
      <c r="N203" s="113" t="b">
        <v>1</v>
      </c>
      <c r="O203" s="113" t="b">
        <v>1</v>
      </c>
      <c r="P203" s="113" t="b">
        <v>1</v>
      </c>
      <c r="Q203" s="105"/>
      <c r="R203" s="106" t="str">
        <f t="array" ref="R203">IFERROR(INDEX('印量調查區'!G:G, MATCH(A203, '印量調查區'!A:A, 0)), "")</f>
        <v/>
      </c>
      <c r="S203" s="118" t="s">
        <v>4894</v>
      </c>
      <c r="T203" s="107"/>
      <c r="U203" s="107"/>
      <c r="V203" s="107"/>
      <c r="W203" s="118" t="s">
        <v>4899</v>
      </c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18" t="s">
        <v>4903</v>
      </c>
      <c r="AJ203" s="105"/>
      <c r="AK203" s="107"/>
      <c r="AL203" s="118" t="s">
        <v>4905</v>
      </c>
      <c r="AM203" s="107"/>
      <c r="AN203" s="108" t="s">
        <v>4907</v>
      </c>
      <c r="AO203" s="118" t="s">
        <v>4909</v>
      </c>
      <c r="AP203" s="118" t="s">
        <v>4910</v>
      </c>
      <c r="AQ203" s="109"/>
      <c r="AR203" s="109" t="str">
        <f>IFERROR(__xludf.DUMMYFUNCTION("IF(IFERROR(VLOOKUP(A203, IMPORTRANGE(""https://docs.google.com/spreadsheets/d/1f7uHQQgxgff8nh6aFDrh_cqkeFpcVPsvJILesm778_0"", ""工作表1!A:B""), 2, FALSE), """") &lt;&gt; """", ""有縮圖"", ""無縮圖"")"),"有縮圖")</f>
        <v>有縮圖</v>
      </c>
      <c r="AS203" s="107"/>
    </row>
    <row r="204">
      <c r="A204" s="114" t="s">
        <v>1291</v>
      </c>
      <c r="B204" s="94" t="s">
        <v>4913</v>
      </c>
      <c r="C204" s="95"/>
      <c r="D204" s="96"/>
      <c r="E204" s="115" t="s">
        <v>3624</v>
      </c>
      <c r="F204" s="98"/>
      <c r="G204" s="94" t="s">
        <v>144</v>
      </c>
      <c r="H204" s="100"/>
      <c r="I204" s="100"/>
      <c r="J204" s="117"/>
      <c r="K204" s="94"/>
      <c r="L204" s="111"/>
      <c r="M204" s="112" t="b">
        <v>1</v>
      </c>
      <c r="N204" s="113" t="b">
        <v>0</v>
      </c>
      <c r="O204" s="113" t="b">
        <v>0</v>
      </c>
      <c r="P204" s="113" t="b">
        <v>0</v>
      </c>
      <c r="Q204" s="107"/>
      <c r="R204" s="106" t="str">
        <f t="array" ref="R204">IFERROR(INDEX('印量調查區'!G:G, MATCH(A204, '印量調查區'!A:A, 0)), "")</f>
        <v/>
      </c>
      <c r="S204" s="118" t="s">
        <v>4917</v>
      </c>
      <c r="T204" s="107"/>
      <c r="U204" s="107"/>
      <c r="V204" s="107"/>
      <c r="W204" s="118" t="s">
        <v>4919</v>
      </c>
      <c r="X204" s="107"/>
      <c r="Y204" s="107"/>
      <c r="Z204" s="118" t="s">
        <v>4922</v>
      </c>
      <c r="AA204" s="107"/>
      <c r="AB204" s="107"/>
      <c r="AC204" s="107"/>
      <c r="AD204" s="107"/>
      <c r="AE204" s="107"/>
      <c r="AF204" s="107"/>
      <c r="AG204" s="107"/>
      <c r="AH204" s="107"/>
      <c r="AI204" s="107"/>
      <c r="AJ204" s="107"/>
      <c r="AK204" s="107"/>
      <c r="AL204" s="107"/>
      <c r="AM204" s="107"/>
      <c r="AN204" s="105"/>
      <c r="AO204" s="105"/>
      <c r="AP204" s="107"/>
      <c r="AQ204" s="109"/>
      <c r="AR204" s="109" t="str">
        <f>IFERROR(__xludf.DUMMYFUNCTION("IF(IFERROR(VLOOKUP(A204, IMPORTRANGE(""https://docs.google.com/spreadsheets/d/1f7uHQQgxgff8nh6aFDrh_cqkeFpcVPsvJILesm778_0"", ""工作表1!A:B""), 2, FALSE), """") &lt;&gt; """", ""有縮圖"", ""無縮圖"")"),"無縮圖")</f>
        <v>無縮圖</v>
      </c>
      <c r="AS204" s="107"/>
    </row>
    <row r="205">
      <c r="A205" s="114" t="s">
        <v>1292</v>
      </c>
      <c r="B205" s="94"/>
      <c r="C205" s="95"/>
      <c r="D205" s="115" t="s">
        <v>2280</v>
      </c>
      <c r="E205" s="97" t="s">
        <v>2280</v>
      </c>
      <c r="F205" s="98"/>
      <c r="G205" s="94" t="s">
        <v>144</v>
      </c>
      <c r="H205" s="100"/>
      <c r="I205" s="100"/>
      <c r="J205" s="101"/>
      <c r="K205" s="94"/>
      <c r="L205" s="111"/>
      <c r="M205" s="112" t="b">
        <v>1</v>
      </c>
      <c r="N205" s="113" t="b">
        <v>0</v>
      </c>
      <c r="O205" s="113" t="b">
        <v>0</v>
      </c>
      <c r="P205" s="113" t="b">
        <v>0</v>
      </c>
      <c r="Q205" s="105"/>
      <c r="R205" s="106" t="str">
        <f t="array" ref="R205">IFERROR(INDEX('印量調查區'!G:G, MATCH(A205, '印量調查區'!A:A, 0)), "")</f>
        <v/>
      </c>
      <c r="S205" s="118" t="s">
        <v>4931</v>
      </c>
      <c r="T205" s="107"/>
      <c r="U205" s="107"/>
      <c r="V205" s="107"/>
      <c r="W205" s="105"/>
      <c r="X205" s="107"/>
      <c r="Y205" s="118" t="s">
        <v>4933</v>
      </c>
      <c r="Z205" s="105"/>
      <c r="AA205" s="105"/>
      <c r="AB205" s="107"/>
      <c r="AC205" s="107"/>
      <c r="AD205" s="105"/>
      <c r="AE205" s="105"/>
      <c r="AF205" s="107"/>
      <c r="AG205" s="107"/>
      <c r="AH205" s="107"/>
      <c r="AI205" s="107"/>
      <c r="AJ205" s="107"/>
      <c r="AK205" s="107"/>
      <c r="AL205" s="105"/>
      <c r="AM205" s="107"/>
      <c r="AN205" s="108"/>
      <c r="AO205" s="105"/>
      <c r="AP205" s="107"/>
      <c r="AQ205" s="109"/>
      <c r="AR205" s="109" t="str">
        <f>IFERROR(__xludf.DUMMYFUNCTION("IF(IFERROR(VLOOKUP(A205, IMPORTRANGE(""https://docs.google.com/spreadsheets/d/1f7uHQQgxgff8nh6aFDrh_cqkeFpcVPsvJILesm778_0"", ""工作表1!A:B""), 2, FALSE), """") &lt;&gt; """", ""有縮圖"", ""無縮圖"")"),"無縮圖")</f>
        <v>無縮圖</v>
      </c>
      <c r="AS205" s="107"/>
    </row>
    <row r="206">
      <c r="A206" s="114" t="s">
        <v>1293</v>
      </c>
      <c r="B206" s="94" t="s">
        <v>4938</v>
      </c>
      <c r="C206" s="120" t="s">
        <v>2509</v>
      </c>
      <c r="D206" s="97" t="s">
        <v>3202</v>
      </c>
      <c r="E206" s="116"/>
      <c r="F206" s="98"/>
      <c r="G206" s="94" t="s">
        <v>144</v>
      </c>
      <c r="H206" s="100"/>
      <c r="I206" s="100" t="s">
        <v>108</v>
      </c>
      <c r="J206" s="117" t="s">
        <v>145</v>
      </c>
      <c r="K206" s="98"/>
      <c r="L206" s="111"/>
      <c r="M206" s="112" t="b">
        <v>1</v>
      </c>
      <c r="N206" s="113" t="b">
        <v>1</v>
      </c>
      <c r="O206" s="113" t="b">
        <v>0</v>
      </c>
      <c r="P206" s="113" t="b">
        <v>0</v>
      </c>
      <c r="Q206" s="107"/>
      <c r="R206" s="106" t="str">
        <f t="array" ref="R206">IFERROR(INDEX('印量調查區'!G:G, MATCH(A206, '印量調查區'!A:A, 0)), "")</f>
        <v/>
      </c>
      <c r="S206" s="118" t="s">
        <v>4941</v>
      </c>
      <c r="T206" s="107"/>
      <c r="U206" s="107"/>
      <c r="V206" s="107"/>
      <c r="W206" s="118" t="s">
        <v>4943</v>
      </c>
      <c r="X206" s="107"/>
      <c r="Y206" s="118" t="s">
        <v>4945</v>
      </c>
      <c r="Z206" s="118" t="s">
        <v>4947</v>
      </c>
      <c r="AA206" s="107"/>
      <c r="AB206" s="107"/>
      <c r="AC206" s="107"/>
      <c r="AD206" s="107"/>
      <c r="AE206" s="118" t="s">
        <v>4948</v>
      </c>
      <c r="AF206" s="107"/>
      <c r="AG206" s="107"/>
      <c r="AH206" s="107"/>
      <c r="AI206" s="107"/>
      <c r="AJ206" s="118" t="s">
        <v>4951</v>
      </c>
      <c r="AK206" s="107"/>
      <c r="AL206" s="107"/>
      <c r="AM206" s="107"/>
      <c r="AN206" s="105"/>
      <c r="AO206" s="107"/>
      <c r="AP206" s="107"/>
      <c r="AQ206" s="109"/>
      <c r="AR206" s="109" t="str">
        <f>IFERROR(__xludf.DUMMYFUNCTION("IF(IFERROR(VLOOKUP(A206, IMPORTRANGE(""https://docs.google.com/spreadsheets/d/1f7uHQQgxgff8nh6aFDrh_cqkeFpcVPsvJILesm778_0"", ""工作表1!A:B""), 2, FALSE), """") &lt;&gt; """", ""有縮圖"", ""無縮圖"")"),"有縮圖")</f>
        <v>有縮圖</v>
      </c>
      <c r="AS206" s="107"/>
    </row>
    <row r="207">
      <c r="A207" s="114" t="s">
        <v>1287</v>
      </c>
      <c r="B207" s="94" t="s">
        <v>4657</v>
      </c>
      <c r="C207" s="120" t="s">
        <v>2184</v>
      </c>
      <c r="D207" s="115" t="s">
        <v>2184</v>
      </c>
      <c r="E207" s="116"/>
      <c r="F207" s="98"/>
      <c r="G207" s="94" t="s">
        <v>144</v>
      </c>
      <c r="H207" s="99"/>
      <c r="I207" s="99"/>
      <c r="J207" s="110"/>
      <c r="K207" s="98"/>
      <c r="L207" s="111"/>
      <c r="M207" s="112" t="b">
        <v>1</v>
      </c>
      <c r="N207" s="113" t="b">
        <v>0</v>
      </c>
      <c r="O207" s="113" t="b">
        <v>0</v>
      </c>
      <c r="P207" s="113" t="b">
        <v>0</v>
      </c>
      <c r="Q207" s="107"/>
      <c r="R207" s="106" t="str">
        <f t="array" ref="R207">IFERROR(INDEX('印量調查區'!G:G, MATCH(A207, '印量調查區'!A:A, 0)), "")</f>
        <v/>
      </c>
      <c r="S207" s="107"/>
      <c r="T207" s="107"/>
      <c r="U207" s="107"/>
      <c r="V207" s="107"/>
      <c r="W207" s="118" t="s">
        <v>4660</v>
      </c>
      <c r="X207" s="107"/>
      <c r="Y207" s="107"/>
      <c r="Z207" s="118" t="s">
        <v>4661</v>
      </c>
      <c r="AA207" s="107"/>
      <c r="AB207" s="107"/>
      <c r="AC207" s="107"/>
      <c r="AD207" s="107"/>
      <c r="AE207" s="107"/>
      <c r="AF207" s="107"/>
      <c r="AG207" s="107"/>
      <c r="AH207" s="107"/>
      <c r="AI207" s="107"/>
      <c r="AJ207" s="107"/>
      <c r="AK207" s="107"/>
      <c r="AL207" s="107"/>
      <c r="AM207" s="107"/>
      <c r="AN207" s="107"/>
      <c r="AO207" s="107"/>
      <c r="AP207" s="107"/>
      <c r="AQ207" s="109"/>
      <c r="AR207" s="109" t="str">
        <f>IFERROR(__xludf.DUMMYFUNCTION("IF(IFERROR(VLOOKUP(A207, IMPORTRANGE(""https://docs.google.com/spreadsheets/d/1f7uHQQgxgff8nh6aFDrh_cqkeFpcVPsvJILesm778_0"", ""工作表1!A:B""), 2, FALSE), """") &lt;&gt; """", ""有縮圖"", ""無縮圖"")"),"無縮圖")</f>
        <v>無縮圖</v>
      </c>
      <c r="AS207" s="107"/>
    </row>
    <row r="208">
      <c r="A208" s="114" t="s">
        <v>1294</v>
      </c>
      <c r="B208" s="94"/>
      <c r="C208" s="95"/>
      <c r="D208" s="115" t="s">
        <v>2821</v>
      </c>
      <c r="E208" s="97" t="s">
        <v>2821</v>
      </c>
      <c r="F208" s="98"/>
      <c r="G208" s="94" t="s">
        <v>234</v>
      </c>
      <c r="H208" s="99"/>
      <c r="I208" s="99"/>
      <c r="J208" s="110"/>
      <c r="K208" s="98"/>
      <c r="L208" s="111"/>
      <c r="M208" s="112" t="b">
        <v>1</v>
      </c>
      <c r="N208" s="113" t="b">
        <v>0</v>
      </c>
      <c r="O208" s="113" t="b">
        <v>0</v>
      </c>
      <c r="P208" s="113" t="b">
        <v>0</v>
      </c>
      <c r="Q208" s="105" t="s">
        <v>410</v>
      </c>
      <c r="R208" s="106" t="str">
        <f t="array" ref="R208">IFERROR(INDEX('印量調查區'!G:G, MATCH(A208, '印量調查區'!A:A, 0)), "")</f>
        <v/>
      </c>
      <c r="S208" s="118" t="s">
        <v>4960</v>
      </c>
      <c r="T208" s="107"/>
      <c r="U208" s="107"/>
      <c r="V208" s="107"/>
      <c r="W208" s="118" t="s">
        <v>4961</v>
      </c>
      <c r="X208" s="107"/>
      <c r="Y208" s="107"/>
      <c r="Z208" s="107"/>
      <c r="AA208" s="107"/>
      <c r="AB208" s="107"/>
      <c r="AC208" s="107"/>
      <c r="AD208" s="107"/>
      <c r="AE208" s="107"/>
      <c r="AF208" s="118" t="s">
        <v>4963</v>
      </c>
      <c r="AG208" s="107"/>
      <c r="AH208" s="107"/>
      <c r="AI208" s="118" t="s">
        <v>4965</v>
      </c>
      <c r="AJ208" s="107"/>
      <c r="AK208" s="118" t="s">
        <v>4966</v>
      </c>
      <c r="AL208" s="107"/>
      <c r="AM208" s="107"/>
      <c r="AN208" s="107"/>
      <c r="AO208" s="107"/>
      <c r="AP208" s="107"/>
      <c r="AQ208" s="109"/>
      <c r="AR208" s="109" t="str">
        <f>IFERROR(__xludf.DUMMYFUNCTION("IF(IFERROR(VLOOKUP(A208, IMPORTRANGE(""https://docs.google.com/spreadsheets/d/1f7uHQQgxgff8nh6aFDrh_cqkeFpcVPsvJILesm778_0"", ""工作表1!A:B""), 2, FALSE), """") &lt;&gt; """", ""有縮圖"", ""無縮圖"")"),"有縮圖")</f>
        <v>有縮圖</v>
      </c>
      <c r="AS208" s="107"/>
    </row>
    <row r="209">
      <c r="A209" s="114" t="s">
        <v>1295</v>
      </c>
      <c r="B209" s="94"/>
      <c r="C209" s="95"/>
      <c r="D209" s="115" t="s">
        <v>3423</v>
      </c>
      <c r="E209" s="115" t="s">
        <v>3423</v>
      </c>
      <c r="F209" s="98"/>
      <c r="G209" s="94" t="s">
        <v>234</v>
      </c>
      <c r="H209" s="100"/>
      <c r="I209" s="100"/>
      <c r="J209" s="117"/>
      <c r="K209" s="94"/>
      <c r="L209" s="111"/>
      <c r="M209" s="112" t="b">
        <v>1</v>
      </c>
      <c r="N209" s="113" t="b">
        <v>0</v>
      </c>
      <c r="O209" s="113" t="b">
        <v>0</v>
      </c>
      <c r="P209" s="113" t="b">
        <v>0</v>
      </c>
      <c r="Q209" s="107"/>
      <c r="R209" s="106" t="str">
        <f t="array" ref="R209">IFERROR(INDEX('印量調查區'!G:G, MATCH(A209, '印量調查區'!A:A, 0)), "")</f>
        <v/>
      </c>
      <c r="S209" s="118" t="s">
        <v>4970</v>
      </c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  <c r="AI209" s="107"/>
      <c r="AJ209" s="107"/>
      <c r="AK209" s="107"/>
      <c r="AL209" s="107"/>
      <c r="AM209" s="107"/>
      <c r="AN209" s="107"/>
      <c r="AO209" s="105"/>
      <c r="AP209" s="107"/>
      <c r="AQ209" s="109"/>
      <c r="AR209" s="109" t="str">
        <f>IFERROR(__xludf.DUMMYFUNCTION("IF(IFERROR(VLOOKUP(A209, IMPORTRANGE(""https://docs.google.com/spreadsheets/d/1f7uHQQgxgff8nh6aFDrh_cqkeFpcVPsvJILesm778_0"", ""工作表1!A:B""), 2, FALSE), """") &lt;&gt; """", ""有縮圖"", ""無縮圖"")"),"有縮圖")</f>
        <v>有縮圖</v>
      </c>
      <c r="AS209" s="107"/>
    </row>
    <row r="210">
      <c r="A210" s="114" t="s">
        <v>1297</v>
      </c>
      <c r="B210" s="94"/>
      <c r="C210" s="120" t="s">
        <v>2247</v>
      </c>
      <c r="D210" s="97" t="s">
        <v>2247</v>
      </c>
      <c r="E210" s="116"/>
      <c r="F210" s="98"/>
      <c r="G210" s="94" t="s">
        <v>234</v>
      </c>
      <c r="H210" s="100"/>
      <c r="I210" s="100"/>
      <c r="J210" s="211"/>
      <c r="K210" s="94"/>
      <c r="L210" s="111"/>
      <c r="M210" s="112" t="b">
        <v>1</v>
      </c>
      <c r="N210" s="113" t="b">
        <v>0</v>
      </c>
      <c r="O210" s="113" t="b">
        <v>0</v>
      </c>
      <c r="P210" s="113" t="b">
        <v>0</v>
      </c>
      <c r="Q210" s="105" t="s">
        <v>410</v>
      </c>
      <c r="R210" s="106" t="str">
        <f t="array" ref="R210">IFERROR(INDEX('印量調查區'!G:G, MATCH(A210, '印量調查區'!A:A, 0)), "")</f>
        <v/>
      </c>
      <c r="S210" s="118" t="s">
        <v>4975</v>
      </c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18" t="s">
        <v>4978</v>
      </c>
      <c r="AF210" s="107"/>
      <c r="AG210" s="107"/>
      <c r="AH210" s="107"/>
      <c r="AI210" s="107"/>
      <c r="AJ210" s="107"/>
      <c r="AK210" s="107"/>
      <c r="AL210" s="107"/>
      <c r="AM210" s="107"/>
      <c r="AN210" s="105"/>
      <c r="AO210" s="105"/>
      <c r="AP210" s="107"/>
      <c r="AQ210" s="109"/>
      <c r="AR210" s="109" t="str">
        <f>IFERROR(__xludf.DUMMYFUNCTION("IF(IFERROR(VLOOKUP(A210, IMPORTRANGE(""https://docs.google.com/spreadsheets/d/1f7uHQQgxgff8nh6aFDrh_cqkeFpcVPsvJILesm778_0"", ""工作表1!A:B""), 2, FALSE), """") &lt;&gt; """", ""有縮圖"", ""無縮圖"")"),"無縮圖")</f>
        <v>無縮圖</v>
      </c>
      <c r="AS210" s="107"/>
    </row>
    <row r="211">
      <c r="A211" s="114" t="s">
        <v>1298</v>
      </c>
      <c r="B211" s="94"/>
      <c r="C211" s="95"/>
      <c r="D211" s="96"/>
      <c r="E211" s="115" t="s">
        <v>2998</v>
      </c>
      <c r="F211" s="98"/>
      <c r="G211" s="94"/>
      <c r="H211" s="100"/>
      <c r="I211" s="100"/>
      <c r="J211" s="117"/>
      <c r="K211" s="94"/>
      <c r="L211" s="111"/>
      <c r="M211" s="112" t="b">
        <v>0</v>
      </c>
      <c r="N211" s="113" t="b">
        <v>0</v>
      </c>
      <c r="O211" s="113" t="b">
        <v>0</v>
      </c>
      <c r="P211" s="113" t="b">
        <v>0</v>
      </c>
      <c r="Q211" s="107"/>
      <c r="R211" s="106" t="str">
        <f t="array" ref="R211">IFERROR(INDEX('印量調查區'!G:G, MATCH(A211, '印量調查區'!A:A, 0)), "")</f>
        <v/>
      </c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  <c r="AI211" s="107"/>
      <c r="AJ211" s="107"/>
      <c r="AK211" s="107"/>
      <c r="AL211" s="107"/>
      <c r="AM211" s="107"/>
      <c r="AN211" s="107"/>
      <c r="AO211" s="105"/>
      <c r="AP211" s="107"/>
      <c r="AQ211" s="109"/>
      <c r="AR211" s="109" t="str">
        <f>IFERROR(__xludf.DUMMYFUNCTION("IF(IFERROR(VLOOKUP(A211, IMPORTRANGE(""https://docs.google.com/spreadsheets/d/1f7uHQQgxgff8nh6aFDrh_cqkeFpcVPsvJILesm778_0"", ""工作表1!A:B""), 2, FALSE), """") &lt;&gt; """", ""有縮圖"", ""無縮圖"")"),"無縮圖")</f>
        <v>無縮圖</v>
      </c>
      <c r="AS211" s="107"/>
    </row>
    <row r="212">
      <c r="A212" s="114" t="s">
        <v>1299</v>
      </c>
      <c r="B212" s="94"/>
      <c r="C212" s="120" t="s">
        <v>1992</v>
      </c>
      <c r="D212" s="96"/>
      <c r="E212" s="116"/>
      <c r="F212" s="98"/>
      <c r="G212" s="94" t="s">
        <v>144</v>
      </c>
      <c r="H212" s="100"/>
      <c r="I212" s="100"/>
      <c r="J212" s="110"/>
      <c r="K212" s="94"/>
      <c r="L212" s="111"/>
      <c r="M212" s="112" t="b">
        <v>1</v>
      </c>
      <c r="N212" s="113" t="b">
        <v>0</v>
      </c>
      <c r="O212" s="113" t="b">
        <v>0</v>
      </c>
      <c r="P212" s="113" t="b">
        <v>0</v>
      </c>
      <c r="Q212" s="107"/>
      <c r="R212" s="106" t="str">
        <f t="array" ref="R212">IFERROR(INDEX('印量調查區'!G:G, MATCH(A212, '印量調查區'!A:A, 0)), "")</f>
        <v/>
      </c>
      <c r="S212" s="118" t="s">
        <v>4830</v>
      </c>
      <c r="T212" s="107"/>
      <c r="U212" s="107"/>
      <c r="V212" s="107"/>
      <c r="W212" s="118" t="s">
        <v>4831</v>
      </c>
      <c r="X212" s="107"/>
      <c r="Y212" s="107"/>
      <c r="Z212" s="118" t="s">
        <v>4832</v>
      </c>
      <c r="AA212" s="107"/>
      <c r="AB212" s="107"/>
      <c r="AC212" s="107"/>
      <c r="AD212" s="107"/>
      <c r="AE212" s="118" t="s">
        <v>4833</v>
      </c>
      <c r="AF212" s="107"/>
      <c r="AG212" s="107"/>
      <c r="AH212" s="107"/>
      <c r="AI212" s="107"/>
      <c r="AJ212" s="107"/>
      <c r="AK212" s="107"/>
      <c r="AL212" s="107"/>
      <c r="AM212" s="107"/>
      <c r="AN212" s="105"/>
      <c r="AO212" s="105"/>
      <c r="AP212" s="107"/>
      <c r="AQ212" s="109"/>
      <c r="AR212" s="109" t="str">
        <f>IFERROR(__xludf.DUMMYFUNCTION("IF(IFERROR(VLOOKUP(A212, IMPORTRANGE(""https://docs.google.com/spreadsheets/d/1f7uHQQgxgff8nh6aFDrh_cqkeFpcVPsvJILesm778_0"", ""工作表1!A:B""), 2, FALSE), """") &lt;&gt; """", ""有縮圖"", ""無縮圖"")"),"無縮圖")</f>
        <v>無縮圖</v>
      </c>
      <c r="AS212" s="107"/>
    </row>
    <row r="213">
      <c r="A213" s="114" t="s">
        <v>1300</v>
      </c>
      <c r="B213" s="94" t="s">
        <v>4997</v>
      </c>
      <c r="C213" s="120" t="s">
        <v>2540</v>
      </c>
      <c r="D213" s="96"/>
      <c r="E213" s="115" t="s">
        <v>2537</v>
      </c>
      <c r="F213" s="98"/>
      <c r="G213" s="94" t="s">
        <v>144</v>
      </c>
      <c r="H213" s="100"/>
      <c r="I213" s="100" t="s">
        <v>108</v>
      </c>
      <c r="J213" s="117" t="s">
        <v>145</v>
      </c>
      <c r="K213" s="94"/>
      <c r="L213" s="111"/>
      <c r="M213" s="112" t="b">
        <v>1</v>
      </c>
      <c r="N213" s="113" t="b">
        <v>1</v>
      </c>
      <c r="O213" s="113" t="b">
        <v>1</v>
      </c>
      <c r="P213" s="113" t="b">
        <v>0</v>
      </c>
      <c r="Q213" s="107"/>
      <c r="R213" s="106" t="str">
        <f t="array" ref="R213">IFERROR(INDEX('印量調查區'!G:G, MATCH(A213, '印量調查區'!A:A, 0)), "")</f>
        <v/>
      </c>
      <c r="S213" s="118" t="s">
        <v>5006</v>
      </c>
      <c r="T213" s="118" t="s">
        <v>5006</v>
      </c>
      <c r="U213" s="107"/>
      <c r="V213" s="107"/>
      <c r="W213" s="105"/>
      <c r="X213" s="107"/>
      <c r="Y213" s="105"/>
      <c r="Z213" s="105"/>
      <c r="AA213" s="107"/>
      <c r="AB213" s="107"/>
      <c r="AC213" s="107"/>
      <c r="AD213" s="107"/>
      <c r="AE213" s="107"/>
      <c r="AF213" s="107"/>
      <c r="AG213" s="107"/>
      <c r="AH213" s="107"/>
      <c r="AI213" s="107"/>
      <c r="AJ213" s="107"/>
      <c r="AK213" s="107"/>
      <c r="AL213" s="107"/>
      <c r="AM213" s="107"/>
      <c r="AN213" s="118" t="s">
        <v>5009</v>
      </c>
      <c r="AO213" s="105"/>
      <c r="AP213" s="107"/>
      <c r="AQ213" s="109"/>
      <c r="AR213" s="109" t="str">
        <f>IFERROR(__xludf.DUMMYFUNCTION("IF(IFERROR(VLOOKUP(A213, IMPORTRANGE(""https://docs.google.com/spreadsheets/d/1f7uHQQgxgff8nh6aFDrh_cqkeFpcVPsvJILesm778_0"", ""工作表1!A:B""), 2, FALSE), """") &lt;&gt; """", ""有縮圖"", ""無縮圖"")"),"有縮圖")</f>
        <v>有縮圖</v>
      </c>
      <c r="AS213" s="107"/>
    </row>
    <row r="214">
      <c r="A214" s="114" t="s">
        <v>1302</v>
      </c>
      <c r="B214" s="94" t="s">
        <v>5011</v>
      </c>
      <c r="C214" s="95"/>
      <c r="D214" s="97" t="s">
        <v>535</v>
      </c>
      <c r="E214" s="97" t="s">
        <v>535</v>
      </c>
      <c r="F214" s="98"/>
      <c r="G214" s="94" t="s">
        <v>144</v>
      </c>
      <c r="H214" s="100"/>
      <c r="I214" s="100"/>
      <c r="J214" s="110"/>
      <c r="K214" s="94"/>
      <c r="L214" s="102"/>
      <c r="M214" s="112" t="b">
        <v>1</v>
      </c>
      <c r="N214" s="113" t="b">
        <v>0</v>
      </c>
      <c r="O214" s="113" t="b">
        <v>0</v>
      </c>
      <c r="P214" s="113" t="b">
        <v>0</v>
      </c>
      <c r="Q214" s="107"/>
      <c r="R214" s="106" t="str">
        <f t="array" ref="R214">IFERROR(INDEX('印量調查區'!G:G, MATCH(A214, '印量調查區'!A:A, 0)), "")</f>
        <v/>
      </c>
      <c r="S214" s="118" t="s">
        <v>5015</v>
      </c>
      <c r="T214" s="107"/>
      <c r="U214" s="107"/>
      <c r="V214" s="107"/>
      <c r="W214" s="118" t="s">
        <v>5021</v>
      </c>
      <c r="X214" s="107"/>
      <c r="Y214" s="107"/>
      <c r="Z214" s="118" t="s">
        <v>5023</v>
      </c>
      <c r="AA214" s="118" t="s">
        <v>5025</v>
      </c>
      <c r="AB214" s="107"/>
      <c r="AC214" s="107"/>
      <c r="AD214" s="107"/>
      <c r="AE214" s="118" t="s">
        <v>5026</v>
      </c>
      <c r="AF214" s="118" t="s">
        <v>5030</v>
      </c>
      <c r="AG214" s="107"/>
      <c r="AH214" s="107"/>
      <c r="AI214" s="107"/>
      <c r="AJ214" s="107"/>
      <c r="AK214" s="107"/>
      <c r="AL214" s="118" t="s">
        <v>5032</v>
      </c>
      <c r="AM214" s="107"/>
      <c r="AN214" s="108"/>
      <c r="AO214" s="183"/>
      <c r="AP214" s="107"/>
      <c r="AQ214" s="109"/>
      <c r="AR214" s="109" t="str">
        <f>IFERROR(__xludf.DUMMYFUNCTION("IF(IFERROR(VLOOKUP(A214, IMPORTRANGE(""https://docs.google.com/spreadsheets/d/1f7uHQQgxgff8nh6aFDrh_cqkeFpcVPsvJILesm778_0"", ""工作表1!A:B""), 2, FALSE), """") &lt;&gt; """", ""有縮圖"", ""無縮圖"")"),"有縮圖")</f>
        <v>有縮圖</v>
      </c>
      <c r="AS214" s="107"/>
    </row>
    <row r="215">
      <c r="A215" s="114" t="s">
        <v>1303</v>
      </c>
      <c r="B215" s="94" t="s">
        <v>5036</v>
      </c>
      <c r="C215" s="95"/>
      <c r="D215" s="116"/>
      <c r="E215" s="97" t="s">
        <v>2532</v>
      </c>
      <c r="F215" s="98"/>
      <c r="G215" s="94" t="s">
        <v>144</v>
      </c>
      <c r="H215" s="100"/>
      <c r="I215" s="100" t="s">
        <v>108</v>
      </c>
      <c r="J215" s="117" t="s">
        <v>145</v>
      </c>
      <c r="K215" s="94"/>
      <c r="L215" s="111"/>
      <c r="M215" s="112" t="b">
        <v>1</v>
      </c>
      <c r="N215" s="113" t="b">
        <v>1</v>
      </c>
      <c r="O215" s="113" t="b">
        <v>0</v>
      </c>
      <c r="P215" s="113" t="b">
        <v>0</v>
      </c>
      <c r="Q215" s="105"/>
      <c r="R215" s="106" t="str">
        <f t="array" ref="R215">IFERROR(INDEX('印量調查區'!G:G, MATCH(A215, '印量調查區'!A:A, 0)), "")</f>
        <v/>
      </c>
      <c r="S215" s="118" t="s">
        <v>5040</v>
      </c>
      <c r="T215" s="105"/>
      <c r="U215" s="118" t="s">
        <v>5042</v>
      </c>
      <c r="V215" s="107"/>
      <c r="W215" s="118" t="s">
        <v>5043</v>
      </c>
      <c r="X215" s="107"/>
      <c r="Y215" s="107"/>
      <c r="Z215" s="118" t="s">
        <v>5045</v>
      </c>
      <c r="AA215" s="107"/>
      <c r="AB215" s="107"/>
      <c r="AC215" s="107"/>
      <c r="AD215" s="107"/>
      <c r="AE215" s="107"/>
      <c r="AF215" s="105"/>
      <c r="AG215" s="107"/>
      <c r="AH215" s="107"/>
      <c r="AI215" s="107"/>
      <c r="AJ215" s="107"/>
      <c r="AK215" s="107"/>
      <c r="AL215" s="107"/>
      <c r="AM215" s="107"/>
      <c r="AN215" s="107"/>
      <c r="AO215" s="105"/>
      <c r="AP215" s="107"/>
      <c r="AQ215" s="109"/>
      <c r="AR215" s="109" t="str">
        <f>IFERROR(__xludf.DUMMYFUNCTION("IF(IFERROR(VLOOKUP(A215, IMPORTRANGE(""https://docs.google.com/spreadsheets/d/1f7uHQQgxgff8nh6aFDrh_cqkeFpcVPsvJILesm778_0"", ""工作表1!A:B""), 2, FALSE), """") &lt;&gt; """", ""有縮圖"", ""無縮圖"")"),"有縮圖")</f>
        <v>有縮圖</v>
      </c>
      <c r="AS215" s="107"/>
    </row>
    <row r="216">
      <c r="A216" s="114" t="s">
        <v>1304</v>
      </c>
      <c r="B216" s="94"/>
      <c r="C216" s="120" t="s">
        <v>2347</v>
      </c>
      <c r="D216" s="115" t="s">
        <v>2347</v>
      </c>
      <c r="E216" s="116"/>
      <c r="F216" s="98"/>
      <c r="G216" s="94" t="s">
        <v>227</v>
      </c>
      <c r="H216" s="99"/>
      <c r="I216" s="100" t="s">
        <v>84</v>
      </c>
      <c r="J216" s="110"/>
      <c r="K216" s="94"/>
      <c r="L216" s="111"/>
      <c r="M216" s="112" t="b">
        <v>1</v>
      </c>
      <c r="N216" s="113" t="b">
        <v>1</v>
      </c>
      <c r="O216" s="113" t="b">
        <v>0</v>
      </c>
      <c r="P216" s="113" t="b">
        <v>0</v>
      </c>
      <c r="Q216" s="107"/>
      <c r="R216" s="106" t="str">
        <f t="array" ref="R216">IFERROR(INDEX('印量調查區'!G:G, MATCH(A216, '印量調查區'!A:A, 0)), "")</f>
        <v/>
      </c>
      <c r="S216" s="118" t="s">
        <v>5049</v>
      </c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18" t="s">
        <v>5052</v>
      </c>
      <c r="AF216" s="107"/>
      <c r="AG216" s="107"/>
      <c r="AH216" s="107"/>
      <c r="AI216" s="107"/>
      <c r="AJ216" s="107"/>
      <c r="AK216" s="107"/>
      <c r="AL216" s="107"/>
      <c r="AM216" s="107"/>
      <c r="AN216" s="107"/>
      <c r="AO216" s="105"/>
      <c r="AP216" s="107"/>
      <c r="AQ216" s="109"/>
      <c r="AR216" s="109" t="str">
        <f>IFERROR(__xludf.DUMMYFUNCTION("IF(IFERROR(VLOOKUP(A216, IMPORTRANGE(""https://docs.google.com/spreadsheets/d/1f7uHQQgxgff8nh6aFDrh_cqkeFpcVPsvJILesm778_0"", ""工作表1!A:B""), 2, FALSE), """") &lt;&gt; """", ""有縮圖"", ""無縮圖"")"),"無縮圖")</f>
        <v>無縮圖</v>
      </c>
      <c r="AS216" s="107"/>
    </row>
    <row r="217">
      <c r="A217" s="114" t="s">
        <v>1305</v>
      </c>
      <c r="B217" s="94"/>
      <c r="C217" s="120" t="s">
        <v>2359</v>
      </c>
      <c r="D217" s="115" t="s">
        <v>2359</v>
      </c>
      <c r="E217" s="116"/>
      <c r="F217" s="98"/>
      <c r="G217" s="94" t="s">
        <v>144</v>
      </c>
      <c r="H217" s="99"/>
      <c r="I217" s="99"/>
      <c r="J217" s="110"/>
      <c r="K217" s="98"/>
      <c r="L217" s="111"/>
      <c r="M217" s="112" t="b">
        <v>1</v>
      </c>
      <c r="N217" s="113" t="b">
        <v>0</v>
      </c>
      <c r="O217" s="113" t="b">
        <v>0</v>
      </c>
      <c r="P217" s="113" t="b">
        <v>0</v>
      </c>
      <c r="Q217" s="105"/>
      <c r="R217" s="106" t="str">
        <f t="array" ref="R217">IFERROR(INDEX('印量調查區'!G:G, MATCH(A217, '印量調查區'!A:A, 0)), "")</f>
        <v/>
      </c>
      <c r="S217" s="118" t="s">
        <v>5056</v>
      </c>
      <c r="T217" s="107"/>
      <c r="U217" s="107"/>
      <c r="V217" s="107"/>
      <c r="W217" s="118" t="s">
        <v>5058</v>
      </c>
      <c r="X217" s="107"/>
      <c r="Y217" s="118" t="s">
        <v>5062</v>
      </c>
      <c r="Z217" s="118" t="s">
        <v>5067</v>
      </c>
      <c r="AA217" s="107"/>
      <c r="AB217" s="107"/>
      <c r="AC217" s="107"/>
      <c r="AD217" s="107"/>
      <c r="AE217" s="118" t="s">
        <v>5068</v>
      </c>
      <c r="AF217" s="105"/>
      <c r="AG217" s="107"/>
      <c r="AH217" s="107"/>
      <c r="AJ217" s="107"/>
      <c r="AK217" s="107"/>
      <c r="AL217" s="118" t="s">
        <v>5070</v>
      </c>
      <c r="AM217" s="107"/>
      <c r="AN217" s="107"/>
      <c r="AO217" s="107"/>
      <c r="AP217" s="107"/>
      <c r="AQ217" s="109"/>
      <c r="AR217" s="109" t="str">
        <f>IFERROR(__xludf.DUMMYFUNCTION("IF(IFERROR(VLOOKUP(A217, IMPORTRANGE(""https://docs.google.com/spreadsheets/d/1f7uHQQgxgff8nh6aFDrh_cqkeFpcVPsvJILesm778_0"", ""工作表1!A:B""), 2, FALSE), """") &lt;&gt; """", ""有縮圖"", ""無縮圖"")"),"無縮圖")</f>
        <v>無縮圖</v>
      </c>
      <c r="AS217" s="107"/>
    </row>
    <row r="218">
      <c r="A218" s="114" t="s">
        <v>1306</v>
      </c>
      <c r="B218" s="94" t="s">
        <v>2623</v>
      </c>
      <c r="C218" s="120" t="s">
        <v>2448</v>
      </c>
      <c r="D218" s="97" t="s">
        <v>3164</v>
      </c>
      <c r="E218" s="116"/>
      <c r="F218" s="98"/>
      <c r="G218" s="94" t="s">
        <v>144</v>
      </c>
      <c r="H218" s="99"/>
      <c r="I218" s="99"/>
      <c r="J218" s="110"/>
      <c r="K218" s="98"/>
      <c r="L218" s="111"/>
      <c r="M218" s="112" t="b">
        <v>1</v>
      </c>
      <c r="N218" s="113" t="b">
        <v>0</v>
      </c>
      <c r="O218" s="113" t="b">
        <v>0</v>
      </c>
      <c r="P218" s="113" t="b">
        <v>0</v>
      </c>
      <c r="Q218" s="107"/>
      <c r="R218" s="106" t="str">
        <f t="array" ref="R218">IFERROR(INDEX('印量調查區'!G:G, MATCH(A218, '印量調查區'!A:A, 0)), "")</f>
        <v/>
      </c>
      <c r="S218" s="118" t="s">
        <v>2632</v>
      </c>
      <c r="T218" s="107"/>
      <c r="U218" s="107"/>
      <c r="V218" s="107"/>
      <c r="W218" s="118" t="s">
        <v>5073</v>
      </c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  <c r="AI218" s="107"/>
      <c r="AJ218" s="107"/>
      <c r="AK218" s="107"/>
      <c r="AL218" s="107"/>
      <c r="AM218" s="107"/>
      <c r="AN218" s="107"/>
      <c r="AO218" s="107"/>
      <c r="AP218" s="107"/>
      <c r="AQ218" s="109"/>
      <c r="AR218" s="109" t="str">
        <f>IFERROR(__xludf.DUMMYFUNCTION("IF(IFERROR(VLOOKUP(A218, IMPORTRANGE(""https://docs.google.com/spreadsheets/d/1f7uHQQgxgff8nh6aFDrh_cqkeFpcVPsvJILesm778_0"", ""工作表1!A:B""), 2, FALSE), """") &lt;&gt; """", ""有縮圖"", ""無縮圖"")"),"無縮圖")</f>
        <v>無縮圖</v>
      </c>
      <c r="AS218" s="107"/>
    </row>
    <row r="219">
      <c r="A219" s="114" t="s">
        <v>1307</v>
      </c>
      <c r="B219" s="94" t="s">
        <v>2588</v>
      </c>
      <c r="C219" s="120" t="s">
        <v>2018</v>
      </c>
      <c r="D219" s="116"/>
      <c r="E219" s="96"/>
      <c r="F219" s="98"/>
      <c r="G219" s="94" t="s">
        <v>144</v>
      </c>
      <c r="H219" s="99"/>
      <c r="I219" s="100"/>
      <c r="J219" s="101"/>
      <c r="K219" s="94"/>
      <c r="L219" s="111"/>
      <c r="M219" s="112" t="b">
        <v>1</v>
      </c>
      <c r="N219" s="113" t="b">
        <v>0</v>
      </c>
      <c r="O219" s="113" t="b">
        <v>0</v>
      </c>
      <c r="P219" s="113" t="b">
        <v>0</v>
      </c>
      <c r="Q219" s="107"/>
      <c r="R219" s="106" t="str">
        <f t="array" ref="R219">IFERROR(INDEX('印量調查區'!G:G, MATCH(A219, '印量調查區'!A:A, 0)), "")</f>
        <v/>
      </c>
      <c r="S219" s="118" t="s">
        <v>2602</v>
      </c>
      <c r="T219" s="107"/>
      <c r="U219" s="107"/>
      <c r="V219" s="107"/>
      <c r="W219" s="118" t="s">
        <v>2605</v>
      </c>
      <c r="X219" s="118" t="s">
        <v>2606</v>
      </c>
      <c r="Y219" s="105" t="s">
        <v>118</v>
      </c>
      <c r="Z219" s="105" t="s">
        <v>3062</v>
      </c>
      <c r="AA219" s="107"/>
      <c r="AB219" s="107"/>
      <c r="AC219" s="107"/>
      <c r="AD219" s="107"/>
      <c r="AE219" s="105" t="s">
        <v>124</v>
      </c>
      <c r="AF219" s="105" t="s">
        <v>126</v>
      </c>
      <c r="AG219" s="105" t="s">
        <v>127</v>
      </c>
      <c r="AH219" s="107"/>
      <c r="AI219" s="105" t="s">
        <v>129</v>
      </c>
      <c r="AJ219" s="105" t="s">
        <v>130</v>
      </c>
      <c r="AK219" s="107"/>
      <c r="AL219" s="107"/>
      <c r="AM219" s="107"/>
      <c r="AN219" s="105"/>
      <c r="AO219" s="105"/>
      <c r="AP219" s="107"/>
      <c r="AQ219" s="109"/>
      <c r="AR219" s="109" t="str">
        <f>IFERROR(__xludf.DUMMYFUNCTION("IF(IFERROR(VLOOKUP(A219, IMPORTRANGE(""https://docs.google.com/spreadsheets/d/1f7uHQQgxgff8nh6aFDrh_cqkeFpcVPsvJILesm778_0"", ""工作表1!A:B""), 2, FALSE), """") &lt;&gt; """", ""有縮圖"", ""無縮圖"")"),"無縮圖")</f>
        <v>無縮圖</v>
      </c>
      <c r="AS219" s="107"/>
    </row>
    <row r="220">
      <c r="A220" s="114" t="s">
        <v>1309</v>
      </c>
      <c r="B220" s="94" t="s">
        <v>5086</v>
      </c>
      <c r="C220" s="120" t="s">
        <v>2240</v>
      </c>
      <c r="D220" s="116"/>
      <c r="E220" s="96"/>
      <c r="F220" s="98"/>
      <c r="G220" s="94" t="s">
        <v>144</v>
      </c>
      <c r="H220" s="100"/>
      <c r="I220" s="100"/>
      <c r="J220" s="110"/>
      <c r="K220" s="94"/>
      <c r="L220" s="111"/>
      <c r="M220" s="112" t="b">
        <v>1</v>
      </c>
      <c r="N220" s="113" t="b">
        <v>0</v>
      </c>
      <c r="O220" s="113" t="b">
        <v>1</v>
      </c>
      <c r="P220" s="113" t="b">
        <v>0</v>
      </c>
      <c r="Q220" s="107"/>
      <c r="R220" s="106" t="str">
        <f t="array" ref="R220">IFERROR(INDEX('印量調查區'!G:G, MATCH(A220, '印量調查區'!A:A, 0)), "")</f>
        <v/>
      </c>
      <c r="S220" s="349" t="s">
        <v>5089</v>
      </c>
      <c r="T220" s="105"/>
      <c r="U220" s="107"/>
      <c r="V220" s="107"/>
      <c r="W220" s="349" t="s">
        <v>5092</v>
      </c>
      <c r="X220" s="105"/>
      <c r="Y220" s="107"/>
      <c r="Z220" s="118" t="s">
        <v>5093</v>
      </c>
      <c r="AA220" s="107"/>
      <c r="AB220" s="107"/>
      <c r="AC220" s="107"/>
      <c r="AD220" s="107"/>
      <c r="AE220" s="172" t="s">
        <v>5096</v>
      </c>
      <c r="AF220" s="183"/>
      <c r="AG220" s="107"/>
      <c r="AH220" s="107"/>
      <c r="AI220" s="105"/>
      <c r="AJ220" s="107"/>
      <c r="AK220" s="107"/>
      <c r="AL220" s="118" t="s">
        <v>5098</v>
      </c>
      <c r="AM220" s="118" t="s">
        <v>5101</v>
      </c>
      <c r="AN220" s="118" t="s">
        <v>5104</v>
      </c>
      <c r="AO220" s="105"/>
      <c r="AP220" s="107"/>
      <c r="AQ220" s="109"/>
      <c r="AR220" s="109" t="str">
        <f>IFERROR(__xludf.DUMMYFUNCTION("IF(IFERROR(VLOOKUP(A220, IMPORTRANGE(""https://docs.google.com/spreadsheets/d/1f7uHQQgxgff8nh6aFDrh_cqkeFpcVPsvJILesm778_0"", ""工作表1!A:B""), 2, FALSE), """") &lt;&gt; """", ""有縮圖"", ""無縮圖"")"),"無縮圖")</f>
        <v>無縮圖</v>
      </c>
      <c r="AS220" s="107"/>
    </row>
    <row r="221">
      <c r="A221" s="114" t="s">
        <v>1310</v>
      </c>
      <c r="B221" s="94" t="s">
        <v>4767</v>
      </c>
      <c r="C221" s="120" t="s">
        <v>1899</v>
      </c>
      <c r="D221" s="115" t="s">
        <v>1899</v>
      </c>
      <c r="E221" s="96"/>
      <c r="F221" s="98"/>
      <c r="G221" s="94" t="s">
        <v>144</v>
      </c>
      <c r="H221" s="100" t="s">
        <v>35</v>
      </c>
      <c r="I221" s="100" t="s">
        <v>108</v>
      </c>
      <c r="J221" s="117" t="s">
        <v>5107</v>
      </c>
      <c r="K221" s="94" t="s">
        <v>5108</v>
      </c>
      <c r="L221" s="111"/>
      <c r="M221" s="112" t="b">
        <v>1</v>
      </c>
      <c r="N221" s="113" t="b">
        <v>1</v>
      </c>
      <c r="O221" s="113" t="b">
        <v>1</v>
      </c>
      <c r="P221" s="113" t="b">
        <v>1</v>
      </c>
      <c r="Q221" s="107"/>
      <c r="R221" s="106" t="str">
        <f t="array" ref="R221">IFERROR(INDEX('印量調查區'!G:G, MATCH(A221, '印量調查區'!A:A, 0)), "")</f>
        <v/>
      </c>
      <c r="S221" s="118" t="s">
        <v>4774</v>
      </c>
      <c r="T221" s="107"/>
      <c r="U221" s="107"/>
      <c r="V221" s="107"/>
      <c r="W221" s="118" t="s">
        <v>4775</v>
      </c>
      <c r="X221" s="107"/>
      <c r="Y221" s="105" t="s">
        <v>118</v>
      </c>
      <c r="Z221" s="118" t="s">
        <v>4776</v>
      </c>
      <c r="AA221" s="107"/>
      <c r="AB221" s="107"/>
      <c r="AC221" s="107"/>
      <c r="AD221" s="107"/>
      <c r="AE221" s="107"/>
      <c r="AF221" s="105" t="s">
        <v>126</v>
      </c>
      <c r="AG221" s="105"/>
      <c r="AH221" s="107"/>
      <c r="AI221" s="118" t="s">
        <v>4777</v>
      </c>
      <c r="AJ221" s="118" t="s">
        <v>4617</v>
      </c>
      <c r="AK221" s="107"/>
      <c r="AL221" s="105"/>
      <c r="AM221" s="107"/>
      <c r="AN221" s="108" t="s">
        <v>5120</v>
      </c>
      <c r="AO221" s="118" t="s">
        <v>5123</v>
      </c>
      <c r="AP221" s="107"/>
      <c r="AQ221" s="109"/>
      <c r="AR221" s="109" t="str">
        <f>IFERROR(__xludf.DUMMYFUNCTION("IF(IFERROR(VLOOKUP(A221, IMPORTRANGE(""https://docs.google.com/spreadsheets/d/1f7uHQQgxgff8nh6aFDrh_cqkeFpcVPsvJILesm778_0"", ""工作表1!A:B""), 2, FALSE), """") &lt;&gt; """", ""有縮圖"", ""無縮圖"")"),"無縮圖")</f>
        <v>無縮圖</v>
      </c>
      <c r="AS221" s="107"/>
    </row>
    <row r="222">
      <c r="A222" s="114" t="s">
        <v>1311</v>
      </c>
      <c r="B222" s="94"/>
      <c r="C222" s="95"/>
      <c r="D222" s="115" t="s">
        <v>2790</v>
      </c>
      <c r="E222" s="116"/>
      <c r="F222" s="98"/>
      <c r="G222" s="94" t="s">
        <v>144</v>
      </c>
      <c r="H222" s="100"/>
      <c r="I222" s="100" t="s">
        <v>108</v>
      </c>
      <c r="J222" s="117" t="s">
        <v>1697</v>
      </c>
      <c r="K222" s="94"/>
      <c r="L222" s="111"/>
      <c r="M222" s="112" t="b">
        <v>1</v>
      </c>
      <c r="N222" s="113" t="b">
        <v>1</v>
      </c>
      <c r="O222" s="113" t="b">
        <v>0</v>
      </c>
      <c r="P222" s="113" t="b">
        <v>0</v>
      </c>
      <c r="Q222" s="105"/>
      <c r="R222" s="106" t="str">
        <f t="array" ref="R222">IFERROR(INDEX('印量調查區'!G:G, MATCH(A222, '印量調查區'!A:A, 0)), "")</f>
        <v/>
      </c>
      <c r="S222" s="118" t="s">
        <v>5129</v>
      </c>
      <c r="T222" s="107"/>
      <c r="U222" s="107"/>
      <c r="V222" s="107"/>
      <c r="W222" s="105"/>
      <c r="X222" s="107"/>
      <c r="Y222" s="107"/>
      <c r="Z222" s="107"/>
      <c r="AA222" s="107"/>
      <c r="AB222" s="107"/>
      <c r="AC222" s="107"/>
      <c r="AD222" s="107"/>
      <c r="AE222" s="105"/>
      <c r="AF222" s="105"/>
      <c r="AG222" s="107"/>
      <c r="AH222" s="107"/>
      <c r="AI222" s="107"/>
      <c r="AJ222" s="107"/>
      <c r="AK222" s="107"/>
      <c r="AL222" s="105"/>
      <c r="AM222" s="107"/>
      <c r="AN222" s="105"/>
      <c r="AO222" s="105"/>
      <c r="AP222" s="107"/>
      <c r="AQ222" s="109"/>
      <c r="AR222" s="109" t="str">
        <f>IFERROR(__xludf.DUMMYFUNCTION("IF(IFERROR(VLOOKUP(A222, IMPORTRANGE(""https://docs.google.com/spreadsheets/d/1f7uHQQgxgff8nh6aFDrh_cqkeFpcVPsvJILesm778_0"", ""工作表1!A:B""), 2, FALSE), """") &lt;&gt; """", ""有縮圖"", ""無縮圖"")"),"無縮圖")</f>
        <v>無縮圖</v>
      </c>
      <c r="AS222" s="107"/>
    </row>
    <row r="223">
      <c r="A223" s="284" t="s">
        <v>1313</v>
      </c>
      <c r="B223" s="284" t="s">
        <v>1313</v>
      </c>
      <c r="C223" s="95"/>
      <c r="D223" s="96"/>
      <c r="E223" s="97" t="s">
        <v>3592</v>
      </c>
      <c r="F223" s="98"/>
      <c r="G223" s="94" t="s">
        <v>144</v>
      </c>
      <c r="H223" s="100"/>
      <c r="I223" s="100"/>
      <c r="J223" s="110"/>
      <c r="K223" s="94"/>
      <c r="L223" s="111"/>
      <c r="M223" s="112" t="b">
        <v>1</v>
      </c>
      <c r="N223" s="113" t="b">
        <v>0</v>
      </c>
      <c r="O223" s="113" t="b">
        <v>0</v>
      </c>
      <c r="P223" s="113" t="b">
        <v>0</v>
      </c>
      <c r="Q223" s="107"/>
      <c r="R223" s="106"/>
      <c r="S223" s="285" t="s">
        <v>5135</v>
      </c>
      <c r="T223" s="286"/>
      <c r="U223" s="286"/>
      <c r="V223" s="286"/>
      <c r="W223" s="285" t="s">
        <v>5136</v>
      </c>
      <c r="X223" s="286"/>
      <c r="Y223" s="286" t="s">
        <v>5137</v>
      </c>
      <c r="Z223" s="286" t="s">
        <v>5138</v>
      </c>
      <c r="AA223" s="286"/>
      <c r="AB223" s="286"/>
      <c r="AC223" s="286"/>
      <c r="AD223" s="286"/>
      <c r="AE223" s="286"/>
      <c r="AF223" s="285" t="s">
        <v>5140</v>
      </c>
      <c r="AG223" s="285"/>
      <c r="AH223" s="286"/>
      <c r="AI223" s="285"/>
      <c r="AJ223" s="107"/>
      <c r="AK223" s="107"/>
      <c r="AL223" s="107"/>
      <c r="AM223" s="107"/>
      <c r="AN223" s="183"/>
      <c r="AO223" s="105"/>
      <c r="AP223" s="107"/>
      <c r="AQ223" s="109"/>
      <c r="AR223" s="109" t="str">
        <f>IFERROR(__xludf.DUMMYFUNCTION("IF(IFERROR(VLOOKUP(A223, IMPORTRANGE(""https://docs.google.com/spreadsheets/d/1f7uHQQgxgff8nh6aFDrh_cqkeFpcVPsvJILesm778_0"", ""工作表1!A:B""), 2, FALSE), """") &lt;&gt; """", ""有縮圖"", ""無縮圖"")"),"無縮圖")</f>
        <v>無縮圖</v>
      </c>
      <c r="AS223" s="107"/>
    </row>
    <row r="224">
      <c r="A224" s="114" t="s">
        <v>1314</v>
      </c>
      <c r="B224" s="94"/>
      <c r="C224" s="120" t="s">
        <v>2517</v>
      </c>
      <c r="D224" s="96"/>
      <c r="E224" s="116"/>
      <c r="F224" s="98"/>
      <c r="G224" s="94"/>
      <c r="H224" s="100"/>
      <c r="I224" s="100" t="s">
        <v>108</v>
      </c>
      <c r="J224" s="117" t="s">
        <v>145</v>
      </c>
      <c r="K224" s="94"/>
      <c r="L224" s="111"/>
      <c r="M224" s="112" t="b">
        <v>0</v>
      </c>
      <c r="N224" s="113" t="b">
        <v>1</v>
      </c>
      <c r="O224" s="113" t="b">
        <v>0</v>
      </c>
      <c r="P224" s="113" t="b">
        <v>0</v>
      </c>
      <c r="Q224" s="107"/>
      <c r="R224" s="106" t="str">
        <f t="array" ref="R224">IFERROR(INDEX('印量調查區'!G:G, MATCH(A224, '印量調查區'!A:A, 0)), "")</f>
        <v/>
      </c>
      <c r="S224" s="105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5"/>
      <c r="AG224" s="107"/>
      <c r="AH224" s="107"/>
      <c r="AI224" s="107"/>
      <c r="AJ224" s="107"/>
      <c r="AK224" s="107"/>
      <c r="AL224" s="107"/>
      <c r="AM224" s="107"/>
      <c r="AN224" s="107"/>
      <c r="AO224" s="105"/>
      <c r="AP224" s="107"/>
      <c r="AQ224" s="109"/>
      <c r="AR224" s="109" t="str">
        <f>IFERROR(__xludf.DUMMYFUNCTION("IF(IFERROR(VLOOKUP(A224, IMPORTRANGE(""https://docs.google.com/spreadsheets/d/1f7uHQQgxgff8nh6aFDrh_cqkeFpcVPsvJILesm778_0"", ""工作表1!A:B""), 2, FALSE), """") &lt;&gt; """", ""有縮圖"", ""無縮圖"")"),"無縮圖")</f>
        <v>無縮圖</v>
      </c>
      <c r="AS224" s="107"/>
    </row>
    <row r="225">
      <c r="A225" s="114" t="s">
        <v>1315</v>
      </c>
      <c r="B225" s="94"/>
      <c r="C225" s="95"/>
      <c r="D225" s="97" t="s">
        <v>2755</v>
      </c>
      <c r="E225" s="115" t="s">
        <v>2755</v>
      </c>
      <c r="F225" s="98"/>
      <c r="G225" s="94" t="s">
        <v>144</v>
      </c>
      <c r="H225" s="99"/>
      <c r="I225" s="99"/>
      <c r="J225" s="110"/>
      <c r="K225" s="98"/>
      <c r="L225" s="111"/>
      <c r="M225" s="112" t="b">
        <v>1</v>
      </c>
      <c r="N225" s="113" t="b">
        <v>0</v>
      </c>
      <c r="O225" s="113" t="b">
        <v>0</v>
      </c>
      <c r="P225" s="113" t="b">
        <v>0</v>
      </c>
      <c r="Q225" s="107"/>
      <c r="R225" s="106" t="str">
        <f t="array" ref="R225">IFERROR(INDEX('印量調查區'!G:G, MATCH(A225, '印量調查區'!A:A, 0)), "")</f>
        <v/>
      </c>
      <c r="S225" s="118" t="s">
        <v>5151</v>
      </c>
      <c r="T225" s="118" t="s">
        <v>5154</v>
      </c>
      <c r="U225" s="107"/>
      <c r="V225" s="107"/>
      <c r="W225" s="118" t="s">
        <v>5159</v>
      </c>
      <c r="X225" s="107"/>
      <c r="Y225" s="107"/>
      <c r="Z225" s="118" t="s">
        <v>5161</v>
      </c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107"/>
      <c r="AK225" s="107"/>
      <c r="AL225" s="107"/>
      <c r="AM225" s="107"/>
      <c r="AN225" s="107"/>
      <c r="AO225" s="105"/>
      <c r="AP225" s="107"/>
      <c r="AQ225" s="109"/>
      <c r="AR225" s="109" t="str">
        <f>IFERROR(__xludf.DUMMYFUNCTION("IF(IFERROR(VLOOKUP(A225, IMPORTRANGE(""https://docs.google.com/spreadsheets/d/1f7uHQQgxgff8nh6aFDrh_cqkeFpcVPsvJILesm778_0"", ""工作表1!A:B""), 2, FALSE), """") &lt;&gt; """", ""有縮圖"", ""無縮圖"")"),"無縮圖")</f>
        <v>無縮圖</v>
      </c>
      <c r="AS225" s="107"/>
    </row>
    <row r="226">
      <c r="A226" s="114" t="s">
        <v>1316</v>
      </c>
      <c r="B226" s="94" t="s">
        <v>5164</v>
      </c>
      <c r="C226" s="95"/>
      <c r="D226" s="96"/>
      <c r="E226" s="115" t="s">
        <v>2427</v>
      </c>
      <c r="F226" s="98"/>
      <c r="G226" s="94" t="s">
        <v>144</v>
      </c>
      <c r="H226" s="100" t="s">
        <v>34</v>
      </c>
      <c r="I226" s="100" t="s">
        <v>108</v>
      </c>
      <c r="J226" s="117" t="s">
        <v>5165</v>
      </c>
      <c r="K226" s="340" t="s">
        <v>5166</v>
      </c>
      <c r="L226" s="350"/>
      <c r="M226" s="112" t="b">
        <v>1</v>
      </c>
      <c r="N226" s="113" t="b">
        <v>1</v>
      </c>
      <c r="O226" s="113" t="b">
        <v>1</v>
      </c>
      <c r="P226" s="113" t="b">
        <v>1</v>
      </c>
      <c r="Q226" s="107"/>
      <c r="R226" s="106" t="str">
        <f t="array" ref="R226">IFERROR(INDEX('印量調查區'!G:G, MATCH(A226, '印量調查區'!A:A, 0)), "")</f>
        <v/>
      </c>
      <c r="S226" s="118" t="s">
        <v>5168</v>
      </c>
      <c r="T226" s="118" t="s">
        <v>5170</v>
      </c>
      <c r="U226" s="118" t="s">
        <v>5171</v>
      </c>
      <c r="V226" s="107"/>
      <c r="W226" s="118" t="s">
        <v>5176</v>
      </c>
      <c r="X226" s="107"/>
      <c r="Y226" s="107"/>
      <c r="Z226" s="118" t="s">
        <v>5177</v>
      </c>
      <c r="AA226" s="107"/>
      <c r="AB226" s="107"/>
      <c r="AC226" s="107"/>
      <c r="AD226" s="107"/>
      <c r="AE226" s="107"/>
      <c r="AF226" s="107"/>
      <c r="AG226" s="107"/>
      <c r="AH226" s="107"/>
      <c r="AI226" s="118" t="s">
        <v>5181</v>
      </c>
      <c r="AJ226" s="118" t="s">
        <v>5183</v>
      </c>
      <c r="AK226" s="107"/>
      <c r="AL226" s="118" t="s">
        <v>5185</v>
      </c>
      <c r="AM226" s="107"/>
      <c r="AN226" s="118" t="s">
        <v>5187</v>
      </c>
      <c r="AO226" s="118" t="s">
        <v>5188</v>
      </c>
      <c r="AP226" s="107"/>
      <c r="AQ226" s="109"/>
      <c r="AR226" s="109" t="str">
        <f>IFERROR(__xludf.DUMMYFUNCTION("IF(IFERROR(VLOOKUP(A226, IMPORTRANGE(""https://docs.google.com/spreadsheets/d/1f7uHQQgxgff8nh6aFDrh_cqkeFpcVPsvJILesm778_0"", ""工作表1!A:B""), 2, FALSE), """") &lt;&gt; """", ""有縮圖"", ""無縮圖"")"),"無縮圖")</f>
        <v>無縮圖</v>
      </c>
      <c r="AS226" s="107"/>
    </row>
    <row r="227">
      <c r="A227" s="114" t="s">
        <v>1317</v>
      </c>
      <c r="B227" s="94"/>
      <c r="C227" s="120" t="s">
        <v>2852</v>
      </c>
      <c r="D227" s="97" t="s">
        <v>2852</v>
      </c>
      <c r="E227" s="115" t="s">
        <v>2852</v>
      </c>
      <c r="F227" s="98"/>
      <c r="G227" s="94" t="s">
        <v>144</v>
      </c>
      <c r="H227" s="100"/>
      <c r="I227" s="100"/>
      <c r="J227" s="110"/>
      <c r="K227" s="94"/>
      <c r="L227" s="111"/>
      <c r="M227" s="112" t="b">
        <v>1</v>
      </c>
      <c r="N227" s="113" t="b">
        <v>0</v>
      </c>
      <c r="O227" s="113" t="b">
        <v>0</v>
      </c>
      <c r="P227" s="113" t="b">
        <v>0</v>
      </c>
      <c r="Q227" s="107"/>
      <c r="R227" s="106" t="str">
        <f t="array" ref="R227">IFERROR(INDEX('印量調查區'!G:G, MATCH(A227, '印量調查區'!A:A, 0)), "")</f>
        <v/>
      </c>
      <c r="S227" s="118" t="s">
        <v>5196</v>
      </c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107"/>
      <c r="AK227" s="107"/>
      <c r="AL227" s="107"/>
      <c r="AM227" s="107"/>
      <c r="AN227" s="105"/>
      <c r="AO227" s="105"/>
      <c r="AP227" s="107"/>
      <c r="AQ227" s="109"/>
      <c r="AR227" s="109" t="str">
        <f>IFERROR(__xludf.DUMMYFUNCTION("IF(IFERROR(VLOOKUP(A227, IMPORTRANGE(""https://docs.google.com/spreadsheets/d/1f7uHQQgxgff8nh6aFDrh_cqkeFpcVPsvJILesm778_0"", ""工作表1!A:B""), 2, FALSE), """") &lt;&gt; """", ""有縮圖"", ""無縮圖"")"),"無縮圖")</f>
        <v>無縮圖</v>
      </c>
      <c r="AS227" s="107"/>
    </row>
    <row r="228">
      <c r="A228" s="114" t="s">
        <v>1319</v>
      </c>
      <c r="B228" s="94" t="s">
        <v>1319</v>
      </c>
      <c r="C228" s="95"/>
      <c r="D228" s="97" t="s">
        <v>2793</v>
      </c>
      <c r="E228" s="116"/>
      <c r="F228" s="98"/>
      <c r="G228" s="94" t="s">
        <v>144</v>
      </c>
      <c r="H228" s="100"/>
      <c r="I228" s="100" t="s">
        <v>108</v>
      </c>
      <c r="J228" s="117" t="s">
        <v>3843</v>
      </c>
      <c r="K228" s="94"/>
      <c r="L228" s="111"/>
      <c r="M228" s="112" t="b">
        <v>1</v>
      </c>
      <c r="N228" s="113" t="b">
        <v>1</v>
      </c>
      <c r="O228" s="113" t="b">
        <v>0</v>
      </c>
      <c r="P228" s="113" t="b">
        <v>0</v>
      </c>
      <c r="Q228" s="105"/>
      <c r="R228" s="106" t="str">
        <f t="array" ref="R228">IFERROR(INDEX('印量調查區'!G:G, MATCH(A228, '印量調查區'!A:A, 0)), "")</f>
        <v/>
      </c>
      <c r="S228" s="118" t="s">
        <v>5200</v>
      </c>
      <c r="T228" s="107"/>
      <c r="U228" s="107"/>
      <c r="V228" s="107"/>
      <c r="W228" s="118" t="s">
        <v>5205</v>
      </c>
      <c r="X228" s="107"/>
      <c r="Y228" s="107"/>
      <c r="Z228" s="107"/>
      <c r="AA228" s="107"/>
      <c r="AB228" s="107"/>
      <c r="AC228" s="107"/>
      <c r="AD228" s="105"/>
      <c r="AE228" s="107"/>
      <c r="AF228" s="107"/>
      <c r="AG228" s="105"/>
      <c r="AH228" s="107"/>
      <c r="AI228" s="105"/>
      <c r="AJ228" s="107"/>
      <c r="AK228" s="107"/>
      <c r="AL228" s="105"/>
      <c r="AM228" s="107"/>
      <c r="AN228" s="107"/>
      <c r="AO228" s="105"/>
      <c r="AP228" s="107"/>
      <c r="AQ228" s="109"/>
      <c r="AR228" s="109" t="str">
        <f>IFERROR(__xludf.DUMMYFUNCTION("IF(IFERROR(VLOOKUP(A228, IMPORTRANGE(""https://docs.google.com/spreadsheets/d/1f7uHQQgxgff8nh6aFDrh_cqkeFpcVPsvJILesm778_0"", ""工作表1!A:B""), 2, FALSE), """") &lt;&gt; """", ""有縮圖"", ""無縮圖"")"),"無縮圖")</f>
        <v>無縮圖</v>
      </c>
      <c r="AS228" s="107"/>
    </row>
    <row r="229">
      <c r="A229" s="284" t="s">
        <v>1320</v>
      </c>
      <c r="B229" s="24" t="s">
        <v>5212</v>
      </c>
      <c r="C229" s="120" t="s">
        <v>2076</v>
      </c>
      <c r="D229" s="96"/>
      <c r="E229" s="96"/>
      <c r="F229" s="98"/>
      <c r="G229" s="94" t="s">
        <v>144</v>
      </c>
      <c r="H229" s="100"/>
      <c r="I229" s="100"/>
      <c r="J229" s="110"/>
      <c r="K229" s="94"/>
      <c r="L229" s="111"/>
      <c r="M229" s="112" t="b">
        <v>1</v>
      </c>
      <c r="N229" s="113" t="b">
        <v>0</v>
      </c>
      <c r="O229" s="113" t="b">
        <v>0</v>
      </c>
      <c r="P229" s="113" t="b">
        <v>0</v>
      </c>
      <c r="Q229" s="107"/>
      <c r="R229" s="106"/>
      <c r="S229" s="285" t="s">
        <v>5216</v>
      </c>
      <c r="T229" s="286"/>
      <c r="U229" s="286"/>
      <c r="V229" s="286"/>
      <c r="W229" s="285" t="s">
        <v>5217</v>
      </c>
      <c r="X229" s="286"/>
      <c r="Y229" s="286" t="s">
        <v>5218</v>
      </c>
      <c r="Z229" s="286" t="s">
        <v>5219</v>
      </c>
      <c r="AA229" s="286"/>
      <c r="AB229" s="286"/>
      <c r="AC229" s="286"/>
      <c r="AD229" s="286"/>
      <c r="AE229" s="286"/>
      <c r="AF229" s="285"/>
      <c r="AG229" s="285"/>
      <c r="AH229" s="286"/>
      <c r="AI229" s="285"/>
      <c r="AJ229" s="286"/>
      <c r="AK229" s="286"/>
      <c r="AL229" s="286"/>
      <c r="AM229" s="107"/>
      <c r="AN229" s="183"/>
      <c r="AO229" s="105"/>
      <c r="AP229" s="107"/>
      <c r="AQ229" s="109"/>
      <c r="AR229" s="109" t="str">
        <f>IFERROR(__xludf.DUMMYFUNCTION("IF(IFERROR(VLOOKUP(A229, IMPORTRANGE(""https://docs.google.com/spreadsheets/d/1f7uHQQgxgff8nh6aFDrh_cqkeFpcVPsvJILesm778_0"", ""工作表1!A:B""), 2, FALSE), """") &lt;&gt; """", ""有縮圖"", ""無縮圖"")"),"有縮圖")</f>
        <v>有縮圖</v>
      </c>
      <c r="AS229" s="107"/>
    </row>
    <row r="230">
      <c r="A230" s="114" t="s">
        <v>1321</v>
      </c>
      <c r="B230" s="94" t="s">
        <v>5221</v>
      </c>
      <c r="C230" s="120" t="s">
        <v>2738</v>
      </c>
      <c r="D230" s="97" t="s">
        <v>2738</v>
      </c>
      <c r="E230" s="96"/>
      <c r="F230" s="98"/>
      <c r="G230" s="94" t="s">
        <v>140</v>
      </c>
      <c r="H230" s="99"/>
      <c r="I230" s="99"/>
      <c r="J230" s="110"/>
      <c r="K230" s="98"/>
      <c r="L230" s="111"/>
      <c r="M230" s="112" t="b">
        <v>1</v>
      </c>
      <c r="N230" s="113" t="b">
        <v>0</v>
      </c>
      <c r="O230" s="113" t="b">
        <v>0</v>
      </c>
      <c r="P230" s="113" t="b">
        <v>0</v>
      </c>
      <c r="Q230" s="107"/>
      <c r="R230" s="106" t="str">
        <f t="array" ref="R230">IFERROR(INDEX('印量調查區'!G:G, MATCH(A230, '印量調查區'!A:A, 0)), "")</f>
        <v/>
      </c>
      <c r="S230" s="118" t="s">
        <v>5223</v>
      </c>
      <c r="T230" s="107"/>
      <c r="U230" s="107"/>
      <c r="V230" s="107"/>
      <c r="W230" s="118" t="s">
        <v>5225</v>
      </c>
      <c r="X230" s="107"/>
      <c r="Y230" s="107"/>
      <c r="Z230" s="107"/>
      <c r="AA230" s="107"/>
      <c r="AB230" s="107"/>
      <c r="AC230" s="107"/>
      <c r="AD230" s="107"/>
      <c r="AE230" s="118" t="s">
        <v>5227</v>
      </c>
      <c r="AF230" s="107"/>
      <c r="AG230" s="118" t="s">
        <v>5228</v>
      </c>
      <c r="AH230" s="107"/>
      <c r="AI230" s="107"/>
      <c r="AJ230" s="107"/>
      <c r="AK230" s="118" t="s">
        <v>5230</v>
      </c>
      <c r="AL230" s="107"/>
      <c r="AM230" s="107"/>
      <c r="AN230" s="107"/>
      <c r="AO230" s="107"/>
      <c r="AP230" s="107"/>
      <c r="AQ230" s="109"/>
      <c r="AR230" s="109" t="str">
        <f>IFERROR(__xludf.DUMMYFUNCTION("IF(IFERROR(VLOOKUP(A230, IMPORTRANGE(""https://docs.google.com/spreadsheets/d/1f7uHQQgxgff8nh6aFDrh_cqkeFpcVPsvJILesm778_0"", ""工作表1!A:B""), 2, FALSE), """") &lt;&gt; """", ""有縮圖"", ""無縮圖"")"),"無縮圖")</f>
        <v>無縮圖</v>
      </c>
      <c r="AS230" s="107"/>
    </row>
    <row r="231">
      <c r="A231" s="114" t="s">
        <v>1323</v>
      </c>
      <c r="B231" s="94" t="s">
        <v>5236</v>
      </c>
      <c r="C231" s="95"/>
      <c r="D231" s="97" t="s">
        <v>3092</v>
      </c>
      <c r="E231" s="97" t="s">
        <v>3092</v>
      </c>
      <c r="F231" s="98"/>
      <c r="G231" s="94" t="s">
        <v>144</v>
      </c>
      <c r="H231" s="100" t="s">
        <v>34</v>
      </c>
      <c r="I231" s="100" t="s">
        <v>108</v>
      </c>
      <c r="J231" s="117" t="s">
        <v>298</v>
      </c>
      <c r="K231" s="94" t="s">
        <v>83</v>
      </c>
      <c r="L231" s="111"/>
      <c r="M231" s="112" t="b">
        <v>1</v>
      </c>
      <c r="N231" s="113" t="b">
        <v>1</v>
      </c>
      <c r="O231" s="113" t="b">
        <v>1</v>
      </c>
      <c r="P231" s="113" t="b">
        <v>0</v>
      </c>
      <c r="Q231" s="107"/>
      <c r="R231" s="106" t="str">
        <f t="array" ref="R231">IFERROR(INDEX('印量調查區'!G:G, MATCH(A231, '印量調查區'!A:A, 0)), "")</f>
        <v/>
      </c>
      <c r="S231" s="118" t="s">
        <v>5240</v>
      </c>
      <c r="T231" s="107"/>
      <c r="U231" s="107"/>
      <c r="V231" s="107"/>
      <c r="W231" s="118" t="s">
        <v>5243</v>
      </c>
      <c r="X231" s="107"/>
      <c r="Y231" s="107"/>
      <c r="Z231" s="118" t="s">
        <v>5250</v>
      </c>
      <c r="AA231" s="107"/>
      <c r="AB231" s="107"/>
      <c r="AC231" s="107"/>
      <c r="AD231" s="107"/>
      <c r="AE231" s="107"/>
      <c r="AF231" s="107"/>
      <c r="AG231" s="107"/>
      <c r="AH231" s="107"/>
      <c r="AI231" s="107"/>
      <c r="AJ231" s="118" t="s">
        <v>5253</v>
      </c>
      <c r="AK231" s="107"/>
      <c r="AL231" s="118" t="s">
        <v>5254</v>
      </c>
      <c r="AM231" s="107"/>
      <c r="AN231" s="118" t="s">
        <v>5259</v>
      </c>
      <c r="AO231" s="107"/>
      <c r="AP231" s="107"/>
      <c r="AQ231" s="109"/>
      <c r="AR231" s="109" t="str">
        <f>IFERROR(__xludf.DUMMYFUNCTION("IF(IFERROR(VLOOKUP(A231, IMPORTRANGE(""https://docs.google.com/spreadsheets/d/1f7uHQQgxgff8nh6aFDrh_cqkeFpcVPsvJILesm778_0"", ""工作表1!A:B""), 2, FALSE), """") &lt;&gt; """", ""有縮圖"", ""無縮圖"")"),"有縮圖")</f>
        <v>有縮圖</v>
      </c>
      <c r="AS231" s="107"/>
    </row>
    <row r="232">
      <c r="A232" s="114" t="s">
        <v>1324</v>
      </c>
      <c r="B232" s="94" t="s">
        <v>5261</v>
      </c>
      <c r="C232" s="95"/>
      <c r="D232" s="97" t="s">
        <v>3420</v>
      </c>
      <c r="E232" s="97" t="s">
        <v>3420</v>
      </c>
      <c r="F232" s="98"/>
      <c r="G232" s="94" t="s">
        <v>144</v>
      </c>
      <c r="H232" s="100" t="s">
        <v>35</v>
      </c>
      <c r="I232" s="100" t="s">
        <v>108</v>
      </c>
      <c r="J232" s="117" t="s">
        <v>5263</v>
      </c>
      <c r="K232" s="94" t="s">
        <v>5264</v>
      </c>
      <c r="L232" s="111"/>
      <c r="M232" s="112" t="b">
        <v>1</v>
      </c>
      <c r="N232" s="113" t="b">
        <v>1</v>
      </c>
      <c r="O232" s="113" t="b">
        <v>0</v>
      </c>
      <c r="P232" s="113" t="b">
        <v>1</v>
      </c>
      <c r="Q232" s="107"/>
      <c r="R232" s="106" t="str">
        <f t="array" ref="R232">IFERROR(INDEX('印量調查區'!G:G, MATCH(A232, '印量調查區'!A:A, 0)), "")</f>
        <v/>
      </c>
      <c r="S232" s="118" t="s">
        <v>5266</v>
      </c>
      <c r="T232" s="107"/>
      <c r="U232" s="107"/>
      <c r="V232" s="107"/>
      <c r="W232" s="118" t="s">
        <v>5268</v>
      </c>
      <c r="X232" s="107"/>
      <c r="Y232" s="118" t="s">
        <v>5269</v>
      </c>
      <c r="Z232" s="118" t="s">
        <v>5271</v>
      </c>
      <c r="AA232" s="107"/>
      <c r="AB232" s="107"/>
      <c r="AC232" s="107"/>
      <c r="AD232" s="107"/>
      <c r="AE232" s="107"/>
      <c r="AF232" s="107"/>
      <c r="AG232" s="107"/>
      <c r="AH232" s="107"/>
      <c r="AI232" s="107"/>
      <c r="AJ232" s="107"/>
      <c r="AK232" s="107"/>
      <c r="AL232" s="107"/>
      <c r="AM232" s="107"/>
      <c r="AN232" s="107"/>
      <c r="AO232" s="118" t="s">
        <v>5274</v>
      </c>
      <c r="AP232" s="118" t="s">
        <v>5274</v>
      </c>
      <c r="AQ232" s="109"/>
      <c r="AR232" s="109" t="str">
        <f>IFERROR(__xludf.DUMMYFUNCTION("IF(IFERROR(VLOOKUP(A232, IMPORTRANGE(""https://docs.google.com/spreadsheets/d/1f7uHQQgxgff8nh6aFDrh_cqkeFpcVPsvJILesm778_0"", ""工作表1!A:B""), 2, FALSE), """") &lt;&gt; """", ""有縮圖"", ""無縮圖"")"),"無縮圖")</f>
        <v>無縮圖</v>
      </c>
      <c r="AS232" s="107"/>
    </row>
    <row r="233">
      <c r="A233" s="114" t="s">
        <v>1325</v>
      </c>
      <c r="B233" s="94"/>
      <c r="C233" s="120" t="s">
        <v>2334</v>
      </c>
      <c r="D233" s="96"/>
      <c r="E233" s="97" t="s">
        <v>3082</v>
      </c>
      <c r="F233" s="98"/>
      <c r="G233" s="94" t="s">
        <v>144</v>
      </c>
      <c r="H233" s="100"/>
      <c r="I233" s="100"/>
      <c r="J233" s="117"/>
      <c r="K233" s="94"/>
      <c r="L233" s="111"/>
      <c r="M233" s="112" t="b">
        <v>1</v>
      </c>
      <c r="N233" s="113" t="b">
        <v>0</v>
      </c>
      <c r="O233" s="113" t="b">
        <v>0</v>
      </c>
      <c r="P233" s="113" t="b">
        <v>0</v>
      </c>
      <c r="Q233" s="107"/>
      <c r="R233" s="106" t="str">
        <f t="array" ref="R233">IFERROR(INDEX('印量調查區'!G:G, MATCH(A233, '印量調查區'!A:A, 0)), "")</f>
        <v/>
      </c>
      <c r="S233" s="118" t="s">
        <v>5280</v>
      </c>
      <c r="T233" s="107"/>
      <c r="U233" s="107"/>
      <c r="V233" s="107"/>
      <c r="W233" s="105" t="s">
        <v>3629</v>
      </c>
      <c r="X233" s="107"/>
      <c r="Y233" s="107"/>
      <c r="Z233" s="118" t="s">
        <v>5280</v>
      </c>
      <c r="AA233" s="107"/>
      <c r="AB233" s="107"/>
      <c r="AC233" s="107"/>
      <c r="AD233" s="107"/>
      <c r="AE233" s="107"/>
      <c r="AF233" s="107"/>
      <c r="AG233" s="107"/>
      <c r="AH233" s="107"/>
      <c r="AI233" s="107"/>
      <c r="AJ233" s="107"/>
      <c r="AK233" s="107"/>
      <c r="AL233" s="107"/>
      <c r="AM233" s="107"/>
      <c r="AN233" s="105"/>
      <c r="AO233" s="105"/>
      <c r="AP233" s="105"/>
      <c r="AQ233" s="109"/>
      <c r="AR233" s="109" t="str">
        <f>IFERROR(__xludf.DUMMYFUNCTION("IF(IFERROR(VLOOKUP(A233, IMPORTRANGE(""https://docs.google.com/spreadsheets/d/1f7uHQQgxgff8nh6aFDrh_cqkeFpcVPsvJILesm778_0"", ""工作表1!A:B""), 2, FALSE), """") &lt;&gt; """", ""有縮圖"", ""無縮圖"")"),"無縮圖")</f>
        <v>無縮圖</v>
      </c>
      <c r="AS233" s="107"/>
    </row>
    <row r="234">
      <c r="A234" s="114" t="s">
        <v>1326</v>
      </c>
      <c r="B234" s="94"/>
      <c r="C234" s="120" t="s">
        <v>2609</v>
      </c>
      <c r="D234" s="96"/>
      <c r="E234" s="116"/>
      <c r="F234" s="98"/>
      <c r="G234" s="94" t="s">
        <v>229</v>
      </c>
      <c r="H234" s="99"/>
      <c r="I234" s="100" t="s">
        <v>108</v>
      </c>
      <c r="J234" s="117" t="s">
        <v>5286</v>
      </c>
      <c r="K234" s="94" t="s">
        <v>5287</v>
      </c>
      <c r="L234" s="111"/>
      <c r="M234" s="112" t="b">
        <v>1</v>
      </c>
      <c r="N234" s="113" t="b">
        <v>1</v>
      </c>
      <c r="O234" s="113" t="b">
        <v>0</v>
      </c>
      <c r="P234" s="113" t="b">
        <v>0</v>
      </c>
      <c r="Q234" s="107"/>
      <c r="R234" s="106" t="str">
        <f t="array" ref="R234">IFERROR(INDEX('印量調查區'!G:G, MATCH(A234, '印量調查區'!A:A, 0)), "")</f>
        <v/>
      </c>
      <c r="S234" s="118" t="s">
        <v>5292</v>
      </c>
      <c r="T234" s="107"/>
      <c r="U234" s="107"/>
      <c r="V234" s="107"/>
      <c r="W234" s="118" t="s">
        <v>5294</v>
      </c>
      <c r="X234" s="107"/>
      <c r="Y234" s="118" t="s">
        <v>5295</v>
      </c>
      <c r="Z234" s="107"/>
      <c r="AA234" s="107"/>
      <c r="AB234" s="107"/>
      <c r="AC234" s="107"/>
      <c r="AD234" s="107"/>
      <c r="AE234" s="107"/>
      <c r="AF234" s="107"/>
      <c r="AG234" s="107"/>
      <c r="AH234" s="107"/>
      <c r="AI234" s="107"/>
      <c r="AJ234" s="107"/>
      <c r="AK234" s="107"/>
      <c r="AL234" s="107"/>
      <c r="AM234" s="107"/>
      <c r="AN234" s="105"/>
      <c r="AO234" s="107"/>
      <c r="AP234" s="108" t="s">
        <v>5299</v>
      </c>
      <c r="AQ234" s="109"/>
      <c r="AR234" s="109" t="str">
        <f>IFERROR(__xludf.DUMMYFUNCTION("IF(IFERROR(VLOOKUP(A234, IMPORTRANGE(""https://docs.google.com/spreadsheets/d/1f7uHQQgxgff8nh6aFDrh_cqkeFpcVPsvJILesm778_0"", ""工作表1!A:B""), 2, FALSE), """") &lt;&gt; """", ""有縮圖"", ""無縮圖"")"),"有縮圖")</f>
        <v>有縮圖</v>
      </c>
      <c r="AS234" s="107"/>
    </row>
    <row r="235">
      <c r="A235" s="114" t="s">
        <v>1327</v>
      </c>
      <c r="B235" s="94"/>
      <c r="C235" s="120" t="s">
        <v>2219</v>
      </c>
      <c r="D235" s="96"/>
      <c r="E235" s="96"/>
      <c r="F235" s="98"/>
      <c r="G235" s="94" t="s">
        <v>144</v>
      </c>
      <c r="H235" s="99"/>
      <c r="I235" s="100"/>
      <c r="J235" s="101"/>
      <c r="K235" s="94"/>
      <c r="L235" s="111"/>
      <c r="M235" s="112" t="b">
        <v>1</v>
      </c>
      <c r="N235" s="113" t="b">
        <v>0</v>
      </c>
      <c r="O235" s="113" t="b">
        <v>0</v>
      </c>
      <c r="P235" s="113" t="b">
        <v>0</v>
      </c>
      <c r="Q235" s="107"/>
      <c r="R235" s="106" t="str">
        <f t="array" ref="R235">IFERROR(INDEX('印量調查區'!G:G, MATCH(A235, '印量調查區'!A:A, 0)), "")</f>
        <v/>
      </c>
      <c r="S235" s="107"/>
      <c r="T235" s="107"/>
      <c r="U235" s="107"/>
      <c r="V235" s="107"/>
      <c r="W235" s="118" t="s">
        <v>5309</v>
      </c>
      <c r="X235" s="118" t="s">
        <v>5311</v>
      </c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  <c r="AI235" s="107"/>
      <c r="AJ235" s="107"/>
      <c r="AK235" s="107"/>
      <c r="AL235" s="107"/>
      <c r="AM235" s="107"/>
      <c r="AN235" s="105"/>
      <c r="AO235" s="105"/>
      <c r="AP235" s="105"/>
      <c r="AQ235" s="109"/>
      <c r="AR235" s="109" t="str">
        <f>IFERROR(__xludf.DUMMYFUNCTION("IF(IFERROR(VLOOKUP(A235, IMPORTRANGE(""https://docs.google.com/spreadsheets/d/1f7uHQQgxgff8nh6aFDrh_cqkeFpcVPsvJILesm778_0"", ""工作表1!A:B""), 2, FALSE), """") &lt;&gt; """", ""有縮圖"", ""無縮圖"")"),"無縮圖")</f>
        <v>無縮圖</v>
      </c>
      <c r="AS235" s="107"/>
    </row>
    <row r="236">
      <c r="A236" s="114" t="s">
        <v>1328</v>
      </c>
      <c r="B236" s="94" t="s">
        <v>1328</v>
      </c>
      <c r="C236" s="120" t="s">
        <v>2236</v>
      </c>
      <c r="D236" s="96"/>
      <c r="E236" s="115" t="s">
        <v>2189</v>
      </c>
      <c r="F236" s="98"/>
      <c r="G236" s="94" t="s">
        <v>144</v>
      </c>
      <c r="H236" s="99"/>
      <c r="I236" s="99"/>
      <c r="J236" s="110"/>
      <c r="K236" s="98"/>
      <c r="L236" s="111"/>
      <c r="M236" s="112" t="b">
        <v>1</v>
      </c>
      <c r="N236" s="113" t="b">
        <v>0</v>
      </c>
      <c r="O236" s="113" t="b">
        <v>0</v>
      </c>
      <c r="P236" s="113" t="b">
        <v>0</v>
      </c>
      <c r="Q236" s="107"/>
      <c r="R236" s="106" t="str">
        <f t="array" ref="R236">IFERROR(INDEX('印量調查區'!G:G, MATCH(A236, '印量調查區'!A:A, 0)), "")</f>
        <v/>
      </c>
      <c r="S236" s="105" t="s">
        <v>4441</v>
      </c>
      <c r="T236" s="107"/>
      <c r="U236" s="107"/>
      <c r="V236" s="107"/>
      <c r="W236" s="118" t="s">
        <v>5317</v>
      </c>
      <c r="X236" s="107"/>
      <c r="Y236" s="118" t="s">
        <v>5319</v>
      </c>
      <c r="Z236" s="107"/>
      <c r="AA236" s="107"/>
      <c r="AB236" s="107"/>
      <c r="AC236" s="107"/>
      <c r="AD236" s="107"/>
      <c r="AE236" s="118" t="s">
        <v>5322</v>
      </c>
      <c r="AF236" s="107"/>
      <c r="AG236" s="107"/>
      <c r="AH236" s="107"/>
      <c r="AI236" s="107"/>
      <c r="AJ236" s="107"/>
      <c r="AK236" s="107"/>
      <c r="AL236" s="118" t="s">
        <v>5325</v>
      </c>
      <c r="AM236" s="107"/>
      <c r="AN236" s="107"/>
      <c r="AO236" s="107"/>
      <c r="AP236" s="107"/>
      <c r="AQ236" s="109"/>
      <c r="AR236" s="109" t="str">
        <f>IFERROR(__xludf.DUMMYFUNCTION("IF(IFERROR(VLOOKUP(A236, IMPORTRANGE(""https://docs.google.com/spreadsheets/d/1f7uHQQgxgff8nh6aFDrh_cqkeFpcVPsvJILesm778_0"", ""工作表1!A:B""), 2, FALSE), """") &lt;&gt; """", ""有縮圖"", ""無縮圖"")"),"有縮圖")</f>
        <v>有縮圖</v>
      </c>
      <c r="AS236" s="107"/>
    </row>
    <row r="237">
      <c r="A237" s="114" t="s">
        <v>1329</v>
      </c>
      <c r="B237" s="94"/>
      <c r="C237" s="120" t="s">
        <v>2622</v>
      </c>
      <c r="D237" s="96"/>
      <c r="E237" s="96"/>
      <c r="F237" s="98"/>
      <c r="G237" s="94" t="s">
        <v>140</v>
      </c>
      <c r="H237" s="100"/>
      <c r="I237" s="100"/>
      <c r="J237" s="101"/>
      <c r="K237" s="94"/>
      <c r="L237" s="111"/>
      <c r="M237" s="112" t="b">
        <v>1</v>
      </c>
      <c r="N237" s="113" t="b">
        <v>0</v>
      </c>
      <c r="O237" s="113" t="b">
        <v>0</v>
      </c>
      <c r="P237" s="113" t="b">
        <v>0</v>
      </c>
      <c r="Q237" s="107"/>
      <c r="R237" s="106" t="str">
        <f t="array" ref="R237">IFERROR(INDEX('印量調查區'!G:G, MATCH(A237, '印量調查區'!A:A, 0)), "")</f>
        <v/>
      </c>
      <c r="S237" s="118" t="s">
        <v>5331</v>
      </c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18" t="s">
        <v>5331</v>
      </c>
      <c r="AF237" s="107"/>
      <c r="AG237" s="107"/>
      <c r="AH237" s="107"/>
      <c r="AI237" s="107"/>
      <c r="AJ237" s="107"/>
      <c r="AK237" s="107"/>
      <c r="AL237" s="107"/>
      <c r="AM237" s="107"/>
      <c r="AN237" s="107"/>
      <c r="AO237" s="105"/>
      <c r="AP237" s="105"/>
      <c r="AQ237" s="109"/>
      <c r="AR237" s="109" t="str">
        <f>IFERROR(__xludf.DUMMYFUNCTION("IF(IFERROR(VLOOKUP(A237, IMPORTRANGE(""https://docs.google.com/spreadsheets/d/1f7uHQQgxgff8nh6aFDrh_cqkeFpcVPsvJILesm778_0"", ""工作表1!A:B""), 2, FALSE), """") &lt;&gt; """", ""有縮圖"", ""無縮圖"")"),"無縮圖")</f>
        <v>無縮圖</v>
      </c>
      <c r="AS237" s="107"/>
    </row>
    <row r="238">
      <c r="A238" s="114" t="s">
        <v>1330</v>
      </c>
      <c r="B238" s="94"/>
      <c r="C238" s="120" t="s">
        <v>2423</v>
      </c>
      <c r="D238" s="96"/>
      <c r="E238" s="96"/>
      <c r="F238" s="98"/>
      <c r="G238" s="94" t="s">
        <v>144</v>
      </c>
      <c r="H238" s="99"/>
      <c r="I238" s="100"/>
      <c r="J238" s="101"/>
      <c r="K238" s="94"/>
      <c r="L238" s="111"/>
      <c r="M238" s="112" t="b">
        <v>1</v>
      </c>
      <c r="N238" s="113" t="b">
        <v>0</v>
      </c>
      <c r="O238" s="113" t="b">
        <v>0</v>
      </c>
      <c r="P238" s="113" t="b">
        <v>0</v>
      </c>
      <c r="Q238" s="107"/>
      <c r="R238" s="106" t="str">
        <f t="array" ref="R238">IFERROR(INDEX('印量調查區'!G:G, MATCH(A238, '印量調查區'!A:A, 0)), "")</f>
        <v/>
      </c>
      <c r="S238" s="118" t="s">
        <v>5342</v>
      </c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  <c r="AI238" s="107"/>
      <c r="AJ238" s="107"/>
      <c r="AK238" s="107"/>
      <c r="AL238" s="107"/>
      <c r="AM238" s="107"/>
      <c r="AN238" s="107"/>
      <c r="AO238" s="107"/>
      <c r="AP238" s="107"/>
      <c r="AQ238" s="109"/>
      <c r="AR238" s="109" t="str">
        <f>IFERROR(__xludf.DUMMYFUNCTION("IF(IFERROR(VLOOKUP(A238, IMPORTRANGE(""https://docs.google.com/spreadsheets/d/1f7uHQQgxgff8nh6aFDrh_cqkeFpcVPsvJILesm778_0"", ""工作表1!A:B""), 2, FALSE), """") &lt;&gt; """", ""有縮圖"", ""無縮圖"")"),"無縮圖")</f>
        <v>無縮圖</v>
      </c>
      <c r="AS238" s="107"/>
    </row>
    <row r="239">
      <c r="A239" s="114" t="s">
        <v>1331</v>
      </c>
      <c r="B239" s="94"/>
      <c r="C239" s="120" t="s">
        <v>2298</v>
      </c>
      <c r="D239" s="97" t="s">
        <v>2298</v>
      </c>
      <c r="E239" s="97" t="s">
        <v>2298</v>
      </c>
      <c r="F239" s="98"/>
      <c r="G239" s="94" t="s">
        <v>5352</v>
      </c>
      <c r="H239" s="99"/>
      <c r="I239" s="99"/>
      <c r="J239" s="110"/>
      <c r="K239" s="98"/>
      <c r="L239" s="111"/>
      <c r="M239" s="112" t="b">
        <v>1</v>
      </c>
      <c r="N239" s="113" t="b">
        <v>0</v>
      </c>
      <c r="O239" s="113" t="b">
        <v>0</v>
      </c>
      <c r="P239" s="113" t="b">
        <v>0</v>
      </c>
      <c r="Q239" s="107"/>
      <c r="R239" s="106" t="str">
        <f t="array" ref="R239">IFERROR(INDEX('印量調查區'!G:G, MATCH(A239, '印量調查區'!A:A, 0)), "")</f>
        <v/>
      </c>
      <c r="S239" s="118" t="s">
        <v>5357</v>
      </c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18" t="s">
        <v>5363</v>
      </c>
      <c r="AF239" s="107"/>
      <c r="AG239" s="107"/>
      <c r="AH239" s="107"/>
      <c r="AI239" s="107"/>
      <c r="AJ239" s="107"/>
      <c r="AK239" s="107"/>
      <c r="AL239" s="118" t="s">
        <v>5365</v>
      </c>
      <c r="AM239" s="107"/>
      <c r="AN239" s="107"/>
      <c r="AO239" s="107"/>
      <c r="AP239" s="107"/>
      <c r="AQ239" s="109"/>
      <c r="AR239" s="109" t="str">
        <f>IFERROR(__xludf.DUMMYFUNCTION("IF(IFERROR(VLOOKUP(A239, IMPORTRANGE(""https://docs.google.com/spreadsheets/d/1f7uHQQgxgff8nh6aFDrh_cqkeFpcVPsvJILesm778_0"", ""工作表1!A:B""), 2, FALSE), """") &lt;&gt; """", ""有縮圖"", ""無縮圖"")"),"無縮圖")</f>
        <v>無縮圖</v>
      </c>
      <c r="AS239" s="107"/>
    </row>
    <row r="240">
      <c r="A240" s="114" t="s">
        <v>1333</v>
      </c>
      <c r="B240" s="94" t="s">
        <v>5368</v>
      </c>
      <c r="C240" s="95"/>
      <c r="D240" s="97" t="s">
        <v>2399</v>
      </c>
      <c r="E240" s="97" t="s">
        <v>2399</v>
      </c>
      <c r="F240" s="98"/>
      <c r="G240" s="94" t="s">
        <v>144</v>
      </c>
      <c r="H240" s="276"/>
      <c r="I240" s="100"/>
      <c r="J240" s="321"/>
      <c r="K240" s="94"/>
      <c r="L240" s="111"/>
      <c r="M240" s="112" t="b">
        <v>1</v>
      </c>
      <c r="N240" s="113" t="b">
        <v>0</v>
      </c>
      <c r="O240" s="113" t="b">
        <v>0</v>
      </c>
      <c r="P240" s="113" t="b">
        <v>0</v>
      </c>
      <c r="Q240" s="107"/>
      <c r="R240" s="106" t="str">
        <f t="array" ref="R240">IFERROR(INDEX('印量調查區'!G:G, MATCH(A240, '印量調查區'!A:A, 0)), "")</f>
        <v/>
      </c>
      <c r="S240" s="107"/>
      <c r="T240" s="107"/>
      <c r="U240" s="107"/>
      <c r="V240" s="107"/>
      <c r="W240" s="118" t="s">
        <v>5370</v>
      </c>
      <c r="X240" s="118" t="s">
        <v>5372</v>
      </c>
      <c r="Y240" s="107"/>
      <c r="Z240" s="107"/>
      <c r="AA240" s="107"/>
      <c r="AB240" s="107"/>
      <c r="AC240" s="107"/>
      <c r="AD240" s="107"/>
      <c r="AE240" s="107"/>
      <c r="AF240" s="118" t="s">
        <v>5374</v>
      </c>
      <c r="AG240" s="107"/>
      <c r="AH240" s="107"/>
      <c r="AI240" s="107"/>
      <c r="AJ240" s="107"/>
      <c r="AK240" s="107"/>
      <c r="AL240" s="107"/>
      <c r="AM240" s="107"/>
      <c r="AN240" s="108"/>
      <c r="AO240" s="105"/>
      <c r="AP240" s="108"/>
      <c r="AQ240" s="109"/>
      <c r="AR240" s="109" t="str">
        <f>IFERROR(__xludf.DUMMYFUNCTION("IF(IFERROR(VLOOKUP(A240, IMPORTRANGE(""https://docs.google.com/spreadsheets/d/1f7uHQQgxgff8nh6aFDrh_cqkeFpcVPsvJILesm778_0"", ""工作表1!A:B""), 2, FALSE), """") &lt;&gt; """", ""有縮圖"", ""無縮圖"")"),"無縮圖")</f>
        <v>無縮圖</v>
      </c>
      <c r="AS240" s="107"/>
    </row>
    <row r="241">
      <c r="A241" s="114" t="s">
        <v>1335</v>
      </c>
      <c r="B241" s="94" t="s">
        <v>5381</v>
      </c>
      <c r="C241" s="120" t="s">
        <v>1846</v>
      </c>
      <c r="D241" s="97" t="s">
        <v>2884</v>
      </c>
      <c r="E241" s="96"/>
      <c r="F241" s="98"/>
      <c r="G241" s="94" t="s">
        <v>144</v>
      </c>
      <c r="H241" s="100" t="s">
        <v>35</v>
      </c>
      <c r="I241" s="100" t="s">
        <v>84</v>
      </c>
      <c r="J241" s="101"/>
      <c r="K241" s="94" t="s">
        <v>5383</v>
      </c>
      <c r="L241" s="111"/>
      <c r="M241" s="112" t="b">
        <v>1</v>
      </c>
      <c r="N241" s="113" t="b">
        <v>1</v>
      </c>
      <c r="O241" s="113" t="b">
        <v>1</v>
      </c>
      <c r="P241" s="113" t="b">
        <v>0</v>
      </c>
      <c r="Q241" s="107"/>
      <c r="R241" s="106" t="str">
        <f t="array" ref="R241">IFERROR(INDEX('印量調查區'!G:G, MATCH(A241, '印量調查區'!A:A, 0)), "")</f>
        <v/>
      </c>
      <c r="S241" s="118" t="s">
        <v>5384</v>
      </c>
      <c r="T241" s="107"/>
      <c r="U241" s="107"/>
      <c r="V241" s="107"/>
      <c r="W241" s="118" t="s">
        <v>5387</v>
      </c>
      <c r="X241" s="107"/>
      <c r="Y241" s="118" t="s">
        <v>5388</v>
      </c>
      <c r="Z241" s="118" t="s">
        <v>5391</v>
      </c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8" t="s">
        <v>5395</v>
      </c>
      <c r="AO241" s="105"/>
      <c r="AP241" s="108" t="s">
        <v>5397</v>
      </c>
      <c r="AQ241" s="109"/>
      <c r="AR241" s="109" t="str">
        <f>IFERROR(__xludf.DUMMYFUNCTION("IF(IFERROR(VLOOKUP(A241, IMPORTRANGE(""https://docs.google.com/spreadsheets/d/1f7uHQQgxgff8nh6aFDrh_cqkeFpcVPsvJILesm778_0"", ""工作表1!A:B""), 2, FALSE), """") &lt;&gt; """", ""有縮圖"", ""無縮圖"")"),"有縮圖")</f>
        <v>有縮圖</v>
      </c>
      <c r="AS241" s="118" t="s">
        <v>5402</v>
      </c>
    </row>
    <row r="242">
      <c r="A242" s="114" t="s">
        <v>1337</v>
      </c>
      <c r="B242" s="94"/>
      <c r="C242" s="95"/>
      <c r="D242" s="97" t="s">
        <v>2705</v>
      </c>
      <c r="E242" s="115" t="s">
        <v>3348</v>
      </c>
      <c r="F242" s="98"/>
      <c r="G242" s="94" t="s">
        <v>140</v>
      </c>
      <c r="H242" s="99"/>
      <c r="I242" s="99"/>
      <c r="J242" s="110"/>
      <c r="K242" s="98"/>
      <c r="L242" s="111"/>
      <c r="M242" s="112" t="b">
        <v>1</v>
      </c>
      <c r="N242" s="113" t="b">
        <v>0</v>
      </c>
      <c r="O242" s="113" t="b">
        <v>0</v>
      </c>
      <c r="P242" s="113" t="b">
        <v>0</v>
      </c>
      <c r="Q242" s="107"/>
      <c r="R242" s="106" t="str">
        <f t="array" ref="R242">IFERROR(INDEX('印量調查區'!G:G, MATCH(A242, '印量調查區'!A:A, 0)), "")</f>
        <v/>
      </c>
      <c r="S242" s="118" t="s">
        <v>5408</v>
      </c>
      <c r="T242" s="118" t="s">
        <v>5410</v>
      </c>
      <c r="U242" s="107"/>
      <c r="V242" s="107"/>
      <c r="W242" s="118" t="s">
        <v>5411</v>
      </c>
      <c r="X242" s="107"/>
      <c r="Y242" s="107"/>
      <c r="Z242" s="107"/>
      <c r="AA242" s="107"/>
      <c r="AB242" s="107"/>
      <c r="AC242" s="107"/>
      <c r="AD242" s="107"/>
      <c r="AE242" s="118" t="s">
        <v>5414</v>
      </c>
      <c r="AF242" s="107"/>
      <c r="AG242" s="107"/>
      <c r="AH242" s="107"/>
      <c r="AI242" s="118" t="s">
        <v>5416</v>
      </c>
      <c r="AJ242" s="107"/>
      <c r="AK242" s="107"/>
      <c r="AL242" s="107"/>
      <c r="AM242" s="118" t="s">
        <v>5418</v>
      </c>
      <c r="AN242" s="107"/>
      <c r="AO242" s="107"/>
      <c r="AP242" s="107"/>
      <c r="AQ242" s="109"/>
      <c r="AR242" s="109" t="str">
        <f>IFERROR(__xludf.DUMMYFUNCTION("IF(IFERROR(VLOOKUP(A242, IMPORTRANGE(""https://docs.google.com/spreadsheets/d/1f7uHQQgxgff8nh6aFDrh_cqkeFpcVPsvJILesm778_0"", ""工作表1!A:B""), 2, FALSE), """") &lt;&gt; """", ""有縮圖"", ""無縮圖"")"),"無縮圖")</f>
        <v>無縮圖</v>
      </c>
      <c r="AS242" s="107"/>
    </row>
    <row r="243">
      <c r="A243" s="114" t="s">
        <v>1338</v>
      </c>
      <c r="B243" s="94" t="s">
        <v>5420</v>
      </c>
      <c r="C243" s="95"/>
      <c r="D243" s="96"/>
      <c r="E243" s="97" t="s">
        <v>3256</v>
      </c>
      <c r="F243" s="98"/>
      <c r="G243" s="94" t="s">
        <v>144</v>
      </c>
      <c r="H243" s="100"/>
      <c r="I243" s="100" t="s">
        <v>108</v>
      </c>
      <c r="J243" s="117" t="s">
        <v>145</v>
      </c>
      <c r="K243" s="94"/>
      <c r="L243" s="111"/>
      <c r="M243" s="112" t="b">
        <v>1</v>
      </c>
      <c r="N243" s="113" t="b">
        <v>1</v>
      </c>
      <c r="O243" s="113" t="b">
        <v>0</v>
      </c>
      <c r="P243" s="113" t="b">
        <v>0</v>
      </c>
      <c r="Q243" s="107"/>
      <c r="R243" s="106" t="str">
        <f t="array" ref="R243">IFERROR(INDEX('印量調查區'!G:G, MATCH(A243, '印量調查區'!A:A, 0)), "")</f>
        <v/>
      </c>
      <c r="S243" s="118" t="s">
        <v>5425</v>
      </c>
      <c r="T243" s="107"/>
      <c r="U243" s="107"/>
      <c r="V243" s="107"/>
      <c r="W243" s="118" t="s">
        <v>5427</v>
      </c>
      <c r="X243" s="107"/>
      <c r="Y243" s="118" t="s">
        <v>5428</v>
      </c>
      <c r="Z243" s="118" t="s">
        <v>5430</v>
      </c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18" t="s">
        <v>5432</v>
      </c>
      <c r="AK243" s="107"/>
      <c r="AL243" s="107"/>
      <c r="AM243" s="107"/>
      <c r="AN243" s="183"/>
      <c r="AO243" s="105"/>
      <c r="AP243" s="183"/>
      <c r="AQ243" s="109"/>
      <c r="AR243" s="109" t="str">
        <f>IFERROR(__xludf.DUMMYFUNCTION("IF(IFERROR(VLOOKUP(A243, IMPORTRANGE(""https://docs.google.com/spreadsheets/d/1f7uHQQgxgff8nh6aFDrh_cqkeFpcVPsvJILesm778_0"", ""工作表1!A:B""), 2, FALSE), """") &lt;&gt; """", ""有縮圖"", ""無縮圖"")"),"無縮圖")</f>
        <v>無縮圖</v>
      </c>
      <c r="AS243" s="107"/>
    </row>
    <row r="244">
      <c r="A244" s="114" t="s">
        <v>1339</v>
      </c>
      <c r="B244" s="94"/>
      <c r="C244" s="95"/>
      <c r="D244" s="97" t="s">
        <v>2798</v>
      </c>
      <c r="E244" s="97" t="s">
        <v>2822</v>
      </c>
      <c r="F244" s="98"/>
      <c r="G244" s="94" t="s">
        <v>144</v>
      </c>
      <c r="H244" s="99"/>
      <c r="I244" s="100"/>
      <c r="J244" s="101"/>
      <c r="K244" s="94"/>
      <c r="L244" s="111"/>
      <c r="M244" s="112" t="b">
        <v>1</v>
      </c>
      <c r="N244" s="113" t="b">
        <v>0</v>
      </c>
      <c r="O244" s="113" t="b">
        <v>0</v>
      </c>
      <c r="P244" s="113" t="b">
        <v>0</v>
      </c>
      <c r="Q244" s="107"/>
      <c r="R244" s="106" t="str">
        <f t="array" ref="R244">IFERROR(INDEX('印量調查區'!G:G, MATCH(A244, '印量調查區'!A:A, 0)), "")</f>
        <v/>
      </c>
      <c r="S244" s="105" t="s">
        <v>3495</v>
      </c>
      <c r="T244" s="107"/>
      <c r="U244" s="107"/>
      <c r="V244" s="107"/>
      <c r="W244" s="118" t="s">
        <v>5438</v>
      </c>
      <c r="X244" s="107"/>
      <c r="Y244" s="118" t="s">
        <v>5442</v>
      </c>
      <c r="Z244" s="118" t="s">
        <v>5446</v>
      </c>
      <c r="AA244" s="107"/>
      <c r="AB244" s="107"/>
      <c r="AC244" s="107"/>
      <c r="AD244" s="107"/>
      <c r="AE244" s="118" t="s">
        <v>5442</v>
      </c>
      <c r="AF244" s="107"/>
      <c r="AG244" s="105" t="s">
        <v>127</v>
      </c>
      <c r="AH244" s="107"/>
      <c r="AI244" s="107"/>
      <c r="AJ244" s="107"/>
      <c r="AK244" s="107"/>
      <c r="AL244" s="107"/>
      <c r="AM244" s="107"/>
      <c r="AN244" s="105"/>
      <c r="AO244" s="105"/>
      <c r="AP244" s="107"/>
      <c r="AQ244" s="109"/>
      <c r="AR244" s="109" t="str">
        <f>IFERROR(__xludf.DUMMYFUNCTION("IF(IFERROR(VLOOKUP(A244, IMPORTRANGE(""https://docs.google.com/spreadsheets/d/1f7uHQQgxgff8nh6aFDrh_cqkeFpcVPsvJILesm778_0"", ""工作表1!A:B""), 2, FALSE), """") &lt;&gt; """", ""有縮圖"", ""無縮圖"")"),"無縮圖")</f>
        <v>無縮圖</v>
      </c>
      <c r="AS244" s="107"/>
    </row>
    <row r="245">
      <c r="A245" s="114" t="s">
        <v>1340</v>
      </c>
      <c r="B245" s="94"/>
      <c r="C245" s="95"/>
      <c r="D245" s="97" t="s">
        <v>3294</v>
      </c>
      <c r="E245" s="97" t="s">
        <v>3294</v>
      </c>
      <c r="F245" s="98"/>
      <c r="G245" s="94" t="s">
        <v>140</v>
      </c>
      <c r="H245" s="100" t="s">
        <v>34</v>
      </c>
      <c r="I245" s="100" t="s">
        <v>84</v>
      </c>
      <c r="J245" s="101"/>
      <c r="K245" s="94" t="s">
        <v>5452</v>
      </c>
      <c r="L245" s="111"/>
      <c r="M245" s="112" t="b">
        <v>1</v>
      </c>
      <c r="N245" s="113" t="b">
        <v>1</v>
      </c>
      <c r="O245" s="113" t="b">
        <v>0</v>
      </c>
      <c r="P245" s="113" t="b">
        <v>1</v>
      </c>
      <c r="Q245" s="105"/>
      <c r="R245" s="106" t="str">
        <f t="array" ref="R245">IFERROR(INDEX('印量調查區'!G:G, MATCH(A245, '印量調查區'!A:A, 0)), "")</f>
        <v/>
      </c>
      <c r="S245" s="118" t="s">
        <v>5454</v>
      </c>
      <c r="T245" s="107"/>
      <c r="U245" s="107"/>
      <c r="V245" s="107"/>
      <c r="W245" s="105"/>
      <c r="X245" s="107"/>
      <c r="Y245" s="107"/>
      <c r="Z245" s="107"/>
      <c r="AA245" s="107"/>
      <c r="AB245" s="107"/>
      <c r="AC245" s="107"/>
      <c r="AD245" s="107"/>
      <c r="AE245" s="105"/>
      <c r="AF245" s="105"/>
      <c r="AG245" s="105"/>
      <c r="AH245" s="107"/>
      <c r="AI245" s="107"/>
      <c r="AJ245" s="107"/>
      <c r="AK245" s="107"/>
      <c r="AL245" s="105"/>
      <c r="AM245" s="107"/>
      <c r="AN245" s="107"/>
      <c r="AO245" s="118" t="s">
        <v>5458</v>
      </c>
      <c r="AP245" s="107"/>
      <c r="AQ245" s="109"/>
      <c r="AR245" s="109" t="str">
        <f>IFERROR(__xludf.DUMMYFUNCTION("IF(IFERROR(VLOOKUP(A245, IMPORTRANGE(""https://docs.google.com/spreadsheets/d/1f7uHQQgxgff8nh6aFDrh_cqkeFpcVPsvJILesm778_0"", ""工作表1!A:B""), 2, FALSE), """") &lt;&gt; """", ""有縮圖"", ""無縮圖"")"),"無縮圖")</f>
        <v>無縮圖</v>
      </c>
      <c r="AS245" s="107"/>
    </row>
    <row r="246">
      <c r="A246" s="114" t="s">
        <v>1341</v>
      </c>
      <c r="B246" s="94"/>
      <c r="C246" s="120" t="s">
        <v>2857</v>
      </c>
      <c r="D246" s="96"/>
      <c r="E246" s="96"/>
      <c r="F246" s="98"/>
      <c r="G246" s="94" t="s">
        <v>1536</v>
      </c>
      <c r="H246" s="100"/>
      <c r="I246" s="100"/>
      <c r="J246" s="211"/>
      <c r="K246" s="94"/>
      <c r="L246" s="102"/>
      <c r="M246" s="112" t="b">
        <v>1</v>
      </c>
      <c r="N246" s="113" t="b">
        <v>0</v>
      </c>
      <c r="O246" s="113" t="b">
        <v>0</v>
      </c>
      <c r="P246" s="113" t="b">
        <v>0</v>
      </c>
      <c r="Q246" s="105" t="s">
        <v>410</v>
      </c>
      <c r="R246" s="106" t="str">
        <f t="array" ref="R246">IFERROR(INDEX('印量調查區'!G:G, MATCH(A246, '印量調查區'!A:A, 0)), "")</f>
        <v/>
      </c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18" t="s">
        <v>5463</v>
      </c>
      <c r="AF246" s="107"/>
      <c r="AG246" s="107"/>
      <c r="AH246" s="107"/>
      <c r="AI246" s="107"/>
      <c r="AJ246" s="107"/>
      <c r="AK246" s="118" t="s">
        <v>5465</v>
      </c>
      <c r="AL246" s="118" t="s">
        <v>5467</v>
      </c>
      <c r="AM246" s="107"/>
      <c r="AN246" s="108"/>
      <c r="AO246" s="105"/>
      <c r="AP246" s="107"/>
      <c r="AQ246" s="109"/>
      <c r="AR246" s="109" t="str">
        <f>IFERROR(__xludf.DUMMYFUNCTION("IF(IFERROR(VLOOKUP(A246, IMPORTRANGE(""https://docs.google.com/spreadsheets/d/1f7uHQQgxgff8nh6aFDrh_cqkeFpcVPsvJILesm778_0"", ""工作表1!A:B""), 2, FALSE), """") &lt;&gt; """", ""有縮圖"", ""無縮圖"")"),"無縮圖")</f>
        <v>無縮圖</v>
      </c>
      <c r="AS246" s="107"/>
    </row>
    <row r="247">
      <c r="A247" s="114" t="s">
        <v>1343</v>
      </c>
      <c r="B247" s="94"/>
      <c r="C247" s="120" t="s">
        <v>2732</v>
      </c>
      <c r="D247" s="96"/>
      <c r="E247" s="96"/>
      <c r="F247" s="98"/>
      <c r="G247" s="94" t="s">
        <v>140</v>
      </c>
      <c r="H247" s="99"/>
      <c r="I247" s="99"/>
      <c r="J247" s="110"/>
      <c r="K247" s="98"/>
      <c r="L247" s="111"/>
      <c r="M247" s="112" t="b">
        <v>1</v>
      </c>
      <c r="N247" s="113" t="b">
        <v>0</v>
      </c>
      <c r="O247" s="113" t="b">
        <v>0</v>
      </c>
      <c r="P247" s="113" t="b">
        <v>0</v>
      </c>
      <c r="Q247" s="107"/>
      <c r="R247" s="106" t="str">
        <f t="array" ref="R247">IFERROR(INDEX('印量調查區'!G:G, MATCH(A247, '印量調查區'!A:A, 0)), "")</f>
        <v/>
      </c>
      <c r="S247" s="118" t="s">
        <v>5469</v>
      </c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  <c r="AI247" s="107"/>
      <c r="AJ247" s="107"/>
      <c r="AK247" s="107"/>
      <c r="AL247" s="107"/>
      <c r="AM247" s="107"/>
      <c r="AN247" s="107"/>
      <c r="AO247" s="107"/>
      <c r="AP247" s="107"/>
      <c r="AQ247" s="109"/>
      <c r="AR247" s="109" t="str">
        <f>IFERROR(__xludf.DUMMYFUNCTION("IF(IFERROR(VLOOKUP(A247, IMPORTRANGE(""https://docs.google.com/spreadsheets/d/1f7uHQQgxgff8nh6aFDrh_cqkeFpcVPsvJILesm778_0"", ""工作表1!A:B""), 2, FALSE), """") &lt;&gt; """", ""有縮圖"", ""無縮圖"")"),"無縮圖")</f>
        <v>無縮圖</v>
      </c>
      <c r="AS247" s="107"/>
    </row>
    <row r="248">
      <c r="A248" s="114" t="s">
        <v>1344</v>
      </c>
      <c r="B248" s="94" t="s">
        <v>5476</v>
      </c>
      <c r="C248" s="120" t="s">
        <v>2520</v>
      </c>
      <c r="D248" s="96"/>
      <c r="E248" s="96"/>
      <c r="F248" s="98"/>
      <c r="G248" s="94" t="s">
        <v>144</v>
      </c>
      <c r="H248" s="100"/>
      <c r="I248" s="100" t="s">
        <v>108</v>
      </c>
      <c r="J248" s="117" t="s">
        <v>145</v>
      </c>
      <c r="K248" s="94"/>
      <c r="L248" s="111"/>
      <c r="M248" s="112" t="b">
        <v>1</v>
      </c>
      <c r="N248" s="113" t="b">
        <v>1</v>
      </c>
      <c r="O248" s="113" t="b">
        <v>0</v>
      </c>
      <c r="P248" s="113" t="b">
        <v>0</v>
      </c>
      <c r="Q248" s="107"/>
      <c r="R248" s="106" t="str">
        <f t="array" ref="R248">IFERROR(INDEX('印量調查區'!G:G, MATCH(A248, '印量調查區'!A:A, 0)), "")</f>
        <v/>
      </c>
      <c r="S248" s="118" t="s">
        <v>5479</v>
      </c>
      <c r="T248" s="107"/>
      <c r="U248" s="107"/>
      <c r="V248" s="107"/>
      <c r="W248" s="118" t="s">
        <v>5480</v>
      </c>
      <c r="X248" s="107"/>
      <c r="Y248" s="118" t="s">
        <v>5484</v>
      </c>
      <c r="Z248" s="118" t="s">
        <v>5485</v>
      </c>
      <c r="AA248" s="107"/>
      <c r="AB248" s="107"/>
      <c r="AC248" s="107"/>
      <c r="AD248" s="118" t="s">
        <v>5487</v>
      </c>
      <c r="AE248" s="107"/>
      <c r="AF248" s="107"/>
      <c r="AG248" s="107"/>
      <c r="AH248" s="107"/>
      <c r="AI248" s="107"/>
      <c r="AJ248" s="107"/>
      <c r="AK248" s="107"/>
      <c r="AL248" s="107"/>
      <c r="AM248" s="107"/>
      <c r="AN248" s="107"/>
      <c r="AO248" s="105"/>
      <c r="AP248" s="107"/>
      <c r="AQ248" s="109"/>
      <c r="AR248" s="109" t="str">
        <f>IFERROR(__xludf.DUMMYFUNCTION("IF(IFERROR(VLOOKUP(A248, IMPORTRANGE(""https://docs.google.com/spreadsheets/d/1f7uHQQgxgff8nh6aFDrh_cqkeFpcVPsvJILesm778_0"", ""工作表1!A:B""), 2, FALSE), """") &lt;&gt; """", ""有縮圖"", ""無縮圖"")"),"有縮圖")</f>
        <v>有縮圖</v>
      </c>
      <c r="AS248" s="107"/>
    </row>
    <row r="249">
      <c r="A249" s="114" t="s">
        <v>1346</v>
      </c>
      <c r="B249" s="94"/>
      <c r="C249" s="290" t="s">
        <v>2241</v>
      </c>
      <c r="D249" s="116"/>
      <c r="E249" s="96"/>
      <c r="F249" s="98"/>
      <c r="G249" s="94" t="s">
        <v>144</v>
      </c>
      <c r="H249" s="100" t="s">
        <v>47</v>
      </c>
      <c r="I249" s="100" t="s">
        <v>84</v>
      </c>
      <c r="J249" s="101"/>
      <c r="K249" s="94" t="s">
        <v>5491</v>
      </c>
      <c r="L249" s="111"/>
      <c r="M249" s="112" t="b">
        <v>1</v>
      </c>
      <c r="N249" s="113" t="b">
        <v>1</v>
      </c>
      <c r="O249" s="113" t="b">
        <v>0</v>
      </c>
      <c r="P249" s="113" t="b">
        <v>1</v>
      </c>
      <c r="Q249" s="107"/>
      <c r="R249" s="106" t="str">
        <f t="array" ref="R249">IFERROR(INDEX('印量調查區'!G:G, MATCH(A249, '印量調查區'!A:A, 0)), "")</f>
        <v/>
      </c>
      <c r="S249" s="118" t="s">
        <v>5493</v>
      </c>
      <c r="T249" s="107"/>
      <c r="U249" s="107"/>
      <c r="V249" s="107"/>
      <c r="W249" s="118" t="s">
        <v>5495</v>
      </c>
      <c r="X249" s="107"/>
      <c r="Y249" s="107"/>
      <c r="Z249" s="118" t="s">
        <v>5497</v>
      </c>
      <c r="AA249" s="107"/>
      <c r="AB249" s="107"/>
      <c r="AC249" s="107"/>
      <c r="AD249" s="107"/>
      <c r="AE249" s="107"/>
      <c r="AF249" s="107"/>
      <c r="AG249" s="107"/>
      <c r="AH249" s="107"/>
      <c r="AI249" s="107"/>
      <c r="AJ249" s="107"/>
      <c r="AK249" s="107"/>
      <c r="AL249" s="107"/>
      <c r="AM249" s="107"/>
      <c r="AN249" s="107"/>
      <c r="AO249" s="118" t="s">
        <v>5500</v>
      </c>
      <c r="AP249" s="118" t="s">
        <v>5502</v>
      </c>
      <c r="AQ249" s="109"/>
      <c r="AR249" s="109" t="str">
        <f>IFERROR(__xludf.DUMMYFUNCTION("IF(IFERROR(VLOOKUP(A249, IMPORTRANGE(""https://docs.google.com/spreadsheets/d/1f7uHQQgxgff8nh6aFDrh_cqkeFpcVPsvJILesm778_0"", ""工作表1!A:B""), 2, FALSE), """") &lt;&gt; """", ""有縮圖"", ""無縮圖"")"),"無縮圖")</f>
        <v>無縮圖</v>
      </c>
      <c r="AS249" s="107"/>
    </row>
    <row r="250">
      <c r="A250" s="114" t="s">
        <v>1347</v>
      </c>
      <c r="B250" s="94" t="s">
        <v>2670</v>
      </c>
      <c r="C250" s="351"/>
      <c r="D250" s="96"/>
      <c r="E250" s="97" t="s">
        <v>3152</v>
      </c>
      <c r="F250" s="98"/>
      <c r="G250" s="94" t="s">
        <v>144</v>
      </c>
      <c r="H250" s="99"/>
      <c r="I250" s="99"/>
      <c r="J250" s="110"/>
      <c r="K250" s="98"/>
      <c r="L250" s="111"/>
      <c r="M250" s="112" t="b">
        <v>1</v>
      </c>
      <c r="N250" s="113" t="b">
        <v>0</v>
      </c>
      <c r="O250" s="113" t="b">
        <v>0</v>
      </c>
      <c r="P250" s="113" t="b">
        <v>0</v>
      </c>
      <c r="Q250" s="107"/>
      <c r="R250" s="106" t="str">
        <f t="array" ref="R250">IFERROR(INDEX('印量調查區'!G:G, MATCH(A250, '印量調查區'!A:A, 0)), "")</f>
        <v/>
      </c>
      <c r="S250" s="118" t="s">
        <v>2685</v>
      </c>
      <c r="T250" s="107"/>
      <c r="U250" s="107"/>
      <c r="V250" s="107"/>
      <c r="W250" s="118" t="s">
        <v>2688</v>
      </c>
      <c r="X250" s="107"/>
      <c r="Y250" s="118" t="s">
        <v>2690</v>
      </c>
      <c r="Z250" s="118" t="s">
        <v>2692</v>
      </c>
      <c r="AA250" s="107"/>
      <c r="AB250" s="107"/>
      <c r="AC250" s="107"/>
      <c r="AD250" s="107"/>
      <c r="AE250" s="107"/>
      <c r="AF250" s="107"/>
      <c r="AG250" s="107"/>
      <c r="AH250" s="107"/>
      <c r="AI250" s="107"/>
      <c r="AJ250" s="107"/>
      <c r="AK250" s="107"/>
      <c r="AL250" s="107"/>
      <c r="AM250" s="107"/>
      <c r="AN250" s="107"/>
      <c r="AO250" s="107"/>
      <c r="AP250" s="107"/>
      <c r="AQ250" s="109"/>
      <c r="AR250" s="109" t="str">
        <f>IFERROR(__xludf.DUMMYFUNCTION("IF(IFERROR(VLOOKUP(A250, IMPORTRANGE(""https://docs.google.com/spreadsheets/d/1f7uHQQgxgff8nh6aFDrh_cqkeFpcVPsvJILesm778_0"", ""工作表1!A:B""), 2, FALSE), """") &lt;&gt; """", ""有縮圖"", ""無縮圖"")"),"有縮圖")</f>
        <v>有縮圖</v>
      </c>
      <c r="AS250" s="107"/>
    </row>
    <row r="251">
      <c r="A251" s="114" t="s">
        <v>1348</v>
      </c>
      <c r="B251" s="94"/>
      <c r="C251" s="351"/>
      <c r="D251" s="97" t="s">
        <v>2897</v>
      </c>
      <c r="E251" s="97" t="s">
        <v>2897</v>
      </c>
      <c r="F251" s="98"/>
      <c r="G251" s="94" t="s">
        <v>144</v>
      </c>
      <c r="H251" s="100"/>
      <c r="I251" s="100"/>
      <c r="J251" s="117"/>
      <c r="K251" s="94"/>
      <c r="L251" s="111"/>
      <c r="M251" s="112" t="b">
        <v>1</v>
      </c>
      <c r="N251" s="113" t="b">
        <v>0</v>
      </c>
      <c r="O251" s="113" t="b">
        <v>0</v>
      </c>
      <c r="P251" s="113" t="b">
        <v>0</v>
      </c>
      <c r="Q251" s="107"/>
      <c r="R251" s="106" t="str">
        <f t="array" ref="R251">IFERROR(INDEX('印量調查區'!G:G, MATCH(A251, '印量調查區'!A:A, 0)), "")</f>
        <v/>
      </c>
      <c r="S251" s="118" t="s">
        <v>5519</v>
      </c>
      <c r="T251" s="107"/>
      <c r="U251" s="107"/>
      <c r="V251" s="107"/>
      <c r="W251" s="118" t="s">
        <v>5520</v>
      </c>
      <c r="X251" s="107"/>
      <c r="Y251" s="107"/>
      <c r="Z251" s="118" t="s">
        <v>5522</v>
      </c>
      <c r="AA251" s="107"/>
      <c r="AB251" s="107"/>
      <c r="AC251" s="107"/>
      <c r="AD251" s="107"/>
      <c r="AE251" s="118" t="s">
        <v>5526</v>
      </c>
      <c r="AF251" s="105"/>
      <c r="AG251" s="107"/>
      <c r="AH251" s="107"/>
      <c r="AI251" s="107"/>
      <c r="AJ251" s="107"/>
      <c r="AK251" s="107"/>
      <c r="AL251" s="105"/>
      <c r="AM251" s="107"/>
      <c r="AN251" s="107"/>
      <c r="AO251" s="105"/>
      <c r="AP251" s="107"/>
      <c r="AQ251" s="109"/>
      <c r="AR251" s="109" t="str">
        <f>IFERROR(__xludf.DUMMYFUNCTION("IF(IFERROR(VLOOKUP(A251, IMPORTRANGE(""https://docs.google.com/spreadsheets/d/1f7uHQQgxgff8nh6aFDrh_cqkeFpcVPsvJILesm778_0"", ""工作表1!A:B""), 2, FALSE), """") &lt;&gt; """", ""有縮圖"", ""無縮圖"")"),"無縮圖")</f>
        <v>無縮圖</v>
      </c>
      <c r="AS251" s="107"/>
    </row>
    <row r="252">
      <c r="A252" s="114" t="s">
        <v>1349</v>
      </c>
      <c r="B252" s="94"/>
      <c r="C252" s="290" t="s">
        <v>2649</v>
      </c>
      <c r="D252" s="96"/>
      <c r="E252" s="115" t="s">
        <v>2657</v>
      </c>
      <c r="F252" s="98"/>
      <c r="G252" s="94" t="s">
        <v>2365</v>
      </c>
      <c r="H252" s="99"/>
      <c r="I252" s="100" t="s">
        <v>108</v>
      </c>
      <c r="J252" s="117" t="s">
        <v>5534</v>
      </c>
      <c r="K252" s="94" t="s">
        <v>5536</v>
      </c>
      <c r="L252" s="111"/>
      <c r="M252" s="112" t="b">
        <v>1</v>
      </c>
      <c r="N252" s="113" t="b">
        <v>1</v>
      </c>
      <c r="O252" s="113" t="b">
        <v>1</v>
      </c>
      <c r="P252" s="113" t="b">
        <v>1</v>
      </c>
      <c r="Q252" s="105"/>
      <c r="R252" s="106" t="str">
        <f t="array" ref="R252">IFERROR(INDEX('印量調查區'!G:G, MATCH(A252, '印量調查區'!A:A, 0)), "")</f>
        <v/>
      </c>
      <c r="S252" s="118" t="s">
        <v>5539</v>
      </c>
      <c r="T252" s="107"/>
      <c r="U252" s="107"/>
      <c r="V252" s="107"/>
      <c r="W252" s="107"/>
      <c r="X252" s="107"/>
      <c r="Y252" s="118" t="s">
        <v>5541</v>
      </c>
      <c r="Z252" s="107"/>
      <c r="AA252" s="107"/>
      <c r="AB252" s="107"/>
      <c r="AC252" s="107"/>
      <c r="AD252" s="107"/>
      <c r="AE252" s="118" t="s">
        <v>5542</v>
      </c>
      <c r="AF252" s="107"/>
      <c r="AG252" s="107"/>
      <c r="AH252" s="107"/>
      <c r="AI252" s="107"/>
      <c r="AJ252" s="107"/>
      <c r="AK252" s="107"/>
      <c r="AL252" s="107"/>
      <c r="AM252" s="107"/>
      <c r="AN252" s="105" t="s">
        <v>5544</v>
      </c>
      <c r="AO252" s="118" t="s">
        <v>5545</v>
      </c>
      <c r="AP252" s="118" t="s">
        <v>5547</v>
      </c>
      <c r="AQ252" s="109"/>
      <c r="AR252" s="109" t="str">
        <f>IFERROR(__xludf.DUMMYFUNCTION("IF(IFERROR(VLOOKUP(A252, IMPORTRANGE(""https://docs.google.com/spreadsheets/d/1f7uHQQgxgff8nh6aFDrh_cqkeFpcVPsvJILesm778_0"", ""工作表1!A:B""), 2, FALSE), """") &lt;&gt; """", ""有縮圖"", ""無縮圖"")"),"無縮圖")</f>
        <v>無縮圖</v>
      </c>
      <c r="AS252" s="107"/>
    </row>
    <row r="253">
      <c r="A253" s="352" t="s">
        <v>1350</v>
      </c>
      <c r="B253" s="94"/>
      <c r="C253" s="290" t="s">
        <v>2306</v>
      </c>
      <c r="D253" s="96"/>
      <c r="E253" s="96"/>
      <c r="F253" s="98"/>
      <c r="G253" s="94" t="s">
        <v>144</v>
      </c>
      <c r="H253" s="100" t="s">
        <v>34</v>
      </c>
      <c r="I253" s="100" t="s">
        <v>108</v>
      </c>
      <c r="J253" s="110"/>
      <c r="K253" s="94" t="s">
        <v>5552</v>
      </c>
      <c r="L253" s="111"/>
      <c r="M253" s="112" t="b">
        <v>1</v>
      </c>
      <c r="N253" s="113" t="b">
        <v>1</v>
      </c>
      <c r="O253" s="113" t="b">
        <v>1</v>
      </c>
      <c r="P253" s="113" t="b">
        <v>0</v>
      </c>
      <c r="Q253" s="107"/>
      <c r="R253" s="106" t="str">
        <f t="array" ref="R253">IFERROR(INDEX('印量調查區'!G:G, MATCH(A253, '印量調查區'!A:A, 0)), "")</f>
        <v/>
      </c>
      <c r="S253" s="118" t="s">
        <v>5554</v>
      </c>
      <c r="T253" s="107"/>
      <c r="U253" s="107"/>
      <c r="V253" s="107"/>
      <c r="W253" s="118" t="s">
        <v>5556</v>
      </c>
      <c r="X253" s="107"/>
      <c r="Y253" s="118" t="s">
        <v>5558</v>
      </c>
      <c r="Z253" s="118" t="s">
        <v>5559</v>
      </c>
      <c r="AA253" s="107"/>
      <c r="AB253" s="107"/>
      <c r="AC253" s="107"/>
      <c r="AD253" s="107"/>
      <c r="AE253" s="105"/>
      <c r="AF253" s="107"/>
      <c r="AG253" s="107"/>
      <c r="AH253" s="107"/>
      <c r="AI253" s="107"/>
      <c r="AJ253" s="107"/>
      <c r="AK253" s="107"/>
      <c r="AL253" s="107"/>
      <c r="AM253" s="107"/>
      <c r="AN253" s="118" t="s">
        <v>5562</v>
      </c>
      <c r="AO253" s="107"/>
      <c r="AP253" s="107"/>
      <c r="AQ253" s="109"/>
      <c r="AR253" s="109" t="str">
        <f>IFERROR(__xludf.DUMMYFUNCTION("IF(IFERROR(VLOOKUP(A253, IMPORTRANGE(""https://docs.google.com/spreadsheets/d/1f7uHQQgxgff8nh6aFDrh_cqkeFpcVPsvJILesm778_0"", ""工作表1!A:B""), 2, FALSE), """") &lt;&gt; """", ""有縮圖"", ""無縮圖"")"),"有縮圖")</f>
        <v>有縮圖</v>
      </c>
      <c r="AS253" s="107"/>
    </row>
    <row r="254">
      <c r="A254" s="352" t="s">
        <v>1351</v>
      </c>
      <c r="B254" s="94"/>
      <c r="C254" s="351"/>
      <c r="D254" s="97" t="s">
        <v>1987</v>
      </c>
      <c r="E254" s="97" t="s">
        <v>1987</v>
      </c>
      <c r="F254" s="98"/>
      <c r="G254" s="94" t="s">
        <v>140</v>
      </c>
      <c r="H254" s="100"/>
      <c r="I254" s="100"/>
      <c r="J254" s="110"/>
      <c r="K254" s="94"/>
      <c r="L254" s="111"/>
      <c r="M254" s="112" t="b">
        <v>1</v>
      </c>
      <c r="N254" s="113" t="b">
        <v>0</v>
      </c>
      <c r="O254" s="113" t="b">
        <v>0</v>
      </c>
      <c r="P254" s="113" t="b">
        <v>0</v>
      </c>
      <c r="Q254" s="107"/>
      <c r="R254" s="106" t="str">
        <f t="array" ref="R254">IFERROR(INDEX('印量調查區'!G:G, MATCH(A254, '印量調查區'!A:A, 0)), "")</f>
        <v/>
      </c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18" t="s">
        <v>5566</v>
      </c>
      <c r="AF254" s="107"/>
      <c r="AG254" s="107"/>
      <c r="AH254" s="107"/>
      <c r="AI254" s="107"/>
      <c r="AJ254" s="107"/>
      <c r="AK254" s="107"/>
      <c r="AL254" s="107"/>
      <c r="AM254" s="107"/>
      <c r="AN254" s="107"/>
      <c r="AO254" s="105"/>
      <c r="AP254" s="107"/>
      <c r="AQ254" s="109"/>
      <c r="AR254" s="109" t="str">
        <f>IFERROR(__xludf.DUMMYFUNCTION("IF(IFERROR(VLOOKUP(A254, IMPORTRANGE(""https://docs.google.com/spreadsheets/d/1f7uHQQgxgff8nh6aFDrh_cqkeFpcVPsvJILesm778_0"", ""工作表1!A:B""), 2, FALSE), """") &lt;&gt; """", ""有縮圖"", ""無縮圖"")"),"無縮圖")</f>
        <v>無縮圖</v>
      </c>
      <c r="AS254" s="107"/>
    </row>
    <row r="255">
      <c r="A255" s="114" t="s">
        <v>1352</v>
      </c>
      <c r="B255" s="94"/>
      <c r="C255" s="290" t="s">
        <v>1969</v>
      </c>
      <c r="D255" s="96"/>
      <c r="E255" s="115" t="s">
        <v>1969</v>
      </c>
      <c r="F255" s="98"/>
      <c r="G255" s="94" t="s">
        <v>144</v>
      </c>
      <c r="H255" s="100" t="s">
        <v>47</v>
      </c>
      <c r="I255" s="100" t="s">
        <v>108</v>
      </c>
      <c r="J255" s="117" t="s">
        <v>3848</v>
      </c>
      <c r="K255" s="94" t="s">
        <v>5572</v>
      </c>
      <c r="L255" s="111"/>
      <c r="M255" s="112" t="b">
        <v>1</v>
      </c>
      <c r="N255" s="113" t="b">
        <v>1</v>
      </c>
      <c r="O255" s="113" t="b">
        <v>0</v>
      </c>
      <c r="P255" s="113" t="b">
        <v>1</v>
      </c>
      <c r="Q255" s="107"/>
      <c r="R255" s="106" t="str">
        <f t="array" ref="R255">IFERROR(INDEX('印量調查區'!G:G, MATCH(A255, '印量調查區'!A:A, 0)), "")</f>
        <v/>
      </c>
      <c r="S255" s="118" t="s">
        <v>5574</v>
      </c>
      <c r="T255" s="107"/>
      <c r="U255" s="107"/>
      <c r="V255" s="107"/>
      <c r="W255" s="105"/>
      <c r="X255" s="107"/>
      <c r="Y255" s="107"/>
      <c r="Z255" s="118" t="s">
        <v>5576</v>
      </c>
      <c r="AA255" s="107"/>
      <c r="AB255" s="107"/>
      <c r="AC255" s="107"/>
      <c r="AD255" s="107"/>
      <c r="AE255" s="105"/>
      <c r="AF255" s="107"/>
      <c r="AG255" s="107"/>
      <c r="AH255" s="107"/>
      <c r="AI255" s="107"/>
      <c r="AJ255" s="107"/>
      <c r="AK255" s="107"/>
      <c r="AL255" s="105"/>
      <c r="AM255" s="107"/>
      <c r="AN255" s="107"/>
      <c r="AO255" s="118" t="s">
        <v>5581</v>
      </c>
      <c r="AP255" s="107"/>
      <c r="AQ255" s="109"/>
      <c r="AR255" s="109" t="str">
        <f>IFERROR(__xludf.DUMMYFUNCTION("IF(IFERROR(VLOOKUP(A255, IMPORTRANGE(""https://docs.google.com/spreadsheets/d/1f7uHQQgxgff8nh6aFDrh_cqkeFpcVPsvJILesm778_0"", ""工作表1!A:B""), 2, FALSE), """") &lt;&gt; """", ""有縮圖"", ""無縮圖"")"),"無縮圖")</f>
        <v>無縮圖</v>
      </c>
      <c r="AS255" s="107"/>
    </row>
    <row r="256">
      <c r="A256" s="114" t="s">
        <v>1342</v>
      </c>
      <c r="B256" s="94" t="s">
        <v>5586</v>
      </c>
      <c r="C256" s="120" t="s">
        <v>2186</v>
      </c>
      <c r="D256" s="97" t="s">
        <v>2186</v>
      </c>
      <c r="E256" s="96"/>
      <c r="F256" s="98"/>
      <c r="G256" s="94" t="s">
        <v>144</v>
      </c>
      <c r="H256" s="100" t="s">
        <v>35</v>
      </c>
      <c r="I256" s="100" t="s">
        <v>84</v>
      </c>
      <c r="J256" s="317"/>
      <c r="K256" s="94" t="s">
        <v>5589</v>
      </c>
      <c r="L256" s="111"/>
      <c r="M256" s="112" t="b">
        <v>1</v>
      </c>
      <c r="N256" s="113" t="b">
        <v>1</v>
      </c>
      <c r="O256" s="113" t="b">
        <v>0</v>
      </c>
      <c r="P256" s="113" t="b">
        <v>1</v>
      </c>
      <c r="Q256" s="107"/>
      <c r="R256" s="106" t="str">
        <f t="array" ref="R256">IFERROR(INDEX('印量調查區'!G:G, MATCH(A256, '印量調查區'!A:A, 0)), "")</f>
        <v/>
      </c>
      <c r="S256" s="118" t="s">
        <v>5591</v>
      </c>
      <c r="T256" s="107"/>
      <c r="U256" s="107"/>
      <c r="V256" s="107"/>
      <c r="W256" s="118" t="s">
        <v>5593</v>
      </c>
      <c r="X256" s="107"/>
      <c r="Y256" s="118" t="s">
        <v>5596</v>
      </c>
      <c r="Z256" s="118" t="s">
        <v>5599</v>
      </c>
      <c r="AA256" s="107"/>
      <c r="AB256" s="107"/>
      <c r="AC256" s="107"/>
      <c r="AD256" s="107"/>
      <c r="AE256" s="107"/>
      <c r="AF256" s="107"/>
      <c r="AG256" s="107"/>
      <c r="AH256" s="107"/>
      <c r="AI256" s="107"/>
      <c r="AJ256" s="107"/>
      <c r="AK256" s="107"/>
      <c r="AL256" s="107"/>
      <c r="AM256" s="107"/>
      <c r="AN256" s="107"/>
      <c r="AO256" s="118" t="s">
        <v>5601</v>
      </c>
      <c r="AP256" s="107"/>
      <c r="AQ256" s="109"/>
      <c r="AR256" s="109" t="str">
        <f>IFERROR(__xludf.DUMMYFUNCTION("IF(IFERROR(VLOOKUP(A256, IMPORTRANGE(""https://docs.google.com/spreadsheets/d/1f7uHQQgxgff8nh6aFDrh_cqkeFpcVPsvJILesm778_0"", ""工作表1!A:B""), 2, FALSE), """") &lt;&gt; """", ""有縮圖"", ""無縮圖"")"),"無縮圖")</f>
        <v>無縮圖</v>
      </c>
      <c r="AS256" s="107"/>
    </row>
    <row r="257">
      <c r="A257" s="114" t="s">
        <v>1353</v>
      </c>
      <c r="B257" s="94" t="s">
        <v>5603</v>
      </c>
      <c r="C257" s="290" t="s">
        <v>2496</v>
      </c>
      <c r="D257" s="97" t="s">
        <v>2496</v>
      </c>
      <c r="E257" s="116"/>
      <c r="F257" s="98"/>
      <c r="G257" s="94" t="s">
        <v>144</v>
      </c>
      <c r="H257" s="99"/>
      <c r="I257" s="100" t="s">
        <v>108</v>
      </c>
      <c r="J257" s="117" t="s">
        <v>145</v>
      </c>
      <c r="K257" s="98"/>
      <c r="L257" s="111"/>
      <c r="M257" s="112" t="b">
        <v>1</v>
      </c>
      <c r="N257" s="113" t="b">
        <v>1</v>
      </c>
      <c r="O257" s="113" t="b">
        <v>0</v>
      </c>
      <c r="P257" s="113" t="b">
        <v>0</v>
      </c>
      <c r="Q257" s="107"/>
      <c r="R257" s="106" t="str">
        <f t="array" ref="R257">IFERROR(INDEX('印量調查區'!G:G, MATCH(A257, '印量調查區'!A:A, 0)), "")</f>
        <v/>
      </c>
      <c r="S257" s="118" t="s">
        <v>5606</v>
      </c>
      <c r="T257" s="118" t="s">
        <v>5607</v>
      </c>
      <c r="U257" s="107"/>
      <c r="V257" s="107"/>
      <c r="W257" s="118" t="s">
        <v>5609</v>
      </c>
      <c r="X257" s="107"/>
      <c r="Y257" s="107"/>
      <c r="Z257" s="118" t="s">
        <v>5610</v>
      </c>
      <c r="AA257" s="107"/>
      <c r="AB257" s="107"/>
      <c r="AC257" s="107"/>
      <c r="AD257" s="107"/>
      <c r="AE257" s="118" t="s">
        <v>5611</v>
      </c>
      <c r="AF257" s="107"/>
      <c r="AG257" s="107"/>
      <c r="AH257" s="107"/>
      <c r="AI257" s="107"/>
      <c r="AJ257" s="107"/>
      <c r="AK257" s="107"/>
      <c r="AL257" s="107"/>
      <c r="AM257" s="118" t="s">
        <v>5613</v>
      </c>
      <c r="AN257" s="107"/>
      <c r="AO257" s="107"/>
      <c r="AP257" s="107"/>
      <c r="AQ257" s="109"/>
      <c r="AR257" s="109" t="str">
        <f>IFERROR(__xludf.DUMMYFUNCTION("IF(IFERROR(VLOOKUP(A257, IMPORTRANGE(""https://docs.google.com/spreadsheets/d/1f7uHQQgxgff8nh6aFDrh_cqkeFpcVPsvJILesm778_0"", ""工作表1!A:B""), 2, FALSE), """") &lt;&gt; """", ""有縮圖"", ""無縮圖"")"),"有縮圖")</f>
        <v>有縮圖</v>
      </c>
      <c r="AS257" s="107"/>
    </row>
    <row r="258">
      <c r="A258" s="114" t="s">
        <v>1354</v>
      </c>
      <c r="B258" s="94"/>
      <c r="C258" s="351"/>
      <c r="D258" s="97" t="s">
        <v>2377</v>
      </c>
      <c r="E258" s="115" t="s">
        <v>2377</v>
      </c>
      <c r="F258" s="98"/>
      <c r="G258" s="94"/>
      <c r="H258" s="99"/>
      <c r="I258" s="100"/>
      <c r="J258" s="101"/>
      <c r="K258" s="94"/>
      <c r="L258" s="111"/>
      <c r="M258" s="112" t="b">
        <v>0</v>
      </c>
      <c r="N258" s="113" t="b">
        <v>0</v>
      </c>
      <c r="O258" s="113" t="b">
        <v>0</v>
      </c>
      <c r="P258" s="113" t="b">
        <v>0</v>
      </c>
      <c r="Q258" s="107"/>
      <c r="R258" s="106" t="str">
        <f t="array" ref="R258">IFERROR(INDEX('印量調查區'!G:G, MATCH(A258, '印量調查區'!A:A, 0)), "")</f>
        <v/>
      </c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  <c r="AI258" s="107"/>
      <c r="AJ258" s="107"/>
      <c r="AK258" s="107"/>
      <c r="AL258" s="107"/>
      <c r="AM258" s="107"/>
      <c r="AN258" s="108"/>
      <c r="AO258" s="107"/>
      <c r="AP258" s="107"/>
      <c r="AQ258" s="109"/>
      <c r="AR258" s="109" t="str">
        <f>IFERROR(__xludf.DUMMYFUNCTION("IF(IFERROR(VLOOKUP(A258, IMPORTRANGE(""https://docs.google.com/spreadsheets/d/1f7uHQQgxgff8nh6aFDrh_cqkeFpcVPsvJILesm778_0"", ""工作表1!A:B""), 2, FALSE), """") &lt;&gt; """", ""有縮圖"", ""無縮圖"")"),"無縮圖")</f>
        <v>無縮圖</v>
      </c>
      <c r="AS258" s="107"/>
    </row>
    <row r="259">
      <c r="A259" s="114" t="s">
        <v>1355</v>
      </c>
      <c r="B259" s="94"/>
      <c r="C259" s="351"/>
      <c r="D259" s="97" t="s">
        <v>3156</v>
      </c>
      <c r="E259" s="116"/>
      <c r="F259" s="98"/>
      <c r="G259" s="94" t="s">
        <v>144</v>
      </c>
      <c r="H259" s="100"/>
      <c r="I259" s="100"/>
      <c r="J259" s="101"/>
      <c r="K259" s="94"/>
      <c r="L259" s="102"/>
      <c r="M259" s="112" t="b">
        <v>1</v>
      </c>
      <c r="N259" s="113" t="b">
        <v>0</v>
      </c>
      <c r="O259" s="113" t="b">
        <v>0</v>
      </c>
      <c r="P259" s="113" t="b">
        <v>0</v>
      </c>
      <c r="Q259" s="107"/>
      <c r="R259" s="106" t="str">
        <f t="array" ref="R259">IFERROR(INDEX('印量調查區'!G:G, MATCH(A259, '印量調查區'!A:A, 0)), "")</f>
        <v/>
      </c>
      <c r="S259" s="118" t="s">
        <v>5620</v>
      </c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  <c r="AI259" s="107"/>
      <c r="AJ259" s="107"/>
      <c r="AK259" s="107"/>
      <c r="AL259" s="107"/>
      <c r="AM259" s="107"/>
      <c r="AN259" s="107"/>
      <c r="AO259" s="105"/>
      <c r="AP259" s="107"/>
      <c r="AQ259" s="109"/>
      <c r="AR259" s="109" t="str">
        <f>IFERROR(__xludf.DUMMYFUNCTION("IF(IFERROR(VLOOKUP(A259, IMPORTRANGE(""https://docs.google.com/spreadsheets/d/1f7uHQQgxgff8nh6aFDrh_cqkeFpcVPsvJILesm778_0"", ""工作表1!A:B""), 2, FALSE), """") &lt;&gt; """", ""有縮圖"", ""無縮圖"")"),"無縮圖")</f>
        <v>無縮圖</v>
      </c>
      <c r="AS259" s="107"/>
    </row>
    <row r="260">
      <c r="A260" s="114" t="s">
        <v>1356</v>
      </c>
      <c r="B260" s="94"/>
      <c r="C260" s="351"/>
      <c r="D260" s="116"/>
      <c r="E260" s="97" t="s">
        <v>1332</v>
      </c>
      <c r="F260" s="98"/>
      <c r="G260" s="94" t="s">
        <v>144</v>
      </c>
      <c r="H260" s="99"/>
      <c r="I260" s="99"/>
      <c r="J260" s="110"/>
      <c r="K260" s="98"/>
      <c r="L260" s="111"/>
      <c r="M260" s="112" t="b">
        <v>1</v>
      </c>
      <c r="N260" s="113" t="b">
        <v>0</v>
      </c>
      <c r="O260" s="113" t="b">
        <v>0</v>
      </c>
      <c r="P260" s="113" t="b">
        <v>0</v>
      </c>
      <c r="Q260" s="107"/>
      <c r="R260" s="106" t="str">
        <f t="array" ref="R260">IFERROR(INDEX('印量調查區'!G:G, MATCH(A260, '印量調查區'!A:A, 0)), "")</f>
        <v/>
      </c>
      <c r="S260" s="118" t="s">
        <v>5628</v>
      </c>
      <c r="T260" s="107"/>
      <c r="U260" s="107"/>
      <c r="V260" s="107"/>
      <c r="W260" s="118" t="s">
        <v>5631</v>
      </c>
      <c r="X260" s="107"/>
      <c r="Y260" s="107"/>
      <c r="Z260" s="118" t="s">
        <v>5633</v>
      </c>
      <c r="AA260" s="118" t="s">
        <v>5638</v>
      </c>
      <c r="AB260" s="107"/>
      <c r="AC260" s="107"/>
      <c r="AD260" s="118" t="s">
        <v>5641</v>
      </c>
      <c r="AE260" s="118" t="s">
        <v>5643</v>
      </c>
      <c r="AF260" s="107"/>
      <c r="AG260" s="107"/>
      <c r="AH260" s="107"/>
      <c r="AI260" s="107"/>
      <c r="AJ260" s="107"/>
      <c r="AK260" s="107"/>
      <c r="AL260" s="118" t="s">
        <v>5645</v>
      </c>
      <c r="AM260" s="107"/>
      <c r="AN260" s="107"/>
      <c r="AO260" s="107"/>
      <c r="AP260" s="107"/>
      <c r="AQ260" s="109"/>
      <c r="AR260" s="109" t="str">
        <f>IFERROR(__xludf.DUMMYFUNCTION("IF(IFERROR(VLOOKUP(A260, IMPORTRANGE(""https://docs.google.com/spreadsheets/d/1f7uHQQgxgff8nh6aFDrh_cqkeFpcVPsvJILesm778_0"", ""工作表1!A:B""), 2, FALSE), """") &lt;&gt; """", ""有縮圖"", ""無縮圖"")"),"無縮圖")</f>
        <v>無縮圖</v>
      </c>
      <c r="AS260" s="107"/>
    </row>
    <row r="261">
      <c r="A261" s="114" t="s">
        <v>1357</v>
      </c>
      <c r="B261" s="94"/>
      <c r="C261" s="351"/>
      <c r="D261" s="97" t="s">
        <v>3082</v>
      </c>
      <c r="E261" s="115" t="s">
        <v>2337</v>
      </c>
      <c r="F261" s="98"/>
      <c r="G261" s="94" t="s">
        <v>5648</v>
      </c>
      <c r="H261" s="99"/>
      <c r="I261" s="99"/>
      <c r="J261" s="110"/>
      <c r="K261" s="98"/>
      <c r="L261" s="111"/>
      <c r="M261" s="112" t="b">
        <v>1</v>
      </c>
      <c r="N261" s="113" t="b">
        <v>0</v>
      </c>
      <c r="O261" s="113" t="b">
        <v>0</v>
      </c>
      <c r="P261" s="113" t="b">
        <v>0</v>
      </c>
      <c r="Q261" s="107"/>
      <c r="R261" s="106" t="str">
        <f t="array" ref="R261">IFERROR(INDEX('印量調查區'!G:G, MATCH(A261, '印量調查區'!A:A, 0)), "")</f>
        <v/>
      </c>
      <c r="S261" s="118" t="s">
        <v>5654</v>
      </c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  <c r="AI261" s="107"/>
      <c r="AJ261" s="107"/>
      <c r="AK261" s="107"/>
      <c r="AL261" s="107"/>
      <c r="AM261" s="107"/>
      <c r="AN261" s="107"/>
      <c r="AO261" s="107"/>
      <c r="AP261" s="107"/>
      <c r="AQ261" s="109"/>
      <c r="AR261" s="109" t="str">
        <f>IFERROR(__xludf.DUMMYFUNCTION("IF(IFERROR(VLOOKUP(A261, IMPORTRANGE(""https://docs.google.com/spreadsheets/d/1f7uHQQgxgff8nh6aFDrh_cqkeFpcVPsvJILesm778_0"", ""工作表1!A:B""), 2, FALSE), """") &lt;&gt; """", ""有縮圖"", ""無縮圖"")"),"無縮圖")</f>
        <v>無縮圖</v>
      </c>
      <c r="AS261" s="107"/>
    </row>
    <row r="262">
      <c r="A262" s="114" t="s">
        <v>1358</v>
      </c>
      <c r="B262" s="94"/>
      <c r="C262" s="290" t="s">
        <v>1900</v>
      </c>
      <c r="D262" s="96"/>
      <c r="E262" s="97" t="s">
        <v>1899</v>
      </c>
      <c r="F262" s="98"/>
      <c r="G262" s="94" t="s">
        <v>144</v>
      </c>
      <c r="H262" s="100"/>
      <c r="I262" s="100"/>
      <c r="J262" s="110"/>
      <c r="K262" s="94"/>
      <c r="L262" s="102"/>
      <c r="M262" s="112" t="b">
        <v>1</v>
      </c>
      <c r="N262" s="113" t="b">
        <v>0</v>
      </c>
      <c r="O262" s="113" t="b">
        <v>1</v>
      </c>
      <c r="P262" s="113" t="b">
        <v>0</v>
      </c>
      <c r="Q262" s="107"/>
      <c r="R262" s="106" t="str">
        <f t="array" ref="R262">IFERROR(INDEX('印量調查區'!G:G, MATCH(A262, '印量調查區'!A:A, 0)), "")</f>
        <v/>
      </c>
      <c r="S262" s="118" t="s">
        <v>5662</v>
      </c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18" t="s">
        <v>5667</v>
      </c>
      <c r="AF262" s="107"/>
      <c r="AG262" s="107"/>
      <c r="AH262" s="107"/>
      <c r="AI262" s="107"/>
      <c r="AJ262" s="107"/>
      <c r="AK262" s="107"/>
      <c r="AL262" s="107"/>
      <c r="AM262" s="107"/>
      <c r="AN262" s="118" t="s">
        <v>5672</v>
      </c>
      <c r="AO262" s="107"/>
      <c r="AP262" s="107"/>
      <c r="AQ262" s="109"/>
      <c r="AR262" s="109" t="str">
        <f>IFERROR(__xludf.DUMMYFUNCTION("IF(IFERROR(VLOOKUP(A262, IMPORTRANGE(""https://docs.google.com/spreadsheets/d/1f7uHQQgxgff8nh6aFDrh_cqkeFpcVPsvJILesm778_0"", ""工作表1!A:B""), 2, FALSE), """") &lt;&gt; """", ""有縮圖"", ""無縮圖"")"),"無縮圖")</f>
        <v>無縮圖</v>
      </c>
      <c r="AS262" s="107"/>
    </row>
    <row r="263">
      <c r="A263" s="114" t="s">
        <v>1360</v>
      </c>
      <c r="B263" s="94" t="s">
        <v>5676</v>
      </c>
      <c r="C263" s="351"/>
      <c r="D263" s="96"/>
      <c r="E263" s="97" t="s">
        <v>2071</v>
      </c>
      <c r="F263" s="98"/>
      <c r="G263" s="94" t="s">
        <v>144</v>
      </c>
      <c r="H263" s="99"/>
      <c r="I263" s="99"/>
      <c r="J263" s="110"/>
      <c r="K263" s="98"/>
      <c r="L263" s="111"/>
      <c r="M263" s="112" t="b">
        <v>1</v>
      </c>
      <c r="N263" s="113" t="b">
        <v>0</v>
      </c>
      <c r="O263" s="113" t="b">
        <v>1</v>
      </c>
      <c r="P263" s="113" t="b">
        <v>0</v>
      </c>
      <c r="Q263" s="107"/>
      <c r="R263" s="106" t="str">
        <f t="array" ref="R263">IFERROR(INDEX('印量調查區'!G:G, MATCH(A263, '印量調查區'!A:A, 0)), "")</f>
        <v/>
      </c>
      <c r="S263" s="107"/>
      <c r="T263" s="107"/>
      <c r="U263" s="107"/>
      <c r="V263" s="107"/>
      <c r="W263" s="105"/>
      <c r="X263" s="107"/>
      <c r="Y263" s="118" t="s">
        <v>5680</v>
      </c>
      <c r="Z263" s="107"/>
      <c r="AA263" s="107"/>
      <c r="AB263" s="107"/>
      <c r="AC263" s="107"/>
      <c r="AD263" s="107"/>
      <c r="AE263" s="107"/>
      <c r="AF263" s="107"/>
      <c r="AG263" s="107"/>
      <c r="AH263" s="105"/>
      <c r="AI263" s="107"/>
      <c r="AJ263" s="107"/>
      <c r="AK263" s="107"/>
      <c r="AL263" s="105"/>
      <c r="AM263" s="107"/>
      <c r="AN263" s="118" t="s">
        <v>5682</v>
      </c>
      <c r="AO263" s="107"/>
      <c r="AP263" s="107"/>
      <c r="AQ263" s="109"/>
      <c r="AR263" s="109" t="str">
        <f>IFERROR(__xludf.DUMMYFUNCTION("IF(IFERROR(VLOOKUP(A263, IMPORTRANGE(""https://docs.google.com/spreadsheets/d/1f7uHQQgxgff8nh6aFDrh_cqkeFpcVPsvJILesm778_0"", ""工作表1!A:B""), 2, FALSE), """") &lt;&gt; """", ""有縮圖"", ""無縮圖"")"),"無縮圖")</f>
        <v>無縮圖</v>
      </c>
      <c r="AS263" s="107"/>
    </row>
    <row r="264">
      <c r="A264" s="114" t="s">
        <v>1361</v>
      </c>
      <c r="B264" s="94"/>
      <c r="C264" s="290" t="s">
        <v>2733</v>
      </c>
      <c r="D264" s="97" t="s">
        <v>2733</v>
      </c>
      <c r="E264" s="116"/>
      <c r="F264" s="98"/>
      <c r="G264" s="94" t="s">
        <v>140</v>
      </c>
      <c r="H264" s="99"/>
      <c r="I264" s="100"/>
      <c r="J264" s="117"/>
      <c r="K264" s="94"/>
      <c r="L264" s="111"/>
      <c r="M264" s="112" t="b">
        <v>1</v>
      </c>
      <c r="N264" s="113" t="b">
        <v>0</v>
      </c>
      <c r="O264" s="113" t="b">
        <v>0</v>
      </c>
      <c r="P264" s="113" t="b">
        <v>0</v>
      </c>
      <c r="Q264" s="107"/>
      <c r="R264" s="106" t="str">
        <f t="array" ref="R264">IFERROR(INDEX('印量調查區'!G:G, MATCH(A264, '印量調查區'!A:A, 0)), "")</f>
        <v/>
      </c>
      <c r="S264" s="172" t="s">
        <v>5690</v>
      </c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  <c r="AI264" s="107"/>
      <c r="AJ264" s="107"/>
      <c r="AK264" s="107"/>
      <c r="AL264" s="107"/>
      <c r="AM264" s="118" t="s">
        <v>5696</v>
      </c>
      <c r="AN264" s="105"/>
      <c r="AO264" s="105"/>
      <c r="AP264" s="107"/>
      <c r="AQ264" s="109"/>
      <c r="AR264" s="109" t="str">
        <f>IFERROR(__xludf.DUMMYFUNCTION("IF(IFERROR(VLOOKUP(A264, IMPORTRANGE(""https://docs.google.com/spreadsheets/d/1f7uHQQgxgff8nh6aFDrh_cqkeFpcVPsvJILesm778_0"", ""工作表1!A:B""), 2, FALSE), """") &lt;&gt; """", ""有縮圖"", ""無縮圖"")"),"無縮圖")</f>
        <v>無縮圖</v>
      </c>
      <c r="AS264" s="107"/>
    </row>
    <row r="265">
      <c r="A265" s="114" t="s">
        <v>1363</v>
      </c>
      <c r="B265" s="94"/>
      <c r="C265" s="351"/>
      <c r="D265" s="96"/>
      <c r="E265" s="97" t="s">
        <v>3411</v>
      </c>
      <c r="F265" s="98"/>
      <c r="G265" s="94" t="s">
        <v>227</v>
      </c>
      <c r="H265" s="100"/>
      <c r="I265" s="100"/>
      <c r="J265" s="117"/>
      <c r="K265" s="94"/>
      <c r="L265" s="111"/>
      <c r="M265" s="112" t="b">
        <v>1</v>
      </c>
      <c r="N265" s="113" t="b">
        <v>0</v>
      </c>
      <c r="O265" s="113" t="b">
        <v>0</v>
      </c>
      <c r="P265" s="113" t="b">
        <v>0</v>
      </c>
      <c r="Q265" s="107"/>
      <c r="R265" s="106" t="str">
        <f t="array" ref="R265">IFERROR(INDEX('印量調查區'!G:G, MATCH(A265, '印量調查區'!A:A, 0)), "")</f>
        <v/>
      </c>
      <c r="S265" s="118" t="s">
        <v>5704</v>
      </c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18" t="s">
        <v>5705</v>
      </c>
      <c r="AF265" s="107"/>
      <c r="AG265" s="107"/>
      <c r="AH265" s="107"/>
      <c r="AI265" s="107"/>
      <c r="AJ265" s="107"/>
      <c r="AK265" s="107"/>
      <c r="AL265" s="107"/>
      <c r="AM265" s="107"/>
      <c r="AN265" s="105"/>
      <c r="AO265" s="107"/>
      <c r="AP265" s="105"/>
      <c r="AQ265" s="109"/>
      <c r="AR265" s="109" t="str">
        <f>IFERROR(__xludf.DUMMYFUNCTION("IF(IFERROR(VLOOKUP(A265, IMPORTRANGE(""https://docs.google.com/spreadsheets/d/1f7uHQQgxgff8nh6aFDrh_cqkeFpcVPsvJILesm778_0"", ""工作表1!A:B""), 2, FALSE), """") &lt;&gt; """", ""有縮圖"", ""無縮圖"")"),"無縮圖")</f>
        <v>無縮圖</v>
      </c>
      <c r="AS265" s="107"/>
    </row>
    <row r="266">
      <c r="A266" s="114" t="s">
        <v>1364</v>
      </c>
      <c r="B266" s="94"/>
      <c r="C266" s="351"/>
      <c r="D266" s="96"/>
      <c r="E266" s="97" t="s">
        <v>2996</v>
      </c>
      <c r="F266" s="98"/>
      <c r="G266" s="94" t="s">
        <v>144</v>
      </c>
      <c r="H266" s="100" t="s">
        <v>35</v>
      </c>
      <c r="I266" s="100" t="s">
        <v>84</v>
      </c>
      <c r="J266" s="110"/>
      <c r="K266" s="94" t="s">
        <v>5709</v>
      </c>
      <c r="L266" s="111"/>
      <c r="M266" s="112" t="b">
        <v>1</v>
      </c>
      <c r="N266" s="113" t="b">
        <v>1</v>
      </c>
      <c r="O266" s="113" t="b">
        <v>0</v>
      </c>
      <c r="P266" s="113" t="b">
        <v>1</v>
      </c>
      <c r="Q266" s="105" t="s">
        <v>410</v>
      </c>
      <c r="R266" s="106" t="str">
        <f t="array" ref="R266">IFERROR(INDEX('印量調查區'!G:G, MATCH(A266, '印量調查區'!A:A, 0)), "")</f>
        <v/>
      </c>
      <c r="S266" s="118" t="s">
        <v>5712</v>
      </c>
      <c r="T266" s="118" t="s">
        <v>5714</v>
      </c>
      <c r="U266" s="107"/>
      <c r="V266" s="107"/>
      <c r="W266" s="118" t="s">
        <v>5717</v>
      </c>
      <c r="X266" s="118" t="s">
        <v>5718</v>
      </c>
      <c r="Y266" s="107"/>
      <c r="Z266" s="118" t="s">
        <v>5720</v>
      </c>
      <c r="AA266" s="107"/>
      <c r="AB266" s="107"/>
      <c r="AC266" s="107"/>
      <c r="AD266" s="107"/>
      <c r="AE266" s="118" t="s">
        <v>5721</v>
      </c>
      <c r="AF266" s="107"/>
      <c r="AG266" s="107"/>
      <c r="AH266" s="107"/>
      <c r="AI266" s="118" t="s">
        <v>5724</v>
      </c>
      <c r="AJ266" s="107"/>
      <c r="AK266" s="107"/>
      <c r="AL266" s="118" t="s">
        <v>5725</v>
      </c>
      <c r="AM266" s="107"/>
      <c r="AN266" s="107"/>
      <c r="AO266" s="118" t="s">
        <v>5727</v>
      </c>
      <c r="AP266" s="107"/>
      <c r="AQ266" s="109"/>
      <c r="AR266" s="109" t="str">
        <f>IFERROR(__xludf.DUMMYFUNCTION("IF(IFERROR(VLOOKUP(A266, IMPORTRANGE(""https://docs.google.com/spreadsheets/d/1f7uHQQgxgff8nh6aFDrh_cqkeFpcVPsvJILesm778_0"", ""工作表1!A:B""), 2, FALSE), """") &lt;&gt; """", ""有縮圖"", ""無縮圖"")"),"無縮圖")</f>
        <v>無縮圖</v>
      </c>
      <c r="AS266" s="107"/>
    </row>
    <row r="267">
      <c r="A267" s="114" t="s">
        <v>1359</v>
      </c>
      <c r="B267" s="94" t="s">
        <v>5732</v>
      </c>
      <c r="C267" s="290" t="s">
        <v>2700</v>
      </c>
      <c r="D267" s="96"/>
      <c r="E267" s="97" t="s">
        <v>3360</v>
      </c>
      <c r="F267" s="98"/>
      <c r="G267" s="94" t="s">
        <v>2088</v>
      </c>
      <c r="H267" s="100"/>
      <c r="I267" s="100"/>
      <c r="J267" s="110"/>
      <c r="K267" s="94"/>
      <c r="L267" s="111"/>
      <c r="M267" s="112" t="b">
        <v>1</v>
      </c>
      <c r="N267" s="113" t="b">
        <v>0</v>
      </c>
      <c r="O267" s="113" t="b">
        <v>0</v>
      </c>
      <c r="P267" s="113" t="b">
        <v>0</v>
      </c>
      <c r="Q267" s="107"/>
      <c r="R267" s="106" t="str">
        <f t="array" ref="R267">IFERROR(INDEX('印量調查區'!G:G, MATCH(A267, '印量調查區'!A:A, 0)), "")</f>
        <v/>
      </c>
      <c r="S267" s="107"/>
      <c r="T267" s="107"/>
      <c r="U267" s="107"/>
      <c r="V267" s="107"/>
      <c r="W267" s="118" t="s">
        <v>5736</v>
      </c>
      <c r="X267" s="118" t="s">
        <v>5743</v>
      </c>
      <c r="Y267" s="107"/>
      <c r="Z267" s="107"/>
      <c r="AA267" s="107"/>
      <c r="AB267" s="107"/>
      <c r="AC267" s="107"/>
      <c r="AD267" s="107"/>
      <c r="AE267" s="118" t="s">
        <v>5745</v>
      </c>
      <c r="AF267" s="107"/>
      <c r="AG267" s="107"/>
      <c r="AH267" s="107"/>
      <c r="AI267" s="107"/>
      <c r="AJ267" s="107"/>
      <c r="AK267" s="107"/>
      <c r="AL267" s="105" t="s">
        <v>5747</v>
      </c>
      <c r="AM267" s="107"/>
      <c r="AN267" s="105"/>
      <c r="AO267" s="105"/>
      <c r="AP267" s="107"/>
      <c r="AQ267" s="109"/>
      <c r="AR267" s="109" t="str">
        <f>IFERROR(__xludf.DUMMYFUNCTION("IF(IFERROR(VLOOKUP(A267, IMPORTRANGE(""https://docs.google.com/spreadsheets/d/1f7uHQQgxgff8nh6aFDrh_cqkeFpcVPsvJILesm778_0"", ""工作表1!A:B""), 2, FALSE), """") &lt;&gt; """", ""有縮圖"", ""無縮圖"")"),"無縮圖")</f>
        <v>無縮圖</v>
      </c>
      <c r="AS267" s="105"/>
    </row>
    <row r="268">
      <c r="A268" s="114" t="s">
        <v>1365</v>
      </c>
      <c r="B268" s="94" t="s">
        <v>5521</v>
      </c>
      <c r="C268" s="351"/>
      <c r="D268" s="97" t="s">
        <v>2642</v>
      </c>
      <c r="E268" s="97" t="s">
        <v>2642</v>
      </c>
      <c r="F268" s="98"/>
      <c r="G268" s="94" t="s">
        <v>229</v>
      </c>
      <c r="H268" s="100" t="s">
        <v>35</v>
      </c>
      <c r="I268" s="100" t="s">
        <v>84</v>
      </c>
      <c r="J268" s="211"/>
      <c r="K268" s="94" t="s">
        <v>5751</v>
      </c>
      <c r="L268" s="111"/>
      <c r="M268" s="112" t="b">
        <v>1</v>
      </c>
      <c r="N268" s="113" t="b">
        <v>1</v>
      </c>
      <c r="O268" s="113" t="b">
        <v>1</v>
      </c>
      <c r="P268" s="113" t="b">
        <v>1</v>
      </c>
      <c r="Q268" s="107"/>
      <c r="R268" s="106" t="str">
        <f t="array" ref="R268">IFERROR(INDEX('印量調查區'!G:G, MATCH(A268, '印量調查區'!A:A, 0)), "")</f>
        <v/>
      </c>
      <c r="S268" s="118" t="s">
        <v>5757</v>
      </c>
      <c r="T268" s="107"/>
      <c r="U268" s="107"/>
      <c r="V268" s="107"/>
      <c r="W268" s="118" t="s">
        <v>5528</v>
      </c>
      <c r="X268" s="107"/>
      <c r="Y268" s="118" t="s">
        <v>5529</v>
      </c>
      <c r="Z268" s="107"/>
      <c r="AA268" s="107"/>
      <c r="AB268" s="107"/>
      <c r="AC268" s="107"/>
      <c r="AD268" s="107"/>
      <c r="AE268" s="118" t="s">
        <v>5530</v>
      </c>
      <c r="AF268" s="107"/>
      <c r="AG268" s="107"/>
      <c r="AH268" s="107"/>
      <c r="AI268" s="118" t="s">
        <v>5531</v>
      </c>
      <c r="AJ268" s="118" t="s">
        <v>5532</v>
      </c>
      <c r="AK268" s="107"/>
      <c r="AL268" s="118" t="s">
        <v>5533</v>
      </c>
      <c r="AM268" s="118" t="s">
        <v>5535</v>
      </c>
      <c r="AN268" s="108" t="s">
        <v>5762</v>
      </c>
      <c r="AO268" s="118" t="s">
        <v>5764</v>
      </c>
      <c r="AP268" s="107"/>
      <c r="AQ268" s="109"/>
      <c r="AR268" s="109" t="str">
        <f>IFERROR(__xludf.DUMMYFUNCTION("IF(IFERROR(VLOOKUP(A268, IMPORTRANGE(""https://docs.google.com/spreadsheets/d/1f7uHQQgxgff8nh6aFDrh_cqkeFpcVPsvJILesm778_0"", ""工作表1!A:B""), 2, FALSE), """") &lt;&gt; """", ""有縮圖"", ""無縮圖"")"),"有縮圖")</f>
        <v>有縮圖</v>
      </c>
      <c r="AS268" s="107"/>
    </row>
    <row r="269">
      <c r="A269" s="114" t="s">
        <v>1366</v>
      </c>
      <c r="B269" s="94"/>
      <c r="C269" s="351"/>
      <c r="D269" s="97" t="s">
        <v>2982</v>
      </c>
      <c r="E269" s="96"/>
      <c r="F269" s="98"/>
      <c r="G269" s="94" t="s">
        <v>144</v>
      </c>
      <c r="H269" s="100"/>
      <c r="I269" s="100"/>
      <c r="J269" s="110"/>
      <c r="K269" s="94"/>
      <c r="L269" s="111"/>
      <c r="M269" s="112" t="b">
        <v>1</v>
      </c>
      <c r="N269" s="113" t="b">
        <v>0</v>
      </c>
      <c r="O269" s="113" t="b">
        <v>0</v>
      </c>
      <c r="P269" s="113" t="b">
        <v>0</v>
      </c>
      <c r="Q269" s="107"/>
      <c r="R269" s="106" t="str">
        <f t="array" ref="R269">IFERROR(INDEX('印量調查區'!G:G, MATCH(A269, '印量調查區'!A:A, 0)), "")</f>
        <v/>
      </c>
      <c r="S269" s="118" t="s">
        <v>5768</v>
      </c>
      <c r="T269" s="107"/>
      <c r="U269" s="107"/>
      <c r="V269" s="107"/>
      <c r="W269" s="107"/>
      <c r="X269" s="107"/>
      <c r="Y269" s="107"/>
      <c r="Z269" s="118" t="s">
        <v>5771</v>
      </c>
      <c r="AA269" s="107"/>
      <c r="AB269" s="107"/>
      <c r="AC269" s="107"/>
      <c r="AD269" s="107"/>
      <c r="AE269" s="107"/>
      <c r="AF269" s="107"/>
      <c r="AG269" s="107"/>
      <c r="AH269" s="107"/>
      <c r="AI269" s="107"/>
      <c r="AJ269" s="107"/>
      <c r="AK269" s="107"/>
      <c r="AL269" s="107"/>
      <c r="AM269" s="107"/>
      <c r="AN269" s="108"/>
      <c r="AO269" s="105"/>
      <c r="AP269" s="107"/>
      <c r="AQ269" s="109"/>
      <c r="AR269" s="109" t="str">
        <f>IFERROR(__xludf.DUMMYFUNCTION("IF(IFERROR(VLOOKUP(A269, IMPORTRANGE(""https://docs.google.com/spreadsheets/d/1f7uHQQgxgff8nh6aFDrh_cqkeFpcVPsvJILesm778_0"", ""工作表1!A:B""), 2, FALSE), """") &lt;&gt; """", ""有縮圖"", ""無縮圖"")"),"無縮圖")</f>
        <v>無縮圖</v>
      </c>
      <c r="AS269" s="107"/>
    </row>
    <row r="270">
      <c r="A270" s="114" t="s">
        <v>1367</v>
      </c>
      <c r="B270" s="94"/>
      <c r="C270" s="290" t="s">
        <v>2343</v>
      </c>
      <c r="D270" s="97" t="s">
        <v>2348</v>
      </c>
      <c r="E270" s="96"/>
      <c r="F270" s="98"/>
      <c r="G270" s="94" t="s">
        <v>144</v>
      </c>
      <c r="H270" s="100"/>
      <c r="I270" s="100"/>
      <c r="J270" s="110"/>
      <c r="K270" s="94"/>
      <c r="L270" s="111"/>
      <c r="M270" s="112" t="b">
        <v>1</v>
      </c>
      <c r="N270" s="113" t="b">
        <v>0</v>
      </c>
      <c r="O270" s="113" t="b">
        <v>0</v>
      </c>
      <c r="P270" s="113" t="b">
        <v>0</v>
      </c>
      <c r="Q270" s="105"/>
      <c r="R270" s="106" t="str">
        <f t="array" ref="R270">IFERROR(INDEX('印量調查區'!G:G, MATCH(A270, '印量調查區'!A:A, 0)), "")</f>
        <v/>
      </c>
      <c r="S270" s="118" t="s">
        <v>5777</v>
      </c>
      <c r="T270" s="107"/>
      <c r="U270" s="107"/>
      <c r="V270" s="107"/>
      <c r="W270" s="105"/>
      <c r="X270" s="107"/>
      <c r="Y270" s="107"/>
      <c r="Z270" s="105"/>
      <c r="AA270" s="105"/>
      <c r="AB270" s="107"/>
      <c r="AC270" s="107"/>
      <c r="AE270" s="105"/>
      <c r="AF270" s="107"/>
      <c r="AG270" s="107"/>
      <c r="AH270" s="107"/>
      <c r="AI270" s="107"/>
      <c r="AJ270" s="107"/>
      <c r="AK270" s="107"/>
      <c r="AL270" s="105"/>
      <c r="AM270" s="107"/>
      <c r="AN270" s="105"/>
      <c r="AO270" s="105"/>
      <c r="AP270" s="107"/>
      <c r="AQ270" s="109"/>
      <c r="AR270" s="109" t="str">
        <f>IFERROR(__xludf.DUMMYFUNCTION("IF(IFERROR(VLOOKUP(A270, IMPORTRANGE(""https://docs.google.com/spreadsheets/d/1f7uHQQgxgff8nh6aFDrh_cqkeFpcVPsvJILesm778_0"", ""工作表1!A:B""), 2, FALSE), """") &lt;&gt; """", ""有縮圖"", ""無縮圖"")"),"無縮圖")</f>
        <v>無縮圖</v>
      </c>
      <c r="AS270" s="107"/>
    </row>
    <row r="271">
      <c r="A271" s="114" t="s">
        <v>1368</v>
      </c>
      <c r="B271" s="94"/>
      <c r="C271" s="351"/>
      <c r="D271" s="96"/>
      <c r="E271" s="97" t="s">
        <v>276</v>
      </c>
      <c r="F271" s="98"/>
      <c r="G271" s="94" t="s">
        <v>140</v>
      </c>
      <c r="H271" s="100"/>
      <c r="I271" s="100"/>
      <c r="J271" s="110"/>
      <c r="K271" s="94"/>
      <c r="L271" s="111"/>
      <c r="M271" s="112" t="b">
        <v>1</v>
      </c>
      <c r="N271" s="113" t="b">
        <v>0</v>
      </c>
      <c r="O271" s="113" t="b">
        <v>0</v>
      </c>
      <c r="P271" s="113" t="b">
        <v>0</v>
      </c>
      <c r="Q271" s="107"/>
      <c r="R271" s="106" t="str">
        <f t="array" ref="R271">IFERROR(INDEX('印量調查區'!G:G, MATCH(A271, '印量調查區'!A:A, 0)), "")</f>
        <v/>
      </c>
      <c r="S271" s="118" t="s">
        <v>5783</v>
      </c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18" t="s">
        <v>5786</v>
      </c>
      <c r="AF271" s="107"/>
      <c r="AG271" s="107"/>
      <c r="AH271" s="107"/>
      <c r="AI271" s="107"/>
      <c r="AJ271" s="107"/>
      <c r="AK271" s="107"/>
      <c r="AL271" s="107"/>
      <c r="AM271" s="107"/>
      <c r="AN271" s="240"/>
      <c r="AO271" s="105"/>
      <c r="AP271" s="107"/>
      <c r="AQ271" s="109"/>
      <c r="AR271" s="109" t="str">
        <f>IFERROR(__xludf.DUMMYFUNCTION("IF(IFERROR(VLOOKUP(A271, IMPORTRANGE(""https://docs.google.com/spreadsheets/d/1f7uHQQgxgff8nh6aFDrh_cqkeFpcVPsvJILesm778_0"", ""工作表1!A:B""), 2, FALSE), """") &lt;&gt; """", ""有縮圖"", ""無縮圖"")"),"無縮圖")</f>
        <v>無縮圖</v>
      </c>
      <c r="AS271" s="107"/>
    </row>
    <row r="272">
      <c r="A272" s="114" t="s">
        <v>1369</v>
      </c>
      <c r="B272" s="94"/>
      <c r="C272" s="351"/>
      <c r="D272" s="97" t="s">
        <v>3177</v>
      </c>
      <c r="E272" s="97" t="s">
        <v>3177</v>
      </c>
      <c r="F272" s="98"/>
      <c r="G272" s="94" t="s">
        <v>5789</v>
      </c>
      <c r="H272" s="100"/>
      <c r="I272" s="100"/>
      <c r="J272" s="101"/>
      <c r="K272" s="94"/>
      <c r="L272" s="111"/>
      <c r="M272" s="112" t="b">
        <v>1</v>
      </c>
      <c r="N272" s="113" t="b">
        <v>0</v>
      </c>
      <c r="O272" s="113" t="b">
        <v>0</v>
      </c>
      <c r="P272" s="113" t="b">
        <v>0</v>
      </c>
      <c r="Q272" s="107"/>
      <c r="R272" s="106" t="str">
        <f t="array" ref="R272">IFERROR(INDEX('印量調查區'!G:G, MATCH(A272, '印量調查區'!A:A, 0)), "")</f>
        <v/>
      </c>
      <c r="S272" s="118" t="s">
        <v>5792</v>
      </c>
      <c r="T272" s="107"/>
      <c r="U272" s="107"/>
      <c r="V272" s="107"/>
      <c r="W272" s="118" t="s">
        <v>5794</v>
      </c>
      <c r="X272" s="107"/>
      <c r="Y272" s="107"/>
      <c r="Z272" s="107"/>
      <c r="AA272" s="107"/>
      <c r="AB272" s="107"/>
      <c r="AC272" s="107"/>
      <c r="AD272" s="118" t="s">
        <v>5797</v>
      </c>
      <c r="AE272" s="118" t="s">
        <v>5798</v>
      </c>
      <c r="AF272" s="107"/>
      <c r="AG272" s="107"/>
      <c r="AH272" s="107"/>
      <c r="AI272" s="107"/>
      <c r="AJ272" s="107"/>
      <c r="AK272" s="107"/>
      <c r="AL272" s="118" t="s">
        <v>5800</v>
      </c>
      <c r="AM272" s="107"/>
      <c r="AN272" s="105"/>
      <c r="AO272" s="105"/>
      <c r="AP272" s="107"/>
      <c r="AQ272" s="109"/>
      <c r="AR272" s="109" t="str">
        <f>IFERROR(__xludf.DUMMYFUNCTION("IF(IFERROR(VLOOKUP(A272, IMPORTRANGE(""https://docs.google.com/spreadsheets/d/1f7uHQQgxgff8nh6aFDrh_cqkeFpcVPsvJILesm778_0"", ""工作表1!A:B""), 2, FALSE), """") &lt;&gt; """", ""有縮圖"", ""無縮圖"")"),"有縮圖")</f>
        <v>有縮圖</v>
      </c>
      <c r="AS272" s="107"/>
    </row>
    <row r="273">
      <c r="A273" s="114" t="s">
        <v>1370</v>
      </c>
      <c r="B273" s="94" t="s">
        <v>5806</v>
      </c>
      <c r="C273" s="351"/>
      <c r="D273" s="97" t="s">
        <v>2613</v>
      </c>
      <c r="E273" s="97" t="s">
        <v>2613</v>
      </c>
      <c r="F273" s="98"/>
      <c r="G273" s="94" t="s">
        <v>3879</v>
      </c>
      <c r="H273" s="100" t="s">
        <v>34</v>
      </c>
      <c r="I273" s="100" t="s">
        <v>84</v>
      </c>
      <c r="J273" s="117"/>
      <c r="K273" s="94" t="s">
        <v>3248</v>
      </c>
      <c r="L273" s="111"/>
      <c r="M273" s="112" t="b">
        <v>1</v>
      </c>
      <c r="N273" s="113" t="b">
        <v>1</v>
      </c>
      <c r="O273" s="113" t="b">
        <v>1</v>
      </c>
      <c r="P273" s="113" t="b">
        <v>0</v>
      </c>
      <c r="Q273" s="107"/>
      <c r="R273" s="106" t="str">
        <f t="array" ref="R273">IFERROR(INDEX('印量調查區'!G:G, MATCH(A273, '印量調查區'!A:A, 0)), "")</f>
        <v/>
      </c>
      <c r="S273" s="118" t="s">
        <v>5811</v>
      </c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18" t="s">
        <v>5813</v>
      </c>
      <c r="AF273" s="107"/>
      <c r="AG273" s="107"/>
      <c r="AH273" s="107"/>
      <c r="AI273" s="107"/>
      <c r="AJ273" s="107"/>
      <c r="AK273" s="107"/>
      <c r="AL273" s="107"/>
      <c r="AM273" s="107"/>
      <c r="AN273" s="118" t="s">
        <v>5816</v>
      </c>
      <c r="AO273" s="105"/>
      <c r="AP273" s="107"/>
      <c r="AQ273" s="109"/>
      <c r="AR273" s="109" t="str">
        <f>IFERROR(__xludf.DUMMYFUNCTION("IF(IFERROR(VLOOKUP(A273, IMPORTRANGE(""https://docs.google.com/spreadsheets/d/1f7uHQQgxgff8nh6aFDrh_cqkeFpcVPsvJILesm778_0"", ""工作表1!A:B""), 2, FALSE), """") &lt;&gt; """", ""有縮圖"", ""無縮圖"")"),"無縮圖")</f>
        <v>無縮圖</v>
      </c>
      <c r="AS273" s="107"/>
    </row>
    <row r="274">
      <c r="A274" s="114" t="s">
        <v>1372</v>
      </c>
      <c r="B274" s="94" t="s">
        <v>5819</v>
      </c>
      <c r="C274" s="290" t="s">
        <v>2850</v>
      </c>
      <c r="D274" s="97" t="s">
        <v>2850</v>
      </c>
      <c r="E274" s="96"/>
      <c r="F274" s="98"/>
      <c r="G274" s="94" t="s">
        <v>140</v>
      </c>
      <c r="H274" s="99"/>
      <c r="I274" s="99"/>
      <c r="J274" s="110"/>
      <c r="K274" s="98"/>
      <c r="L274" s="111"/>
      <c r="M274" s="112" t="b">
        <v>1</v>
      </c>
      <c r="N274" s="113" t="b">
        <v>0</v>
      </c>
      <c r="O274" s="113" t="b">
        <v>0</v>
      </c>
      <c r="P274" s="113" t="b">
        <v>0</v>
      </c>
      <c r="Q274" s="105" t="s">
        <v>5823</v>
      </c>
      <c r="R274" s="106" t="str">
        <f t="array" ref="R274">IFERROR(INDEX('印量調查區'!G:G, MATCH(A274, '印量調查區'!A:A, 0)), "")</f>
        <v/>
      </c>
      <c r="S274" s="118" t="s">
        <v>5824</v>
      </c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18" t="s">
        <v>5827</v>
      </c>
      <c r="AG274" s="107"/>
      <c r="AH274" s="107"/>
      <c r="AI274" s="107"/>
      <c r="AJ274" s="107"/>
      <c r="AK274" s="107"/>
      <c r="AL274" s="107"/>
      <c r="AM274" s="107"/>
      <c r="AN274" s="107"/>
      <c r="AO274" s="107"/>
      <c r="AP274" s="107"/>
      <c r="AQ274" s="109"/>
      <c r="AR274" s="109" t="str">
        <f>IFERROR(__xludf.DUMMYFUNCTION("IF(IFERROR(VLOOKUP(A274, IMPORTRANGE(""https://docs.google.com/spreadsheets/d/1f7uHQQgxgff8nh6aFDrh_cqkeFpcVPsvJILesm778_0"", ""工作表1!A:B""), 2, FALSE), """") &lt;&gt; """", ""有縮圖"", ""無縮圖"")"),"無縮圖")</f>
        <v>無縮圖</v>
      </c>
      <c r="AS274" s="107"/>
    </row>
    <row r="275">
      <c r="A275" s="114" t="s">
        <v>1373</v>
      </c>
      <c r="B275" s="94" t="s">
        <v>5831</v>
      </c>
      <c r="C275" s="351"/>
      <c r="D275" s="116"/>
      <c r="E275" s="97" t="s">
        <v>2206</v>
      </c>
      <c r="F275" s="98"/>
      <c r="G275" s="94" t="s">
        <v>144</v>
      </c>
      <c r="H275" s="100"/>
      <c r="I275" s="100"/>
      <c r="J275" s="211"/>
      <c r="K275" s="94"/>
      <c r="L275" s="111"/>
      <c r="M275" s="112" t="b">
        <v>1</v>
      </c>
      <c r="N275" s="113" t="b">
        <v>0</v>
      </c>
      <c r="O275" s="113" t="b">
        <v>0</v>
      </c>
      <c r="P275" s="113" t="b">
        <v>0</v>
      </c>
      <c r="Q275" s="107"/>
      <c r="R275" s="106" t="str">
        <f t="array" ref="R275">IFERROR(INDEX('印量調查區'!G:G, MATCH(A275, '印量調查區'!A:A, 0)), "")</f>
        <v/>
      </c>
      <c r="S275" s="105"/>
      <c r="T275" s="107"/>
      <c r="U275" s="107"/>
      <c r="V275" s="107"/>
      <c r="W275" s="105"/>
      <c r="X275" s="107"/>
      <c r="Y275" s="118" t="s">
        <v>5834</v>
      </c>
      <c r="Z275" s="118" t="s">
        <v>5835</v>
      </c>
      <c r="AA275" s="107"/>
      <c r="AB275" s="107"/>
      <c r="AC275" s="107"/>
      <c r="AD275" s="107"/>
      <c r="AE275" s="107"/>
      <c r="AF275" s="107"/>
      <c r="AG275" s="107"/>
      <c r="AH275" s="107"/>
      <c r="AI275" s="107"/>
      <c r="AJ275" s="107"/>
      <c r="AK275" s="118" t="s">
        <v>5840</v>
      </c>
      <c r="AL275" s="107"/>
      <c r="AM275" s="107"/>
      <c r="AN275" s="105"/>
      <c r="AO275" s="105"/>
      <c r="AP275" s="105"/>
      <c r="AQ275" s="109"/>
      <c r="AR275" s="109" t="str">
        <f>IFERROR(__xludf.DUMMYFUNCTION("IF(IFERROR(VLOOKUP(A275, IMPORTRANGE(""https://docs.google.com/spreadsheets/d/1f7uHQQgxgff8nh6aFDrh_cqkeFpcVPsvJILesm778_0"", ""工作表1!A:B""), 2, FALSE), """") &lt;&gt; """", ""有縮圖"", ""無縮圖"")"),"無縮圖")</f>
        <v>無縮圖</v>
      </c>
      <c r="AS275" s="107"/>
    </row>
    <row r="276">
      <c r="A276" s="114" t="s">
        <v>1374</v>
      </c>
      <c r="B276" s="94" t="s">
        <v>5842</v>
      </c>
      <c r="C276" s="290" t="s">
        <v>1694</v>
      </c>
      <c r="D276" s="96"/>
      <c r="E276" s="96"/>
      <c r="F276" s="98"/>
      <c r="G276" s="94" t="s">
        <v>5843</v>
      </c>
      <c r="H276" s="99"/>
      <c r="I276" s="99"/>
      <c r="J276" s="110"/>
      <c r="K276" s="98"/>
      <c r="L276" s="111"/>
      <c r="M276" s="112" t="b">
        <v>1</v>
      </c>
      <c r="N276" s="113" t="b">
        <v>0</v>
      </c>
      <c r="O276" s="113" t="b">
        <v>0</v>
      </c>
      <c r="P276" s="113" t="b">
        <v>0</v>
      </c>
      <c r="Q276" s="107"/>
      <c r="R276" s="106" t="str">
        <f t="array" ref="R276">IFERROR(INDEX('印量調查區'!G:G, MATCH(A276, '印量調查區'!A:A, 0)), "")</f>
        <v/>
      </c>
      <c r="S276" s="118" t="s">
        <v>5846</v>
      </c>
      <c r="T276" s="107"/>
      <c r="U276" s="107"/>
      <c r="V276" s="107"/>
      <c r="W276" s="118" t="s">
        <v>5848</v>
      </c>
      <c r="X276" s="107"/>
      <c r="Y276" s="118" t="s">
        <v>5848</v>
      </c>
      <c r="Z276" s="118" t="s">
        <v>5850</v>
      </c>
      <c r="AA276" s="118" t="s">
        <v>5851</v>
      </c>
      <c r="AB276" s="107"/>
      <c r="AC276" s="107"/>
      <c r="AD276" s="107"/>
      <c r="AE276" s="107"/>
      <c r="AF276" s="107"/>
      <c r="AG276" s="107"/>
      <c r="AH276" s="107"/>
      <c r="AI276" s="118" t="s">
        <v>5853</v>
      </c>
      <c r="AJ276" s="107"/>
      <c r="AK276" s="107"/>
      <c r="AL276" s="118" t="s">
        <v>5856</v>
      </c>
      <c r="AM276" s="107"/>
      <c r="AN276" s="107"/>
      <c r="AO276" s="107"/>
      <c r="AP276" s="118" t="s">
        <v>5858</v>
      </c>
      <c r="AQ276" s="109"/>
      <c r="AR276" s="109" t="str">
        <f>IFERROR(__xludf.DUMMYFUNCTION("IF(IFERROR(VLOOKUP(A276, IMPORTRANGE(""https://docs.google.com/spreadsheets/d/1f7uHQQgxgff8nh6aFDrh_cqkeFpcVPsvJILesm778_0"", ""工作表1!A:B""), 2, FALSE), """") &lt;&gt; """", ""有縮圖"", ""無縮圖"")"),"無縮圖")</f>
        <v>無縮圖</v>
      </c>
      <c r="AS276" s="107"/>
    </row>
    <row r="277">
      <c r="A277" s="114" t="s">
        <v>1375</v>
      </c>
      <c r="B277" s="94"/>
      <c r="C277" s="351"/>
      <c r="D277" s="97" t="s">
        <v>2619</v>
      </c>
      <c r="E277" s="97" t="s">
        <v>3737</v>
      </c>
      <c r="F277" s="98"/>
      <c r="G277" s="94" t="s">
        <v>140</v>
      </c>
      <c r="H277" s="99"/>
      <c r="I277" s="100" t="s">
        <v>108</v>
      </c>
      <c r="J277" s="117" t="s">
        <v>5860</v>
      </c>
      <c r="K277" s="98"/>
      <c r="L277" s="111"/>
      <c r="M277" s="112" t="b">
        <v>1</v>
      </c>
      <c r="N277" s="113" t="b">
        <v>1</v>
      </c>
      <c r="O277" s="113" t="b">
        <v>0</v>
      </c>
      <c r="P277" s="113" t="b">
        <v>0</v>
      </c>
      <c r="Q277" s="107"/>
      <c r="R277" s="106" t="str">
        <f t="array" ref="R277">IFERROR(INDEX('印量調查區'!G:G, MATCH(A277, '印量調查區'!A:A, 0)), "")</f>
        <v/>
      </c>
      <c r="S277" s="118" t="s">
        <v>5863</v>
      </c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18" t="s">
        <v>5845</v>
      </c>
      <c r="AF277" s="107"/>
      <c r="AG277" s="107"/>
      <c r="AH277" s="107"/>
      <c r="AI277" s="107"/>
      <c r="AJ277" s="107"/>
      <c r="AK277" s="107"/>
      <c r="AL277" s="107"/>
      <c r="AM277" s="107"/>
      <c r="AN277" s="107"/>
      <c r="AO277" s="107"/>
      <c r="AP277" s="107"/>
      <c r="AQ277" s="109"/>
      <c r="AR277" s="109" t="str">
        <f>IFERROR(__xludf.DUMMYFUNCTION("IF(IFERROR(VLOOKUP(A277, IMPORTRANGE(""https://docs.google.com/spreadsheets/d/1f7uHQQgxgff8nh6aFDrh_cqkeFpcVPsvJILesm778_0"", ""工作表1!A:B""), 2, FALSE), """") &lt;&gt; """", ""有縮圖"", ""無縮圖"")"),"無縮圖")</f>
        <v>無縮圖</v>
      </c>
      <c r="AS277" s="107"/>
    </row>
    <row r="278">
      <c r="A278" s="114" t="s">
        <v>1376</v>
      </c>
      <c r="B278" s="94" t="s">
        <v>5868</v>
      </c>
      <c r="C278" s="351"/>
      <c r="D278" s="97" t="s">
        <v>2422</v>
      </c>
      <c r="E278" s="115" t="s">
        <v>509</v>
      </c>
      <c r="F278" s="98"/>
      <c r="G278" s="94" t="s">
        <v>144</v>
      </c>
      <c r="H278" s="100" t="s">
        <v>34</v>
      </c>
      <c r="I278" s="100" t="s">
        <v>108</v>
      </c>
      <c r="J278" s="117" t="s">
        <v>3050</v>
      </c>
      <c r="K278" s="94" t="s">
        <v>5870</v>
      </c>
      <c r="L278" s="111"/>
      <c r="M278" s="112" t="b">
        <v>1</v>
      </c>
      <c r="N278" s="113" t="b">
        <v>1</v>
      </c>
      <c r="O278" s="113" t="b">
        <v>0</v>
      </c>
      <c r="P278" s="113" t="b">
        <v>1</v>
      </c>
      <c r="Q278" s="105" t="s">
        <v>410</v>
      </c>
      <c r="R278" s="106" t="str">
        <f t="array" ref="R278">IFERROR(INDEX('印量調查區'!G:G, MATCH(A278, '印量調查區'!A:A, 0)), "")</f>
        <v/>
      </c>
      <c r="S278" s="107"/>
      <c r="T278" s="107"/>
      <c r="U278" s="107"/>
      <c r="V278" s="107"/>
      <c r="W278" s="118" t="s">
        <v>5873</v>
      </c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  <c r="AI278" s="107"/>
      <c r="AJ278" s="107"/>
      <c r="AK278" s="107"/>
      <c r="AL278" s="107"/>
      <c r="AM278" s="107"/>
      <c r="AN278" s="107"/>
      <c r="AO278" s="118" t="s">
        <v>5876</v>
      </c>
      <c r="AP278" s="107"/>
      <c r="AQ278" s="109"/>
      <c r="AR278" s="109" t="str">
        <f>IFERROR(__xludf.DUMMYFUNCTION("IF(IFERROR(VLOOKUP(A278, IMPORTRANGE(""https://docs.google.com/spreadsheets/d/1f7uHQQgxgff8nh6aFDrh_cqkeFpcVPsvJILesm778_0"", ""工作表1!A:B""), 2, FALSE), """") &lt;&gt; """", ""有縮圖"", ""無縮圖"")"),"無縮圖")</f>
        <v>無縮圖</v>
      </c>
      <c r="AS278" s="107"/>
    </row>
    <row r="279">
      <c r="A279" s="114" t="s">
        <v>1377</v>
      </c>
      <c r="B279" s="94"/>
      <c r="C279" s="290" t="s">
        <v>2344</v>
      </c>
      <c r="D279" s="97" t="s">
        <v>2355</v>
      </c>
      <c r="E279" s="96"/>
      <c r="F279" s="98"/>
      <c r="G279" s="94" t="s">
        <v>227</v>
      </c>
      <c r="H279" s="100"/>
      <c r="I279" s="100"/>
      <c r="J279" s="101"/>
      <c r="K279" s="94"/>
      <c r="L279" s="111"/>
      <c r="M279" s="112" t="b">
        <v>1</v>
      </c>
      <c r="N279" s="113" t="b">
        <v>0</v>
      </c>
      <c r="O279" s="113" t="b">
        <v>0</v>
      </c>
      <c r="P279" s="113" t="b">
        <v>0</v>
      </c>
      <c r="Q279" s="107"/>
      <c r="R279" s="106" t="str">
        <f t="array" ref="R279">IFERROR(INDEX('印量調查區'!G:G, MATCH(A279, '印量調查區'!A:A, 0)), "")</f>
        <v/>
      </c>
      <c r="S279" s="118" t="s">
        <v>5882</v>
      </c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  <c r="AI279" s="107"/>
      <c r="AJ279" s="107"/>
      <c r="AK279" s="107"/>
      <c r="AL279" s="107"/>
      <c r="AM279" s="107"/>
      <c r="AN279" s="107"/>
      <c r="AO279" s="105"/>
      <c r="AQ279" s="109"/>
      <c r="AR279" s="109" t="str">
        <f>IFERROR(__xludf.DUMMYFUNCTION("IF(IFERROR(VLOOKUP(A279, IMPORTRANGE(""https://docs.google.com/spreadsheets/d/1f7uHQQgxgff8nh6aFDrh_cqkeFpcVPsvJILesm778_0"", ""工作表1!A:B""), 2, FALSE), """") &lt;&gt; """", ""有縮圖"", ""無縮圖"")"),"無縮圖")</f>
        <v>無縮圖</v>
      </c>
      <c r="AS279" s="107"/>
    </row>
    <row r="280">
      <c r="A280" s="114" t="s">
        <v>1378</v>
      </c>
      <c r="B280" s="94"/>
      <c r="C280" s="351"/>
      <c r="D280" s="116"/>
      <c r="E280" s="97" t="s">
        <v>2029</v>
      </c>
      <c r="F280" s="98"/>
      <c r="G280" s="94" t="s">
        <v>144</v>
      </c>
      <c r="H280" s="99"/>
      <c r="I280" s="99"/>
      <c r="J280" s="110"/>
      <c r="K280" s="98"/>
      <c r="L280" s="111"/>
      <c r="M280" s="112" t="b">
        <v>1</v>
      </c>
      <c r="N280" s="113" t="b">
        <v>0</v>
      </c>
      <c r="O280" s="113" t="b">
        <v>0</v>
      </c>
      <c r="P280" s="113" t="b">
        <v>0</v>
      </c>
      <c r="Q280" s="107"/>
      <c r="R280" s="106" t="str">
        <f t="array" ref="R280">IFERROR(INDEX('印量調查區'!G:G, MATCH(A280, '印量調查區'!A:A, 0)), "")</f>
        <v/>
      </c>
      <c r="S280" s="118" t="s">
        <v>3658</v>
      </c>
      <c r="T280" s="107"/>
      <c r="U280" s="118" t="s">
        <v>3661</v>
      </c>
      <c r="V280" s="107"/>
      <c r="W280" s="118" t="s">
        <v>3665</v>
      </c>
      <c r="X280" s="107"/>
      <c r="Y280" s="107"/>
      <c r="Z280" s="118" t="s">
        <v>5893</v>
      </c>
      <c r="AA280" s="107"/>
      <c r="AB280" s="107"/>
      <c r="AC280" s="107"/>
      <c r="AD280" s="107"/>
      <c r="AE280" s="118" t="s">
        <v>3670</v>
      </c>
      <c r="AF280" s="107"/>
      <c r="AG280" s="107"/>
      <c r="AH280" s="107"/>
      <c r="AI280" s="107"/>
      <c r="AJ280" s="107"/>
      <c r="AK280" s="107"/>
      <c r="AL280" s="118" t="s">
        <v>3673</v>
      </c>
      <c r="AM280" s="107"/>
      <c r="AN280" s="107"/>
      <c r="AO280" s="107"/>
      <c r="AP280" s="107"/>
      <c r="AQ280" s="109"/>
      <c r="AR280" s="109" t="str">
        <f>IFERROR(__xludf.DUMMYFUNCTION("IF(IFERROR(VLOOKUP(A280, IMPORTRANGE(""https://docs.google.com/spreadsheets/d/1f7uHQQgxgff8nh6aFDrh_cqkeFpcVPsvJILesm778_0"", ""工作表1!A:B""), 2, FALSE), """") &lt;&gt; """", ""有縮圖"", ""無縮圖"")"),"無縮圖")</f>
        <v>無縮圖</v>
      </c>
      <c r="AS280" s="107"/>
    </row>
    <row r="281">
      <c r="A281" s="114" t="s">
        <v>1440</v>
      </c>
      <c r="B281" s="94" t="s">
        <v>5899</v>
      </c>
      <c r="C281" s="290" t="s">
        <v>2557</v>
      </c>
      <c r="D281" s="96"/>
      <c r="E281" s="96"/>
      <c r="F281" s="98"/>
      <c r="G281" s="94" t="s">
        <v>144</v>
      </c>
      <c r="H281" s="100"/>
      <c r="I281" s="100" t="s">
        <v>108</v>
      </c>
      <c r="J281" s="117" t="s">
        <v>145</v>
      </c>
      <c r="K281" s="110"/>
      <c r="L281" s="355"/>
      <c r="M281" s="112" t="b">
        <v>1</v>
      </c>
      <c r="N281" s="113" t="b">
        <v>1</v>
      </c>
      <c r="O281" s="113" t="b">
        <v>1</v>
      </c>
      <c r="P281" s="113" t="b">
        <v>0</v>
      </c>
      <c r="Q281" s="107"/>
      <c r="R281" s="106" t="str">
        <f t="array" ref="R281">IFERROR(INDEX('印量調查區'!G:G, MATCH(A281, '印量調查區'!A:A, 0)), "")</f>
        <v/>
      </c>
      <c r="S281" s="118" t="s">
        <v>5903</v>
      </c>
      <c r="T281" s="107"/>
      <c r="U281" s="107"/>
      <c r="V281" s="107"/>
      <c r="W281" s="118" t="s">
        <v>5905</v>
      </c>
      <c r="X281" s="107"/>
      <c r="Y281" s="118" t="s">
        <v>5908</v>
      </c>
      <c r="Z281" s="118" t="s">
        <v>5910</v>
      </c>
      <c r="AA281" s="118" t="s">
        <v>5911</v>
      </c>
      <c r="AB281" s="107"/>
      <c r="AC281" s="107"/>
      <c r="AD281" s="107"/>
      <c r="AE281" s="107"/>
      <c r="AF281" s="107"/>
      <c r="AG281" s="107"/>
      <c r="AH281" s="107"/>
      <c r="AI281" s="107"/>
      <c r="AJ281" s="107"/>
      <c r="AK281" s="107"/>
      <c r="AL281" s="107"/>
      <c r="AM281" s="107"/>
      <c r="AN281" s="108" t="s">
        <v>5913</v>
      </c>
      <c r="AO281" s="107"/>
      <c r="AP281" s="118" t="s">
        <v>5915</v>
      </c>
      <c r="AQ281" s="109"/>
      <c r="AR281" s="109" t="str">
        <f>IFERROR(__xludf.DUMMYFUNCTION("IF(IFERROR(VLOOKUP(A281, IMPORTRANGE(""https://docs.google.com/spreadsheets/d/1f7uHQQgxgff8nh6aFDrh_cqkeFpcVPsvJILesm778_0"", ""工作表1!A:B""), 2, FALSE), """") &lt;&gt; """", ""有縮圖"", ""無縮圖"")"),"無縮圖")</f>
        <v>無縮圖</v>
      </c>
      <c r="AS281" s="107"/>
    </row>
    <row r="282">
      <c r="A282" s="114" t="s">
        <v>1441</v>
      </c>
      <c r="B282" s="94" t="s">
        <v>5917</v>
      </c>
      <c r="C282" s="164" t="s">
        <v>5918</v>
      </c>
      <c r="D282" s="115" t="s">
        <v>1940</v>
      </c>
      <c r="E282" s="96"/>
      <c r="F282" s="98"/>
      <c r="G282" s="94" t="s">
        <v>144</v>
      </c>
      <c r="H282" s="100" t="s">
        <v>34</v>
      </c>
      <c r="I282" s="100" t="s">
        <v>108</v>
      </c>
      <c r="J282" s="211" t="s">
        <v>5919</v>
      </c>
      <c r="K282" s="94" t="s">
        <v>5920</v>
      </c>
      <c r="L282" s="111"/>
      <c r="M282" s="112" t="b">
        <v>1</v>
      </c>
      <c r="N282" s="113" t="b">
        <v>1</v>
      </c>
      <c r="O282" s="113" t="b">
        <v>0</v>
      </c>
      <c r="P282" s="113" t="b">
        <v>1</v>
      </c>
      <c r="Q282" s="107"/>
      <c r="R282" s="106" t="str">
        <f t="array" ref="R282">IFERROR(INDEX('印量調查區'!G:G, MATCH(A282, '印量調查區'!A:A, 0)), "")</f>
        <v/>
      </c>
      <c r="S282" s="118" t="s">
        <v>4478</v>
      </c>
      <c r="T282" s="107"/>
      <c r="U282" s="107"/>
      <c r="V282" s="107"/>
      <c r="W282" s="118" t="s">
        <v>4479</v>
      </c>
      <c r="X282" s="107"/>
      <c r="Y282" s="107"/>
      <c r="Z282" s="118" t="s">
        <v>4480</v>
      </c>
      <c r="AA282" s="107"/>
      <c r="AB282" s="107"/>
      <c r="AC282" s="107"/>
      <c r="AD282" s="107"/>
      <c r="AE282" s="118" t="s">
        <v>4481</v>
      </c>
      <c r="AF282" s="107"/>
      <c r="AG282" s="107"/>
      <c r="AH282" s="107"/>
      <c r="AI282" s="107"/>
      <c r="AJ282" s="107"/>
      <c r="AK282" s="107"/>
      <c r="AL282" s="118" t="s">
        <v>5928</v>
      </c>
      <c r="AM282" s="107"/>
      <c r="AN282" s="107"/>
      <c r="AO282" s="118" t="s">
        <v>5930</v>
      </c>
      <c r="AP282" s="118" t="s">
        <v>5932</v>
      </c>
      <c r="AQ282" s="109"/>
      <c r="AR282" s="109" t="str">
        <f>IFERROR(__xludf.DUMMYFUNCTION("IF(IFERROR(VLOOKUP(A282, IMPORTRANGE(""https://docs.google.com/spreadsheets/d/1f7uHQQgxgff8nh6aFDrh_cqkeFpcVPsvJILesm778_0"", ""工作表1!A:B""), 2, FALSE), """") &lt;&gt; """", ""有縮圖"", ""無縮圖"")"),"有縮圖")</f>
        <v>有縮圖</v>
      </c>
      <c r="AS282" s="107"/>
    </row>
    <row r="283">
      <c r="A283" s="114" t="s">
        <v>1379</v>
      </c>
      <c r="B283" s="94"/>
      <c r="C283" s="290" t="s">
        <v>2090</v>
      </c>
      <c r="D283" s="115" t="s">
        <v>2090</v>
      </c>
      <c r="E283" s="96"/>
      <c r="F283" s="98"/>
      <c r="G283" s="94" t="s">
        <v>229</v>
      </c>
      <c r="H283" s="99"/>
      <c r="I283" s="99"/>
      <c r="J283" s="110"/>
      <c r="K283" s="94"/>
      <c r="L283" s="111"/>
      <c r="M283" s="112" t="b">
        <v>1</v>
      </c>
      <c r="N283" s="113" t="b">
        <v>0</v>
      </c>
      <c r="O283" s="113" t="b">
        <v>0</v>
      </c>
      <c r="P283" s="113" t="b">
        <v>0</v>
      </c>
      <c r="Q283" s="107"/>
      <c r="R283" s="106" t="str">
        <f t="array" ref="R283">IFERROR(INDEX('印量調查區'!G:G, MATCH(A283, '印量調查區'!A:A, 0)), "")</f>
        <v/>
      </c>
      <c r="S283" s="118" t="s">
        <v>5938</v>
      </c>
      <c r="T283" s="107"/>
      <c r="U283" s="107"/>
      <c r="V283" s="107"/>
      <c r="W283" s="107"/>
      <c r="X283" s="107"/>
      <c r="Y283" s="118" t="s">
        <v>5942</v>
      </c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9"/>
      <c r="AR283" s="109" t="str">
        <f>IFERROR(__xludf.DUMMYFUNCTION("IF(IFERROR(VLOOKUP(A283, IMPORTRANGE(""https://docs.google.com/spreadsheets/d/1f7uHQQgxgff8nh6aFDrh_cqkeFpcVPsvJILesm778_0"", ""工作表1!A:B""), 2, FALSE), """") &lt;&gt; """", ""有縮圖"", ""無縮圖"")"),"無縮圖")</f>
        <v>無縮圖</v>
      </c>
      <c r="AS283" s="107"/>
    </row>
    <row r="284">
      <c r="A284" s="114" t="s">
        <v>1380</v>
      </c>
      <c r="B284" s="94"/>
      <c r="C284" s="290" t="s">
        <v>2143</v>
      </c>
      <c r="D284" s="116"/>
      <c r="E284" s="97" t="s">
        <v>2073</v>
      </c>
      <c r="F284" s="98"/>
      <c r="G284" s="94"/>
      <c r="H284" s="100"/>
      <c r="I284" s="100"/>
      <c r="J284" s="117"/>
      <c r="K284" s="94"/>
      <c r="L284" s="111"/>
      <c r="M284" s="112" t="b">
        <v>0</v>
      </c>
      <c r="N284" s="113" t="b">
        <v>0</v>
      </c>
      <c r="O284" s="113" t="b">
        <v>0</v>
      </c>
      <c r="P284" s="113" t="b">
        <v>0</v>
      </c>
      <c r="Q284" s="107"/>
      <c r="R284" s="106" t="str">
        <f t="array" ref="R284">IFERROR(INDEX('印量調查區'!G:G, MATCH(A284, '印量調查區'!A:A, 0)), "")</f>
        <v/>
      </c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  <c r="AI284" s="107"/>
      <c r="AJ284" s="107"/>
      <c r="AK284" s="107"/>
      <c r="AL284" s="107"/>
      <c r="AM284" s="107"/>
      <c r="AN284" s="105"/>
      <c r="AP284" s="107"/>
      <c r="AQ284" s="109"/>
      <c r="AR284" s="109" t="str">
        <f>IFERROR(__xludf.DUMMYFUNCTION("IF(IFERROR(VLOOKUP(A284, IMPORTRANGE(""https://docs.google.com/spreadsheets/d/1f7uHQQgxgff8nh6aFDrh_cqkeFpcVPsvJILesm778_0"", ""工作表1!A:B""), 2, FALSE), """") &lt;&gt; """", ""有縮圖"", ""無縮圖"")"),"無縮圖")</f>
        <v>無縮圖</v>
      </c>
      <c r="AS284" s="107"/>
    </row>
    <row r="285">
      <c r="A285" s="114" t="s">
        <v>1381</v>
      </c>
      <c r="B285" s="94"/>
      <c r="C285" s="290" t="s">
        <v>2131</v>
      </c>
      <c r="D285" s="96"/>
      <c r="E285" s="96"/>
      <c r="F285" s="98"/>
      <c r="G285" s="94"/>
      <c r="H285" s="100"/>
      <c r="I285" s="100"/>
      <c r="J285" s="101"/>
      <c r="K285" s="94"/>
      <c r="L285" s="111"/>
      <c r="M285" s="112" t="b">
        <v>0</v>
      </c>
      <c r="N285" s="113" t="b">
        <v>0</v>
      </c>
      <c r="O285" s="113" t="b">
        <v>0</v>
      </c>
      <c r="P285" s="113" t="b">
        <v>0</v>
      </c>
      <c r="Q285" s="107"/>
      <c r="R285" s="106" t="str">
        <f t="array" ref="R285">IFERROR(INDEX('印量調查區'!G:G, MATCH(A285, '印量調查區'!A:A, 0)), "")</f>
        <v/>
      </c>
      <c r="S285" s="105"/>
      <c r="T285" s="107"/>
      <c r="U285" s="107"/>
      <c r="V285" s="107"/>
      <c r="W285" s="107"/>
      <c r="X285" s="107"/>
      <c r="Y285" s="105"/>
      <c r="Z285" s="105"/>
      <c r="AA285" s="107"/>
      <c r="AB285" s="107"/>
      <c r="AC285" s="107"/>
      <c r="AD285" s="107"/>
      <c r="AE285" s="107"/>
      <c r="AF285" s="107"/>
      <c r="AG285" s="107"/>
      <c r="AH285" s="107"/>
      <c r="AI285" s="107"/>
      <c r="AJ285" s="105"/>
      <c r="AK285" s="107"/>
      <c r="AL285" s="107"/>
      <c r="AM285" s="107"/>
      <c r="AN285" s="105"/>
      <c r="AO285" s="105"/>
      <c r="AP285" s="107"/>
      <c r="AQ285" s="109"/>
      <c r="AR285" s="109" t="str">
        <f>IFERROR(__xludf.DUMMYFUNCTION("IF(IFERROR(VLOOKUP(A285, IMPORTRANGE(""https://docs.google.com/spreadsheets/d/1f7uHQQgxgff8nh6aFDrh_cqkeFpcVPsvJILesm778_0"", ""工作表1!A:B""), 2, FALSE), """") &lt;&gt; """", ""有縮圖"", ""無縮圖"")"),"無縮圖")</f>
        <v>無縮圖</v>
      </c>
      <c r="AS285" s="107"/>
    </row>
    <row r="286">
      <c r="A286" s="114" t="s">
        <v>1382</v>
      </c>
      <c r="B286" s="341" t="s">
        <v>5964</v>
      </c>
      <c r="C286" s="290" t="s">
        <v>2578</v>
      </c>
      <c r="D286" s="115" t="s">
        <v>2572</v>
      </c>
      <c r="E286" s="96"/>
      <c r="F286" s="98"/>
      <c r="G286" s="94" t="s">
        <v>5968</v>
      </c>
      <c r="H286" s="100" t="s">
        <v>17</v>
      </c>
      <c r="I286" s="100" t="s">
        <v>108</v>
      </c>
      <c r="J286" s="117" t="s">
        <v>5969</v>
      </c>
      <c r="K286" s="94" t="s">
        <v>5970</v>
      </c>
      <c r="L286" s="111"/>
      <c r="M286" s="112" t="b">
        <v>1</v>
      </c>
      <c r="N286" s="113" t="b">
        <v>1</v>
      </c>
      <c r="O286" s="113" t="b">
        <v>0</v>
      </c>
      <c r="P286" s="113" t="b">
        <v>0</v>
      </c>
      <c r="Q286" s="105"/>
      <c r="R286" s="106" t="str">
        <f t="array" ref="R286">IFERROR(INDEX('印量調查區'!G:G, MATCH(A286, '印量調查區'!A:A, 0)), "")</f>
        <v/>
      </c>
      <c r="S286" s="118" t="s">
        <v>5975</v>
      </c>
      <c r="T286" s="107"/>
      <c r="U286" s="107"/>
      <c r="V286" s="107"/>
      <c r="W286" s="118" t="s">
        <v>5978</v>
      </c>
      <c r="X286" s="107"/>
      <c r="Y286" s="107"/>
      <c r="Z286" s="107"/>
      <c r="AA286" s="107"/>
      <c r="AB286" s="107"/>
      <c r="AC286" s="107"/>
      <c r="AD286" s="105"/>
      <c r="AE286" s="105"/>
      <c r="AF286" s="118" t="s">
        <v>5980</v>
      </c>
      <c r="AG286" s="107"/>
      <c r="AH286" s="107"/>
      <c r="AI286" s="107"/>
      <c r="AJ286" s="118" t="s">
        <v>5981</v>
      </c>
      <c r="AK286" s="118" t="s">
        <v>5983</v>
      </c>
      <c r="AL286" s="107"/>
      <c r="AM286" s="118" t="s">
        <v>5985</v>
      </c>
      <c r="AN286" s="107"/>
      <c r="AO286" s="107"/>
      <c r="AP286" s="118" t="s">
        <v>5986</v>
      </c>
      <c r="AQ286" s="109"/>
      <c r="AR286" s="109" t="str">
        <f>IFERROR(__xludf.DUMMYFUNCTION("IF(IFERROR(VLOOKUP(A286, IMPORTRANGE(""https://docs.google.com/spreadsheets/d/1f7uHQQgxgff8nh6aFDrh_cqkeFpcVPsvJILesm778_0"", ""工作表1!A:B""), 2, FALSE), """") &lt;&gt; """", ""有縮圖"", ""無縮圖"")"),"有縮圖")</f>
        <v>有縮圖</v>
      </c>
      <c r="AS286" s="107"/>
    </row>
    <row r="287">
      <c r="A287" s="114" t="s">
        <v>1383</v>
      </c>
      <c r="B287" s="94" t="s">
        <v>1383</v>
      </c>
      <c r="C287" s="290" t="s">
        <v>2267</v>
      </c>
      <c r="D287" s="97" t="s">
        <v>2267</v>
      </c>
      <c r="E287" s="96"/>
      <c r="F287" s="98"/>
      <c r="G287" s="94" t="s">
        <v>5992</v>
      </c>
      <c r="H287" s="100" t="s">
        <v>35</v>
      </c>
      <c r="I287" s="100" t="s">
        <v>84</v>
      </c>
      <c r="J287" s="110"/>
      <c r="K287" s="94" t="s">
        <v>5994</v>
      </c>
      <c r="L287" s="111"/>
      <c r="M287" s="112" t="b">
        <v>1</v>
      </c>
      <c r="N287" s="113" t="b">
        <v>1</v>
      </c>
      <c r="O287" s="113" t="b">
        <v>0</v>
      </c>
      <c r="P287" s="113" t="b">
        <v>1</v>
      </c>
      <c r="Q287" s="107"/>
      <c r="R287" s="106" t="str">
        <f t="array" ref="R287">IFERROR(INDEX('印量調查區'!G:G, MATCH(A287, '印量調查區'!A:A, 0)), "")</f>
        <v/>
      </c>
      <c r="S287" s="107"/>
      <c r="T287" s="107"/>
      <c r="U287" s="107"/>
      <c r="V287" s="107"/>
      <c r="W287" s="118" t="s">
        <v>5998</v>
      </c>
      <c r="X287" s="107"/>
      <c r="Y287" s="107"/>
      <c r="Z287" s="118" t="s">
        <v>6001</v>
      </c>
      <c r="AA287" s="107"/>
      <c r="AB287" s="107"/>
      <c r="AC287" s="107"/>
      <c r="AD287" s="107"/>
      <c r="AE287" s="118" t="s">
        <v>6005</v>
      </c>
      <c r="AF287" s="118" t="s">
        <v>6011</v>
      </c>
      <c r="AG287" s="107"/>
      <c r="AH287" s="107"/>
      <c r="AI287" s="118" t="s">
        <v>6012</v>
      </c>
      <c r="AJ287" s="118" t="s">
        <v>6013</v>
      </c>
      <c r="AK287" s="107"/>
      <c r="AL287" s="107"/>
      <c r="AM287" s="107"/>
      <c r="AN287" s="105"/>
      <c r="AO287" s="118" t="s">
        <v>6014</v>
      </c>
      <c r="AP287" s="105"/>
      <c r="AQ287" s="109"/>
      <c r="AR287" s="109" t="str">
        <f>IFERROR(__xludf.DUMMYFUNCTION("IF(IFERROR(VLOOKUP(A287, IMPORTRANGE(""https://docs.google.com/spreadsheets/d/1f7uHQQgxgff8nh6aFDrh_cqkeFpcVPsvJILesm778_0"", ""工作表1!A:B""), 2, FALSE), """") &lt;&gt; """", ""有縮圖"", ""無縮圖"")"),"有縮圖")</f>
        <v>有縮圖</v>
      </c>
      <c r="AS287" s="107"/>
    </row>
    <row r="288">
      <c r="A288" s="114" t="s">
        <v>1384</v>
      </c>
      <c r="B288" s="94" t="s">
        <v>1384</v>
      </c>
      <c r="C288" s="290" t="s">
        <v>1867</v>
      </c>
      <c r="D288" s="116"/>
      <c r="E288" s="96"/>
      <c r="F288" s="98"/>
      <c r="G288" s="94" t="s">
        <v>144</v>
      </c>
      <c r="H288" s="100"/>
      <c r="I288" s="100"/>
      <c r="J288" s="101"/>
      <c r="K288" s="94"/>
      <c r="L288" s="111"/>
      <c r="M288" s="112" t="b">
        <v>1</v>
      </c>
      <c r="N288" s="113" t="b">
        <v>0</v>
      </c>
      <c r="O288" s="113" t="b">
        <v>0</v>
      </c>
      <c r="P288" s="113" t="b">
        <v>0</v>
      </c>
      <c r="Q288" s="107"/>
      <c r="R288" s="106" t="str">
        <f t="array" ref="R288">IFERROR(INDEX('印量調查區'!G:G, MATCH(A288, '印量調查區'!A:A, 0)), "")</f>
        <v/>
      </c>
      <c r="S288" s="118" t="s">
        <v>6021</v>
      </c>
      <c r="T288" s="107"/>
      <c r="U288" s="107"/>
      <c r="V288" s="107"/>
      <c r="W288" s="118" t="s">
        <v>6023</v>
      </c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  <c r="AI288" s="107"/>
      <c r="AJ288" s="118" t="s">
        <v>6026</v>
      </c>
      <c r="AK288" s="107"/>
      <c r="AL288" s="107"/>
      <c r="AM288" s="107"/>
      <c r="AN288" s="107"/>
      <c r="AO288" s="105"/>
      <c r="AP288" s="107"/>
      <c r="AQ288" s="109"/>
      <c r="AR288" s="109" t="str">
        <f>IFERROR(__xludf.DUMMYFUNCTION("IF(IFERROR(VLOOKUP(A288, IMPORTRANGE(""https://docs.google.com/spreadsheets/d/1f7uHQQgxgff8nh6aFDrh_cqkeFpcVPsvJILesm778_0"", ""工作表1!A:B""), 2, FALSE), """") &lt;&gt; """", ""有縮圖"", ""無縮圖"")"),"無縮圖")</f>
        <v>無縮圖</v>
      </c>
      <c r="AS288" s="107"/>
    </row>
    <row r="289">
      <c r="A289" s="114" t="s">
        <v>1385</v>
      </c>
      <c r="B289" s="94"/>
      <c r="C289" s="351"/>
      <c r="D289" s="97" t="s">
        <v>2599</v>
      </c>
      <c r="E289" s="97" t="s">
        <v>2599</v>
      </c>
      <c r="F289" s="98"/>
      <c r="G289" s="94" t="s">
        <v>144</v>
      </c>
      <c r="H289" s="99"/>
      <c r="I289" s="100" t="s">
        <v>108</v>
      </c>
      <c r="J289" s="117" t="s">
        <v>145</v>
      </c>
      <c r="K289" s="98"/>
      <c r="L289" s="111"/>
      <c r="M289" s="112" t="b">
        <v>1</v>
      </c>
      <c r="N289" s="113" t="b">
        <v>1</v>
      </c>
      <c r="O289" s="113" t="b">
        <v>0</v>
      </c>
      <c r="P289" s="113" t="b">
        <v>0</v>
      </c>
      <c r="Q289" s="107"/>
      <c r="R289" s="106" t="str">
        <f t="array" ref="R289">IFERROR(INDEX('印量調查區'!G:G, MATCH(A289, '印量調查區'!A:A, 0)), "")</f>
        <v/>
      </c>
      <c r="S289" s="118" t="s">
        <v>6032</v>
      </c>
      <c r="T289" s="107"/>
      <c r="U289" s="107"/>
      <c r="V289" s="107"/>
      <c r="W289" s="118" t="s">
        <v>6034</v>
      </c>
      <c r="X289" s="107"/>
      <c r="Y289" s="107"/>
      <c r="Z289" s="118" t="s">
        <v>6037</v>
      </c>
      <c r="AA289" s="107"/>
      <c r="AB289" s="107"/>
      <c r="AC289" s="107"/>
      <c r="AD289" s="107"/>
      <c r="AE289" s="107"/>
      <c r="AF289" s="107"/>
      <c r="AG289" s="107"/>
      <c r="AH289" s="107"/>
      <c r="AI289" s="107"/>
      <c r="AJ289" s="107"/>
      <c r="AK289" s="107"/>
      <c r="AL289" s="107"/>
      <c r="AM289" s="107"/>
      <c r="AN289" s="107"/>
      <c r="AO289" s="107"/>
      <c r="AP289" s="107"/>
      <c r="AQ289" s="109"/>
      <c r="AR289" s="109" t="str">
        <f>IFERROR(__xludf.DUMMYFUNCTION("IF(IFERROR(VLOOKUP(A289, IMPORTRANGE(""https://docs.google.com/spreadsheets/d/1f7uHQQgxgff8nh6aFDrh_cqkeFpcVPsvJILesm778_0"", ""工作表1!A:B""), 2, FALSE), """") &lt;&gt; """", ""有縮圖"", ""無縮圖"")"),"有縮圖")</f>
        <v>有縮圖</v>
      </c>
      <c r="AS289" s="107"/>
    </row>
    <row r="290">
      <c r="A290" s="114" t="s">
        <v>1386</v>
      </c>
      <c r="B290" s="94" t="s">
        <v>4622</v>
      </c>
      <c r="C290" s="290" t="s">
        <v>1943</v>
      </c>
      <c r="D290" s="97" t="s">
        <v>1943</v>
      </c>
      <c r="E290" s="116"/>
      <c r="F290" s="98"/>
      <c r="G290" s="94" t="s">
        <v>144</v>
      </c>
      <c r="H290" s="100" t="s">
        <v>34</v>
      </c>
      <c r="I290" s="100" t="s">
        <v>108</v>
      </c>
      <c r="J290" s="211" t="s">
        <v>5919</v>
      </c>
      <c r="K290" s="94" t="s">
        <v>6045</v>
      </c>
      <c r="L290" s="111"/>
      <c r="M290" s="112" t="b">
        <v>1</v>
      </c>
      <c r="N290" s="113" t="b">
        <v>1</v>
      </c>
      <c r="O290" s="113" t="b">
        <v>0</v>
      </c>
      <c r="P290" s="113" t="b">
        <v>1</v>
      </c>
      <c r="Q290" s="107"/>
      <c r="R290" s="106" t="str">
        <f t="array" ref="R290">IFERROR(INDEX('印量調查區'!G:G, MATCH(A290, '印量調查區'!A:A, 0)), "")</f>
        <v/>
      </c>
      <c r="S290" s="118" t="s">
        <v>4626</v>
      </c>
      <c r="T290" s="107"/>
      <c r="U290" s="107"/>
      <c r="V290" s="107"/>
      <c r="W290" s="118" t="s">
        <v>6051</v>
      </c>
      <c r="X290" s="107"/>
      <c r="Y290" s="118" t="s">
        <v>6052</v>
      </c>
      <c r="Z290" s="118" t="s">
        <v>6054</v>
      </c>
      <c r="AA290" s="107"/>
      <c r="AB290" s="107"/>
      <c r="AC290" s="107"/>
      <c r="AD290" s="107"/>
      <c r="AE290" s="118" t="s">
        <v>6056</v>
      </c>
      <c r="AF290" s="107"/>
      <c r="AG290" s="107"/>
      <c r="AH290" s="107"/>
      <c r="AI290" s="107"/>
      <c r="AJ290" s="107"/>
      <c r="AK290" s="107"/>
      <c r="AL290" s="118" t="s">
        <v>6060</v>
      </c>
      <c r="AM290" s="107"/>
      <c r="AN290" s="105"/>
      <c r="AO290" s="118" t="s">
        <v>6064</v>
      </c>
      <c r="AP290" s="107"/>
      <c r="AQ290" s="109"/>
      <c r="AR290" s="109" t="str">
        <f>IFERROR(__xludf.DUMMYFUNCTION("IF(IFERROR(VLOOKUP(A290, IMPORTRANGE(""https://docs.google.com/spreadsheets/d/1f7uHQQgxgff8nh6aFDrh_cqkeFpcVPsvJILesm778_0"", ""工作表1!A:B""), 2, FALSE), """") &lt;&gt; """", ""有縮圖"", ""無縮圖"")"),"有縮圖")</f>
        <v>有縮圖</v>
      </c>
      <c r="AS290" s="107"/>
    </row>
    <row r="291">
      <c r="A291" s="114" t="s">
        <v>1387</v>
      </c>
      <c r="B291" s="94"/>
      <c r="C291" s="351"/>
      <c r="D291" s="96"/>
      <c r="E291" s="97" t="s">
        <v>3405</v>
      </c>
      <c r="F291" s="98"/>
      <c r="G291" s="94" t="s">
        <v>6071</v>
      </c>
      <c r="H291" s="99"/>
      <c r="I291" s="99"/>
      <c r="J291" s="110"/>
      <c r="K291" s="98"/>
      <c r="L291" s="111"/>
      <c r="M291" s="112" t="b">
        <v>1</v>
      </c>
      <c r="N291" s="113" t="b">
        <v>0</v>
      </c>
      <c r="O291" s="113" t="b">
        <v>0</v>
      </c>
      <c r="P291" s="113" t="b">
        <v>0</v>
      </c>
      <c r="Q291" s="107"/>
      <c r="R291" s="106" t="str">
        <f t="array" ref="R291">IFERROR(INDEX('印量調查區'!G:G, MATCH(A291, '印量調查區'!A:A, 0)), "")</f>
        <v/>
      </c>
      <c r="S291" s="105"/>
      <c r="T291" s="107"/>
      <c r="U291" s="105"/>
      <c r="V291" s="107"/>
      <c r="W291" s="105"/>
      <c r="X291" s="107"/>
      <c r="Y291" s="118" t="s">
        <v>6077</v>
      </c>
      <c r="Z291" s="118" t="s">
        <v>6080</v>
      </c>
      <c r="AA291" s="107"/>
      <c r="AB291" s="107"/>
      <c r="AC291" s="107"/>
      <c r="AD291" s="107"/>
      <c r="AE291" s="107"/>
      <c r="AF291" s="107"/>
      <c r="AG291" s="107"/>
      <c r="AH291" s="107"/>
      <c r="AI291" s="107"/>
      <c r="AJ291" s="107"/>
      <c r="AK291" s="107"/>
      <c r="AL291" s="107"/>
      <c r="AM291" s="107"/>
      <c r="AN291" s="107"/>
      <c r="AO291" s="105"/>
      <c r="AP291" s="107"/>
      <c r="AQ291" s="109"/>
      <c r="AR291" s="109" t="str">
        <f>IFERROR(__xludf.DUMMYFUNCTION("IF(IFERROR(VLOOKUP(A291, IMPORTRANGE(""https://docs.google.com/spreadsheets/d/1f7uHQQgxgff8nh6aFDrh_cqkeFpcVPsvJILesm778_0"", ""工作表1!A:B""), 2, FALSE), """") &lt;&gt; """", ""有縮圖"", ""無縮圖"")"),"無縮圖")</f>
        <v>無縮圖</v>
      </c>
      <c r="AS291" s="107"/>
    </row>
    <row r="292">
      <c r="A292" s="114" t="s">
        <v>1390</v>
      </c>
      <c r="B292" s="94"/>
      <c r="C292" s="290" t="s">
        <v>2245</v>
      </c>
      <c r="D292" s="116"/>
      <c r="E292" s="97" t="s">
        <v>3561</v>
      </c>
      <c r="F292" s="98"/>
      <c r="G292" s="94" t="s">
        <v>227</v>
      </c>
      <c r="H292" s="99"/>
      <c r="I292" s="100" t="s">
        <v>3325</v>
      </c>
      <c r="J292" s="117" t="s">
        <v>6083</v>
      </c>
      <c r="K292" s="94" t="s">
        <v>6084</v>
      </c>
      <c r="L292" s="111"/>
      <c r="M292" s="112" t="b">
        <v>1</v>
      </c>
      <c r="N292" s="113" t="b">
        <v>1</v>
      </c>
      <c r="O292" s="113" t="b">
        <v>0</v>
      </c>
      <c r="P292" s="113" t="b">
        <v>0</v>
      </c>
      <c r="Q292" s="107"/>
      <c r="R292" s="106"/>
      <c r="S292" s="118" t="s">
        <v>6085</v>
      </c>
      <c r="T292" s="107"/>
      <c r="U292" s="107"/>
      <c r="V292" s="107"/>
      <c r="W292" s="118" t="s">
        <v>6086</v>
      </c>
      <c r="X292" s="107"/>
      <c r="Y292" s="118" t="s">
        <v>6087</v>
      </c>
      <c r="Z292" s="107"/>
      <c r="AA292" s="107"/>
      <c r="AB292" s="107"/>
      <c r="AC292" s="107"/>
      <c r="AD292" s="107"/>
      <c r="AE292" s="118" t="s">
        <v>6089</v>
      </c>
      <c r="AF292" s="107"/>
      <c r="AG292" s="107"/>
      <c r="AH292" s="107"/>
      <c r="AI292" s="107"/>
      <c r="AJ292" s="107"/>
      <c r="AK292" s="107"/>
      <c r="AL292" s="107"/>
      <c r="AM292" s="107"/>
      <c r="AN292" s="107"/>
      <c r="AO292" s="107"/>
      <c r="AP292" s="107"/>
      <c r="AQ292" s="109"/>
      <c r="AR292" s="109" t="str">
        <f>IFERROR(__xludf.DUMMYFUNCTION("IF(IFERROR(VLOOKUP(A292, IMPORTRANGE(""https://docs.google.com/spreadsheets/d/1f7uHQQgxgff8nh6aFDrh_cqkeFpcVPsvJILesm778_0"", ""工作表1!A:B""), 2, FALSE), """") &lt;&gt; """", ""有縮圖"", ""無縮圖"")"),"無縮圖")</f>
        <v>無縮圖</v>
      </c>
      <c r="AS292" s="107"/>
    </row>
    <row r="293">
      <c r="A293" s="114" t="s">
        <v>1391</v>
      </c>
      <c r="B293" s="94"/>
      <c r="C293" s="290" t="s">
        <v>2401</v>
      </c>
      <c r="D293" s="116"/>
      <c r="E293" s="96"/>
      <c r="F293" s="98"/>
      <c r="G293" s="94" t="s">
        <v>144</v>
      </c>
      <c r="H293" s="99"/>
      <c r="I293" s="99"/>
      <c r="J293" s="110"/>
      <c r="K293" s="98"/>
      <c r="L293" s="111"/>
      <c r="M293" s="112" t="b">
        <v>1</v>
      </c>
      <c r="N293" s="113" t="b">
        <v>0</v>
      </c>
      <c r="O293" s="113" t="b">
        <v>0</v>
      </c>
      <c r="P293" s="113" t="b">
        <v>0</v>
      </c>
      <c r="Q293" s="107"/>
      <c r="R293" s="106" t="str">
        <f t="array" ref="R293">IFERROR(INDEX('印量調查區'!G:G, MATCH(A293, '印量調查區'!A:A, 0)), "")</f>
        <v/>
      </c>
      <c r="S293" s="107"/>
      <c r="T293" s="107"/>
      <c r="U293" s="107"/>
      <c r="V293" s="107"/>
      <c r="W293" s="118" t="s">
        <v>6096</v>
      </c>
      <c r="X293" s="107"/>
      <c r="Y293" s="107"/>
      <c r="Z293" s="118" t="s">
        <v>6098</v>
      </c>
      <c r="AA293" s="107"/>
      <c r="AB293" s="107"/>
      <c r="AC293" s="107"/>
      <c r="AD293" s="107"/>
      <c r="AE293" s="107"/>
      <c r="AF293" s="107"/>
      <c r="AG293" s="107"/>
      <c r="AH293" s="107"/>
      <c r="AI293" s="107"/>
      <c r="AJ293" s="107"/>
      <c r="AK293" s="107"/>
      <c r="AL293" s="107"/>
      <c r="AM293" s="107"/>
      <c r="AN293" s="107"/>
      <c r="AO293" s="107"/>
      <c r="AP293" s="107"/>
      <c r="AQ293" s="109"/>
      <c r="AR293" s="109" t="str">
        <f>IFERROR(__xludf.DUMMYFUNCTION("IF(IFERROR(VLOOKUP(A293, IMPORTRANGE(""https://docs.google.com/spreadsheets/d/1f7uHQQgxgff8nh6aFDrh_cqkeFpcVPsvJILesm778_0"", ""工作表1!A:B""), 2, FALSE), """") &lt;&gt; """", ""有縮圖"", ""無縮圖"")"),"無縮圖")</f>
        <v>無縮圖</v>
      </c>
      <c r="AS293" s="107"/>
    </row>
    <row r="294">
      <c r="A294" s="114" t="s">
        <v>1392</v>
      </c>
      <c r="B294" s="94"/>
      <c r="C294" s="290" t="s">
        <v>2501</v>
      </c>
      <c r="D294" s="115" t="s">
        <v>3194</v>
      </c>
      <c r="E294" s="96"/>
      <c r="F294" s="98"/>
      <c r="G294" s="94" t="s">
        <v>144</v>
      </c>
      <c r="H294" s="99"/>
      <c r="I294" s="100" t="s">
        <v>108</v>
      </c>
      <c r="J294" s="117" t="s">
        <v>145</v>
      </c>
      <c r="K294" s="98"/>
      <c r="L294" s="111"/>
      <c r="M294" s="112" t="b">
        <v>1</v>
      </c>
      <c r="N294" s="113" t="b">
        <v>1</v>
      </c>
      <c r="O294" s="113" t="b">
        <v>0</v>
      </c>
      <c r="P294" s="113" t="b">
        <v>0</v>
      </c>
      <c r="Q294" s="107"/>
      <c r="R294" s="106" t="str">
        <f t="array" ref="R294">IFERROR(INDEX('印量調查區'!G:G, MATCH(A294, '印量調查區'!A:A, 0)), "")</f>
        <v/>
      </c>
      <c r="S294" s="118" t="s">
        <v>6106</v>
      </c>
      <c r="T294" s="107"/>
      <c r="U294" s="107"/>
      <c r="V294" s="107"/>
      <c r="W294" s="107"/>
      <c r="X294" s="107"/>
      <c r="Y294" s="107"/>
      <c r="Z294" s="118" t="s">
        <v>6108</v>
      </c>
      <c r="AA294" s="107"/>
      <c r="AB294" s="107"/>
      <c r="AC294" s="107"/>
      <c r="AD294" s="107"/>
      <c r="AE294" s="107"/>
      <c r="AF294" s="107"/>
      <c r="AG294" s="107"/>
      <c r="AH294" s="107"/>
      <c r="AI294" s="107"/>
      <c r="AJ294" s="107"/>
      <c r="AK294" s="107"/>
      <c r="AL294" s="107"/>
      <c r="AM294" s="107"/>
      <c r="AN294" s="107"/>
      <c r="AO294" s="107"/>
      <c r="AP294" s="107"/>
      <c r="AQ294" s="109"/>
      <c r="AR294" s="109" t="str">
        <f>IFERROR(__xludf.DUMMYFUNCTION("IF(IFERROR(VLOOKUP(A294, IMPORTRANGE(""https://docs.google.com/spreadsheets/d/1f7uHQQgxgff8nh6aFDrh_cqkeFpcVPsvJILesm778_0"", ""工作表1!A:B""), 2, FALSE), """") &lt;&gt; """", ""有縮圖"", ""無縮圖"")"),"無縮圖")</f>
        <v>無縮圖</v>
      </c>
      <c r="AS294" s="107"/>
    </row>
    <row r="295">
      <c r="A295" s="114" t="s">
        <v>1393</v>
      </c>
      <c r="B295" s="94" t="s">
        <v>6112</v>
      </c>
      <c r="C295" s="290" t="s">
        <v>2209</v>
      </c>
      <c r="D295" s="115" t="s">
        <v>2207</v>
      </c>
      <c r="E295" s="96"/>
      <c r="F295" s="98"/>
      <c r="G295" s="94" t="s">
        <v>144</v>
      </c>
      <c r="H295" s="100" t="s">
        <v>35</v>
      </c>
      <c r="I295" s="99"/>
      <c r="J295" s="110"/>
      <c r="K295" s="98"/>
      <c r="L295" s="111"/>
      <c r="M295" s="112" t="b">
        <v>1</v>
      </c>
      <c r="N295" s="113" t="b">
        <v>1</v>
      </c>
      <c r="O295" s="113" t="b">
        <v>0</v>
      </c>
      <c r="P295" s="113" t="b">
        <v>0</v>
      </c>
      <c r="Q295" s="107"/>
      <c r="R295" s="106" t="str">
        <f t="array" ref="R295">IFERROR(INDEX('印量調查區'!G:G, MATCH(A295, '印量調查區'!A:A, 0)), "")</f>
        <v/>
      </c>
      <c r="S295" s="118" t="s">
        <v>6120</v>
      </c>
      <c r="T295" s="107"/>
      <c r="U295" s="107"/>
      <c r="V295" s="107"/>
      <c r="W295" s="118" t="s">
        <v>6127</v>
      </c>
      <c r="X295" s="107"/>
      <c r="Y295" s="118" t="s">
        <v>6129</v>
      </c>
      <c r="Z295" s="105" t="s">
        <v>3062</v>
      </c>
      <c r="AA295" s="107"/>
      <c r="AB295" s="107"/>
      <c r="AC295" s="107"/>
      <c r="AD295" s="107"/>
      <c r="AE295" s="107"/>
      <c r="AF295" s="107"/>
      <c r="AG295" s="107"/>
      <c r="AH295" s="107"/>
      <c r="AI295" s="107"/>
      <c r="AJ295" s="107"/>
      <c r="AK295" s="107"/>
      <c r="AL295" s="107"/>
      <c r="AM295" s="107"/>
      <c r="AN295" s="107"/>
      <c r="AO295" s="107"/>
      <c r="AP295" s="107"/>
      <c r="AQ295" s="109"/>
      <c r="AR295" s="109" t="str">
        <f>IFERROR(__xludf.DUMMYFUNCTION("IF(IFERROR(VLOOKUP(A295, IMPORTRANGE(""https://docs.google.com/spreadsheets/d/1f7uHQQgxgff8nh6aFDrh_cqkeFpcVPsvJILesm778_0"", ""工作表1!A:B""), 2, FALSE), """") &lt;&gt; """", ""有縮圖"", ""無縮圖"")"),"無縮圖")</f>
        <v>無縮圖</v>
      </c>
      <c r="AS295" s="107"/>
    </row>
    <row r="296">
      <c r="A296" s="114" t="s">
        <v>1394</v>
      </c>
      <c r="B296" s="94"/>
      <c r="C296" s="290" t="s">
        <v>2812</v>
      </c>
      <c r="D296" s="116"/>
      <c r="E296" s="96"/>
      <c r="F296" s="98"/>
      <c r="G296" s="94" t="s">
        <v>144</v>
      </c>
      <c r="H296" s="100"/>
      <c r="I296" s="100" t="s">
        <v>108</v>
      </c>
      <c r="J296" s="117" t="s">
        <v>6145</v>
      </c>
      <c r="K296" s="94"/>
      <c r="L296" s="111"/>
      <c r="M296" s="112" t="b">
        <v>1</v>
      </c>
      <c r="N296" s="113" t="b">
        <v>1</v>
      </c>
      <c r="O296" s="113" t="b">
        <v>1</v>
      </c>
      <c r="P296" s="113" t="b">
        <v>0</v>
      </c>
      <c r="Q296" s="107"/>
      <c r="R296" s="106" t="str">
        <f t="array" ref="R296">IFERROR(INDEX('印量調查區'!G:G, MATCH(A296, '印量調查區'!A:A, 0)), "")</f>
        <v/>
      </c>
      <c r="S296" s="118" t="s">
        <v>6151</v>
      </c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  <c r="AI296" s="107"/>
      <c r="AJ296" s="107"/>
      <c r="AK296" s="107"/>
      <c r="AL296" s="107"/>
      <c r="AM296" s="107"/>
      <c r="AN296" s="118" t="s">
        <v>6154</v>
      </c>
      <c r="AO296" s="107"/>
      <c r="AP296" s="107"/>
      <c r="AQ296" s="109"/>
      <c r="AR296" s="109" t="str">
        <f>IFERROR(__xludf.DUMMYFUNCTION("IF(IFERROR(VLOOKUP(A296, IMPORTRANGE(""https://docs.google.com/spreadsheets/d/1f7uHQQgxgff8nh6aFDrh_cqkeFpcVPsvJILesm778_0"", ""工作表1!A:B""), 2, FALSE), """") &lt;&gt; """", ""有縮圖"", ""無縮圖"")"),"無縮圖")</f>
        <v>無縮圖</v>
      </c>
      <c r="AS296" s="105"/>
    </row>
    <row r="297">
      <c r="A297" s="114" t="s">
        <v>1395</v>
      </c>
      <c r="B297" s="94" t="s">
        <v>5047</v>
      </c>
      <c r="C297" s="290" t="s">
        <v>2749</v>
      </c>
      <c r="D297" s="96"/>
      <c r="E297" s="97" t="s">
        <v>3760</v>
      </c>
      <c r="F297" s="98"/>
      <c r="G297" s="94" t="s">
        <v>140</v>
      </c>
      <c r="H297" s="99"/>
      <c r="I297" s="100"/>
      <c r="J297" s="110"/>
      <c r="K297" s="94"/>
      <c r="L297" s="102"/>
      <c r="M297" s="112" t="b">
        <v>1</v>
      </c>
      <c r="N297" s="113" t="b">
        <v>0</v>
      </c>
      <c r="O297" s="113" t="b">
        <v>0</v>
      </c>
      <c r="P297" s="113" t="b">
        <v>0</v>
      </c>
      <c r="Q297" s="107"/>
      <c r="R297" s="106" t="str">
        <f t="array" ref="R297">IFERROR(INDEX('印量調查區'!G:G, MATCH(A297, '印量調查區'!A:A, 0)), "")</f>
        <v/>
      </c>
      <c r="S297" s="118" t="s">
        <v>5050</v>
      </c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18" t="s">
        <v>5051</v>
      </c>
      <c r="AE297" s="107"/>
      <c r="AF297" s="107"/>
      <c r="AG297" s="107"/>
      <c r="AH297" s="107"/>
      <c r="AI297" s="107"/>
      <c r="AJ297" s="107"/>
      <c r="AK297" s="107"/>
      <c r="AL297" s="107"/>
      <c r="AM297" s="107"/>
      <c r="AN297" s="108"/>
      <c r="AO297" s="105"/>
      <c r="AP297" s="107"/>
      <c r="AQ297" s="109"/>
      <c r="AR297" s="109" t="str">
        <f>IFERROR(__xludf.DUMMYFUNCTION("IF(IFERROR(VLOOKUP(A297, IMPORTRANGE(""https://docs.google.com/spreadsheets/d/1f7uHQQgxgff8nh6aFDrh_cqkeFpcVPsvJILesm778_0"", ""工作表1!A:B""), 2, FALSE), """") &lt;&gt; """", ""有縮圖"", ""無縮圖"")"),"無縮圖")</f>
        <v>無縮圖</v>
      </c>
      <c r="AS297" s="105"/>
    </row>
    <row r="298">
      <c r="A298" s="114" t="s">
        <v>1396</v>
      </c>
      <c r="B298" s="94"/>
      <c r="C298" s="351"/>
      <c r="D298" s="96"/>
      <c r="E298" s="97" t="s">
        <v>3609</v>
      </c>
      <c r="F298" s="98"/>
      <c r="G298" s="94" t="s">
        <v>144</v>
      </c>
      <c r="H298" s="100"/>
      <c r="I298" s="100"/>
      <c r="J298" s="101"/>
      <c r="K298" s="94"/>
      <c r="L298" s="102" t="s">
        <v>6177</v>
      </c>
      <c r="M298" s="112" t="b">
        <v>1</v>
      </c>
      <c r="N298" s="113" t="b">
        <v>1</v>
      </c>
      <c r="O298" s="113" t="b">
        <v>0</v>
      </c>
      <c r="P298" s="113" t="b">
        <v>0</v>
      </c>
      <c r="Q298" s="107"/>
      <c r="R298" s="106" t="str">
        <f t="array" ref="R298">IFERROR(INDEX('印量調查區'!G:G, MATCH(A298, '印量調查區'!A:A, 0)), "")</f>
        <v/>
      </c>
      <c r="S298" s="118" t="s">
        <v>6180</v>
      </c>
      <c r="T298" s="107"/>
      <c r="U298" s="107"/>
      <c r="V298" s="107"/>
      <c r="W298" s="118" t="s">
        <v>6183</v>
      </c>
      <c r="X298" s="107"/>
      <c r="Y298" s="118" t="s">
        <v>6184</v>
      </c>
      <c r="Z298" s="118" t="s">
        <v>6180</v>
      </c>
      <c r="AA298" s="107"/>
      <c r="AB298" s="107"/>
      <c r="AC298" s="107"/>
      <c r="AD298" s="107"/>
      <c r="AE298" s="107"/>
      <c r="AF298" s="107"/>
      <c r="AG298" s="107"/>
      <c r="AH298" s="107"/>
      <c r="AI298" s="107"/>
      <c r="AJ298" s="107"/>
      <c r="AK298" s="107"/>
      <c r="AL298" s="107"/>
      <c r="AM298" s="107"/>
      <c r="AN298" s="105"/>
      <c r="AO298" s="105"/>
      <c r="AP298" s="107"/>
      <c r="AQ298" s="109"/>
      <c r="AR298" s="109" t="str">
        <f>IFERROR(__xludf.DUMMYFUNCTION("IF(IFERROR(VLOOKUP(A298, IMPORTRANGE(""https://docs.google.com/spreadsheets/d/1f7uHQQgxgff8nh6aFDrh_cqkeFpcVPsvJILesm778_0"", ""工作表1!A:B""), 2, FALSE), """") &lt;&gt; """", ""有縮圖"", ""無縮圖"")"),"無縮圖")</f>
        <v>無縮圖</v>
      </c>
      <c r="AS298" s="107"/>
    </row>
    <row r="299">
      <c r="A299" s="114" t="s">
        <v>1397</v>
      </c>
      <c r="B299" s="94"/>
      <c r="C299" s="351"/>
      <c r="D299" s="96"/>
      <c r="E299" s="115" t="s">
        <v>3117</v>
      </c>
      <c r="F299" s="98"/>
      <c r="G299" s="94" t="s">
        <v>144</v>
      </c>
      <c r="H299" s="99"/>
      <c r="I299" s="99"/>
      <c r="J299" s="110"/>
      <c r="K299" s="98"/>
      <c r="L299" s="111"/>
      <c r="M299" s="112" t="b">
        <v>1</v>
      </c>
      <c r="N299" s="113" t="b">
        <v>0</v>
      </c>
      <c r="O299" s="113" t="b">
        <v>0</v>
      </c>
      <c r="P299" s="113" t="b">
        <v>0</v>
      </c>
      <c r="Q299" s="107"/>
      <c r="R299" s="106" t="str">
        <f t="array" ref="R299">IFERROR(INDEX('印量調查區'!G:G, MATCH(A299, '印量調查區'!A:A, 0)), "")</f>
        <v/>
      </c>
      <c r="S299" s="118" t="s">
        <v>6193</v>
      </c>
      <c r="T299" s="118" t="s">
        <v>6194</v>
      </c>
      <c r="U299" s="107"/>
      <c r="V299" s="107"/>
      <c r="W299" s="118" t="s">
        <v>6200</v>
      </c>
      <c r="X299" s="107"/>
      <c r="Y299" s="107"/>
      <c r="Z299" s="118" t="s">
        <v>6202</v>
      </c>
      <c r="AA299" s="107"/>
      <c r="AB299" s="107"/>
      <c r="AC299" s="107"/>
      <c r="AD299" s="107"/>
      <c r="AE299" s="107"/>
      <c r="AF299" s="107"/>
      <c r="AG299" s="107"/>
      <c r="AH299" s="107"/>
      <c r="AI299" s="107"/>
      <c r="AJ299" s="107"/>
      <c r="AK299" s="107"/>
      <c r="AL299" s="107"/>
      <c r="AM299" s="107"/>
      <c r="AN299" s="107"/>
      <c r="AO299" s="107"/>
      <c r="AP299" s="107"/>
      <c r="AQ299" s="109"/>
      <c r="AR299" s="109" t="str">
        <f>IFERROR(__xludf.DUMMYFUNCTION("IF(IFERROR(VLOOKUP(A299, IMPORTRANGE(""https://docs.google.com/spreadsheets/d/1f7uHQQgxgff8nh6aFDrh_cqkeFpcVPsvJILesm778_0"", ""工作表1!A:B""), 2, FALSE), """") &lt;&gt; """", ""有縮圖"", ""無縮圖"")"),"無縮圖")</f>
        <v>無縮圖</v>
      </c>
      <c r="AS299" s="107"/>
    </row>
    <row r="300">
      <c r="A300" s="114" t="s">
        <v>1399</v>
      </c>
      <c r="B300" s="94"/>
      <c r="C300" s="290" t="s">
        <v>196</v>
      </c>
      <c r="D300" s="96"/>
      <c r="E300" s="97" t="s">
        <v>489</v>
      </c>
      <c r="F300" s="98"/>
      <c r="G300" s="94" t="s">
        <v>140</v>
      </c>
      <c r="H300" s="100"/>
      <c r="I300" s="100"/>
      <c r="J300" s="211"/>
      <c r="K300" s="94"/>
      <c r="L300" s="111"/>
      <c r="M300" s="112" t="b">
        <v>1</v>
      </c>
      <c r="N300" s="113" t="b">
        <v>0</v>
      </c>
      <c r="O300" s="113" t="b">
        <v>0</v>
      </c>
      <c r="P300" s="113" t="b">
        <v>0</v>
      </c>
      <c r="Q300" s="105" t="s">
        <v>410</v>
      </c>
      <c r="R300" s="106" t="str">
        <f t="array" ref="R300">IFERROR(INDEX('印量調查區'!G:G, MATCH(A300, '印量調查區'!A:A, 0)), "")</f>
        <v/>
      </c>
      <c r="S300" s="118" t="s">
        <v>6211</v>
      </c>
      <c r="T300" s="107"/>
      <c r="U300" s="107"/>
      <c r="V300" s="107"/>
      <c r="W300" s="118" t="s">
        <v>6213</v>
      </c>
      <c r="X300" s="107"/>
      <c r="Y300" s="107"/>
      <c r="Z300" s="107"/>
      <c r="AA300" s="107"/>
      <c r="AB300" s="107"/>
      <c r="AC300" s="107"/>
      <c r="AD300" s="107"/>
      <c r="AE300" s="118" t="s">
        <v>6218</v>
      </c>
      <c r="AF300" s="107"/>
      <c r="AG300" s="107"/>
      <c r="AH300" s="107"/>
      <c r="AI300" s="107"/>
      <c r="AJ300" s="107"/>
      <c r="AK300" s="107"/>
      <c r="AL300" s="107"/>
      <c r="AM300" s="107"/>
      <c r="AN300" s="183"/>
      <c r="AO300" s="108"/>
      <c r="AP300" s="107"/>
      <c r="AQ300" s="109"/>
      <c r="AR300" s="109" t="str">
        <f>IFERROR(__xludf.DUMMYFUNCTION("IF(IFERROR(VLOOKUP(A300, IMPORTRANGE(""https://docs.google.com/spreadsheets/d/1f7uHQQgxgff8nh6aFDrh_cqkeFpcVPsvJILesm778_0"", ""工作表1!A:B""), 2, FALSE), """") &lt;&gt; """", ""有縮圖"", ""無縮圖"")"),"無縮圖")</f>
        <v>無縮圖</v>
      </c>
      <c r="AS300" s="107"/>
    </row>
    <row r="301">
      <c r="A301" s="114" t="s">
        <v>1400</v>
      </c>
      <c r="B301" s="94"/>
      <c r="C301" s="351"/>
      <c r="D301" s="97" t="s">
        <v>2973</v>
      </c>
      <c r="E301" s="97" t="s">
        <v>2488</v>
      </c>
      <c r="F301" s="98"/>
      <c r="G301" s="94" t="s">
        <v>144</v>
      </c>
      <c r="H301" s="99"/>
      <c r="I301" s="99"/>
      <c r="J301" s="110"/>
      <c r="K301" s="98"/>
      <c r="L301" s="111"/>
      <c r="M301" s="112" t="b">
        <v>1</v>
      </c>
      <c r="N301" s="113" t="b">
        <v>0</v>
      </c>
      <c r="O301" s="113" t="b">
        <v>0</v>
      </c>
      <c r="P301" s="113" t="b">
        <v>0</v>
      </c>
      <c r="Q301" s="107"/>
      <c r="R301" s="106" t="str">
        <f t="array" ref="R301">IFERROR(INDEX('印量調查區'!G:G, MATCH(A301, '印量調查區'!A:A, 0)), "")</f>
        <v/>
      </c>
      <c r="S301" s="118" t="s">
        <v>6227</v>
      </c>
      <c r="T301" s="107"/>
      <c r="U301" s="107"/>
      <c r="V301" s="107"/>
      <c r="W301" s="118" t="s">
        <v>6229</v>
      </c>
      <c r="X301" s="107"/>
      <c r="Y301" s="118" t="s">
        <v>6233</v>
      </c>
      <c r="Z301" s="118" t="s">
        <v>6234</v>
      </c>
      <c r="AA301" s="107"/>
      <c r="AB301" s="107"/>
      <c r="AC301" s="107"/>
      <c r="AD301" s="107"/>
      <c r="AE301" s="107"/>
      <c r="AF301" s="107"/>
      <c r="AG301" s="107"/>
      <c r="AH301" s="107"/>
      <c r="AI301" s="107"/>
      <c r="AJ301" s="107"/>
      <c r="AK301" s="107"/>
      <c r="AL301" s="107"/>
      <c r="AM301" s="107"/>
      <c r="AN301" s="107"/>
      <c r="AO301" s="107"/>
      <c r="AP301" s="107"/>
      <c r="AQ301" s="109"/>
      <c r="AR301" s="109" t="str">
        <f>IFERROR(__xludf.DUMMYFUNCTION("IF(IFERROR(VLOOKUP(A301, IMPORTRANGE(""https://docs.google.com/spreadsheets/d/1f7uHQQgxgff8nh6aFDrh_cqkeFpcVPsvJILesm778_0"", ""工作表1!A:B""), 2, FALSE), """") &lt;&gt; """", ""有縮圖"", ""無縮圖"")"),"無縮圖")</f>
        <v>無縮圖</v>
      </c>
      <c r="AS301" s="107"/>
    </row>
    <row r="302">
      <c r="A302" s="114" t="s">
        <v>1401</v>
      </c>
      <c r="B302" s="94" t="s">
        <v>6240</v>
      </c>
      <c r="C302" s="290" t="s">
        <v>2461</v>
      </c>
      <c r="D302" s="96"/>
      <c r="E302" s="116"/>
      <c r="F302" s="98"/>
      <c r="G302" s="94" t="s">
        <v>738</v>
      </c>
      <c r="H302" s="100"/>
      <c r="I302" s="100"/>
      <c r="J302" s="101"/>
      <c r="K302" s="94"/>
      <c r="L302" s="111"/>
      <c r="M302" s="112" t="b">
        <v>1</v>
      </c>
      <c r="N302" s="113" t="b">
        <v>0</v>
      </c>
      <c r="O302" s="113" t="b">
        <v>0</v>
      </c>
      <c r="P302" s="113" t="b">
        <v>0</v>
      </c>
      <c r="Q302" s="107"/>
      <c r="R302" s="106" t="str">
        <f t="array" ref="R302">IFERROR(INDEX('印量調查區'!G:G, MATCH(A302, '印量調查區'!A:A, 0)), "")</f>
        <v/>
      </c>
      <c r="S302" s="107"/>
      <c r="T302" s="107"/>
      <c r="U302" s="107"/>
      <c r="V302" s="107"/>
      <c r="W302" s="118" t="s">
        <v>6243</v>
      </c>
      <c r="X302" s="107"/>
      <c r="Y302" s="107"/>
      <c r="Z302" s="107"/>
      <c r="AA302" s="107"/>
      <c r="AB302" s="107"/>
      <c r="AC302" s="107"/>
      <c r="AD302" s="107"/>
      <c r="AE302" s="107"/>
      <c r="AF302" s="118" t="s">
        <v>6245</v>
      </c>
      <c r="AG302" s="118" t="s">
        <v>6248</v>
      </c>
      <c r="AH302" s="107"/>
      <c r="AI302" s="107"/>
      <c r="AJ302" s="107"/>
      <c r="AK302" s="107"/>
      <c r="AL302" s="107"/>
      <c r="AM302" s="107"/>
      <c r="AN302" s="105"/>
      <c r="AO302" s="105"/>
      <c r="AP302" s="107"/>
      <c r="AQ302" s="109"/>
      <c r="AR302" s="109" t="str">
        <f>IFERROR(__xludf.DUMMYFUNCTION("IF(IFERROR(VLOOKUP(A302, IMPORTRANGE(""https://docs.google.com/spreadsheets/d/1f7uHQQgxgff8nh6aFDrh_cqkeFpcVPsvJILesm778_0"", ""工作表1!A:B""), 2, FALSE), """") &lt;&gt; """", ""有縮圖"", ""無縮圖"")"),"無縮圖")</f>
        <v>無縮圖</v>
      </c>
      <c r="AS302" s="107"/>
    </row>
    <row r="303">
      <c r="A303" s="114" t="s">
        <v>1402</v>
      </c>
      <c r="B303" s="94"/>
      <c r="C303" s="290" t="s">
        <v>2701</v>
      </c>
      <c r="D303" s="97" t="s">
        <v>2701</v>
      </c>
      <c r="E303" s="96"/>
      <c r="F303" s="98"/>
      <c r="G303" s="94" t="s">
        <v>140</v>
      </c>
      <c r="H303" s="100"/>
      <c r="I303" s="100"/>
      <c r="J303" s="110"/>
      <c r="K303" s="94"/>
      <c r="L303" s="111"/>
      <c r="M303" s="112" t="b">
        <v>0</v>
      </c>
      <c r="N303" s="113" t="b">
        <v>0</v>
      </c>
      <c r="O303" s="113" t="b">
        <v>0</v>
      </c>
      <c r="P303" s="113" t="b">
        <v>0</v>
      </c>
      <c r="Q303" s="107"/>
      <c r="R303" s="106" t="str">
        <f t="array" ref="R303">IFERROR(INDEX('印量調查區'!G:G, MATCH(A303, '印量調查區'!A:A, 0)), "")</f>
        <v/>
      </c>
      <c r="S303" s="107"/>
      <c r="T303" s="107"/>
      <c r="U303" s="107"/>
      <c r="V303" s="107"/>
      <c r="W303" s="105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  <c r="AI303" s="107"/>
      <c r="AJ303" s="107"/>
      <c r="AK303" s="107"/>
      <c r="AL303" s="107"/>
      <c r="AM303" s="107"/>
      <c r="AN303" s="105"/>
      <c r="AO303" s="105"/>
      <c r="AP303" s="107"/>
      <c r="AQ303" s="109"/>
      <c r="AR303" s="109" t="str">
        <f>IFERROR(__xludf.DUMMYFUNCTION("IF(IFERROR(VLOOKUP(A303, IMPORTRANGE(""https://docs.google.com/spreadsheets/d/1f7uHQQgxgff8nh6aFDrh_cqkeFpcVPsvJILesm778_0"", ""工作表1!A:B""), 2, FALSE), """") &lt;&gt; """", ""有縮圖"", ""無縮圖"")"),"無縮圖")</f>
        <v>無縮圖</v>
      </c>
      <c r="AS303" s="107"/>
    </row>
    <row r="304">
      <c r="A304" s="114" t="s">
        <v>1403</v>
      </c>
      <c r="B304" s="94" t="s">
        <v>5028</v>
      </c>
      <c r="C304" s="351"/>
      <c r="D304" s="97" t="s">
        <v>3275</v>
      </c>
      <c r="E304" s="97" t="s">
        <v>3275</v>
      </c>
      <c r="F304" s="98"/>
      <c r="G304" s="94" t="s">
        <v>140</v>
      </c>
      <c r="H304" s="100"/>
      <c r="I304" s="100"/>
      <c r="J304" s="101"/>
      <c r="K304" s="94"/>
      <c r="L304" s="111"/>
      <c r="M304" s="112" t="b">
        <v>1</v>
      </c>
      <c r="N304" s="113" t="b">
        <v>0</v>
      </c>
      <c r="O304" s="113" t="b">
        <v>0</v>
      </c>
      <c r="P304" s="113" t="b">
        <v>0</v>
      </c>
      <c r="Q304" s="107"/>
      <c r="R304" s="106" t="str">
        <f t="array" ref="R304">IFERROR(INDEX('印量調查區'!G:G, MATCH(A304, '印量調查區'!A:A, 0)), "")</f>
        <v/>
      </c>
      <c r="S304" s="118" t="s">
        <v>5033</v>
      </c>
      <c r="T304" s="107"/>
      <c r="U304" s="107"/>
      <c r="V304" s="107"/>
      <c r="W304" s="118" t="s">
        <v>5034</v>
      </c>
      <c r="X304" s="107"/>
      <c r="Y304" s="107"/>
      <c r="Z304" s="107"/>
      <c r="AA304" s="107"/>
      <c r="AB304" s="107"/>
      <c r="AC304" s="107"/>
      <c r="AD304" s="107"/>
      <c r="AE304" s="118" t="s">
        <v>5035</v>
      </c>
      <c r="AF304" s="107"/>
      <c r="AG304" s="107"/>
      <c r="AH304" s="107"/>
      <c r="AI304" s="107"/>
      <c r="AJ304" s="107"/>
      <c r="AK304" s="107"/>
      <c r="AL304" s="118" t="s">
        <v>5037</v>
      </c>
      <c r="AM304" s="107"/>
      <c r="AN304" s="105"/>
      <c r="AO304" s="105"/>
      <c r="AP304" s="107"/>
      <c r="AQ304" s="109"/>
      <c r="AR304" s="109" t="str">
        <f>IFERROR(__xludf.DUMMYFUNCTION("IF(IFERROR(VLOOKUP(A304, IMPORTRANGE(""https://docs.google.com/spreadsheets/d/1f7uHQQgxgff8nh6aFDrh_cqkeFpcVPsvJILesm778_0"", ""工作表1!A:B""), 2, FALSE), """") &lt;&gt; """", ""有縮圖"", ""無縮圖"")"),"無縮圖")</f>
        <v>無縮圖</v>
      </c>
      <c r="AS304" s="107"/>
    </row>
    <row r="305">
      <c r="A305" s="114" t="s">
        <v>1405</v>
      </c>
      <c r="B305" s="94"/>
      <c r="C305" s="290" t="s">
        <v>2647</v>
      </c>
      <c r="D305" s="97" t="s">
        <v>2647</v>
      </c>
      <c r="E305" s="96"/>
      <c r="F305" s="98"/>
      <c r="G305" s="94" t="s">
        <v>140</v>
      </c>
      <c r="H305" s="99"/>
      <c r="I305" s="99"/>
      <c r="J305" s="110"/>
      <c r="K305" s="98"/>
      <c r="L305" s="111"/>
      <c r="M305" s="112" t="b">
        <v>1</v>
      </c>
      <c r="N305" s="113" t="b">
        <v>0</v>
      </c>
      <c r="O305" s="113" t="b">
        <v>0</v>
      </c>
      <c r="P305" s="113" t="b">
        <v>0</v>
      </c>
      <c r="Q305" s="107"/>
      <c r="R305" s="106" t="str">
        <f t="array" ref="R305">IFERROR(INDEX('印量調查區'!G:G, MATCH(A305, '印量調查區'!A:A, 0)), "")</f>
        <v/>
      </c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18" t="s">
        <v>6276</v>
      </c>
      <c r="AF305" s="107"/>
      <c r="AG305" s="107"/>
      <c r="AH305" s="107"/>
      <c r="AI305" s="107"/>
      <c r="AJ305" s="107"/>
      <c r="AK305" s="107"/>
      <c r="AL305" s="107"/>
      <c r="AM305" s="107"/>
      <c r="AN305" s="107"/>
      <c r="AO305" s="107"/>
      <c r="AP305" s="107"/>
      <c r="AQ305" s="109"/>
      <c r="AR305" s="109" t="str">
        <f>IFERROR(__xludf.DUMMYFUNCTION("IF(IFERROR(VLOOKUP(A305, IMPORTRANGE(""https://docs.google.com/spreadsheets/d/1f7uHQQgxgff8nh6aFDrh_cqkeFpcVPsvJILesm778_0"", ""工作表1!A:B""), 2, FALSE), """") &lt;&gt; """", ""有縮圖"", ""無縮圖"")"),"無縮圖")</f>
        <v>無縮圖</v>
      </c>
      <c r="AS305" s="107"/>
    </row>
    <row r="306">
      <c r="A306" s="284" t="s">
        <v>1406</v>
      </c>
      <c r="B306" s="94"/>
      <c r="C306" s="290" t="s">
        <v>2273</v>
      </c>
      <c r="D306" s="116"/>
      <c r="E306" s="96"/>
      <c r="F306" s="98"/>
      <c r="G306" s="94"/>
      <c r="H306" s="100"/>
      <c r="I306" s="100"/>
      <c r="J306" s="101"/>
      <c r="K306" s="98"/>
      <c r="L306" s="102"/>
      <c r="M306" s="112" t="b">
        <v>0</v>
      </c>
      <c r="N306" s="113" t="b">
        <v>0</v>
      </c>
      <c r="O306" s="113" t="b">
        <v>0</v>
      </c>
      <c r="P306" s="113" t="b">
        <v>0</v>
      </c>
      <c r="Q306" s="107"/>
      <c r="R306" s="106" t="str">
        <f t="array" ref="R306">IFERROR(INDEX('印量調查區'!G:G, MATCH(A306, '印量調查區'!A:A, 0)), "")</f>
        <v/>
      </c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  <c r="AI306" s="107"/>
      <c r="AJ306" s="107"/>
      <c r="AK306" s="107"/>
      <c r="AL306" s="107"/>
      <c r="AM306" s="107"/>
      <c r="AN306" s="107"/>
      <c r="AO306" s="107"/>
      <c r="AP306" s="107"/>
      <c r="AQ306" s="109"/>
      <c r="AR306" s="109" t="str">
        <f>IFERROR(__xludf.DUMMYFUNCTION("IF(IFERROR(VLOOKUP(A306, IMPORTRANGE(""https://docs.google.com/spreadsheets/d/1f7uHQQgxgff8nh6aFDrh_cqkeFpcVPsvJILesm778_0"", ""工作表1!A:B""), 2, FALSE), """") &lt;&gt; """", ""有縮圖"", ""無縮圖"")"),"無縮圖")</f>
        <v>無縮圖</v>
      </c>
      <c r="AS306" s="107"/>
    </row>
    <row r="307">
      <c r="A307" s="114" t="s">
        <v>1407</v>
      </c>
      <c r="B307" s="94"/>
      <c r="C307" s="290" t="s">
        <v>2005</v>
      </c>
      <c r="D307" s="96"/>
      <c r="E307" s="97" t="s">
        <v>2498</v>
      </c>
      <c r="F307" s="98"/>
      <c r="G307" s="358" t="s">
        <v>144</v>
      </c>
      <c r="H307" s="338" t="s">
        <v>34</v>
      </c>
      <c r="I307" s="338" t="s">
        <v>108</v>
      </c>
      <c r="J307" s="358" t="s">
        <v>6284</v>
      </c>
      <c r="K307" s="358" t="s">
        <v>6286</v>
      </c>
      <c r="L307" s="102"/>
      <c r="M307" s="112" t="b">
        <v>1</v>
      </c>
      <c r="N307" s="113" t="b">
        <v>1</v>
      </c>
      <c r="O307" s="113" t="b">
        <v>0</v>
      </c>
      <c r="P307" s="113" t="b">
        <v>1</v>
      </c>
      <c r="Q307" s="107"/>
      <c r="R307" s="106" t="str">
        <f t="array" ref="R307">IFERROR(INDEX('印量調查區'!G:G, MATCH(A307, '印量調查區'!A:A, 0)), "")</f>
        <v/>
      </c>
      <c r="S307" s="118" t="s">
        <v>6290</v>
      </c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18" t="s">
        <v>6294</v>
      </c>
      <c r="AF307" s="107"/>
      <c r="AG307" s="107"/>
      <c r="AH307" s="107"/>
      <c r="AI307" s="107"/>
      <c r="AJ307" s="107"/>
      <c r="AK307" s="107"/>
      <c r="AL307" s="107"/>
      <c r="AM307" s="107"/>
      <c r="AN307" s="108"/>
      <c r="AO307" s="118" t="s">
        <v>6296</v>
      </c>
      <c r="AP307" s="107"/>
      <c r="AQ307" s="109"/>
      <c r="AR307" s="109" t="str">
        <f>IFERROR(__xludf.DUMMYFUNCTION("IF(IFERROR(VLOOKUP(A307, IMPORTRANGE(""https://docs.google.com/spreadsheets/d/1f7uHQQgxgff8nh6aFDrh_cqkeFpcVPsvJILesm778_0"", ""工作表1!A:B""), 2, FALSE), """") &lt;&gt; """", ""有縮圖"", ""無縮圖"")"),"無縮圖")</f>
        <v>無縮圖</v>
      </c>
      <c r="AS307" s="107"/>
    </row>
    <row r="308">
      <c r="A308" s="114" t="s">
        <v>1408</v>
      </c>
      <c r="B308" s="94"/>
      <c r="C308" s="351"/>
      <c r="D308" s="96"/>
      <c r="E308" s="97" t="s">
        <v>3608</v>
      </c>
      <c r="F308" s="98"/>
      <c r="G308" s="94" t="s">
        <v>144</v>
      </c>
      <c r="H308" s="100"/>
      <c r="I308" s="100"/>
      <c r="J308" s="110"/>
      <c r="K308" s="94"/>
      <c r="L308" s="111"/>
      <c r="M308" s="112" t="b">
        <v>1</v>
      </c>
      <c r="N308" s="113" t="b">
        <v>0</v>
      </c>
      <c r="O308" s="113" t="b">
        <v>0</v>
      </c>
      <c r="P308" s="113" t="b">
        <v>0</v>
      </c>
      <c r="Q308" s="107"/>
      <c r="R308" s="106" t="str">
        <f t="array" ref="R308">IFERROR(INDEX('印量調查區'!G:G, MATCH(A308, '印量調查區'!A:A, 0)), "")</f>
        <v/>
      </c>
      <c r="S308" s="118" t="s">
        <v>6299</v>
      </c>
      <c r="T308" s="107"/>
      <c r="U308" s="107"/>
      <c r="V308" s="107"/>
      <c r="W308" s="118" t="s">
        <v>6301</v>
      </c>
      <c r="X308" s="107"/>
      <c r="Y308" s="118" t="s">
        <v>6302</v>
      </c>
      <c r="Z308" s="107"/>
      <c r="AA308" s="107"/>
      <c r="AB308" s="107"/>
      <c r="AC308" s="107"/>
      <c r="AD308" s="107"/>
      <c r="AE308" s="118" t="s">
        <v>6303</v>
      </c>
      <c r="AF308" s="118" t="s">
        <v>6305</v>
      </c>
      <c r="AG308" s="107"/>
      <c r="AH308" s="107"/>
      <c r="AI308" s="107"/>
      <c r="AJ308" s="107"/>
      <c r="AK308" s="107"/>
      <c r="AL308" s="118" t="s">
        <v>6306</v>
      </c>
      <c r="AM308" s="107"/>
      <c r="AN308" s="105"/>
      <c r="AO308" s="105"/>
      <c r="AP308" s="107"/>
      <c r="AQ308" s="109"/>
      <c r="AR308" s="109" t="str">
        <f>IFERROR(__xludf.DUMMYFUNCTION("IF(IFERROR(VLOOKUP(A308, IMPORTRANGE(""https://docs.google.com/spreadsheets/d/1f7uHQQgxgff8nh6aFDrh_cqkeFpcVPsvJILesm778_0"", ""工作表1!A:B""), 2, FALSE), """") &lt;&gt; """", ""有縮圖"", ""無縮圖"")"),"無縮圖")</f>
        <v>無縮圖</v>
      </c>
      <c r="AS308" s="107"/>
    </row>
    <row r="309">
      <c r="A309" s="114" t="s">
        <v>1410</v>
      </c>
      <c r="B309" s="94" t="s">
        <v>6310</v>
      </c>
      <c r="C309" s="351"/>
      <c r="D309" s="97" t="s">
        <v>3100</v>
      </c>
      <c r="E309" s="116"/>
      <c r="F309" s="98"/>
      <c r="G309" s="94" t="s">
        <v>144</v>
      </c>
      <c r="H309" s="99"/>
      <c r="I309" s="100"/>
      <c r="J309" s="101"/>
      <c r="K309" s="98"/>
      <c r="L309" s="111"/>
      <c r="M309" s="112" t="b">
        <v>1</v>
      </c>
      <c r="N309" s="113" t="b">
        <v>0</v>
      </c>
      <c r="O309" s="113" t="b">
        <v>0</v>
      </c>
      <c r="P309" s="113" t="b">
        <v>0</v>
      </c>
      <c r="Q309" s="107"/>
      <c r="R309" s="106" t="str">
        <f t="array" ref="R309">IFERROR(INDEX('印量調查區'!G:G, MATCH(A309, '印量調查區'!A:A, 0)), "")</f>
        <v/>
      </c>
      <c r="S309" s="118" t="s">
        <v>6316</v>
      </c>
      <c r="T309" s="107"/>
      <c r="U309" s="107"/>
      <c r="V309" s="107"/>
      <c r="W309" s="118" t="s">
        <v>6319</v>
      </c>
      <c r="X309" s="107"/>
      <c r="Y309" s="107"/>
      <c r="Z309" s="118" t="s">
        <v>6323</v>
      </c>
      <c r="AA309" s="107"/>
      <c r="AB309" s="107"/>
      <c r="AC309" s="107"/>
      <c r="AD309" s="107"/>
      <c r="AE309" s="107"/>
      <c r="AF309" s="107"/>
      <c r="AG309" s="107"/>
      <c r="AH309" s="107"/>
      <c r="AI309" s="107"/>
      <c r="AJ309" s="107"/>
      <c r="AK309" s="107"/>
      <c r="AL309" s="107"/>
      <c r="AM309" s="107"/>
      <c r="AN309" s="107"/>
      <c r="AO309" s="107"/>
      <c r="AP309" s="107"/>
      <c r="AQ309" s="109"/>
      <c r="AR309" s="109" t="str">
        <f>IFERROR(__xludf.DUMMYFUNCTION("IF(IFERROR(VLOOKUP(A309, IMPORTRANGE(""https://docs.google.com/spreadsheets/d/1f7uHQQgxgff8nh6aFDrh_cqkeFpcVPsvJILesm778_0"", ""工作表1!A:B""), 2, FALSE), """") &lt;&gt; """", ""有縮圖"", ""無縮圖"")"),"無縮圖")</f>
        <v>無縮圖</v>
      </c>
      <c r="AS309" s="107"/>
    </row>
    <row r="310">
      <c r="A310" s="114" t="s">
        <v>1411</v>
      </c>
      <c r="B310" s="94"/>
      <c r="C310" s="290" t="s">
        <v>1894</v>
      </c>
      <c r="D310" s="115" t="s">
        <v>1894</v>
      </c>
      <c r="E310" s="96"/>
      <c r="F310" s="98"/>
      <c r="G310" s="94" t="s">
        <v>1152</v>
      </c>
      <c r="H310" s="100" t="s">
        <v>35</v>
      </c>
      <c r="I310" s="100" t="s">
        <v>108</v>
      </c>
      <c r="J310" s="117" t="s">
        <v>1752</v>
      </c>
      <c r="K310" s="94" t="s">
        <v>6332</v>
      </c>
      <c r="L310" s="111"/>
      <c r="M310" s="112" t="b">
        <v>1</v>
      </c>
      <c r="N310" s="113" t="b">
        <v>1</v>
      </c>
      <c r="O310" s="113" t="b">
        <v>0</v>
      </c>
      <c r="P310" s="113" t="b">
        <v>1</v>
      </c>
      <c r="Q310" s="107"/>
      <c r="R310" s="106" t="str">
        <f t="array" ref="R310">IFERROR(INDEX('印量調查區'!G:G, MATCH(A310, '印量調查區'!A:A, 0)), "")</f>
        <v/>
      </c>
      <c r="S310" s="118" t="s">
        <v>5513</v>
      </c>
      <c r="T310" s="107"/>
      <c r="U310" s="118" t="s">
        <v>5514</v>
      </c>
      <c r="V310" s="107"/>
      <c r="W310" s="118" t="s">
        <v>5515</v>
      </c>
      <c r="X310" s="107"/>
      <c r="Y310" s="107"/>
      <c r="Z310" s="107"/>
      <c r="AA310" s="107"/>
      <c r="AB310" s="107"/>
      <c r="AC310" s="107"/>
      <c r="AD310" s="107"/>
      <c r="AE310" s="118" t="s">
        <v>5516</v>
      </c>
      <c r="AF310" s="107"/>
      <c r="AG310" s="107"/>
      <c r="AH310" s="107"/>
      <c r="AI310" s="107"/>
      <c r="AJ310" s="107"/>
      <c r="AK310" s="107"/>
      <c r="AL310" s="118" t="s">
        <v>5517</v>
      </c>
      <c r="AM310" s="107"/>
      <c r="AN310" s="105"/>
      <c r="AO310" s="118" t="s">
        <v>6349</v>
      </c>
      <c r="AP310" s="107"/>
      <c r="AQ310" s="109"/>
      <c r="AR310" s="109" t="str">
        <f>IFERROR(__xludf.DUMMYFUNCTION("IF(IFERROR(VLOOKUP(A310, IMPORTRANGE(""https://docs.google.com/spreadsheets/d/1f7uHQQgxgff8nh6aFDrh_cqkeFpcVPsvJILesm778_0"", ""工作表1!A:B""), 2, FALSE), """") &lt;&gt; """", ""有縮圖"", ""無縮圖"")"),"無縮圖")</f>
        <v>無縮圖</v>
      </c>
      <c r="AS310" s="107"/>
    </row>
    <row r="311">
      <c r="A311" s="114" t="s">
        <v>1412</v>
      </c>
      <c r="B311" s="94"/>
      <c r="C311" s="351"/>
      <c r="D311" s="115" t="s">
        <v>3168</v>
      </c>
      <c r="E311" s="96"/>
      <c r="F311" s="98"/>
      <c r="G311" s="94" t="s">
        <v>144</v>
      </c>
      <c r="H311" s="99"/>
      <c r="I311" s="99"/>
      <c r="J311" s="110"/>
      <c r="K311" s="98"/>
      <c r="L311" s="111"/>
      <c r="M311" s="112" t="b">
        <v>1</v>
      </c>
      <c r="N311" s="113" t="b">
        <v>0</v>
      </c>
      <c r="O311" s="113" t="b">
        <v>0</v>
      </c>
      <c r="P311" s="113" t="b">
        <v>0</v>
      </c>
      <c r="Q311" s="107"/>
      <c r="R311" s="106" t="str">
        <f t="array" ref="R311">IFERROR(INDEX('印量調查區'!G:G, MATCH(A311, '印量調查區'!A:A, 0)), "")</f>
        <v/>
      </c>
      <c r="S311" s="118" t="s">
        <v>6356</v>
      </c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  <c r="AI311" s="107"/>
      <c r="AJ311" s="107"/>
      <c r="AK311" s="107"/>
      <c r="AL311" s="107"/>
      <c r="AM311" s="107"/>
      <c r="AN311" s="107"/>
      <c r="AO311" s="107"/>
      <c r="AP311" s="107"/>
      <c r="AQ311" s="109"/>
      <c r="AR311" s="109" t="str">
        <f>IFERROR(__xludf.DUMMYFUNCTION("IF(IFERROR(VLOOKUP(A311, IMPORTRANGE(""https://docs.google.com/spreadsheets/d/1f7uHQQgxgff8nh6aFDrh_cqkeFpcVPsvJILesm778_0"", ""工作表1!A:B""), 2, FALSE), """") &lt;&gt; """", ""有縮圖"", ""無縮圖"")"),"無縮圖")</f>
        <v>無縮圖</v>
      </c>
      <c r="AS311" s="107"/>
    </row>
    <row r="312">
      <c r="A312" s="114" t="s">
        <v>1414</v>
      </c>
      <c r="B312" s="94" t="s">
        <v>6360</v>
      </c>
      <c r="C312" s="351"/>
      <c r="D312" s="115" t="s">
        <v>3291</v>
      </c>
      <c r="E312" s="97" t="s">
        <v>3746</v>
      </c>
      <c r="F312" s="98"/>
      <c r="G312" s="94" t="s">
        <v>140</v>
      </c>
      <c r="H312" s="99"/>
      <c r="I312" s="99"/>
      <c r="J312" s="110"/>
      <c r="K312" s="94"/>
      <c r="L312" s="111"/>
      <c r="M312" s="112" t="b">
        <v>1</v>
      </c>
      <c r="N312" s="113" t="b">
        <v>0</v>
      </c>
      <c r="O312" s="113" t="b">
        <v>0</v>
      </c>
      <c r="P312" s="113" t="b">
        <v>0</v>
      </c>
      <c r="Q312" s="107"/>
      <c r="R312" s="106" t="str">
        <f t="array" ref="R312">IFERROR(INDEX('印量調查區'!G:G, MATCH(A312, '印量調查區'!A:A, 0)), "")</f>
        <v/>
      </c>
      <c r="S312" s="118" t="s">
        <v>6365</v>
      </c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18" t="s">
        <v>6367</v>
      </c>
      <c r="AF312" s="107"/>
      <c r="AG312" s="107"/>
      <c r="AH312" s="107"/>
      <c r="AI312" s="107"/>
      <c r="AJ312" s="107"/>
      <c r="AK312" s="107"/>
      <c r="AL312" s="107"/>
      <c r="AM312" s="107"/>
      <c r="AN312" s="108"/>
      <c r="AO312" s="107"/>
      <c r="AP312" s="107"/>
      <c r="AQ312" s="109"/>
      <c r="AR312" s="109" t="str">
        <f>IFERROR(__xludf.DUMMYFUNCTION("IF(IFERROR(VLOOKUP(A312, IMPORTRANGE(""https://docs.google.com/spreadsheets/d/1f7uHQQgxgff8nh6aFDrh_cqkeFpcVPsvJILesm778_0"", ""工作表1!A:B""), 2, FALSE), """") &lt;&gt; """", ""有縮圖"", ""無縮圖"")"),"無縮圖")</f>
        <v>無縮圖</v>
      </c>
      <c r="AS312" s="107"/>
    </row>
    <row r="313">
      <c r="A313" s="114" t="s">
        <v>1415</v>
      </c>
      <c r="B313" s="94" t="s">
        <v>6373</v>
      </c>
      <c r="C313" s="351"/>
      <c r="D313" s="97" t="s">
        <v>1971</v>
      </c>
      <c r="E313" s="97" t="s">
        <v>1964</v>
      </c>
      <c r="F313" s="98"/>
      <c r="G313" s="94" t="s">
        <v>144</v>
      </c>
      <c r="H313" s="99"/>
      <c r="I313" s="100" t="s">
        <v>108</v>
      </c>
      <c r="J313" s="211" t="s">
        <v>3848</v>
      </c>
      <c r="K313" s="98"/>
      <c r="L313" s="111"/>
      <c r="M313" s="112" t="b">
        <v>1</v>
      </c>
      <c r="N313" s="113" t="b">
        <v>1</v>
      </c>
      <c r="O313" s="113" t="b">
        <v>0</v>
      </c>
      <c r="P313" s="113" t="b">
        <v>0</v>
      </c>
      <c r="Q313" s="107"/>
      <c r="R313" s="106" t="str">
        <f t="array" ref="R313">IFERROR(INDEX('印量調查區'!G:G, MATCH(A313, '印量調查區'!A:A, 0)), "")</f>
        <v/>
      </c>
      <c r="S313" s="118" t="s">
        <v>6378</v>
      </c>
      <c r="T313" s="107"/>
      <c r="U313" s="107"/>
      <c r="V313" s="107"/>
      <c r="W313" s="118" t="s">
        <v>6381</v>
      </c>
      <c r="X313" s="107"/>
      <c r="Y313" s="107"/>
      <c r="Z313" s="107"/>
      <c r="AA313" s="107"/>
      <c r="AB313" s="107"/>
      <c r="AC313" s="107"/>
      <c r="AD313" s="107"/>
      <c r="AE313" s="118" t="s">
        <v>6382</v>
      </c>
      <c r="AF313" s="107"/>
      <c r="AG313" s="107"/>
      <c r="AH313" s="107"/>
      <c r="AI313" s="107"/>
      <c r="AJ313" s="107"/>
      <c r="AK313" s="107"/>
      <c r="AL313" s="118" t="s">
        <v>6384</v>
      </c>
      <c r="AM313" s="107"/>
      <c r="AN313" s="107"/>
      <c r="AO313" s="107"/>
      <c r="AP313" s="107"/>
      <c r="AQ313" s="109"/>
      <c r="AR313" s="109" t="str">
        <f>IFERROR(__xludf.DUMMYFUNCTION("IF(IFERROR(VLOOKUP(A313, IMPORTRANGE(""https://docs.google.com/spreadsheets/d/1f7uHQQgxgff8nh6aFDrh_cqkeFpcVPsvJILesm778_0"", ""工作表1!A:B""), 2, FALSE), """") &lt;&gt; """", ""有縮圖"", ""無縮圖"")"),"無縮圖")</f>
        <v>無縮圖</v>
      </c>
      <c r="AS313" s="107"/>
    </row>
    <row r="314">
      <c r="A314" s="114" t="s">
        <v>1416</v>
      </c>
      <c r="B314" s="94" t="s">
        <v>6387</v>
      </c>
      <c r="C314" s="120" t="s">
        <v>1279</v>
      </c>
      <c r="D314" s="97" t="s">
        <v>736</v>
      </c>
      <c r="E314" s="96"/>
      <c r="F314" s="98"/>
      <c r="G314" s="94" t="s">
        <v>6389</v>
      </c>
      <c r="H314" s="100" t="s">
        <v>35</v>
      </c>
      <c r="I314" s="100" t="s">
        <v>108</v>
      </c>
      <c r="J314" s="117" t="s">
        <v>3726</v>
      </c>
      <c r="K314" s="94" t="s">
        <v>83</v>
      </c>
      <c r="L314" s="111"/>
      <c r="M314" s="112" t="b">
        <v>1</v>
      </c>
      <c r="N314" s="113" t="b">
        <v>1</v>
      </c>
      <c r="O314" s="113" t="b">
        <v>1</v>
      </c>
      <c r="P314" s="113" t="b">
        <v>0</v>
      </c>
      <c r="Q314" s="107"/>
      <c r="R314" s="106" t="str">
        <f t="array" ref="R314">IFERROR(INDEX('印量調查區'!G:G, MATCH(A314, '印量調查區'!A:A, 0)), "")</f>
        <v/>
      </c>
      <c r="S314" s="118" t="s">
        <v>6392</v>
      </c>
      <c r="T314" s="107"/>
      <c r="U314" s="107"/>
      <c r="V314" s="107"/>
      <c r="W314" s="118" t="s">
        <v>6397</v>
      </c>
      <c r="X314" s="107"/>
      <c r="Y314" s="118" t="s">
        <v>6400</v>
      </c>
      <c r="Z314" s="118" t="s">
        <v>6402</v>
      </c>
      <c r="AA314" s="107"/>
      <c r="AB314" s="107"/>
      <c r="AC314" s="107"/>
      <c r="AD314" s="107"/>
      <c r="AE314" s="107"/>
      <c r="AF314" s="107"/>
      <c r="AG314" s="107"/>
      <c r="AH314" s="107"/>
      <c r="AI314" s="107"/>
      <c r="AJ314" s="107"/>
      <c r="AK314" s="107"/>
      <c r="AL314" s="107"/>
      <c r="AM314" s="107"/>
      <c r="AN314" s="118" t="s">
        <v>6405</v>
      </c>
      <c r="AO314" s="105"/>
      <c r="AP314" s="107"/>
      <c r="AQ314" s="109"/>
      <c r="AR314" s="109" t="str">
        <f>IFERROR(__xludf.DUMMYFUNCTION("IF(IFERROR(VLOOKUP(A314, IMPORTRANGE(""https://docs.google.com/spreadsheets/d/1f7uHQQgxgff8nh6aFDrh_cqkeFpcVPsvJILesm778_0"", ""工作表1!A:B""), 2, FALSE), """") &lt;&gt; """", ""有縮圖"", ""無縮圖"")"),"無縮圖")</f>
        <v>無縮圖</v>
      </c>
      <c r="AS314" s="107"/>
    </row>
    <row r="315">
      <c r="A315" s="114" t="s">
        <v>1418</v>
      </c>
      <c r="B315" s="94" t="s">
        <v>6409</v>
      </c>
      <c r="C315" s="351"/>
      <c r="D315" s="97" t="s">
        <v>3383</v>
      </c>
      <c r="E315" s="97" t="s">
        <v>3383</v>
      </c>
      <c r="F315" s="98"/>
      <c r="G315" s="94" t="s">
        <v>144</v>
      </c>
      <c r="H315" s="100" t="s">
        <v>47</v>
      </c>
      <c r="I315" s="100" t="s">
        <v>3325</v>
      </c>
      <c r="J315" s="117" t="s">
        <v>6412</v>
      </c>
      <c r="K315" s="94" t="s">
        <v>6413</v>
      </c>
      <c r="L315" s="111"/>
      <c r="M315" s="112" t="b">
        <v>1</v>
      </c>
      <c r="N315" s="113" t="b">
        <v>1</v>
      </c>
      <c r="O315" s="113" t="b">
        <v>1</v>
      </c>
      <c r="P315" s="113" t="b">
        <v>1</v>
      </c>
      <c r="Q315" s="105"/>
      <c r="R315" s="106" t="str">
        <f t="array" ref="R315">IFERROR(INDEX('印量調查區'!G:G, MATCH(A315, '印量調查區'!A:A, 0)), "")</f>
        <v/>
      </c>
      <c r="S315" s="118" t="s">
        <v>6416</v>
      </c>
      <c r="T315" s="107"/>
      <c r="U315" s="107"/>
      <c r="V315" s="107"/>
      <c r="W315" s="118" t="s">
        <v>6420</v>
      </c>
      <c r="X315" s="107"/>
      <c r="Z315" s="107"/>
      <c r="AA315" s="107"/>
      <c r="AB315" s="107"/>
      <c r="AC315" s="107"/>
      <c r="AD315" s="107"/>
      <c r="AE315" s="118" t="s">
        <v>6423</v>
      </c>
      <c r="AF315" s="107"/>
      <c r="AG315" s="118" t="s">
        <v>6425</v>
      </c>
      <c r="AH315" s="107"/>
      <c r="AI315" s="107"/>
      <c r="AJ315" s="107"/>
      <c r="AK315" s="105"/>
      <c r="AL315" s="107"/>
      <c r="AM315" s="107"/>
      <c r="AN315" s="105" t="s">
        <v>6427</v>
      </c>
      <c r="AO315" s="118" t="s">
        <v>6428</v>
      </c>
      <c r="AP315" s="107"/>
      <c r="AQ315" s="109"/>
      <c r="AR315" s="109" t="str">
        <f>IFERROR(__xludf.DUMMYFUNCTION("IF(IFERROR(VLOOKUP(A315, IMPORTRANGE(""https://docs.google.com/spreadsheets/d/1f7uHQQgxgff8nh6aFDrh_cqkeFpcVPsvJILesm778_0"", ""工作表1!A:B""), 2, FALSE), """") &lt;&gt; """", ""有縮圖"", ""無縮圖"")"),"有縮圖")</f>
        <v>有縮圖</v>
      </c>
      <c r="AS315" s="28" t="s">
        <v>6431</v>
      </c>
    </row>
    <row r="316">
      <c r="A316" s="114" t="s">
        <v>1419</v>
      </c>
      <c r="B316" s="94"/>
      <c r="C316" s="290" t="s">
        <v>2660</v>
      </c>
      <c r="D316" s="116"/>
      <c r="E316" s="97" t="s">
        <v>3616</v>
      </c>
      <c r="F316" s="98"/>
      <c r="G316" s="94" t="s">
        <v>140</v>
      </c>
      <c r="H316" s="99"/>
      <c r="I316" s="100"/>
      <c r="J316" s="101"/>
      <c r="K316" s="98"/>
      <c r="L316" s="111"/>
      <c r="M316" s="112" t="b">
        <v>1</v>
      </c>
      <c r="N316" s="113" t="b">
        <v>0</v>
      </c>
      <c r="O316" s="113" t="b">
        <v>0</v>
      </c>
      <c r="P316" s="113" t="b">
        <v>0</v>
      </c>
      <c r="Q316" s="105" t="s">
        <v>410</v>
      </c>
      <c r="R316" s="106" t="str">
        <f t="array" ref="R316">IFERROR(INDEX('印量調查區'!G:G, MATCH(A316, '印量調查區'!A:A, 0)), "")</f>
        <v/>
      </c>
      <c r="S316" s="118" t="s">
        <v>6445</v>
      </c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18" t="s">
        <v>6449</v>
      </c>
      <c r="AF316" s="107"/>
      <c r="AG316" s="107"/>
      <c r="AH316" s="107"/>
      <c r="AI316" s="107"/>
      <c r="AJ316" s="107"/>
      <c r="AK316" s="107"/>
      <c r="AL316" s="107"/>
      <c r="AM316" s="107"/>
      <c r="AN316" s="107"/>
      <c r="AO316" s="107"/>
      <c r="AP316" s="107"/>
      <c r="AQ316" s="109"/>
      <c r="AR316" s="109" t="str">
        <f>IFERROR(__xludf.DUMMYFUNCTION("IF(IFERROR(VLOOKUP(A316, IMPORTRANGE(""https://docs.google.com/spreadsheets/d/1f7uHQQgxgff8nh6aFDrh_cqkeFpcVPsvJILesm778_0"", ""工作表1!A:B""), 2, FALSE), """") &lt;&gt; """", ""有縮圖"", ""無縮圖"")"),"無縮圖")</f>
        <v>無縮圖</v>
      </c>
      <c r="AS316" s="107"/>
    </row>
    <row r="317">
      <c r="A317" s="114" t="s">
        <v>1420</v>
      </c>
      <c r="B317" s="94"/>
      <c r="C317" s="290" t="s">
        <v>2339</v>
      </c>
      <c r="D317" s="115" t="s">
        <v>2339</v>
      </c>
      <c r="E317" s="96"/>
      <c r="F317" s="98"/>
      <c r="G317" s="94" t="s">
        <v>4066</v>
      </c>
      <c r="H317" s="100"/>
      <c r="I317" s="100"/>
      <c r="J317" s="110"/>
      <c r="K317" s="94"/>
      <c r="L317" s="111"/>
      <c r="M317" s="112" t="b">
        <v>1</v>
      </c>
      <c r="N317" s="113" t="b">
        <v>0</v>
      </c>
      <c r="O317" s="113" t="b">
        <v>0</v>
      </c>
      <c r="P317" s="113" t="b">
        <v>0</v>
      </c>
      <c r="Q317" s="107"/>
      <c r="R317" s="106" t="str">
        <f t="array" ref="R317">IFERROR(INDEX('印量調查區'!G:G, MATCH(A317, '印量調查區'!A:A, 0)), "")</f>
        <v/>
      </c>
      <c r="S317" s="118" t="s">
        <v>6461</v>
      </c>
      <c r="T317" s="107"/>
      <c r="U317" s="107"/>
      <c r="V317" s="107"/>
      <c r="W317" s="105" t="s">
        <v>3629</v>
      </c>
      <c r="X317" s="107"/>
      <c r="Y317" s="105" t="s">
        <v>118</v>
      </c>
      <c r="Z317" s="118" t="s">
        <v>6461</v>
      </c>
      <c r="AA317" s="107"/>
      <c r="AB317" s="107"/>
      <c r="AC317" s="107"/>
      <c r="AD317" s="107"/>
      <c r="AE317" s="118" t="s">
        <v>6464</v>
      </c>
      <c r="AF317" s="105"/>
      <c r="AG317" s="107"/>
      <c r="AH317" s="107"/>
      <c r="AI317" s="107"/>
      <c r="AJ317" s="107"/>
      <c r="AK317" s="107"/>
      <c r="AL317" s="107"/>
      <c r="AM317" s="107"/>
      <c r="AN317" s="107"/>
      <c r="AO317" s="105"/>
      <c r="AP317" s="107"/>
      <c r="AQ317" s="109"/>
      <c r="AR317" s="109" t="str">
        <f>IFERROR(__xludf.DUMMYFUNCTION("IF(IFERROR(VLOOKUP(A317, IMPORTRANGE(""https://docs.google.com/spreadsheets/d/1f7uHQQgxgff8nh6aFDrh_cqkeFpcVPsvJILesm778_0"", ""工作表1!A:B""), 2, FALSE), """") &lt;&gt; """", ""有縮圖"", ""無縮圖"")"),"有縮圖")</f>
        <v>有縮圖</v>
      </c>
      <c r="AS317" s="107"/>
    </row>
    <row r="318">
      <c r="A318" s="114" t="s">
        <v>1421</v>
      </c>
      <c r="B318" s="94" t="s">
        <v>6470</v>
      </c>
      <c r="C318" s="290" t="s">
        <v>2384</v>
      </c>
      <c r="D318" s="116"/>
      <c r="E318" s="97" t="s">
        <v>3663</v>
      </c>
      <c r="F318" s="98"/>
      <c r="G318" s="94" t="s">
        <v>6473</v>
      </c>
      <c r="H318" s="99"/>
      <c r="I318" s="100" t="s">
        <v>108</v>
      </c>
      <c r="J318" s="117" t="s">
        <v>6474</v>
      </c>
      <c r="K318" s="94" t="s">
        <v>6475</v>
      </c>
      <c r="L318" s="111"/>
      <c r="M318" s="112" t="b">
        <v>1</v>
      </c>
      <c r="N318" s="113" t="b">
        <v>1</v>
      </c>
      <c r="O318" s="113" t="b">
        <v>0</v>
      </c>
      <c r="P318" s="113" t="b">
        <v>0</v>
      </c>
      <c r="Q318" s="107"/>
      <c r="R318" s="106" t="str">
        <f t="array" ref="R318">IFERROR(INDEX('印量調查區'!G:G, MATCH(A318, '印量調查區'!A:A, 0)), "")</f>
        <v/>
      </c>
      <c r="S318" s="107"/>
      <c r="T318" s="107"/>
      <c r="U318" s="107"/>
      <c r="V318" s="107"/>
      <c r="W318" s="118" t="s">
        <v>6479</v>
      </c>
      <c r="X318" s="107"/>
      <c r="Y318" s="107"/>
      <c r="Z318" s="107"/>
      <c r="AA318" s="107"/>
      <c r="AB318" s="107"/>
      <c r="AC318" s="107"/>
      <c r="AD318" s="107"/>
      <c r="AE318" s="105" t="s">
        <v>124</v>
      </c>
      <c r="AF318" s="107"/>
      <c r="AG318" s="107"/>
      <c r="AH318" s="107"/>
      <c r="AI318" s="107"/>
      <c r="AJ318" s="107"/>
      <c r="AK318" s="107"/>
      <c r="AL318" s="107"/>
      <c r="AM318" s="107"/>
      <c r="AN318" s="107"/>
      <c r="AO318" s="105"/>
      <c r="AP318" s="105"/>
      <c r="AQ318" s="109"/>
      <c r="AR318" s="109" t="str">
        <f>IFERROR(__xludf.DUMMYFUNCTION("IF(IFERROR(VLOOKUP(A318, IMPORTRANGE(""https://docs.google.com/spreadsheets/d/1f7uHQQgxgff8nh6aFDrh_cqkeFpcVPsvJILesm778_0"", ""工作表1!A:B""), 2, FALSE), """") &lt;&gt; """", ""有縮圖"", ""無縮圖"")"),"無縮圖")</f>
        <v>無縮圖</v>
      </c>
      <c r="AS318" s="107"/>
    </row>
    <row r="319">
      <c r="A319" s="114" t="s">
        <v>1422</v>
      </c>
      <c r="B319" s="94"/>
      <c r="C319" s="351"/>
      <c r="D319" s="97" t="s">
        <v>2407</v>
      </c>
      <c r="E319" s="96"/>
      <c r="F319" s="98"/>
      <c r="G319" s="94" t="s">
        <v>144</v>
      </c>
      <c r="H319" s="100" t="s">
        <v>34</v>
      </c>
      <c r="I319" s="100" t="s">
        <v>84</v>
      </c>
      <c r="J319" s="101"/>
      <c r="K319" s="94" t="s">
        <v>6483</v>
      </c>
      <c r="L319" s="102"/>
      <c r="M319" s="112" t="b">
        <v>1</v>
      </c>
      <c r="N319" s="113" t="b">
        <v>1</v>
      </c>
      <c r="O319" s="113" t="b">
        <v>0</v>
      </c>
      <c r="P319" s="113" t="b">
        <v>1</v>
      </c>
      <c r="Q319" s="107"/>
      <c r="R319" s="106" t="str">
        <f t="array" ref="R319">IFERROR(INDEX('印量調查區'!G:G, MATCH(A319, '印量調查區'!A:A, 0)), "")</f>
        <v/>
      </c>
      <c r="S319" s="118" t="s">
        <v>6485</v>
      </c>
      <c r="T319" s="107"/>
      <c r="U319" s="359"/>
      <c r="V319" s="107"/>
      <c r="W319" s="359"/>
      <c r="X319" s="107"/>
      <c r="Y319" s="107"/>
      <c r="Z319" s="359"/>
      <c r="AA319" s="359"/>
      <c r="AB319" s="107"/>
      <c r="AC319" s="107"/>
      <c r="AD319" s="107"/>
      <c r="AE319" s="118" t="s">
        <v>6489</v>
      </c>
      <c r="AF319" s="107"/>
      <c r="AG319" s="107"/>
      <c r="AH319" s="107"/>
      <c r="AI319" s="107"/>
      <c r="AJ319" s="107"/>
      <c r="AK319" s="107"/>
      <c r="AL319" s="359"/>
      <c r="AM319" s="107"/>
      <c r="AN319" s="183"/>
      <c r="AO319" s="118" t="s">
        <v>6495</v>
      </c>
      <c r="AP319" s="107"/>
      <c r="AQ319" s="109"/>
      <c r="AR319" s="109" t="str">
        <f>IFERROR(__xludf.DUMMYFUNCTION("IF(IFERROR(VLOOKUP(A319, IMPORTRANGE(""https://docs.google.com/spreadsheets/d/1f7uHQQgxgff8nh6aFDrh_cqkeFpcVPsvJILesm778_0"", ""工作表1!A:B""), 2, FALSE), """") &lt;&gt; """", ""有縮圖"", ""無縮圖"")"),"無縮圖")</f>
        <v>無縮圖</v>
      </c>
      <c r="AS319" s="105"/>
    </row>
    <row r="320">
      <c r="A320" s="114" t="s">
        <v>1423</v>
      </c>
      <c r="B320" s="94"/>
      <c r="C320" s="290" t="s">
        <v>2515</v>
      </c>
      <c r="D320" s="116"/>
      <c r="E320" s="97" t="s">
        <v>2572</v>
      </c>
      <c r="F320" s="98"/>
      <c r="G320" s="94" t="s">
        <v>144</v>
      </c>
      <c r="H320" s="100"/>
      <c r="I320" s="100" t="s">
        <v>108</v>
      </c>
      <c r="J320" s="117" t="s">
        <v>145</v>
      </c>
      <c r="K320" s="94"/>
      <c r="L320" s="111"/>
      <c r="M320" s="112" t="b">
        <v>1</v>
      </c>
      <c r="N320" s="113" t="b">
        <v>1</v>
      </c>
      <c r="O320" s="113" t="b">
        <v>0</v>
      </c>
      <c r="P320" s="113" t="b">
        <v>0</v>
      </c>
      <c r="Q320" s="105"/>
      <c r="R320" s="106"/>
      <c r="S320" s="118" t="s">
        <v>6458</v>
      </c>
      <c r="T320" s="107"/>
      <c r="U320" s="107"/>
      <c r="V320" s="107"/>
      <c r="W320" s="118" t="s">
        <v>6459</v>
      </c>
      <c r="X320" s="107"/>
      <c r="Y320" s="105"/>
      <c r="Z320" s="118" t="s">
        <v>6460</v>
      </c>
      <c r="AA320" s="107"/>
      <c r="AB320" s="107"/>
      <c r="AC320" s="107"/>
      <c r="AD320" s="107"/>
      <c r="AE320" s="107"/>
      <c r="AF320" s="107"/>
      <c r="AG320" s="107"/>
      <c r="AH320" s="107"/>
      <c r="AI320" s="107"/>
      <c r="AJ320" s="107"/>
      <c r="AK320" s="107"/>
      <c r="AL320" s="105"/>
      <c r="AM320" s="107"/>
      <c r="AN320" s="107"/>
      <c r="AO320" s="105"/>
      <c r="AP320" s="107"/>
      <c r="AQ320" s="109"/>
      <c r="AR320" s="109" t="str">
        <f>IFERROR(__xludf.DUMMYFUNCTION("IF(IFERROR(VLOOKUP(A320, IMPORTRANGE(""https://docs.google.com/spreadsheets/d/1f7uHQQgxgff8nh6aFDrh_cqkeFpcVPsvJILesm778_0"", ""工作表1!A:B""), 2, FALSE), """") &lt;&gt; """", ""有縮圖"", ""無縮圖"")"),"無縮圖")</f>
        <v>無縮圖</v>
      </c>
      <c r="AS320" s="107"/>
    </row>
    <row r="321">
      <c r="A321" s="114" t="s">
        <v>1425</v>
      </c>
      <c r="B321" s="94" t="s">
        <v>6508</v>
      </c>
      <c r="C321" s="290" t="s">
        <v>2621</v>
      </c>
      <c r="D321" s="97" t="s">
        <v>3343</v>
      </c>
      <c r="E321" s="96"/>
      <c r="F321" s="98"/>
      <c r="G321" s="94" t="s">
        <v>140</v>
      </c>
      <c r="H321" s="99"/>
      <c r="I321" s="100"/>
      <c r="J321" s="110"/>
      <c r="K321" s="94"/>
      <c r="L321" s="111"/>
      <c r="M321" s="112" t="b">
        <v>1</v>
      </c>
      <c r="N321" s="113" t="b">
        <v>0</v>
      </c>
      <c r="O321" s="113" t="b">
        <v>0</v>
      </c>
      <c r="P321" s="113" t="b">
        <v>1</v>
      </c>
      <c r="Q321" s="107"/>
      <c r="R321" s="106" t="str">
        <f t="array" ref="R321">IFERROR(INDEX('印量調查區'!G:G, MATCH(A321, '印量調查區'!A:A, 0)), "")</f>
        <v/>
      </c>
      <c r="S321" s="118" t="s">
        <v>6516</v>
      </c>
      <c r="T321" s="118" t="s">
        <v>6519</v>
      </c>
      <c r="U321" s="107"/>
      <c r="V321" s="107"/>
      <c r="W321" s="118" t="s">
        <v>6522</v>
      </c>
      <c r="X321" s="107"/>
      <c r="Y321" s="107"/>
      <c r="Z321" s="107"/>
      <c r="AA321" s="107"/>
      <c r="AB321" s="107"/>
      <c r="AC321" s="107"/>
      <c r="AD321" s="107"/>
      <c r="AE321" s="118" t="s">
        <v>6524</v>
      </c>
      <c r="AF321" s="107"/>
      <c r="AG321" s="107"/>
      <c r="AH321" s="107"/>
      <c r="AI321" s="107"/>
      <c r="AJ321" s="107"/>
      <c r="AK321" s="107"/>
      <c r="AL321" s="118" t="s">
        <v>6526</v>
      </c>
      <c r="AM321" s="107"/>
      <c r="AN321" s="107"/>
      <c r="AO321" s="118" t="s">
        <v>6528</v>
      </c>
      <c r="AP321" s="107"/>
      <c r="AQ321" s="109"/>
      <c r="AR321" s="109" t="str">
        <f>IFERROR(__xludf.DUMMYFUNCTION("IF(IFERROR(VLOOKUP(A321, IMPORTRANGE(""https://docs.google.com/spreadsheets/d/1f7uHQQgxgff8nh6aFDrh_cqkeFpcVPsvJILesm778_0"", ""工作表1!A:B""), 2, FALSE), """") &lt;&gt; """", ""有縮圖"", ""無縮圖"")"),"無縮圖")</f>
        <v>無縮圖</v>
      </c>
      <c r="AS321" s="107"/>
    </row>
    <row r="322">
      <c r="A322" s="114" t="s">
        <v>1426</v>
      </c>
      <c r="B322" s="94"/>
      <c r="C322" s="290" t="s">
        <v>2049</v>
      </c>
      <c r="D322" s="97" t="s">
        <v>2049</v>
      </c>
      <c r="E322" s="96"/>
      <c r="F322" s="98"/>
      <c r="G322" s="94" t="s">
        <v>144</v>
      </c>
      <c r="H322" s="100"/>
      <c r="I322" s="100" t="s">
        <v>108</v>
      </c>
      <c r="J322" s="117" t="s">
        <v>3050</v>
      </c>
      <c r="K322" s="94"/>
      <c r="L322" s="102"/>
      <c r="M322" s="112" t="b">
        <v>1</v>
      </c>
      <c r="N322" s="113" t="b">
        <v>1</v>
      </c>
      <c r="O322" s="113" t="b">
        <v>0</v>
      </c>
      <c r="P322" s="113" t="b">
        <v>0</v>
      </c>
      <c r="Q322" s="105" t="s">
        <v>410</v>
      </c>
      <c r="R322" s="106" t="str">
        <f t="array" ref="R322">IFERROR(INDEX('印量調查區'!G:G, MATCH(A322, '印量調查區'!A:A, 0)), "")</f>
        <v/>
      </c>
      <c r="S322" s="107"/>
      <c r="T322" s="107"/>
      <c r="U322" s="107"/>
      <c r="V322" s="107"/>
      <c r="W322" s="107"/>
      <c r="X322" s="107"/>
      <c r="Y322" s="107"/>
      <c r="Z322" s="118" t="s">
        <v>6531</v>
      </c>
      <c r="AA322" s="107"/>
      <c r="AB322" s="107"/>
      <c r="AC322" s="107"/>
      <c r="AD322" s="107"/>
      <c r="AE322" s="107"/>
      <c r="AF322" s="107"/>
      <c r="AG322" s="107"/>
      <c r="AH322" s="105"/>
      <c r="AI322" s="105"/>
      <c r="AJ322" s="107"/>
      <c r="AK322" s="105"/>
      <c r="AL322" s="107"/>
      <c r="AM322" s="107"/>
      <c r="AN322" s="107"/>
      <c r="AO322" s="105"/>
      <c r="AP322" s="107"/>
      <c r="AQ322" s="109"/>
      <c r="AR322" s="109" t="str">
        <f>IFERROR(__xludf.DUMMYFUNCTION("IF(IFERROR(VLOOKUP(A322, IMPORTRANGE(""https://docs.google.com/spreadsheets/d/1f7uHQQgxgff8nh6aFDrh_cqkeFpcVPsvJILesm778_0"", ""工作表1!A:B""), 2, FALSE), """") &lt;&gt; """", ""有縮圖"", ""無縮圖"")"),"無縮圖")</f>
        <v>無縮圖</v>
      </c>
      <c r="AS322" s="107"/>
    </row>
    <row r="323">
      <c r="A323" s="114" t="s">
        <v>1427</v>
      </c>
      <c r="B323" s="94" t="s">
        <v>6533</v>
      </c>
      <c r="C323" s="290" t="s">
        <v>2502</v>
      </c>
      <c r="D323" s="97" t="s">
        <v>3197</v>
      </c>
      <c r="E323" s="96"/>
      <c r="F323" s="98"/>
      <c r="G323" s="94" t="s">
        <v>144</v>
      </c>
      <c r="H323" s="100"/>
      <c r="I323" s="100" t="s">
        <v>108</v>
      </c>
      <c r="J323" s="117" t="s">
        <v>145</v>
      </c>
      <c r="K323" s="94"/>
      <c r="L323" s="111"/>
      <c r="M323" s="112" t="b">
        <v>1</v>
      </c>
      <c r="N323" s="113" t="b">
        <v>1</v>
      </c>
      <c r="O323" s="113" t="b">
        <v>0</v>
      </c>
      <c r="P323" s="113" t="b">
        <v>0</v>
      </c>
      <c r="Q323" s="107"/>
      <c r="R323" s="106" t="str">
        <f t="array" ref="R323">IFERROR(INDEX('印量調查區'!G:G, MATCH(A323, '印量調查區'!A:A, 0)), "")</f>
        <v/>
      </c>
      <c r="S323" s="118" t="s">
        <v>6539</v>
      </c>
      <c r="T323" s="107"/>
      <c r="U323" s="107"/>
      <c r="V323" s="107"/>
      <c r="W323" s="118" t="s">
        <v>6540</v>
      </c>
      <c r="X323" s="107"/>
      <c r="Y323" s="118" t="s">
        <v>6542</v>
      </c>
      <c r="Z323" s="118" t="s">
        <v>6543</v>
      </c>
      <c r="AA323" s="107"/>
      <c r="AB323" s="107"/>
      <c r="AC323" s="107"/>
      <c r="AD323" s="107"/>
      <c r="AE323" s="107"/>
      <c r="AF323" s="107"/>
      <c r="AG323" s="118" t="s">
        <v>6546</v>
      </c>
      <c r="AH323" s="107"/>
      <c r="AI323" s="107"/>
      <c r="AJ323" s="107"/>
      <c r="AK323" s="107"/>
      <c r="AL323" s="107"/>
      <c r="AM323" s="107"/>
      <c r="AN323" s="105"/>
      <c r="AO323" s="105"/>
      <c r="AP323" s="107"/>
      <c r="AQ323" s="109"/>
      <c r="AR323" s="109" t="str">
        <f>IFERROR(__xludf.DUMMYFUNCTION("IF(IFERROR(VLOOKUP(A323, IMPORTRANGE(""https://docs.google.com/spreadsheets/d/1f7uHQQgxgff8nh6aFDrh_cqkeFpcVPsvJILesm778_0"", ""工作表1!A:B""), 2, FALSE), """") &lt;&gt; """", ""有縮圖"", ""無縮圖"")"),"有縮圖")</f>
        <v>有縮圖</v>
      </c>
      <c r="AS323" s="107"/>
    </row>
    <row r="324">
      <c r="A324" s="114" t="s">
        <v>1428</v>
      </c>
      <c r="B324" s="94" t="s">
        <v>6551</v>
      </c>
      <c r="C324" s="290" t="s">
        <v>2705</v>
      </c>
      <c r="D324" s="96"/>
      <c r="E324" s="96"/>
      <c r="F324" s="98"/>
      <c r="G324" s="94" t="s">
        <v>140</v>
      </c>
      <c r="H324" s="99"/>
      <c r="I324" s="99"/>
      <c r="J324" s="110"/>
      <c r="K324" s="98"/>
      <c r="L324" s="111"/>
      <c r="M324" s="112" t="b">
        <v>1</v>
      </c>
      <c r="N324" s="113" t="b">
        <v>0</v>
      </c>
      <c r="O324" s="113" t="b">
        <v>0</v>
      </c>
      <c r="P324" s="113" t="b">
        <v>0</v>
      </c>
      <c r="Q324" s="107"/>
      <c r="R324" s="106" t="str">
        <f t="array" ref="R324">IFERROR(INDEX('印量調查區'!G:G, MATCH(A324, '印量調查區'!A:A, 0)), "")</f>
        <v/>
      </c>
      <c r="S324" s="118" t="s">
        <v>6554</v>
      </c>
      <c r="T324" s="107"/>
      <c r="U324" s="107"/>
      <c r="V324" s="107"/>
      <c r="W324" s="118" t="s">
        <v>6555</v>
      </c>
      <c r="X324" s="107"/>
      <c r="Y324" s="107"/>
      <c r="Z324" s="107"/>
      <c r="AA324" s="107"/>
      <c r="AB324" s="107"/>
      <c r="AC324" s="107"/>
      <c r="AD324" s="107"/>
      <c r="AE324" s="118" t="s">
        <v>6558</v>
      </c>
      <c r="AF324" s="118" t="s">
        <v>6562</v>
      </c>
      <c r="AG324" s="118" t="s">
        <v>6563</v>
      </c>
      <c r="AH324" s="107"/>
      <c r="AI324" s="107"/>
      <c r="AJ324" s="107"/>
      <c r="AK324" s="107"/>
      <c r="AL324" s="118" t="s">
        <v>6566</v>
      </c>
      <c r="AM324" s="107"/>
      <c r="AN324" s="107"/>
      <c r="AO324" s="107"/>
      <c r="AP324" s="107"/>
      <c r="AQ324" s="109"/>
      <c r="AR324" s="109" t="str">
        <f>IFERROR(__xludf.DUMMYFUNCTION("IF(IFERROR(VLOOKUP(A324, IMPORTRANGE(""https://docs.google.com/spreadsheets/d/1f7uHQQgxgff8nh6aFDrh_cqkeFpcVPsvJILesm778_0"", ""工作表1!A:B""), 2, FALSE), """") &lt;&gt; """", ""有縮圖"", ""無縮圖"")"),"無縮圖")</f>
        <v>無縮圖</v>
      </c>
      <c r="AS324" s="107"/>
    </row>
    <row r="325">
      <c r="A325" s="114" t="s">
        <v>1429</v>
      </c>
      <c r="B325" s="94"/>
      <c r="C325" s="351"/>
      <c r="D325" s="96"/>
      <c r="E325" s="97" t="s">
        <v>3529</v>
      </c>
      <c r="F325" s="98"/>
      <c r="G325" s="94" t="s">
        <v>144</v>
      </c>
      <c r="H325" s="100"/>
      <c r="I325" s="100"/>
      <c r="J325" s="101"/>
      <c r="K325" s="94"/>
      <c r="L325" s="111"/>
      <c r="M325" s="112" t="b">
        <v>1</v>
      </c>
      <c r="N325" s="113" t="b">
        <v>0</v>
      </c>
      <c r="O325" s="113" t="b">
        <v>0</v>
      </c>
      <c r="P325" s="113" t="b">
        <v>0</v>
      </c>
      <c r="Q325" s="107"/>
      <c r="R325" s="106" t="str">
        <f t="array" ref="R325">IFERROR(INDEX('印量調查區'!G:G, MATCH(A325, '印量調查區'!A:A, 0)), "")</f>
        <v/>
      </c>
      <c r="S325" s="118" t="s">
        <v>6578</v>
      </c>
      <c r="T325" s="107"/>
      <c r="U325" s="107"/>
      <c r="V325" s="107"/>
      <c r="W325" s="107"/>
      <c r="X325" s="107"/>
      <c r="Y325" s="107"/>
      <c r="Z325" s="118" t="s">
        <v>6582</v>
      </c>
      <c r="AA325" s="107"/>
      <c r="AB325" s="107"/>
      <c r="AC325" s="107"/>
      <c r="AD325" s="107"/>
      <c r="AE325" s="107"/>
      <c r="AF325" s="107"/>
      <c r="AG325" s="107"/>
      <c r="AH325" s="107"/>
      <c r="AI325" s="107"/>
      <c r="AJ325" s="107"/>
      <c r="AK325" s="107"/>
      <c r="AL325" s="107"/>
      <c r="AM325" s="107"/>
      <c r="AN325" s="105"/>
      <c r="AO325" s="105"/>
      <c r="AP325" s="105"/>
      <c r="AQ325" s="109"/>
      <c r="AR325" s="109" t="str">
        <f>IFERROR(__xludf.DUMMYFUNCTION("IF(IFERROR(VLOOKUP(A325, IMPORTRANGE(""https://docs.google.com/spreadsheets/d/1f7uHQQgxgff8nh6aFDrh_cqkeFpcVPsvJILesm778_0"", ""工作表1!A:B""), 2, FALSE), """") &lt;&gt; """", ""有縮圖"", ""無縮圖"")"),"有縮圖")</f>
        <v>有縮圖</v>
      </c>
      <c r="AS325" s="105"/>
    </row>
    <row r="326">
      <c r="A326" s="114" t="s">
        <v>1430</v>
      </c>
      <c r="B326" s="94"/>
      <c r="C326" s="290" t="s">
        <v>2370</v>
      </c>
      <c r="D326" s="116"/>
      <c r="E326" s="97" t="s">
        <v>2381</v>
      </c>
      <c r="F326" s="98"/>
      <c r="G326" s="94" t="s">
        <v>144</v>
      </c>
      <c r="H326" s="99"/>
      <c r="I326" s="100" t="s">
        <v>108</v>
      </c>
      <c r="J326" s="117" t="s">
        <v>6587</v>
      </c>
      <c r="K326" s="94" t="s">
        <v>57</v>
      </c>
      <c r="L326" s="111"/>
      <c r="M326" s="112" t="b">
        <v>1</v>
      </c>
      <c r="N326" s="113" t="b">
        <v>1</v>
      </c>
      <c r="O326" s="113" t="b">
        <v>0</v>
      </c>
      <c r="P326" s="113" t="b">
        <v>0</v>
      </c>
      <c r="Q326" s="105"/>
      <c r="R326" s="106" t="str">
        <f t="array" ref="R326">IFERROR(INDEX('印量調查區'!G:G, MATCH(A326, '印量調查區'!A:A, 0)), "")</f>
        <v/>
      </c>
      <c r="S326" s="118" t="s">
        <v>6590</v>
      </c>
      <c r="T326" s="107"/>
      <c r="U326" s="107"/>
      <c r="V326" s="107"/>
      <c r="W326" s="118" t="s">
        <v>6592</v>
      </c>
      <c r="X326" s="118" t="s">
        <v>6595</v>
      </c>
      <c r="Y326" s="105"/>
      <c r="Z326" s="118" t="s">
        <v>6598</v>
      </c>
      <c r="AA326" s="107"/>
      <c r="AB326" s="107"/>
      <c r="AC326" s="107"/>
      <c r="AD326" s="107"/>
      <c r="AE326" s="107"/>
      <c r="AF326" s="107"/>
      <c r="AG326" s="107"/>
      <c r="AH326" s="107"/>
      <c r="AI326" s="107"/>
      <c r="AJ326" s="107"/>
      <c r="AK326" s="107"/>
      <c r="AL326" s="107"/>
      <c r="AM326" s="107"/>
      <c r="AN326" s="107"/>
      <c r="AO326" s="107"/>
      <c r="AP326" s="107"/>
      <c r="AQ326" s="109"/>
      <c r="AR326" s="109" t="str">
        <f>IFERROR(__xludf.DUMMYFUNCTION("IF(IFERROR(VLOOKUP(A326, IMPORTRANGE(""https://docs.google.com/spreadsheets/d/1f7uHQQgxgff8nh6aFDrh_cqkeFpcVPsvJILesm778_0"", ""工作表1!A:B""), 2, FALSE), """") &lt;&gt; """", ""有縮圖"", ""無縮圖"")"),"無縮圖")</f>
        <v>無縮圖</v>
      </c>
      <c r="AS326" s="107"/>
    </row>
    <row r="327">
      <c r="A327" s="114" t="s">
        <v>1431</v>
      </c>
      <c r="B327" s="94"/>
      <c r="C327" s="290" t="s">
        <v>2104</v>
      </c>
      <c r="D327" s="96"/>
      <c r="E327" s="96"/>
      <c r="F327" s="98"/>
      <c r="G327" s="94" t="s">
        <v>144</v>
      </c>
      <c r="H327" s="100" t="s">
        <v>34</v>
      </c>
      <c r="I327" s="100" t="s">
        <v>108</v>
      </c>
      <c r="J327" s="117" t="s">
        <v>6611</v>
      </c>
      <c r="K327" s="94" t="s">
        <v>6612</v>
      </c>
      <c r="L327" s="111"/>
      <c r="M327" s="112" t="b">
        <v>1</v>
      </c>
      <c r="N327" s="113" t="b">
        <v>1</v>
      </c>
      <c r="O327" s="113" t="b">
        <v>0</v>
      </c>
      <c r="P327" s="113" t="b">
        <v>1</v>
      </c>
      <c r="Q327" s="105" t="s">
        <v>410</v>
      </c>
      <c r="R327" s="106" t="str">
        <f t="array" ref="R327">IFERROR(INDEX('印量調查區'!G:G, MATCH(A327, '印量調查區'!A:A, 0)), "")</f>
        <v/>
      </c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  <c r="AI327" s="107"/>
      <c r="AJ327" s="107"/>
      <c r="AK327" s="107"/>
      <c r="AL327" s="107"/>
      <c r="AM327" s="118" t="s">
        <v>6616</v>
      </c>
      <c r="AN327" s="107"/>
      <c r="AO327" s="118" t="s">
        <v>6618</v>
      </c>
      <c r="AP327" s="107"/>
      <c r="AQ327" s="109"/>
      <c r="AR327" s="109" t="str">
        <f>IFERROR(__xludf.DUMMYFUNCTION("IF(IFERROR(VLOOKUP(A327, IMPORTRANGE(""https://docs.google.com/spreadsheets/d/1f7uHQQgxgff8nh6aFDrh_cqkeFpcVPsvJILesm778_0"", ""工作表1!A:B""), 2, FALSE), """") &lt;&gt; """", ""有縮圖"", ""無縮圖"")"),"無縮圖")</f>
        <v>無縮圖</v>
      </c>
      <c r="AS327" s="107"/>
    </row>
    <row r="328">
      <c r="A328" s="114" t="s">
        <v>1432</v>
      </c>
      <c r="B328" s="94"/>
      <c r="C328" s="290" t="s">
        <v>2094</v>
      </c>
      <c r="D328" s="115" t="s">
        <v>2979</v>
      </c>
      <c r="E328" s="96"/>
      <c r="F328" s="98"/>
      <c r="G328" s="94" t="s">
        <v>144</v>
      </c>
      <c r="H328" s="99"/>
      <c r="I328" s="99"/>
      <c r="J328" s="110"/>
      <c r="K328" s="98"/>
      <c r="L328" s="111"/>
      <c r="M328" s="112" t="b">
        <v>1</v>
      </c>
      <c r="N328" s="113" t="b">
        <v>0</v>
      </c>
      <c r="O328" s="113" t="b">
        <v>0</v>
      </c>
      <c r="P328" s="113" t="b">
        <v>0</v>
      </c>
      <c r="Q328" s="107"/>
      <c r="R328" s="106" t="str">
        <f t="array" ref="R328">IFERROR(INDEX('印量調查區'!G:G, MATCH(A328, '印量調查區'!A:A, 0)), "")</f>
        <v/>
      </c>
      <c r="S328" s="118" t="s">
        <v>6623</v>
      </c>
      <c r="T328" s="107"/>
      <c r="U328" s="107"/>
      <c r="V328" s="107"/>
      <c r="W328" s="118" t="s">
        <v>6625</v>
      </c>
      <c r="X328" s="118" t="s">
        <v>6626</v>
      </c>
      <c r="Y328" s="118" t="s">
        <v>6628</v>
      </c>
      <c r="Z328" s="118" t="s">
        <v>6631</v>
      </c>
      <c r="AA328" s="107"/>
      <c r="AB328" s="107"/>
      <c r="AC328" s="107"/>
      <c r="AD328" s="107"/>
      <c r="AE328" s="107"/>
      <c r="AF328" s="107"/>
      <c r="AG328" s="107"/>
      <c r="AH328" s="107"/>
      <c r="AI328" s="107"/>
      <c r="AJ328" s="107"/>
      <c r="AK328" s="118" t="s">
        <v>6634</v>
      </c>
      <c r="AL328" s="107"/>
      <c r="AM328" s="107"/>
      <c r="AN328" s="107"/>
      <c r="AO328" s="107"/>
      <c r="AP328" s="107"/>
      <c r="AQ328" s="109"/>
      <c r="AR328" s="109" t="str">
        <f>IFERROR(__xludf.DUMMYFUNCTION("IF(IFERROR(VLOOKUP(A328, IMPORTRANGE(""https://docs.google.com/spreadsheets/d/1f7uHQQgxgff8nh6aFDrh_cqkeFpcVPsvJILesm778_0"", ""工作表1!A:B""), 2, FALSE), """") &lt;&gt; """", ""有縮圖"", ""無縮圖"")"),"無縮圖")</f>
        <v>無縮圖</v>
      </c>
      <c r="AS328" s="107"/>
    </row>
    <row r="329">
      <c r="A329" s="114" t="s">
        <v>1434</v>
      </c>
      <c r="B329" s="94" t="s">
        <v>1434</v>
      </c>
      <c r="C329" s="351"/>
      <c r="D329" s="96"/>
      <c r="E329" s="97" t="s">
        <v>3685</v>
      </c>
      <c r="F329" s="98"/>
      <c r="G329" s="94" t="s">
        <v>144</v>
      </c>
      <c r="H329" s="100" t="s">
        <v>34</v>
      </c>
      <c r="I329" s="100" t="s">
        <v>108</v>
      </c>
      <c r="J329" s="117" t="s">
        <v>6640</v>
      </c>
      <c r="K329" s="94" t="s">
        <v>6641</v>
      </c>
      <c r="L329" s="111"/>
      <c r="M329" s="112" t="b">
        <v>1</v>
      </c>
      <c r="N329" s="113" t="b">
        <v>1</v>
      </c>
      <c r="O329" s="113" t="b">
        <v>1</v>
      </c>
      <c r="P329" s="113" t="b">
        <v>1</v>
      </c>
      <c r="Q329" s="107"/>
      <c r="R329" s="106" t="str">
        <f t="array" ref="R329">IFERROR(INDEX('印量調查區'!G:G, MATCH(A329, '印量調查區'!A:A, 0)), "")</f>
        <v/>
      </c>
      <c r="S329" s="172" t="s">
        <v>6649</v>
      </c>
      <c r="T329" s="107"/>
      <c r="U329" s="107"/>
      <c r="V329" s="107"/>
      <c r="W329" s="118" t="s">
        <v>6653</v>
      </c>
      <c r="X329" s="107"/>
      <c r="Y329" s="107"/>
      <c r="Z329" s="118" t="s">
        <v>6658</v>
      </c>
      <c r="AA329" s="107"/>
      <c r="AB329" s="107"/>
      <c r="AC329" s="107"/>
      <c r="AD329" s="107"/>
      <c r="AE329" s="118" t="s">
        <v>6659</v>
      </c>
      <c r="AF329" s="107"/>
      <c r="AG329" s="107"/>
      <c r="AH329" s="107"/>
      <c r="AI329" s="107"/>
      <c r="AJ329" s="107"/>
      <c r="AK329" s="107"/>
      <c r="AL329" s="118" t="s">
        <v>6663</v>
      </c>
      <c r="AM329" s="107"/>
      <c r="AN329" s="118" t="s">
        <v>6667</v>
      </c>
      <c r="AO329" s="118" t="s">
        <v>6669</v>
      </c>
      <c r="AP329" s="107"/>
      <c r="AQ329" s="109"/>
      <c r="AR329" s="109" t="str">
        <f>IFERROR(__xludf.DUMMYFUNCTION("IF(IFERROR(VLOOKUP(A329, IMPORTRANGE(""https://docs.google.com/spreadsheets/d/1f7uHQQgxgff8nh6aFDrh_cqkeFpcVPsvJILesm778_0"", ""工作表1!A:B""), 2, FALSE), """") &lt;&gt; """", ""有縮圖"", ""無縮圖"")"),"有縮圖")</f>
        <v>有縮圖</v>
      </c>
      <c r="AS329" s="107"/>
    </row>
    <row r="330">
      <c r="A330" s="114" t="s">
        <v>1435</v>
      </c>
      <c r="B330" s="94" t="s">
        <v>6130</v>
      </c>
      <c r="C330" s="290" t="s">
        <v>1871</v>
      </c>
      <c r="D330" s="115" t="s">
        <v>1915</v>
      </c>
      <c r="E330" s="96"/>
      <c r="F330" s="98"/>
      <c r="G330" s="94" t="s">
        <v>144</v>
      </c>
      <c r="H330" s="100" t="s">
        <v>47</v>
      </c>
      <c r="I330" s="100" t="s">
        <v>108</v>
      </c>
      <c r="J330" s="117" t="s">
        <v>6673</v>
      </c>
      <c r="K330" s="94" t="s">
        <v>6674</v>
      </c>
      <c r="L330" s="111"/>
      <c r="M330" s="112" t="b">
        <v>1</v>
      </c>
      <c r="N330" s="113" t="b">
        <v>1</v>
      </c>
      <c r="O330" s="113" t="b">
        <v>1</v>
      </c>
      <c r="P330" s="113" t="b">
        <v>1</v>
      </c>
      <c r="Q330" s="107"/>
      <c r="R330" s="106" t="str">
        <f t="array" ref="R330">IFERROR(INDEX('印量調查區'!G:G, MATCH(A330, '印量調查區'!A:A, 0)), "")</f>
        <v/>
      </c>
      <c r="S330" s="118" t="s">
        <v>6134</v>
      </c>
      <c r="T330" s="118" t="s">
        <v>6135</v>
      </c>
      <c r="U330" s="107"/>
      <c r="V330" s="107"/>
      <c r="W330" s="118" t="s">
        <v>6136</v>
      </c>
      <c r="X330" s="107"/>
      <c r="Y330" s="107"/>
      <c r="Z330" s="118" t="s">
        <v>6137</v>
      </c>
      <c r="AA330" s="107"/>
      <c r="AB330" s="107"/>
      <c r="AC330" s="107"/>
      <c r="AD330" s="107"/>
      <c r="AE330" s="118" t="s">
        <v>6138</v>
      </c>
      <c r="AF330" s="118" t="s">
        <v>6139</v>
      </c>
      <c r="AG330" s="118" t="s">
        <v>6140</v>
      </c>
      <c r="AH330" s="107"/>
      <c r="AI330" s="118" t="s">
        <v>6141</v>
      </c>
      <c r="AJ330" s="118" t="s">
        <v>6142</v>
      </c>
      <c r="AK330" s="118" t="s">
        <v>6143</v>
      </c>
      <c r="AL330" s="107"/>
      <c r="AM330" s="107"/>
      <c r="AN330" s="118" t="s">
        <v>6688</v>
      </c>
      <c r="AO330" s="118" t="s">
        <v>6690</v>
      </c>
      <c r="AP330" s="118" t="s">
        <v>6690</v>
      </c>
      <c r="AQ330" s="109"/>
      <c r="AR330" s="109" t="str">
        <f>IFERROR(__xludf.DUMMYFUNCTION("IF(IFERROR(VLOOKUP(A330, IMPORTRANGE(""https://docs.google.com/spreadsheets/d/1f7uHQQgxgff8nh6aFDrh_cqkeFpcVPsvJILesm778_0"", ""工作表1!A:B""), 2, FALSE), """") &lt;&gt; """", ""有縮圖"", ""無縮圖"")"),"有縮圖")</f>
        <v>有縮圖</v>
      </c>
      <c r="AS330" s="107"/>
    </row>
    <row r="331">
      <c r="A331" s="114" t="s">
        <v>1436</v>
      </c>
      <c r="B331" s="94"/>
      <c r="C331" s="351"/>
      <c r="D331" s="97" t="s">
        <v>3099</v>
      </c>
      <c r="E331" s="96"/>
      <c r="F331" s="98"/>
      <c r="G331" s="94" t="s">
        <v>144</v>
      </c>
      <c r="H331" s="100" t="s">
        <v>34</v>
      </c>
      <c r="I331" s="100" t="s">
        <v>108</v>
      </c>
      <c r="J331" s="211" t="s">
        <v>298</v>
      </c>
      <c r="K331" s="94" t="s">
        <v>6694</v>
      </c>
      <c r="L331" s="111"/>
      <c r="M331" s="112" t="b">
        <v>1</v>
      </c>
      <c r="N331" s="113" t="b">
        <v>1</v>
      </c>
      <c r="O331" s="113" t="b">
        <v>0</v>
      </c>
      <c r="P331" s="113" t="b">
        <v>1</v>
      </c>
      <c r="Q331" s="105" t="s">
        <v>410</v>
      </c>
      <c r="R331" s="106" t="str">
        <f t="array" ref="R331">IFERROR(INDEX('印量調查區'!G:G, MATCH(A331, '印量調查區'!A:A, 0)), "")</f>
        <v/>
      </c>
      <c r="S331" s="118" t="s">
        <v>6697</v>
      </c>
      <c r="T331" s="107"/>
      <c r="U331" s="107"/>
      <c r="V331" s="107"/>
      <c r="W331" s="118" t="s">
        <v>6699</v>
      </c>
      <c r="X331" s="107"/>
      <c r="Y331" s="107"/>
      <c r="Z331" s="118" t="s">
        <v>6700</v>
      </c>
      <c r="AA331" s="107"/>
      <c r="AB331" s="107"/>
      <c r="AC331" s="107"/>
      <c r="AD331" s="107"/>
      <c r="AE331" s="107"/>
      <c r="AF331" s="107"/>
      <c r="AG331" s="107"/>
      <c r="AH331" s="107"/>
      <c r="AI331" s="107"/>
      <c r="AJ331" s="107"/>
      <c r="AK331" s="107"/>
      <c r="AL331" s="107"/>
      <c r="AM331" s="107"/>
      <c r="AN331" s="105"/>
      <c r="AO331" s="118" t="s">
        <v>6704</v>
      </c>
      <c r="AP331" s="107"/>
      <c r="AQ331" s="109"/>
      <c r="AR331" s="109" t="str">
        <f>IFERROR(__xludf.DUMMYFUNCTION("IF(IFERROR(VLOOKUP(A331, IMPORTRANGE(""https://docs.google.com/spreadsheets/d/1f7uHQQgxgff8nh6aFDrh_cqkeFpcVPsvJILesm778_0"", ""工作表1!A:B""), 2, FALSE), """") &lt;&gt; """", ""有縮圖"", ""無縮圖"")"),"無縮圖")</f>
        <v>無縮圖</v>
      </c>
      <c r="AS331" s="105"/>
    </row>
    <row r="332">
      <c r="A332" s="114" t="s">
        <v>1437</v>
      </c>
      <c r="B332" s="94" t="s">
        <v>6710</v>
      </c>
      <c r="C332" s="290" t="s">
        <v>2374</v>
      </c>
      <c r="D332" s="97" t="s">
        <v>2374</v>
      </c>
      <c r="E332" s="96"/>
      <c r="F332" s="98"/>
      <c r="G332" s="94" t="s">
        <v>144</v>
      </c>
      <c r="H332" s="100"/>
      <c r="I332" s="100" t="s">
        <v>108</v>
      </c>
      <c r="J332" s="117"/>
      <c r="K332" s="94" t="s">
        <v>6714</v>
      </c>
      <c r="L332" s="111"/>
      <c r="M332" s="112" t="b">
        <v>1</v>
      </c>
      <c r="N332" s="113" t="b">
        <v>1</v>
      </c>
      <c r="O332" s="113" t="b">
        <v>1</v>
      </c>
      <c r="P332" s="113" t="b">
        <v>0</v>
      </c>
      <c r="Q332" s="107"/>
      <c r="R332" s="106" t="str">
        <f t="array" ref="R332">IFERROR(INDEX('印量調查區'!G:G, MATCH(A332, '印量調查區'!A:A, 0)), "")</f>
        <v/>
      </c>
      <c r="S332" s="118" t="s">
        <v>6716</v>
      </c>
      <c r="T332" s="107"/>
      <c r="U332" s="107"/>
      <c r="V332" s="107"/>
      <c r="W332" s="118" t="s">
        <v>6718</v>
      </c>
      <c r="X332" s="107"/>
      <c r="Y332" s="107"/>
      <c r="Z332" s="118" t="s">
        <v>6720</v>
      </c>
      <c r="AA332" s="107"/>
      <c r="AB332" s="107"/>
      <c r="AC332" s="107"/>
      <c r="AD332" s="107"/>
      <c r="AE332" s="118" t="s">
        <v>6721</v>
      </c>
      <c r="AF332" s="107"/>
      <c r="AG332" s="107"/>
      <c r="AH332" s="107"/>
      <c r="AI332" s="107"/>
      <c r="AJ332" s="107"/>
      <c r="AK332" s="107"/>
      <c r="AL332" s="118" t="s">
        <v>6727</v>
      </c>
      <c r="AM332" s="107"/>
      <c r="AN332" s="105" t="s">
        <v>6728</v>
      </c>
      <c r="AO332" s="105"/>
      <c r="AP332" s="107"/>
      <c r="AQ332" s="109"/>
      <c r="AR332" s="109" t="str">
        <f>IFERROR(__xludf.DUMMYFUNCTION("IF(IFERROR(VLOOKUP(A332, IMPORTRANGE(""https://docs.google.com/spreadsheets/d/1f7uHQQgxgff8nh6aFDrh_cqkeFpcVPsvJILesm778_0"", ""工作表1!A:B""), 2, FALSE), """") &lt;&gt; """", ""有縮圖"", ""無縮圖"")"),"有縮圖")</f>
        <v>有縮圖</v>
      </c>
      <c r="AS332" s="107"/>
    </row>
    <row r="333">
      <c r="A333" s="114" t="s">
        <v>1438</v>
      </c>
      <c r="B333" s="94"/>
      <c r="C333" s="290" t="s">
        <v>2645</v>
      </c>
      <c r="D333" s="115" t="s">
        <v>3299</v>
      </c>
      <c r="E333" s="96"/>
      <c r="F333" s="98"/>
      <c r="G333" s="94" t="s">
        <v>140</v>
      </c>
      <c r="H333" s="100"/>
      <c r="I333" s="100"/>
      <c r="J333" s="117"/>
      <c r="K333" s="94"/>
      <c r="L333" s="111"/>
      <c r="M333" s="112" t="b">
        <v>1</v>
      </c>
      <c r="N333" s="113" t="b">
        <v>0</v>
      </c>
      <c r="O333" s="113" t="b">
        <v>0</v>
      </c>
      <c r="P333" s="113" t="b">
        <v>0</v>
      </c>
      <c r="Q333" s="105"/>
      <c r="R333" s="106" t="str">
        <f t="array" ref="R333">IFERROR(INDEX('印量調查區'!G:G, MATCH(A333, '印量調查區'!A:A, 0)), "")</f>
        <v/>
      </c>
      <c r="S333" s="118" t="s">
        <v>4709</v>
      </c>
      <c r="T333" s="107"/>
      <c r="U333" s="107"/>
      <c r="V333" s="107"/>
      <c r="W333" s="105"/>
      <c r="X333" s="105"/>
      <c r="Y333" s="107"/>
      <c r="Z333" s="105"/>
      <c r="AA333" s="107"/>
      <c r="AB333" s="107"/>
      <c r="AC333" s="107"/>
      <c r="AD333" s="105"/>
      <c r="AE333" s="118" t="s">
        <v>4710</v>
      </c>
      <c r="AF333" s="105"/>
      <c r="AG333" s="105"/>
      <c r="AH333" s="107"/>
      <c r="AI333" s="107"/>
      <c r="AJ333" s="107"/>
      <c r="AK333" s="107"/>
      <c r="AL333" s="105"/>
      <c r="AM333" s="107"/>
      <c r="AN333" s="107"/>
      <c r="AO333" s="105"/>
      <c r="AP333" s="107"/>
      <c r="AQ333" s="109"/>
      <c r="AR333" s="109" t="str">
        <f>IFERROR(__xludf.DUMMYFUNCTION("IF(IFERROR(VLOOKUP(A333, IMPORTRANGE(""https://docs.google.com/spreadsheets/d/1f7uHQQgxgff8nh6aFDrh_cqkeFpcVPsvJILesm778_0"", ""工作表1!A:B""), 2, FALSE), """") &lt;&gt; """", ""有縮圖"", ""無縮圖"")"),"無縮圖")</f>
        <v>無縮圖</v>
      </c>
      <c r="AS333" s="107"/>
    </row>
    <row r="334">
      <c r="A334" s="114" t="s">
        <v>1439</v>
      </c>
      <c r="B334" s="94"/>
      <c r="C334" s="351"/>
      <c r="D334" s="97" t="s">
        <v>3280</v>
      </c>
      <c r="E334" s="97" t="s">
        <v>3280</v>
      </c>
      <c r="F334" s="98"/>
      <c r="G334" s="94" t="s">
        <v>140</v>
      </c>
      <c r="H334" s="100"/>
      <c r="I334" s="100"/>
      <c r="J334" s="110"/>
      <c r="K334" s="94"/>
      <c r="L334" s="111"/>
      <c r="M334" s="112" t="b">
        <v>1</v>
      </c>
      <c r="N334" s="113" t="b">
        <v>0</v>
      </c>
      <c r="O334" s="113" t="b">
        <v>1</v>
      </c>
      <c r="P334" s="113" t="b">
        <v>0</v>
      </c>
      <c r="Q334" s="107"/>
      <c r="R334" s="106" t="str">
        <f t="array" ref="R334">IFERROR(INDEX('印量調查區'!G:G, MATCH(A334, '印量調查區'!A:A, 0)), "")</f>
        <v/>
      </c>
      <c r="S334" s="118" t="s">
        <v>6741</v>
      </c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  <c r="AI334" s="107"/>
      <c r="AJ334" s="107"/>
      <c r="AK334" s="107"/>
      <c r="AL334" s="107"/>
      <c r="AM334" s="107"/>
      <c r="AN334" s="118" t="s">
        <v>6746</v>
      </c>
      <c r="AO334" s="107"/>
      <c r="AP334" s="107"/>
      <c r="AQ334" s="109"/>
      <c r="AR334" s="109" t="str">
        <f>IFERROR(__xludf.DUMMYFUNCTION("IF(IFERROR(VLOOKUP(A334, IMPORTRANGE(""https://docs.google.com/spreadsheets/d/1f7uHQQgxgff8nh6aFDrh_cqkeFpcVPsvJILesm778_0"", ""工作表1!A:B""), 2, FALSE), """") &lt;&gt; """", ""有縮圖"", ""無縮圖"")"),"無縮圖")</f>
        <v>無縮圖</v>
      </c>
      <c r="AS334" s="107"/>
    </row>
    <row r="335">
      <c r="A335" s="114" t="s">
        <v>1442</v>
      </c>
      <c r="B335" s="94" t="s">
        <v>6757</v>
      </c>
      <c r="C335" s="351"/>
      <c r="D335" s="96"/>
      <c r="E335" s="97" t="s">
        <v>2658</v>
      </c>
      <c r="F335" s="98"/>
      <c r="G335" s="94" t="s">
        <v>140</v>
      </c>
      <c r="H335" s="100"/>
      <c r="I335" s="100"/>
      <c r="J335" s="101"/>
      <c r="K335" s="94"/>
      <c r="L335" s="111"/>
      <c r="M335" s="112" t="b">
        <v>1</v>
      </c>
      <c r="N335" s="113" t="b">
        <v>0</v>
      </c>
      <c r="O335" s="113" t="b">
        <v>0</v>
      </c>
      <c r="P335" s="113" t="b">
        <v>0</v>
      </c>
      <c r="Q335" s="107"/>
      <c r="R335" s="106" t="str">
        <f t="array" ref="R335">IFERROR(INDEX('印量調查區'!G:G, MATCH(A335, '印量調查區'!A:A, 0)), "")</f>
        <v/>
      </c>
      <c r="S335" s="118" t="s">
        <v>6761</v>
      </c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18" t="s">
        <v>6764</v>
      </c>
      <c r="AF335" s="107"/>
      <c r="AG335" s="107"/>
      <c r="AH335" s="107"/>
      <c r="AI335" s="107"/>
      <c r="AJ335" s="107"/>
      <c r="AK335" s="107"/>
      <c r="AL335" s="107"/>
      <c r="AM335" s="107"/>
      <c r="AN335" s="183"/>
      <c r="AO335" s="105"/>
      <c r="AP335" s="107"/>
      <c r="AQ335" s="109"/>
      <c r="AR335" s="109" t="str">
        <f>IFERROR(__xludf.DUMMYFUNCTION("IF(IFERROR(VLOOKUP(A335, IMPORTRANGE(""https://docs.google.com/spreadsheets/d/1f7uHQQgxgff8nh6aFDrh_cqkeFpcVPsvJILesm778_0"", ""工作表1!A:B""), 2, FALSE), """") &lt;&gt; """", ""有縮圖"", ""無縮圖"")"),"無縮圖")</f>
        <v>無縮圖</v>
      </c>
      <c r="AS335" s="107"/>
    </row>
    <row r="336">
      <c r="A336" s="114" t="s">
        <v>1444</v>
      </c>
      <c r="B336" s="94" t="s">
        <v>6016</v>
      </c>
      <c r="C336" s="120" t="s">
        <v>2653</v>
      </c>
      <c r="D336" s="97" t="s">
        <v>2653</v>
      </c>
      <c r="E336" s="96"/>
      <c r="F336" s="98"/>
      <c r="G336" s="94" t="s">
        <v>140</v>
      </c>
      <c r="H336" s="100"/>
      <c r="I336" s="100"/>
      <c r="J336" s="211"/>
      <c r="K336" s="94"/>
      <c r="L336" s="111"/>
      <c r="M336" s="112" t="b">
        <v>1</v>
      </c>
      <c r="N336" s="113" t="b">
        <v>0</v>
      </c>
      <c r="O336" s="113" t="b">
        <v>0</v>
      </c>
      <c r="P336" s="113" t="b">
        <v>0</v>
      </c>
      <c r="Q336" s="107"/>
      <c r="R336" s="106" t="str">
        <f t="array" ref="R336">IFERROR(INDEX('印量調查區'!G:G, MATCH(A336, '印量調查區'!A:A, 0)), "")</f>
        <v/>
      </c>
      <c r="S336" s="118" t="s">
        <v>6770</v>
      </c>
      <c r="T336" s="107"/>
      <c r="U336" s="107"/>
      <c r="V336" s="107"/>
      <c r="W336" s="118" t="s">
        <v>6774</v>
      </c>
      <c r="X336" s="107"/>
      <c r="Y336" s="107"/>
      <c r="Z336" s="107"/>
      <c r="AA336" s="107"/>
      <c r="AB336" s="107"/>
      <c r="AC336" s="107"/>
      <c r="AD336" s="107"/>
      <c r="AE336" s="118" t="s">
        <v>6775</v>
      </c>
      <c r="AF336" s="107"/>
      <c r="AG336" s="107"/>
      <c r="AH336" s="107"/>
      <c r="AI336" s="107"/>
      <c r="AJ336" s="107"/>
      <c r="AK336" s="107"/>
      <c r="AL336" s="118" t="s">
        <v>6776</v>
      </c>
      <c r="AM336" s="107"/>
      <c r="AN336" s="105"/>
      <c r="AO336" s="105"/>
      <c r="AP336" s="107"/>
      <c r="AQ336" s="109"/>
      <c r="AR336" s="109" t="str">
        <f>IFERROR(__xludf.DUMMYFUNCTION("IF(IFERROR(VLOOKUP(A336, IMPORTRANGE(""https://docs.google.com/spreadsheets/d/1f7uHQQgxgff8nh6aFDrh_cqkeFpcVPsvJILesm778_0"", ""工作表1!A:B""), 2, FALSE), """") &lt;&gt; """", ""有縮圖"", ""無縮圖"")"),"無縮圖")</f>
        <v>無縮圖</v>
      </c>
      <c r="AS336" s="107"/>
    </row>
    <row r="337">
      <c r="A337" s="114" t="s">
        <v>1445</v>
      </c>
      <c r="B337" s="94" t="s">
        <v>6778</v>
      </c>
      <c r="C337" s="351"/>
      <c r="D337" s="97" t="s">
        <v>2146</v>
      </c>
      <c r="E337" s="96"/>
      <c r="F337" s="98"/>
      <c r="G337" s="94" t="s">
        <v>305</v>
      </c>
      <c r="H337" s="100"/>
      <c r="I337" s="100"/>
      <c r="J337" s="211"/>
      <c r="K337" s="94"/>
      <c r="L337" s="111"/>
      <c r="M337" s="112" t="b">
        <v>1</v>
      </c>
      <c r="N337" s="113" t="b">
        <v>0</v>
      </c>
      <c r="O337" s="113" t="b">
        <v>0</v>
      </c>
      <c r="P337" s="113" t="b">
        <v>0</v>
      </c>
      <c r="Q337" s="107"/>
      <c r="R337" s="106" t="str">
        <f t="array" ref="R337">IFERROR(INDEX('印量調查區'!G:G, MATCH(A337, '印量調查區'!A:A, 0)), "")</f>
        <v/>
      </c>
      <c r="S337" s="105" t="s">
        <v>3495</v>
      </c>
      <c r="T337" s="107"/>
      <c r="U337" s="107"/>
      <c r="V337" s="107"/>
      <c r="W337" s="118" t="s">
        <v>6783</v>
      </c>
      <c r="X337" s="107"/>
      <c r="Y337" s="105" t="s">
        <v>118</v>
      </c>
      <c r="Z337" s="118" t="s">
        <v>6785</v>
      </c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107"/>
      <c r="AK337" s="107"/>
      <c r="AL337" s="107"/>
      <c r="AM337" s="107"/>
      <c r="AN337" s="107"/>
      <c r="AO337" s="105"/>
      <c r="AP337" s="107"/>
      <c r="AQ337" s="109"/>
      <c r="AR337" s="109" t="str">
        <f>IFERROR(__xludf.DUMMYFUNCTION("IF(IFERROR(VLOOKUP(A337, IMPORTRANGE(""https://docs.google.com/spreadsheets/d/1f7uHQQgxgff8nh6aFDrh_cqkeFpcVPsvJILesm778_0"", ""工作表1!A:B""), 2, FALSE), """") &lt;&gt; """", ""有縮圖"", ""無縮圖"")"),"有縮圖")</f>
        <v>有縮圖</v>
      </c>
      <c r="AS337" s="107"/>
    </row>
    <row r="338">
      <c r="A338" s="114" t="s">
        <v>1446</v>
      </c>
      <c r="B338" s="94"/>
      <c r="C338" s="95"/>
      <c r="D338" s="96"/>
      <c r="E338" s="115" t="s">
        <v>2324</v>
      </c>
      <c r="F338" s="98"/>
      <c r="G338" s="94"/>
      <c r="H338" s="99"/>
      <c r="I338" s="99"/>
      <c r="J338" s="110"/>
      <c r="K338" s="98"/>
      <c r="L338" s="111"/>
      <c r="M338" s="112" t="b">
        <v>0</v>
      </c>
      <c r="N338" s="113" t="b">
        <v>0</v>
      </c>
      <c r="O338" s="113" t="b">
        <v>0</v>
      </c>
      <c r="P338" s="113" t="b">
        <v>0</v>
      </c>
      <c r="Q338" s="107"/>
      <c r="R338" s="106" t="str">
        <f t="array" ref="R338">IFERROR(INDEX('印量調查區'!G:G, MATCH(A338, '印量調查區'!A:A, 0)), "")</f>
        <v/>
      </c>
      <c r="S338" s="107"/>
      <c r="T338" s="107"/>
      <c r="U338" s="107"/>
      <c r="V338" s="107"/>
      <c r="W338" s="105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107"/>
      <c r="AK338" s="107"/>
      <c r="AL338" s="107"/>
      <c r="AM338" s="107"/>
      <c r="AN338" s="105"/>
      <c r="AO338" s="107"/>
      <c r="AP338" s="107"/>
      <c r="AQ338" s="109"/>
      <c r="AR338" s="109" t="str">
        <f>IFERROR(__xludf.DUMMYFUNCTION("IF(IFERROR(VLOOKUP(A338, IMPORTRANGE(""https://docs.google.com/spreadsheets/d/1f7uHQQgxgff8nh6aFDrh_cqkeFpcVPsvJILesm778_0"", ""工作表1!A:B""), 2, FALSE), """") &lt;&gt; """", ""有縮圖"", ""無縮圖"")"),"無縮圖")</f>
        <v>無縮圖</v>
      </c>
      <c r="AS338" s="107"/>
    </row>
    <row r="339">
      <c r="A339" s="114" t="s">
        <v>1447</v>
      </c>
      <c r="B339" s="94" t="s">
        <v>6794</v>
      </c>
      <c r="C339" s="351"/>
      <c r="D339" s="97" t="s">
        <v>2425</v>
      </c>
      <c r="E339" s="115" t="s">
        <v>3175</v>
      </c>
      <c r="F339" s="98"/>
      <c r="G339" s="94" t="s">
        <v>6795</v>
      </c>
      <c r="H339" s="100" t="s">
        <v>34</v>
      </c>
      <c r="I339" s="100" t="s">
        <v>84</v>
      </c>
      <c r="J339" s="101"/>
      <c r="K339" s="94" t="s">
        <v>6796</v>
      </c>
      <c r="L339" s="111"/>
      <c r="M339" s="112" t="b">
        <v>1</v>
      </c>
      <c r="N339" s="113" t="b">
        <v>1</v>
      </c>
      <c r="O339" s="113" t="b">
        <v>0</v>
      </c>
      <c r="P339" s="113" t="b">
        <v>1</v>
      </c>
      <c r="Q339" s="107"/>
      <c r="R339" s="106" t="str">
        <f t="array" ref="R339">IFERROR(INDEX('印量調查區'!G:G, MATCH(A339, '印量調查區'!A:A, 0)), "")</f>
        <v/>
      </c>
      <c r="S339" s="107"/>
      <c r="T339" s="107"/>
      <c r="U339" s="107"/>
      <c r="V339" s="107"/>
      <c r="W339" s="118" t="s">
        <v>6802</v>
      </c>
      <c r="X339" s="107"/>
      <c r="Y339" s="107"/>
      <c r="Z339" s="107"/>
      <c r="AA339" s="107"/>
      <c r="AB339" s="107"/>
      <c r="AC339" s="107"/>
      <c r="AD339" s="107"/>
      <c r="AE339" s="118" t="s">
        <v>6807</v>
      </c>
      <c r="AF339" s="107"/>
      <c r="AG339" s="118" t="s">
        <v>6808</v>
      </c>
      <c r="AH339" s="107"/>
      <c r="AI339" s="107"/>
      <c r="AJ339" s="107"/>
      <c r="AK339" s="107"/>
      <c r="AL339" s="107"/>
      <c r="AM339" s="107"/>
      <c r="AN339" s="107"/>
      <c r="AO339" s="118" t="s">
        <v>6810</v>
      </c>
      <c r="AP339" s="105"/>
      <c r="AQ339" s="109"/>
      <c r="AR339" s="109" t="str">
        <f>IFERROR(__xludf.DUMMYFUNCTION("IF(IFERROR(VLOOKUP(A339, IMPORTRANGE(""https://docs.google.com/spreadsheets/d/1f7uHQQgxgff8nh6aFDrh_cqkeFpcVPsvJILesm778_0"", ""工作表1!A:B""), 2, FALSE), """") &lt;&gt; """", ""有縮圖"", ""無縮圖"")"),"無縮圖")</f>
        <v>無縮圖</v>
      </c>
      <c r="AS339" s="107"/>
    </row>
    <row r="340">
      <c r="A340" s="114" t="s">
        <v>1448</v>
      </c>
      <c r="B340" s="94"/>
      <c r="C340" s="95"/>
      <c r="D340" s="97" t="s">
        <v>3035</v>
      </c>
      <c r="E340" s="97" t="s">
        <v>3035</v>
      </c>
      <c r="F340" s="98"/>
      <c r="G340" s="94" t="s">
        <v>144</v>
      </c>
      <c r="H340" s="100" t="s">
        <v>34</v>
      </c>
      <c r="I340" s="100" t="s">
        <v>3325</v>
      </c>
      <c r="J340" s="117" t="s">
        <v>3587</v>
      </c>
      <c r="K340" s="117" t="s">
        <v>6813</v>
      </c>
      <c r="L340" s="111"/>
      <c r="M340" s="112" t="b">
        <v>1</v>
      </c>
      <c r="N340" s="113" t="b">
        <v>1</v>
      </c>
      <c r="O340" s="113" t="b">
        <v>1</v>
      </c>
      <c r="P340" s="113" t="b">
        <v>0</v>
      </c>
      <c r="Q340" s="107"/>
      <c r="R340" s="106" t="str">
        <f t="array" ref="R340">IFERROR(INDEX('印量調查區'!G:G, MATCH(A340, '印量調查區'!A:A, 0)), "")</f>
        <v/>
      </c>
      <c r="S340" s="118" t="s">
        <v>6816</v>
      </c>
      <c r="T340" s="107"/>
      <c r="U340" s="107"/>
      <c r="V340" s="107"/>
      <c r="W340" s="107"/>
      <c r="X340" s="107"/>
      <c r="Y340" s="118" t="s">
        <v>6822</v>
      </c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107"/>
      <c r="AK340" s="118" t="s">
        <v>6828</v>
      </c>
      <c r="AL340" s="107"/>
      <c r="AM340" s="107"/>
      <c r="AN340" s="118" t="s">
        <v>6831</v>
      </c>
      <c r="AO340" s="105"/>
      <c r="AP340" s="107"/>
      <c r="AQ340" s="109"/>
      <c r="AR340" s="109" t="str">
        <f>IFERROR(__xludf.DUMMYFUNCTION("IF(IFERROR(VLOOKUP(A340, IMPORTRANGE(""https://docs.google.com/spreadsheets/d/1f7uHQQgxgff8nh6aFDrh_cqkeFpcVPsvJILesm778_0"", ""工作表1!A:B""), 2, FALSE), """") &lt;&gt; """", ""有縮圖"", ""無縮圖"")"),"無縮圖")</f>
        <v>無縮圖</v>
      </c>
      <c r="AS340" s="107"/>
    </row>
    <row r="341">
      <c r="A341" s="114" t="s">
        <v>1450</v>
      </c>
      <c r="B341" s="94"/>
      <c r="C341" s="290" t="s">
        <v>2684</v>
      </c>
      <c r="D341" s="96"/>
      <c r="E341" s="97" t="s">
        <v>772</v>
      </c>
      <c r="F341" s="98"/>
      <c r="G341" s="94" t="s">
        <v>140</v>
      </c>
      <c r="H341" s="100"/>
      <c r="I341" s="100"/>
      <c r="J341" s="110"/>
      <c r="K341" s="94"/>
      <c r="L341" s="111"/>
      <c r="M341" s="112" t="b">
        <v>1</v>
      </c>
      <c r="N341" s="113" t="b">
        <v>0</v>
      </c>
      <c r="O341" s="113" t="b">
        <v>0</v>
      </c>
      <c r="P341" s="113" t="b">
        <v>0</v>
      </c>
      <c r="Q341" s="107"/>
      <c r="R341" s="106" t="str">
        <f t="array" ref="R341">IFERROR(INDEX('印量調查區'!G:G, MATCH(A341, '印量調查區'!A:A, 0)), "")</f>
        <v/>
      </c>
      <c r="S341" s="118" t="s">
        <v>5921</v>
      </c>
      <c r="T341" s="107"/>
      <c r="U341" s="107"/>
      <c r="V341" s="107"/>
      <c r="W341" s="118" t="s">
        <v>5922</v>
      </c>
      <c r="X341" s="107"/>
      <c r="Y341" s="105" t="s">
        <v>118</v>
      </c>
      <c r="Z341" s="105" t="s">
        <v>3062</v>
      </c>
      <c r="AA341" s="107"/>
      <c r="AB341" s="107"/>
      <c r="AC341" s="107"/>
      <c r="AD341" s="107"/>
      <c r="AE341" s="118" t="s">
        <v>5923</v>
      </c>
      <c r="AF341" s="105" t="s">
        <v>126</v>
      </c>
      <c r="AG341" s="105" t="s">
        <v>127</v>
      </c>
      <c r="AH341" s="107"/>
      <c r="AI341" s="105" t="s">
        <v>129</v>
      </c>
      <c r="AJ341" s="105" t="s">
        <v>130</v>
      </c>
      <c r="AK341" s="107"/>
      <c r="AL341" s="107"/>
      <c r="AM341" s="107"/>
      <c r="AN341" s="105"/>
      <c r="AO341" s="105"/>
      <c r="AP341" s="107"/>
      <c r="AQ341" s="109"/>
      <c r="AR341" s="109" t="str">
        <f>IFERROR(__xludf.DUMMYFUNCTION("IF(IFERROR(VLOOKUP(A341, IMPORTRANGE(""https://docs.google.com/spreadsheets/d/1f7uHQQgxgff8nh6aFDrh_cqkeFpcVPsvJILesm778_0"", ""工作表1!A:B""), 2, FALSE), """") &lt;&gt; """", ""有縮圖"", ""無縮圖"")"),"有縮圖")</f>
        <v>有縮圖</v>
      </c>
      <c r="AS341" s="107"/>
    </row>
    <row r="342">
      <c r="A342" s="284" t="s">
        <v>1451</v>
      </c>
      <c r="B342" s="94"/>
      <c r="C342" s="120" t="s">
        <v>2316</v>
      </c>
      <c r="D342" s="96"/>
      <c r="E342" s="96"/>
      <c r="F342" s="98"/>
      <c r="G342" s="24" t="s">
        <v>144</v>
      </c>
      <c r="H342" s="100"/>
      <c r="I342" s="100"/>
      <c r="J342" s="110"/>
      <c r="K342" s="94"/>
      <c r="L342" s="111"/>
      <c r="M342" s="112" t="b">
        <v>1</v>
      </c>
      <c r="N342" s="113" t="b">
        <v>0</v>
      </c>
      <c r="O342" s="113" t="b">
        <v>0</v>
      </c>
      <c r="P342" s="113" t="b">
        <v>0</v>
      </c>
      <c r="Q342" s="107"/>
      <c r="R342" s="106"/>
      <c r="S342" s="285" t="s">
        <v>6843</v>
      </c>
      <c r="T342" s="286"/>
      <c r="U342" s="286"/>
      <c r="V342" s="286"/>
      <c r="W342" s="285" t="s">
        <v>6846</v>
      </c>
      <c r="X342" s="286"/>
      <c r="Y342" s="286"/>
      <c r="Z342" s="286"/>
      <c r="AA342" s="286"/>
      <c r="AB342" s="286"/>
      <c r="AC342" s="286"/>
      <c r="AD342" s="286"/>
      <c r="AE342" s="286" t="s">
        <v>6850</v>
      </c>
      <c r="AF342" s="285"/>
      <c r="AG342" s="285"/>
      <c r="AH342" s="286"/>
      <c r="AI342" s="285"/>
      <c r="AJ342" s="286"/>
      <c r="AK342" s="286"/>
      <c r="AL342" s="286" t="s">
        <v>6851</v>
      </c>
      <c r="AM342" s="107"/>
      <c r="AN342" s="183"/>
      <c r="AO342" s="105"/>
      <c r="AP342" s="107"/>
      <c r="AQ342" s="109"/>
      <c r="AR342" s="109" t="str">
        <f>IFERROR(__xludf.DUMMYFUNCTION("IF(IFERROR(VLOOKUP(A342, IMPORTRANGE(""https://docs.google.com/spreadsheets/d/1f7uHQQgxgff8nh6aFDrh_cqkeFpcVPsvJILesm778_0"", ""工作表1!A:B""), 2, FALSE), """") &lt;&gt; """", ""有縮圖"", ""無縮圖"")"),"無縮圖")</f>
        <v>無縮圖</v>
      </c>
      <c r="AS342" s="107"/>
    </row>
    <row r="343">
      <c r="A343" s="114" t="s">
        <v>1453</v>
      </c>
      <c r="B343" s="94" t="s">
        <v>6853</v>
      </c>
      <c r="C343" s="290" t="s">
        <v>2296</v>
      </c>
      <c r="D343" s="97" t="s">
        <v>2296</v>
      </c>
      <c r="E343" s="96"/>
      <c r="F343" s="98"/>
      <c r="G343" s="94" t="s">
        <v>144</v>
      </c>
      <c r="H343" s="99"/>
      <c r="I343" s="99"/>
      <c r="J343" s="110"/>
      <c r="K343" s="98"/>
      <c r="L343" s="111"/>
      <c r="M343" s="112" t="b">
        <v>1</v>
      </c>
      <c r="N343" s="113" t="b">
        <v>0</v>
      </c>
      <c r="O343" s="113" t="b">
        <v>0</v>
      </c>
      <c r="P343" s="113" t="b">
        <v>0</v>
      </c>
      <c r="Q343" s="107"/>
      <c r="R343" s="106" t="str">
        <f t="array" ref="R343">IFERROR(INDEX('印量調查區'!G:G, MATCH(A343, '印量調查區'!A:A, 0)), "")</f>
        <v/>
      </c>
      <c r="S343" s="118" t="s">
        <v>6857</v>
      </c>
      <c r="T343" s="107"/>
      <c r="U343" s="107"/>
      <c r="V343" s="107"/>
      <c r="W343" s="118" t="s">
        <v>6862</v>
      </c>
      <c r="X343" s="107"/>
      <c r="Y343" s="118" t="s">
        <v>6863</v>
      </c>
      <c r="Z343" s="118" t="s">
        <v>6865</v>
      </c>
      <c r="AA343" s="107"/>
      <c r="AB343" s="107"/>
      <c r="AC343" s="107"/>
      <c r="AD343" s="107"/>
      <c r="AE343" s="105" t="s">
        <v>124</v>
      </c>
      <c r="AF343" s="105" t="s">
        <v>126</v>
      </c>
      <c r="AG343" s="105" t="s">
        <v>127</v>
      </c>
      <c r="AH343" s="107"/>
      <c r="AI343" s="105" t="s">
        <v>129</v>
      </c>
      <c r="AJ343" s="118" t="s">
        <v>6867</v>
      </c>
      <c r="AK343" s="107"/>
      <c r="AL343" s="107"/>
      <c r="AM343" s="107"/>
      <c r="AN343" s="107"/>
      <c r="AO343" s="107"/>
      <c r="AP343" s="107"/>
      <c r="AQ343" s="109"/>
      <c r="AR343" s="109" t="str">
        <f>IFERROR(__xludf.DUMMYFUNCTION("IF(IFERROR(VLOOKUP(A343, IMPORTRANGE(""https://docs.google.com/spreadsheets/d/1f7uHQQgxgff8nh6aFDrh_cqkeFpcVPsvJILesm778_0"", ""工作表1!A:B""), 2, FALSE), """") &lt;&gt; """", ""有縮圖"", ""無縮圖"")"),"無縮圖")</f>
        <v>無縮圖</v>
      </c>
      <c r="AS343" s="107"/>
    </row>
    <row r="344">
      <c r="A344" s="114" t="s">
        <v>1454</v>
      </c>
      <c r="B344" s="94"/>
      <c r="C344" s="351"/>
      <c r="D344" s="96"/>
      <c r="E344" s="97" t="s">
        <v>1925</v>
      </c>
      <c r="F344" s="98"/>
      <c r="G344" s="94" t="s">
        <v>144</v>
      </c>
      <c r="H344" s="100"/>
      <c r="I344" s="100"/>
      <c r="J344" s="117"/>
      <c r="K344" s="94"/>
      <c r="L344" s="111"/>
      <c r="M344" s="112" t="b">
        <v>1</v>
      </c>
      <c r="N344" s="113" t="b">
        <v>0</v>
      </c>
      <c r="O344" s="113" t="b">
        <v>0</v>
      </c>
      <c r="P344" s="113" t="b">
        <v>0</v>
      </c>
      <c r="Q344" s="105" t="s">
        <v>410</v>
      </c>
      <c r="R344" s="106" t="str">
        <f t="array" ref="R344">IFERROR(INDEX('印量調查區'!G:G, MATCH(A344, '印量調查區'!A:A, 0)), "")</f>
        <v/>
      </c>
      <c r="S344" s="118" t="s">
        <v>6875</v>
      </c>
      <c r="T344" s="107"/>
      <c r="U344" s="107"/>
      <c r="V344" s="107"/>
      <c r="W344" s="105"/>
      <c r="X344" s="107"/>
      <c r="Y344" s="107"/>
      <c r="Z344" s="107"/>
      <c r="AA344" s="107"/>
      <c r="AB344" s="107"/>
      <c r="AC344" s="107"/>
      <c r="AD344" s="107"/>
      <c r="AE344" s="118" t="s">
        <v>6878</v>
      </c>
      <c r="AF344" s="107"/>
      <c r="AG344" s="107"/>
      <c r="AH344" s="107"/>
      <c r="AI344" s="107"/>
      <c r="AJ344" s="107"/>
      <c r="AK344" s="107"/>
      <c r="AL344" s="105"/>
      <c r="AM344" s="107"/>
      <c r="AN344" s="107"/>
      <c r="AO344" s="105"/>
      <c r="AP344" s="107"/>
      <c r="AQ344" s="109"/>
      <c r="AR344" s="109" t="str">
        <f>IFERROR(__xludf.DUMMYFUNCTION("IF(IFERROR(VLOOKUP(A344, IMPORTRANGE(""https://docs.google.com/spreadsheets/d/1f7uHQQgxgff8nh6aFDrh_cqkeFpcVPsvJILesm778_0"", ""工作表1!A:B""), 2, FALSE), """") &lt;&gt; """", ""有縮圖"", ""無縮圖"")"),"無縮圖")</f>
        <v>無縮圖</v>
      </c>
      <c r="AS344" s="107"/>
    </row>
    <row r="345">
      <c r="A345" s="114" t="s">
        <v>1455</v>
      </c>
      <c r="B345" s="94" t="s">
        <v>6880</v>
      </c>
      <c r="C345" s="290" t="s">
        <v>2290</v>
      </c>
      <c r="D345" s="97" t="s">
        <v>2290</v>
      </c>
      <c r="E345" s="97" t="s">
        <v>2290</v>
      </c>
      <c r="F345" s="98"/>
      <c r="G345" s="94" t="s">
        <v>144</v>
      </c>
      <c r="H345" s="99"/>
      <c r="I345" s="99"/>
      <c r="J345" s="110"/>
      <c r="K345" s="98"/>
      <c r="L345" s="111"/>
      <c r="M345" s="112" t="b">
        <v>1</v>
      </c>
      <c r="N345" s="113" t="b">
        <v>0</v>
      </c>
      <c r="O345" s="113" t="b">
        <v>0</v>
      </c>
      <c r="P345" s="113" t="b">
        <v>0</v>
      </c>
      <c r="Q345" s="107"/>
      <c r="R345" s="106" t="str">
        <f t="array" ref="R345">IFERROR(INDEX('印量調查區'!G:G, MATCH(A345, '印量調查區'!A:A, 0)), "")</f>
        <v/>
      </c>
      <c r="S345" s="118" t="s">
        <v>6883</v>
      </c>
      <c r="T345" s="107"/>
      <c r="U345" s="107"/>
      <c r="V345" s="107"/>
      <c r="W345" s="107"/>
      <c r="X345" s="107"/>
      <c r="Y345" s="118" t="s">
        <v>6885</v>
      </c>
      <c r="Z345" s="107"/>
      <c r="AA345" s="107"/>
      <c r="AB345" s="107"/>
      <c r="AC345" s="107"/>
      <c r="AD345" s="107"/>
      <c r="AE345" s="107"/>
      <c r="AF345" s="107"/>
      <c r="AG345" s="107"/>
      <c r="AH345" s="107"/>
      <c r="AI345" s="107"/>
      <c r="AJ345" s="107"/>
      <c r="AK345" s="107"/>
      <c r="AL345" s="107"/>
      <c r="AM345" s="107"/>
      <c r="AN345" s="107"/>
      <c r="AO345" s="107"/>
      <c r="AP345" s="107"/>
      <c r="AQ345" s="109"/>
      <c r="AR345" s="109" t="str">
        <f>IFERROR(__xludf.DUMMYFUNCTION("IF(IFERROR(VLOOKUP(A345, IMPORTRANGE(""https://docs.google.com/spreadsheets/d/1f7uHQQgxgff8nh6aFDrh_cqkeFpcVPsvJILesm778_0"", ""工作表1!A:B""), 2, FALSE), """") &lt;&gt; """", ""有縮圖"", ""無縮圖"")"),"無縮圖")</f>
        <v>無縮圖</v>
      </c>
      <c r="AS345" s="107"/>
    </row>
    <row r="346">
      <c r="A346" s="114" t="s">
        <v>1456</v>
      </c>
      <c r="B346" s="94"/>
      <c r="C346" s="120" t="s">
        <v>2398</v>
      </c>
      <c r="D346" s="96"/>
      <c r="E346" s="116"/>
      <c r="F346" s="98"/>
      <c r="G346" s="94"/>
      <c r="H346" s="100"/>
      <c r="I346" s="100"/>
      <c r="J346" s="117"/>
      <c r="K346" s="94"/>
      <c r="L346" s="111"/>
      <c r="M346" s="112" t="b">
        <v>0</v>
      </c>
      <c r="N346" s="113" t="b">
        <v>0</v>
      </c>
      <c r="O346" s="113" t="b">
        <v>0</v>
      </c>
      <c r="P346" s="113" t="b">
        <v>0</v>
      </c>
      <c r="Q346" s="107"/>
      <c r="R346" s="106" t="str">
        <f t="array" ref="R346">IFERROR(INDEX('印量調查區'!G:G, MATCH(A346, '印量調查區'!A:A, 0)), "")</f>
        <v/>
      </c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  <c r="AI346" s="107"/>
      <c r="AJ346" s="107"/>
      <c r="AK346" s="107"/>
      <c r="AL346" s="107"/>
      <c r="AM346" s="107"/>
      <c r="AN346" s="107"/>
      <c r="AO346" s="183"/>
      <c r="AP346" s="107"/>
      <c r="AQ346" s="109"/>
      <c r="AR346" s="109" t="str">
        <f>IFERROR(__xludf.DUMMYFUNCTION("IF(IFERROR(VLOOKUP(A346, IMPORTRANGE(""https://docs.google.com/spreadsheets/d/1f7uHQQgxgff8nh6aFDrh_cqkeFpcVPsvJILesm778_0"", ""工作表1!A:B""), 2, FALSE), """") &lt;&gt; """", ""有縮圖"", ""無縮圖"")"),"無縮圖")</f>
        <v>無縮圖</v>
      </c>
      <c r="AS346" s="105"/>
    </row>
    <row r="347">
      <c r="A347" s="114" t="s">
        <v>1458</v>
      </c>
      <c r="B347" s="94"/>
      <c r="C347" s="290" t="s">
        <v>2765</v>
      </c>
      <c r="D347" s="115" t="s">
        <v>2765</v>
      </c>
      <c r="E347" s="96"/>
      <c r="F347" s="98"/>
      <c r="G347" s="94" t="s">
        <v>6893</v>
      </c>
      <c r="H347" s="100" t="s">
        <v>34</v>
      </c>
      <c r="I347" s="100" t="s">
        <v>108</v>
      </c>
      <c r="J347" s="360" t="s">
        <v>6894</v>
      </c>
      <c r="K347" s="94" t="s">
        <v>6895</v>
      </c>
      <c r="L347" s="111"/>
      <c r="M347" s="112" t="b">
        <v>1</v>
      </c>
      <c r="N347" s="113" t="b">
        <v>1</v>
      </c>
      <c r="O347" s="113" t="b">
        <v>1</v>
      </c>
      <c r="P347" s="113" t="b">
        <v>1</v>
      </c>
      <c r="Q347" s="105"/>
      <c r="R347" s="106" t="str">
        <f t="array" ref="R347">IFERROR(INDEX('印量調查區'!G:G, MATCH(A347, '印量調查區'!A:A, 0)), "")</f>
        <v/>
      </c>
      <c r="S347" s="172" t="s">
        <v>6897</v>
      </c>
      <c r="T347" s="107"/>
      <c r="U347" s="107"/>
      <c r="V347" s="107"/>
      <c r="W347" s="118" t="s">
        <v>6899</v>
      </c>
      <c r="X347" s="107"/>
      <c r="Y347" s="118" t="s">
        <v>6905</v>
      </c>
      <c r="Z347" s="118" t="s">
        <v>6908</v>
      </c>
      <c r="AA347" s="107"/>
      <c r="AB347" s="107"/>
      <c r="AC347" s="107"/>
      <c r="AD347" s="107"/>
      <c r="AE347" s="107"/>
      <c r="AF347" s="107"/>
      <c r="AG347" s="107"/>
      <c r="AH347" s="107"/>
      <c r="AI347" s="107"/>
      <c r="AJ347" s="107"/>
      <c r="AK347" s="107"/>
      <c r="AL347" s="105"/>
      <c r="AM347" s="105"/>
      <c r="AN347" s="118" t="s">
        <v>6912</v>
      </c>
      <c r="AO347" s="118" t="s">
        <v>6914</v>
      </c>
      <c r="AP347" s="107"/>
      <c r="AQ347" s="109"/>
      <c r="AR347" s="109" t="str">
        <f>IFERROR(__xludf.DUMMYFUNCTION("IF(IFERROR(VLOOKUP(A347, IMPORTRANGE(""https://docs.google.com/spreadsheets/d/1f7uHQQgxgff8nh6aFDrh_cqkeFpcVPsvJILesm778_0"", ""工作表1!A:B""), 2, FALSE), """") &lt;&gt; """", ""有縮圖"", ""無縮圖"")"),"無縮圖")</f>
        <v>無縮圖</v>
      </c>
      <c r="AS347" s="107"/>
    </row>
    <row r="348">
      <c r="A348" s="114" t="s">
        <v>1459</v>
      </c>
      <c r="B348" s="94"/>
      <c r="C348" s="290" t="s">
        <v>2004</v>
      </c>
      <c r="D348" s="97" t="s">
        <v>2004</v>
      </c>
      <c r="E348" s="96"/>
      <c r="F348" s="98"/>
      <c r="G348" s="94"/>
      <c r="H348" s="99"/>
      <c r="I348" s="100"/>
      <c r="J348" s="101"/>
      <c r="K348" s="94"/>
      <c r="L348" s="111"/>
      <c r="M348" s="112" t="b">
        <v>0</v>
      </c>
      <c r="N348" s="113" t="b">
        <v>0</v>
      </c>
      <c r="O348" s="113" t="b">
        <v>0</v>
      </c>
      <c r="P348" s="113" t="b">
        <v>0</v>
      </c>
      <c r="Q348" s="105"/>
      <c r="R348" s="106" t="str">
        <f t="array" ref="R348">IFERROR(INDEX('印量調查區'!G:G, MATCH(A348, '印量調查區'!A:A, 0)), "")</f>
        <v/>
      </c>
      <c r="S348" s="105"/>
      <c r="T348" s="107"/>
      <c r="U348" s="105"/>
      <c r="V348" s="107"/>
      <c r="W348" s="105"/>
      <c r="X348" s="107"/>
      <c r="Y348" s="107"/>
      <c r="Z348" s="105"/>
      <c r="AA348" s="105"/>
      <c r="AB348" s="107"/>
      <c r="AC348" s="107"/>
      <c r="AD348" s="107"/>
      <c r="AE348" s="107"/>
      <c r="AF348" s="107"/>
      <c r="AG348" s="107"/>
      <c r="AH348" s="105"/>
      <c r="AI348" s="105"/>
      <c r="AJ348" s="105"/>
      <c r="AK348" s="107"/>
      <c r="AL348" s="105"/>
      <c r="AM348" s="107"/>
      <c r="AN348" s="108"/>
      <c r="AO348" s="105"/>
      <c r="AP348" s="107"/>
      <c r="AQ348" s="109"/>
      <c r="AR348" s="109" t="str">
        <f>IFERROR(__xludf.DUMMYFUNCTION("IF(IFERROR(VLOOKUP(A348, IMPORTRANGE(""https://docs.google.com/spreadsheets/d/1f7uHQQgxgff8nh6aFDrh_cqkeFpcVPsvJILesm778_0"", ""工作表1!A:B""), 2, FALSE), """") &lt;&gt; """", ""有縮圖"", ""無縮圖"")"),"無縮圖")</f>
        <v>無縮圖</v>
      </c>
      <c r="AS348" s="107"/>
    </row>
    <row r="349">
      <c r="A349" s="114" t="s">
        <v>468</v>
      </c>
      <c r="B349" s="94" t="s">
        <v>6230</v>
      </c>
      <c r="C349" s="290" t="s">
        <v>2563</v>
      </c>
      <c r="D349" s="96"/>
      <c r="E349" s="97" t="s">
        <v>2548</v>
      </c>
      <c r="F349" s="98"/>
      <c r="G349" s="94" t="s">
        <v>6231</v>
      </c>
      <c r="H349" s="100"/>
      <c r="I349" s="100" t="s">
        <v>108</v>
      </c>
      <c r="J349" s="117" t="s">
        <v>145</v>
      </c>
      <c r="K349" s="94" t="s">
        <v>6921</v>
      </c>
      <c r="L349" s="111"/>
      <c r="M349" s="112" t="b">
        <v>1</v>
      </c>
      <c r="N349" s="113" t="b">
        <v>1</v>
      </c>
      <c r="O349" s="113" t="b">
        <v>1</v>
      </c>
      <c r="P349" s="113" t="b">
        <v>1</v>
      </c>
      <c r="Q349" s="107"/>
      <c r="R349" s="106" t="str">
        <f t="array" ref="R349">IFERROR(INDEX('印量調查區'!G:G, MATCH(A349, '印量調查區'!A:A, 0)), "")</f>
        <v/>
      </c>
      <c r="S349" s="118" t="s">
        <v>6235</v>
      </c>
      <c r="T349" s="107"/>
      <c r="U349" s="107"/>
      <c r="V349" s="107"/>
      <c r="W349" s="107"/>
      <c r="X349" s="107"/>
      <c r="Y349" s="118" t="s">
        <v>6236</v>
      </c>
      <c r="Z349" s="118" t="s">
        <v>6237</v>
      </c>
      <c r="AA349" s="107"/>
      <c r="AB349" s="107"/>
      <c r="AC349" s="107"/>
      <c r="AD349" s="107"/>
      <c r="AE349" s="107"/>
      <c r="AF349" s="107"/>
      <c r="AG349" s="107"/>
      <c r="AH349" s="107"/>
      <c r="AI349" s="107"/>
      <c r="AJ349" s="107"/>
      <c r="AK349" s="107"/>
      <c r="AL349" s="107"/>
      <c r="AM349" s="107"/>
      <c r="AN349" s="108" t="s">
        <v>6928</v>
      </c>
      <c r="AO349" s="118" t="s">
        <v>6930</v>
      </c>
      <c r="AP349" s="107"/>
      <c r="AQ349" s="109"/>
      <c r="AR349" s="109" t="str">
        <f>IFERROR(__xludf.DUMMYFUNCTION("IF(IFERROR(VLOOKUP(A349, IMPORTRANGE(""https://docs.google.com/spreadsheets/d/1f7uHQQgxgff8nh6aFDrh_cqkeFpcVPsvJILesm778_0"", ""工作表1!A:B""), 2, FALSE), """") &lt;&gt; """", ""有縮圖"", ""無縮圖"")"),"有縮圖")</f>
        <v>有縮圖</v>
      </c>
      <c r="AS349" s="105"/>
    </row>
    <row r="350">
      <c r="A350" s="114" t="s">
        <v>1460</v>
      </c>
      <c r="B350" s="94" t="s">
        <v>6155</v>
      </c>
      <c r="C350" s="290" t="s">
        <v>2542</v>
      </c>
      <c r="D350" s="97" t="s">
        <v>2542</v>
      </c>
      <c r="E350" s="96"/>
      <c r="F350" s="98"/>
      <c r="G350" s="94" t="s">
        <v>227</v>
      </c>
      <c r="H350" s="99"/>
      <c r="I350" s="100" t="s">
        <v>108</v>
      </c>
      <c r="J350" s="117" t="s">
        <v>145</v>
      </c>
      <c r="K350" s="94" t="s">
        <v>6936</v>
      </c>
      <c r="L350" s="111"/>
      <c r="M350" s="112" t="b">
        <v>1</v>
      </c>
      <c r="N350" s="113" t="b">
        <v>1</v>
      </c>
      <c r="O350" s="113" t="b">
        <v>1</v>
      </c>
      <c r="P350" s="113" t="b">
        <v>0</v>
      </c>
      <c r="Q350" s="107"/>
      <c r="R350" s="106" t="str">
        <f t="array" ref="R350">IFERROR(INDEX('印量調查區'!G:G, MATCH(A350, '印量調查區'!A:A, 0)), "")</f>
        <v/>
      </c>
      <c r="S350" s="118" t="s">
        <v>6157</v>
      </c>
      <c r="T350" s="107"/>
      <c r="U350" s="107"/>
      <c r="V350" s="107"/>
      <c r="W350" s="118" t="s">
        <v>6158</v>
      </c>
      <c r="X350" s="107"/>
      <c r="Y350" s="118" t="s">
        <v>6159</v>
      </c>
      <c r="Z350" s="118" t="s">
        <v>6160</v>
      </c>
      <c r="AA350" s="107"/>
      <c r="AB350" s="107"/>
      <c r="AC350" s="107"/>
      <c r="AD350" s="107"/>
      <c r="AE350" s="118" t="s">
        <v>6161</v>
      </c>
      <c r="AF350" s="118" t="s">
        <v>6162</v>
      </c>
      <c r="AG350" s="107"/>
      <c r="AH350" s="107"/>
      <c r="AI350" s="107"/>
      <c r="AJ350" s="118" t="s">
        <v>6163</v>
      </c>
      <c r="AK350" s="107"/>
      <c r="AL350" s="107"/>
      <c r="AM350" s="107"/>
      <c r="AN350" s="118" t="s">
        <v>6949</v>
      </c>
      <c r="AO350" s="107"/>
      <c r="AP350" s="107"/>
      <c r="AQ350" s="109"/>
      <c r="AR350" s="109" t="str">
        <f>IFERROR(__xludf.DUMMYFUNCTION("IF(IFERROR(VLOOKUP(A350, IMPORTRANGE(""https://docs.google.com/spreadsheets/d/1f7uHQQgxgff8nh6aFDrh_cqkeFpcVPsvJILesm778_0"", ""工作表1!A:B""), 2, FALSE), """") &lt;&gt; """", ""有縮圖"", ""無縮圖"")"),"有縮圖")</f>
        <v>有縮圖</v>
      </c>
      <c r="AS350" s="107"/>
    </row>
    <row r="351">
      <c r="A351" s="114" t="s">
        <v>1461</v>
      </c>
      <c r="B351" s="94"/>
      <c r="C351" s="290" t="s">
        <v>2464</v>
      </c>
      <c r="D351" s="116"/>
      <c r="E351" s="96"/>
      <c r="F351" s="98"/>
      <c r="G351" s="94" t="s">
        <v>6957</v>
      </c>
      <c r="H351" s="99"/>
      <c r="I351" s="100"/>
      <c r="J351" s="211"/>
      <c r="K351" s="94"/>
      <c r="L351" s="111"/>
      <c r="M351" s="112" t="b">
        <v>1</v>
      </c>
      <c r="N351" s="113" t="b">
        <v>0</v>
      </c>
      <c r="O351" s="113" t="b">
        <v>0</v>
      </c>
      <c r="P351" s="113" t="b">
        <v>0</v>
      </c>
      <c r="Q351" s="107"/>
      <c r="R351" s="106" t="str">
        <f t="array" ref="R351">IFERROR(INDEX('印量調查區'!G:G, MATCH(A351, '印量調查區'!A:A, 0)), "")</f>
        <v/>
      </c>
      <c r="S351" s="107"/>
      <c r="T351" s="107"/>
      <c r="U351" s="107"/>
      <c r="V351" s="107"/>
      <c r="W351" s="118" t="s">
        <v>6959</v>
      </c>
      <c r="X351" s="107"/>
      <c r="Y351" s="107"/>
      <c r="Z351" s="107"/>
      <c r="AA351" s="107"/>
      <c r="AB351" s="107"/>
      <c r="AC351" s="107"/>
      <c r="AD351" s="107"/>
      <c r="AE351" s="107"/>
      <c r="AF351" s="118" t="s">
        <v>6960</v>
      </c>
      <c r="AG351" s="107"/>
      <c r="AH351" s="107"/>
      <c r="AI351" s="118" t="s">
        <v>6961</v>
      </c>
      <c r="AJ351" s="107"/>
      <c r="AK351" s="107"/>
      <c r="AL351" s="118" t="s">
        <v>6963</v>
      </c>
      <c r="AM351" s="105"/>
      <c r="AN351" s="107"/>
      <c r="AO351" s="105"/>
      <c r="AP351" s="107"/>
      <c r="AQ351" s="109"/>
      <c r="AR351" s="109" t="str">
        <f>IFERROR(__xludf.DUMMYFUNCTION("IF(IFERROR(VLOOKUP(A351, IMPORTRANGE(""https://docs.google.com/spreadsheets/d/1f7uHQQgxgff8nh6aFDrh_cqkeFpcVPsvJILesm778_0"", ""工作表1!A:B""), 2, FALSE), """") &lt;&gt; """", ""有縮圖"", ""無縮圖"")"),"無縮圖")</f>
        <v>無縮圖</v>
      </c>
      <c r="AS351" s="107"/>
    </row>
    <row r="352">
      <c r="A352" s="114" t="s">
        <v>1463</v>
      </c>
      <c r="B352" s="94" t="s">
        <v>5436</v>
      </c>
      <c r="C352" s="290" t="s">
        <v>1892</v>
      </c>
      <c r="D352" s="96"/>
      <c r="E352" s="116"/>
      <c r="F352" s="98"/>
      <c r="G352" s="94" t="s">
        <v>144</v>
      </c>
      <c r="H352" s="99"/>
      <c r="I352" s="100"/>
      <c r="J352" s="101"/>
      <c r="K352" s="94"/>
      <c r="L352" s="111"/>
      <c r="M352" s="112" t="b">
        <v>1</v>
      </c>
      <c r="N352" s="113" t="b">
        <v>0</v>
      </c>
      <c r="O352" s="113" t="b">
        <v>0</v>
      </c>
      <c r="P352" s="113" t="b">
        <v>0</v>
      </c>
      <c r="Q352" s="107"/>
      <c r="R352" s="106" t="str">
        <f t="array" ref="R352">IFERROR(INDEX('印量調查區'!G:G, MATCH(A352, '印量調查區'!A:A, 0)), "")</f>
        <v/>
      </c>
      <c r="S352" s="118" t="s">
        <v>5439</v>
      </c>
      <c r="T352" s="107"/>
      <c r="U352" s="107"/>
      <c r="V352" s="107"/>
      <c r="W352" s="118" t="s">
        <v>5440</v>
      </c>
      <c r="X352" s="107"/>
      <c r="Y352" s="107"/>
      <c r="Z352" s="118" t="s">
        <v>5441</v>
      </c>
      <c r="AA352" s="107"/>
      <c r="AB352" s="107"/>
      <c r="AC352" s="107"/>
      <c r="AD352" s="107"/>
      <c r="AE352" s="107"/>
      <c r="AF352" s="107"/>
      <c r="AG352" s="107"/>
      <c r="AH352" s="107"/>
      <c r="AI352" s="107"/>
      <c r="AJ352" s="118" t="s">
        <v>5443</v>
      </c>
      <c r="AK352" s="107"/>
      <c r="AL352" s="118" t="s">
        <v>5444</v>
      </c>
      <c r="AM352" s="107"/>
      <c r="AN352" s="107"/>
      <c r="AO352" s="105"/>
      <c r="AP352" s="107"/>
      <c r="AQ352" s="109"/>
      <c r="AR352" s="109" t="str">
        <f>IFERROR(__xludf.DUMMYFUNCTION("IF(IFERROR(VLOOKUP(A352, IMPORTRANGE(""https://docs.google.com/spreadsheets/d/1f7uHQQgxgff8nh6aFDrh_cqkeFpcVPsvJILesm778_0"", ""工作表1!A:B""), 2, FALSE), """") &lt;&gt; """", ""有縮圖"", ""無縮圖"")"),"無縮圖")</f>
        <v>無縮圖</v>
      </c>
      <c r="AS352" s="107"/>
    </row>
    <row r="353">
      <c r="A353" s="114" t="s">
        <v>1464</v>
      </c>
      <c r="B353" s="94" t="s">
        <v>6981</v>
      </c>
      <c r="C353" s="290" t="s">
        <v>2387</v>
      </c>
      <c r="D353" s="96"/>
      <c r="E353" s="96"/>
      <c r="F353" s="98"/>
      <c r="G353" s="94" t="s">
        <v>144</v>
      </c>
      <c r="H353" s="99"/>
      <c r="I353" s="99"/>
      <c r="J353" s="110"/>
      <c r="K353" s="98"/>
      <c r="L353" s="111"/>
      <c r="M353" s="112" t="b">
        <v>1</v>
      </c>
      <c r="N353" s="113" t="b">
        <v>0</v>
      </c>
      <c r="O353" s="113" t="b">
        <v>0</v>
      </c>
      <c r="P353" s="113" t="b">
        <v>0</v>
      </c>
      <c r="Q353" s="107"/>
      <c r="R353" s="106" t="str">
        <f t="array" ref="R353">IFERROR(INDEX('印量調查區'!G:G, MATCH(A353, '印量調查區'!A:A, 0)), "")</f>
        <v/>
      </c>
      <c r="S353" s="118" t="s">
        <v>6983</v>
      </c>
      <c r="T353" s="107"/>
      <c r="U353" s="118" t="s">
        <v>6985</v>
      </c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  <c r="AI353" s="107"/>
      <c r="AJ353" s="118" t="s">
        <v>6988</v>
      </c>
      <c r="AK353" s="107"/>
      <c r="AL353" s="107"/>
      <c r="AM353" s="107"/>
      <c r="AN353" s="107"/>
      <c r="AO353" s="107"/>
      <c r="AP353" s="107"/>
      <c r="AQ353" s="109"/>
      <c r="AR353" s="109" t="str">
        <f>IFERROR(__xludf.DUMMYFUNCTION("IF(IFERROR(VLOOKUP(A353, IMPORTRANGE(""https://docs.google.com/spreadsheets/d/1f7uHQQgxgff8nh6aFDrh_cqkeFpcVPsvJILesm778_0"", ""工作表1!A:B""), 2, FALSE), """") &lt;&gt; """", ""有縮圖"", ""無縮圖"")"),"有縮圖")</f>
        <v>有縮圖</v>
      </c>
      <c r="AS353" s="107"/>
    </row>
    <row r="354">
      <c r="A354" s="114" t="s">
        <v>1465</v>
      </c>
      <c r="B354" s="94" t="s">
        <v>4812</v>
      </c>
      <c r="C354" s="290" t="s">
        <v>1889</v>
      </c>
      <c r="D354" s="96"/>
      <c r="E354" s="115" t="s">
        <v>1877</v>
      </c>
      <c r="F354" s="98"/>
      <c r="G354" s="94" t="s">
        <v>144</v>
      </c>
      <c r="H354" s="100" t="s">
        <v>34</v>
      </c>
      <c r="I354" s="100" t="s">
        <v>108</v>
      </c>
      <c r="J354" s="211" t="s">
        <v>5933</v>
      </c>
      <c r="K354" s="98"/>
      <c r="L354" s="111"/>
      <c r="M354" s="112" t="b">
        <v>1</v>
      </c>
      <c r="N354" s="113" t="b">
        <v>1</v>
      </c>
      <c r="O354" s="113" t="b">
        <v>1</v>
      </c>
      <c r="P354" s="113" t="b">
        <v>0</v>
      </c>
      <c r="Q354" s="107"/>
      <c r="R354" s="106" t="str">
        <f t="array" ref="R354">IFERROR(INDEX('印量調查區'!G:G, MATCH(A354, '印量調查區'!A:A, 0)), "")</f>
        <v/>
      </c>
      <c r="S354" s="118" t="s">
        <v>4815</v>
      </c>
      <c r="T354" s="107"/>
      <c r="U354" s="107"/>
      <c r="V354" s="107"/>
      <c r="W354" s="118" t="s">
        <v>4816</v>
      </c>
      <c r="X354" s="107"/>
      <c r="Y354" s="107"/>
      <c r="Z354" s="107"/>
      <c r="AA354" s="107"/>
      <c r="AB354" s="107"/>
      <c r="AC354" s="107"/>
      <c r="AD354" s="118" t="s">
        <v>4817</v>
      </c>
      <c r="AE354" s="118" t="s">
        <v>4819</v>
      </c>
      <c r="AF354" s="107"/>
      <c r="AG354" s="118" t="s">
        <v>4820</v>
      </c>
      <c r="AH354" s="107"/>
      <c r="AI354" s="118" t="s">
        <v>4821</v>
      </c>
      <c r="AJ354" s="107"/>
      <c r="AK354" s="107"/>
      <c r="AL354" s="118" t="s">
        <v>4822</v>
      </c>
      <c r="AM354" s="107"/>
      <c r="AN354" s="108" t="s">
        <v>7000</v>
      </c>
      <c r="AO354" s="107"/>
      <c r="AP354" s="107"/>
      <c r="AQ354" s="109"/>
      <c r="AR354" s="109" t="str">
        <f>IFERROR(__xludf.DUMMYFUNCTION("IF(IFERROR(VLOOKUP(A354, IMPORTRANGE(""https://docs.google.com/spreadsheets/d/1f7uHQQgxgff8nh6aFDrh_cqkeFpcVPsvJILesm778_0"", ""工作表1!A:B""), 2, FALSE), """") &lt;&gt; """", ""有縮圖"", ""無縮圖"")"),"無縮圖")</f>
        <v>無縮圖</v>
      </c>
      <c r="AS354" s="107"/>
    </row>
    <row r="355">
      <c r="A355" s="114" t="s">
        <v>1466</v>
      </c>
      <c r="B355" s="94" t="s">
        <v>7004</v>
      </c>
      <c r="C355" s="290" t="s">
        <v>2020</v>
      </c>
      <c r="D355" s="256" t="s">
        <v>7005</v>
      </c>
      <c r="E355" s="256" t="s">
        <v>7005</v>
      </c>
      <c r="F355" s="98"/>
      <c r="G355" s="94" t="s">
        <v>7006</v>
      </c>
      <c r="H355" s="100" t="s">
        <v>34</v>
      </c>
      <c r="I355" s="100" t="s">
        <v>84</v>
      </c>
      <c r="J355" s="110"/>
      <c r="K355" s="98"/>
      <c r="L355" s="111"/>
      <c r="M355" s="112" t="b">
        <v>1</v>
      </c>
      <c r="N355" s="113" t="b">
        <v>1</v>
      </c>
      <c r="O355" s="113" t="b">
        <v>0</v>
      </c>
      <c r="P355" s="113" t="b">
        <v>1</v>
      </c>
      <c r="Q355" s="107"/>
      <c r="R355" s="106" t="str">
        <f t="array" ref="R355">IFERROR(INDEX('印量調查區'!G:G, MATCH(A355, '印量調查區'!A:A, 0)), "")</f>
        <v/>
      </c>
      <c r="S355" s="118" t="s">
        <v>7010</v>
      </c>
      <c r="T355" s="118" t="s">
        <v>7012</v>
      </c>
      <c r="U355" s="107"/>
      <c r="V355" s="107"/>
      <c r="W355" s="118" t="s">
        <v>7013</v>
      </c>
      <c r="X355" s="107"/>
      <c r="Y355" s="107"/>
      <c r="Z355" s="107"/>
      <c r="AA355" s="107"/>
      <c r="AB355" s="107"/>
      <c r="AC355" s="107"/>
      <c r="AD355" s="118" t="s">
        <v>7017</v>
      </c>
      <c r="AE355" s="118" t="s">
        <v>7019</v>
      </c>
      <c r="AF355" s="118" t="s">
        <v>7021</v>
      </c>
      <c r="AG355" s="107"/>
      <c r="AH355" s="107"/>
      <c r="AI355" s="107"/>
      <c r="AJ355" s="107"/>
      <c r="AK355" s="107"/>
      <c r="AL355" s="118" t="s">
        <v>7023</v>
      </c>
      <c r="AM355" s="107"/>
      <c r="AN355" s="107"/>
      <c r="AO355" s="118" t="s">
        <v>7025</v>
      </c>
      <c r="AP355" s="107"/>
      <c r="AQ355" s="109"/>
      <c r="AR355" s="109" t="str">
        <f>IFERROR(__xludf.DUMMYFUNCTION("IF(IFERROR(VLOOKUP(A355, IMPORTRANGE(""https://docs.google.com/spreadsheets/d/1f7uHQQgxgff8nh6aFDrh_cqkeFpcVPsvJILesm778_0"", ""工作表1!A:B""), 2, FALSE), """") &lt;&gt; """", ""有縮圖"", ""無縮圖"")"),"有縮圖")</f>
        <v>有縮圖</v>
      </c>
      <c r="AS355" s="107"/>
    </row>
    <row r="356">
      <c r="A356" s="114" t="s">
        <v>1467</v>
      </c>
      <c r="B356" s="94" t="s">
        <v>7027</v>
      </c>
      <c r="C356" s="290" t="s">
        <v>2222</v>
      </c>
      <c r="D356" s="96"/>
      <c r="E356" s="97" t="s">
        <v>2982</v>
      </c>
      <c r="F356" s="98"/>
      <c r="G356" s="94" t="s">
        <v>144</v>
      </c>
      <c r="H356" s="100" t="s">
        <v>34</v>
      </c>
      <c r="I356" s="100" t="s">
        <v>84</v>
      </c>
      <c r="J356" s="117"/>
      <c r="K356" s="94" t="s">
        <v>7031</v>
      </c>
      <c r="L356" s="111"/>
      <c r="M356" s="112" t="b">
        <v>1</v>
      </c>
      <c r="N356" s="113" t="b">
        <v>1</v>
      </c>
      <c r="O356" s="113" t="b">
        <v>0</v>
      </c>
      <c r="P356" s="113" t="b">
        <v>1</v>
      </c>
      <c r="Q356" s="105" t="s">
        <v>410</v>
      </c>
      <c r="R356" s="106" t="str">
        <f t="array" ref="R356">IFERROR(INDEX('印量調查區'!G:G, MATCH(A356, '印量調查區'!A:A, 0)), "")</f>
        <v/>
      </c>
      <c r="S356" s="118" t="s">
        <v>7033</v>
      </c>
      <c r="T356" s="107"/>
      <c r="U356" s="107"/>
      <c r="V356" s="107"/>
      <c r="W356" s="107"/>
      <c r="X356" s="107"/>
      <c r="Y356" s="107"/>
      <c r="Z356" s="118" t="s">
        <v>7034</v>
      </c>
      <c r="AA356" s="107"/>
      <c r="AB356" s="107"/>
      <c r="AC356" s="107"/>
      <c r="AD356" s="107"/>
      <c r="AE356" s="107"/>
      <c r="AF356" s="107"/>
      <c r="AG356" s="107"/>
      <c r="AH356" s="107"/>
      <c r="AI356" s="107"/>
      <c r="AJ356" s="107"/>
      <c r="AK356" s="107"/>
      <c r="AL356" s="118" t="s">
        <v>7036</v>
      </c>
      <c r="AM356" s="107"/>
      <c r="AN356" s="107"/>
      <c r="AO356" s="118" t="s">
        <v>7038</v>
      </c>
      <c r="AP356" s="107"/>
      <c r="AQ356" s="109"/>
      <c r="AR356" s="109" t="str">
        <f>IFERROR(__xludf.DUMMYFUNCTION("IF(IFERROR(VLOOKUP(A356, IMPORTRANGE(""https://docs.google.com/spreadsheets/d/1f7uHQQgxgff8nh6aFDrh_cqkeFpcVPsvJILesm778_0"", ""工作表1!A:B""), 2, FALSE), """") &lt;&gt; """", ""有縮圖"", ""無縮圖"")"),"無縮圖")</f>
        <v>無縮圖</v>
      </c>
      <c r="AS356" s="107"/>
    </row>
    <row r="357">
      <c r="A357" s="114" t="s">
        <v>1468</v>
      </c>
      <c r="B357" s="94"/>
      <c r="C357" s="351"/>
      <c r="D357" s="115" t="s">
        <v>3083</v>
      </c>
      <c r="E357" s="97" t="s">
        <v>3083</v>
      </c>
      <c r="F357" s="98"/>
      <c r="G357" s="94" t="s">
        <v>4066</v>
      </c>
      <c r="H357" s="99"/>
      <c r="I357" s="99"/>
      <c r="J357" s="110"/>
      <c r="K357" s="98"/>
      <c r="L357" s="111"/>
      <c r="M357" s="112" t="b">
        <v>1</v>
      </c>
      <c r="N357" s="113" t="b">
        <v>0</v>
      </c>
      <c r="O357" s="113" t="b">
        <v>0</v>
      </c>
      <c r="P357" s="113" t="b">
        <v>0</v>
      </c>
      <c r="Q357" s="107"/>
      <c r="R357" s="106" t="str">
        <f t="array" ref="R357">IFERROR(INDEX('印量調查區'!G:G, MATCH(A357, '印量調查區'!A:A, 0)), "")</f>
        <v/>
      </c>
      <c r="S357" s="118" t="s">
        <v>7042</v>
      </c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18" t="s">
        <v>7044</v>
      </c>
      <c r="AF357" s="107"/>
      <c r="AG357" s="107"/>
      <c r="AH357" s="107"/>
      <c r="AI357" s="107"/>
      <c r="AJ357" s="107"/>
      <c r="AK357" s="107"/>
      <c r="AL357" s="107"/>
      <c r="AM357" s="107"/>
      <c r="AN357" s="107"/>
      <c r="AO357" s="107"/>
      <c r="AP357" s="107"/>
      <c r="AQ357" s="109"/>
      <c r="AR357" s="109" t="str">
        <f>IFERROR(__xludf.DUMMYFUNCTION("IF(IFERROR(VLOOKUP(A357, IMPORTRANGE(""https://docs.google.com/spreadsheets/d/1f7uHQQgxgff8nh6aFDrh_cqkeFpcVPsvJILesm778_0"", ""工作表1!A:B""), 2, FALSE), """") &lt;&gt; """", ""有縮圖"", ""無縮圖"")"),"無縮圖")</f>
        <v>無縮圖</v>
      </c>
      <c r="AS357" s="107"/>
    </row>
    <row r="358">
      <c r="A358" s="114" t="s">
        <v>1469</v>
      </c>
      <c r="B358" s="94"/>
      <c r="C358" s="351"/>
      <c r="D358" s="96"/>
      <c r="E358" s="97" t="s">
        <v>3193</v>
      </c>
      <c r="F358" s="98"/>
      <c r="G358" s="94" t="s">
        <v>7046</v>
      </c>
      <c r="H358" s="100"/>
      <c r="I358" s="100"/>
      <c r="J358" s="110"/>
      <c r="K358" s="94"/>
      <c r="L358" s="111"/>
      <c r="M358" s="112" t="b">
        <v>1</v>
      </c>
      <c r="N358" s="113" t="b">
        <v>0</v>
      </c>
      <c r="O358" s="113" t="b">
        <v>0</v>
      </c>
      <c r="P358" s="113" t="b">
        <v>0</v>
      </c>
      <c r="Q358" s="105"/>
      <c r="R358" s="106" t="str">
        <f t="array" ref="R358">IFERROR(INDEX('印量調查區'!G:G, MATCH(A358, '印量調查區'!A:A, 0)), "")</f>
        <v/>
      </c>
      <c r="S358" s="118" t="s">
        <v>7053</v>
      </c>
      <c r="T358" s="107"/>
      <c r="U358" s="107"/>
      <c r="V358" s="107"/>
      <c r="W358" s="105"/>
      <c r="X358" s="107"/>
      <c r="Y358" s="107"/>
      <c r="Z358" s="105"/>
      <c r="AA358" s="105"/>
      <c r="AB358" s="107"/>
      <c r="AC358" s="107"/>
      <c r="AD358" s="105"/>
      <c r="AE358" s="105"/>
      <c r="AF358" s="107"/>
      <c r="AH358" s="107"/>
      <c r="AI358" s="107"/>
      <c r="AJ358" s="107"/>
      <c r="AK358" s="107"/>
      <c r="AL358" s="105"/>
      <c r="AM358" s="107"/>
      <c r="AN358" s="105"/>
      <c r="AO358" s="105"/>
      <c r="AP358" s="107"/>
      <c r="AQ358" s="109"/>
      <c r="AR358" s="109" t="str">
        <f>IFERROR(__xludf.DUMMYFUNCTION("IF(IFERROR(VLOOKUP(A358, IMPORTRANGE(""https://docs.google.com/spreadsheets/d/1f7uHQQgxgff8nh6aFDrh_cqkeFpcVPsvJILesm778_0"", ""工作表1!A:B""), 2, FALSE), """") &lt;&gt; """", ""有縮圖"", ""無縮圖"")"),"無縮圖")</f>
        <v>無縮圖</v>
      </c>
      <c r="AS358" s="107"/>
    </row>
    <row r="359">
      <c r="A359" s="114" t="s">
        <v>1470</v>
      </c>
      <c r="B359" s="94"/>
      <c r="C359" s="351"/>
      <c r="D359" s="96"/>
      <c r="E359" s="97" t="s">
        <v>3631</v>
      </c>
      <c r="F359" s="98"/>
      <c r="G359" s="94"/>
      <c r="H359" s="99"/>
      <c r="I359" s="99"/>
      <c r="J359" s="110"/>
      <c r="K359" s="98"/>
      <c r="L359" s="111"/>
      <c r="M359" s="112" t="b">
        <v>0</v>
      </c>
      <c r="N359" s="113" t="b">
        <v>0</v>
      </c>
      <c r="O359" s="113" t="b">
        <v>0</v>
      </c>
      <c r="P359" s="113" t="b">
        <v>0</v>
      </c>
      <c r="Q359" s="107"/>
      <c r="R359" s="106" t="str">
        <f t="array" ref="R359">IFERROR(INDEX('印量調查區'!G:G, MATCH(A359, '印量調查區'!A:A, 0)), "")</f>
        <v/>
      </c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  <c r="AI359" s="107"/>
      <c r="AJ359" s="107"/>
      <c r="AK359" s="107"/>
      <c r="AL359" s="107"/>
      <c r="AM359" s="107"/>
      <c r="AN359" s="107"/>
      <c r="AO359" s="107"/>
      <c r="AP359" s="107"/>
      <c r="AQ359" s="109"/>
      <c r="AR359" s="109" t="str">
        <f>IFERROR(__xludf.DUMMYFUNCTION("IF(IFERROR(VLOOKUP(A359, IMPORTRANGE(""https://docs.google.com/spreadsheets/d/1f7uHQQgxgff8nh6aFDrh_cqkeFpcVPsvJILesm778_0"", ""工作表1!A:B""), 2, FALSE), """") &lt;&gt; """", ""有縮圖"", ""無縮圖"")"),"無縮圖")</f>
        <v>無縮圖</v>
      </c>
      <c r="AS359" s="107"/>
    </row>
    <row r="360">
      <c r="A360" s="114" t="s">
        <v>1472</v>
      </c>
      <c r="B360" s="94"/>
      <c r="C360" s="290" t="s">
        <v>1887</v>
      </c>
      <c r="D360" s="116"/>
      <c r="E360" s="96"/>
      <c r="F360" s="98"/>
      <c r="G360" s="94" t="s">
        <v>144</v>
      </c>
      <c r="H360" s="100" t="s">
        <v>34</v>
      </c>
      <c r="I360" s="100" t="s">
        <v>108</v>
      </c>
      <c r="J360" s="117" t="s">
        <v>5933</v>
      </c>
      <c r="K360" s="94" t="s">
        <v>7063</v>
      </c>
      <c r="L360" s="111"/>
      <c r="M360" s="112" t="b">
        <v>1</v>
      </c>
      <c r="N360" s="113" t="b">
        <v>1</v>
      </c>
      <c r="O360" s="113" t="b">
        <v>0</v>
      </c>
      <c r="P360" s="113" t="b">
        <v>1</v>
      </c>
      <c r="Q360" s="105" t="s">
        <v>410</v>
      </c>
      <c r="R360" s="106" t="str">
        <f t="array" ref="R360">IFERROR(INDEX('印量調查區'!G:G, MATCH(A360, '印量調查區'!A:A, 0)), "")</f>
        <v/>
      </c>
      <c r="S360" s="118" t="s">
        <v>7065</v>
      </c>
      <c r="T360" s="107"/>
      <c r="U360" s="107"/>
      <c r="V360" s="107"/>
      <c r="W360" s="118" t="s">
        <v>7069</v>
      </c>
      <c r="X360" s="107"/>
      <c r="Y360" s="107"/>
      <c r="Z360" s="107"/>
      <c r="AA360" s="107"/>
      <c r="AB360" s="107"/>
      <c r="AC360" s="107"/>
      <c r="AD360" s="107"/>
      <c r="AE360" s="118" t="s">
        <v>7072</v>
      </c>
      <c r="AF360" s="107"/>
      <c r="AG360" s="107"/>
      <c r="AH360" s="107"/>
      <c r="AI360" s="107"/>
      <c r="AJ360" s="107"/>
      <c r="AK360" s="107"/>
      <c r="AL360" s="107"/>
      <c r="AM360" s="107"/>
      <c r="AN360" s="107"/>
      <c r="AO360" s="118" t="s">
        <v>7075</v>
      </c>
      <c r="AP360" s="107"/>
      <c r="AQ360" s="109"/>
      <c r="AR360" s="109" t="str">
        <f>IFERROR(__xludf.DUMMYFUNCTION("IF(IFERROR(VLOOKUP(A360, IMPORTRANGE(""https://docs.google.com/spreadsheets/d/1f7uHQQgxgff8nh6aFDrh_cqkeFpcVPsvJILesm778_0"", ""工作表1!A:B""), 2, FALSE), """") &lt;&gt; """", ""有縮圖"", ""無縮圖"")"),"無縮圖")</f>
        <v>無縮圖</v>
      </c>
      <c r="AS360" s="107"/>
    </row>
    <row r="361">
      <c r="A361" s="114" t="s">
        <v>1473</v>
      </c>
      <c r="B361" s="94"/>
      <c r="C361" s="290" t="s">
        <v>2396</v>
      </c>
      <c r="D361" s="116"/>
      <c r="E361" s="96"/>
      <c r="F361" s="98"/>
      <c r="G361" s="94"/>
      <c r="H361" s="100"/>
      <c r="I361" s="100"/>
      <c r="J361" s="117"/>
      <c r="K361" s="276"/>
      <c r="L361" s="102"/>
      <c r="M361" s="112" t="b">
        <v>0</v>
      </c>
      <c r="N361" s="113" t="b">
        <v>0</v>
      </c>
      <c r="O361" s="113" t="b">
        <v>0</v>
      </c>
      <c r="P361" s="113" t="b">
        <v>0</v>
      </c>
      <c r="Q361" s="107"/>
      <c r="R361" s="106" t="str">
        <f t="array" ref="R361">IFERROR(INDEX('印量調查區'!G:G, MATCH(A361, '印量調查區'!A:A, 0)), "")</f>
        <v/>
      </c>
      <c r="S361" s="107"/>
      <c r="T361" s="107"/>
      <c r="U361" s="107"/>
      <c r="V361" s="107"/>
      <c r="W361" s="105"/>
      <c r="X361" s="105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  <c r="AI361" s="107"/>
      <c r="AJ361" s="107"/>
      <c r="AK361" s="107"/>
      <c r="AL361" s="107"/>
      <c r="AM361" s="107"/>
      <c r="AN361" s="108"/>
      <c r="AO361" s="107"/>
      <c r="AP361" s="107"/>
      <c r="AQ361" s="107"/>
      <c r="AR361" s="109" t="str">
        <f>IFERROR(__xludf.DUMMYFUNCTION("IF(IFERROR(VLOOKUP(A361, IMPORTRANGE(""https://docs.google.com/spreadsheets/d/1f7uHQQgxgff8nh6aFDrh_cqkeFpcVPsvJILesm778_0"", ""工作表1!A:B""), 2, FALSE), """") &lt;&gt; """", ""有縮圖"", ""無縮圖"")"),"無縮圖")</f>
        <v>無縮圖</v>
      </c>
      <c r="AS361" s="107"/>
    </row>
    <row r="362">
      <c r="A362" s="114" t="s">
        <v>1474</v>
      </c>
      <c r="B362" s="94" t="s">
        <v>7082</v>
      </c>
      <c r="C362" s="351"/>
      <c r="D362" s="115" t="s">
        <v>2325</v>
      </c>
      <c r="E362" s="97" t="s">
        <v>2326</v>
      </c>
      <c r="F362" s="98"/>
      <c r="G362" s="94" t="s">
        <v>144</v>
      </c>
      <c r="H362" s="100" t="s">
        <v>35</v>
      </c>
      <c r="I362" s="100" t="s">
        <v>84</v>
      </c>
      <c r="J362" s="211"/>
      <c r="K362" s="94" t="s">
        <v>7083</v>
      </c>
      <c r="L362" s="102"/>
      <c r="M362" s="112" t="b">
        <v>1</v>
      </c>
      <c r="N362" s="113" t="b">
        <v>1</v>
      </c>
      <c r="O362" s="113" t="b">
        <v>1</v>
      </c>
      <c r="P362" s="113" t="b">
        <v>0</v>
      </c>
      <c r="Q362" s="107"/>
      <c r="R362" s="106" t="str">
        <f t="array" ref="R362">IFERROR(INDEX('印量調查區'!G:G, MATCH(A362, '印量調查區'!A:A, 0)), "")</f>
        <v/>
      </c>
      <c r="S362" s="105"/>
      <c r="T362" s="107"/>
      <c r="U362" s="107"/>
      <c r="V362" s="107"/>
      <c r="W362" s="118" t="s">
        <v>7085</v>
      </c>
      <c r="X362" s="107"/>
      <c r="Y362" s="118" t="s">
        <v>7087</v>
      </c>
      <c r="Z362" s="118" t="s">
        <v>7090</v>
      </c>
      <c r="AA362" s="107"/>
      <c r="AB362" s="107"/>
      <c r="AC362" s="107"/>
      <c r="AD362" s="107"/>
      <c r="AE362" s="107"/>
      <c r="AF362" s="107"/>
      <c r="AG362" s="107"/>
      <c r="AH362" s="107"/>
      <c r="AI362" s="107"/>
      <c r="AJ362" s="107"/>
      <c r="AK362" s="107"/>
      <c r="AL362" s="107"/>
      <c r="AM362" s="107"/>
      <c r="AN362" s="108" t="s">
        <v>7095</v>
      </c>
      <c r="AO362" s="183"/>
      <c r="AP362" s="107"/>
      <c r="AQ362" s="109"/>
      <c r="AR362" s="109" t="str">
        <f>IFERROR(__xludf.DUMMYFUNCTION("IF(IFERROR(VLOOKUP(A362, IMPORTRANGE(""https://docs.google.com/spreadsheets/d/1f7uHQQgxgff8nh6aFDrh_cqkeFpcVPsvJILesm778_0"", ""工作表1!A:B""), 2, FALSE), """") &lt;&gt; """", ""有縮圖"", ""無縮圖"")"),"無縮圖")</f>
        <v>無縮圖</v>
      </c>
      <c r="AS362" s="105"/>
    </row>
    <row r="363">
      <c r="A363" s="114" t="s">
        <v>1475</v>
      </c>
      <c r="B363" s="94"/>
      <c r="C363" s="351"/>
      <c r="D363" s="97" t="s">
        <v>3020</v>
      </c>
      <c r="E363" s="97" t="s">
        <v>3020</v>
      </c>
      <c r="F363" s="98"/>
      <c r="G363" s="94" t="s">
        <v>3794</v>
      </c>
      <c r="H363" s="100" t="s">
        <v>34</v>
      </c>
      <c r="I363" s="100" t="s">
        <v>108</v>
      </c>
      <c r="J363" s="117" t="s">
        <v>3795</v>
      </c>
      <c r="K363" s="98"/>
      <c r="L363" s="111"/>
      <c r="M363" s="112" t="b">
        <v>1</v>
      </c>
      <c r="N363" s="113" t="b">
        <v>1</v>
      </c>
      <c r="O363" s="113" t="b">
        <v>0</v>
      </c>
      <c r="P363" s="113" t="b">
        <v>0</v>
      </c>
      <c r="Q363" s="107"/>
      <c r="R363" s="106" t="str">
        <f t="array" ref="R363">IFERROR(INDEX('印量調查區'!G:G, MATCH(A363, '印量調查區'!A:A, 0)), "")</f>
        <v/>
      </c>
      <c r="S363" s="118" t="s">
        <v>3798</v>
      </c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83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9"/>
      <c r="AR363" s="109" t="str">
        <f>IFERROR(__xludf.DUMMYFUNCTION("IF(IFERROR(VLOOKUP(A363, IMPORTRANGE(""https://docs.google.com/spreadsheets/d/1f7uHQQgxgff8nh6aFDrh_cqkeFpcVPsvJILesm778_0"", ""工作表1!A:B""), 2, FALSE), """") &lt;&gt; """", ""有縮圖"", ""無縮圖"")"),"無縮圖")</f>
        <v>無縮圖</v>
      </c>
      <c r="AS363" s="107"/>
    </row>
    <row r="364">
      <c r="A364" s="114" t="s">
        <v>1477</v>
      </c>
      <c r="B364" s="94"/>
      <c r="C364" s="351"/>
      <c r="D364" s="115" t="s">
        <v>3011</v>
      </c>
      <c r="E364" s="97" t="s">
        <v>3011</v>
      </c>
      <c r="F364" s="98"/>
      <c r="G364" s="94" t="s">
        <v>3900</v>
      </c>
      <c r="H364" s="100" t="s">
        <v>34</v>
      </c>
      <c r="I364" s="100" t="s">
        <v>108</v>
      </c>
      <c r="J364" s="117" t="s">
        <v>3795</v>
      </c>
      <c r="K364" s="98"/>
      <c r="L364" s="111"/>
      <c r="M364" s="112" t="b">
        <v>1</v>
      </c>
      <c r="N364" s="113" t="b">
        <v>1</v>
      </c>
      <c r="O364" s="113" t="b">
        <v>0</v>
      </c>
      <c r="P364" s="113" t="b">
        <v>0</v>
      </c>
      <c r="Q364" s="107"/>
      <c r="R364" s="106" t="str">
        <f t="array" ref="R364">IFERROR(INDEX('印量調查區'!G:G, MATCH(A364, '印量調查區'!A:A, 0)), "")</f>
        <v/>
      </c>
      <c r="S364" s="107"/>
      <c r="T364" s="107"/>
      <c r="U364" s="107"/>
      <c r="V364" s="107"/>
      <c r="W364" s="118" t="s">
        <v>7109</v>
      </c>
      <c r="X364" s="107"/>
      <c r="Y364" s="107"/>
      <c r="Z364" s="107"/>
      <c r="AA364" s="107"/>
      <c r="AB364" s="107"/>
      <c r="AC364" s="107"/>
      <c r="AD364" s="107"/>
      <c r="AE364" s="107"/>
      <c r="AF364" s="118" t="s">
        <v>7112</v>
      </c>
      <c r="AG364" s="107"/>
      <c r="AH364" s="107"/>
      <c r="AI364" s="107"/>
      <c r="AJ364" s="107"/>
      <c r="AK364" s="118" t="s">
        <v>3863</v>
      </c>
      <c r="AL364" s="107"/>
      <c r="AM364" s="118" t="s">
        <v>7115</v>
      </c>
      <c r="AN364" s="107"/>
      <c r="AO364" s="107"/>
      <c r="AP364" s="107"/>
      <c r="AQ364" s="109"/>
      <c r="AR364" s="109" t="str">
        <f>IFERROR(__xludf.DUMMYFUNCTION("IF(IFERROR(VLOOKUP(A364, IMPORTRANGE(""https://docs.google.com/spreadsheets/d/1f7uHQQgxgff8nh6aFDrh_cqkeFpcVPsvJILesm778_0"", ""工作表1!A:B""), 2, FALSE), """") &lt;&gt; """", ""有縮圖"", ""無縮圖"")"),"無縮圖")</f>
        <v>無縮圖</v>
      </c>
      <c r="AS364" s="107"/>
    </row>
    <row r="365">
      <c r="A365" s="114" t="s">
        <v>1478</v>
      </c>
      <c r="B365" s="94"/>
      <c r="C365" s="290" t="s">
        <v>2593</v>
      </c>
      <c r="D365" s="115" t="s">
        <v>2593</v>
      </c>
      <c r="E365" s="96"/>
      <c r="F365" s="98"/>
      <c r="G365" s="94" t="s">
        <v>144</v>
      </c>
      <c r="H365" s="100" t="s">
        <v>47</v>
      </c>
      <c r="I365" s="100" t="s">
        <v>367</v>
      </c>
      <c r="J365" s="117" t="s">
        <v>145</v>
      </c>
      <c r="K365" s="94" t="s">
        <v>7119</v>
      </c>
      <c r="L365" s="111"/>
      <c r="M365" s="112" t="b">
        <v>1</v>
      </c>
      <c r="N365" s="113" t="b">
        <v>1</v>
      </c>
      <c r="O365" s="113" t="b">
        <v>0</v>
      </c>
      <c r="P365" s="113" t="b">
        <v>1</v>
      </c>
      <c r="Q365" s="107"/>
      <c r="R365" s="106" t="str">
        <f t="array" ref="R365">IFERROR(INDEX('印量調查區'!G:G, MATCH(A365, '印量調查區'!A:A, 0)), "")</f>
        <v/>
      </c>
      <c r="S365" s="118" t="s">
        <v>6458</v>
      </c>
      <c r="T365" s="107"/>
      <c r="U365" s="107"/>
      <c r="V365" s="107"/>
      <c r="W365" s="118" t="s">
        <v>6459</v>
      </c>
      <c r="X365" s="107"/>
      <c r="Y365" s="107"/>
      <c r="Z365" s="118" t="s">
        <v>6460</v>
      </c>
      <c r="AA365" s="107"/>
      <c r="AB365" s="107"/>
      <c r="AC365" s="107"/>
      <c r="AD365" s="107"/>
      <c r="AE365" s="107"/>
      <c r="AF365" s="107"/>
      <c r="AG365" s="107"/>
      <c r="AH365" s="107"/>
      <c r="AI365" s="107"/>
      <c r="AJ365" s="107"/>
      <c r="AK365" s="107"/>
      <c r="AL365" s="107"/>
      <c r="AM365" s="107"/>
      <c r="AN365" s="107"/>
      <c r="AO365" s="118" t="s">
        <v>7128</v>
      </c>
      <c r="AP365" s="105"/>
      <c r="AQ365" s="109"/>
      <c r="AR365" s="109" t="str">
        <f>IFERROR(__xludf.DUMMYFUNCTION("IF(IFERROR(VLOOKUP(A365, IMPORTRANGE(""https://docs.google.com/spreadsheets/d/1f7uHQQgxgff8nh6aFDrh_cqkeFpcVPsvJILesm778_0"", ""工作表1!A:B""), 2, FALSE), """") &lt;&gt; """", ""有縮圖"", ""無縮圖"")"),"無縮圖")</f>
        <v>無縮圖</v>
      </c>
      <c r="AS365" s="107"/>
    </row>
    <row r="366">
      <c r="A366" s="114" t="s">
        <v>1480</v>
      </c>
      <c r="B366" s="94"/>
      <c r="C366" s="290" t="s">
        <v>2507</v>
      </c>
      <c r="D366" s="116"/>
      <c r="E366" s="97" t="s">
        <v>3273</v>
      </c>
      <c r="F366" s="98"/>
      <c r="G366" s="94" t="s">
        <v>144</v>
      </c>
      <c r="H366" s="99"/>
      <c r="I366" s="100" t="s">
        <v>108</v>
      </c>
      <c r="J366" s="117" t="s">
        <v>145</v>
      </c>
      <c r="K366" s="94"/>
      <c r="L366" s="111"/>
      <c r="M366" s="112" t="b">
        <v>1</v>
      </c>
      <c r="N366" s="113" t="b">
        <v>1</v>
      </c>
      <c r="O366" s="113" t="b">
        <v>0</v>
      </c>
      <c r="P366" s="113" t="b">
        <v>0</v>
      </c>
      <c r="Q366" s="107"/>
      <c r="R366" s="106" t="str">
        <f t="array" ref="R366">IFERROR(INDEX('印量調查區'!G:G, MATCH(A366, '印量調查區'!A:A, 0)), "")</f>
        <v/>
      </c>
      <c r="S366" s="118" t="s">
        <v>6466</v>
      </c>
      <c r="T366" s="107"/>
      <c r="U366" s="107"/>
      <c r="V366" s="107"/>
      <c r="W366" s="118" t="s">
        <v>6467</v>
      </c>
      <c r="X366" s="107"/>
      <c r="Y366" s="107"/>
      <c r="Z366" s="118" t="s">
        <v>6468</v>
      </c>
      <c r="AA366" s="107"/>
      <c r="AB366" s="107"/>
      <c r="AC366" s="107"/>
      <c r="AD366" s="107"/>
      <c r="AE366" s="118" t="s">
        <v>6469</v>
      </c>
      <c r="AF366" s="107"/>
      <c r="AG366" s="107"/>
      <c r="AH366" s="107"/>
      <c r="AI366" s="107"/>
      <c r="AJ366" s="107"/>
      <c r="AK366" s="107"/>
      <c r="AL366" s="118" t="s">
        <v>6471</v>
      </c>
      <c r="AM366" s="107"/>
      <c r="AN366" s="107"/>
      <c r="AO366" s="107"/>
      <c r="AP366" s="107"/>
      <c r="AQ366" s="109"/>
      <c r="AR366" s="109" t="str">
        <f>IFERROR(__xludf.DUMMYFUNCTION("IF(IFERROR(VLOOKUP(A366, IMPORTRANGE(""https://docs.google.com/spreadsheets/d/1f7uHQQgxgff8nh6aFDrh_cqkeFpcVPsvJILesm778_0"", ""工作表1!A:B""), 2, FALSE), """") &lt;&gt; """", ""有縮圖"", ""無縮圖"")"),"無縮圖")</f>
        <v>無縮圖</v>
      </c>
      <c r="AS366" s="107"/>
    </row>
    <row r="367">
      <c r="A367" s="114" t="s">
        <v>1482</v>
      </c>
      <c r="B367" s="94"/>
      <c r="C367" s="120" t="s">
        <v>2711</v>
      </c>
      <c r="D367" s="96"/>
      <c r="E367" s="115" t="s">
        <v>3790</v>
      </c>
      <c r="F367" s="98"/>
      <c r="G367" s="94" t="s">
        <v>140</v>
      </c>
      <c r="H367" s="100"/>
      <c r="I367" s="100"/>
      <c r="J367" s="101"/>
      <c r="K367" s="94"/>
      <c r="L367" s="111"/>
      <c r="M367" s="112" t="b">
        <v>1</v>
      </c>
      <c r="N367" s="113" t="b">
        <v>0</v>
      </c>
      <c r="O367" s="113" t="b">
        <v>0</v>
      </c>
      <c r="P367" s="113" t="b">
        <v>0</v>
      </c>
      <c r="Q367" s="107"/>
      <c r="R367" s="106" t="str">
        <f t="array" ref="R367">IFERROR(INDEX('印量調查區'!G:G, MATCH(A367, '印量調查區'!A:A, 0)), "")</f>
        <v/>
      </c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18" t="s">
        <v>7146</v>
      </c>
      <c r="AF367" s="118" t="s">
        <v>7149</v>
      </c>
      <c r="AG367" s="118" t="s">
        <v>7152</v>
      </c>
      <c r="AH367" s="107"/>
      <c r="AI367" s="107"/>
      <c r="AJ367" s="107"/>
      <c r="AK367" s="107"/>
      <c r="AL367" s="107"/>
      <c r="AM367" s="107"/>
      <c r="AN367" s="107"/>
      <c r="AO367" s="105"/>
      <c r="AP367" s="107"/>
      <c r="AQ367" s="109"/>
      <c r="AR367" s="109" t="str">
        <f>IFERROR(__xludf.DUMMYFUNCTION("IF(IFERROR(VLOOKUP(A367, IMPORTRANGE(""https://docs.google.com/spreadsheets/d/1f7uHQQgxgff8nh6aFDrh_cqkeFpcVPsvJILesm778_0"", ""工作表1!A:B""), 2, FALSE), """") &lt;&gt; """", ""有縮圖"", ""無縮圖"")"),"無縮圖")</f>
        <v>無縮圖</v>
      </c>
      <c r="AS367" s="107"/>
    </row>
    <row r="368">
      <c r="A368" s="114" t="s">
        <v>1483</v>
      </c>
      <c r="B368" s="94" t="s">
        <v>3917</v>
      </c>
      <c r="C368" s="290" t="s">
        <v>656</v>
      </c>
      <c r="D368" s="97" t="s">
        <v>656</v>
      </c>
      <c r="E368" s="96"/>
      <c r="F368" s="98"/>
      <c r="G368" s="94" t="s">
        <v>144</v>
      </c>
      <c r="H368" s="100" t="s">
        <v>34</v>
      </c>
      <c r="I368" s="100" t="s">
        <v>108</v>
      </c>
      <c r="J368" s="117" t="s">
        <v>3795</v>
      </c>
      <c r="K368" s="337"/>
      <c r="L368" s="111"/>
      <c r="M368" s="112" t="b">
        <v>1</v>
      </c>
      <c r="N368" s="113" t="b">
        <v>1</v>
      </c>
      <c r="O368" s="113" t="b">
        <v>0</v>
      </c>
      <c r="P368" s="113" t="b">
        <v>0</v>
      </c>
      <c r="Q368" s="107"/>
      <c r="R368" s="106" t="str">
        <f t="array" ref="R368">IFERROR(INDEX('印量調查區'!G:G, MATCH(A368, '印量調查區'!A:A, 0)), "")</f>
        <v/>
      </c>
      <c r="S368" s="118" t="s">
        <v>3921</v>
      </c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18" t="s">
        <v>3923</v>
      </c>
      <c r="AF368" s="107"/>
      <c r="AG368" s="107"/>
      <c r="AH368" s="107"/>
      <c r="AI368" s="107"/>
      <c r="AJ368" s="107"/>
      <c r="AK368" s="107"/>
      <c r="AL368" s="107"/>
      <c r="AM368" s="107"/>
      <c r="AN368" s="105"/>
      <c r="AO368" s="105"/>
      <c r="AP368" s="105"/>
      <c r="AQ368" s="109"/>
      <c r="AR368" s="109" t="str">
        <f>IFERROR(__xludf.DUMMYFUNCTION("IF(IFERROR(VLOOKUP(A368, IMPORTRANGE(""https://docs.google.com/spreadsheets/d/1f7uHQQgxgff8nh6aFDrh_cqkeFpcVPsvJILesm778_0"", ""工作表1!A:B""), 2, FALSE), """") &lt;&gt; """", ""有縮圖"", ""無縮圖"")"),"無縮圖")</f>
        <v>無縮圖</v>
      </c>
      <c r="AS368" s="107"/>
    </row>
    <row r="369">
      <c r="A369" s="114" t="s">
        <v>1484</v>
      </c>
      <c r="B369" s="94" t="s">
        <v>7172</v>
      </c>
      <c r="C369" s="290" t="s">
        <v>2110</v>
      </c>
      <c r="D369" s="97" t="s">
        <v>2095</v>
      </c>
      <c r="E369" s="96"/>
      <c r="F369" s="98"/>
      <c r="G369" s="94" t="s">
        <v>144</v>
      </c>
      <c r="H369" s="100"/>
      <c r="I369" s="100" t="s">
        <v>108</v>
      </c>
      <c r="J369" s="117" t="s">
        <v>7175</v>
      </c>
      <c r="K369" s="94" t="s">
        <v>83</v>
      </c>
      <c r="L369" s="102"/>
      <c r="M369" s="112" t="b">
        <v>1</v>
      </c>
      <c r="N369" s="113" t="b">
        <v>1</v>
      </c>
      <c r="O369" s="113" t="b">
        <v>0</v>
      </c>
      <c r="P369" s="113" t="b">
        <v>0</v>
      </c>
      <c r="Q369" s="107"/>
      <c r="R369" s="106" t="str">
        <f t="array" ref="R369">IFERROR(INDEX('印量調查區'!G:G, MATCH(A369, '印量調查區'!A:A, 0)), "")</f>
        <v/>
      </c>
      <c r="S369" s="118" t="s">
        <v>7179</v>
      </c>
      <c r="T369" s="107"/>
      <c r="U369" s="107"/>
      <c r="V369" s="107"/>
      <c r="W369" s="118" t="s">
        <v>7182</v>
      </c>
      <c r="X369" s="107"/>
      <c r="Y369" s="118" t="s">
        <v>7183</v>
      </c>
      <c r="Z369" s="118" t="s">
        <v>7185</v>
      </c>
      <c r="AA369" s="107"/>
      <c r="AB369" s="107"/>
      <c r="AC369" s="107"/>
      <c r="AD369" s="107"/>
      <c r="AE369" s="107"/>
      <c r="AF369" s="107"/>
      <c r="AG369" s="107"/>
      <c r="AH369" s="107"/>
      <c r="AI369" s="107"/>
      <c r="AJ369" s="107"/>
      <c r="AK369" s="107"/>
      <c r="AL369" s="107"/>
      <c r="AM369" s="107"/>
      <c r="AN369" s="107"/>
      <c r="AO369" s="105"/>
      <c r="AP369" s="107"/>
      <c r="AQ369" s="109"/>
      <c r="AR369" s="109" t="str">
        <f>IFERROR(__xludf.DUMMYFUNCTION("IF(IFERROR(VLOOKUP(A369, IMPORTRANGE(""https://docs.google.com/spreadsheets/d/1f7uHQQgxgff8nh6aFDrh_cqkeFpcVPsvJILesm778_0"", ""工作表1!A:B""), 2, FALSE), """") &lt;&gt; """", ""有縮圖"", ""無縮圖"")"),"有縮圖")</f>
        <v>有縮圖</v>
      </c>
      <c r="AS369" s="107"/>
    </row>
    <row r="370">
      <c r="A370" s="114" t="s">
        <v>1485</v>
      </c>
      <c r="B370" s="94" t="s">
        <v>7188</v>
      </c>
      <c r="C370" s="351"/>
      <c r="D370" s="96"/>
      <c r="E370" s="97" t="s">
        <v>1894</v>
      </c>
      <c r="F370" s="98"/>
      <c r="G370" s="94" t="s">
        <v>144</v>
      </c>
      <c r="H370" s="99"/>
      <c r="I370" s="99"/>
      <c r="J370" s="110"/>
      <c r="K370" s="98"/>
      <c r="L370" s="111"/>
      <c r="M370" s="112" t="b">
        <v>1</v>
      </c>
      <c r="N370" s="113" t="b">
        <v>0</v>
      </c>
      <c r="O370" s="113" t="b">
        <v>1</v>
      </c>
      <c r="P370" s="113" t="b">
        <v>0</v>
      </c>
      <c r="Q370" s="107"/>
      <c r="R370" s="106" t="str">
        <f t="array" ref="R370">IFERROR(INDEX('印量調查區'!G:G, MATCH(A370, '印量調查區'!A:A, 0)), "")</f>
        <v/>
      </c>
      <c r="S370" s="118" t="s">
        <v>7191</v>
      </c>
      <c r="T370" s="107"/>
      <c r="U370" s="107"/>
      <c r="V370" s="107"/>
      <c r="W370" s="118" t="s">
        <v>7198</v>
      </c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  <c r="AI370" s="107"/>
      <c r="AJ370" s="107"/>
      <c r="AK370" s="107"/>
      <c r="AL370" s="107"/>
      <c r="AM370" s="107"/>
      <c r="AN370" s="118" t="s">
        <v>7202</v>
      </c>
      <c r="AO370" s="107"/>
      <c r="AP370" s="107"/>
      <c r="AQ370" s="109"/>
      <c r="AR370" s="109" t="str">
        <f>IFERROR(__xludf.DUMMYFUNCTION("IF(IFERROR(VLOOKUP(A370, IMPORTRANGE(""https://docs.google.com/spreadsheets/d/1f7uHQQgxgff8nh6aFDrh_cqkeFpcVPsvJILesm778_0"", ""工作表1!A:B""), 2, FALSE), """") &lt;&gt; """", ""有縮圖"", ""無縮圖"")"),"無縮圖")</f>
        <v>無縮圖</v>
      </c>
      <c r="AS370" s="107"/>
    </row>
    <row r="371">
      <c r="A371" s="114" t="s">
        <v>1486</v>
      </c>
      <c r="B371" s="94"/>
      <c r="C371" s="351"/>
      <c r="D371" s="115" t="s">
        <v>2263</v>
      </c>
      <c r="E371" s="97" t="s">
        <v>2429</v>
      </c>
      <c r="F371" s="98"/>
      <c r="G371" s="94" t="s">
        <v>144</v>
      </c>
      <c r="H371" s="100" t="s">
        <v>47</v>
      </c>
      <c r="I371" s="100" t="s">
        <v>84</v>
      </c>
      <c r="J371" s="117"/>
      <c r="K371" s="94" t="s">
        <v>7206</v>
      </c>
      <c r="L371" s="111"/>
      <c r="M371" s="112" t="b">
        <v>1</v>
      </c>
      <c r="N371" s="113" t="b">
        <v>1</v>
      </c>
      <c r="O371" s="113" t="b">
        <v>0</v>
      </c>
      <c r="P371" s="113" t="b">
        <v>1</v>
      </c>
      <c r="Q371" s="107"/>
      <c r="R371" s="106" t="str">
        <f t="array" ref="R371">IFERROR(INDEX('印量調查區'!G:G, MATCH(A371, '印量調查區'!A:A, 0)), "")</f>
        <v/>
      </c>
      <c r="S371" s="118" t="s">
        <v>7212</v>
      </c>
      <c r="T371" s="118" t="s">
        <v>7216</v>
      </c>
      <c r="U371" s="118" t="s">
        <v>7217</v>
      </c>
      <c r="V371" s="107"/>
      <c r="W371" s="118" t="s">
        <v>7221</v>
      </c>
      <c r="X371" s="107"/>
      <c r="Y371" s="107"/>
      <c r="Z371" s="118" t="s">
        <v>7223</v>
      </c>
      <c r="AA371" s="107"/>
      <c r="AB371" s="107"/>
      <c r="AC371" s="107"/>
      <c r="AD371" s="107"/>
      <c r="AE371" s="118" t="s">
        <v>7225</v>
      </c>
      <c r="AF371" s="107"/>
      <c r="AG371" s="107"/>
      <c r="AH371" s="107"/>
      <c r="AI371" s="107"/>
      <c r="AJ371" s="107"/>
      <c r="AK371" s="107"/>
      <c r="AL371" s="118" t="s">
        <v>7226</v>
      </c>
      <c r="AM371" s="118" t="s">
        <v>7228</v>
      </c>
      <c r="AN371" s="107"/>
      <c r="AO371" s="118" t="s">
        <v>7230</v>
      </c>
      <c r="AP371" s="118" t="s">
        <v>7231</v>
      </c>
      <c r="AQ371" s="109"/>
      <c r="AR371" s="109" t="str">
        <f>IFERROR(__xludf.DUMMYFUNCTION("IF(IFERROR(VLOOKUP(A371, IMPORTRANGE(""https://docs.google.com/spreadsheets/d/1f7uHQQgxgff8nh6aFDrh_cqkeFpcVPsvJILesm778_0"", ""工作表1!A:B""), 2, FALSE), """") &lt;&gt; """", ""有縮圖"", ""無縮圖"")"),"無縮圖")</f>
        <v>無縮圖</v>
      </c>
      <c r="AS371" s="107"/>
    </row>
    <row r="372">
      <c r="A372" s="114" t="s">
        <v>1487</v>
      </c>
      <c r="B372" s="94"/>
      <c r="C372" s="351"/>
      <c r="D372" s="115" t="s">
        <v>2358</v>
      </c>
      <c r="E372" s="96"/>
      <c r="F372" s="98"/>
      <c r="G372" s="94" t="s">
        <v>144</v>
      </c>
      <c r="H372" s="99"/>
      <c r="I372" s="99"/>
      <c r="J372" s="110"/>
      <c r="K372" s="98"/>
      <c r="L372" s="111"/>
      <c r="M372" s="112" t="b">
        <v>1</v>
      </c>
      <c r="N372" s="113" t="b">
        <v>0</v>
      </c>
      <c r="O372" s="113" t="b">
        <v>0</v>
      </c>
      <c r="P372" s="113" t="b">
        <v>0</v>
      </c>
      <c r="Q372" s="107"/>
      <c r="R372" s="106" t="str">
        <f t="array" ref="R372">IFERROR(INDEX('印量調查區'!G:G, MATCH(A372, '印量調查區'!A:A, 0)), "")</f>
        <v/>
      </c>
      <c r="S372" s="107"/>
      <c r="T372" s="107"/>
      <c r="U372" s="107"/>
      <c r="V372" s="107"/>
      <c r="W372" s="118" t="s">
        <v>7236</v>
      </c>
      <c r="X372" s="107"/>
      <c r="Y372" s="107"/>
      <c r="Z372" s="107"/>
      <c r="AA372" s="107"/>
      <c r="AB372" s="107"/>
      <c r="AC372" s="107"/>
      <c r="AD372" s="107"/>
      <c r="AE372" s="118" t="s">
        <v>7237</v>
      </c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9"/>
      <c r="AR372" s="109" t="str">
        <f>IFERROR(__xludf.DUMMYFUNCTION("IF(IFERROR(VLOOKUP(A372, IMPORTRANGE(""https://docs.google.com/spreadsheets/d/1f7uHQQgxgff8nh6aFDrh_cqkeFpcVPsvJILesm778_0"", ""工作表1!A:B""), 2, FALSE), """") &lt;&gt; """", ""有縮圖"", ""無縮圖"")"),"無縮圖")</f>
        <v>無縮圖</v>
      </c>
      <c r="AS372" s="107"/>
    </row>
    <row r="373">
      <c r="A373" s="114" t="s">
        <v>1489</v>
      </c>
      <c r="B373" s="94" t="s">
        <v>1489</v>
      </c>
      <c r="C373" s="290" t="s">
        <v>2741</v>
      </c>
      <c r="D373" s="97" t="s">
        <v>2741</v>
      </c>
      <c r="E373" s="96"/>
      <c r="F373" s="98"/>
      <c r="G373" s="94" t="s">
        <v>140</v>
      </c>
      <c r="H373" s="100"/>
      <c r="I373" s="100"/>
      <c r="J373" s="211"/>
      <c r="K373" s="94"/>
      <c r="L373" s="111"/>
      <c r="M373" s="112" t="b">
        <v>1</v>
      </c>
      <c r="N373" s="113" t="b">
        <v>0</v>
      </c>
      <c r="O373" s="113" t="b">
        <v>0</v>
      </c>
      <c r="P373" s="113" t="b">
        <v>0</v>
      </c>
      <c r="Q373" s="107"/>
      <c r="R373" s="106" t="str">
        <f t="array" ref="R373">IFERROR(INDEX('印量調查區'!G:G, MATCH(A373, '印量調查區'!A:A, 0)), "")</f>
        <v/>
      </c>
      <c r="S373" s="118" t="s">
        <v>7240</v>
      </c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18" t="s">
        <v>7243</v>
      </c>
      <c r="AF373" s="118" t="s">
        <v>7246</v>
      </c>
      <c r="AG373" s="107"/>
      <c r="AH373" s="107"/>
      <c r="AI373" s="107"/>
      <c r="AJ373" s="107"/>
      <c r="AK373" s="107"/>
      <c r="AL373" s="118" t="s">
        <v>7248</v>
      </c>
      <c r="AM373" s="107"/>
      <c r="AN373" s="107"/>
      <c r="AO373" s="105"/>
      <c r="AP373" s="105"/>
      <c r="AQ373" s="109"/>
      <c r="AR373" s="109" t="str">
        <f>IFERROR(__xludf.DUMMYFUNCTION("IF(IFERROR(VLOOKUP(A373, IMPORTRANGE(""https://docs.google.com/spreadsheets/d/1f7uHQQgxgff8nh6aFDrh_cqkeFpcVPsvJILesm778_0"", ""工作表1!A:B""), 2, FALSE), """") &lt;&gt; """", ""有縮圖"", ""無縮圖"")"),"無縮圖")</f>
        <v>無縮圖</v>
      </c>
      <c r="AS373" s="107"/>
    </row>
    <row r="374">
      <c r="A374" s="114" t="s">
        <v>1490</v>
      </c>
      <c r="B374" s="94" t="s">
        <v>7250</v>
      </c>
      <c r="C374" s="290" t="s">
        <v>2092</v>
      </c>
      <c r="D374" s="115" t="s">
        <v>2978</v>
      </c>
      <c r="E374" s="96"/>
      <c r="F374" s="98"/>
      <c r="G374" s="94" t="s">
        <v>144</v>
      </c>
      <c r="H374" s="99"/>
      <c r="I374" s="100" t="s">
        <v>108</v>
      </c>
      <c r="J374" s="110"/>
      <c r="K374" s="98"/>
      <c r="L374" s="111"/>
      <c r="M374" s="112" t="b">
        <v>1</v>
      </c>
      <c r="N374" s="113" t="b">
        <v>1</v>
      </c>
      <c r="O374" s="113" t="b">
        <v>1</v>
      </c>
      <c r="P374" s="113" t="b">
        <v>0</v>
      </c>
      <c r="Q374" s="107"/>
      <c r="R374" s="106" t="str">
        <f t="array" ref="R374">IFERROR(INDEX('印量調查區'!G:G, MATCH(A374, '印量調查區'!A:A, 0)), "")</f>
        <v/>
      </c>
      <c r="S374" s="118" t="s">
        <v>7255</v>
      </c>
      <c r="T374" s="107"/>
      <c r="U374" s="107"/>
      <c r="V374" s="107"/>
      <c r="W374" s="118" t="s">
        <v>7258</v>
      </c>
      <c r="X374" s="107"/>
      <c r="Y374" s="107"/>
      <c r="Z374" s="118" t="s">
        <v>7261</v>
      </c>
      <c r="AA374" s="118" t="s">
        <v>7262</v>
      </c>
      <c r="AB374" s="118" t="s">
        <v>7265</v>
      </c>
      <c r="AC374" s="107"/>
      <c r="AD374" s="107"/>
      <c r="AE374" s="107"/>
      <c r="AF374" s="107"/>
      <c r="AG374" s="107"/>
      <c r="AH374" s="107"/>
      <c r="AI374" s="107"/>
      <c r="AJ374" s="107"/>
      <c r="AK374" s="107"/>
      <c r="AL374" s="107"/>
      <c r="AM374" s="107"/>
      <c r="AN374" s="108" t="s">
        <v>7268</v>
      </c>
      <c r="AO374" s="107"/>
      <c r="AP374" s="107"/>
      <c r="AQ374" s="109"/>
      <c r="AR374" s="109" t="str">
        <f>IFERROR(__xludf.DUMMYFUNCTION("IF(IFERROR(VLOOKUP(A374, IMPORTRANGE(""https://docs.google.com/spreadsheets/d/1f7uHQQgxgff8nh6aFDrh_cqkeFpcVPsvJILesm778_0"", ""工作表1!A:B""), 2, FALSE), """") &lt;&gt; """", ""有縮圖"", ""無縮圖"")"),"無縮圖")</f>
        <v>無縮圖</v>
      </c>
      <c r="AS374" s="107"/>
    </row>
    <row r="375">
      <c r="A375" s="114" t="s">
        <v>1491</v>
      </c>
      <c r="B375" s="94" t="s">
        <v>5646</v>
      </c>
      <c r="C375" s="290" t="s">
        <v>2724</v>
      </c>
      <c r="D375" s="97" t="s">
        <v>2724</v>
      </c>
      <c r="E375" s="96"/>
      <c r="F375" s="98"/>
      <c r="G375" s="94" t="s">
        <v>140</v>
      </c>
      <c r="H375" s="99"/>
      <c r="I375" s="99"/>
      <c r="J375" s="110"/>
      <c r="K375" s="98"/>
      <c r="L375" s="111"/>
      <c r="M375" s="112" t="b">
        <v>1</v>
      </c>
      <c r="N375" s="113" t="b">
        <v>0</v>
      </c>
      <c r="O375" s="113" t="b">
        <v>0</v>
      </c>
      <c r="P375" s="113" t="b">
        <v>0</v>
      </c>
      <c r="Q375" s="107"/>
      <c r="R375" s="106" t="str">
        <f t="array" ref="R375">IFERROR(INDEX('印量調查區'!G:G, MATCH(A375, '印量調查區'!A:A, 0)), "")</f>
        <v/>
      </c>
      <c r="S375" s="118" t="s">
        <v>5649</v>
      </c>
      <c r="T375" s="107"/>
      <c r="U375" s="107"/>
      <c r="V375" s="107"/>
      <c r="W375" s="118" t="s">
        <v>5650</v>
      </c>
      <c r="X375" s="107"/>
      <c r="Y375" s="107"/>
      <c r="Z375" s="107"/>
      <c r="AA375" s="107"/>
      <c r="AB375" s="107"/>
      <c r="AC375" s="107"/>
      <c r="AD375" s="107"/>
      <c r="AE375" s="118" t="s">
        <v>5651</v>
      </c>
      <c r="AF375" s="107"/>
      <c r="AG375" s="107"/>
      <c r="AH375" s="107"/>
      <c r="AI375" s="107"/>
      <c r="AJ375" s="107"/>
      <c r="AK375" s="107"/>
      <c r="AL375" s="118" t="s">
        <v>5652</v>
      </c>
      <c r="AM375" s="107"/>
      <c r="AN375" s="105"/>
      <c r="AO375" s="107"/>
      <c r="AP375" s="107"/>
      <c r="AQ375" s="109"/>
      <c r="AR375" s="109" t="str">
        <f>IFERROR(__xludf.DUMMYFUNCTION("IF(IFERROR(VLOOKUP(A375, IMPORTRANGE(""https://docs.google.com/spreadsheets/d/1f7uHQQgxgff8nh6aFDrh_cqkeFpcVPsvJILesm778_0"", ""工作表1!A:B""), 2, FALSE), """") &lt;&gt; """", ""有縮圖"", ""無縮圖"")"),"無縮圖")</f>
        <v>無縮圖</v>
      </c>
      <c r="AS375" s="107"/>
    </row>
    <row r="376">
      <c r="A376" s="114" t="s">
        <v>1492</v>
      </c>
      <c r="B376" s="94" t="s">
        <v>7286</v>
      </c>
      <c r="C376" s="290" t="s">
        <v>2856</v>
      </c>
      <c r="D376" s="115" t="s">
        <v>2695</v>
      </c>
      <c r="E376" s="96"/>
      <c r="F376" s="98"/>
      <c r="G376" s="94" t="s">
        <v>140</v>
      </c>
      <c r="H376" s="100"/>
      <c r="I376" s="100"/>
      <c r="J376" s="101"/>
      <c r="K376" s="94"/>
      <c r="L376" s="111"/>
      <c r="M376" s="112" t="b">
        <v>1</v>
      </c>
      <c r="N376" s="113" t="b">
        <v>0</v>
      </c>
      <c r="O376" s="113" t="b">
        <v>0</v>
      </c>
      <c r="P376" s="113" t="b">
        <v>0</v>
      </c>
      <c r="Q376" s="105"/>
      <c r="R376" s="106" t="str">
        <f t="array" ref="R376">IFERROR(INDEX('印量調查區'!G:G, MATCH(A376, '印量調查區'!A:A, 0)), "")</f>
        <v/>
      </c>
      <c r="S376" s="118" t="s">
        <v>7291</v>
      </c>
      <c r="T376" s="107"/>
      <c r="U376" s="107"/>
      <c r="V376" s="107"/>
      <c r="W376" s="118" t="s">
        <v>7293</v>
      </c>
      <c r="X376" s="107"/>
      <c r="Y376" s="107"/>
      <c r="Z376" s="105"/>
      <c r="AA376" s="107"/>
      <c r="AB376" s="107"/>
      <c r="AC376" s="105"/>
      <c r="AE376" s="118" t="s">
        <v>7296</v>
      </c>
      <c r="AF376" s="107"/>
      <c r="AG376" s="105"/>
      <c r="AH376" s="107"/>
      <c r="AI376" s="107"/>
      <c r="AJ376" s="107"/>
      <c r="AK376" s="107"/>
      <c r="AL376" s="118" t="s">
        <v>7298</v>
      </c>
      <c r="AM376" s="107"/>
      <c r="AN376" s="108"/>
      <c r="AO376" s="105"/>
      <c r="AP376" s="107"/>
      <c r="AQ376" s="109"/>
      <c r="AR376" s="109" t="str">
        <f>IFERROR(__xludf.DUMMYFUNCTION("IF(IFERROR(VLOOKUP(A376, IMPORTRANGE(""https://docs.google.com/spreadsheets/d/1f7uHQQgxgff8nh6aFDrh_cqkeFpcVPsvJILesm778_0"", ""工作表1!A:B""), 2, FALSE), """") &lt;&gt; """", ""有縮圖"", ""無縮圖"")"),"無縮圖")</f>
        <v>無縮圖</v>
      </c>
      <c r="AS376" s="107"/>
    </row>
    <row r="377">
      <c r="A377" s="114" t="s">
        <v>1493</v>
      </c>
      <c r="B377" s="94" t="s">
        <v>7306</v>
      </c>
      <c r="C377" s="351"/>
      <c r="D377" s="97" t="s">
        <v>2915</v>
      </c>
      <c r="E377" s="96"/>
      <c r="F377" s="98"/>
      <c r="G377" s="94" t="s">
        <v>144</v>
      </c>
      <c r="H377" s="100"/>
      <c r="I377" s="100"/>
      <c r="J377" s="110"/>
      <c r="K377" s="94"/>
      <c r="L377" s="111"/>
      <c r="M377" s="112" t="b">
        <v>1</v>
      </c>
      <c r="N377" s="113" t="b">
        <v>0</v>
      </c>
      <c r="O377" s="113" t="b">
        <v>0</v>
      </c>
      <c r="P377" s="113" t="b">
        <v>0</v>
      </c>
      <c r="Q377" s="105"/>
      <c r="R377" s="106" t="str">
        <f t="array" ref="R377">IFERROR(INDEX('印量調查區'!G:G, MATCH(A377, '印量調查區'!A:A, 0)), "")</f>
        <v/>
      </c>
      <c r="S377" s="118" t="s">
        <v>7310</v>
      </c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5"/>
      <c r="AF377" s="107"/>
      <c r="AG377" s="107"/>
      <c r="AH377" s="107"/>
      <c r="AI377" s="107"/>
      <c r="AJ377" s="107"/>
      <c r="AK377" s="107"/>
      <c r="AL377" s="107"/>
      <c r="AM377" s="107"/>
      <c r="AN377" s="107"/>
      <c r="AO377" s="105"/>
      <c r="AP377" s="107"/>
      <c r="AQ377" s="109"/>
      <c r="AR377" s="109" t="str">
        <f>IFERROR(__xludf.DUMMYFUNCTION("IF(IFERROR(VLOOKUP(A377, IMPORTRANGE(""https://docs.google.com/spreadsheets/d/1f7uHQQgxgff8nh6aFDrh_cqkeFpcVPsvJILesm778_0"", ""工作表1!A:B""), 2, FALSE), """") &lt;&gt; """", ""有縮圖"", ""無縮圖"")"),"無縮圖")</f>
        <v>無縮圖</v>
      </c>
      <c r="AS377" s="107"/>
    </row>
    <row r="378">
      <c r="A378" s="114" t="s">
        <v>1495</v>
      </c>
      <c r="B378" s="94" t="s">
        <v>7312</v>
      </c>
      <c r="C378" s="290" t="s">
        <v>2264</v>
      </c>
      <c r="D378" s="96"/>
      <c r="E378" s="97" t="s">
        <v>2970</v>
      </c>
      <c r="F378" s="98"/>
      <c r="G378" s="94" t="s">
        <v>144</v>
      </c>
      <c r="H378" s="100" t="s">
        <v>34</v>
      </c>
      <c r="I378" s="100" t="s">
        <v>367</v>
      </c>
      <c r="J378" s="101"/>
      <c r="K378" s="94" t="s">
        <v>7314</v>
      </c>
      <c r="L378" s="111"/>
      <c r="M378" s="112" t="b">
        <v>1</v>
      </c>
      <c r="N378" s="113" t="b">
        <v>1</v>
      </c>
      <c r="O378" s="113" t="b">
        <v>1</v>
      </c>
      <c r="P378" s="113" t="b">
        <v>1</v>
      </c>
      <c r="Q378" s="105"/>
      <c r="R378" s="106" t="str">
        <f t="array" ref="R378">IFERROR(INDEX('印量調查區'!G:G, MATCH(A378, '印量調查區'!A:A, 0)), "")</f>
        <v/>
      </c>
      <c r="S378" s="118" t="s">
        <v>7318</v>
      </c>
      <c r="T378" s="107"/>
      <c r="U378" s="107"/>
      <c r="V378" s="107"/>
      <c r="W378" s="105"/>
      <c r="X378" s="107"/>
      <c r="Y378" s="107"/>
      <c r="Z378" s="107"/>
      <c r="AA378" s="107"/>
      <c r="AB378" s="107"/>
      <c r="AC378" s="107"/>
      <c r="AD378" s="107"/>
      <c r="AE378" s="118" t="s">
        <v>7320</v>
      </c>
      <c r="AF378" s="107"/>
      <c r="AG378" s="107"/>
      <c r="AH378" s="107"/>
      <c r="AI378" s="107"/>
      <c r="AJ378" s="107"/>
      <c r="AK378" s="107"/>
      <c r="AL378" s="105"/>
      <c r="AM378" s="107"/>
      <c r="AN378" s="118" t="s">
        <v>7322</v>
      </c>
      <c r="AO378" s="118" t="s">
        <v>7325</v>
      </c>
      <c r="AP378" s="108"/>
      <c r="AQ378" s="109"/>
      <c r="AR378" s="109" t="str">
        <f>IFERROR(__xludf.DUMMYFUNCTION("IF(IFERROR(VLOOKUP(A378, IMPORTRANGE(""https://docs.google.com/spreadsheets/d/1f7uHQQgxgff8nh6aFDrh_cqkeFpcVPsvJILesm778_0"", ""工作表1!A:B""), 2, FALSE), """") &lt;&gt; """", ""有縮圖"", ""無縮圖"")"),"無縮圖")</f>
        <v>無縮圖</v>
      </c>
      <c r="AS378" s="107"/>
    </row>
    <row r="379">
      <c r="A379" s="114" t="s">
        <v>1496</v>
      </c>
      <c r="B379" s="94"/>
      <c r="C379" s="351"/>
      <c r="D379" s="97" t="s">
        <v>2775</v>
      </c>
      <c r="E379" s="97" t="s">
        <v>3391</v>
      </c>
      <c r="F379" s="98"/>
      <c r="G379" s="94" t="s">
        <v>7328</v>
      </c>
      <c r="H379" s="100"/>
      <c r="I379" s="100" t="s">
        <v>108</v>
      </c>
      <c r="J379" s="360" t="s">
        <v>7330</v>
      </c>
      <c r="K379" s="94"/>
      <c r="L379" s="111"/>
      <c r="M379" s="112" t="b">
        <v>1</v>
      </c>
      <c r="N379" s="113" t="b">
        <v>1</v>
      </c>
      <c r="O379" s="113" t="b">
        <v>0</v>
      </c>
      <c r="P379" s="113" t="b">
        <v>0</v>
      </c>
      <c r="Q379" s="107"/>
      <c r="R379" s="106" t="str">
        <f t="array" ref="R379">IFERROR(INDEX('印量調查區'!G:G, MATCH(A379, '印量調查區'!A:A, 0)), "")</f>
        <v/>
      </c>
      <c r="S379" s="118" t="s">
        <v>7332</v>
      </c>
      <c r="T379" s="107"/>
      <c r="U379" s="107"/>
      <c r="V379" s="107"/>
      <c r="W379" s="118" t="s">
        <v>7334</v>
      </c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  <c r="AI379" s="107"/>
      <c r="AJ379" s="107"/>
      <c r="AK379" s="107"/>
      <c r="AL379" s="107"/>
      <c r="AM379" s="107"/>
      <c r="AN379" s="105"/>
      <c r="AO379" s="105"/>
      <c r="AP379" s="107"/>
      <c r="AQ379" s="109"/>
      <c r="AR379" s="109" t="str">
        <f>IFERROR(__xludf.DUMMYFUNCTION("IF(IFERROR(VLOOKUP(A379, IMPORTRANGE(""https://docs.google.com/spreadsheets/d/1f7uHQQgxgff8nh6aFDrh_cqkeFpcVPsvJILesm778_0"", ""工作表1!A:B""), 2, FALSE), """") &lt;&gt; """", ""有縮圖"", ""無縮圖"")"),"無縮圖")</f>
        <v>無縮圖</v>
      </c>
      <c r="AS379" s="107"/>
    </row>
    <row r="380">
      <c r="A380" s="114" t="s">
        <v>1497</v>
      </c>
      <c r="B380" s="94"/>
      <c r="C380" s="290" t="s">
        <v>2477</v>
      </c>
      <c r="D380" s="97" t="s">
        <v>2477</v>
      </c>
      <c r="E380" s="96"/>
      <c r="F380" s="98"/>
      <c r="G380" s="94" t="s">
        <v>6957</v>
      </c>
      <c r="H380" s="100"/>
      <c r="I380" s="100"/>
      <c r="J380" s="117"/>
      <c r="K380" s="94"/>
      <c r="L380" s="111"/>
      <c r="M380" s="112" t="b">
        <v>1</v>
      </c>
      <c r="N380" s="113" t="b">
        <v>0</v>
      </c>
      <c r="O380" s="113" t="b">
        <v>0</v>
      </c>
      <c r="P380" s="113" t="b">
        <v>0</v>
      </c>
      <c r="Q380" s="107"/>
      <c r="R380" s="106" t="str">
        <f t="array" ref="R380">IFERROR(INDEX('印量調查區'!G:G, MATCH(A380, '印量調查區'!A:A, 0)), "")</f>
        <v/>
      </c>
      <c r="S380" s="107"/>
      <c r="T380" s="107"/>
      <c r="U380" s="107"/>
      <c r="V380" s="107"/>
      <c r="W380" s="118" t="s">
        <v>7342</v>
      </c>
      <c r="X380" s="107"/>
      <c r="Y380" s="107"/>
      <c r="Z380" s="107"/>
      <c r="AA380" s="107"/>
      <c r="AB380" s="107"/>
      <c r="AC380" s="107"/>
      <c r="AD380" s="107"/>
      <c r="AE380" s="107"/>
      <c r="AF380" s="118" t="s">
        <v>7343</v>
      </c>
      <c r="AG380" s="107"/>
      <c r="AH380" s="107"/>
      <c r="AI380" s="107"/>
      <c r="AJ380" s="107"/>
      <c r="AK380" s="107"/>
      <c r="AL380" s="118" t="s">
        <v>7345</v>
      </c>
      <c r="AM380" s="107"/>
      <c r="AN380" s="105"/>
      <c r="AO380" s="105"/>
      <c r="AP380" s="107"/>
      <c r="AQ380" s="109"/>
      <c r="AR380" s="109" t="str">
        <f>IFERROR(__xludf.DUMMYFUNCTION("IF(IFERROR(VLOOKUP(A380, IMPORTRANGE(""https://docs.google.com/spreadsheets/d/1f7uHQQgxgff8nh6aFDrh_cqkeFpcVPsvJILesm778_0"", ""工作表1!A:B""), 2, FALSE), """") &lt;&gt; """", ""有縮圖"", ""無縮圖"")"),"無縮圖")</f>
        <v>無縮圖</v>
      </c>
      <c r="AS380" s="107"/>
    </row>
    <row r="381">
      <c r="A381" s="114" t="s">
        <v>1498</v>
      </c>
      <c r="B381" s="94" t="s">
        <v>1023</v>
      </c>
      <c r="C381" s="290" t="s">
        <v>2026</v>
      </c>
      <c r="D381" s="97" t="s">
        <v>2026</v>
      </c>
      <c r="E381" s="256" t="s">
        <v>7349</v>
      </c>
      <c r="F381" s="98"/>
      <c r="G381" s="94" t="s">
        <v>144</v>
      </c>
      <c r="H381" s="100" t="s">
        <v>34</v>
      </c>
      <c r="I381" s="100" t="s">
        <v>108</v>
      </c>
      <c r="J381" s="117" t="s">
        <v>7350</v>
      </c>
      <c r="K381" s="94" t="s">
        <v>7351</v>
      </c>
      <c r="L381" s="111"/>
      <c r="M381" s="112" t="b">
        <v>1</v>
      </c>
      <c r="N381" s="113" t="b">
        <v>1</v>
      </c>
      <c r="O381" s="113" t="b">
        <v>1</v>
      </c>
      <c r="P381" s="113" t="b">
        <v>1</v>
      </c>
      <c r="Q381" s="107"/>
      <c r="R381" s="106" t="str">
        <f t="array" ref="R381">IFERROR(INDEX('印量調查區'!G:G, MATCH(A381, '印量調查區'!A:A, 0)), "")</f>
        <v/>
      </c>
      <c r="S381" s="118" t="s">
        <v>7354</v>
      </c>
      <c r="T381" s="118" t="s">
        <v>7355</v>
      </c>
      <c r="U381" s="118" t="s">
        <v>7357</v>
      </c>
      <c r="V381" s="107"/>
      <c r="W381" s="118" t="s">
        <v>7358</v>
      </c>
      <c r="X381" s="118" t="s">
        <v>7360</v>
      </c>
      <c r="Y381" s="107"/>
      <c r="Z381" s="118" t="s">
        <v>7361</v>
      </c>
      <c r="AA381" s="118" t="s">
        <v>7363</v>
      </c>
      <c r="AB381" s="107"/>
      <c r="AC381" s="107"/>
      <c r="AD381" s="118" t="s">
        <v>7367</v>
      </c>
      <c r="AE381" s="107"/>
      <c r="AF381" s="107"/>
      <c r="AG381" s="118" t="s">
        <v>7368</v>
      </c>
      <c r="AH381" s="107"/>
      <c r="AI381" s="118" t="s">
        <v>7370</v>
      </c>
      <c r="AJ381" s="118" t="s">
        <v>7371</v>
      </c>
      <c r="AK381" s="107"/>
      <c r="AL381" s="118" t="s">
        <v>7374</v>
      </c>
      <c r="AM381" s="107"/>
      <c r="AN381" s="118" t="s">
        <v>7375</v>
      </c>
      <c r="AO381" s="118" t="s">
        <v>7376</v>
      </c>
      <c r="AP381" s="107"/>
      <c r="AQ381" s="109"/>
      <c r="AR381" s="109" t="str">
        <f>IFERROR(__xludf.DUMMYFUNCTION("IF(IFERROR(VLOOKUP(A381, IMPORTRANGE(""https://docs.google.com/spreadsheets/d/1f7uHQQgxgff8nh6aFDrh_cqkeFpcVPsvJILesm778_0"", ""工作表1!A:B""), 2, FALSE), """") &lt;&gt; """", ""有縮圖"", ""無縮圖"")"),"無縮圖")</f>
        <v>無縮圖</v>
      </c>
      <c r="AS381" s="107"/>
    </row>
    <row r="382">
      <c r="A382" s="114" t="s">
        <v>1500</v>
      </c>
      <c r="B382" s="94"/>
      <c r="C382" s="351"/>
      <c r="D382" s="97" t="s">
        <v>2129</v>
      </c>
      <c r="E382" s="97" t="s">
        <v>3682</v>
      </c>
      <c r="F382" s="98"/>
      <c r="G382" s="94" t="s">
        <v>144</v>
      </c>
      <c r="H382" s="99"/>
      <c r="I382" s="100"/>
      <c r="J382" s="101"/>
      <c r="K382" s="98"/>
      <c r="L382" s="111"/>
      <c r="M382" s="112" t="b">
        <v>1</v>
      </c>
      <c r="N382" s="113" t="b">
        <v>0</v>
      </c>
      <c r="O382" s="113" t="b">
        <v>0</v>
      </c>
      <c r="P382" s="113" t="b">
        <v>0</v>
      </c>
      <c r="Q382" s="107"/>
      <c r="R382" s="106" t="str">
        <f t="array" ref="R382">IFERROR(INDEX('印量調查區'!G:G, MATCH(A382, '印量調查區'!A:A, 0)), "")</f>
        <v/>
      </c>
      <c r="S382" s="118" t="s">
        <v>7382</v>
      </c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  <c r="AI382" s="107"/>
      <c r="AJ382" s="107"/>
      <c r="AK382" s="107"/>
      <c r="AL382" s="107"/>
      <c r="AM382" s="107"/>
      <c r="AN382" s="107"/>
      <c r="AO382" s="107"/>
      <c r="AP382" s="107"/>
      <c r="AQ382" s="109"/>
      <c r="AR382" s="109" t="str">
        <f>IFERROR(__xludf.DUMMYFUNCTION("IF(IFERROR(VLOOKUP(A382, IMPORTRANGE(""https://docs.google.com/spreadsheets/d/1f7uHQQgxgff8nh6aFDrh_cqkeFpcVPsvJILesm778_0"", ""工作表1!A:B""), 2, FALSE), """") &lt;&gt; """", ""有縮圖"", ""無縮圖"")"),"無縮圖")</f>
        <v>無縮圖</v>
      </c>
      <c r="AS382" s="107"/>
    </row>
    <row r="383">
      <c r="A383" s="114" t="s">
        <v>1501</v>
      </c>
      <c r="B383" s="94" t="s">
        <v>4485</v>
      </c>
      <c r="C383" s="290" t="s">
        <v>1945</v>
      </c>
      <c r="D383" s="116"/>
      <c r="E383" s="97" t="s">
        <v>1943</v>
      </c>
      <c r="F383" s="98"/>
      <c r="G383" s="94" t="s">
        <v>144</v>
      </c>
      <c r="H383" s="100" t="s">
        <v>34</v>
      </c>
      <c r="I383" s="100" t="s">
        <v>108</v>
      </c>
      <c r="J383" s="117" t="s">
        <v>7386</v>
      </c>
      <c r="K383" s="94" t="s">
        <v>7387</v>
      </c>
      <c r="L383" s="111"/>
      <c r="M383" s="112" t="b">
        <v>1</v>
      </c>
      <c r="N383" s="113" t="b">
        <v>1</v>
      </c>
      <c r="O383" s="113" t="b">
        <v>1</v>
      </c>
      <c r="P383" s="113" t="b">
        <v>1</v>
      </c>
      <c r="Q383" s="107"/>
      <c r="R383" s="106" t="str">
        <f t="array" ref="R383">IFERROR(INDEX('印量調查區'!G:G, MATCH(A383, '印量調查區'!A:A, 0)), "")</f>
        <v/>
      </c>
      <c r="S383" s="118" t="s">
        <v>4490</v>
      </c>
      <c r="T383" s="107"/>
      <c r="U383" s="107"/>
      <c r="V383" s="107"/>
      <c r="W383" s="118" t="s">
        <v>4491</v>
      </c>
      <c r="X383" s="107"/>
      <c r="Y383" s="118" t="s">
        <v>4492</v>
      </c>
      <c r="Z383" s="118" t="s">
        <v>4493</v>
      </c>
      <c r="AA383" s="107"/>
      <c r="AB383" s="107"/>
      <c r="AC383" s="107"/>
      <c r="AD383" s="107"/>
      <c r="AE383" s="118" t="s">
        <v>4494</v>
      </c>
      <c r="AF383" s="107"/>
      <c r="AG383" s="107"/>
      <c r="AH383" s="107"/>
      <c r="AI383" s="107"/>
      <c r="AJ383" s="107"/>
      <c r="AK383" s="107"/>
      <c r="AL383" s="107"/>
      <c r="AM383" s="107"/>
      <c r="AN383" s="118" t="s">
        <v>7392</v>
      </c>
      <c r="AO383" s="118" t="s">
        <v>7393</v>
      </c>
      <c r="AP383" s="107"/>
      <c r="AQ383" s="109"/>
      <c r="AR383" s="109" t="str">
        <f>IFERROR(__xludf.DUMMYFUNCTION("IF(IFERROR(VLOOKUP(A383, IMPORTRANGE(""https://docs.google.com/spreadsheets/d/1f7uHQQgxgff8nh6aFDrh_cqkeFpcVPsvJILesm778_0"", ""工作表1!A:B""), 2, FALSE), """") &lt;&gt; """", ""有縮圖"", ""無縮圖"")"),"無縮圖")</f>
        <v>無縮圖</v>
      </c>
      <c r="AS383" s="118" t="s">
        <v>7392</v>
      </c>
    </row>
    <row r="384">
      <c r="A384" s="114" t="s">
        <v>1502</v>
      </c>
      <c r="B384" s="94"/>
      <c r="C384" s="290" t="s">
        <v>2698</v>
      </c>
      <c r="D384" s="96"/>
      <c r="E384" s="115" t="s">
        <v>3787</v>
      </c>
      <c r="F384" s="98"/>
      <c r="G384" s="94" t="s">
        <v>140</v>
      </c>
      <c r="H384" s="100"/>
      <c r="I384" s="100"/>
      <c r="J384" s="342"/>
      <c r="K384" s="94"/>
      <c r="L384" s="73"/>
      <c r="M384" s="112" t="b">
        <v>0</v>
      </c>
      <c r="N384" s="113" t="b">
        <v>0</v>
      </c>
      <c r="O384" s="113" t="b">
        <v>0</v>
      </c>
      <c r="P384" s="113" t="b">
        <v>0</v>
      </c>
      <c r="Q384" s="107"/>
      <c r="R384" s="106" t="str">
        <f t="array" ref="R384">IFERROR(INDEX('印量調查區'!G:G, MATCH(A384, '印量調查區'!A:A, 0)), "")</f>
        <v/>
      </c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  <c r="AI384" s="107"/>
      <c r="AJ384" s="107"/>
      <c r="AK384" s="107"/>
      <c r="AL384" s="107"/>
      <c r="AM384" s="107"/>
      <c r="AN384" s="107"/>
      <c r="AO384" s="105"/>
      <c r="AP384" s="105"/>
      <c r="AQ384" s="109"/>
      <c r="AR384" s="109" t="str">
        <f>IFERROR(__xludf.DUMMYFUNCTION("IF(IFERROR(VLOOKUP(A384, IMPORTRANGE(""https://docs.google.com/spreadsheets/d/1f7uHQQgxgff8nh6aFDrh_cqkeFpcVPsvJILesm778_0"", ""工作表1!A:B""), 2, FALSE), """") &lt;&gt; """", ""有縮圖"", ""無縮圖"")"),"無縮圖")</f>
        <v>無縮圖</v>
      </c>
      <c r="AS384" s="107"/>
    </row>
    <row r="385">
      <c r="A385" s="114" t="s">
        <v>1503</v>
      </c>
      <c r="B385" s="94"/>
      <c r="C385" s="351"/>
      <c r="D385" s="97" t="s">
        <v>2998</v>
      </c>
      <c r="E385" s="96"/>
      <c r="F385" s="98"/>
      <c r="G385" s="94" t="s">
        <v>144</v>
      </c>
      <c r="H385" s="100"/>
      <c r="I385" s="100"/>
      <c r="J385" s="117"/>
      <c r="K385" s="94"/>
      <c r="L385" s="111"/>
      <c r="M385" s="112" t="b">
        <v>1</v>
      </c>
      <c r="N385" s="113" t="b">
        <v>0</v>
      </c>
      <c r="O385" s="113" t="b">
        <v>0</v>
      </c>
      <c r="P385" s="113" t="b">
        <v>0</v>
      </c>
      <c r="Q385" s="107"/>
      <c r="R385" s="106" t="str">
        <f t="array" ref="R385">IFERROR(INDEX('印量調查區'!G:G, MATCH(A385, '印量調查區'!A:A, 0)), "")</f>
        <v/>
      </c>
      <c r="S385" s="118" t="s">
        <v>7399</v>
      </c>
      <c r="T385" s="107"/>
      <c r="U385" s="107"/>
      <c r="V385" s="107"/>
      <c r="W385" s="118" t="s">
        <v>7401</v>
      </c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  <c r="AI385" s="107"/>
      <c r="AJ385" s="107"/>
      <c r="AK385" s="107"/>
      <c r="AL385" s="107"/>
      <c r="AM385" s="107"/>
      <c r="AN385" s="105"/>
      <c r="AO385" s="105"/>
      <c r="AP385" s="107"/>
      <c r="AQ385" s="109"/>
      <c r="AR385" s="109" t="str">
        <f>IFERROR(__xludf.DUMMYFUNCTION("IF(IFERROR(VLOOKUP(A385, IMPORTRANGE(""https://docs.google.com/spreadsheets/d/1f7uHQQgxgff8nh6aFDrh_cqkeFpcVPsvJILesm778_0"", ""工作表1!A:B""), 2, FALSE), """") &lt;&gt; """", ""有縮圖"", ""無縮圖"")"),"無縮圖")</f>
        <v>無縮圖</v>
      </c>
      <c r="AS385" s="107"/>
    </row>
    <row r="386">
      <c r="A386" s="114" t="s">
        <v>1505</v>
      </c>
      <c r="B386" s="94"/>
      <c r="C386" s="290" t="s">
        <v>1978</v>
      </c>
      <c r="D386" s="96"/>
      <c r="E386" s="97" t="s">
        <v>1992</v>
      </c>
      <c r="F386" s="98"/>
      <c r="G386" s="94" t="s">
        <v>144</v>
      </c>
      <c r="H386" s="99"/>
      <c r="I386" s="100" t="s">
        <v>3325</v>
      </c>
      <c r="J386" s="117" t="s">
        <v>7405</v>
      </c>
      <c r="K386" s="94" t="s">
        <v>7406</v>
      </c>
      <c r="L386" s="111"/>
      <c r="M386" s="112" t="b">
        <v>1</v>
      </c>
      <c r="N386" s="113" t="b">
        <v>1</v>
      </c>
      <c r="O386" s="113" t="b">
        <v>0</v>
      </c>
      <c r="P386" s="113" t="b">
        <v>0</v>
      </c>
      <c r="Q386" s="107"/>
      <c r="R386" s="106" t="str">
        <f t="array" ref="R386">IFERROR(INDEX('印量調查區'!G:G, MATCH(A386, '印量調查區'!A:A, 0)), "")</f>
        <v/>
      </c>
      <c r="S386" s="118" t="s">
        <v>7408</v>
      </c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  <c r="AI386" s="107"/>
      <c r="AJ386" s="107"/>
      <c r="AK386" s="107"/>
      <c r="AL386" s="107"/>
      <c r="AM386" s="107"/>
      <c r="AN386" s="105"/>
      <c r="AO386" s="107"/>
      <c r="AP386" s="107"/>
      <c r="AQ386" s="109"/>
      <c r="AR386" s="109" t="str">
        <f>IFERROR(__xludf.DUMMYFUNCTION("IF(IFERROR(VLOOKUP(A386, IMPORTRANGE(""https://docs.google.com/spreadsheets/d/1f7uHQQgxgff8nh6aFDrh_cqkeFpcVPsvJILesm778_0"", ""工作表1!A:B""), 2, FALSE), """") &lt;&gt; """", ""有縮圖"", ""無縮圖"")"),"無縮圖")</f>
        <v>無縮圖</v>
      </c>
      <c r="AS386" s="107"/>
    </row>
    <row r="387">
      <c r="A387" s="114" t="s">
        <v>1506</v>
      </c>
      <c r="B387" s="94" t="s">
        <v>7410</v>
      </c>
      <c r="C387" s="95"/>
      <c r="D387" s="116"/>
      <c r="E387" s="97" t="s">
        <v>1903</v>
      </c>
      <c r="F387" s="98"/>
      <c r="G387" s="94" t="s">
        <v>144</v>
      </c>
      <c r="H387" s="100"/>
      <c r="I387" s="100"/>
      <c r="J387" s="110"/>
      <c r="K387" s="94"/>
      <c r="L387" s="111"/>
      <c r="M387" s="112" t="b">
        <v>1</v>
      </c>
      <c r="N387" s="113" t="b">
        <v>0</v>
      </c>
      <c r="O387" s="113" t="b">
        <v>0</v>
      </c>
      <c r="P387" s="113" t="b">
        <v>0</v>
      </c>
      <c r="Q387" s="107"/>
      <c r="R387" s="106" t="str">
        <f t="array" ref="R387">IFERROR(INDEX('印量調查區'!G:G, MATCH(A387, '印量調查區'!A:A, 0)), "")</f>
        <v/>
      </c>
      <c r="S387" s="118" t="s">
        <v>7413</v>
      </c>
      <c r="T387" s="107"/>
      <c r="U387" s="107"/>
      <c r="V387" s="107"/>
      <c r="W387" s="361" t="s">
        <v>5312</v>
      </c>
      <c r="X387" s="107"/>
      <c r="Y387" s="107"/>
      <c r="Z387" s="118" t="s">
        <v>5313</v>
      </c>
      <c r="AA387" s="107"/>
      <c r="AB387" s="107"/>
      <c r="AC387" s="107"/>
      <c r="AD387" s="107"/>
      <c r="AE387" s="259"/>
      <c r="AF387" s="107"/>
      <c r="AG387" s="107"/>
      <c r="AH387" s="107"/>
      <c r="AI387" s="107"/>
      <c r="AJ387" s="107"/>
      <c r="AK387" s="107"/>
      <c r="AL387" s="118" t="s">
        <v>7416</v>
      </c>
      <c r="AM387" s="107"/>
      <c r="AN387" s="108"/>
      <c r="AO387" s="105"/>
      <c r="AP387" s="107"/>
      <c r="AQ387" s="109"/>
      <c r="AR387" s="109" t="str">
        <f>IFERROR(__xludf.DUMMYFUNCTION("IF(IFERROR(VLOOKUP(A387, IMPORTRANGE(""https://docs.google.com/spreadsheets/d/1f7uHQQgxgff8nh6aFDrh_cqkeFpcVPsvJILesm778_0"", ""工作表1!A:B""), 2, FALSE), """") &lt;&gt; """", ""有縮圖"", ""無縮圖"")"),"無縮圖")</f>
        <v>無縮圖</v>
      </c>
      <c r="AS387" s="105"/>
    </row>
    <row r="388">
      <c r="A388" s="114" t="s">
        <v>1507</v>
      </c>
      <c r="B388" s="94" t="s">
        <v>7419</v>
      </c>
      <c r="C388" s="290" t="s">
        <v>2307</v>
      </c>
      <c r="D388" s="97" t="s">
        <v>2251</v>
      </c>
      <c r="E388" s="96"/>
      <c r="F388" s="98"/>
      <c r="G388" s="94" t="s">
        <v>144</v>
      </c>
      <c r="H388" s="100"/>
      <c r="I388" s="100" t="s">
        <v>84</v>
      </c>
      <c r="J388" s="110"/>
      <c r="K388" s="94" t="s">
        <v>7420</v>
      </c>
      <c r="L388" s="111"/>
      <c r="M388" s="112" t="b">
        <v>1</v>
      </c>
      <c r="N388" s="113" t="b">
        <v>1</v>
      </c>
      <c r="O388" s="113" t="b">
        <v>0</v>
      </c>
      <c r="P388" s="113" t="b">
        <v>0</v>
      </c>
      <c r="Q388" s="107"/>
      <c r="R388" s="106" t="str">
        <f t="array" ref="R388">IFERROR(INDEX('印量調查區'!G:G, MATCH(A388, '印量調查區'!A:A, 0)), "")</f>
        <v/>
      </c>
      <c r="S388" s="118" t="s">
        <v>7423</v>
      </c>
      <c r="T388" s="118" t="s">
        <v>7423</v>
      </c>
      <c r="U388" s="107"/>
      <c r="V388" s="107"/>
      <c r="W388" s="107"/>
      <c r="X388" s="107"/>
      <c r="Y388" s="118" t="s">
        <v>7426</v>
      </c>
      <c r="Z388" s="107"/>
      <c r="AA388" s="107"/>
      <c r="AB388" s="107"/>
      <c r="AC388" s="107"/>
      <c r="AD388" s="107"/>
      <c r="AE388" s="107"/>
      <c r="AF388" s="107"/>
      <c r="AG388" s="107"/>
      <c r="AH388" s="107"/>
      <c r="AI388" s="107"/>
      <c r="AJ388" s="107"/>
      <c r="AK388" s="107"/>
      <c r="AL388" s="107"/>
      <c r="AM388" s="118" t="s">
        <v>7428</v>
      </c>
      <c r="AN388" s="105"/>
      <c r="AO388" s="105"/>
      <c r="AP388" s="107"/>
      <c r="AQ388" s="109"/>
      <c r="AR388" s="109" t="str">
        <f>IFERROR(__xludf.DUMMYFUNCTION("IF(IFERROR(VLOOKUP(A388, IMPORTRANGE(""https://docs.google.com/spreadsheets/d/1f7uHQQgxgff8nh6aFDrh_cqkeFpcVPsvJILesm778_0"", ""工作表1!A:B""), 2, FALSE), """") &lt;&gt; """", ""有縮圖"", ""無縮圖"")"),"無縮圖")</f>
        <v>無縮圖</v>
      </c>
      <c r="AS388" s="107"/>
    </row>
    <row r="389">
      <c r="A389" s="289" t="s">
        <v>1509</v>
      </c>
      <c r="B389" s="94"/>
      <c r="C389" s="290" t="s">
        <v>2716</v>
      </c>
      <c r="D389" s="97" t="s">
        <v>2716</v>
      </c>
      <c r="E389" s="96"/>
      <c r="F389" s="98"/>
      <c r="G389" s="94" t="s">
        <v>140</v>
      </c>
      <c r="H389" s="99"/>
      <c r="I389" s="100"/>
      <c r="J389" s="101"/>
      <c r="K389" s="98"/>
      <c r="L389" s="111"/>
      <c r="M389" s="112" t="b">
        <v>1</v>
      </c>
      <c r="N389" s="113" t="b">
        <v>0</v>
      </c>
      <c r="O389" s="113" t="b">
        <v>0</v>
      </c>
      <c r="P389" s="113" t="b">
        <v>0</v>
      </c>
      <c r="Q389" s="107"/>
      <c r="R389" s="106" t="str">
        <f t="array" ref="R389">IFERROR(INDEX('印量調查區'!G:G, MATCH(A389, '印量調查區'!A:A, 0)), "")</f>
        <v/>
      </c>
      <c r="S389" s="118" t="s">
        <v>7433</v>
      </c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18" t="s">
        <v>7436</v>
      </c>
      <c r="AF389" s="107"/>
      <c r="AG389" s="107"/>
      <c r="AH389" s="107"/>
      <c r="AI389" s="107"/>
      <c r="AJ389" s="107"/>
      <c r="AK389" s="107"/>
      <c r="AL389" s="107"/>
      <c r="AM389" s="107"/>
      <c r="AN389" s="107"/>
      <c r="AO389" s="107"/>
      <c r="AP389" s="107"/>
      <c r="AQ389" s="109"/>
      <c r="AR389" s="109" t="str">
        <f>IFERROR(__xludf.DUMMYFUNCTION("IF(IFERROR(VLOOKUP(A389, IMPORTRANGE(""https://docs.google.com/spreadsheets/d/1f7uHQQgxgff8nh6aFDrh_cqkeFpcVPsvJILesm778_0"", ""工作表1!A:B""), 2, FALSE), """") &lt;&gt; """", ""有縮圖"", ""無縮圖"")"),"無縮圖")</f>
        <v>無縮圖</v>
      </c>
      <c r="AS389" s="107"/>
    </row>
    <row r="390">
      <c r="A390" s="114" t="s">
        <v>1510</v>
      </c>
      <c r="B390" s="94"/>
      <c r="C390" s="351"/>
      <c r="D390" s="115" t="s">
        <v>2307</v>
      </c>
      <c r="E390" s="96"/>
      <c r="F390" s="98"/>
      <c r="G390" s="94" t="s">
        <v>7439</v>
      </c>
      <c r="H390" s="100"/>
      <c r="I390" s="100"/>
      <c r="J390" s="101"/>
      <c r="K390" s="94"/>
      <c r="L390" s="111"/>
      <c r="M390" s="112" t="b">
        <v>1</v>
      </c>
      <c r="N390" s="113" t="b">
        <v>0</v>
      </c>
      <c r="O390" s="113" t="b">
        <v>0</v>
      </c>
      <c r="P390" s="113" t="b">
        <v>0</v>
      </c>
      <c r="Q390" s="107"/>
      <c r="R390" s="106" t="str">
        <f t="array" ref="R390">IFERROR(INDEX('印量調查區'!G:G, MATCH(A390, '印量調查區'!A:A, 0)), "")</f>
        <v/>
      </c>
      <c r="S390" s="118" t="s">
        <v>7440</v>
      </c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  <c r="AI390" s="107"/>
      <c r="AJ390" s="107"/>
      <c r="AK390" s="107"/>
      <c r="AL390" s="107"/>
      <c r="AM390" s="107"/>
      <c r="AN390" s="107"/>
      <c r="AO390" s="105"/>
      <c r="AP390" s="107"/>
      <c r="AQ390" s="109"/>
      <c r="AR390" s="109" t="str">
        <f>IFERROR(__xludf.DUMMYFUNCTION("IF(IFERROR(VLOOKUP(A390, IMPORTRANGE(""https://docs.google.com/spreadsheets/d/1f7uHQQgxgff8nh6aFDrh_cqkeFpcVPsvJILesm778_0"", ""工作表1!A:B""), 2, FALSE), """") &lt;&gt; """", ""有縮圖"", ""無縮圖"")"),"無縮圖")</f>
        <v>無縮圖</v>
      </c>
      <c r="AS390" s="107"/>
    </row>
    <row r="391">
      <c r="A391" s="114" t="s">
        <v>1511</v>
      </c>
      <c r="B391" s="94"/>
      <c r="C391" s="290" t="s">
        <v>2809</v>
      </c>
      <c r="D391" s="97" t="s">
        <v>2809</v>
      </c>
      <c r="E391" s="96"/>
      <c r="F391" s="98"/>
      <c r="G391" s="94" t="s">
        <v>144</v>
      </c>
      <c r="H391" s="99"/>
      <c r="I391" s="99"/>
      <c r="J391" s="110"/>
      <c r="K391" s="98"/>
      <c r="L391" s="111"/>
      <c r="M391" s="112" t="b">
        <v>1</v>
      </c>
      <c r="N391" s="113" t="b">
        <v>0</v>
      </c>
      <c r="O391" s="113" t="b">
        <v>0</v>
      </c>
      <c r="P391" s="113" t="b">
        <v>0</v>
      </c>
      <c r="Q391" s="107"/>
      <c r="R391" s="106" t="str">
        <f t="array" ref="R391">IFERROR(INDEX('印量調查區'!G:G, MATCH(A391, '印量調查區'!A:A, 0)), "")</f>
        <v/>
      </c>
      <c r="S391" s="118" t="s">
        <v>7446</v>
      </c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  <c r="AI391" s="107"/>
      <c r="AJ391" s="107"/>
      <c r="AK391" s="107"/>
      <c r="AL391" s="107"/>
      <c r="AM391" s="107"/>
      <c r="AN391" s="107"/>
      <c r="AO391" s="107"/>
      <c r="AP391" s="107"/>
      <c r="AQ391" s="109"/>
      <c r="AR391" s="109" t="str">
        <f>IFERROR(__xludf.DUMMYFUNCTION("IF(IFERROR(VLOOKUP(A391, IMPORTRANGE(""https://docs.google.com/spreadsheets/d/1f7uHQQgxgff8nh6aFDrh_cqkeFpcVPsvJILesm778_0"", ""工作表1!A:B""), 2, FALSE), """") &lt;&gt; """", ""有縮圖"", ""無縮圖"")"),"無縮圖")</f>
        <v>無縮圖</v>
      </c>
      <c r="AS391" s="107"/>
    </row>
    <row r="392">
      <c r="A392" s="114" t="s">
        <v>1512</v>
      </c>
      <c r="B392" s="94"/>
      <c r="C392" s="290" t="s">
        <v>2364</v>
      </c>
      <c r="D392" s="115" t="s">
        <v>2364</v>
      </c>
      <c r="E392" s="96"/>
      <c r="F392" s="98"/>
      <c r="G392" s="94" t="s">
        <v>2329</v>
      </c>
      <c r="H392" s="99"/>
      <c r="I392" s="100"/>
      <c r="J392" s="101"/>
      <c r="K392" s="98"/>
      <c r="L392" s="111"/>
      <c r="M392" s="112" t="b">
        <v>1</v>
      </c>
      <c r="N392" s="113" t="b">
        <v>0</v>
      </c>
      <c r="O392" s="113" t="b">
        <v>0</v>
      </c>
      <c r="P392" s="113" t="b">
        <v>0</v>
      </c>
      <c r="Q392" s="105"/>
      <c r="R392" s="106" t="str">
        <f t="array" ref="R392">IFERROR(INDEX('印量調查區'!G:G, MATCH(A392, '印量調查區'!A:A, 0)), "")</f>
        <v/>
      </c>
      <c r="S392" s="118" t="s">
        <v>5121</v>
      </c>
      <c r="T392" s="107"/>
      <c r="U392" s="107"/>
      <c r="V392" s="107"/>
      <c r="W392" s="118" t="s">
        <v>5122</v>
      </c>
      <c r="X392" s="107"/>
      <c r="Y392" s="107"/>
      <c r="Z392" s="107"/>
      <c r="AA392" s="107"/>
      <c r="AB392" s="107"/>
      <c r="AC392" s="107"/>
      <c r="AD392" s="118" t="s">
        <v>5124</v>
      </c>
      <c r="AE392" s="107"/>
      <c r="AF392" s="107"/>
      <c r="AG392" s="105"/>
      <c r="AH392" s="107"/>
      <c r="AI392" s="107"/>
      <c r="AJ392" s="107"/>
      <c r="AK392" s="107"/>
      <c r="AL392" s="107"/>
      <c r="AM392" s="107"/>
      <c r="AN392" s="107"/>
      <c r="AO392" s="107"/>
      <c r="AP392" s="107"/>
      <c r="AQ392" s="109"/>
      <c r="AR392" s="109" t="str">
        <f>IFERROR(__xludf.DUMMYFUNCTION("IF(IFERROR(VLOOKUP(A392, IMPORTRANGE(""https://docs.google.com/spreadsheets/d/1f7uHQQgxgff8nh6aFDrh_cqkeFpcVPsvJILesm778_0"", ""工作表1!A:B""), 2, FALSE), """") &lt;&gt; """", ""有縮圖"", ""無縮圖"")"),"無縮圖")</f>
        <v>無縮圖</v>
      </c>
      <c r="AS392" s="107"/>
    </row>
    <row r="393">
      <c r="A393" s="114" t="s">
        <v>1514</v>
      </c>
      <c r="B393" s="362" t="s">
        <v>7455</v>
      </c>
      <c r="C393" s="290" t="s">
        <v>2823</v>
      </c>
      <c r="D393" s="96"/>
      <c r="E393" s="96"/>
      <c r="F393" s="98"/>
      <c r="G393" s="94" t="s">
        <v>6957</v>
      </c>
      <c r="H393" s="99"/>
      <c r="I393" s="100"/>
      <c r="J393" s="101"/>
      <c r="K393" s="94"/>
      <c r="L393" s="111"/>
      <c r="M393" s="112" t="b">
        <v>1</v>
      </c>
      <c r="N393" s="113" t="b">
        <v>0</v>
      </c>
      <c r="O393" s="113" t="b">
        <v>0</v>
      </c>
      <c r="P393" s="113" t="b">
        <v>0</v>
      </c>
      <c r="Q393" s="107"/>
      <c r="R393" s="106" t="str">
        <f t="array" ref="R393">IFERROR(INDEX('印量調查區'!G:G, MATCH(A393, '印量調查區'!A:A, 0)), "")</f>
        <v/>
      </c>
      <c r="S393" s="107"/>
      <c r="T393" s="107"/>
      <c r="U393" s="118" t="s">
        <v>7457</v>
      </c>
      <c r="V393" s="107"/>
      <c r="W393" s="118" t="s">
        <v>7458</v>
      </c>
      <c r="X393" s="107"/>
      <c r="Y393" s="107"/>
      <c r="Z393" s="118" t="s">
        <v>7459</v>
      </c>
      <c r="AA393" s="107"/>
      <c r="AB393" s="107"/>
      <c r="AC393" s="107"/>
      <c r="AD393" s="105" t="s">
        <v>7461</v>
      </c>
      <c r="AE393" s="107"/>
      <c r="AF393" s="118" t="s">
        <v>7462</v>
      </c>
      <c r="AG393" s="107"/>
      <c r="AH393" s="107"/>
      <c r="AI393" s="118" t="s">
        <v>7464</v>
      </c>
      <c r="AJ393" s="107"/>
      <c r="AK393" s="107"/>
      <c r="AL393" s="118" t="s">
        <v>7465</v>
      </c>
      <c r="AM393" s="107"/>
      <c r="AN393" s="105"/>
      <c r="AO393" s="107"/>
      <c r="AP393" s="118" t="s">
        <v>7466</v>
      </c>
      <c r="AQ393" s="109"/>
      <c r="AR393" s="109" t="str">
        <f>IFERROR(__xludf.DUMMYFUNCTION("IF(IFERROR(VLOOKUP(A393, IMPORTRANGE(""https://docs.google.com/spreadsheets/d/1f7uHQQgxgff8nh6aFDrh_cqkeFpcVPsvJILesm778_0"", ""工作表1!A:B""), 2, FALSE), """") &lt;&gt; """", ""有縮圖"", ""無縮圖"")"),"無縮圖")</f>
        <v>無縮圖</v>
      </c>
      <c r="AS393" s="107"/>
    </row>
    <row r="394">
      <c r="A394" s="114" t="s">
        <v>1515</v>
      </c>
      <c r="B394" s="94"/>
      <c r="C394" s="351"/>
      <c r="D394" s="96"/>
      <c r="E394" s="115" t="s">
        <v>2463</v>
      </c>
      <c r="F394" s="98"/>
      <c r="G394" s="94"/>
      <c r="H394" s="99"/>
      <c r="I394" s="99"/>
      <c r="J394" s="110"/>
      <c r="K394" s="98"/>
      <c r="L394" s="111"/>
      <c r="M394" s="112" t="b">
        <v>0</v>
      </c>
      <c r="N394" s="113" t="b">
        <v>0</v>
      </c>
      <c r="O394" s="113" t="b">
        <v>0</v>
      </c>
      <c r="P394" s="113" t="b">
        <v>0</v>
      </c>
      <c r="Q394" s="107"/>
      <c r="R394" s="106" t="str">
        <f t="array" ref="R394">IFERROR(INDEX('印量調查區'!G:G, MATCH(A394, '印量調查區'!A:A, 0)), "")</f>
        <v/>
      </c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  <c r="AI394" s="107"/>
      <c r="AJ394" s="107"/>
      <c r="AK394" s="107"/>
      <c r="AL394" s="107"/>
      <c r="AM394" s="107"/>
      <c r="AN394" s="107"/>
      <c r="AO394" s="107"/>
      <c r="AP394" s="107"/>
      <c r="AQ394" s="109"/>
      <c r="AR394" s="109" t="str">
        <f>IFERROR(__xludf.DUMMYFUNCTION("IF(IFERROR(VLOOKUP(A394, IMPORTRANGE(""https://docs.google.com/spreadsheets/d/1f7uHQQgxgff8nh6aFDrh_cqkeFpcVPsvJILesm778_0"", ""工作表1!A:B""), 2, FALSE), """") &lt;&gt; """", ""有縮圖"", ""無縮圖"")"),"無縮圖")</f>
        <v>無縮圖</v>
      </c>
      <c r="AS394" s="107"/>
    </row>
    <row r="395">
      <c r="A395" s="114" t="s">
        <v>1516</v>
      </c>
      <c r="B395" s="94"/>
      <c r="C395" s="290" t="s">
        <v>2466</v>
      </c>
      <c r="D395" s="115" t="s">
        <v>2466</v>
      </c>
      <c r="E395" s="96"/>
      <c r="F395" s="98"/>
      <c r="G395" s="94" t="s">
        <v>6957</v>
      </c>
      <c r="H395" s="100" t="s">
        <v>47</v>
      </c>
      <c r="I395" s="100" t="s">
        <v>84</v>
      </c>
      <c r="J395" s="117"/>
      <c r="K395" s="94" t="s">
        <v>7474</v>
      </c>
      <c r="L395" s="111"/>
      <c r="M395" s="112" t="b">
        <v>1</v>
      </c>
      <c r="N395" s="113" t="b">
        <v>1</v>
      </c>
      <c r="O395" s="113" t="b">
        <v>0</v>
      </c>
      <c r="P395" s="113" t="b">
        <v>1</v>
      </c>
      <c r="Q395" s="107"/>
      <c r="R395" s="106" t="str">
        <f t="array" ref="R395">IFERROR(INDEX('印量調查區'!G:G, MATCH(A395, '印量調查區'!A:A, 0)), "")</f>
        <v/>
      </c>
      <c r="S395" s="107"/>
      <c r="T395" s="107"/>
      <c r="U395" s="107"/>
      <c r="V395" s="107"/>
      <c r="W395" s="172" t="s">
        <v>7480</v>
      </c>
      <c r="X395" s="107"/>
      <c r="Y395" s="107"/>
      <c r="Z395" s="107"/>
      <c r="AA395" s="107"/>
      <c r="AB395" s="107"/>
      <c r="AC395" s="107"/>
      <c r="AD395" s="107"/>
      <c r="AE395" s="105"/>
      <c r="AF395" s="118" t="s">
        <v>7485</v>
      </c>
      <c r="AG395" s="118" t="s">
        <v>7488</v>
      </c>
      <c r="AH395" s="107"/>
      <c r="AI395" s="118" t="s">
        <v>7489</v>
      </c>
      <c r="AJ395" s="107"/>
      <c r="AK395" s="107"/>
      <c r="AL395" s="118" t="s">
        <v>7493</v>
      </c>
      <c r="AM395" s="107"/>
      <c r="AN395" s="105"/>
      <c r="AO395" s="118" t="s">
        <v>7494</v>
      </c>
      <c r="AP395" s="107"/>
      <c r="AQ395" s="109"/>
      <c r="AR395" s="109" t="str">
        <f>IFERROR(__xludf.DUMMYFUNCTION("IF(IFERROR(VLOOKUP(A395, IMPORTRANGE(""https://docs.google.com/spreadsheets/d/1f7uHQQgxgff8nh6aFDrh_cqkeFpcVPsvJILesm778_0"", ""工作表1!A:B""), 2, FALSE), """") &lt;&gt; """", ""有縮圖"", ""無縮圖"")"),"無縮圖")</f>
        <v>無縮圖</v>
      </c>
      <c r="AS395" s="107"/>
    </row>
    <row r="396">
      <c r="A396" s="114" t="s">
        <v>1518</v>
      </c>
      <c r="B396" s="94"/>
      <c r="C396" s="351"/>
      <c r="D396" s="96"/>
      <c r="E396" s="97" t="s">
        <v>3724</v>
      </c>
      <c r="F396" s="98"/>
      <c r="G396" s="94"/>
      <c r="H396" s="99"/>
      <c r="I396" s="100" t="s">
        <v>108</v>
      </c>
      <c r="J396" s="117" t="s">
        <v>145</v>
      </c>
      <c r="K396" s="98"/>
      <c r="L396" s="111"/>
      <c r="M396" s="112" t="b">
        <v>0</v>
      </c>
      <c r="N396" s="113" t="b">
        <v>1</v>
      </c>
      <c r="O396" s="113" t="b">
        <v>0</v>
      </c>
      <c r="P396" s="113" t="b">
        <v>0</v>
      </c>
      <c r="Q396" s="107"/>
      <c r="R396" s="106" t="str">
        <f t="array" ref="R396">IFERROR(INDEX('印量調查區'!G:G, MATCH(A396, '印量調查區'!A:A, 0)), "")</f>
        <v/>
      </c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  <c r="AI396" s="107"/>
      <c r="AJ396" s="107"/>
      <c r="AK396" s="107"/>
      <c r="AL396" s="107"/>
      <c r="AM396" s="107"/>
      <c r="AN396" s="107"/>
      <c r="AO396" s="107"/>
      <c r="AP396" s="107"/>
      <c r="AQ396" s="109"/>
      <c r="AR396" s="109" t="str">
        <f>IFERROR(__xludf.DUMMYFUNCTION("IF(IFERROR(VLOOKUP(A396, IMPORTRANGE(""https://docs.google.com/spreadsheets/d/1f7uHQQgxgff8nh6aFDrh_cqkeFpcVPsvJILesm778_0"", ""工作表1!A:B""), 2, FALSE), """") &lt;&gt; """", ""有縮圖"", ""無縮圖"")"),"無縮圖")</f>
        <v>無縮圖</v>
      </c>
      <c r="AS396" s="107"/>
    </row>
    <row r="397">
      <c r="A397" s="114" t="s">
        <v>1520</v>
      </c>
      <c r="B397" s="94" t="s">
        <v>5173</v>
      </c>
      <c r="C397" s="351"/>
      <c r="D397" s="97" t="s">
        <v>3279</v>
      </c>
      <c r="E397" s="115" t="s">
        <v>3279</v>
      </c>
      <c r="F397" s="98"/>
      <c r="G397" s="94" t="s">
        <v>140</v>
      </c>
      <c r="H397" s="99"/>
      <c r="I397" s="99"/>
      <c r="J397" s="342"/>
      <c r="K397" s="98"/>
      <c r="L397" s="111"/>
      <c r="M397" s="112" t="b">
        <v>1</v>
      </c>
      <c r="N397" s="113" t="b">
        <v>0</v>
      </c>
      <c r="O397" s="113" t="b">
        <v>0</v>
      </c>
      <c r="P397" s="113" t="b">
        <v>0</v>
      </c>
      <c r="Q397" s="105"/>
      <c r="R397" s="106" t="str">
        <f t="array" ref="R397">IFERROR(INDEX('印量調查區'!G:G, MATCH(A397, '印量調查區'!A:A, 0)), "")</f>
        <v/>
      </c>
      <c r="S397" s="118" t="s">
        <v>5178</v>
      </c>
      <c r="T397" s="107"/>
      <c r="U397" s="107"/>
      <c r="V397" s="107"/>
      <c r="W397" s="118" t="s">
        <v>5179</v>
      </c>
      <c r="X397" s="107"/>
      <c r="Y397" s="107"/>
      <c r="Z397" s="107"/>
      <c r="AA397" s="107"/>
      <c r="AB397" s="107"/>
      <c r="AC397" s="107"/>
      <c r="AD397" s="107"/>
      <c r="AE397" s="118" t="s">
        <v>5180</v>
      </c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09"/>
      <c r="AR397" s="109" t="str">
        <f>IFERROR(__xludf.DUMMYFUNCTION("IF(IFERROR(VLOOKUP(A397, IMPORTRANGE(""https://docs.google.com/spreadsheets/d/1f7uHQQgxgff8nh6aFDrh_cqkeFpcVPsvJILesm778_0"", ""工作表1!A:B""), 2, FALSE), """") &lt;&gt; """", ""有縮圖"", ""無縮圖"")"),"無縮圖")</f>
        <v>無縮圖</v>
      </c>
      <c r="AS397" s="107"/>
    </row>
    <row r="398">
      <c r="A398" s="114" t="s">
        <v>465</v>
      </c>
      <c r="B398" s="94" t="s">
        <v>7508</v>
      </c>
      <c r="C398" s="290" t="s">
        <v>2394</v>
      </c>
      <c r="D398" s="96"/>
      <c r="E398" s="115" t="s">
        <v>2397</v>
      </c>
      <c r="F398" s="98"/>
      <c r="G398" s="94" t="s">
        <v>144</v>
      </c>
      <c r="H398" s="100" t="s">
        <v>34</v>
      </c>
      <c r="I398" s="100" t="s">
        <v>108</v>
      </c>
      <c r="J398" s="117" t="s">
        <v>7509</v>
      </c>
      <c r="K398" s="94" t="s">
        <v>7510</v>
      </c>
      <c r="L398" s="102" t="s">
        <v>7512</v>
      </c>
      <c r="M398" s="112" t="b">
        <v>1</v>
      </c>
      <c r="N398" s="113" t="b">
        <v>1</v>
      </c>
      <c r="O398" s="113" t="b">
        <v>1</v>
      </c>
      <c r="P398" s="113" t="b">
        <v>1</v>
      </c>
      <c r="Q398" s="105"/>
      <c r="R398" s="106" t="str">
        <f t="array" ref="R398">IFERROR(INDEX('印量調查區'!G:G, MATCH(A398, '印量調查區'!A:A, 0)), "")</f>
        <v/>
      </c>
      <c r="S398" s="118" t="s">
        <v>7514</v>
      </c>
      <c r="T398" s="107"/>
      <c r="U398" s="107"/>
      <c r="V398" s="107"/>
      <c r="W398" s="118" t="s">
        <v>7516</v>
      </c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  <c r="AI398" s="107"/>
      <c r="AJ398" s="107"/>
      <c r="AK398" s="107"/>
      <c r="AL398" s="107"/>
      <c r="AM398" s="107"/>
      <c r="AN398" s="108" t="s">
        <v>7518</v>
      </c>
      <c r="AO398" s="118" t="s">
        <v>7522</v>
      </c>
      <c r="AP398" s="107"/>
      <c r="AQ398" s="109"/>
      <c r="AR398" s="109" t="str">
        <f>IFERROR(__xludf.DUMMYFUNCTION("IF(IFERROR(VLOOKUP(A398, IMPORTRANGE(""https://docs.google.com/spreadsheets/d/1f7uHQQgxgff8nh6aFDrh_cqkeFpcVPsvJILesm778_0"", ""工作表1!A:B""), 2, FALSE), """") &lt;&gt; """", ""有縮圖"", ""無縮圖"")"),"無縮圖")</f>
        <v>無縮圖</v>
      </c>
      <c r="AS398" s="107"/>
    </row>
    <row r="399">
      <c r="A399" s="114" t="s">
        <v>1522</v>
      </c>
      <c r="B399" s="94" t="s">
        <v>7529</v>
      </c>
      <c r="C399" s="290" t="s">
        <v>2750</v>
      </c>
      <c r="D399" s="96"/>
      <c r="E399" s="97" t="s">
        <v>2817</v>
      </c>
      <c r="F399" s="98"/>
      <c r="G399" s="94" t="s">
        <v>144</v>
      </c>
      <c r="H399" s="100"/>
      <c r="I399" s="100"/>
      <c r="J399" s="110"/>
      <c r="K399" s="94"/>
      <c r="L399" s="111"/>
      <c r="M399" s="112" t="b">
        <v>1</v>
      </c>
      <c r="N399" s="113" t="b">
        <v>0</v>
      </c>
      <c r="O399" s="113" t="b">
        <v>1</v>
      </c>
      <c r="P399" s="113" t="b">
        <v>0</v>
      </c>
      <c r="Q399" s="105" t="s">
        <v>410</v>
      </c>
      <c r="R399" s="106" t="str">
        <f t="array" ref="R399">IFERROR(INDEX('印量調查區'!G:G, MATCH(A399, '印量調查區'!A:A, 0)), "")</f>
        <v/>
      </c>
      <c r="S399" s="118" t="s">
        <v>7531</v>
      </c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18" t="s">
        <v>7535</v>
      </c>
      <c r="AF399" s="107"/>
      <c r="AG399" s="107"/>
      <c r="AH399" s="107"/>
      <c r="AI399" s="118" t="s">
        <v>7537</v>
      </c>
      <c r="AJ399" s="107"/>
      <c r="AK399" s="107"/>
      <c r="AL399" s="107"/>
      <c r="AM399" s="107"/>
      <c r="AN399" s="118" t="s">
        <v>7538</v>
      </c>
      <c r="AO399" s="105"/>
      <c r="AP399" s="107"/>
      <c r="AQ399" s="109"/>
      <c r="AR399" s="109" t="str">
        <f>IFERROR(__xludf.DUMMYFUNCTION("IF(IFERROR(VLOOKUP(A399, IMPORTRANGE(""https://docs.google.com/spreadsheets/d/1f7uHQQgxgff8nh6aFDrh_cqkeFpcVPsvJILesm778_0"", ""工作表1!A:B""), 2, FALSE), """") &lt;&gt; """", ""有縮圖"", ""無縮圖"")"),"無縮圖")</f>
        <v>無縮圖</v>
      </c>
      <c r="AS399" s="107"/>
    </row>
    <row r="400">
      <c r="A400" s="114" t="s">
        <v>1523</v>
      </c>
      <c r="B400" s="94"/>
      <c r="C400" s="290" t="s">
        <v>2280</v>
      </c>
      <c r="D400" s="116"/>
      <c r="E400" s="97" t="s">
        <v>2260</v>
      </c>
      <c r="F400" s="98"/>
      <c r="G400" s="94" t="s">
        <v>144</v>
      </c>
      <c r="H400" s="100"/>
      <c r="I400" s="100"/>
      <c r="J400" s="110"/>
      <c r="K400" s="94"/>
      <c r="L400" s="111"/>
      <c r="M400" s="112" t="b">
        <v>1</v>
      </c>
      <c r="N400" s="113" t="b">
        <v>0</v>
      </c>
      <c r="O400" s="113" t="b">
        <v>0</v>
      </c>
      <c r="P400" s="113" t="b">
        <v>0</v>
      </c>
      <c r="Q400" s="107"/>
      <c r="R400" s="106" t="str">
        <f t="array" ref="R400">IFERROR(INDEX('印量調查區'!G:G, MATCH(A400, '印量調查區'!A:A, 0)), "")</f>
        <v/>
      </c>
      <c r="S400" s="107"/>
      <c r="T400" s="107"/>
      <c r="U400" s="107"/>
      <c r="V400" s="107"/>
      <c r="W400" s="118" t="s">
        <v>7541</v>
      </c>
      <c r="X400" s="107"/>
      <c r="Y400" s="107"/>
      <c r="Z400" s="118" t="s">
        <v>7544</v>
      </c>
      <c r="AA400" s="107"/>
      <c r="AB400" s="107"/>
      <c r="AC400" s="107"/>
      <c r="AD400" s="105"/>
      <c r="AE400" s="118" t="s">
        <v>7545</v>
      </c>
      <c r="AF400" s="105"/>
      <c r="AG400" s="118" t="s">
        <v>7547</v>
      </c>
      <c r="AH400" s="107"/>
      <c r="AI400" s="107"/>
      <c r="AJ400" s="107"/>
      <c r="AK400" s="107"/>
      <c r="AL400" s="118" t="s">
        <v>7549</v>
      </c>
      <c r="AM400" s="107"/>
      <c r="AN400" s="105"/>
      <c r="AO400" s="105"/>
      <c r="AP400" s="105"/>
      <c r="AQ400" s="109"/>
      <c r="AR400" s="109" t="str">
        <f>IFERROR(__xludf.DUMMYFUNCTION("IF(IFERROR(VLOOKUP(A400, IMPORTRANGE(""https://docs.google.com/spreadsheets/d/1f7uHQQgxgff8nh6aFDrh_cqkeFpcVPsvJILesm778_0"", ""工作表1!A:B""), 2, FALSE), """") &lt;&gt; """", ""有縮圖"", ""無縮圖"")"),"無縮圖")</f>
        <v>無縮圖</v>
      </c>
      <c r="AS400" s="107"/>
    </row>
    <row r="401">
      <c r="A401" s="114" t="s">
        <v>1524</v>
      </c>
      <c r="B401" s="94" t="s">
        <v>7552</v>
      </c>
      <c r="C401" s="351"/>
      <c r="D401" s="115" t="s">
        <v>1871</v>
      </c>
      <c r="E401" s="97" t="s">
        <v>1871</v>
      </c>
      <c r="F401" s="98"/>
      <c r="G401" s="94" t="s">
        <v>144</v>
      </c>
      <c r="H401" s="100"/>
      <c r="I401" s="100" t="s">
        <v>108</v>
      </c>
      <c r="J401" s="117" t="s">
        <v>5951</v>
      </c>
      <c r="K401" s="94" t="s">
        <v>83</v>
      </c>
      <c r="L401" s="111"/>
      <c r="M401" s="112" t="b">
        <v>1</v>
      </c>
      <c r="N401" s="113" t="b">
        <v>1</v>
      </c>
      <c r="O401" s="113" t="b">
        <v>1</v>
      </c>
      <c r="P401" s="113" t="b">
        <v>0</v>
      </c>
      <c r="Q401" s="107"/>
      <c r="R401" s="106" t="str">
        <f t="array" ref="R401">IFERROR(INDEX('印量調查區'!G:G, MATCH(A401, '印量調查區'!A:A, 0)), "")</f>
        <v/>
      </c>
      <c r="S401" s="118" t="s">
        <v>7554</v>
      </c>
      <c r="T401" s="107"/>
      <c r="U401" s="118" t="s">
        <v>7556</v>
      </c>
      <c r="V401" s="107"/>
      <c r="W401" s="118" t="s">
        <v>7559</v>
      </c>
      <c r="X401" s="118" t="s">
        <v>7560</v>
      </c>
      <c r="Y401" s="118" t="s">
        <v>7563</v>
      </c>
      <c r="Z401" s="105"/>
      <c r="AA401" s="107"/>
      <c r="AB401" s="107"/>
      <c r="AC401" s="107"/>
      <c r="AD401" s="107"/>
      <c r="AE401" s="118" t="s">
        <v>7566</v>
      </c>
      <c r="AF401" s="118" t="s">
        <v>7569</v>
      </c>
      <c r="AG401" s="107"/>
      <c r="AH401" s="107"/>
      <c r="AI401" s="107"/>
      <c r="AJ401" s="107"/>
      <c r="AK401" s="107"/>
      <c r="AL401" s="118" t="s">
        <v>7570</v>
      </c>
      <c r="AM401" s="107"/>
      <c r="AN401" s="108" t="s">
        <v>7576</v>
      </c>
      <c r="AO401" s="105"/>
      <c r="AP401" s="107"/>
      <c r="AQ401" s="109"/>
      <c r="AR401" s="109" t="str">
        <f>IFERROR(__xludf.DUMMYFUNCTION("IF(IFERROR(VLOOKUP(A401, IMPORTRANGE(""https://docs.google.com/spreadsheets/d/1f7uHQQgxgff8nh6aFDrh_cqkeFpcVPsvJILesm778_0"", ""工作表1!A:B""), 2, FALSE), """") &lt;&gt; """", ""有縮圖"", ""無縮圖"")"),"無縮圖")</f>
        <v>無縮圖</v>
      </c>
      <c r="AS401" s="107"/>
    </row>
    <row r="402">
      <c r="A402" s="114" t="s">
        <v>1526</v>
      </c>
      <c r="B402" s="94" t="s">
        <v>7581</v>
      </c>
      <c r="C402" s="290" t="s">
        <v>2249</v>
      </c>
      <c r="D402" s="115" t="s">
        <v>2249</v>
      </c>
      <c r="E402" s="96"/>
      <c r="F402" s="98"/>
      <c r="G402" s="94" t="s">
        <v>144</v>
      </c>
      <c r="H402" s="100"/>
      <c r="I402" s="100"/>
      <c r="J402" s="101"/>
      <c r="K402" s="94"/>
      <c r="L402" s="111"/>
      <c r="M402" s="112" t="b">
        <v>1</v>
      </c>
      <c r="N402" s="113" t="b">
        <v>0</v>
      </c>
      <c r="O402" s="113" t="b">
        <v>0</v>
      </c>
      <c r="P402" s="113" t="b">
        <v>0</v>
      </c>
      <c r="Q402" s="107"/>
      <c r="R402" s="106" t="str">
        <f t="array" ref="R402">IFERROR(INDEX('印量調查區'!G:G, MATCH(A402, '印量調查區'!A:A, 0)), "")</f>
        <v/>
      </c>
      <c r="S402" s="118" t="s">
        <v>7586</v>
      </c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18" t="s">
        <v>7592</v>
      </c>
      <c r="AF402" s="107"/>
      <c r="AG402" s="107"/>
      <c r="AH402" s="107"/>
      <c r="AI402" s="107"/>
      <c r="AJ402" s="107"/>
      <c r="AK402" s="107"/>
      <c r="AL402" s="107"/>
      <c r="AM402" s="107"/>
      <c r="AN402" s="107"/>
      <c r="AO402" s="107"/>
      <c r="AP402" s="107"/>
      <c r="AQ402" s="109"/>
      <c r="AR402" s="109" t="str">
        <f>IFERROR(__xludf.DUMMYFUNCTION("IF(IFERROR(VLOOKUP(A402, IMPORTRANGE(""https://docs.google.com/spreadsheets/d/1f7uHQQgxgff8nh6aFDrh_cqkeFpcVPsvJILesm778_0"", ""工作表1!A:B""), 2, FALSE), """") &lt;&gt; """", ""有縮圖"", ""無縮圖"")"),"無縮圖")</f>
        <v>無縮圖</v>
      </c>
      <c r="AS402" s="107"/>
    </row>
    <row r="403">
      <c r="A403" s="114" t="s">
        <v>1527</v>
      </c>
      <c r="B403" s="94"/>
      <c r="C403" s="95"/>
      <c r="D403" s="97" t="s">
        <v>3305</v>
      </c>
      <c r="E403" s="97" t="s">
        <v>3305</v>
      </c>
      <c r="F403" s="98"/>
      <c r="G403" s="94" t="s">
        <v>140</v>
      </c>
      <c r="H403" s="100"/>
      <c r="I403" s="100"/>
      <c r="J403" s="117"/>
      <c r="K403" s="94"/>
      <c r="L403" s="111"/>
      <c r="M403" s="112" t="b">
        <v>0</v>
      </c>
      <c r="N403" s="113" t="b">
        <v>0</v>
      </c>
      <c r="O403" s="113" t="b">
        <v>0</v>
      </c>
      <c r="P403" s="113" t="b">
        <v>0</v>
      </c>
      <c r="Q403" s="107"/>
      <c r="R403" s="106" t="str">
        <f t="array" ref="R403">IFERROR(INDEX('印量調查區'!G:G, MATCH(A403, '印量調查區'!A:A, 0)), "")</f>
        <v/>
      </c>
      <c r="S403" s="105"/>
      <c r="T403" s="107"/>
      <c r="U403" s="107"/>
      <c r="V403" s="107"/>
      <c r="W403" s="105"/>
      <c r="X403" s="107"/>
      <c r="Y403" s="107"/>
      <c r="Z403" s="105"/>
      <c r="AA403" s="107"/>
      <c r="AB403" s="107"/>
      <c r="AC403" s="107"/>
      <c r="AD403" s="107"/>
      <c r="AE403" s="105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5"/>
      <c r="AP403" s="107"/>
      <c r="AQ403" s="109"/>
      <c r="AR403" s="109" t="str">
        <f>IFERROR(__xludf.DUMMYFUNCTION("IF(IFERROR(VLOOKUP(A403, IMPORTRANGE(""https://docs.google.com/spreadsheets/d/1f7uHQQgxgff8nh6aFDrh_cqkeFpcVPsvJILesm778_0"", ""工作表1!A:B""), 2, FALSE), """") &lt;&gt; """", ""有縮圖"", ""無縮圖"")"),"無縮圖")</f>
        <v>無縮圖</v>
      </c>
      <c r="AS403" s="107"/>
    </row>
    <row r="404">
      <c r="A404" s="114" t="s">
        <v>1528</v>
      </c>
      <c r="B404" s="94"/>
      <c r="C404" s="351"/>
      <c r="D404" s="115" t="s">
        <v>3360</v>
      </c>
      <c r="E404" s="97" t="s">
        <v>3791</v>
      </c>
      <c r="F404" s="98"/>
      <c r="G404" s="94" t="s">
        <v>140</v>
      </c>
      <c r="H404" s="99"/>
      <c r="I404" s="100"/>
      <c r="J404" s="117"/>
      <c r="K404" s="98"/>
      <c r="L404" s="111"/>
      <c r="M404" s="112" t="b">
        <v>1</v>
      </c>
      <c r="N404" s="113" t="b">
        <v>0</v>
      </c>
      <c r="O404" s="113" t="b">
        <v>0</v>
      </c>
      <c r="P404" s="113" t="b">
        <v>0</v>
      </c>
      <c r="Q404" s="107"/>
      <c r="R404" s="106" t="str">
        <f t="array" ref="R404">IFERROR(INDEX('印量調查區'!G:G, MATCH(A404, '印量調查區'!A:A, 0)), "")</f>
        <v/>
      </c>
      <c r="S404" s="118" t="s">
        <v>7607</v>
      </c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18" t="s">
        <v>7610</v>
      </c>
      <c r="AF404" s="107"/>
      <c r="AG404" s="107"/>
      <c r="AH404" s="107"/>
      <c r="AI404" s="107"/>
      <c r="AJ404" s="107"/>
      <c r="AK404" s="107"/>
      <c r="AL404" s="107"/>
      <c r="AM404" s="107"/>
      <c r="AN404" s="107"/>
      <c r="AO404" s="107"/>
      <c r="AP404" s="107"/>
      <c r="AQ404" s="109"/>
      <c r="AR404" s="109" t="str">
        <f>IFERROR(__xludf.DUMMYFUNCTION("IF(IFERROR(VLOOKUP(A404, IMPORTRANGE(""https://docs.google.com/spreadsheets/d/1f7uHQQgxgff8nh6aFDrh_cqkeFpcVPsvJILesm778_0"", ""工作表1!A:B""), 2, FALSE), """") &lt;&gt; """", ""有縮圖"", ""無縮圖"")"),"無縮圖")</f>
        <v>無縮圖</v>
      </c>
      <c r="AS404" s="107"/>
    </row>
    <row r="405">
      <c r="A405" s="114" t="s">
        <v>1529</v>
      </c>
      <c r="B405" s="94" t="s">
        <v>1529</v>
      </c>
      <c r="C405" s="351"/>
      <c r="D405" s="115" t="s">
        <v>3312</v>
      </c>
      <c r="E405" s="97" t="s">
        <v>3312</v>
      </c>
      <c r="F405" s="98"/>
      <c r="G405" s="94" t="s">
        <v>3879</v>
      </c>
      <c r="H405" s="100" t="s">
        <v>34</v>
      </c>
      <c r="I405" s="100" t="s">
        <v>108</v>
      </c>
      <c r="J405" s="211" t="s">
        <v>7613</v>
      </c>
      <c r="K405" s="94"/>
      <c r="L405" s="111"/>
      <c r="M405" s="112" t="b">
        <v>1</v>
      </c>
      <c r="N405" s="113" t="b">
        <v>1</v>
      </c>
      <c r="O405" s="113" t="b">
        <v>1</v>
      </c>
      <c r="P405" s="113" t="b">
        <v>0</v>
      </c>
      <c r="Q405" s="107"/>
      <c r="R405" s="106" t="str">
        <f t="array" ref="R405">IFERROR(INDEX('印量調查區'!G:G, MATCH(A405, '印量調查區'!A:A, 0)), "")</f>
        <v/>
      </c>
      <c r="S405" s="118" t="s">
        <v>5471</v>
      </c>
      <c r="T405" s="107"/>
      <c r="U405" s="107"/>
      <c r="V405" s="107"/>
      <c r="W405" s="118" t="s">
        <v>5472</v>
      </c>
      <c r="X405" s="118" t="s">
        <v>5473</v>
      </c>
      <c r="Y405" s="107"/>
      <c r="Z405" s="107"/>
      <c r="AA405" s="107"/>
      <c r="AB405" s="107"/>
      <c r="AC405" s="107"/>
      <c r="AD405" s="107"/>
      <c r="AE405" s="118" t="s">
        <v>5474</v>
      </c>
      <c r="AF405" s="118" t="s">
        <v>5475</v>
      </c>
      <c r="AG405" s="107"/>
      <c r="AH405" s="107"/>
      <c r="AI405" s="107"/>
      <c r="AJ405" s="107"/>
      <c r="AK405" s="107"/>
      <c r="AL405" s="107"/>
      <c r="AM405" s="107"/>
      <c r="AN405" s="108" t="s">
        <v>7624</v>
      </c>
      <c r="AO405" s="105"/>
      <c r="AP405" s="105"/>
      <c r="AQ405" s="109"/>
      <c r="AR405" s="109" t="str">
        <f>IFERROR(__xludf.DUMMYFUNCTION("IF(IFERROR(VLOOKUP(A405, IMPORTRANGE(""https://docs.google.com/spreadsheets/d/1f7uHQQgxgff8nh6aFDrh_cqkeFpcVPsvJILesm778_0"", ""工作表1!A:B""), 2, FALSE), """") &lt;&gt; """", ""有縮圖"", ""無縮圖"")"),"無縮圖")</f>
        <v>無縮圖</v>
      </c>
      <c r="AS405" s="107"/>
    </row>
    <row r="406">
      <c r="A406" s="114" t="s">
        <v>1530</v>
      </c>
      <c r="B406" s="94"/>
      <c r="C406" s="290" t="s">
        <v>2866</v>
      </c>
      <c r="D406" s="115" t="s">
        <v>2866</v>
      </c>
      <c r="E406" s="97" t="s">
        <v>2866</v>
      </c>
      <c r="F406" s="98"/>
      <c r="G406" s="94" t="s">
        <v>3879</v>
      </c>
      <c r="H406" s="99"/>
      <c r="I406" s="99"/>
      <c r="J406" s="110"/>
      <c r="K406" s="98"/>
      <c r="L406" s="111"/>
      <c r="M406" s="112" t="b">
        <v>1</v>
      </c>
      <c r="N406" s="113" t="b">
        <v>0</v>
      </c>
      <c r="O406" s="113" t="b">
        <v>0</v>
      </c>
      <c r="P406" s="113" t="b">
        <v>0</v>
      </c>
      <c r="Q406" s="107"/>
      <c r="R406" s="106" t="str">
        <f t="array" ref="R406">IFERROR(INDEX('印量調查區'!G:G, MATCH(A406, '印量調查區'!A:A, 0)), "")</f>
        <v/>
      </c>
      <c r="S406" s="118" t="s">
        <v>7632</v>
      </c>
      <c r="T406" s="118" t="s">
        <v>7635</v>
      </c>
      <c r="U406" s="107"/>
      <c r="V406" s="107"/>
      <c r="W406" s="105" t="s">
        <v>3629</v>
      </c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  <c r="AI406" s="107"/>
      <c r="AJ406" s="107"/>
      <c r="AK406" s="107"/>
      <c r="AL406" s="107"/>
      <c r="AM406" s="107"/>
      <c r="AN406" s="107"/>
      <c r="AO406" s="107"/>
      <c r="AP406" s="107"/>
      <c r="AQ406" s="109"/>
      <c r="AR406" s="109" t="str">
        <f>IFERROR(__xludf.DUMMYFUNCTION("IF(IFERROR(VLOOKUP(A406, IMPORTRANGE(""https://docs.google.com/spreadsheets/d/1f7uHQQgxgff8nh6aFDrh_cqkeFpcVPsvJILesm778_0"", ""工作表1!A:B""), 2, FALSE), """") &lt;&gt; """", ""有縮圖"", ""無縮圖"")"),"無縮圖")</f>
        <v>無縮圖</v>
      </c>
      <c r="AS406" s="107"/>
    </row>
    <row r="407">
      <c r="A407" s="114" t="s">
        <v>1531</v>
      </c>
      <c r="B407" s="94"/>
      <c r="C407" s="290" t="s">
        <v>2465</v>
      </c>
      <c r="D407" s="97" t="s">
        <v>2465</v>
      </c>
      <c r="E407" s="96"/>
      <c r="F407" s="98"/>
      <c r="G407" s="94" t="s">
        <v>235</v>
      </c>
      <c r="H407" s="100"/>
      <c r="I407" s="100"/>
      <c r="J407" s="110"/>
      <c r="K407" s="94"/>
      <c r="L407" s="111"/>
      <c r="M407" s="112" t="b">
        <v>1</v>
      </c>
      <c r="N407" s="113" t="b">
        <v>0</v>
      </c>
      <c r="O407" s="113" t="b">
        <v>0</v>
      </c>
      <c r="P407" s="113" t="b">
        <v>0</v>
      </c>
      <c r="Q407" s="107"/>
      <c r="R407" s="106" t="str">
        <f t="array" ref="R407">IFERROR(INDEX('印量調查區'!G:G, MATCH(A407, '印量調查區'!A:A, 0)), "")</f>
        <v/>
      </c>
      <c r="S407" s="118" t="s">
        <v>7643</v>
      </c>
      <c r="T407" s="107"/>
      <c r="U407" s="107"/>
      <c r="V407" s="107"/>
      <c r="W407" s="118" t="s">
        <v>7645</v>
      </c>
      <c r="X407" s="107"/>
      <c r="Y407" s="107"/>
      <c r="Z407" s="107"/>
      <c r="AA407" s="107"/>
      <c r="AB407" s="107"/>
      <c r="AC407" s="107"/>
      <c r="AD407" s="107"/>
      <c r="AE407" s="118" t="s">
        <v>7647</v>
      </c>
      <c r="AF407" s="118" t="s">
        <v>7649</v>
      </c>
      <c r="AG407" s="107"/>
      <c r="AH407" s="107"/>
      <c r="AI407" s="105"/>
      <c r="AJ407" s="107"/>
      <c r="AK407" s="107"/>
      <c r="AL407" s="118" t="s">
        <v>7651</v>
      </c>
      <c r="AM407" s="107"/>
      <c r="AN407" s="105"/>
      <c r="AO407" s="105"/>
      <c r="AP407" s="105"/>
      <c r="AQ407" s="109"/>
      <c r="AR407" s="109" t="str">
        <f>IFERROR(__xludf.DUMMYFUNCTION("IF(IFERROR(VLOOKUP(A407, IMPORTRANGE(""https://docs.google.com/spreadsheets/d/1f7uHQQgxgff8nh6aFDrh_cqkeFpcVPsvJILesm778_0"", ""工作表1!A:B""), 2, FALSE), """") &lt;&gt; """", ""有縮圖"", ""無縮圖"")"),"無縮圖")</f>
        <v>無縮圖</v>
      </c>
      <c r="AS407" s="105"/>
    </row>
    <row r="408">
      <c r="A408" s="114" t="s">
        <v>1534</v>
      </c>
      <c r="B408" s="94"/>
      <c r="C408" s="290" t="s">
        <v>2115</v>
      </c>
      <c r="D408" s="97" t="s">
        <v>2115</v>
      </c>
      <c r="E408" s="96"/>
      <c r="F408" s="98"/>
      <c r="G408" s="94" t="s">
        <v>144</v>
      </c>
      <c r="H408" s="100" t="s">
        <v>34</v>
      </c>
      <c r="I408" s="100" t="s">
        <v>108</v>
      </c>
      <c r="J408" s="211" t="s">
        <v>7655</v>
      </c>
      <c r="K408" s="94" t="s">
        <v>7656</v>
      </c>
      <c r="L408" s="111"/>
      <c r="M408" s="112" t="b">
        <v>1</v>
      </c>
      <c r="N408" s="113" t="b">
        <v>1</v>
      </c>
      <c r="O408" s="113" t="b">
        <v>0</v>
      </c>
      <c r="P408" s="113" t="b">
        <v>1</v>
      </c>
      <c r="Q408" s="107"/>
      <c r="R408" s="106" t="str">
        <f t="array" ref="R408">IFERROR(INDEX('印量調查區'!G:G, MATCH(A408, '印量調查區'!A:A, 0)), "")</f>
        <v/>
      </c>
      <c r="S408" s="118" t="s">
        <v>7663</v>
      </c>
      <c r="T408" s="107"/>
      <c r="U408" s="107"/>
      <c r="V408" s="107"/>
      <c r="W408" s="118" t="s">
        <v>7667</v>
      </c>
      <c r="X408" s="107"/>
      <c r="Y408" s="107"/>
      <c r="Z408" s="118" t="s">
        <v>7669</v>
      </c>
      <c r="AA408" s="107"/>
      <c r="AB408" s="107"/>
      <c r="AC408" s="107"/>
      <c r="AD408" s="107"/>
      <c r="AE408" s="118" t="s">
        <v>7670</v>
      </c>
      <c r="AF408" s="118" t="s">
        <v>7674</v>
      </c>
      <c r="AG408" s="107"/>
      <c r="AH408" s="107"/>
      <c r="AI408" s="107"/>
      <c r="AJ408" s="107"/>
      <c r="AK408" s="107"/>
      <c r="AL408" s="107"/>
      <c r="AM408" s="107"/>
      <c r="AN408" s="107"/>
      <c r="AO408" s="118" t="s">
        <v>7678</v>
      </c>
      <c r="AP408" s="107"/>
      <c r="AQ408" s="109"/>
      <c r="AR408" s="109" t="str">
        <f>IFERROR(__xludf.DUMMYFUNCTION("IF(IFERROR(VLOOKUP(A408, IMPORTRANGE(""https://docs.google.com/spreadsheets/d/1f7uHQQgxgff8nh6aFDrh_cqkeFpcVPsvJILesm778_0"", ""工作表1!A:B""), 2, FALSE), """") &lt;&gt; """", ""有縮圖"", ""無縮圖"")"),"無縮圖")</f>
        <v>無縮圖</v>
      </c>
      <c r="AS408" s="107"/>
    </row>
    <row r="409">
      <c r="A409" s="114" t="s">
        <v>1532</v>
      </c>
      <c r="B409" s="94"/>
      <c r="C409" s="290" t="s">
        <v>2766</v>
      </c>
      <c r="D409" s="97" t="s">
        <v>2766</v>
      </c>
      <c r="E409" s="96"/>
      <c r="F409" s="98"/>
      <c r="G409" s="94" t="s">
        <v>144</v>
      </c>
      <c r="H409" s="100"/>
      <c r="I409" s="100" t="s">
        <v>108</v>
      </c>
      <c r="J409" s="117" t="s">
        <v>3843</v>
      </c>
      <c r="K409" s="94"/>
      <c r="L409" s="111"/>
      <c r="M409" s="112" t="b">
        <v>1</v>
      </c>
      <c r="N409" s="113" t="b">
        <v>1</v>
      </c>
      <c r="O409" s="113" t="b">
        <v>0</v>
      </c>
      <c r="P409" s="113" t="b">
        <v>0</v>
      </c>
      <c r="Q409" s="107"/>
      <c r="R409" s="106" t="str">
        <f t="array" ref="R409">IFERROR(INDEX('印量調查區'!G:G, MATCH(A409, '印量調查區'!A:A, 0)), "")</f>
        <v/>
      </c>
      <c r="S409" s="107"/>
      <c r="T409" s="107"/>
      <c r="U409" s="107"/>
      <c r="V409" s="107"/>
      <c r="W409" s="105"/>
      <c r="X409" s="107"/>
      <c r="Y409" s="118" t="s">
        <v>7685</v>
      </c>
      <c r="Z409" s="118" t="s">
        <v>7686</v>
      </c>
      <c r="AA409" s="107"/>
      <c r="AB409" s="107"/>
      <c r="AC409" s="107"/>
      <c r="AD409" s="107"/>
      <c r="AE409" s="118" t="s">
        <v>7687</v>
      </c>
      <c r="AF409" s="107"/>
      <c r="AG409" s="107"/>
      <c r="AH409" s="107"/>
      <c r="AI409" s="107"/>
      <c r="AJ409" s="107"/>
      <c r="AK409" s="107"/>
      <c r="AL409" s="107"/>
      <c r="AM409" s="107"/>
      <c r="AN409" s="107"/>
      <c r="AO409" s="105"/>
      <c r="AP409" s="105"/>
      <c r="AQ409" s="109"/>
      <c r="AR409" s="109" t="str">
        <f>IFERROR(__xludf.DUMMYFUNCTION("IF(IFERROR(VLOOKUP(A409, IMPORTRANGE(""https://docs.google.com/spreadsheets/d/1f7uHQQgxgff8nh6aFDrh_cqkeFpcVPsvJILesm778_0"", ""工作表1!A:B""), 2, FALSE), """") &lt;&gt; """", ""有縮圖"", ""無縮圖"")"),"無縮圖")</f>
        <v>無縮圖</v>
      </c>
      <c r="AS409" s="107"/>
    </row>
    <row r="410">
      <c r="A410" s="114" t="s">
        <v>1535</v>
      </c>
      <c r="B410" s="94" t="s">
        <v>7690</v>
      </c>
      <c r="C410" s="351"/>
      <c r="D410" s="96"/>
      <c r="E410" s="115" t="s">
        <v>2516</v>
      </c>
      <c r="F410" s="98"/>
      <c r="G410" s="94" t="s">
        <v>144</v>
      </c>
      <c r="H410" s="99"/>
      <c r="I410" s="99"/>
      <c r="J410" s="110"/>
      <c r="K410" s="98"/>
      <c r="L410" s="111"/>
      <c r="M410" s="112" t="b">
        <v>1</v>
      </c>
      <c r="N410" s="113" t="b">
        <v>0</v>
      </c>
      <c r="O410" s="113" t="b">
        <v>1</v>
      </c>
      <c r="P410" s="113" t="b">
        <v>0</v>
      </c>
      <c r="Q410" s="107"/>
      <c r="R410" s="106" t="str">
        <f t="array" ref="R410">IFERROR(INDEX('印量調查區'!G:G, MATCH(A410, '印量調查區'!A:A, 0)), "")</f>
        <v/>
      </c>
      <c r="S410" s="118" t="s">
        <v>7694</v>
      </c>
      <c r="T410" s="107"/>
      <c r="U410" s="107"/>
      <c r="V410" s="107"/>
      <c r="W410" s="118" t="s">
        <v>7696</v>
      </c>
      <c r="X410" s="107"/>
      <c r="Y410" s="107"/>
      <c r="Z410" s="118" t="s">
        <v>7699</v>
      </c>
      <c r="AA410" s="107"/>
      <c r="AB410" s="107"/>
      <c r="AC410" s="107"/>
      <c r="AD410" s="107"/>
      <c r="AE410" s="107"/>
      <c r="AF410" s="107"/>
      <c r="AG410" s="107"/>
      <c r="AH410" s="107"/>
      <c r="AI410" s="107"/>
      <c r="AJ410" s="107"/>
      <c r="AK410" s="107"/>
      <c r="AL410" s="107"/>
      <c r="AM410" s="107"/>
      <c r="AN410" s="118" t="s">
        <v>7701</v>
      </c>
      <c r="AO410" s="107"/>
      <c r="AP410" s="107"/>
      <c r="AQ410" s="109"/>
      <c r="AR410" s="109" t="str">
        <f>IFERROR(__xludf.DUMMYFUNCTION("IF(IFERROR(VLOOKUP(A410, IMPORTRANGE(""https://docs.google.com/spreadsheets/d/1f7uHQQgxgff8nh6aFDrh_cqkeFpcVPsvJILesm778_0"", ""工作表1!A:B""), 2, FALSE), """") &lt;&gt; """", ""有縮圖"", ""無縮圖"")"),"無縮圖")</f>
        <v>無縮圖</v>
      </c>
      <c r="AS410" s="107"/>
    </row>
    <row r="411">
      <c r="A411" s="114" t="s">
        <v>1537</v>
      </c>
      <c r="B411" s="94"/>
      <c r="C411" s="351"/>
      <c r="D411" s="115" t="s">
        <v>2396</v>
      </c>
      <c r="E411" s="97" t="s">
        <v>2396</v>
      </c>
      <c r="F411" s="98"/>
      <c r="G411" s="94" t="s">
        <v>144</v>
      </c>
      <c r="H411" s="99"/>
      <c r="I411" s="100"/>
      <c r="J411" s="101"/>
      <c r="K411" s="98"/>
      <c r="L411" s="111"/>
      <c r="M411" s="112" t="b">
        <v>1</v>
      </c>
      <c r="N411" s="113" t="b">
        <v>0</v>
      </c>
      <c r="O411" s="113" t="b">
        <v>0</v>
      </c>
      <c r="P411" s="113" t="b">
        <v>0</v>
      </c>
      <c r="Q411" s="107"/>
      <c r="R411" s="106" t="str">
        <f t="array" ref="R411">IFERROR(INDEX('印量調查區'!G:G, MATCH(A411, '印量調查區'!A:A, 0)), "")</f>
        <v/>
      </c>
      <c r="S411" s="118" t="s">
        <v>7707</v>
      </c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  <c r="AI411" s="107"/>
      <c r="AJ411" s="107"/>
      <c r="AK411" s="107"/>
      <c r="AL411" s="107"/>
      <c r="AM411" s="107"/>
      <c r="AN411" s="107"/>
      <c r="AO411" s="107"/>
      <c r="AP411" s="107"/>
      <c r="AQ411" s="109"/>
      <c r="AR411" s="109" t="str">
        <f>IFERROR(__xludf.DUMMYFUNCTION("IF(IFERROR(VLOOKUP(A411, IMPORTRANGE(""https://docs.google.com/spreadsheets/d/1f7uHQQgxgff8nh6aFDrh_cqkeFpcVPsvJILesm778_0"", ""工作表1!A:B""), 2, FALSE), """") &lt;&gt; """", ""有縮圖"", ""無縮圖"")"),"無縮圖")</f>
        <v>無縮圖</v>
      </c>
      <c r="AS411" s="107"/>
    </row>
    <row r="412">
      <c r="A412" s="114" t="s">
        <v>1538</v>
      </c>
      <c r="B412" s="94"/>
      <c r="C412" s="351"/>
      <c r="D412" s="97" t="s">
        <v>1996</v>
      </c>
      <c r="E412" s="97" t="s">
        <v>1998</v>
      </c>
      <c r="F412" s="98"/>
      <c r="G412" s="94" t="s">
        <v>144</v>
      </c>
      <c r="H412" s="338" t="s">
        <v>34</v>
      </c>
      <c r="I412" s="338" t="s">
        <v>108</v>
      </c>
      <c r="J412" s="363" t="s">
        <v>7712</v>
      </c>
      <c r="K412" s="364" t="s">
        <v>7713</v>
      </c>
      <c r="L412" s="111"/>
      <c r="M412" s="112" t="b">
        <v>1</v>
      </c>
      <c r="N412" s="113" t="b">
        <v>1</v>
      </c>
      <c r="O412" s="113" t="b">
        <v>1</v>
      </c>
      <c r="P412" s="113" t="b">
        <v>0</v>
      </c>
      <c r="Q412" s="107"/>
      <c r="R412" s="106" t="str">
        <f t="array" ref="R412">IFERROR(INDEX('印量調查區'!G:G, MATCH(A412, '印量調查區'!A:A, 0)), "")</f>
        <v/>
      </c>
      <c r="S412" s="365" t="s">
        <v>7715</v>
      </c>
      <c r="T412" s="302"/>
      <c r="U412" s="302"/>
      <c r="V412" s="302"/>
      <c r="W412" s="365" t="s">
        <v>7719</v>
      </c>
      <c r="X412" s="302"/>
      <c r="Y412" s="302"/>
      <c r="Z412" s="302"/>
      <c r="AA412" s="302"/>
      <c r="AB412" s="302"/>
      <c r="AC412" s="302"/>
      <c r="AD412" s="302"/>
      <c r="AE412" s="365" t="s">
        <v>7720</v>
      </c>
      <c r="AF412" s="302"/>
      <c r="AG412" s="302"/>
      <c r="AH412" s="302"/>
      <c r="AI412" s="302"/>
      <c r="AJ412" s="302"/>
      <c r="AK412" s="302"/>
      <c r="AL412" s="302"/>
      <c r="AM412" s="363" t="s">
        <v>7725</v>
      </c>
      <c r="AN412" s="118" t="s">
        <v>7726</v>
      </c>
      <c r="AO412" s="105"/>
      <c r="AP412" s="118" t="s">
        <v>7729</v>
      </c>
      <c r="AQ412" s="109"/>
      <c r="AR412" s="109" t="str">
        <f>IFERROR(__xludf.DUMMYFUNCTION("IF(IFERROR(VLOOKUP(A412, IMPORTRANGE(""https://docs.google.com/spreadsheets/d/1f7uHQQgxgff8nh6aFDrh_cqkeFpcVPsvJILesm778_0"", ""工作表1!A:B""), 2, FALSE), """") &lt;&gt; """", ""有縮圖"", ""無縮圖"")"),"無縮圖")</f>
        <v>無縮圖</v>
      </c>
      <c r="AS412" s="105"/>
    </row>
    <row r="413">
      <c r="A413" s="114" t="s">
        <v>1539</v>
      </c>
      <c r="B413" s="94"/>
      <c r="C413" s="290" t="s">
        <v>2081</v>
      </c>
      <c r="D413" s="96"/>
      <c r="E413" s="97" t="s">
        <v>3547</v>
      </c>
      <c r="F413" s="98"/>
      <c r="G413" s="94" t="s">
        <v>144</v>
      </c>
      <c r="H413" s="100"/>
      <c r="I413" s="100" t="s">
        <v>108</v>
      </c>
      <c r="J413" s="117" t="s">
        <v>4939</v>
      </c>
      <c r="K413" s="94"/>
      <c r="L413" s="102"/>
      <c r="M413" s="112" t="b">
        <v>1</v>
      </c>
      <c r="N413" s="113" t="b">
        <v>1</v>
      </c>
      <c r="O413" s="113" t="b">
        <v>0</v>
      </c>
      <c r="P413" s="113" t="b">
        <v>0</v>
      </c>
      <c r="Q413" s="105"/>
      <c r="R413" s="106" t="str">
        <f t="array" ref="R413">IFERROR(INDEX('印量調查區'!G:G, MATCH(A413, '印量調查區'!A:A, 0)), "")</f>
        <v/>
      </c>
      <c r="S413" s="118" t="s">
        <v>4940</v>
      </c>
      <c r="T413" s="107"/>
      <c r="U413" s="107"/>
      <c r="V413" s="107"/>
      <c r="W413" s="105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  <c r="AI413" s="107"/>
      <c r="AJ413" s="107"/>
      <c r="AK413" s="107"/>
      <c r="AL413" s="107"/>
      <c r="AM413" s="107"/>
      <c r="AN413" s="107"/>
      <c r="AO413" s="105"/>
      <c r="AP413" s="107"/>
      <c r="AQ413" s="109"/>
      <c r="AR413" s="109" t="str">
        <f>IFERROR(__xludf.DUMMYFUNCTION("IF(IFERROR(VLOOKUP(A413, IMPORTRANGE(""https://docs.google.com/spreadsheets/d/1f7uHQQgxgff8nh6aFDrh_cqkeFpcVPsvJILesm778_0"", ""工作表1!A:B""), 2, FALSE), """") &lt;&gt; """", ""有縮圖"", ""無縮圖"")"),"無縮圖")</f>
        <v>無縮圖</v>
      </c>
      <c r="AS413" s="107"/>
    </row>
    <row r="414">
      <c r="A414" s="114" t="s">
        <v>1540</v>
      </c>
      <c r="B414" s="94"/>
      <c r="C414" s="351"/>
      <c r="D414" s="97" t="s">
        <v>3096</v>
      </c>
      <c r="E414" s="96"/>
      <c r="F414" s="98"/>
      <c r="G414" s="94" t="s">
        <v>7736</v>
      </c>
      <c r="H414" s="100" t="s">
        <v>5012</v>
      </c>
      <c r="I414" s="100" t="s">
        <v>108</v>
      </c>
      <c r="J414" s="21" t="s">
        <v>7738</v>
      </c>
      <c r="K414" s="94" t="s">
        <v>7739</v>
      </c>
      <c r="L414" s="102"/>
      <c r="M414" s="112" t="b">
        <v>1</v>
      </c>
      <c r="N414" s="113" t="b">
        <v>1</v>
      </c>
      <c r="O414" s="113" t="b">
        <v>1</v>
      </c>
      <c r="P414" s="113" t="b">
        <v>1</v>
      </c>
      <c r="Q414" s="107"/>
      <c r="R414" s="106" t="str">
        <f t="array" ref="R414">IFERROR(INDEX('印量調查區'!G:G, MATCH(A414, '印量調查區'!A:A, 0)), "")</f>
        <v/>
      </c>
      <c r="S414" s="118" t="s">
        <v>7744</v>
      </c>
      <c r="T414" s="105"/>
      <c r="U414" s="107"/>
      <c r="W414" s="118" t="s">
        <v>7749</v>
      </c>
      <c r="X414" s="105"/>
      <c r="Z414" s="105"/>
      <c r="AA414" s="107"/>
      <c r="AC414" s="107"/>
      <c r="AD414" s="107"/>
      <c r="AE414" s="107"/>
      <c r="AF414" s="118" t="s">
        <v>7750</v>
      </c>
      <c r="AG414" s="118" t="s">
        <v>7752</v>
      </c>
      <c r="AH414" s="107"/>
      <c r="AI414" s="107"/>
      <c r="AJ414" s="107"/>
      <c r="AK414" s="107"/>
      <c r="AL414" s="118" t="s">
        <v>7753</v>
      </c>
      <c r="AM414" s="107"/>
      <c r="AN414" s="28" t="s">
        <v>7756</v>
      </c>
      <c r="AO414" s="118" t="s">
        <v>7758</v>
      </c>
      <c r="AP414" s="107"/>
      <c r="AQ414" s="109"/>
      <c r="AR414" s="109" t="str">
        <f>IFERROR(__xludf.DUMMYFUNCTION("IF(IFERROR(VLOOKUP(A414, IMPORTRANGE(""https://docs.google.com/spreadsheets/d/1f7uHQQgxgff8nh6aFDrh_cqkeFpcVPsvJILesm778_0"", ""工作表1!A:B""), 2, FALSE), """") &lt;&gt; """", ""有縮圖"", ""無縮圖"")"),"無縮圖")</f>
        <v>無縮圖</v>
      </c>
      <c r="AS414" s="107"/>
    </row>
    <row r="415">
      <c r="A415" s="114" t="s">
        <v>1541</v>
      </c>
      <c r="B415" s="94"/>
      <c r="C415" s="290" t="s">
        <v>2382</v>
      </c>
      <c r="D415" s="116"/>
      <c r="E415" s="96"/>
      <c r="F415" s="98"/>
      <c r="G415" s="94" t="s">
        <v>6198</v>
      </c>
      <c r="H415" s="100" t="s">
        <v>34</v>
      </c>
      <c r="I415" s="100" t="s">
        <v>108</v>
      </c>
      <c r="J415" s="211" t="s">
        <v>7761</v>
      </c>
      <c r="K415" s="94" t="s">
        <v>7762</v>
      </c>
      <c r="L415" s="111"/>
      <c r="M415" s="112" t="b">
        <v>1</v>
      </c>
      <c r="N415" s="113" t="b">
        <v>1</v>
      </c>
      <c r="O415" s="113" t="b">
        <v>0</v>
      </c>
      <c r="P415" s="113" t="b">
        <v>1</v>
      </c>
      <c r="Q415" s="107"/>
      <c r="R415" s="106" t="str">
        <f t="array" ref="R415">IFERROR(INDEX('印量調查區'!G:G, MATCH(A415, '印量調查區'!A:A, 0)), "")</f>
        <v/>
      </c>
      <c r="S415" s="107"/>
      <c r="T415" s="107"/>
      <c r="U415" s="107"/>
      <c r="V415" s="107"/>
      <c r="W415" s="118" t="s">
        <v>7766</v>
      </c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  <c r="AI415" s="107"/>
      <c r="AJ415" s="107"/>
      <c r="AK415" s="118" t="s">
        <v>7769</v>
      </c>
      <c r="AL415" s="107"/>
      <c r="AM415" s="107"/>
      <c r="AN415" s="105"/>
      <c r="AO415" s="118" t="s">
        <v>7770</v>
      </c>
      <c r="AQ415" s="109"/>
      <c r="AR415" s="109" t="str">
        <f>IFERROR(__xludf.DUMMYFUNCTION("IF(IFERROR(VLOOKUP(A415, IMPORTRANGE(""https://docs.google.com/spreadsheets/d/1f7uHQQgxgff8nh6aFDrh_cqkeFpcVPsvJILesm778_0"", ""工作表1!A:B""), 2, FALSE), """") &lt;&gt; """", ""有縮圖"", ""無縮圖"")"),"無縮圖")</f>
        <v>無縮圖</v>
      </c>
      <c r="AS415" s="107"/>
    </row>
    <row r="416">
      <c r="A416" s="114" t="s">
        <v>1542</v>
      </c>
      <c r="B416" s="94"/>
      <c r="C416" s="290" t="s">
        <v>1990</v>
      </c>
      <c r="D416" s="115" t="s">
        <v>2949</v>
      </c>
      <c r="E416" s="96"/>
      <c r="F416" s="98"/>
      <c r="G416" s="94" t="s">
        <v>144</v>
      </c>
      <c r="H416" s="99"/>
      <c r="I416" s="100"/>
      <c r="J416" s="101"/>
      <c r="K416" s="98"/>
      <c r="L416" s="111"/>
      <c r="M416" s="112" t="b">
        <v>1</v>
      </c>
      <c r="N416" s="113" t="b">
        <v>0</v>
      </c>
      <c r="O416" s="113" t="b">
        <v>1</v>
      </c>
      <c r="P416" s="113" t="b">
        <v>0</v>
      </c>
      <c r="Q416" s="107"/>
      <c r="R416" s="106" t="str">
        <f t="array" ref="R416">IFERROR(INDEX('印量調查區'!G:G, MATCH(A416, '印量調查區'!A:A, 0)), "")</f>
        <v/>
      </c>
      <c r="S416" s="118" t="s">
        <v>5318</v>
      </c>
      <c r="T416" s="107"/>
      <c r="U416" s="107"/>
      <c r="V416" s="107"/>
      <c r="W416" s="107"/>
      <c r="X416" s="107"/>
      <c r="Y416" s="118" t="s">
        <v>5321</v>
      </c>
      <c r="Z416" s="107"/>
      <c r="AA416" s="107"/>
      <c r="AB416" s="107"/>
      <c r="AC416" s="107"/>
      <c r="AD416" s="107"/>
      <c r="AE416" s="107"/>
      <c r="AF416" s="118" t="s">
        <v>5324</v>
      </c>
      <c r="AG416" s="118" t="s">
        <v>5326</v>
      </c>
      <c r="AH416" s="107"/>
      <c r="AI416" s="118" t="s">
        <v>5327</v>
      </c>
      <c r="AJ416" s="107"/>
      <c r="AK416" s="107"/>
      <c r="AL416" s="107"/>
      <c r="AM416" s="107"/>
      <c r="AN416" s="118" t="s">
        <v>7782</v>
      </c>
      <c r="AO416" s="107"/>
      <c r="AP416" s="107"/>
      <c r="AQ416" s="109"/>
      <c r="AR416" s="109" t="str">
        <f>IFERROR(__xludf.DUMMYFUNCTION("IF(IFERROR(VLOOKUP(A416, IMPORTRANGE(""https://docs.google.com/spreadsheets/d/1f7uHQQgxgff8nh6aFDrh_cqkeFpcVPsvJILesm778_0"", ""工作表1!A:B""), 2, FALSE), """") &lt;&gt; """", ""有縮圖"", ""無縮圖"")"),"無縮圖")</f>
        <v>無縮圖</v>
      </c>
      <c r="AS416" s="107"/>
    </row>
    <row r="417">
      <c r="A417" s="114" t="s">
        <v>1543</v>
      </c>
      <c r="B417" s="94"/>
      <c r="C417" s="290" t="s">
        <v>1967</v>
      </c>
      <c r="D417" s="116"/>
      <c r="E417" s="97" t="s">
        <v>3506</v>
      </c>
      <c r="F417" s="98"/>
      <c r="G417" s="94"/>
      <c r="H417" s="99"/>
      <c r="I417" s="100"/>
      <c r="J417" s="117"/>
      <c r="K417" s="94"/>
      <c r="L417" s="111"/>
      <c r="M417" s="112" t="b">
        <v>0</v>
      </c>
      <c r="N417" s="113" t="b">
        <v>0</v>
      </c>
      <c r="O417" s="113" t="b">
        <v>0</v>
      </c>
      <c r="P417" s="113" t="b">
        <v>0</v>
      </c>
      <c r="Q417" s="107"/>
      <c r="R417" s="106" t="str">
        <f t="array" ref="R417">IFERROR(INDEX('印量調查區'!G:G, MATCH(A417, '印量調查區'!A:A, 0)), "")</f>
        <v/>
      </c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  <c r="AI417" s="107"/>
      <c r="AJ417" s="107"/>
      <c r="AK417" s="107"/>
      <c r="AL417" s="107"/>
      <c r="AM417" s="107"/>
      <c r="AN417" s="107"/>
      <c r="AO417" s="105"/>
      <c r="AP417" s="107"/>
      <c r="AQ417" s="109"/>
      <c r="AR417" s="109" t="str">
        <f>IFERROR(__xludf.DUMMYFUNCTION("IF(IFERROR(VLOOKUP(A417, IMPORTRANGE(""https://docs.google.com/spreadsheets/d/1f7uHQQgxgff8nh6aFDrh_cqkeFpcVPsvJILesm778_0"", ""工作表1!A:B""), 2, FALSE), """") &lt;&gt; """", ""有縮圖"", ""無縮圖"")"),"無縮圖")</f>
        <v>無縮圖</v>
      </c>
      <c r="AS417" s="107"/>
    </row>
    <row r="418">
      <c r="A418" s="114" t="s">
        <v>1544</v>
      </c>
      <c r="B418" s="94" t="s">
        <v>7791</v>
      </c>
      <c r="C418" s="290" t="s">
        <v>2412</v>
      </c>
      <c r="D418" s="116"/>
      <c r="E418" s="97" t="s">
        <v>2405</v>
      </c>
      <c r="F418" s="98"/>
      <c r="G418" s="94" t="s">
        <v>144</v>
      </c>
      <c r="H418" s="100" t="s">
        <v>34</v>
      </c>
      <c r="I418" s="100" t="s">
        <v>108</v>
      </c>
      <c r="J418" s="117" t="s">
        <v>298</v>
      </c>
      <c r="K418" s="94" t="s">
        <v>7793</v>
      </c>
      <c r="L418" s="111"/>
      <c r="M418" s="112" t="b">
        <v>1</v>
      </c>
      <c r="N418" s="113" t="b">
        <v>1</v>
      </c>
      <c r="O418" s="113" t="b">
        <v>0</v>
      </c>
      <c r="P418" s="113" t="b">
        <v>0</v>
      </c>
      <c r="Q418" s="107"/>
      <c r="R418" s="106" t="str">
        <f t="array" ref="R418">IFERROR(INDEX('印量調查區'!G:G, MATCH(A418, '印量調查區'!A:A, 0)), "")</f>
        <v/>
      </c>
      <c r="S418" s="118" t="s">
        <v>7796</v>
      </c>
      <c r="T418" s="107"/>
      <c r="U418" s="107"/>
      <c r="V418" s="107"/>
      <c r="W418" s="118" t="s">
        <v>7798</v>
      </c>
      <c r="X418" s="107"/>
      <c r="Y418" s="118" t="s">
        <v>7800</v>
      </c>
      <c r="Z418" s="118" t="s">
        <v>7801</v>
      </c>
      <c r="AA418" s="107"/>
      <c r="AB418" s="107"/>
      <c r="AC418" s="107"/>
      <c r="AD418" s="107"/>
      <c r="AE418" s="118" t="s">
        <v>7804</v>
      </c>
      <c r="AF418" s="107"/>
      <c r="AG418" s="107"/>
      <c r="AH418" s="107"/>
      <c r="AI418" s="107"/>
      <c r="AJ418" s="118" t="s">
        <v>7806</v>
      </c>
      <c r="AK418" s="118" t="s">
        <v>7810</v>
      </c>
      <c r="AL418" s="107"/>
      <c r="AM418" s="107"/>
      <c r="AN418" s="107"/>
      <c r="AO418" s="105"/>
      <c r="AP418" s="107"/>
      <c r="AQ418" s="109"/>
      <c r="AR418" s="109" t="str">
        <f>IFERROR(__xludf.DUMMYFUNCTION("IF(IFERROR(VLOOKUP(A418, IMPORTRANGE(""https://docs.google.com/spreadsheets/d/1f7uHQQgxgff8nh6aFDrh_cqkeFpcVPsvJILesm778_0"", ""工作表1!A:B""), 2, FALSE), """") &lt;&gt; """", ""有縮圖"", ""無縮圖"")"),"無縮圖")</f>
        <v>無縮圖</v>
      </c>
      <c r="AS418" s="107"/>
    </row>
    <row r="419">
      <c r="A419" s="289" t="s">
        <v>1546</v>
      </c>
      <c r="B419" s="94"/>
      <c r="C419" s="351"/>
      <c r="D419" s="97" t="s">
        <v>161</v>
      </c>
      <c r="E419" s="97" t="s">
        <v>3194</v>
      </c>
      <c r="F419" s="98"/>
      <c r="G419" s="94" t="s">
        <v>144</v>
      </c>
      <c r="H419" s="100"/>
      <c r="I419" s="100"/>
      <c r="J419" s="117"/>
      <c r="K419" s="94"/>
      <c r="L419" s="111"/>
      <c r="M419" s="112" t="b">
        <v>1</v>
      </c>
      <c r="N419" s="113" t="b">
        <v>0</v>
      </c>
      <c r="O419" s="113" t="b">
        <v>0</v>
      </c>
      <c r="P419" s="113" t="b">
        <v>0</v>
      </c>
      <c r="Q419" s="107"/>
      <c r="R419" s="106" t="str">
        <f t="array" ref="R419">IFERROR(INDEX('印量調查區'!G:G, MATCH(A419, '印量調查區'!A:A, 0)), "")</f>
        <v/>
      </c>
      <c r="S419" s="118" t="s">
        <v>7818</v>
      </c>
      <c r="T419" s="107"/>
      <c r="U419" s="107"/>
      <c r="V419" s="107"/>
      <c r="W419" s="105"/>
      <c r="X419" s="107"/>
      <c r="Y419" s="107"/>
      <c r="Z419" s="107"/>
      <c r="AA419" s="107"/>
      <c r="AB419" s="107"/>
      <c r="AC419" s="107"/>
      <c r="AD419" s="107"/>
      <c r="AE419" s="366" t="s">
        <v>7824</v>
      </c>
      <c r="AF419" s="107"/>
      <c r="AG419" s="107"/>
      <c r="AH419" s="107"/>
      <c r="AI419" s="107"/>
      <c r="AJ419" s="105"/>
      <c r="AK419" s="107"/>
      <c r="AL419" s="118" t="s">
        <v>7826</v>
      </c>
      <c r="AM419" s="107"/>
      <c r="AN419" s="105"/>
      <c r="AO419" s="105"/>
      <c r="AP419" s="107"/>
      <c r="AQ419" s="109"/>
      <c r="AR419" s="109" t="str">
        <f>IFERROR(__xludf.DUMMYFUNCTION("IF(IFERROR(VLOOKUP(A419, IMPORTRANGE(""https://docs.google.com/spreadsheets/d/1f7uHQQgxgff8nh6aFDrh_cqkeFpcVPsvJILesm778_0"", ""工作表1!A:B""), 2, FALSE), """") &lt;&gt; """", ""有縮圖"", ""無縮圖"")"),"無縮圖")</f>
        <v>無縮圖</v>
      </c>
      <c r="AS419" s="107"/>
    </row>
    <row r="420">
      <c r="A420" s="114" t="s">
        <v>1547</v>
      </c>
      <c r="B420" s="94"/>
      <c r="C420" s="351"/>
      <c r="D420" s="96"/>
      <c r="E420" s="115" t="s">
        <v>2562</v>
      </c>
      <c r="F420" s="98"/>
      <c r="G420" s="94" t="s">
        <v>140</v>
      </c>
      <c r="H420" s="99"/>
      <c r="I420" s="100" t="s">
        <v>108</v>
      </c>
      <c r="J420" s="117" t="s">
        <v>145</v>
      </c>
      <c r="K420" s="98"/>
      <c r="L420" s="111"/>
      <c r="M420" s="112" t="b">
        <v>1</v>
      </c>
      <c r="N420" s="113" t="b">
        <v>1</v>
      </c>
      <c r="O420" s="113" t="b">
        <v>0</v>
      </c>
      <c r="P420" s="113" t="b">
        <v>0</v>
      </c>
      <c r="Q420" s="107"/>
      <c r="R420" s="106" t="str">
        <f t="array" ref="R420">IFERROR(INDEX('印量調查區'!G:G, MATCH(A420, '印量調查區'!A:A, 0)), "")</f>
        <v/>
      </c>
      <c r="S420" s="118" t="s">
        <v>7831</v>
      </c>
      <c r="T420" s="107"/>
      <c r="U420" s="107"/>
      <c r="V420" s="107"/>
      <c r="W420" s="118" t="s">
        <v>7836</v>
      </c>
      <c r="X420" s="107"/>
      <c r="Y420" s="107"/>
      <c r="Z420" s="118" t="s">
        <v>7839</v>
      </c>
      <c r="AA420" s="107"/>
      <c r="AB420" s="107"/>
      <c r="AC420" s="107"/>
      <c r="AD420" s="107"/>
      <c r="AE420" s="118" t="s">
        <v>7842</v>
      </c>
      <c r="AF420" s="107"/>
      <c r="AG420" s="107"/>
      <c r="AH420" s="107"/>
      <c r="AI420" s="107"/>
      <c r="AJ420" s="107"/>
      <c r="AK420" s="107"/>
      <c r="AL420" s="107"/>
      <c r="AM420" s="107"/>
      <c r="AN420" s="107"/>
      <c r="AO420" s="107"/>
      <c r="AP420" s="107"/>
      <c r="AQ420" s="109"/>
      <c r="AR420" s="109" t="str">
        <f>IFERROR(__xludf.DUMMYFUNCTION("IF(IFERROR(VLOOKUP(A420, IMPORTRANGE(""https://docs.google.com/spreadsheets/d/1f7uHQQgxgff8nh6aFDrh_cqkeFpcVPsvJILesm778_0"", ""工作表1!A:B""), 2, FALSE), """") &lt;&gt; """", ""有縮圖"", ""無縮圖"")"),"無縮圖")</f>
        <v>無縮圖</v>
      </c>
      <c r="AS420" s="107"/>
    </row>
    <row r="421">
      <c r="A421" s="114" t="s">
        <v>1548</v>
      </c>
      <c r="B421" s="94"/>
      <c r="C421" s="351"/>
      <c r="D421" s="97" t="s">
        <v>3246</v>
      </c>
      <c r="E421" s="115" t="s">
        <v>3246</v>
      </c>
      <c r="F421" s="98"/>
      <c r="G421" s="94" t="s">
        <v>140</v>
      </c>
      <c r="H421" s="99"/>
      <c r="I421" s="100" t="s">
        <v>108</v>
      </c>
      <c r="J421" s="211" t="s">
        <v>6894</v>
      </c>
      <c r="K421" s="94" t="s">
        <v>7849</v>
      </c>
      <c r="L421" s="111"/>
      <c r="M421" s="112" t="b">
        <v>1</v>
      </c>
      <c r="N421" s="113" t="b">
        <v>1</v>
      </c>
      <c r="O421" s="113" t="b">
        <v>1</v>
      </c>
      <c r="P421" s="113" t="b">
        <v>0</v>
      </c>
      <c r="Q421" s="107"/>
      <c r="R421" s="106" t="str">
        <f t="array" ref="R421">IFERROR(INDEX('印量調查區'!G:G, MATCH(A421, '印量調查區'!A:A, 0)), "")</f>
        <v/>
      </c>
      <c r="S421" s="118" t="s">
        <v>7851</v>
      </c>
      <c r="T421" s="107"/>
      <c r="U421" s="107"/>
      <c r="V421" s="107"/>
      <c r="W421" s="118" t="s">
        <v>7853</v>
      </c>
      <c r="X421" s="107"/>
      <c r="Y421" s="107"/>
      <c r="Z421" s="107"/>
      <c r="AA421" s="107"/>
      <c r="AB421" s="107"/>
      <c r="AC421" s="107"/>
      <c r="AD421" s="107"/>
      <c r="AE421" s="118" t="s">
        <v>7854</v>
      </c>
      <c r="AF421" s="107"/>
      <c r="AG421" s="107"/>
      <c r="AH421" s="107"/>
      <c r="AI421" s="107"/>
      <c r="AJ421" s="107"/>
      <c r="AK421" s="107"/>
      <c r="AL421" s="118" t="s">
        <v>7857</v>
      </c>
      <c r="AM421" s="107"/>
      <c r="AN421" s="118" t="s">
        <v>7858</v>
      </c>
      <c r="AO421" s="107"/>
      <c r="AP421" s="118" t="s">
        <v>7860</v>
      </c>
      <c r="AQ421" s="109"/>
      <c r="AR421" s="109" t="str">
        <f>IFERROR(__xludf.DUMMYFUNCTION("IF(IFERROR(VLOOKUP(A421, IMPORTRANGE(""https://docs.google.com/spreadsheets/d/1f7uHQQgxgff8nh6aFDrh_cqkeFpcVPsvJILesm778_0"", ""工作表1!A:B""), 2, FALSE), """") &lt;&gt; """", ""有縮圖"", ""無縮圖"")"),"無縮圖")</f>
        <v>無縮圖</v>
      </c>
      <c r="AS421" s="107"/>
    </row>
    <row r="422">
      <c r="A422" s="114" t="s">
        <v>1549</v>
      </c>
      <c r="B422" s="94"/>
      <c r="C422" s="120" t="s">
        <v>2256</v>
      </c>
      <c r="D422" s="96"/>
      <c r="E422" s="97" t="s">
        <v>2123</v>
      </c>
      <c r="F422" s="98"/>
      <c r="G422" s="94" t="s">
        <v>144</v>
      </c>
      <c r="H422" s="100"/>
      <c r="I422" s="100"/>
      <c r="J422" s="117"/>
      <c r="K422" s="94"/>
      <c r="L422" s="102"/>
      <c r="M422" s="112" t="b">
        <v>1</v>
      </c>
      <c r="N422" s="113" t="b">
        <v>0</v>
      </c>
      <c r="O422" s="113" t="b">
        <v>1</v>
      </c>
      <c r="P422" s="113" t="b">
        <v>0</v>
      </c>
      <c r="Q422" s="107"/>
      <c r="R422" s="106" t="str">
        <f t="array" ref="R422">IFERROR(INDEX('印量調查區'!G:G, MATCH(A422, '印量調查區'!A:A, 0)), "")</f>
        <v/>
      </c>
      <c r="S422" s="118" t="s">
        <v>7862</v>
      </c>
      <c r="T422" s="107"/>
      <c r="U422" s="107"/>
      <c r="V422" s="107"/>
      <c r="W422" s="28" t="s">
        <v>7863</v>
      </c>
      <c r="X422" s="107"/>
      <c r="Y422" s="107"/>
      <c r="Z422" s="107"/>
      <c r="AA422" s="107"/>
      <c r="AB422" s="107"/>
      <c r="AC422" s="107"/>
      <c r="AD422" s="107"/>
      <c r="AE422" s="118" t="s">
        <v>7864</v>
      </c>
      <c r="AF422" s="107"/>
      <c r="AG422" s="107"/>
      <c r="AH422" s="107"/>
      <c r="AI422" s="107"/>
      <c r="AJ422" s="107"/>
      <c r="AK422" s="107"/>
      <c r="AL422" s="118" t="s">
        <v>7867</v>
      </c>
      <c r="AM422" s="107"/>
      <c r="AN422" s="108" t="s">
        <v>7870</v>
      </c>
      <c r="AO422" s="105"/>
      <c r="AP422" s="107"/>
      <c r="AQ422" s="109"/>
      <c r="AR422" s="109" t="str">
        <f>IFERROR(__xludf.DUMMYFUNCTION("IF(IFERROR(VLOOKUP(A422, IMPORTRANGE(""https://docs.google.com/spreadsheets/d/1f7uHQQgxgff8nh6aFDrh_cqkeFpcVPsvJILesm778_0"", ""工作表1!A:B""), 2, FALSE), """") &lt;&gt; """", ""有縮圖"", ""無縮圖"")"),"無縮圖")</f>
        <v>無縮圖</v>
      </c>
      <c r="AS422" s="107"/>
    </row>
    <row r="423">
      <c r="A423" s="114" t="s">
        <v>1550</v>
      </c>
      <c r="B423" s="94" t="s">
        <v>3692</v>
      </c>
      <c r="C423" s="290" t="s">
        <v>2042</v>
      </c>
      <c r="D423" s="115" t="s">
        <v>2589</v>
      </c>
      <c r="E423" s="96"/>
      <c r="F423" s="98"/>
      <c r="G423" s="94" t="s">
        <v>144</v>
      </c>
      <c r="H423" s="100"/>
      <c r="I423" s="100"/>
      <c r="J423" s="101"/>
      <c r="K423" s="94"/>
      <c r="L423" s="111"/>
      <c r="M423" s="112" t="b">
        <v>1</v>
      </c>
      <c r="N423" s="113" t="b">
        <v>0</v>
      </c>
      <c r="O423" s="113" t="b">
        <v>0</v>
      </c>
      <c r="P423" s="113" t="b">
        <v>0</v>
      </c>
      <c r="Q423" s="107"/>
      <c r="R423" s="106" t="str">
        <f t="array" ref="R423">IFERROR(INDEX('印量調查區'!G:G, MATCH(A423, '印量調查區'!A:A, 0)), "")</f>
        <v/>
      </c>
      <c r="S423" s="118" t="s">
        <v>3699</v>
      </c>
      <c r="T423" s="107"/>
      <c r="U423" s="107"/>
      <c r="V423" s="107"/>
      <c r="W423" s="118" t="s">
        <v>3702</v>
      </c>
      <c r="X423" s="105"/>
      <c r="Y423" s="107"/>
      <c r="Z423" s="118" t="s">
        <v>3704</v>
      </c>
      <c r="AA423" s="107"/>
      <c r="AB423" s="107"/>
      <c r="AC423" s="107"/>
      <c r="AD423" s="107"/>
      <c r="AE423" s="118" t="s">
        <v>3705</v>
      </c>
      <c r="AF423" s="107"/>
      <c r="AG423" s="107"/>
      <c r="AH423" s="107"/>
      <c r="AI423" s="107"/>
      <c r="AJ423" s="107"/>
      <c r="AK423" s="107"/>
      <c r="AL423" s="107"/>
      <c r="AM423" s="107"/>
      <c r="AN423" s="107"/>
      <c r="AO423" s="105"/>
      <c r="AP423" s="107"/>
      <c r="AQ423" s="109"/>
      <c r="AR423" s="109" t="str">
        <f>IFERROR(__xludf.DUMMYFUNCTION("IF(IFERROR(VLOOKUP(A423, IMPORTRANGE(""https://docs.google.com/spreadsheets/d/1f7uHQQgxgff8nh6aFDrh_cqkeFpcVPsvJILesm778_0"", ""工作表1!A:B""), 2, FALSE), """") &lt;&gt; """", ""有縮圖"", ""無縮圖"")"),"無縮圖")</f>
        <v>無縮圖</v>
      </c>
      <c r="AS423" s="107"/>
    </row>
    <row r="424">
      <c r="A424" s="114" t="s">
        <v>1551</v>
      </c>
      <c r="B424" s="94"/>
      <c r="C424" s="351"/>
      <c r="D424" s="97" t="s">
        <v>2121</v>
      </c>
      <c r="E424" s="97" t="s">
        <v>3696</v>
      </c>
      <c r="F424" s="98"/>
      <c r="G424" s="94" t="s">
        <v>144</v>
      </c>
      <c r="H424" s="100"/>
      <c r="I424" s="100"/>
      <c r="J424" s="101"/>
      <c r="K424" s="94"/>
      <c r="L424" s="99"/>
      <c r="M424" s="112" t="b">
        <v>1</v>
      </c>
      <c r="N424" s="113" t="b">
        <v>0</v>
      </c>
      <c r="O424" s="113" t="b">
        <v>0</v>
      </c>
      <c r="P424" s="113" t="b">
        <v>0</v>
      </c>
      <c r="Q424" s="105"/>
      <c r="R424" s="106" t="str">
        <f t="array" ref="R424">IFERROR(INDEX('印量調查區'!G:G, MATCH(A424, '印量調查區'!A:A, 0)), "")</f>
        <v/>
      </c>
      <c r="S424" s="118" t="s">
        <v>2987</v>
      </c>
      <c r="T424" s="107"/>
      <c r="U424" s="107"/>
      <c r="V424" s="107"/>
      <c r="W424" s="105"/>
      <c r="X424" s="107"/>
      <c r="Y424" s="107"/>
      <c r="Z424" s="105"/>
      <c r="AA424" s="107"/>
      <c r="AB424" s="107"/>
      <c r="AC424" s="107"/>
      <c r="AD424" s="107"/>
      <c r="AE424" s="105"/>
      <c r="AF424" s="105"/>
      <c r="AG424" s="107"/>
      <c r="AH424" s="107"/>
      <c r="AI424" s="107"/>
      <c r="AJ424" s="107"/>
      <c r="AK424" s="107"/>
      <c r="AL424" s="107"/>
      <c r="AM424" s="107"/>
      <c r="AN424" s="107"/>
      <c r="AO424" s="105"/>
      <c r="AP424" s="107"/>
      <c r="AQ424" s="109"/>
      <c r="AR424" s="109" t="str">
        <f>IFERROR(__xludf.DUMMYFUNCTION("IF(IFERROR(VLOOKUP(A424, IMPORTRANGE(""https://docs.google.com/spreadsheets/d/1f7uHQQgxgff8nh6aFDrh_cqkeFpcVPsvJILesm778_0"", ""工作表1!A:B""), 2, FALSE), """") &lt;&gt; """", ""有縮圖"", ""無縮圖"")"),"無縮圖")</f>
        <v>無縮圖</v>
      </c>
      <c r="AS424" s="107"/>
    </row>
    <row r="425">
      <c r="A425" s="114" t="s">
        <v>1552</v>
      </c>
      <c r="B425" s="94"/>
      <c r="C425" s="351"/>
      <c r="D425" s="96"/>
      <c r="E425" s="97" t="s">
        <v>3691</v>
      </c>
      <c r="F425" s="98"/>
      <c r="G425" s="94"/>
      <c r="H425" s="100"/>
      <c r="I425" s="100"/>
      <c r="J425" s="117"/>
      <c r="K425" s="94"/>
      <c r="L425" s="111"/>
      <c r="M425" s="112" t="b">
        <v>0</v>
      </c>
      <c r="N425" s="113" t="b">
        <v>0</v>
      </c>
      <c r="O425" s="113" t="b">
        <v>0</v>
      </c>
      <c r="P425" s="113" t="b">
        <v>0</v>
      </c>
      <c r="Q425" s="107"/>
      <c r="R425" s="106" t="str">
        <f t="array" ref="R425">IFERROR(INDEX('印量調查區'!G:G, MATCH(A425, '印量調查區'!A:A, 0)), "")</f>
        <v/>
      </c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  <c r="AI425" s="107"/>
      <c r="AJ425" s="107"/>
      <c r="AK425" s="107"/>
      <c r="AL425" s="107"/>
      <c r="AM425" s="107"/>
      <c r="AN425" s="105"/>
      <c r="AO425" s="105"/>
      <c r="AP425" s="107"/>
      <c r="AQ425" s="109"/>
      <c r="AR425" s="109" t="str">
        <f>IFERROR(__xludf.DUMMYFUNCTION("IF(IFERROR(VLOOKUP(A425, IMPORTRANGE(""https://docs.google.com/spreadsheets/d/1f7uHQQgxgff8nh6aFDrh_cqkeFpcVPsvJILesm778_0"", ""工作表1!A:B""), 2, FALSE), """") &lt;&gt; """", ""有縮圖"", ""無縮圖"")"),"無縮圖")</f>
        <v>無縮圖</v>
      </c>
      <c r="AS425" s="107"/>
    </row>
    <row r="426">
      <c r="A426" s="114" t="s">
        <v>1553</v>
      </c>
      <c r="B426" s="94"/>
      <c r="C426" s="290" t="s">
        <v>2752</v>
      </c>
      <c r="D426" s="116"/>
      <c r="E426" s="96"/>
      <c r="F426" s="98"/>
      <c r="G426" s="94" t="s">
        <v>144</v>
      </c>
      <c r="H426" s="99"/>
      <c r="I426" s="99"/>
      <c r="J426" s="110"/>
      <c r="K426" s="98"/>
      <c r="L426" s="111"/>
      <c r="M426" s="112" t="b">
        <v>1</v>
      </c>
      <c r="N426" s="113" t="b">
        <v>0</v>
      </c>
      <c r="O426" s="113" t="b">
        <v>0</v>
      </c>
      <c r="P426" s="113" t="b">
        <v>0</v>
      </c>
      <c r="Q426" s="107"/>
      <c r="R426" s="106" t="str">
        <f t="array" ref="R426">IFERROR(INDEX('印量調查區'!G:G, MATCH(A426, '印量調查區'!A:A, 0)), "")</f>
        <v/>
      </c>
      <c r="S426" s="118" t="s">
        <v>7896</v>
      </c>
      <c r="T426" s="107"/>
      <c r="U426" s="107"/>
      <c r="V426" s="107"/>
      <c r="W426" s="118" t="s">
        <v>7897</v>
      </c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  <c r="AI426" s="107"/>
      <c r="AJ426" s="107"/>
      <c r="AK426" s="107"/>
      <c r="AL426" s="107"/>
      <c r="AM426" s="107"/>
      <c r="AN426" s="107"/>
      <c r="AO426" s="107"/>
      <c r="AP426" s="107"/>
      <c r="AQ426" s="109"/>
      <c r="AR426" s="109" t="str">
        <f>IFERROR(__xludf.DUMMYFUNCTION("IF(IFERROR(VLOOKUP(A426, IMPORTRANGE(""https://docs.google.com/spreadsheets/d/1f7uHQQgxgff8nh6aFDrh_cqkeFpcVPsvJILesm778_0"", ""工作表1!A:B""), 2, FALSE), """") &lt;&gt; """", ""有縮圖"", ""無縮圖"")"),"無縮圖")</f>
        <v>無縮圖</v>
      </c>
      <c r="AS426" s="107"/>
    </row>
    <row r="427">
      <c r="A427" s="114" t="s">
        <v>1554</v>
      </c>
      <c r="B427" s="94"/>
      <c r="C427" s="290" t="s">
        <v>1955</v>
      </c>
      <c r="D427" s="96"/>
      <c r="E427" s="96"/>
      <c r="F427" s="98"/>
      <c r="G427" s="94" t="s">
        <v>144</v>
      </c>
      <c r="H427" s="100" t="s">
        <v>2792</v>
      </c>
      <c r="I427" s="100" t="s">
        <v>108</v>
      </c>
      <c r="J427" s="117" t="s">
        <v>5919</v>
      </c>
      <c r="K427" s="94" t="s">
        <v>7902</v>
      </c>
      <c r="L427" s="111"/>
      <c r="M427" s="112" t="b">
        <v>1</v>
      </c>
      <c r="N427" s="113" t="b">
        <v>1</v>
      </c>
      <c r="O427" s="113" t="b">
        <v>1</v>
      </c>
      <c r="P427" s="113" t="b">
        <v>1</v>
      </c>
      <c r="Q427" s="107"/>
      <c r="R427" s="106" t="str">
        <f t="array" ref="R427">IFERROR(INDEX('印量調查區'!G:G, MATCH(A427, '印量調查區'!A:A, 0)), "")</f>
        <v/>
      </c>
      <c r="S427" s="118" t="s">
        <v>4503</v>
      </c>
      <c r="T427" s="107"/>
      <c r="U427" s="107"/>
      <c r="V427" s="107"/>
      <c r="W427" s="118" t="s">
        <v>4504</v>
      </c>
      <c r="X427" s="107"/>
      <c r="Y427" s="107"/>
      <c r="Z427" s="118" t="s">
        <v>4506</v>
      </c>
      <c r="AA427" s="107"/>
      <c r="AB427" s="107"/>
      <c r="AC427" s="107"/>
      <c r="AD427" s="107"/>
      <c r="AE427" s="118" t="s">
        <v>4507</v>
      </c>
      <c r="AF427" s="107"/>
      <c r="AG427" s="118" t="s">
        <v>4508</v>
      </c>
      <c r="AH427" s="107"/>
      <c r="AI427" s="107"/>
      <c r="AJ427" s="107"/>
      <c r="AK427" s="107"/>
      <c r="AL427" s="107"/>
      <c r="AM427" s="107"/>
      <c r="AN427" s="108" t="s">
        <v>7909</v>
      </c>
      <c r="AO427" s="118" t="s">
        <v>7912</v>
      </c>
      <c r="AP427" s="118" t="s">
        <v>7913</v>
      </c>
      <c r="AQ427" s="109"/>
      <c r="AR427" s="109" t="str">
        <f>IFERROR(__xludf.DUMMYFUNCTION("IF(IFERROR(VLOOKUP(A427, IMPORTRANGE(""https://docs.google.com/spreadsheets/d/1f7uHQQgxgff8nh6aFDrh_cqkeFpcVPsvJILesm778_0"", ""工作表1!A:B""), 2, FALSE), """") &lt;&gt; """", ""有縮圖"", ""無縮圖"")"),"無縮圖")</f>
        <v>無縮圖</v>
      </c>
      <c r="AS427" s="107"/>
    </row>
    <row r="428">
      <c r="A428" s="114" t="s">
        <v>1555</v>
      </c>
      <c r="B428" s="94"/>
      <c r="C428" s="351"/>
      <c r="D428" s="96"/>
      <c r="E428" s="97" t="s">
        <v>2713</v>
      </c>
      <c r="F428" s="98"/>
      <c r="G428" s="94" t="s">
        <v>140</v>
      </c>
      <c r="H428" s="100"/>
      <c r="I428" s="100"/>
      <c r="J428" s="117"/>
      <c r="K428" s="94"/>
      <c r="L428" s="111"/>
      <c r="M428" s="112" t="b">
        <v>1</v>
      </c>
      <c r="N428" s="113" t="b">
        <v>0</v>
      </c>
      <c r="O428" s="113" t="b">
        <v>0</v>
      </c>
      <c r="P428" s="113" t="b">
        <v>0</v>
      </c>
      <c r="Q428" s="107"/>
      <c r="R428" s="106" t="str">
        <f t="array" ref="R428">IFERROR(INDEX('印量調查區'!G:G, MATCH(A428, '印量調查區'!A:A, 0)), "")</f>
        <v/>
      </c>
      <c r="S428" s="118" t="s">
        <v>7918</v>
      </c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  <c r="AI428" s="107"/>
      <c r="AJ428" s="107"/>
      <c r="AK428" s="107"/>
      <c r="AL428" s="107"/>
      <c r="AM428" s="107"/>
      <c r="AN428" s="107"/>
      <c r="AO428" s="105"/>
      <c r="AP428" s="107"/>
      <c r="AQ428" s="109"/>
      <c r="AR428" s="109" t="str">
        <f>IFERROR(__xludf.DUMMYFUNCTION("IF(IFERROR(VLOOKUP(A428, IMPORTRANGE(""https://docs.google.com/spreadsheets/d/1f7uHQQgxgff8nh6aFDrh_cqkeFpcVPsvJILesm778_0"", ""工作表1!A:B""), 2, FALSE), """") &lt;&gt; """", ""有縮圖"", ""無縮圖"")"),"無縮圖")</f>
        <v>無縮圖</v>
      </c>
      <c r="AS428" s="107"/>
    </row>
    <row r="429">
      <c r="A429" s="114" t="s">
        <v>1556</v>
      </c>
      <c r="B429" s="94"/>
      <c r="C429" s="290" t="s">
        <v>2861</v>
      </c>
      <c r="D429" s="115" t="s">
        <v>2861</v>
      </c>
      <c r="E429" s="97" t="s">
        <v>2861</v>
      </c>
      <c r="F429" s="98"/>
      <c r="G429" s="94" t="s">
        <v>144</v>
      </c>
      <c r="H429" s="100" t="s">
        <v>34</v>
      </c>
      <c r="I429" s="100" t="s">
        <v>108</v>
      </c>
      <c r="J429" s="117" t="s">
        <v>7923</v>
      </c>
      <c r="K429" s="94" t="s">
        <v>7924</v>
      </c>
      <c r="L429" s="111"/>
      <c r="M429" s="112" t="b">
        <v>1</v>
      </c>
      <c r="N429" s="113" t="b">
        <v>1</v>
      </c>
      <c r="O429" s="113" t="b">
        <v>1</v>
      </c>
      <c r="P429" s="113" t="b">
        <v>1</v>
      </c>
      <c r="Q429" s="105"/>
      <c r="R429" s="106" t="str">
        <f t="array" ref="R429">IFERROR(INDEX('印量調查區'!G:G, MATCH(A429, '印量調查區'!A:A, 0)), "")</f>
        <v/>
      </c>
      <c r="S429" s="118" t="s">
        <v>7925</v>
      </c>
      <c r="T429" s="107"/>
      <c r="U429" s="107"/>
      <c r="V429" s="107"/>
      <c r="W429" s="118" t="s">
        <v>7928</v>
      </c>
      <c r="X429" s="107"/>
      <c r="Y429" s="107"/>
      <c r="Z429" s="107"/>
      <c r="AA429" s="107"/>
      <c r="AB429" s="107"/>
      <c r="AC429" s="107"/>
      <c r="AD429" s="107"/>
      <c r="AE429" s="118" t="s">
        <v>7930</v>
      </c>
      <c r="AF429" s="107"/>
      <c r="AG429" s="105"/>
      <c r="AH429" s="107"/>
      <c r="AI429" s="107"/>
      <c r="AJ429" s="107"/>
      <c r="AK429" s="107"/>
      <c r="AL429" s="107"/>
      <c r="AM429" s="107"/>
      <c r="AN429" s="108" t="s">
        <v>7933</v>
      </c>
      <c r="AO429" s="105" t="s">
        <v>7937</v>
      </c>
      <c r="AP429" s="107"/>
      <c r="AQ429" s="109"/>
      <c r="AR429" s="109" t="str">
        <f>IFERROR(__xludf.DUMMYFUNCTION("IF(IFERROR(VLOOKUP(A429, IMPORTRANGE(""https://docs.google.com/spreadsheets/d/1f7uHQQgxgff8nh6aFDrh_cqkeFpcVPsvJILesm778_0"", ""工作表1!A:B""), 2, FALSE), """") &lt;&gt; """", ""有縮圖"", ""無縮圖"")"),"無縮圖")</f>
        <v>無縮圖</v>
      </c>
      <c r="AS429" s="107"/>
    </row>
    <row r="430">
      <c r="A430" s="114" t="s">
        <v>1557</v>
      </c>
      <c r="B430" s="94"/>
      <c r="C430" s="351"/>
      <c r="D430" s="115" t="s">
        <v>2423</v>
      </c>
      <c r="E430" s="97" t="s">
        <v>3654</v>
      </c>
      <c r="F430" s="98"/>
      <c r="G430" s="94" t="s">
        <v>223</v>
      </c>
      <c r="H430" s="100"/>
      <c r="I430" s="100" t="s">
        <v>108</v>
      </c>
      <c r="J430" s="117" t="s">
        <v>6412</v>
      </c>
      <c r="K430" s="94"/>
      <c r="L430" s="111"/>
      <c r="M430" s="112" t="b">
        <v>1</v>
      </c>
      <c r="N430" s="113" t="b">
        <v>1</v>
      </c>
      <c r="O430" s="113" t="b">
        <v>0</v>
      </c>
      <c r="P430" s="113" t="b">
        <v>0</v>
      </c>
      <c r="Q430" s="107"/>
      <c r="R430" s="106" t="str">
        <f t="array" ref="R430">IFERROR(INDEX('印量調查區'!G:G, MATCH(A430, '印量調查區'!A:A, 0)), "")</f>
        <v/>
      </c>
      <c r="S430" s="118" t="s">
        <v>7942</v>
      </c>
      <c r="T430" s="107"/>
      <c r="U430" s="107"/>
      <c r="V430" s="107"/>
      <c r="W430" s="118" t="s">
        <v>7943</v>
      </c>
      <c r="X430" s="107"/>
      <c r="Y430" s="107"/>
      <c r="Z430" s="107"/>
      <c r="AA430" s="107"/>
      <c r="AB430" s="107"/>
      <c r="AC430" s="107"/>
      <c r="AD430" s="107"/>
      <c r="AE430" s="118" t="s">
        <v>7945</v>
      </c>
      <c r="AF430" s="118" t="s">
        <v>7948</v>
      </c>
      <c r="AG430" s="107"/>
      <c r="AH430" s="107"/>
      <c r="AI430" s="107"/>
      <c r="AJ430" s="107"/>
      <c r="AK430" s="107"/>
      <c r="AL430" s="107"/>
      <c r="AM430" s="107"/>
      <c r="AN430" s="108"/>
      <c r="AO430" s="105"/>
      <c r="AP430" s="107"/>
      <c r="AQ430" s="109"/>
      <c r="AR430" s="109" t="str">
        <f>IFERROR(__xludf.DUMMYFUNCTION("IF(IFERROR(VLOOKUP(A430, IMPORTRANGE(""https://docs.google.com/spreadsheets/d/1f7uHQQgxgff8nh6aFDrh_cqkeFpcVPsvJILesm778_0"", ""工作表1!A:B""), 2, FALSE), """") &lt;&gt; """", ""有縮圖"", ""無縮圖"")"),"無縮圖")</f>
        <v>無縮圖</v>
      </c>
      <c r="AS430" s="107"/>
    </row>
    <row r="431">
      <c r="A431" s="284" t="s">
        <v>31</v>
      </c>
      <c r="B431" s="94" t="s">
        <v>7954</v>
      </c>
      <c r="C431" s="351"/>
      <c r="D431" s="115" t="s">
        <v>2000</v>
      </c>
      <c r="E431" s="97" t="s">
        <v>3684</v>
      </c>
      <c r="F431" s="98"/>
      <c r="G431" s="94" t="s">
        <v>144</v>
      </c>
      <c r="H431" s="100" t="s">
        <v>34</v>
      </c>
      <c r="I431" s="100" t="s">
        <v>108</v>
      </c>
      <c r="J431" s="211" t="s">
        <v>7956</v>
      </c>
      <c r="K431" s="94" t="s">
        <v>7957</v>
      </c>
      <c r="L431" s="102" t="s">
        <v>4010</v>
      </c>
      <c r="M431" s="112" t="b">
        <v>1</v>
      </c>
      <c r="N431" s="113" t="b">
        <v>1</v>
      </c>
      <c r="O431" s="113" t="b">
        <v>1</v>
      </c>
      <c r="P431" s="113" t="b">
        <v>0</v>
      </c>
      <c r="Q431" s="105"/>
      <c r="R431" s="369" t="str">
        <f t="array" ref="R431">IFERROR(INDEX('印量調查區'!G:G, MATCH(A431, '印量調查區'!A:A, 0)), "")</f>
        <v>https://forms.gle/ma1VC5NsLceRWKHeA</v>
      </c>
      <c r="S431" s="118" t="s">
        <v>7961</v>
      </c>
      <c r="T431" s="118" t="s">
        <v>7963</v>
      </c>
      <c r="U431" s="118" t="s">
        <v>7968</v>
      </c>
      <c r="V431" s="107"/>
      <c r="W431" s="118" t="s">
        <v>7970</v>
      </c>
      <c r="X431" s="105" t="s">
        <v>3629</v>
      </c>
      <c r="Y431" s="118" t="s">
        <v>7972</v>
      </c>
      <c r="Z431" s="118" t="s">
        <v>7973</v>
      </c>
      <c r="AA431" s="107"/>
      <c r="AB431" s="107"/>
      <c r="AC431" s="107"/>
      <c r="AD431" s="107"/>
      <c r="AE431" s="118" t="s">
        <v>7975</v>
      </c>
      <c r="AF431" s="107"/>
      <c r="AG431" s="118" t="s">
        <v>7979</v>
      </c>
      <c r="AH431" s="107"/>
      <c r="AI431" s="118" t="s">
        <v>7980</v>
      </c>
      <c r="AJ431" s="107"/>
      <c r="AK431" s="107"/>
      <c r="AL431" s="118" t="s">
        <v>7983</v>
      </c>
      <c r="AM431" s="107"/>
      <c r="AN431" s="108" t="s">
        <v>7984</v>
      </c>
      <c r="AO431" s="105"/>
      <c r="AP431" s="107"/>
      <c r="AQ431" s="109"/>
      <c r="AR431" s="109" t="str">
        <f>IFERROR(__xludf.DUMMYFUNCTION("IF(IFERROR(VLOOKUP(A431, IMPORTRANGE(""https://docs.google.com/spreadsheets/d/1f7uHQQgxgff8nh6aFDrh_cqkeFpcVPsvJILesm778_0"", ""工作表1!A:B""), 2, FALSE), """") &lt;&gt; """", ""有縮圖"", ""無縮圖"")"),"有縮圖")</f>
        <v>有縮圖</v>
      </c>
      <c r="AS431" s="107"/>
    </row>
    <row r="432">
      <c r="A432" s="114" t="s">
        <v>1559</v>
      </c>
      <c r="B432" s="94"/>
      <c r="C432" s="290" t="s">
        <v>2566</v>
      </c>
      <c r="D432" s="116"/>
      <c r="E432" s="97" t="s">
        <v>2569</v>
      </c>
      <c r="F432" s="98"/>
      <c r="G432" s="94" t="s">
        <v>144</v>
      </c>
      <c r="H432" s="99"/>
      <c r="I432" s="100" t="s">
        <v>108</v>
      </c>
      <c r="J432" s="117" t="s">
        <v>145</v>
      </c>
      <c r="K432" s="94"/>
      <c r="L432" s="111"/>
      <c r="M432" s="112" t="b">
        <v>1</v>
      </c>
      <c r="N432" s="113" t="b">
        <v>1</v>
      </c>
      <c r="O432" s="113" t="b">
        <v>0</v>
      </c>
      <c r="P432" s="113" t="b">
        <v>0</v>
      </c>
      <c r="Q432" s="107"/>
      <c r="R432" s="106" t="str">
        <f t="array" ref="R432">IFERROR(INDEX('印量調查區'!G:G, MATCH(A432, '印量調查區'!A:A, 0)), "")</f>
        <v/>
      </c>
      <c r="S432" s="107"/>
      <c r="T432" s="107"/>
      <c r="U432" s="107"/>
      <c r="V432" s="107"/>
      <c r="W432" s="118" t="s">
        <v>7995</v>
      </c>
      <c r="X432" s="107"/>
      <c r="Y432" s="107"/>
      <c r="Z432" s="118" t="s">
        <v>7998</v>
      </c>
      <c r="AA432" s="107"/>
      <c r="AB432" s="107"/>
      <c r="AC432" s="107"/>
      <c r="AD432" s="107"/>
      <c r="AE432" s="118" t="s">
        <v>7999</v>
      </c>
      <c r="AF432" s="107"/>
      <c r="AG432" s="107"/>
      <c r="AH432" s="107"/>
      <c r="AI432" s="107"/>
      <c r="AJ432" s="107"/>
      <c r="AK432" s="107"/>
      <c r="AL432" s="107"/>
      <c r="AM432" s="107"/>
      <c r="AN432" s="107"/>
      <c r="AO432" s="107"/>
      <c r="AP432" s="107"/>
      <c r="AQ432" s="109"/>
      <c r="AR432" s="109" t="str">
        <f>IFERROR(__xludf.DUMMYFUNCTION("IF(IFERROR(VLOOKUP(A432, IMPORTRANGE(""https://docs.google.com/spreadsheets/d/1f7uHQQgxgff8nh6aFDrh_cqkeFpcVPsvJILesm778_0"", ""工作表1!A:B""), 2, FALSE), """") &lt;&gt; """", ""有縮圖"", ""無縮圖"")"),"無縮圖")</f>
        <v>無縮圖</v>
      </c>
      <c r="AS432" s="107"/>
    </row>
    <row r="433">
      <c r="A433" s="114" t="s">
        <v>1561</v>
      </c>
      <c r="B433" s="94" t="s">
        <v>5057</v>
      </c>
      <c r="C433" s="290" t="s">
        <v>2746</v>
      </c>
      <c r="D433" s="97" t="s">
        <v>1749</v>
      </c>
      <c r="E433" s="96"/>
      <c r="F433" s="98"/>
      <c r="G433" s="94" t="s">
        <v>140</v>
      </c>
      <c r="H433" s="99"/>
      <c r="I433" s="100"/>
      <c r="J433" s="101"/>
      <c r="K433" s="98"/>
      <c r="L433" s="111"/>
      <c r="M433" s="112" t="b">
        <v>1</v>
      </c>
      <c r="N433" s="113" t="b">
        <v>0</v>
      </c>
      <c r="O433" s="113" t="b">
        <v>1</v>
      </c>
      <c r="P433" s="113" t="b">
        <v>0</v>
      </c>
      <c r="Q433" s="107"/>
      <c r="R433" s="106" t="str">
        <f t="array" ref="R433">IFERROR(INDEX('印量調查區'!G:G, MATCH(A433, '印量調查區'!A:A, 0)), "")</f>
        <v/>
      </c>
      <c r="S433" s="118" t="s">
        <v>5059</v>
      </c>
      <c r="T433" s="107"/>
      <c r="U433" s="118" t="s">
        <v>5060</v>
      </c>
      <c r="V433" s="107"/>
      <c r="W433" s="118" t="s">
        <v>5061</v>
      </c>
      <c r="X433" s="107"/>
      <c r="Y433" s="107"/>
      <c r="Z433" s="107"/>
      <c r="AA433" s="107"/>
      <c r="AB433" s="107"/>
      <c r="AC433" s="107"/>
      <c r="AD433" s="118" t="s">
        <v>5063</v>
      </c>
      <c r="AE433" s="118" t="s">
        <v>5064</v>
      </c>
      <c r="AF433" s="107"/>
      <c r="AG433" s="107"/>
      <c r="AH433" s="107"/>
      <c r="AI433" s="107"/>
      <c r="AJ433" s="107"/>
      <c r="AK433" s="107"/>
      <c r="AL433" s="118" t="s">
        <v>5065</v>
      </c>
      <c r="AM433" s="107"/>
      <c r="AN433" s="118" t="s">
        <v>8018</v>
      </c>
      <c r="AO433" s="107"/>
      <c r="AP433" s="107"/>
      <c r="AQ433" s="109"/>
      <c r="AR433" s="109" t="str">
        <f>IFERROR(__xludf.DUMMYFUNCTION("IF(IFERROR(VLOOKUP(A433, IMPORTRANGE(""https://docs.google.com/spreadsheets/d/1f7uHQQgxgff8nh6aFDrh_cqkeFpcVPsvJILesm778_0"", ""工作表1!A:B""), 2, FALSE), """") &lt;&gt; """", ""有縮圖"", ""無縮圖"")"),"無縮圖")</f>
        <v>無縮圖</v>
      </c>
      <c r="AS433" s="107"/>
    </row>
    <row r="434">
      <c r="A434" s="114" t="s">
        <v>1562</v>
      </c>
      <c r="B434" s="94" t="s">
        <v>5734</v>
      </c>
      <c r="C434" s="290" t="s">
        <v>2786</v>
      </c>
      <c r="D434" s="96"/>
      <c r="E434" s="96"/>
      <c r="F434" s="98"/>
      <c r="G434" s="94" t="s">
        <v>144</v>
      </c>
      <c r="H434" s="100"/>
      <c r="I434" s="100"/>
      <c r="J434" s="117"/>
      <c r="K434" s="94"/>
      <c r="L434" s="111"/>
      <c r="M434" s="112" t="b">
        <v>1</v>
      </c>
      <c r="N434" s="113" t="b">
        <v>0</v>
      </c>
      <c r="O434" s="113" t="b">
        <v>0</v>
      </c>
      <c r="P434" s="113" t="b">
        <v>0</v>
      </c>
      <c r="Q434" s="107"/>
      <c r="R434" s="106" t="str">
        <f t="array" ref="R434">IFERROR(INDEX('印量調查區'!G:G, MATCH(A434, '印量調查區'!A:A, 0)), "")</f>
        <v/>
      </c>
      <c r="S434" s="118" t="s">
        <v>5737</v>
      </c>
      <c r="T434" s="107"/>
      <c r="U434" s="107"/>
      <c r="V434" s="107"/>
      <c r="W434" s="118" t="s">
        <v>5738</v>
      </c>
      <c r="X434" s="107"/>
      <c r="Y434" s="118" t="s">
        <v>5739</v>
      </c>
      <c r="Z434" s="118" t="s">
        <v>5740</v>
      </c>
      <c r="AA434" s="107"/>
      <c r="AB434" s="107"/>
      <c r="AC434" s="107"/>
      <c r="AD434" s="107"/>
      <c r="AE434" s="118" t="s">
        <v>5741</v>
      </c>
      <c r="AF434" s="107"/>
      <c r="AG434" s="107"/>
      <c r="AH434" s="107"/>
      <c r="AI434" s="118" t="s">
        <v>5742</v>
      </c>
      <c r="AJ434" s="107"/>
      <c r="AK434" s="107"/>
      <c r="AL434" s="107"/>
      <c r="AM434" s="107"/>
      <c r="AN434" s="105"/>
      <c r="AO434" s="107"/>
      <c r="AP434" s="105"/>
      <c r="AQ434" s="109"/>
      <c r="AR434" s="109" t="str">
        <f>IFERROR(__xludf.DUMMYFUNCTION("IF(IFERROR(VLOOKUP(A434, IMPORTRANGE(""https://docs.google.com/spreadsheets/d/1f7uHQQgxgff8nh6aFDrh_cqkeFpcVPsvJILesm778_0"", ""工作表1!A:B""), 2, FALSE), """") &lt;&gt; """", ""有縮圖"", ""無縮圖"")"),"無縮圖")</f>
        <v>無縮圖</v>
      </c>
      <c r="AS434" s="107"/>
    </row>
    <row r="435">
      <c r="A435" s="114" t="s">
        <v>1566</v>
      </c>
      <c r="B435" s="94"/>
      <c r="C435" s="290" t="s">
        <v>2772</v>
      </c>
      <c r="D435" s="97" t="s">
        <v>2772</v>
      </c>
      <c r="E435" s="96"/>
      <c r="F435" s="98"/>
      <c r="G435" s="94" t="s">
        <v>144</v>
      </c>
      <c r="H435" s="100"/>
      <c r="I435" s="100" t="s">
        <v>108</v>
      </c>
      <c r="J435" s="117" t="s">
        <v>7330</v>
      </c>
      <c r="K435" s="94"/>
      <c r="L435" s="111"/>
      <c r="M435" s="112" t="b">
        <v>1</v>
      </c>
      <c r="N435" s="113" t="b">
        <v>1</v>
      </c>
      <c r="O435" s="113" t="b">
        <v>0</v>
      </c>
      <c r="P435" s="113" t="b">
        <v>0</v>
      </c>
      <c r="Q435" s="105" t="s">
        <v>5823</v>
      </c>
      <c r="R435" s="106" t="str">
        <f t="array" ref="R435">IFERROR(INDEX('印量調查區'!G:G, MATCH(A435, '印量調查區'!A:A, 0)), "")</f>
        <v/>
      </c>
      <c r="S435" s="107"/>
      <c r="T435" s="107"/>
      <c r="U435" s="107"/>
      <c r="V435" s="107"/>
      <c r="W435" s="118" t="s">
        <v>8044</v>
      </c>
      <c r="X435" s="107"/>
      <c r="Y435" s="107"/>
      <c r="Z435" s="118" t="s">
        <v>8046</v>
      </c>
      <c r="AA435" s="107"/>
      <c r="AB435" s="107"/>
      <c r="AC435" s="107"/>
      <c r="AD435" s="107"/>
      <c r="AE435" s="107"/>
      <c r="AF435" s="107"/>
      <c r="AG435" s="107"/>
      <c r="AH435" s="107"/>
      <c r="AI435" s="107"/>
      <c r="AJ435" s="107"/>
      <c r="AK435" s="107"/>
      <c r="AL435" s="107"/>
      <c r="AM435" s="107"/>
      <c r="AN435" s="107"/>
      <c r="AO435" s="105"/>
      <c r="AP435" s="107"/>
      <c r="AQ435" s="109"/>
      <c r="AR435" s="109" t="str">
        <f>IFERROR(__xludf.DUMMYFUNCTION("IF(IFERROR(VLOOKUP(A435, IMPORTRANGE(""https://docs.google.com/spreadsheets/d/1f7uHQQgxgff8nh6aFDrh_cqkeFpcVPsvJILesm778_0"", ""工作表1!A:B""), 2, FALSE), """") &lt;&gt; """", ""有縮圖"", ""無縮圖"")"),"無縮圖")</f>
        <v>無縮圖</v>
      </c>
      <c r="AS435" s="107"/>
    </row>
    <row r="436">
      <c r="A436" s="114" t="s">
        <v>1567</v>
      </c>
      <c r="B436" s="94" t="s">
        <v>4412</v>
      </c>
      <c r="C436" s="351"/>
      <c r="D436" s="115" t="s">
        <v>3226</v>
      </c>
      <c r="E436" s="97" t="s">
        <v>3226</v>
      </c>
      <c r="F436" s="98"/>
      <c r="G436" s="94" t="s">
        <v>144</v>
      </c>
      <c r="H436" s="100"/>
      <c r="I436" s="100" t="s">
        <v>108</v>
      </c>
      <c r="J436" s="117" t="s">
        <v>145</v>
      </c>
      <c r="K436" s="94"/>
      <c r="L436" s="111"/>
      <c r="M436" s="112" t="b">
        <v>1</v>
      </c>
      <c r="N436" s="113" t="b">
        <v>1</v>
      </c>
      <c r="O436" s="113" t="b">
        <v>1</v>
      </c>
      <c r="P436" s="113" t="b">
        <v>0</v>
      </c>
      <c r="Q436" s="107"/>
      <c r="R436" s="106" t="str">
        <f t="array" ref="R436">IFERROR(INDEX('印量調查區'!G:G, MATCH(A436, '印量調查區'!A:A, 0)), "")</f>
        <v/>
      </c>
      <c r="S436" s="105"/>
      <c r="T436" s="107"/>
      <c r="U436" s="105"/>
      <c r="V436" s="107"/>
      <c r="W436" s="118" t="s">
        <v>8052</v>
      </c>
      <c r="X436" s="118" t="s">
        <v>8053</v>
      </c>
      <c r="Y436" s="118" t="s">
        <v>8056</v>
      </c>
      <c r="Z436" s="118" t="s">
        <v>8058</v>
      </c>
      <c r="AA436" s="107"/>
      <c r="AB436" s="107"/>
      <c r="AC436" s="107"/>
      <c r="AD436" s="107"/>
      <c r="AE436" s="259"/>
      <c r="AF436" s="107"/>
      <c r="AG436" s="107"/>
      <c r="AH436" s="107"/>
      <c r="AI436" s="107"/>
      <c r="AJ436" s="107"/>
      <c r="AK436" s="107"/>
      <c r="AL436" s="107"/>
      <c r="AM436" s="107"/>
      <c r="AN436" s="118" t="s">
        <v>8060</v>
      </c>
      <c r="AO436" s="105"/>
      <c r="AP436" s="107"/>
      <c r="AQ436" s="109"/>
      <c r="AR436" s="109" t="str">
        <f>IFERROR(__xludf.DUMMYFUNCTION("IF(IFERROR(VLOOKUP(A436, IMPORTRANGE(""https://docs.google.com/spreadsheets/d/1f7uHQQgxgff8nh6aFDrh_cqkeFpcVPsvJILesm778_0"", ""工作表1!A:B""), 2, FALSE), """") &lt;&gt; """", ""有縮圖"", ""無縮圖"")"),"無縮圖")</f>
        <v>無縮圖</v>
      </c>
      <c r="AS436" s="107"/>
    </row>
    <row r="437">
      <c r="A437" s="114" t="s">
        <v>1564</v>
      </c>
      <c r="B437" s="341" t="s">
        <v>8062</v>
      </c>
      <c r="C437" s="351"/>
      <c r="D437" s="115" t="s">
        <v>3110</v>
      </c>
      <c r="E437" s="96"/>
      <c r="F437" s="98"/>
      <c r="G437" s="94" t="s">
        <v>144</v>
      </c>
      <c r="H437" s="99"/>
      <c r="I437" s="99"/>
      <c r="J437" s="341" t="s">
        <v>8064</v>
      </c>
      <c r="K437" s="98"/>
      <c r="L437" s="111"/>
      <c r="M437" s="112" t="b">
        <v>1</v>
      </c>
      <c r="N437" s="113" t="b">
        <v>1</v>
      </c>
      <c r="O437" s="113" t="b">
        <v>0</v>
      </c>
      <c r="P437" s="113" t="b">
        <v>0</v>
      </c>
      <c r="Q437" s="107"/>
      <c r="R437" s="106" t="str">
        <f t="array" ref="R437">IFERROR(INDEX('印量調查區'!G:G, MATCH(A437, '印量調查區'!A:A, 0)), "")</f>
        <v/>
      </c>
      <c r="S437" s="118" t="s">
        <v>8065</v>
      </c>
      <c r="T437" s="107"/>
      <c r="U437" s="107"/>
      <c r="V437" s="107"/>
      <c r="W437" s="118" t="s">
        <v>8068</v>
      </c>
      <c r="X437" s="107"/>
      <c r="Y437" s="107"/>
      <c r="Z437" s="118" t="s">
        <v>8069</v>
      </c>
      <c r="AA437" s="107"/>
      <c r="AB437" s="107"/>
      <c r="AC437" s="107"/>
      <c r="AD437" s="107"/>
      <c r="AE437" s="107"/>
      <c r="AF437" s="107"/>
      <c r="AG437" s="107"/>
      <c r="AH437" s="107"/>
      <c r="AI437" s="107"/>
      <c r="AJ437" s="107"/>
      <c r="AK437" s="107"/>
      <c r="AL437" s="107"/>
      <c r="AM437" s="107"/>
      <c r="AN437" s="107"/>
      <c r="AO437" s="107"/>
      <c r="AP437" s="107"/>
      <c r="AQ437" s="109"/>
      <c r="AR437" s="109" t="str">
        <f>IFERROR(__xludf.DUMMYFUNCTION("IF(IFERROR(VLOOKUP(A437, IMPORTRANGE(""https://docs.google.com/spreadsheets/d/1f7uHQQgxgff8nh6aFDrh_cqkeFpcVPsvJILesm778_0"", ""工作表1!A:B""), 2, FALSE), """") &lt;&gt; """", ""有縮圖"", ""無縮圖"")"),"有縮圖")</f>
        <v>有縮圖</v>
      </c>
      <c r="AS437" s="107"/>
    </row>
    <row r="438">
      <c r="A438" s="114" t="s">
        <v>1565</v>
      </c>
      <c r="B438" s="94" t="s">
        <v>8077</v>
      </c>
      <c r="C438" s="290" t="s">
        <v>1193</v>
      </c>
      <c r="D438" s="116"/>
      <c r="E438" s="97" t="s">
        <v>2823</v>
      </c>
      <c r="F438" s="98"/>
      <c r="G438" s="94" t="s">
        <v>144</v>
      </c>
      <c r="H438" s="99"/>
      <c r="I438" s="100" t="s">
        <v>108</v>
      </c>
      <c r="J438" s="117" t="s">
        <v>3587</v>
      </c>
      <c r="K438" s="98"/>
      <c r="L438" s="111"/>
      <c r="M438" s="112" t="b">
        <v>1</v>
      </c>
      <c r="N438" s="113" t="b">
        <v>1</v>
      </c>
      <c r="O438" s="113" t="b">
        <v>0</v>
      </c>
      <c r="P438" s="113" t="b">
        <v>0</v>
      </c>
      <c r="Q438" s="107"/>
      <c r="R438" s="106" t="str">
        <f t="array" ref="R438">IFERROR(INDEX('印量調查區'!G:G, MATCH(A438, '印量調查區'!A:A, 0)), "")</f>
        <v/>
      </c>
      <c r="S438" s="118" t="s">
        <v>8079</v>
      </c>
      <c r="T438" s="107"/>
      <c r="U438" s="107"/>
      <c r="V438" s="107"/>
      <c r="W438" s="118" t="s">
        <v>8081</v>
      </c>
      <c r="X438" s="107"/>
      <c r="Y438" s="107"/>
      <c r="Z438" s="118" t="s">
        <v>8082</v>
      </c>
      <c r="AA438" s="107"/>
      <c r="AB438" s="107"/>
      <c r="AC438" s="107"/>
      <c r="AD438" s="107"/>
      <c r="AE438" s="107"/>
      <c r="AF438" s="107"/>
      <c r="AG438" s="107"/>
      <c r="AH438" s="107"/>
      <c r="AI438" s="107"/>
      <c r="AJ438" s="107"/>
      <c r="AK438" s="107"/>
      <c r="AL438" s="107"/>
      <c r="AM438" s="107"/>
      <c r="AN438" s="107"/>
      <c r="AO438" s="107"/>
      <c r="AP438" s="107"/>
      <c r="AQ438" s="109"/>
      <c r="AR438" s="109" t="str">
        <f>IFERROR(__xludf.DUMMYFUNCTION("IF(IFERROR(VLOOKUP(A438, IMPORTRANGE(""https://docs.google.com/spreadsheets/d/1f7uHQQgxgff8nh6aFDrh_cqkeFpcVPsvJILesm778_0"", ""工作表1!A:B""), 2, FALSE), """") &lt;&gt; """", ""有縮圖"", ""無縮圖"")"),"無縮圖")</f>
        <v>無縮圖</v>
      </c>
      <c r="AS438" s="107"/>
    </row>
    <row r="439">
      <c r="A439" s="114" t="s">
        <v>1569</v>
      </c>
      <c r="B439" s="94"/>
      <c r="C439" s="290" t="s">
        <v>2179</v>
      </c>
      <c r="D439" s="116"/>
      <c r="E439" s="97" t="s">
        <v>3013</v>
      </c>
      <c r="F439" s="98"/>
      <c r="G439" s="94" t="s">
        <v>144</v>
      </c>
      <c r="H439" s="99"/>
      <c r="I439" s="99"/>
      <c r="J439" s="110"/>
      <c r="K439" s="94" t="s">
        <v>8085</v>
      </c>
      <c r="L439" s="111"/>
      <c r="M439" s="112" t="b">
        <v>1</v>
      </c>
      <c r="N439" s="113" t="b">
        <v>1</v>
      </c>
      <c r="O439" s="113" t="b">
        <v>1</v>
      </c>
      <c r="P439" s="113" t="b">
        <v>0</v>
      </c>
      <c r="Q439" s="107"/>
      <c r="R439" s="106" t="str">
        <f t="array" ref="R439">IFERROR(INDEX('印量調查區'!G:G, MATCH(A439, '印量調查區'!A:A, 0)), "")</f>
        <v/>
      </c>
      <c r="S439" s="118" t="s">
        <v>8089</v>
      </c>
      <c r="T439" s="107"/>
      <c r="U439" s="107"/>
      <c r="V439" s="107"/>
      <c r="W439" s="118" t="s">
        <v>8093</v>
      </c>
      <c r="X439" s="107"/>
      <c r="Y439" s="107"/>
      <c r="Z439" s="118" t="s">
        <v>8095</v>
      </c>
      <c r="AA439" s="107"/>
      <c r="AB439" s="107"/>
      <c r="AC439" s="107"/>
      <c r="AD439" s="107"/>
      <c r="AE439" s="118" t="s">
        <v>8097</v>
      </c>
      <c r="AF439" s="107"/>
      <c r="AG439" s="107"/>
      <c r="AH439" s="107"/>
      <c r="AI439" s="107"/>
      <c r="AJ439" s="107"/>
      <c r="AK439" s="107"/>
      <c r="AL439" s="107"/>
      <c r="AM439" s="107"/>
      <c r="AN439" s="118" t="s">
        <v>8100</v>
      </c>
      <c r="AO439" s="107"/>
      <c r="AP439" s="107"/>
      <c r="AQ439" s="109"/>
      <c r="AR439" s="109" t="str">
        <f>IFERROR(__xludf.DUMMYFUNCTION("IF(IFERROR(VLOOKUP(A439, IMPORTRANGE(""https://docs.google.com/spreadsheets/d/1f7uHQQgxgff8nh6aFDrh_cqkeFpcVPsvJILesm778_0"", ""工作表1!A:B""), 2, FALSE), """") &lt;&gt; """", ""有縮圖"", ""無縮圖"")"),"無縮圖")</f>
        <v>無縮圖</v>
      </c>
      <c r="AS439" s="107"/>
    </row>
    <row r="440">
      <c r="A440" s="114" t="s">
        <v>1571</v>
      </c>
      <c r="B440" s="94"/>
      <c r="C440" s="351"/>
      <c r="D440" s="115" t="s">
        <v>2107</v>
      </c>
      <c r="E440" s="96"/>
      <c r="F440" s="98"/>
      <c r="G440" s="94" t="s">
        <v>144</v>
      </c>
      <c r="H440" s="99"/>
      <c r="I440" s="99"/>
      <c r="J440" s="110"/>
      <c r="K440" s="98"/>
      <c r="L440" s="102"/>
      <c r="M440" s="112" t="b">
        <v>1</v>
      </c>
      <c r="N440" s="113" t="b">
        <v>0</v>
      </c>
      <c r="O440" s="113" t="b">
        <v>0</v>
      </c>
      <c r="P440" s="113" t="b">
        <v>0</v>
      </c>
      <c r="Q440" s="107"/>
      <c r="R440" s="106" t="str">
        <f t="array" ref="R440">IFERROR(INDEX('印量調查區'!G:G, MATCH(A440, '印量調查區'!A:A, 0)), "")</f>
        <v/>
      </c>
      <c r="S440" s="107"/>
      <c r="T440" s="107"/>
      <c r="U440" s="107"/>
      <c r="V440" s="107"/>
      <c r="W440" s="118" t="s">
        <v>8108</v>
      </c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  <c r="AI440" s="107"/>
      <c r="AJ440" s="107"/>
      <c r="AK440" s="107"/>
      <c r="AL440" s="107"/>
      <c r="AM440" s="118" t="s">
        <v>8112</v>
      </c>
      <c r="AN440" s="107"/>
      <c r="AO440" s="107"/>
      <c r="AP440" s="107"/>
      <c r="AQ440" s="109"/>
      <c r="AR440" s="109" t="str">
        <f>IFERROR(__xludf.DUMMYFUNCTION("IF(IFERROR(VLOOKUP(A440, IMPORTRANGE(""https://docs.google.com/spreadsheets/d/1f7uHQQgxgff8nh6aFDrh_cqkeFpcVPsvJILesm778_0"", ""工作表1!A:B""), 2, FALSE), """") &lt;&gt; """", ""有縮圖"", ""無縮圖"")"),"無縮圖")</f>
        <v>無縮圖</v>
      </c>
      <c r="AS440" s="107"/>
    </row>
    <row r="441">
      <c r="A441" s="114" t="s">
        <v>1574</v>
      </c>
      <c r="B441" s="94"/>
      <c r="C441" s="290" t="s">
        <v>2335</v>
      </c>
      <c r="D441" s="97" t="s">
        <v>3079</v>
      </c>
      <c r="E441" s="96"/>
      <c r="F441" s="98"/>
      <c r="G441" s="94"/>
      <c r="H441" s="99"/>
      <c r="I441" s="99"/>
      <c r="J441" s="110"/>
      <c r="K441" s="98"/>
      <c r="L441" s="111"/>
      <c r="M441" s="112" t="b">
        <v>0</v>
      </c>
      <c r="N441" s="113" t="b">
        <v>0</v>
      </c>
      <c r="O441" s="113" t="b">
        <v>0</v>
      </c>
      <c r="P441" s="113" t="b">
        <v>0</v>
      </c>
      <c r="Q441" s="107"/>
      <c r="R441" s="106" t="str">
        <f t="array" ref="R441">IFERROR(INDEX('印量調查區'!G:G, MATCH(A441, '印量調查區'!A:A, 0)), "")</f>
        <v/>
      </c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  <c r="AI441" s="107"/>
      <c r="AJ441" s="107"/>
      <c r="AK441" s="107"/>
      <c r="AL441" s="107"/>
      <c r="AM441" s="107"/>
      <c r="AN441" s="107"/>
      <c r="AO441" s="107"/>
      <c r="AP441" s="107"/>
      <c r="AQ441" s="109"/>
      <c r="AR441" s="109" t="str">
        <f>IFERROR(__xludf.DUMMYFUNCTION("IF(IFERROR(VLOOKUP(A441, IMPORTRANGE(""https://docs.google.com/spreadsheets/d/1f7uHQQgxgff8nh6aFDrh_cqkeFpcVPsvJILesm778_0"", ""工作表1!A:B""), 2, FALSE), """") &lt;&gt; """", ""有縮圖"", ""無縮圖"")"),"無縮圖")</f>
        <v>無縮圖</v>
      </c>
      <c r="AS441" s="107"/>
    </row>
    <row r="442">
      <c r="A442" s="114" t="s">
        <v>1576</v>
      </c>
      <c r="B442" s="94"/>
      <c r="C442" s="351"/>
      <c r="D442" s="115" t="s">
        <v>2480</v>
      </c>
      <c r="E442" s="97" t="s">
        <v>2480</v>
      </c>
      <c r="F442" s="98"/>
      <c r="G442" s="94" t="s">
        <v>8118</v>
      </c>
      <c r="H442" s="100" t="s">
        <v>34</v>
      </c>
      <c r="I442" s="100" t="s">
        <v>84</v>
      </c>
      <c r="J442" s="117"/>
      <c r="K442" s="94" t="s">
        <v>8121</v>
      </c>
      <c r="L442" s="111"/>
      <c r="M442" s="112" t="b">
        <v>1</v>
      </c>
      <c r="N442" s="113" t="b">
        <v>1</v>
      </c>
      <c r="O442" s="113" t="b">
        <v>1</v>
      </c>
      <c r="P442" s="113" t="b">
        <v>1</v>
      </c>
      <c r="Q442" s="107"/>
      <c r="R442" s="106" t="str">
        <f t="array" ref="R442">IFERROR(INDEX('印量調查區'!G:G, MATCH(A442, '印量調查區'!A:A, 0)), "")</f>
        <v/>
      </c>
      <c r="S442" s="118" t="s">
        <v>8123</v>
      </c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  <c r="AI442" s="107"/>
      <c r="AJ442" s="107"/>
      <c r="AK442" s="107"/>
      <c r="AL442" s="107"/>
      <c r="AM442" s="107"/>
      <c r="AN442" s="108" t="s">
        <v>8127</v>
      </c>
      <c r="AO442" s="118" t="s">
        <v>8129</v>
      </c>
      <c r="AP442" s="107"/>
      <c r="AQ442" s="109"/>
      <c r="AR442" s="109" t="str">
        <f>IFERROR(__xludf.DUMMYFUNCTION("IF(IFERROR(VLOOKUP(A442, IMPORTRANGE(""https://docs.google.com/spreadsheets/d/1f7uHQQgxgff8nh6aFDrh_cqkeFpcVPsvJILesm778_0"", ""工作表1!A:B""), 2, FALSE), """") &lt;&gt; """", ""有縮圖"", ""無縮圖"")"),"無縮圖")</f>
        <v>無縮圖</v>
      </c>
      <c r="AS442" s="107"/>
    </row>
    <row r="443">
      <c r="A443" s="114" t="s">
        <v>1579</v>
      </c>
      <c r="B443" s="94"/>
      <c r="C443" s="290" t="s">
        <v>2419</v>
      </c>
      <c r="D443" s="97" t="s">
        <v>2419</v>
      </c>
      <c r="E443" s="116"/>
      <c r="F443" s="98"/>
      <c r="G443" s="94" t="s">
        <v>6957</v>
      </c>
      <c r="H443" s="100"/>
      <c r="I443" s="100"/>
      <c r="J443" s="101"/>
      <c r="K443" s="94"/>
      <c r="L443" s="111"/>
      <c r="M443" s="112" t="b">
        <v>1</v>
      </c>
      <c r="N443" s="113" t="b">
        <v>0</v>
      </c>
      <c r="O443" s="113" t="b">
        <v>1</v>
      </c>
      <c r="P443" s="113" t="b">
        <v>0</v>
      </c>
      <c r="Q443" s="107"/>
      <c r="R443" s="106" t="str">
        <f t="array" ref="R443">IFERROR(INDEX('印量調查區'!G:G, MATCH(A443, '印量調查區'!A:A, 0)), "")</f>
        <v/>
      </c>
      <c r="S443" s="118" t="s">
        <v>8133</v>
      </c>
      <c r="T443" s="105"/>
      <c r="U443" s="107"/>
      <c r="V443" s="107"/>
      <c r="W443" s="118" t="s">
        <v>8133</v>
      </c>
      <c r="X443" s="105"/>
      <c r="Y443" s="107"/>
      <c r="Z443" s="107"/>
      <c r="AA443" s="107"/>
      <c r="AB443" s="107"/>
      <c r="AC443" s="107"/>
      <c r="AD443" s="107"/>
      <c r="AE443" s="107"/>
      <c r="AF443" s="118" t="s">
        <v>8138</v>
      </c>
      <c r="AG443" s="118" t="s">
        <v>8139</v>
      </c>
      <c r="AH443" s="107"/>
      <c r="AI443" s="107"/>
      <c r="AJ443" s="107"/>
      <c r="AK443" s="107"/>
      <c r="AL443" s="118" t="s">
        <v>8146</v>
      </c>
      <c r="AM443" s="107"/>
      <c r="AN443" s="172" t="s">
        <v>8148</v>
      </c>
      <c r="AO443" s="105"/>
      <c r="AP443" s="107"/>
      <c r="AQ443" s="109"/>
      <c r="AR443" s="109" t="str">
        <f>IFERROR(__xludf.DUMMYFUNCTION("IF(IFERROR(VLOOKUP(A443, IMPORTRANGE(""https://docs.google.com/spreadsheets/d/1f7uHQQgxgff8nh6aFDrh_cqkeFpcVPsvJILesm778_0"", ""工作表1!A:B""), 2, FALSE), """") &lt;&gt; """", ""有縮圖"", ""無縮圖"")"),"無縮圖")</f>
        <v>無縮圖</v>
      </c>
      <c r="AS443" s="107"/>
    </row>
    <row r="444">
      <c r="A444" s="114" t="s">
        <v>1581</v>
      </c>
      <c r="B444" s="94"/>
      <c r="C444" s="290" t="s">
        <v>2400</v>
      </c>
      <c r="D444" s="97" t="s">
        <v>3125</v>
      </c>
      <c r="E444" s="116"/>
      <c r="F444" s="98"/>
      <c r="G444" s="94" t="s">
        <v>3240</v>
      </c>
      <c r="H444" s="100" t="s">
        <v>34</v>
      </c>
      <c r="I444" s="100" t="s">
        <v>367</v>
      </c>
      <c r="J444" s="117" t="s">
        <v>8152</v>
      </c>
      <c r="K444" s="94" t="s">
        <v>8153</v>
      </c>
      <c r="L444" s="111"/>
      <c r="M444" s="112" t="b">
        <v>1</v>
      </c>
      <c r="N444" s="113" t="b">
        <v>1</v>
      </c>
      <c r="O444" s="113" t="b">
        <v>0</v>
      </c>
      <c r="P444" s="113" t="b">
        <v>1</v>
      </c>
      <c r="Q444" s="107"/>
      <c r="R444" s="106" t="str">
        <f t="array" ref="R444">IFERROR(INDEX('印量調查區'!G:G, MATCH(A444, '印量調查區'!A:A, 0)), "")</f>
        <v/>
      </c>
      <c r="S444" s="107"/>
      <c r="T444" s="107"/>
      <c r="U444" s="107"/>
      <c r="V444" s="107"/>
      <c r="W444" s="118" t="s">
        <v>8154</v>
      </c>
      <c r="X444" s="107"/>
      <c r="Y444" s="107"/>
      <c r="Z444" s="118" t="s">
        <v>8158</v>
      </c>
      <c r="AA444" s="107"/>
      <c r="AB444" s="107"/>
      <c r="AC444" s="107"/>
      <c r="AD444" s="107"/>
      <c r="AE444" s="118" t="s">
        <v>8160</v>
      </c>
      <c r="AF444" s="118" t="s">
        <v>8162</v>
      </c>
      <c r="AG444" s="107"/>
      <c r="AH444" s="107"/>
      <c r="AI444" s="107"/>
      <c r="AJ444" s="107"/>
      <c r="AK444" s="107"/>
      <c r="AL444" s="107"/>
      <c r="AM444" s="107"/>
      <c r="AN444" s="105"/>
      <c r="AO444" s="118" t="s">
        <v>8164</v>
      </c>
      <c r="AP444" s="118" t="s">
        <v>8164</v>
      </c>
      <c r="AQ444" s="109"/>
      <c r="AR444" s="109" t="str">
        <f>IFERROR(__xludf.DUMMYFUNCTION("IF(IFERROR(VLOOKUP(A444, IMPORTRANGE(""https://docs.google.com/spreadsheets/d/1f7uHQQgxgff8nh6aFDrh_cqkeFpcVPsvJILesm778_0"", ""工作表1!A:B""), 2, FALSE), """") &lt;&gt; """", ""有縮圖"", ""無縮圖"")"),"無縮圖")</f>
        <v>無縮圖</v>
      </c>
      <c r="AS444" s="107"/>
    </row>
    <row r="445">
      <c r="A445" s="114" t="s">
        <v>1582</v>
      </c>
      <c r="B445" s="94" t="s">
        <v>6500</v>
      </c>
      <c r="C445" s="290" t="s">
        <v>2607</v>
      </c>
      <c r="D445" s="97" t="s">
        <v>3273</v>
      </c>
      <c r="E445" s="96"/>
      <c r="F445" s="98"/>
      <c r="G445" s="94" t="s">
        <v>144</v>
      </c>
      <c r="H445" s="100" t="s">
        <v>35</v>
      </c>
      <c r="I445" s="100" t="s">
        <v>108</v>
      </c>
      <c r="J445" s="117" t="s">
        <v>145</v>
      </c>
      <c r="K445" s="94" t="s">
        <v>8170</v>
      </c>
      <c r="L445" s="111"/>
      <c r="M445" s="112" t="b">
        <v>1</v>
      </c>
      <c r="N445" s="113" t="b">
        <v>1</v>
      </c>
      <c r="O445" s="113" t="b">
        <v>0</v>
      </c>
      <c r="P445" s="113" t="b">
        <v>1</v>
      </c>
      <c r="Q445" s="107"/>
      <c r="R445" s="106" t="str">
        <f t="array" ref="R445">IFERROR(INDEX('印量調查區'!G:G, MATCH(A445, '印量調查區'!A:A, 0)), "")</f>
        <v/>
      </c>
      <c r="S445" s="118" t="s">
        <v>8173</v>
      </c>
      <c r="T445" s="107"/>
      <c r="U445" s="107"/>
      <c r="V445" s="107"/>
      <c r="W445" s="118" t="s">
        <v>6503</v>
      </c>
      <c r="X445" s="107"/>
      <c r="Y445" s="107"/>
      <c r="Z445" s="118" t="s">
        <v>6504</v>
      </c>
      <c r="AA445" s="107"/>
      <c r="AB445" s="107"/>
      <c r="AC445" s="107"/>
      <c r="AD445" s="107"/>
      <c r="AE445" s="107"/>
      <c r="AF445" s="107"/>
      <c r="AG445" s="107"/>
      <c r="AH445" s="107"/>
      <c r="AI445" s="107"/>
      <c r="AJ445" s="107"/>
      <c r="AK445" s="107"/>
      <c r="AL445" s="107"/>
      <c r="AM445" s="107"/>
      <c r="AN445" s="107"/>
      <c r="AO445" s="118" t="s">
        <v>8179</v>
      </c>
      <c r="AP445" s="107"/>
      <c r="AQ445" s="109"/>
      <c r="AR445" s="109" t="str">
        <f>IFERROR(__xludf.DUMMYFUNCTION("IF(IFERROR(VLOOKUP(A445, IMPORTRANGE(""https://docs.google.com/spreadsheets/d/1f7uHQQgxgff8nh6aFDrh_cqkeFpcVPsvJILesm778_0"", ""工作表1!A:B""), 2, FALSE), """") &lt;&gt; """", ""有縮圖"", ""無縮圖"")"),"無縮圖")</f>
        <v>無縮圖</v>
      </c>
      <c r="AS445" s="107"/>
    </row>
    <row r="446">
      <c r="A446" s="114" t="s">
        <v>1583</v>
      </c>
      <c r="B446" s="94"/>
      <c r="C446" s="351"/>
      <c r="D446" s="96"/>
      <c r="E446" s="97" t="s">
        <v>1694</v>
      </c>
      <c r="F446" s="98"/>
      <c r="G446" s="94" t="s">
        <v>144</v>
      </c>
      <c r="H446" s="100"/>
      <c r="I446" s="100" t="s">
        <v>108</v>
      </c>
      <c r="J446" s="117" t="s">
        <v>1697</v>
      </c>
      <c r="K446" s="94" t="s">
        <v>8186</v>
      </c>
      <c r="L446" s="102"/>
      <c r="M446" s="112" t="b">
        <v>1</v>
      </c>
      <c r="N446" s="113" t="b">
        <v>1</v>
      </c>
      <c r="O446" s="113" t="b">
        <v>0</v>
      </c>
      <c r="P446" s="113" t="b">
        <v>0</v>
      </c>
      <c r="Q446" s="105"/>
      <c r="R446" s="106" t="str">
        <f t="array" ref="R446">IFERROR(INDEX('印量調查區'!G:G, MATCH(A446, '印量調查區'!A:A, 0)), "")</f>
        <v/>
      </c>
      <c r="S446" s="118" t="s">
        <v>8188</v>
      </c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  <c r="AI446" s="107"/>
      <c r="AJ446" s="107"/>
      <c r="AK446" s="107"/>
      <c r="AL446" s="107"/>
      <c r="AM446" s="107"/>
      <c r="AN446" s="105"/>
      <c r="AO446" s="105"/>
      <c r="AP446" s="105"/>
      <c r="AQ446" s="109"/>
      <c r="AR446" s="109" t="str">
        <f>IFERROR(__xludf.DUMMYFUNCTION("IF(IFERROR(VLOOKUP(A446, IMPORTRANGE(""https://docs.google.com/spreadsheets/d/1f7uHQQgxgff8nh6aFDrh_cqkeFpcVPsvJILesm778_0"", ""工作表1!A:B""), 2, FALSE), """") &lt;&gt; """", ""有縮圖"", ""無縮圖"")"),"無縮圖")</f>
        <v>無縮圖</v>
      </c>
      <c r="AS446" s="107"/>
    </row>
    <row r="447">
      <c r="A447" s="114" t="s">
        <v>1584</v>
      </c>
      <c r="B447" s="94"/>
      <c r="C447" s="351"/>
      <c r="D447" s="96"/>
      <c r="E447" s="97" t="s">
        <v>2472</v>
      </c>
      <c r="F447" s="98"/>
      <c r="G447" s="94" t="s">
        <v>8191</v>
      </c>
      <c r="H447" s="99"/>
      <c r="I447" s="100"/>
      <c r="J447" s="110"/>
      <c r="K447" s="98"/>
      <c r="L447" s="111"/>
      <c r="M447" s="112" t="b">
        <v>1</v>
      </c>
      <c r="N447" s="113" t="b">
        <v>0</v>
      </c>
      <c r="O447" s="113" t="b">
        <v>0</v>
      </c>
      <c r="P447" s="113" t="b">
        <v>0</v>
      </c>
      <c r="Q447" s="107"/>
      <c r="R447" s="106" t="str">
        <f t="array" ref="R447">IFERROR(INDEX('印量調查區'!G:G, MATCH(A447, '印量調查區'!A:A, 0)), "")</f>
        <v/>
      </c>
      <c r="S447" s="118" t="s">
        <v>8193</v>
      </c>
      <c r="T447" s="107"/>
      <c r="U447" s="107"/>
      <c r="V447" s="107"/>
      <c r="W447" s="118" t="s">
        <v>8194</v>
      </c>
      <c r="X447" s="107"/>
      <c r="Y447" s="107"/>
      <c r="Z447" s="107"/>
      <c r="AA447" s="107"/>
      <c r="AB447" s="107"/>
      <c r="AC447" s="107"/>
      <c r="AD447" s="118" t="s">
        <v>8196</v>
      </c>
      <c r="AE447" s="118" t="s">
        <v>8198</v>
      </c>
      <c r="AF447" s="118" t="s">
        <v>8199</v>
      </c>
      <c r="AG447" s="118" t="s">
        <v>8201</v>
      </c>
      <c r="AH447" s="107"/>
      <c r="AI447" s="118" t="s">
        <v>8203</v>
      </c>
      <c r="AJ447" s="107"/>
      <c r="AK447" s="107"/>
      <c r="AL447" s="118" t="s">
        <v>8205</v>
      </c>
      <c r="AM447" s="107"/>
      <c r="AN447" s="107"/>
      <c r="AO447" s="107"/>
      <c r="AP447" s="107"/>
      <c r="AQ447" s="109"/>
      <c r="AR447" s="109" t="str">
        <f>IFERROR(__xludf.DUMMYFUNCTION("IF(IFERROR(VLOOKUP(A447, IMPORTRANGE(""https://docs.google.com/spreadsheets/d/1f7uHQQgxgff8nh6aFDrh_cqkeFpcVPsvJILesm778_0"", ""工作表1!A:B""), 2, FALSE), """") &lt;&gt; """", ""有縮圖"", ""無縮圖"")"),"無縮圖")</f>
        <v>無縮圖</v>
      </c>
      <c r="AS447" s="107"/>
    </row>
    <row r="448">
      <c r="A448" s="114" t="s">
        <v>1586</v>
      </c>
      <c r="B448" s="94" t="s">
        <v>6509</v>
      </c>
      <c r="C448" s="351"/>
      <c r="D448" s="116"/>
      <c r="E448" s="97" t="s">
        <v>3236</v>
      </c>
      <c r="F448" s="98"/>
      <c r="G448" s="94" t="s">
        <v>144</v>
      </c>
      <c r="H448" s="100"/>
      <c r="I448" s="100" t="s">
        <v>108</v>
      </c>
      <c r="J448" s="117" t="s">
        <v>145</v>
      </c>
      <c r="K448" s="94"/>
      <c r="L448" s="111"/>
      <c r="M448" s="112" t="b">
        <v>1</v>
      </c>
      <c r="N448" s="113" t="b">
        <v>1</v>
      </c>
      <c r="O448" s="113" t="b">
        <v>0</v>
      </c>
      <c r="P448" s="113" t="b">
        <v>0</v>
      </c>
      <c r="Q448" s="107"/>
      <c r="R448" s="106" t="str">
        <f t="array" ref="R448">IFERROR(INDEX('印量調查區'!G:G, MATCH(A448, '印量調查區'!A:A, 0)), "")</f>
        <v/>
      </c>
      <c r="S448" s="118" t="s">
        <v>6511</v>
      </c>
      <c r="T448" s="107"/>
      <c r="U448" s="107"/>
      <c r="V448" s="107"/>
      <c r="W448" s="118" t="s">
        <v>6512</v>
      </c>
      <c r="X448" s="107"/>
      <c r="Y448" s="118" t="s">
        <v>6513</v>
      </c>
      <c r="Z448" s="118" t="s">
        <v>6514</v>
      </c>
      <c r="AA448" s="118" t="s">
        <v>6515</v>
      </c>
      <c r="AB448" s="107"/>
      <c r="AC448" s="107"/>
      <c r="AD448" s="107"/>
      <c r="AE448" s="107"/>
      <c r="AF448" s="107"/>
      <c r="AG448" s="107"/>
      <c r="AH448" s="107"/>
      <c r="AI448" s="107"/>
      <c r="AJ448" s="107"/>
      <c r="AK448" s="107"/>
      <c r="AL448" s="107"/>
      <c r="AM448" s="107"/>
      <c r="AN448" s="107"/>
      <c r="AO448" s="105"/>
      <c r="AP448" s="107"/>
      <c r="AQ448" s="109"/>
      <c r="AR448" s="109" t="str">
        <f>IFERROR(__xludf.DUMMYFUNCTION("IF(IFERROR(VLOOKUP(A448, IMPORTRANGE(""https://docs.google.com/spreadsheets/d/1f7uHQQgxgff8nh6aFDrh_cqkeFpcVPsvJILesm778_0"", ""工作表1!A:B""), 2, FALSE), """") &lt;&gt; """", ""有縮圖"", ""無縮圖"")"),"有縮圖")</f>
        <v>有縮圖</v>
      </c>
      <c r="AS448" s="107"/>
    </row>
    <row r="449">
      <c r="A449" s="114" t="s">
        <v>104</v>
      </c>
      <c r="B449" s="94"/>
      <c r="C449" s="290" t="s">
        <v>106</v>
      </c>
      <c r="D449" s="96"/>
      <c r="E449" s="96"/>
      <c r="F449" s="98"/>
      <c r="G449" s="94" t="s">
        <v>229</v>
      </c>
      <c r="H449" s="100" t="s">
        <v>34</v>
      </c>
      <c r="I449" s="100" t="s">
        <v>84</v>
      </c>
      <c r="J449" s="101"/>
      <c r="K449" s="94" t="s">
        <v>8219</v>
      </c>
      <c r="L449" s="111"/>
      <c r="M449" s="112" t="b">
        <v>1</v>
      </c>
      <c r="N449" s="113" t="b">
        <v>1</v>
      </c>
      <c r="O449" s="113" t="b">
        <v>0</v>
      </c>
      <c r="P449" s="113" t="b">
        <v>1</v>
      </c>
      <c r="Q449" s="107"/>
      <c r="R449" s="106" t="str">
        <f t="array" ref="R449">IFERROR(INDEX('印量調查區'!G:G, MATCH(A449, '印量調查區'!A:A, 0)), "")</f>
        <v/>
      </c>
      <c r="S449" s="118" t="s">
        <v>8222</v>
      </c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  <c r="AI449" s="107"/>
      <c r="AJ449" s="107"/>
      <c r="AK449" s="107"/>
      <c r="AL449" s="107"/>
      <c r="AM449" s="107"/>
      <c r="AN449" s="108"/>
      <c r="AO449" s="118" t="s">
        <v>8225</v>
      </c>
      <c r="AP449" s="107"/>
      <c r="AQ449" s="109"/>
      <c r="AR449" s="109" t="str">
        <f>IFERROR(__xludf.DUMMYFUNCTION("IF(IFERROR(VLOOKUP(A449, IMPORTRANGE(""https://docs.google.com/spreadsheets/d/1f7uHQQgxgff8nh6aFDrh_cqkeFpcVPsvJILesm778_0"", ""工作表1!A:B""), 2, FALSE), """") &lt;&gt; """", ""有縮圖"", ""無縮圖"")"),"有縮圖")</f>
        <v>有縮圖</v>
      </c>
      <c r="AS449" s="107"/>
    </row>
    <row r="450">
      <c r="A450" s="114" t="s">
        <v>1588</v>
      </c>
      <c r="B450" s="94" t="s">
        <v>6790</v>
      </c>
      <c r="C450" s="351"/>
      <c r="D450" s="97" t="s">
        <v>3200</v>
      </c>
      <c r="E450" s="96"/>
      <c r="F450" s="98"/>
      <c r="G450" s="94" t="s">
        <v>144</v>
      </c>
      <c r="H450" s="100"/>
      <c r="I450" s="100" t="s">
        <v>108</v>
      </c>
      <c r="J450" s="117" t="s">
        <v>145</v>
      </c>
      <c r="K450" s="94"/>
      <c r="L450" s="111"/>
      <c r="M450" s="112" t="b">
        <v>1</v>
      </c>
      <c r="N450" s="113" t="b">
        <v>1</v>
      </c>
      <c r="O450" s="113" t="b">
        <v>0</v>
      </c>
      <c r="P450" s="113" t="b">
        <v>0</v>
      </c>
      <c r="Q450" s="107"/>
      <c r="R450" s="106" t="str">
        <f t="array" ref="R450">IFERROR(INDEX('印量調查區'!G:G, MATCH(A450, '印量調查區'!A:A, 0)), "")</f>
        <v/>
      </c>
      <c r="S450" s="118" t="s">
        <v>6797</v>
      </c>
      <c r="T450" s="118" t="s">
        <v>6798</v>
      </c>
      <c r="U450" s="107"/>
      <c r="V450" s="107"/>
      <c r="W450" s="118" t="s">
        <v>6799</v>
      </c>
      <c r="X450" s="107"/>
      <c r="Y450" s="118" t="s">
        <v>6800</v>
      </c>
      <c r="Z450" s="107"/>
      <c r="AA450" s="107"/>
      <c r="AB450" s="107"/>
      <c r="AC450" s="107"/>
      <c r="AD450" s="107"/>
      <c r="AE450" s="118" t="s">
        <v>6801</v>
      </c>
      <c r="AF450" s="107"/>
      <c r="AG450" s="107"/>
      <c r="AH450" s="107"/>
      <c r="AI450" s="107"/>
      <c r="AJ450" s="118" t="s">
        <v>6803</v>
      </c>
      <c r="AK450" s="107"/>
      <c r="AL450" s="118" t="s">
        <v>8239</v>
      </c>
      <c r="AM450" s="107"/>
      <c r="AN450" s="105"/>
      <c r="AO450" s="108"/>
      <c r="AP450" s="105"/>
      <c r="AQ450" s="109"/>
      <c r="AR450" s="109" t="str">
        <f>IFERROR(__xludf.DUMMYFUNCTION("IF(IFERROR(VLOOKUP(A450, IMPORTRANGE(""https://docs.google.com/spreadsheets/d/1f7uHQQgxgff8nh6aFDrh_cqkeFpcVPsvJILesm778_0"", ""工作表1!A:B""), 2, FALSE), """") &lt;&gt; """", ""有縮圖"", ""無縮圖"")"),"有縮圖")</f>
        <v>有縮圖</v>
      </c>
      <c r="AS450" s="107"/>
    </row>
    <row r="451">
      <c r="A451" s="114" t="s">
        <v>1589</v>
      </c>
      <c r="B451" s="94"/>
      <c r="C451" s="290" t="s">
        <v>772</v>
      </c>
      <c r="D451" s="97" t="s">
        <v>774</v>
      </c>
      <c r="E451" s="96"/>
      <c r="F451" s="98"/>
      <c r="G451" s="94" t="s">
        <v>3879</v>
      </c>
      <c r="H451" s="100"/>
      <c r="I451" s="100"/>
      <c r="J451" s="101"/>
      <c r="K451" s="94"/>
      <c r="L451" s="111"/>
      <c r="M451" s="112" t="b">
        <v>1</v>
      </c>
      <c r="N451" s="113" t="b">
        <v>0</v>
      </c>
      <c r="O451" s="113" t="b">
        <v>0</v>
      </c>
      <c r="P451" s="113" t="b">
        <v>0</v>
      </c>
      <c r="Q451" s="107"/>
      <c r="R451" s="106" t="str">
        <f t="array" ref="R451">IFERROR(INDEX('印量調查區'!G:G, MATCH(A451, '印量調查區'!A:A, 0)), "")</f>
        <v/>
      </c>
      <c r="S451" s="118" t="s">
        <v>8243</v>
      </c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  <c r="AI451" s="107"/>
      <c r="AJ451" s="107"/>
      <c r="AK451" s="107"/>
      <c r="AL451" s="107"/>
      <c r="AM451" s="107"/>
      <c r="AN451" s="183"/>
      <c r="AO451" s="105"/>
      <c r="AP451" s="105"/>
      <c r="AQ451" s="109"/>
      <c r="AR451" s="109" t="str">
        <f>IFERROR(__xludf.DUMMYFUNCTION("IF(IFERROR(VLOOKUP(A451, IMPORTRANGE(""https://docs.google.com/spreadsheets/d/1f7uHQQgxgff8nh6aFDrh_cqkeFpcVPsvJILesm778_0"", ""工作表1!A:B""), 2, FALSE), """") &lt;&gt; """", ""有縮圖"", ""無縮圖"")"),"無縮圖")</f>
        <v>無縮圖</v>
      </c>
      <c r="AS451" s="105"/>
    </row>
    <row r="452">
      <c r="A452" s="114" t="s">
        <v>1590</v>
      </c>
      <c r="B452" s="94"/>
      <c r="C452" s="290" t="s">
        <v>1998</v>
      </c>
      <c r="D452" s="97" t="s">
        <v>1998</v>
      </c>
      <c r="E452" s="96"/>
      <c r="F452" s="98"/>
      <c r="G452" s="94" t="s">
        <v>144</v>
      </c>
      <c r="H452" s="100" t="s">
        <v>34</v>
      </c>
      <c r="I452" s="100" t="s">
        <v>108</v>
      </c>
      <c r="J452" s="117" t="s">
        <v>8251</v>
      </c>
      <c r="K452" s="94" t="s">
        <v>8252</v>
      </c>
      <c r="L452" s="111"/>
      <c r="M452" s="112" t="b">
        <v>1</v>
      </c>
      <c r="N452" s="113" t="b">
        <v>1</v>
      </c>
      <c r="O452" s="113" t="b">
        <v>0</v>
      </c>
      <c r="P452" s="113" t="b">
        <v>1</v>
      </c>
      <c r="Q452" s="107"/>
      <c r="R452" s="106" t="str">
        <f t="array" ref="R452">IFERROR(INDEX('印量調查區'!G:G, MATCH(A452, '印量調查區'!A:A, 0)), "")</f>
        <v/>
      </c>
      <c r="S452" s="118" t="s">
        <v>8254</v>
      </c>
      <c r="T452" s="107"/>
      <c r="U452" s="107"/>
      <c r="V452" s="107"/>
      <c r="W452" s="118" t="s">
        <v>8256</v>
      </c>
      <c r="X452" s="107"/>
      <c r="Y452" s="107"/>
      <c r="Z452" s="107"/>
      <c r="AA452" s="107"/>
      <c r="AB452" s="107"/>
      <c r="AC452" s="107"/>
      <c r="AD452" s="107"/>
      <c r="AE452" s="118" t="s">
        <v>8259</v>
      </c>
      <c r="AF452" s="107"/>
      <c r="AG452" s="107"/>
      <c r="AH452" s="107"/>
      <c r="AI452" s="107"/>
      <c r="AJ452" s="107"/>
      <c r="AK452" s="107"/>
      <c r="AL452" s="107"/>
      <c r="AM452" s="107"/>
      <c r="AN452" s="107"/>
      <c r="AO452" s="105" t="s">
        <v>8261</v>
      </c>
      <c r="AP452" s="107"/>
      <c r="AQ452" s="109"/>
      <c r="AR452" s="109" t="str">
        <f>IFERROR(__xludf.DUMMYFUNCTION("IF(IFERROR(VLOOKUP(A452, IMPORTRANGE(""https://docs.google.com/spreadsheets/d/1f7uHQQgxgff8nh6aFDrh_cqkeFpcVPsvJILesm778_0"", ""工作表1!A:B""), 2, FALSE), """") &lt;&gt; """", ""有縮圖"", ""無縮圖"")"),"無縮圖")</f>
        <v>無縮圖</v>
      </c>
      <c r="AS452" s="107"/>
    </row>
    <row r="453">
      <c r="A453" s="114" t="s">
        <v>1591</v>
      </c>
      <c r="B453" s="94" t="s">
        <v>4514</v>
      </c>
      <c r="C453" s="351"/>
      <c r="D453" s="115" t="s">
        <v>1889</v>
      </c>
      <c r="E453" s="97" t="s">
        <v>1889</v>
      </c>
      <c r="F453" s="98"/>
      <c r="G453" s="94" t="s">
        <v>144</v>
      </c>
      <c r="H453" s="100"/>
      <c r="I453" s="100"/>
      <c r="J453" s="117"/>
      <c r="K453" s="94"/>
      <c r="L453" s="111"/>
      <c r="M453" s="112" t="b">
        <v>1</v>
      </c>
      <c r="N453" s="113" t="b">
        <v>0</v>
      </c>
      <c r="O453" s="113" t="b">
        <v>0</v>
      </c>
      <c r="P453" s="113" t="b">
        <v>0</v>
      </c>
      <c r="Q453" s="107"/>
      <c r="R453" s="106" t="str">
        <f t="array" ref="R453">IFERROR(INDEX('印量調查區'!G:G, MATCH(A453, '印量調查區'!A:A, 0)), "")</f>
        <v/>
      </c>
      <c r="S453" s="118" t="s">
        <v>4518</v>
      </c>
      <c r="T453" s="107"/>
      <c r="U453" s="107"/>
      <c r="V453" s="107"/>
      <c r="W453" s="118" t="s">
        <v>4519</v>
      </c>
      <c r="X453" s="107"/>
      <c r="Y453" s="118" t="s">
        <v>4521</v>
      </c>
      <c r="Z453" s="118" t="s">
        <v>4522</v>
      </c>
      <c r="AA453" s="107"/>
      <c r="AB453" s="107"/>
      <c r="AC453" s="107"/>
      <c r="AD453" s="107"/>
      <c r="AE453" s="107"/>
      <c r="AF453" s="107"/>
      <c r="AG453" s="107"/>
      <c r="AH453" s="107"/>
      <c r="AI453" s="107"/>
      <c r="AJ453" s="107"/>
      <c r="AK453" s="118" t="s">
        <v>4523</v>
      </c>
      <c r="AL453" s="107"/>
      <c r="AM453" s="107"/>
      <c r="AN453" s="107"/>
      <c r="AO453" s="105"/>
      <c r="AP453" s="107"/>
      <c r="AQ453" s="109"/>
      <c r="AR453" s="109" t="str">
        <f>IFERROR(__xludf.DUMMYFUNCTION("IF(IFERROR(VLOOKUP(A453, IMPORTRANGE(""https://docs.google.com/spreadsheets/d/1f7uHQQgxgff8nh6aFDrh_cqkeFpcVPsvJILesm778_0"", ""工作表1!A:B""), 2, FALSE), """") &lt;&gt; """", ""有縮圖"", ""無縮圖"")"),"有縮圖")</f>
        <v>有縮圖</v>
      </c>
      <c r="AS453" s="107"/>
    </row>
    <row r="454">
      <c r="A454" s="114" t="s">
        <v>1592</v>
      </c>
      <c r="B454" s="94"/>
      <c r="C454" s="351"/>
      <c r="D454" s="116"/>
      <c r="E454" s="97" t="s">
        <v>2064</v>
      </c>
      <c r="F454" s="98"/>
      <c r="G454" s="94" t="s">
        <v>144</v>
      </c>
      <c r="H454" s="100"/>
      <c r="I454" s="100"/>
      <c r="J454" s="110"/>
      <c r="K454" s="98"/>
      <c r="L454" s="111"/>
      <c r="M454" s="112" t="b">
        <v>1</v>
      </c>
      <c r="N454" s="113" t="b">
        <v>0</v>
      </c>
      <c r="O454" s="113" t="b">
        <v>0</v>
      </c>
      <c r="P454" s="113" t="b">
        <v>0</v>
      </c>
      <c r="Q454" s="107"/>
      <c r="R454" s="106" t="str">
        <f t="array" ref="R454">IFERROR(INDEX('印量調查區'!G:G, MATCH(A454, '印量調查區'!A:A, 0)), "")</f>
        <v/>
      </c>
      <c r="S454" s="118" t="s">
        <v>8264</v>
      </c>
      <c r="T454" s="107"/>
      <c r="U454" s="107"/>
      <c r="V454" s="107"/>
      <c r="W454" s="118" t="s">
        <v>8266</v>
      </c>
      <c r="X454" s="107"/>
      <c r="Y454" s="118" t="s">
        <v>8268</v>
      </c>
      <c r="Z454" s="107"/>
      <c r="AA454" s="107"/>
      <c r="AB454" s="107"/>
      <c r="AC454" s="107"/>
      <c r="AD454" s="107"/>
      <c r="AE454" s="107"/>
      <c r="AF454" s="107"/>
      <c r="AG454" s="107"/>
      <c r="AH454" s="107"/>
      <c r="AI454" s="107"/>
      <c r="AJ454" s="107"/>
      <c r="AK454" s="107"/>
      <c r="AL454" s="107"/>
      <c r="AM454" s="107"/>
      <c r="AN454" s="107"/>
      <c r="AO454" s="107"/>
      <c r="AP454" s="107"/>
      <c r="AQ454" s="109"/>
      <c r="AR454" s="109" t="str">
        <f>IFERROR(__xludf.DUMMYFUNCTION("IF(IFERROR(VLOOKUP(A454, IMPORTRANGE(""https://docs.google.com/spreadsheets/d/1f7uHQQgxgff8nh6aFDrh_cqkeFpcVPsvJILesm778_0"", ""工作表1!A:B""), 2, FALSE), """") &lt;&gt; """", ""有縮圖"", ""無縮圖"")"),"無縮圖")</f>
        <v>無縮圖</v>
      </c>
      <c r="AS454" s="107"/>
    </row>
    <row r="455">
      <c r="A455" s="114" t="s">
        <v>1593</v>
      </c>
      <c r="B455" s="94"/>
      <c r="C455" s="290" t="s">
        <v>2617</v>
      </c>
      <c r="D455" s="96"/>
      <c r="E455" s="96"/>
      <c r="F455" s="98"/>
      <c r="G455" s="94" t="s">
        <v>1536</v>
      </c>
      <c r="H455" s="99"/>
      <c r="I455" s="99"/>
      <c r="J455" s="110"/>
      <c r="K455" s="98"/>
      <c r="L455" s="111"/>
      <c r="M455" s="112" t="b">
        <v>1</v>
      </c>
      <c r="N455" s="113" t="b">
        <v>0</v>
      </c>
      <c r="O455" s="113" t="b">
        <v>0</v>
      </c>
      <c r="P455" s="113" t="b">
        <v>0</v>
      </c>
      <c r="Q455" s="107"/>
      <c r="R455" s="106" t="str">
        <f t="array" ref="R455">IFERROR(INDEX('印量調查區'!G:G, MATCH(A455, '印量調查區'!A:A, 0)), "")</f>
        <v/>
      </c>
      <c r="S455" s="118" t="s">
        <v>8272</v>
      </c>
      <c r="T455" s="107"/>
      <c r="U455" s="107"/>
      <c r="V455" s="107"/>
      <c r="W455" s="118" t="s">
        <v>8276</v>
      </c>
      <c r="X455" s="107"/>
      <c r="Y455" s="107"/>
      <c r="Z455" s="107"/>
      <c r="AA455" s="107"/>
      <c r="AB455" s="107"/>
      <c r="AC455" s="107"/>
      <c r="AD455" s="107"/>
      <c r="AE455" s="118" t="s">
        <v>8281</v>
      </c>
      <c r="AF455" s="107"/>
      <c r="AG455" s="107"/>
      <c r="AH455" s="107"/>
      <c r="AI455" s="118" t="s">
        <v>8283</v>
      </c>
      <c r="AJ455" s="107"/>
      <c r="AK455" s="107"/>
      <c r="AL455" s="107"/>
      <c r="AM455" s="107"/>
      <c r="AN455" s="107"/>
      <c r="AO455" s="107"/>
      <c r="AP455" s="107"/>
      <c r="AQ455" s="109"/>
      <c r="AR455" s="109" t="str">
        <f>IFERROR(__xludf.DUMMYFUNCTION("IF(IFERROR(VLOOKUP(A455, IMPORTRANGE(""https://docs.google.com/spreadsheets/d/1f7uHQQgxgff8nh6aFDrh_cqkeFpcVPsvJILesm778_0"", ""工作表1!A:B""), 2, FALSE), """") &lt;&gt; """", ""有縮圖"", ""無縮圖"")"),"無縮圖")</f>
        <v>無縮圖</v>
      </c>
      <c r="AS455" s="107"/>
    </row>
    <row r="456">
      <c r="A456" s="114" t="s">
        <v>1594</v>
      </c>
      <c r="B456" s="94" t="s">
        <v>8286</v>
      </c>
      <c r="C456" s="290" t="s">
        <v>1947</v>
      </c>
      <c r="D456" s="97" t="s">
        <v>2929</v>
      </c>
      <c r="E456" s="96"/>
      <c r="F456" s="98"/>
      <c r="G456" s="94" t="s">
        <v>144</v>
      </c>
      <c r="H456" s="100"/>
      <c r="I456" s="100"/>
      <c r="J456" s="110"/>
      <c r="K456" s="94"/>
      <c r="L456" s="111"/>
      <c r="M456" s="112" t="b">
        <v>1</v>
      </c>
      <c r="N456" s="113" t="b">
        <v>0</v>
      </c>
      <c r="O456" s="113" t="b">
        <v>1</v>
      </c>
      <c r="P456" s="113" t="b">
        <v>0</v>
      </c>
      <c r="Q456" s="107"/>
      <c r="R456" s="106" t="str">
        <f t="array" ref="R456">IFERROR(INDEX('印量調查區'!G:G, MATCH(A456, '印量調查區'!A:A, 0)), "")</f>
        <v/>
      </c>
      <c r="S456" s="118" t="s">
        <v>8291</v>
      </c>
      <c r="T456" s="107"/>
      <c r="U456" s="107"/>
      <c r="V456" s="107"/>
      <c r="W456" s="118" t="s">
        <v>8295</v>
      </c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18" t="s">
        <v>8297</v>
      </c>
      <c r="AH456" s="107"/>
      <c r="AI456" s="107"/>
      <c r="AJ456" s="107"/>
      <c r="AK456" s="107"/>
      <c r="AL456" s="107"/>
      <c r="AM456" s="107"/>
      <c r="AN456" s="108" t="s">
        <v>8301</v>
      </c>
      <c r="AO456" s="105"/>
      <c r="AP456" s="107"/>
      <c r="AQ456" s="109"/>
      <c r="AR456" s="109" t="str">
        <f>IFERROR(__xludf.DUMMYFUNCTION("IF(IFERROR(VLOOKUP(A456, IMPORTRANGE(""https://docs.google.com/spreadsheets/d/1f7uHQQgxgff8nh6aFDrh_cqkeFpcVPsvJILesm778_0"", ""工作表1!A:B""), 2, FALSE), """") &lt;&gt; """", ""有縮圖"", ""無縮圖"")"),"無縮圖")</f>
        <v>無縮圖</v>
      </c>
      <c r="AS456" s="107"/>
    </row>
    <row r="457">
      <c r="A457" s="114" t="s">
        <v>62</v>
      </c>
      <c r="B457" s="94" t="s">
        <v>8304</v>
      </c>
      <c r="C457" s="290" t="s">
        <v>2859</v>
      </c>
      <c r="D457" s="97" t="s">
        <v>2859</v>
      </c>
      <c r="E457" s="97" t="s">
        <v>2859</v>
      </c>
      <c r="F457" s="98"/>
      <c r="G457" s="94" t="s">
        <v>144</v>
      </c>
      <c r="H457" s="100" t="s">
        <v>34</v>
      </c>
      <c r="I457" s="100" t="s">
        <v>84</v>
      </c>
      <c r="J457" s="117"/>
      <c r="K457" s="94" t="s">
        <v>8305</v>
      </c>
      <c r="L457" s="102" t="s">
        <v>8306</v>
      </c>
      <c r="M457" s="112" t="b">
        <v>1</v>
      </c>
      <c r="N457" s="113" t="b">
        <v>1</v>
      </c>
      <c r="O457" s="113" t="b">
        <v>1</v>
      </c>
      <c r="P457" s="113" t="b">
        <v>1</v>
      </c>
      <c r="Q457" s="107"/>
      <c r="R457" s="106" t="str">
        <f t="array" ref="R457">IFERROR(INDEX('印量調查區'!G:G, MATCH(A457, '印量調查區'!A:A, 0)), "")</f>
        <v/>
      </c>
      <c r="S457" s="118" t="s">
        <v>8309</v>
      </c>
      <c r="T457" s="107"/>
      <c r="U457" s="118" t="s">
        <v>8310</v>
      </c>
      <c r="V457" s="107"/>
      <c r="W457" s="118" t="s">
        <v>8314</v>
      </c>
      <c r="X457" s="107"/>
      <c r="Y457" s="107"/>
      <c r="Z457" s="118" t="s">
        <v>8316</v>
      </c>
      <c r="AA457" s="118" t="s">
        <v>8318</v>
      </c>
      <c r="AB457" s="107"/>
      <c r="AC457" s="107"/>
      <c r="AD457" s="107"/>
      <c r="AE457" s="118" t="s">
        <v>8321</v>
      </c>
      <c r="AF457" s="107"/>
      <c r="AG457" s="107"/>
      <c r="AH457" s="107"/>
      <c r="AI457" s="107"/>
      <c r="AJ457" s="118" t="s">
        <v>8323</v>
      </c>
      <c r="AK457" s="107"/>
      <c r="AL457" s="118" t="s">
        <v>8325</v>
      </c>
      <c r="AM457" s="107"/>
      <c r="AN457" s="118" t="s">
        <v>8326</v>
      </c>
      <c r="AO457" s="118" t="s">
        <v>8328</v>
      </c>
      <c r="AP457" s="118" t="s">
        <v>8331</v>
      </c>
      <c r="AQ457" s="109"/>
      <c r="AR457" s="109" t="str">
        <f>IFERROR(__xludf.DUMMYFUNCTION("IF(IFERROR(VLOOKUP(A457, IMPORTRANGE(""https://docs.google.com/spreadsheets/d/1f7uHQQgxgff8nh6aFDrh_cqkeFpcVPsvJILesm778_0"", ""工作表1!A:B""), 2, FALSE), """") &lt;&gt; """", ""有縮圖"", ""無縮圖"")"),"有縮圖")</f>
        <v>有縮圖</v>
      </c>
      <c r="AS457" s="118" t="s">
        <v>8331</v>
      </c>
    </row>
    <row r="458">
      <c r="A458" s="114" t="s">
        <v>1595</v>
      </c>
      <c r="B458" s="94"/>
      <c r="C458" s="351"/>
      <c r="D458" s="115" t="s">
        <v>3111</v>
      </c>
      <c r="E458" s="97" t="s">
        <v>3111</v>
      </c>
      <c r="F458" s="98"/>
      <c r="G458" s="94" t="s">
        <v>144</v>
      </c>
      <c r="H458" s="100"/>
      <c r="I458" s="100"/>
      <c r="J458" s="110"/>
      <c r="K458" s="94"/>
      <c r="L458" s="111"/>
      <c r="M458" s="112" t="b">
        <v>1</v>
      </c>
      <c r="N458" s="113" t="b">
        <v>0</v>
      </c>
      <c r="O458" s="113" t="b">
        <v>0</v>
      </c>
      <c r="P458" s="113" t="b">
        <v>0</v>
      </c>
      <c r="Q458" s="107"/>
      <c r="R458" s="106" t="str">
        <f t="array" ref="R458">IFERROR(INDEX('印量調查區'!G:G, MATCH(A458, '印量調查區'!A:A, 0)), "")</f>
        <v/>
      </c>
      <c r="S458" s="118" t="s">
        <v>8337</v>
      </c>
      <c r="T458" s="107"/>
      <c r="U458" s="107"/>
      <c r="V458" s="107"/>
      <c r="W458" s="118" t="s">
        <v>8339</v>
      </c>
      <c r="X458" s="107"/>
      <c r="Y458" s="118" t="s">
        <v>8340</v>
      </c>
      <c r="Z458" s="118" t="s">
        <v>8342</v>
      </c>
      <c r="AA458" s="107"/>
      <c r="AB458" s="107"/>
      <c r="AC458" s="107"/>
      <c r="AD458" s="107"/>
      <c r="AE458" s="118" t="s">
        <v>8343</v>
      </c>
      <c r="AF458" s="107"/>
      <c r="AG458" s="107"/>
      <c r="AH458" s="107"/>
      <c r="AI458" s="107"/>
      <c r="AJ458" s="107"/>
      <c r="AK458" s="107"/>
      <c r="AL458" s="107"/>
      <c r="AM458" s="107"/>
      <c r="AN458" s="107"/>
      <c r="AO458" s="105"/>
      <c r="AP458" s="107"/>
      <c r="AQ458" s="109"/>
      <c r="AR458" s="109" t="str">
        <f>IFERROR(__xludf.DUMMYFUNCTION("IF(IFERROR(VLOOKUP(A458, IMPORTRANGE(""https://docs.google.com/spreadsheets/d/1f7uHQQgxgff8nh6aFDrh_cqkeFpcVPsvJILesm778_0"", ""工作表1!A:B""), 2, FALSE), """") &lt;&gt; """", ""有縮圖"", ""無縮圖"")"),"無縮圖")</f>
        <v>無縮圖</v>
      </c>
      <c r="AS458" s="107"/>
    </row>
    <row r="459">
      <c r="A459" s="114" t="s">
        <v>1597</v>
      </c>
      <c r="B459" s="94" t="s">
        <v>8349</v>
      </c>
      <c r="C459" s="351"/>
      <c r="D459" s="97" t="s">
        <v>3085</v>
      </c>
      <c r="E459" s="97" t="s">
        <v>3085</v>
      </c>
      <c r="F459" s="98"/>
      <c r="G459" s="94" t="s">
        <v>227</v>
      </c>
      <c r="H459" s="99"/>
      <c r="I459" s="99"/>
      <c r="J459" s="110"/>
      <c r="K459" s="98"/>
      <c r="L459" s="111"/>
      <c r="M459" s="112" t="b">
        <v>1</v>
      </c>
      <c r="N459" s="113" t="b">
        <v>0</v>
      </c>
      <c r="O459" s="113" t="b">
        <v>0</v>
      </c>
      <c r="P459" s="113" t="b">
        <v>0</v>
      </c>
      <c r="Q459" s="107"/>
      <c r="R459" s="106" t="str">
        <f t="array" ref="R459">IFERROR(INDEX('印量調查區'!G:G, MATCH(A459, '印量調查區'!A:A, 0)), "")</f>
        <v/>
      </c>
      <c r="S459" s="118" t="s">
        <v>8355</v>
      </c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5"/>
      <c r="AF459" s="107"/>
      <c r="AG459" s="107"/>
      <c r="AH459" s="107"/>
      <c r="AI459" s="107"/>
      <c r="AJ459" s="107"/>
      <c r="AK459" s="107"/>
      <c r="AL459" s="107"/>
      <c r="AM459" s="107"/>
      <c r="AN459" s="107"/>
      <c r="AO459" s="107"/>
      <c r="AP459" s="107"/>
      <c r="AQ459" s="109"/>
      <c r="AR459" s="109" t="str">
        <f>IFERROR(__xludf.DUMMYFUNCTION("IF(IFERROR(VLOOKUP(A459, IMPORTRANGE(""https://docs.google.com/spreadsheets/d/1f7uHQQgxgff8nh6aFDrh_cqkeFpcVPsvJILesm778_0"", ""工作表1!A:B""), 2, FALSE), """") &lt;&gt; """", ""有縮圖"", ""無縮圖"")"),"有縮圖")</f>
        <v>有縮圖</v>
      </c>
      <c r="AS459" s="107"/>
    </row>
    <row r="460">
      <c r="A460" s="114" t="s">
        <v>1598</v>
      </c>
      <c r="B460" s="94" t="s">
        <v>2927</v>
      </c>
      <c r="C460" s="290" t="s">
        <v>2318</v>
      </c>
      <c r="D460" s="96"/>
      <c r="E460" s="96"/>
      <c r="F460" s="98"/>
      <c r="G460" s="94" t="s">
        <v>144</v>
      </c>
      <c r="H460" s="100" t="s">
        <v>34</v>
      </c>
      <c r="I460" s="100" t="s">
        <v>84</v>
      </c>
      <c r="J460" s="110"/>
      <c r="K460" s="94" t="s">
        <v>8357</v>
      </c>
      <c r="L460" s="111"/>
      <c r="M460" s="112" t="b">
        <v>1</v>
      </c>
      <c r="N460" s="113" t="b">
        <v>1</v>
      </c>
      <c r="O460" s="113" t="b">
        <v>1</v>
      </c>
      <c r="P460" s="113" t="b">
        <v>1</v>
      </c>
      <c r="Q460" s="107"/>
      <c r="R460" s="106" t="str">
        <f t="array" ref="R460">IFERROR(INDEX('印量調查區'!G:G, MATCH(A460, '印量調查區'!A:A, 0)), "")</f>
        <v/>
      </c>
      <c r="S460" s="118" t="s">
        <v>2933</v>
      </c>
      <c r="T460" s="107"/>
      <c r="U460" s="107"/>
      <c r="V460" s="107"/>
      <c r="W460" s="118" t="s">
        <v>2934</v>
      </c>
      <c r="X460" s="107"/>
      <c r="Y460" s="118" t="s">
        <v>2935</v>
      </c>
      <c r="Z460" s="118" t="s">
        <v>2936</v>
      </c>
      <c r="AA460" s="105"/>
      <c r="AB460" s="107"/>
      <c r="AC460" s="118" t="s">
        <v>2937</v>
      </c>
      <c r="AD460" s="105"/>
      <c r="AE460" s="107"/>
      <c r="AF460" s="107"/>
      <c r="AG460" s="107"/>
      <c r="AH460" s="107"/>
      <c r="AI460" s="107"/>
      <c r="AJ460" s="107"/>
      <c r="AK460" s="107"/>
      <c r="AL460" s="118" t="s">
        <v>2938</v>
      </c>
      <c r="AM460" s="107"/>
      <c r="AN460" s="108" t="s">
        <v>8363</v>
      </c>
      <c r="AO460" s="118" t="s">
        <v>8365</v>
      </c>
      <c r="AP460" s="118" t="s">
        <v>8367</v>
      </c>
      <c r="AQ460" s="109"/>
      <c r="AR460" s="109" t="str">
        <f>IFERROR(__xludf.DUMMYFUNCTION("IF(IFERROR(VLOOKUP(A460, IMPORTRANGE(""https://docs.google.com/spreadsheets/d/1f7uHQQgxgff8nh6aFDrh_cqkeFpcVPsvJILesm778_0"", ""工作表1!A:B""), 2, FALSE), """") &lt;&gt; """", ""有縮圖"", ""無縮圖"")"),"有縮圖")</f>
        <v>有縮圖</v>
      </c>
      <c r="AS460" s="107"/>
    </row>
    <row r="461">
      <c r="A461" s="114" t="s">
        <v>1599</v>
      </c>
      <c r="B461" s="94"/>
      <c r="C461" s="351"/>
      <c r="D461" s="115" t="s">
        <v>2617</v>
      </c>
      <c r="E461" s="97" t="s">
        <v>2617</v>
      </c>
      <c r="F461" s="98"/>
      <c r="G461" s="94" t="s">
        <v>140</v>
      </c>
      <c r="H461" s="99"/>
      <c r="I461" s="99"/>
      <c r="J461" s="110"/>
      <c r="K461" s="98"/>
      <c r="L461" s="111"/>
      <c r="M461" s="112" t="b">
        <v>1</v>
      </c>
      <c r="N461" s="113" t="b">
        <v>0</v>
      </c>
      <c r="O461" s="113" t="b">
        <v>0</v>
      </c>
      <c r="P461" s="113" t="b">
        <v>0</v>
      </c>
      <c r="Q461" s="107"/>
      <c r="R461" s="106" t="str">
        <f t="array" ref="R461">IFERROR(INDEX('印量調查區'!G:G, MATCH(A461, '印量調查區'!A:A, 0)), "")</f>
        <v/>
      </c>
      <c r="S461" s="118" t="s">
        <v>8374</v>
      </c>
      <c r="T461" s="107"/>
      <c r="U461" s="107"/>
      <c r="V461" s="107"/>
      <c r="W461" s="118" t="s">
        <v>8379</v>
      </c>
      <c r="X461" s="107"/>
      <c r="Y461" s="107"/>
      <c r="Z461" s="107"/>
      <c r="AA461" s="107"/>
      <c r="AB461" s="107"/>
      <c r="AC461" s="107"/>
      <c r="AD461" s="107"/>
      <c r="AE461" s="105"/>
      <c r="AF461" s="107"/>
      <c r="AG461" s="107"/>
      <c r="AH461" s="107"/>
      <c r="AI461" s="107"/>
      <c r="AJ461" s="107"/>
      <c r="AK461" s="107"/>
      <c r="AL461" s="107"/>
      <c r="AM461" s="107"/>
      <c r="AN461" s="107"/>
      <c r="AO461" s="107"/>
      <c r="AP461" s="107"/>
      <c r="AQ461" s="109"/>
      <c r="AR461" s="109" t="str">
        <f>IFERROR(__xludf.DUMMYFUNCTION("IF(IFERROR(VLOOKUP(A461, IMPORTRANGE(""https://docs.google.com/spreadsheets/d/1f7uHQQgxgff8nh6aFDrh_cqkeFpcVPsvJILesm778_0"", ""工作表1!A:B""), 2, FALSE), """") &lt;&gt; """", ""有縮圖"", ""無縮圖"")"),"無縮圖")</f>
        <v>無縮圖</v>
      </c>
      <c r="AS461" s="107"/>
    </row>
    <row r="462">
      <c r="A462" s="114" t="s">
        <v>1600</v>
      </c>
      <c r="B462" s="94"/>
      <c r="C462" s="290" t="s">
        <v>2756</v>
      </c>
      <c r="D462" s="96"/>
      <c r="E462" s="96"/>
      <c r="F462" s="98"/>
      <c r="G462" s="94"/>
      <c r="H462" s="100"/>
      <c r="I462" s="100" t="s">
        <v>108</v>
      </c>
      <c r="J462" s="117" t="s">
        <v>8382</v>
      </c>
      <c r="K462" s="94"/>
      <c r="L462" s="102"/>
      <c r="M462" s="112" t="b">
        <v>0</v>
      </c>
      <c r="N462" s="113" t="b">
        <v>1</v>
      </c>
      <c r="O462" s="113" t="b">
        <v>0</v>
      </c>
      <c r="P462" s="113" t="b">
        <v>0</v>
      </c>
      <c r="Q462" s="105"/>
      <c r="R462" s="106" t="str">
        <f t="array" ref="R462">IFERROR(INDEX('印量調查區'!G:G, MATCH(A462, '印量調查區'!A:A, 0)), "")</f>
        <v/>
      </c>
      <c r="S462" s="105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  <c r="AI462" s="107"/>
      <c r="AJ462" s="107"/>
      <c r="AK462" s="107"/>
      <c r="AL462" s="107"/>
      <c r="AM462" s="107"/>
      <c r="AN462" s="105"/>
      <c r="AO462" s="105"/>
      <c r="AP462" s="107"/>
      <c r="AQ462" s="109"/>
      <c r="AR462" s="109" t="str">
        <f>IFERROR(__xludf.DUMMYFUNCTION("IF(IFERROR(VLOOKUP(A462, IMPORTRANGE(""https://docs.google.com/spreadsheets/d/1f7uHQQgxgff8nh6aFDrh_cqkeFpcVPsvJILesm778_0"", ""工作表1!A:B""), 2, FALSE), """") &lt;&gt; """", ""有縮圖"", ""無縮圖"")"),"無縮圖")</f>
        <v>無縮圖</v>
      </c>
      <c r="AS462" s="107"/>
    </row>
    <row r="463">
      <c r="A463" s="114" t="s">
        <v>1601</v>
      </c>
      <c r="B463" s="94"/>
      <c r="C463" s="351"/>
      <c r="D463" s="96"/>
      <c r="E463" s="97" t="s">
        <v>3728</v>
      </c>
      <c r="F463" s="98"/>
      <c r="G463" s="94" t="s">
        <v>144</v>
      </c>
      <c r="H463" s="99"/>
      <c r="I463" s="100" t="s">
        <v>108</v>
      </c>
      <c r="J463" s="117" t="s">
        <v>145</v>
      </c>
      <c r="K463" s="98"/>
      <c r="L463" s="111"/>
      <c r="M463" s="112" t="b">
        <v>1</v>
      </c>
      <c r="N463" s="113" t="b">
        <v>1</v>
      </c>
      <c r="O463" s="113" t="b">
        <v>0</v>
      </c>
      <c r="P463" s="113" t="b">
        <v>0</v>
      </c>
      <c r="Q463" s="107"/>
      <c r="R463" s="106" t="str">
        <f t="array" ref="R463">IFERROR(INDEX('印量調查區'!G:G, MATCH(A463, '印量調查區'!A:A, 0)), "")</f>
        <v/>
      </c>
      <c r="S463" s="118" t="s">
        <v>8388</v>
      </c>
      <c r="T463" s="107"/>
      <c r="U463" s="107"/>
      <c r="V463" s="107"/>
      <c r="W463" s="118" t="s">
        <v>8391</v>
      </c>
      <c r="X463" s="107"/>
      <c r="Y463" s="118" t="s">
        <v>8392</v>
      </c>
      <c r="Z463" s="118" t="s">
        <v>8393</v>
      </c>
      <c r="AA463" s="107"/>
      <c r="AB463" s="107"/>
      <c r="AC463" s="107"/>
      <c r="AD463" s="107"/>
      <c r="AE463" s="107"/>
      <c r="AF463" s="107"/>
      <c r="AG463" s="107"/>
      <c r="AH463" s="107"/>
      <c r="AI463" s="107"/>
      <c r="AJ463" s="107"/>
      <c r="AK463" s="107"/>
      <c r="AL463" s="118" t="s">
        <v>8396</v>
      </c>
      <c r="AM463" s="107"/>
      <c r="AN463" s="107"/>
      <c r="AO463" s="107"/>
      <c r="AP463" s="107"/>
      <c r="AQ463" s="109"/>
      <c r="AR463" s="109" t="str">
        <f>IFERROR(__xludf.DUMMYFUNCTION("IF(IFERROR(VLOOKUP(A463, IMPORTRANGE(""https://docs.google.com/spreadsheets/d/1f7uHQQgxgff8nh6aFDrh_cqkeFpcVPsvJILesm778_0"", ""工作表1!A:B""), 2, FALSE), """") &lt;&gt; """", ""有縮圖"", ""無縮圖"")"),"有縮圖")</f>
        <v>有縮圖</v>
      </c>
      <c r="AS463" s="107"/>
    </row>
    <row r="464">
      <c r="A464" s="114" t="s">
        <v>1602</v>
      </c>
      <c r="B464" s="94"/>
      <c r="C464" s="290" t="s">
        <v>2007</v>
      </c>
      <c r="D464" s="116"/>
      <c r="E464" s="96"/>
      <c r="F464" s="98"/>
      <c r="G464" s="94" t="s">
        <v>144</v>
      </c>
      <c r="H464" s="100" t="s">
        <v>35</v>
      </c>
      <c r="I464" s="100" t="s">
        <v>108</v>
      </c>
      <c r="J464" s="117" t="s">
        <v>6083</v>
      </c>
      <c r="K464" s="98"/>
      <c r="L464" s="111"/>
      <c r="M464" s="112" t="b">
        <v>1</v>
      </c>
      <c r="N464" s="113" t="b">
        <v>1</v>
      </c>
      <c r="O464" s="113" t="b">
        <v>0</v>
      </c>
      <c r="P464" s="113" t="b">
        <v>0</v>
      </c>
      <c r="Q464" s="107"/>
      <c r="R464" s="106" t="str">
        <f t="array" ref="R464">IFERROR(INDEX('印量調查區'!G:G, MATCH(A464, '印量調查區'!A:A, 0)), "")</f>
        <v/>
      </c>
      <c r="S464" s="118" t="s">
        <v>8402</v>
      </c>
      <c r="T464" s="107"/>
      <c r="U464" s="107"/>
      <c r="V464" s="107"/>
      <c r="W464" s="118" t="s">
        <v>8403</v>
      </c>
      <c r="X464" s="107"/>
      <c r="Y464" s="118" t="s">
        <v>8405</v>
      </c>
      <c r="Z464" s="118" t="s">
        <v>8407</v>
      </c>
      <c r="AA464" s="107"/>
      <c r="AB464" s="107"/>
      <c r="AC464" s="107"/>
      <c r="AD464" s="107"/>
      <c r="AE464" s="107"/>
      <c r="AF464" s="107"/>
      <c r="AG464" s="107"/>
      <c r="AH464" s="107"/>
      <c r="AI464" s="107"/>
      <c r="AJ464" s="107"/>
      <c r="AK464" s="107"/>
      <c r="AL464" s="107"/>
      <c r="AM464" s="107"/>
      <c r="AN464" s="107"/>
      <c r="AO464" s="107"/>
      <c r="AP464" s="107"/>
      <c r="AQ464" s="109"/>
      <c r="AR464" s="109" t="str">
        <f>IFERROR(__xludf.DUMMYFUNCTION("IF(IFERROR(VLOOKUP(A464, IMPORTRANGE(""https://docs.google.com/spreadsheets/d/1f7uHQQgxgff8nh6aFDrh_cqkeFpcVPsvJILesm778_0"", ""工作表1!A:B""), 2, FALSE), """") &lt;&gt; """", ""有縮圖"", ""無縮圖"")"),"無縮圖")</f>
        <v>無縮圖</v>
      </c>
      <c r="AS464" s="107"/>
    </row>
    <row r="465">
      <c r="A465" s="114" t="s">
        <v>1603</v>
      </c>
      <c r="B465" s="94" t="s">
        <v>8025</v>
      </c>
      <c r="C465" s="290" t="s">
        <v>2863</v>
      </c>
      <c r="D465" s="115" t="s">
        <v>2863</v>
      </c>
      <c r="E465" s="97" t="s">
        <v>2863</v>
      </c>
      <c r="F465" s="98"/>
      <c r="G465" s="94" t="s">
        <v>8409</v>
      </c>
      <c r="H465" s="99"/>
      <c r="I465" s="100" t="s">
        <v>108</v>
      </c>
      <c r="J465" s="117" t="s">
        <v>306</v>
      </c>
      <c r="K465" s="98"/>
      <c r="L465" s="111"/>
      <c r="M465" s="112" t="b">
        <v>1</v>
      </c>
      <c r="N465" s="113" t="b">
        <v>1</v>
      </c>
      <c r="O465" s="113" t="b">
        <v>0</v>
      </c>
      <c r="P465" s="113" t="b">
        <v>0</v>
      </c>
      <c r="Q465" s="107"/>
      <c r="R465" s="106" t="str">
        <f t="array" ref="R465">IFERROR(INDEX('印量調查區'!G:G, MATCH(A465, '印量調查區'!A:A, 0)), "")</f>
        <v/>
      </c>
      <c r="S465" s="118" t="s">
        <v>8028</v>
      </c>
      <c r="T465" s="107"/>
      <c r="U465" s="107"/>
      <c r="V465" s="107"/>
      <c r="W465" s="118" t="s">
        <v>8029</v>
      </c>
      <c r="X465" s="107"/>
      <c r="Y465" s="118" t="s">
        <v>8030</v>
      </c>
      <c r="Z465" s="118" t="s">
        <v>8031</v>
      </c>
      <c r="AA465" s="107"/>
      <c r="AB465" s="107"/>
      <c r="AC465" s="107"/>
      <c r="AD465" s="107"/>
      <c r="AE465" s="118" t="s">
        <v>8032</v>
      </c>
      <c r="AF465" s="107"/>
      <c r="AG465" s="107"/>
      <c r="AH465" s="107"/>
      <c r="AI465" s="118" t="s">
        <v>8033</v>
      </c>
      <c r="AJ465" s="107"/>
      <c r="AK465" s="107"/>
      <c r="AL465" s="107"/>
      <c r="AM465" s="107"/>
      <c r="AN465" s="107"/>
      <c r="AO465" s="107"/>
      <c r="AP465" s="107"/>
      <c r="AQ465" s="109"/>
      <c r="AR465" s="109" t="str">
        <f>IFERROR(__xludf.DUMMYFUNCTION("IF(IFERROR(VLOOKUP(A465, IMPORTRANGE(""https://docs.google.com/spreadsheets/d/1f7uHQQgxgff8nh6aFDrh_cqkeFpcVPsvJILesm778_0"", ""工作表1!A:B""), 2, FALSE), """") &lt;&gt; """", ""有縮圖"", ""無縮圖"")"),"有縮圖")</f>
        <v>有縮圖</v>
      </c>
      <c r="AS465" s="107"/>
    </row>
    <row r="466">
      <c r="A466" s="114" t="s">
        <v>1604</v>
      </c>
      <c r="B466" s="94"/>
      <c r="C466" s="290" t="s">
        <v>1656</v>
      </c>
      <c r="D466" s="96"/>
      <c r="E466" s="96"/>
      <c r="F466" s="98"/>
      <c r="G466" s="94" t="s">
        <v>144</v>
      </c>
      <c r="H466" s="99"/>
      <c r="I466" s="100"/>
      <c r="J466" s="117"/>
      <c r="K466" s="94"/>
      <c r="L466" s="111"/>
      <c r="M466" s="112" t="b">
        <v>1</v>
      </c>
      <c r="N466" s="113" t="b">
        <v>0</v>
      </c>
      <c r="O466" s="113" t="b">
        <v>0</v>
      </c>
      <c r="P466" s="113" t="b">
        <v>0</v>
      </c>
      <c r="Q466" s="105"/>
      <c r="R466" s="106" t="str">
        <f t="array" ref="R466">IFERROR(INDEX('印量調查區'!G:G, MATCH(A466, '印量調查區'!A:A, 0)), "")</f>
        <v/>
      </c>
      <c r="S466" s="118" t="s">
        <v>8413</v>
      </c>
      <c r="T466" s="107"/>
      <c r="U466" s="107"/>
      <c r="V466" s="107"/>
      <c r="W466" s="105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  <c r="AI466" s="105"/>
      <c r="AJ466" s="107"/>
      <c r="AK466" s="107"/>
      <c r="AL466" s="105"/>
      <c r="AM466" s="107"/>
      <c r="AN466" s="107"/>
      <c r="AO466" s="105"/>
      <c r="AP466" s="107"/>
      <c r="AQ466" s="109"/>
      <c r="AR466" s="109" t="str">
        <f>IFERROR(__xludf.DUMMYFUNCTION("IF(IFERROR(VLOOKUP(A466, IMPORTRANGE(""https://docs.google.com/spreadsheets/d/1f7uHQQgxgff8nh6aFDrh_cqkeFpcVPsvJILesm778_0"", ""工作表1!A:B""), 2, FALSE), """") &lt;&gt; """", ""有縮圖"", ""無縮圖"")"),"無縮圖")</f>
        <v>無縮圖</v>
      </c>
      <c r="AS466" s="107"/>
    </row>
    <row r="467">
      <c r="A467" s="114" t="s">
        <v>1605</v>
      </c>
      <c r="B467" s="94"/>
      <c r="C467" s="351"/>
      <c r="D467" s="96"/>
      <c r="E467" s="97" t="s">
        <v>3697</v>
      </c>
      <c r="F467" s="98"/>
      <c r="G467" s="94" t="s">
        <v>144</v>
      </c>
      <c r="H467" s="100" t="s">
        <v>34</v>
      </c>
      <c r="I467" s="100" t="s">
        <v>108</v>
      </c>
      <c r="J467" s="117" t="s">
        <v>46</v>
      </c>
      <c r="K467" s="94" t="s">
        <v>8415</v>
      </c>
      <c r="L467" s="102"/>
      <c r="M467" s="112" t="b">
        <v>1</v>
      </c>
      <c r="N467" s="113" t="b">
        <v>1</v>
      </c>
      <c r="O467" s="113" t="b">
        <v>0</v>
      </c>
      <c r="P467" s="113" t="b">
        <v>1</v>
      </c>
      <c r="Q467" s="107"/>
      <c r="R467" s="106" t="str">
        <f t="array" ref="R467">IFERROR(INDEX('印量調查區'!G:G, MATCH(A467, '印量調查區'!A:A, 0)), "")</f>
        <v/>
      </c>
      <c r="S467" s="107"/>
      <c r="T467" s="107"/>
      <c r="U467" s="107"/>
      <c r="V467" s="107"/>
      <c r="W467" s="118" t="s">
        <v>8417</v>
      </c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  <c r="AI467" s="107"/>
      <c r="AJ467" s="107"/>
      <c r="AK467" s="107"/>
      <c r="AL467" s="107"/>
      <c r="AM467" s="107"/>
      <c r="AN467" s="107"/>
      <c r="AO467" s="118" t="s">
        <v>8419</v>
      </c>
      <c r="AP467" s="107"/>
      <c r="AQ467" s="109"/>
      <c r="AR467" s="109" t="str">
        <f>IFERROR(__xludf.DUMMYFUNCTION("IF(IFERROR(VLOOKUP(A467, IMPORTRANGE(""https://docs.google.com/spreadsheets/d/1f7uHQQgxgff8nh6aFDrh_cqkeFpcVPsvJILesm778_0"", ""工作表1!A:B""), 2, FALSE), """") &lt;&gt; """", ""有縮圖"", ""無縮圖"")"),"無縮圖")</f>
        <v>無縮圖</v>
      </c>
      <c r="AS467" s="107"/>
    </row>
    <row r="468">
      <c r="A468" s="114" t="s">
        <v>1606</v>
      </c>
      <c r="B468" s="94" t="s">
        <v>7519</v>
      </c>
      <c r="C468" s="290" t="s">
        <v>2781</v>
      </c>
      <c r="D468" s="97" t="s">
        <v>2781</v>
      </c>
      <c r="E468" s="96"/>
      <c r="F468" s="98"/>
      <c r="G468" s="94" t="s">
        <v>144</v>
      </c>
      <c r="H468" s="99"/>
      <c r="I468" s="100" t="s">
        <v>108</v>
      </c>
      <c r="J468" s="117" t="s">
        <v>1697</v>
      </c>
      <c r="K468" s="98"/>
      <c r="L468" s="111"/>
      <c r="M468" s="112" t="b">
        <v>1</v>
      </c>
      <c r="N468" s="113" t="b">
        <v>1</v>
      </c>
      <c r="O468" s="113" t="b">
        <v>0</v>
      </c>
      <c r="P468" s="113" t="b">
        <v>0</v>
      </c>
      <c r="Q468" s="107"/>
      <c r="R468" s="106" t="str">
        <f t="array" ref="R468">IFERROR(INDEX('印量調查區'!G:G, MATCH(A468, '印量調查區'!A:A, 0)), "")</f>
        <v/>
      </c>
      <c r="S468" s="118" t="s">
        <v>7523</v>
      </c>
      <c r="T468" s="107"/>
      <c r="U468" s="107"/>
      <c r="V468" s="107"/>
      <c r="W468" s="118" t="s">
        <v>7524</v>
      </c>
      <c r="X468" s="107"/>
      <c r="Y468" s="118" t="s">
        <v>7525</v>
      </c>
      <c r="Z468" s="118" t="s">
        <v>7526</v>
      </c>
      <c r="AA468" s="107"/>
      <c r="AB468" s="107"/>
      <c r="AC468" s="107"/>
      <c r="AD468" s="107"/>
      <c r="AE468" s="107"/>
      <c r="AF468" s="107"/>
      <c r="AG468" s="107"/>
      <c r="AH468" s="107"/>
      <c r="AI468" s="107"/>
      <c r="AJ468" s="118" t="s">
        <v>7527</v>
      </c>
      <c r="AK468" s="107"/>
      <c r="AL468" s="107"/>
      <c r="AM468" s="107"/>
      <c r="AN468" s="107"/>
      <c r="AO468" s="107"/>
      <c r="AP468" s="107"/>
      <c r="AQ468" s="109"/>
      <c r="AR468" s="109" t="str">
        <f>IFERROR(__xludf.DUMMYFUNCTION("IF(IFERROR(VLOOKUP(A468, IMPORTRANGE(""https://docs.google.com/spreadsheets/d/1f7uHQQgxgff8nh6aFDrh_cqkeFpcVPsvJILesm778_0"", ""工作表1!A:B""), 2, FALSE), """") &lt;&gt; """", ""有縮圖"", ""無縮圖"")"),"有縮圖")</f>
        <v>有縮圖</v>
      </c>
      <c r="AS468" s="107"/>
    </row>
    <row r="469">
      <c r="A469" s="114" t="s">
        <v>1607</v>
      </c>
      <c r="B469" s="94"/>
      <c r="C469" s="290" t="s">
        <v>2826</v>
      </c>
      <c r="D469" s="96"/>
      <c r="E469" s="97" t="s">
        <v>2833</v>
      </c>
      <c r="F469" s="98"/>
      <c r="G469" s="94" t="s">
        <v>738</v>
      </c>
      <c r="H469" s="100" t="s">
        <v>34</v>
      </c>
      <c r="I469" s="100" t="s">
        <v>84</v>
      </c>
      <c r="J469" s="110"/>
      <c r="K469" s="94" t="s">
        <v>8430</v>
      </c>
      <c r="L469" s="111"/>
      <c r="M469" s="112" t="b">
        <v>1</v>
      </c>
      <c r="N469" s="113" t="b">
        <v>1</v>
      </c>
      <c r="O469" s="113" t="b">
        <v>0</v>
      </c>
      <c r="P469" s="113" t="b">
        <v>1</v>
      </c>
      <c r="Q469" s="105" t="s">
        <v>410</v>
      </c>
      <c r="R469" s="106" t="str">
        <f t="array" ref="R469">IFERROR(INDEX('印量調查區'!G:G, MATCH(A469, '印量調查區'!A:A, 0)), "")</f>
        <v/>
      </c>
      <c r="S469" s="107"/>
      <c r="T469" s="107"/>
      <c r="U469" s="107"/>
      <c r="V469" s="107"/>
      <c r="W469" s="118" t="s">
        <v>8432</v>
      </c>
      <c r="X469" s="107"/>
      <c r="Y469" s="107"/>
      <c r="Z469" s="107"/>
      <c r="AA469" s="107"/>
      <c r="AB469" s="107"/>
      <c r="AC469" s="107"/>
      <c r="AD469" s="107"/>
      <c r="AE469" s="107"/>
      <c r="AF469" s="118" t="s">
        <v>8433</v>
      </c>
      <c r="AG469" s="107"/>
      <c r="AH469" s="107"/>
      <c r="AI469" s="107"/>
      <c r="AJ469" s="107"/>
      <c r="AK469" s="107"/>
      <c r="AL469" s="107"/>
      <c r="AM469" s="107"/>
      <c r="AN469" s="105"/>
      <c r="AO469" s="118" t="s">
        <v>8434</v>
      </c>
      <c r="AP469" s="118" t="s">
        <v>8436</v>
      </c>
      <c r="AQ469" s="109"/>
      <c r="AR469" s="109" t="str">
        <f>IFERROR(__xludf.DUMMYFUNCTION("IF(IFERROR(VLOOKUP(A469, IMPORTRANGE(""https://docs.google.com/spreadsheets/d/1f7uHQQgxgff8nh6aFDrh_cqkeFpcVPsvJILesm778_0"", ""工作表1!A:B""), 2, FALSE), """") &lt;&gt; """", ""有縮圖"", ""無縮圖"")"),"無縮圖")</f>
        <v>無縮圖</v>
      </c>
      <c r="AS469" s="107"/>
    </row>
    <row r="470">
      <c r="A470" s="114" t="s">
        <v>1608</v>
      </c>
      <c r="B470" s="94" t="s">
        <v>8439</v>
      </c>
      <c r="C470" s="290" t="s">
        <v>2107</v>
      </c>
      <c r="D470" s="115" t="s">
        <v>2094</v>
      </c>
      <c r="E470" s="96"/>
      <c r="F470" s="98"/>
      <c r="G470" s="94" t="s">
        <v>144</v>
      </c>
      <c r="H470" s="100" t="s">
        <v>35</v>
      </c>
      <c r="I470" s="100" t="s">
        <v>108</v>
      </c>
      <c r="J470" s="117" t="s">
        <v>7175</v>
      </c>
      <c r="K470" s="94" t="s">
        <v>8441</v>
      </c>
      <c r="L470" s="111"/>
      <c r="M470" s="112" t="b">
        <v>1</v>
      </c>
      <c r="N470" s="113" t="b">
        <v>1</v>
      </c>
      <c r="O470" s="113" t="b">
        <v>1</v>
      </c>
      <c r="P470" s="113" t="b">
        <v>0</v>
      </c>
      <c r="Q470" s="107"/>
      <c r="R470" s="106" t="str">
        <f t="array" ref="R470">IFERROR(INDEX('印量調查區'!G:G, MATCH(A470, '印量調查區'!A:A, 0)), "")</f>
        <v/>
      </c>
      <c r="S470" s="105" t="s">
        <v>3495</v>
      </c>
      <c r="T470" s="107"/>
      <c r="U470" s="107"/>
      <c r="V470" s="107"/>
      <c r="W470" s="118" t="s">
        <v>8443</v>
      </c>
      <c r="X470" s="107"/>
      <c r="Y470" s="118" t="s">
        <v>8114</v>
      </c>
      <c r="Z470" s="118" t="s">
        <v>8115</v>
      </c>
      <c r="AA470" s="107"/>
      <c r="AB470" s="107"/>
      <c r="AC470" s="107"/>
      <c r="AD470" s="107"/>
      <c r="AE470" s="107"/>
      <c r="AF470" s="107"/>
      <c r="AG470" s="107"/>
      <c r="AH470" s="107"/>
      <c r="AI470" s="107"/>
      <c r="AJ470" s="107"/>
      <c r="AK470" s="107"/>
      <c r="AL470" s="107"/>
      <c r="AM470" s="107"/>
      <c r="AN470" s="108" t="s">
        <v>8448</v>
      </c>
      <c r="AO470" s="107"/>
      <c r="AP470" s="107"/>
      <c r="AQ470" s="109"/>
      <c r="AR470" s="109" t="str">
        <f>IFERROR(__xludf.DUMMYFUNCTION("IF(IFERROR(VLOOKUP(A470, IMPORTRANGE(""https://docs.google.com/spreadsheets/d/1f7uHQQgxgff8nh6aFDrh_cqkeFpcVPsvJILesm778_0"", ""工作表1!A:B""), 2, FALSE), """") &lt;&gt; """", ""有縮圖"", ""無縮圖"")"),"無縮圖")</f>
        <v>無縮圖</v>
      </c>
      <c r="AS470" s="107"/>
    </row>
    <row r="471">
      <c r="A471" s="114" t="s">
        <v>1609</v>
      </c>
      <c r="B471" s="94" t="s">
        <v>8450</v>
      </c>
      <c r="C471" s="351"/>
      <c r="D471" s="116"/>
      <c r="E471" s="97" t="s">
        <v>2502</v>
      </c>
      <c r="F471" s="98"/>
      <c r="G471" s="94" t="s">
        <v>305</v>
      </c>
      <c r="H471" s="99"/>
      <c r="I471" s="99"/>
      <c r="J471" s="110"/>
      <c r="K471" s="98"/>
      <c r="L471" s="111"/>
      <c r="M471" s="112" t="b">
        <v>1</v>
      </c>
      <c r="N471" s="113" t="b">
        <v>0</v>
      </c>
      <c r="O471" s="113" t="b">
        <v>0</v>
      </c>
      <c r="P471" s="113" t="b">
        <v>0</v>
      </c>
      <c r="Q471" s="107"/>
      <c r="R471" s="106" t="str">
        <f t="array" ref="R471">IFERROR(INDEX('印量調查區'!G:G, MATCH(A471, '印量調查區'!A:A, 0)), "")</f>
        <v/>
      </c>
      <c r="S471" s="107"/>
      <c r="T471" s="107"/>
      <c r="U471" s="107"/>
      <c r="V471" s="107"/>
      <c r="W471" s="118" t="s">
        <v>8454</v>
      </c>
      <c r="X471" s="107"/>
      <c r="Y471" s="118" t="s">
        <v>7166</v>
      </c>
      <c r="Z471" s="118" t="s">
        <v>7167</v>
      </c>
      <c r="AA471" s="107"/>
      <c r="AB471" s="107"/>
      <c r="AC471" s="107"/>
      <c r="AD471" s="107"/>
      <c r="AE471" s="107"/>
      <c r="AF471" s="107"/>
      <c r="AG471" s="107"/>
      <c r="AH471" s="107"/>
      <c r="AI471" s="107"/>
      <c r="AJ471" s="107"/>
      <c r="AK471" s="107"/>
      <c r="AL471" s="107"/>
      <c r="AM471" s="107"/>
      <c r="AN471" s="107"/>
      <c r="AO471" s="107"/>
      <c r="AP471" s="107"/>
      <c r="AQ471" s="109"/>
      <c r="AR471" s="109" t="str">
        <f>IFERROR(__xludf.DUMMYFUNCTION("IF(IFERROR(VLOOKUP(A471, IMPORTRANGE(""https://docs.google.com/spreadsheets/d/1f7uHQQgxgff8nh6aFDrh_cqkeFpcVPsvJILesm778_0"", ""工作表1!A:B""), 2, FALSE), """") &lt;&gt; """", ""有縮圖"", ""無縮圖"")"),"無縮圖")</f>
        <v>無縮圖</v>
      </c>
      <c r="AS471" s="107"/>
    </row>
    <row r="472">
      <c r="A472" s="114" t="s">
        <v>1610</v>
      </c>
      <c r="B472" s="94" t="s">
        <v>8459</v>
      </c>
      <c r="C472" s="290" t="s">
        <v>2445</v>
      </c>
      <c r="D472" s="96"/>
      <c r="E472" s="116"/>
      <c r="F472" s="98"/>
      <c r="G472" s="94" t="s">
        <v>144</v>
      </c>
      <c r="H472" s="99"/>
      <c r="I472" s="100"/>
      <c r="J472" s="101"/>
      <c r="K472" s="94"/>
      <c r="L472" s="111"/>
      <c r="M472" s="112" t="b">
        <v>1</v>
      </c>
      <c r="N472" s="113" t="b">
        <v>0</v>
      </c>
      <c r="O472" s="113" t="b">
        <v>0</v>
      </c>
      <c r="P472" s="113" t="b">
        <v>0</v>
      </c>
      <c r="Q472" s="105"/>
      <c r="R472" s="106" t="str">
        <f t="array" ref="R472">IFERROR(INDEX('印量調查區'!G:G, MATCH(A472, '印量調查區'!A:A, 0)), "")</f>
        <v/>
      </c>
      <c r="S472" s="107"/>
      <c r="T472" s="107"/>
      <c r="U472" s="107"/>
      <c r="V472" s="107"/>
      <c r="W472" s="105"/>
      <c r="X472" s="107"/>
      <c r="Y472" s="118" t="s">
        <v>8464</v>
      </c>
      <c r="Z472" s="118" t="s">
        <v>8465</v>
      </c>
      <c r="AA472" s="107"/>
      <c r="AB472" s="107"/>
      <c r="AC472" s="107"/>
      <c r="AD472" s="107"/>
      <c r="AE472" s="107"/>
      <c r="AF472" s="118" t="s">
        <v>8466</v>
      </c>
      <c r="AG472" s="107"/>
      <c r="AH472" s="107"/>
      <c r="AI472" s="107"/>
      <c r="AJ472" s="107"/>
      <c r="AK472" s="107"/>
      <c r="AL472" s="107"/>
      <c r="AM472" s="107"/>
      <c r="AN472" s="107"/>
      <c r="AO472" s="107"/>
      <c r="AP472" s="107"/>
      <c r="AQ472" s="109"/>
      <c r="AR472" s="109" t="str">
        <f>IFERROR(__xludf.DUMMYFUNCTION("IF(IFERROR(VLOOKUP(A472, IMPORTRANGE(""https://docs.google.com/spreadsheets/d/1f7uHQQgxgff8nh6aFDrh_cqkeFpcVPsvJILesm778_0"", ""工作表1!A:B""), 2, FALSE), """") &lt;&gt; """", ""有縮圖"", ""無縮圖"")"),"有縮圖")</f>
        <v>有縮圖</v>
      </c>
      <c r="AS472" s="107"/>
    </row>
    <row r="473">
      <c r="A473" s="114" t="s">
        <v>1612</v>
      </c>
      <c r="B473" s="94"/>
      <c r="C473" s="351"/>
      <c r="D473" s="115" t="s">
        <v>2779</v>
      </c>
      <c r="E473" s="97" t="s">
        <v>3398</v>
      </c>
      <c r="F473" s="98"/>
      <c r="G473" s="94" t="s">
        <v>144</v>
      </c>
      <c r="H473" s="100"/>
      <c r="I473" s="100" t="s">
        <v>108</v>
      </c>
      <c r="J473" s="117" t="s">
        <v>8471</v>
      </c>
      <c r="K473" s="94"/>
      <c r="L473" s="111"/>
      <c r="M473" s="112" t="b">
        <v>1</v>
      </c>
      <c r="N473" s="113" t="b">
        <v>1</v>
      </c>
      <c r="O473" s="113" t="b">
        <v>0</v>
      </c>
      <c r="P473" s="113" t="b">
        <v>0</v>
      </c>
      <c r="Q473" s="105"/>
      <c r="R473" s="106" t="str">
        <f t="array" ref="R473">IFERROR(INDEX('印量調查區'!G:G, MATCH(A473, '印量調查區'!A:A, 0)), "")</f>
        <v/>
      </c>
      <c r="S473" s="118" t="s">
        <v>8473</v>
      </c>
      <c r="T473" s="107"/>
      <c r="U473" s="107"/>
      <c r="V473" s="107"/>
      <c r="W473" s="118" t="s">
        <v>8474</v>
      </c>
      <c r="X473" s="107"/>
      <c r="Y473" s="118" t="s">
        <v>8475</v>
      </c>
      <c r="Z473" s="118" t="s">
        <v>8477</v>
      </c>
      <c r="AA473" s="107"/>
      <c r="AB473" s="107"/>
      <c r="AC473" s="107"/>
      <c r="AD473" s="107"/>
      <c r="AE473" s="118" t="s">
        <v>8478</v>
      </c>
      <c r="AF473" s="107"/>
      <c r="AG473" s="107"/>
      <c r="AH473" s="107"/>
      <c r="AI473" s="107"/>
      <c r="AJ473" s="118" t="s">
        <v>8481</v>
      </c>
      <c r="AK473" s="107"/>
      <c r="AL473" s="107"/>
      <c r="AM473" s="107"/>
      <c r="AN473" s="107"/>
      <c r="AO473" s="105"/>
      <c r="AP473" s="107"/>
      <c r="AQ473" s="109"/>
      <c r="AR473" s="109" t="str">
        <f>IFERROR(__xludf.DUMMYFUNCTION("IF(IFERROR(VLOOKUP(A473, IMPORTRANGE(""https://docs.google.com/spreadsheets/d/1f7uHQQgxgff8nh6aFDrh_cqkeFpcVPsvJILesm778_0"", ""工作表1!A:B""), 2, FALSE), """") &lt;&gt; """", ""有縮圖"", ""無縮圖"")"),"無縮圖")</f>
        <v>無縮圖</v>
      </c>
      <c r="AS473" s="107"/>
    </row>
    <row r="474">
      <c r="A474" s="114" t="s">
        <v>1614</v>
      </c>
      <c r="B474" s="94"/>
      <c r="C474" s="290" t="s">
        <v>2080</v>
      </c>
      <c r="D474" s="116"/>
      <c r="E474" s="96"/>
      <c r="F474" s="98"/>
      <c r="G474" s="94"/>
      <c r="H474" s="100"/>
      <c r="I474" s="100"/>
      <c r="J474" s="117"/>
      <c r="K474" s="94"/>
      <c r="L474" s="111"/>
      <c r="M474" s="112" t="b">
        <v>1</v>
      </c>
      <c r="N474" s="113" t="b">
        <v>0</v>
      </c>
      <c r="O474" s="113" t="b">
        <v>0</v>
      </c>
      <c r="P474" s="113" t="b">
        <v>0</v>
      </c>
      <c r="Q474" s="107"/>
      <c r="R474" s="106" t="str">
        <f t="array" ref="R474">IFERROR(INDEX('印量調查區'!G:G, MATCH(A474, '印量調查區'!A:A, 0)), "")</f>
        <v/>
      </c>
      <c r="S474" s="118" t="s">
        <v>8487</v>
      </c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18" t="s">
        <v>8489</v>
      </c>
      <c r="AF474" s="107"/>
      <c r="AG474" s="107"/>
      <c r="AH474" s="107"/>
      <c r="AI474" s="107"/>
      <c r="AJ474" s="107"/>
      <c r="AK474" s="107"/>
      <c r="AL474" s="107"/>
      <c r="AM474" s="107"/>
      <c r="AN474" s="107"/>
      <c r="AO474" s="105"/>
      <c r="AP474" s="107"/>
      <c r="AQ474" s="109"/>
      <c r="AR474" s="109" t="str">
        <f>IFERROR(__xludf.DUMMYFUNCTION("IF(IFERROR(VLOOKUP(A474, IMPORTRANGE(""https://docs.google.com/spreadsheets/d/1f7uHQQgxgff8nh6aFDrh_cqkeFpcVPsvJILesm778_0"", ""工作表1!A:B""), 2, FALSE), """") &lt;&gt; """", ""有縮圖"", ""無縮圖"")"),"無縮圖")</f>
        <v>無縮圖</v>
      </c>
      <c r="AS474" s="107"/>
    </row>
    <row r="475">
      <c r="A475" s="114" t="s">
        <v>1615</v>
      </c>
      <c r="B475" s="94"/>
      <c r="C475" s="351"/>
      <c r="D475" s="115" t="s">
        <v>2081</v>
      </c>
      <c r="E475" s="96"/>
      <c r="F475" s="98"/>
      <c r="G475" s="94" t="s">
        <v>144</v>
      </c>
      <c r="H475" s="99"/>
      <c r="I475" s="100"/>
      <c r="J475" s="101"/>
      <c r="K475" s="98"/>
      <c r="L475" s="111"/>
      <c r="M475" s="112" t="b">
        <v>1</v>
      </c>
      <c r="N475" s="113" t="b">
        <v>0</v>
      </c>
      <c r="O475" s="113" t="b">
        <v>0</v>
      </c>
      <c r="P475" s="113" t="b">
        <v>0</v>
      </c>
      <c r="Q475" s="105"/>
      <c r="R475" s="106" t="str">
        <f t="array" ref="R475">IFERROR(INDEX('印量調查區'!G:G, MATCH(A475, '印量調查區'!A:A, 0)), "")</f>
        <v/>
      </c>
      <c r="S475" s="105" t="s">
        <v>3495</v>
      </c>
      <c r="T475" s="107"/>
      <c r="U475" s="105"/>
      <c r="V475" s="107"/>
      <c r="W475" s="118" t="s">
        <v>8493</v>
      </c>
      <c r="X475" s="107"/>
      <c r="Y475" s="118" t="s">
        <v>8495</v>
      </c>
      <c r="Z475" s="118" t="s">
        <v>8496</v>
      </c>
      <c r="AA475" s="107"/>
      <c r="AB475" s="107"/>
      <c r="AC475" s="107"/>
      <c r="AD475" s="107"/>
      <c r="AE475" s="107"/>
      <c r="AF475" s="107"/>
      <c r="AG475" s="107"/>
      <c r="AH475" s="107"/>
      <c r="AI475" s="107"/>
      <c r="AJ475" s="107"/>
      <c r="AK475" s="107"/>
      <c r="AL475" s="107"/>
      <c r="AM475" s="107"/>
      <c r="AN475" s="107"/>
      <c r="AO475" s="107"/>
      <c r="AP475" s="107"/>
      <c r="AQ475" s="109"/>
      <c r="AR475" s="109" t="str">
        <f>IFERROR(__xludf.DUMMYFUNCTION("IF(IFERROR(VLOOKUP(A475, IMPORTRANGE(""https://docs.google.com/spreadsheets/d/1f7uHQQgxgff8nh6aFDrh_cqkeFpcVPsvJILesm778_0"", ""工作表1!A:B""), 2, FALSE), """") &lt;&gt; """", ""有縮圖"", ""無縮圖"")"),"有縮圖")</f>
        <v>有縮圖</v>
      </c>
      <c r="AS475" s="107"/>
    </row>
    <row r="476">
      <c r="A476" s="114" t="s">
        <v>1616</v>
      </c>
      <c r="B476" s="94" t="s">
        <v>4179</v>
      </c>
      <c r="C476" s="351"/>
      <c r="D476" s="97" t="s">
        <v>3174</v>
      </c>
      <c r="E476" s="97" t="s">
        <v>2818</v>
      </c>
      <c r="F476" s="98"/>
      <c r="G476" s="94" t="s">
        <v>144</v>
      </c>
      <c r="H476" s="99"/>
      <c r="I476" s="99"/>
      <c r="J476" s="110"/>
      <c r="K476" s="98"/>
      <c r="L476" s="111"/>
      <c r="M476" s="112" t="b">
        <v>1</v>
      </c>
      <c r="N476" s="113" t="b">
        <v>0</v>
      </c>
      <c r="O476" s="113" t="b">
        <v>1</v>
      </c>
      <c r="P476" s="113" t="b">
        <v>0</v>
      </c>
      <c r="Q476" s="107"/>
      <c r="R476" s="106" t="str">
        <f t="array" ref="R476">IFERROR(INDEX('印量調查區'!G:G, MATCH(A476, '印量調查區'!A:A, 0)), "")</f>
        <v/>
      </c>
      <c r="S476" s="118" t="s">
        <v>4182</v>
      </c>
      <c r="T476" s="107"/>
      <c r="U476" s="107"/>
      <c r="V476" s="107"/>
      <c r="W476" s="118" t="s">
        <v>4184</v>
      </c>
      <c r="X476" s="107"/>
      <c r="Y476" s="118" t="s">
        <v>4185</v>
      </c>
      <c r="Z476" s="118" t="s">
        <v>4186</v>
      </c>
      <c r="AA476" s="107"/>
      <c r="AB476" s="107"/>
      <c r="AC476" s="107"/>
      <c r="AD476" s="107"/>
      <c r="AE476" s="107"/>
      <c r="AF476" s="107"/>
      <c r="AG476" s="107"/>
      <c r="AH476" s="107"/>
      <c r="AI476" s="107"/>
      <c r="AJ476" s="107"/>
      <c r="AK476" s="107"/>
      <c r="AL476" s="107"/>
      <c r="AM476" s="107"/>
      <c r="AN476" s="118" t="s">
        <v>8504</v>
      </c>
      <c r="AO476" s="107"/>
      <c r="AP476" s="107"/>
      <c r="AQ476" s="109"/>
      <c r="AR476" s="109" t="str">
        <f>IFERROR(__xludf.DUMMYFUNCTION("IF(IFERROR(VLOOKUP(A476, IMPORTRANGE(""https://docs.google.com/spreadsheets/d/1f7uHQQgxgff8nh6aFDrh_cqkeFpcVPsvJILesm778_0"", ""工作表1!A:B""), 2, FALSE), """") &lt;&gt; """", ""有縮圖"", ""無縮圖"")"),"有縮圖")</f>
        <v>有縮圖</v>
      </c>
      <c r="AS476" s="107"/>
    </row>
    <row r="477">
      <c r="A477" s="114" t="s">
        <v>1617</v>
      </c>
      <c r="B477" s="94"/>
      <c r="C477" s="351"/>
      <c r="D477" s="97" t="s">
        <v>3292</v>
      </c>
      <c r="E477" s="97" t="s">
        <v>3292</v>
      </c>
      <c r="F477" s="98"/>
      <c r="G477" s="94" t="s">
        <v>140</v>
      </c>
      <c r="H477" s="99"/>
      <c r="I477" s="99"/>
      <c r="J477" s="110"/>
      <c r="K477" s="98"/>
      <c r="L477" s="111"/>
      <c r="M477" s="112" t="b">
        <v>1</v>
      </c>
      <c r="N477" s="113" t="b">
        <v>0</v>
      </c>
      <c r="O477" s="113" t="b">
        <v>0</v>
      </c>
      <c r="P477" s="113" t="b">
        <v>0</v>
      </c>
      <c r="Q477" s="105" t="s">
        <v>410</v>
      </c>
      <c r="R477" s="106" t="str">
        <f t="array" ref="R477">IFERROR(INDEX('印量調查區'!G:G, MATCH(A477, '印量調查區'!A:A, 0)), "")</f>
        <v/>
      </c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18" t="s">
        <v>8511</v>
      </c>
      <c r="AF477" s="107"/>
      <c r="AG477" s="107"/>
      <c r="AH477" s="107"/>
      <c r="AI477" s="107"/>
      <c r="AJ477" s="107"/>
      <c r="AK477" s="107"/>
      <c r="AL477" s="107"/>
      <c r="AM477" s="107"/>
      <c r="AN477" s="107"/>
      <c r="AO477" s="107"/>
      <c r="AP477" s="107"/>
      <c r="AQ477" s="109"/>
      <c r="AR477" s="109" t="str">
        <f>IFERROR(__xludf.DUMMYFUNCTION("IF(IFERROR(VLOOKUP(A477, IMPORTRANGE(""https://docs.google.com/spreadsheets/d/1f7uHQQgxgff8nh6aFDrh_cqkeFpcVPsvJILesm778_0"", ""工作表1!A:B""), 2, FALSE), """") &lt;&gt; """", ""有縮圖"", ""無縮圖"")"),"無縮圖")</f>
        <v>無縮圖</v>
      </c>
      <c r="AS477" s="107"/>
    </row>
    <row r="478">
      <c r="A478" s="114" t="s">
        <v>1618</v>
      </c>
      <c r="B478" s="94"/>
      <c r="C478" s="290" t="s">
        <v>139</v>
      </c>
      <c r="D478" s="116"/>
      <c r="E478" s="96"/>
      <c r="F478" s="98"/>
      <c r="G478" s="94" t="s">
        <v>140</v>
      </c>
      <c r="H478" s="99"/>
      <c r="I478" s="100"/>
      <c r="J478" s="211"/>
      <c r="K478" s="94"/>
      <c r="L478" s="111"/>
      <c r="M478" s="112" t="b">
        <v>0</v>
      </c>
      <c r="N478" s="113" t="b">
        <v>0</v>
      </c>
      <c r="O478" s="113" t="b">
        <v>0</v>
      </c>
      <c r="P478" s="113" t="b">
        <v>0</v>
      </c>
      <c r="Q478" s="107"/>
      <c r="R478" s="106" t="str">
        <f t="array" ref="R478">IFERROR(INDEX('印量調查區'!G:G, MATCH(A478, '印量調查區'!A:A, 0)), "")</f>
        <v/>
      </c>
      <c r="S478" s="107"/>
      <c r="T478" s="107"/>
      <c r="U478" s="107"/>
      <c r="V478" s="107"/>
      <c r="W478" s="105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  <c r="AI478" s="107"/>
      <c r="AJ478" s="107"/>
      <c r="AK478" s="107"/>
      <c r="AL478" s="107"/>
      <c r="AM478" s="107"/>
      <c r="AN478" s="107"/>
      <c r="AO478" s="105"/>
      <c r="AP478" s="107"/>
      <c r="AQ478" s="109"/>
      <c r="AR478" s="109" t="str">
        <f>IFERROR(__xludf.DUMMYFUNCTION("IF(IFERROR(VLOOKUP(A478, IMPORTRANGE(""https://docs.google.com/spreadsheets/d/1f7uHQQgxgff8nh6aFDrh_cqkeFpcVPsvJILesm778_0"", ""工作表1!A:B""), 2, FALSE), """") &lt;&gt; """", ""有縮圖"", ""無縮圖"")"),"無縮圖")</f>
        <v>無縮圖</v>
      </c>
      <c r="AS478" s="107"/>
    </row>
    <row r="479">
      <c r="A479" s="114" t="s">
        <v>1619</v>
      </c>
      <c r="B479" s="94"/>
      <c r="C479" s="351"/>
      <c r="D479" s="96"/>
      <c r="E479" s="115" t="s">
        <v>2455</v>
      </c>
      <c r="F479" s="98"/>
      <c r="G479" s="94" t="s">
        <v>6957</v>
      </c>
      <c r="H479" s="338" t="s">
        <v>34</v>
      </c>
      <c r="I479" s="338" t="s">
        <v>84</v>
      </c>
      <c r="J479" s="302"/>
      <c r="K479" s="363" t="s">
        <v>8519</v>
      </c>
      <c r="L479" s="363" t="s">
        <v>223</v>
      </c>
      <c r="M479" s="112" t="b">
        <v>1</v>
      </c>
      <c r="N479" s="113" t="b">
        <v>1</v>
      </c>
      <c r="O479" s="113" t="b">
        <v>0</v>
      </c>
      <c r="P479" s="113" t="b">
        <v>1</v>
      </c>
      <c r="Q479" s="105"/>
      <c r="R479" s="106" t="str">
        <f t="array" ref="R479">IFERROR(INDEX('印量調查區'!G:G, MATCH(A479, '印量調查區'!A:A, 0)), "")</f>
        <v/>
      </c>
      <c r="S479" s="105"/>
      <c r="T479" s="107"/>
      <c r="U479" s="107"/>
      <c r="V479" s="107"/>
      <c r="W479" s="118" t="s">
        <v>8526</v>
      </c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72" t="s">
        <v>8528</v>
      </c>
      <c r="AH479" s="107"/>
      <c r="AI479" s="107"/>
      <c r="AJ479" s="107"/>
      <c r="AK479" s="107"/>
      <c r="AL479" s="107"/>
      <c r="AM479" s="107"/>
      <c r="AN479" s="105"/>
      <c r="AO479" s="118" t="s">
        <v>8530</v>
      </c>
      <c r="AP479" s="107"/>
      <c r="AQ479" s="109"/>
      <c r="AR479" s="109" t="str">
        <f>IFERROR(__xludf.DUMMYFUNCTION("IF(IFERROR(VLOOKUP(A479, IMPORTRANGE(""https://docs.google.com/spreadsheets/d/1f7uHQQgxgff8nh6aFDrh_cqkeFpcVPsvJILesm778_0"", ""工作表1!A:B""), 2, FALSE), """") &lt;&gt; """", ""有縮圖"", ""無縮圖"")"),"無縮圖")</f>
        <v>無縮圖</v>
      </c>
      <c r="AS479" s="107"/>
    </row>
    <row r="480">
      <c r="A480" s="114" t="s">
        <v>1620</v>
      </c>
      <c r="B480" s="94" t="s">
        <v>8532</v>
      </c>
      <c r="C480" s="290" t="s">
        <v>1874</v>
      </c>
      <c r="D480" s="116"/>
      <c r="E480" s="97" t="s">
        <v>1910</v>
      </c>
      <c r="F480" s="98"/>
      <c r="G480" s="94" t="s">
        <v>144</v>
      </c>
      <c r="H480" s="100"/>
      <c r="I480" s="100" t="s">
        <v>108</v>
      </c>
      <c r="J480" s="117" t="s">
        <v>8534</v>
      </c>
      <c r="K480" s="94"/>
      <c r="L480" s="111"/>
      <c r="M480" s="112" t="b">
        <v>1</v>
      </c>
      <c r="N480" s="113" t="b">
        <v>1</v>
      </c>
      <c r="O480" s="113" t="b">
        <v>1</v>
      </c>
      <c r="P480" s="113" t="b">
        <v>0</v>
      </c>
      <c r="Q480" s="107"/>
      <c r="R480" s="106" t="str">
        <f t="array" ref="R480">IFERROR(INDEX('印量調查區'!G:G, MATCH(A480, '印量調查區'!A:A, 0)), "")</f>
        <v/>
      </c>
      <c r="S480" s="118" t="s">
        <v>8536</v>
      </c>
      <c r="T480" s="107"/>
      <c r="U480" s="107"/>
      <c r="V480" s="107"/>
      <c r="W480" s="105"/>
      <c r="X480" s="107"/>
      <c r="Y480" s="118" t="s">
        <v>8538</v>
      </c>
      <c r="Z480" s="107"/>
      <c r="AA480" s="107"/>
      <c r="AB480" s="107"/>
      <c r="AC480" s="107"/>
      <c r="AD480" s="107"/>
      <c r="AE480" s="107"/>
      <c r="AF480" s="105"/>
      <c r="AG480" s="105"/>
      <c r="AH480" s="107"/>
      <c r="AI480" s="107"/>
      <c r="AJ480" s="107"/>
      <c r="AK480" s="107"/>
      <c r="AL480" s="107"/>
      <c r="AM480" s="107"/>
      <c r="AN480" s="108" t="s">
        <v>8541</v>
      </c>
      <c r="AO480" s="107"/>
      <c r="AP480" s="107"/>
      <c r="AQ480" s="109"/>
      <c r="AR480" s="109" t="str">
        <f>IFERROR(__xludf.DUMMYFUNCTION("IF(IFERROR(VLOOKUP(A480, IMPORTRANGE(""https://docs.google.com/spreadsheets/d/1f7uHQQgxgff8nh6aFDrh_cqkeFpcVPsvJILesm778_0"", ""工作表1!A:B""), 2, FALSE), """") &lt;&gt; """", ""有縮圖"", ""無縮圖"")"),"有縮圖")</f>
        <v>有縮圖</v>
      </c>
      <c r="AS480" s="107"/>
    </row>
    <row r="481">
      <c r="A481" s="114" t="s">
        <v>1621</v>
      </c>
      <c r="B481" s="94" t="s">
        <v>1621</v>
      </c>
      <c r="C481" s="290" t="s">
        <v>2541</v>
      </c>
      <c r="D481" s="115" t="s">
        <v>3227</v>
      </c>
      <c r="E481" s="96"/>
      <c r="F481" s="98"/>
      <c r="G481" s="94" t="s">
        <v>144</v>
      </c>
      <c r="H481" s="100"/>
      <c r="I481" s="100" t="s">
        <v>108</v>
      </c>
      <c r="J481" s="117" t="s">
        <v>145</v>
      </c>
      <c r="K481" s="94"/>
      <c r="L481" s="111"/>
      <c r="M481" s="112" t="b">
        <v>1</v>
      </c>
      <c r="N481" s="113" t="b">
        <v>1</v>
      </c>
      <c r="O481" s="113" t="b">
        <v>0</v>
      </c>
      <c r="P481" s="113" t="b">
        <v>0</v>
      </c>
      <c r="Q481" s="107"/>
      <c r="R481" s="106" t="str">
        <f t="array" ref="R481">IFERROR(INDEX('印量調查區'!G:G, MATCH(A481, '印量調查區'!A:A, 0)), "")</f>
        <v/>
      </c>
      <c r="S481" s="118" t="s">
        <v>8544</v>
      </c>
      <c r="T481" s="118" t="s">
        <v>8547</v>
      </c>
      <c r="U481" s="107"/>
      <c r="V481" s="107"/>
      <c r="W481" s="118" t="s">
        <v>8548</v>
      </c>
      <c r="X481" s="107"/>
      <c r="Y481" s="107"/>
      <c r="Z481" s="118" t="s">
        <v>8550</v>
      </c>
      <c r="AA481" s="107"/>
      <c r="AB481" s="107"/>
      <c r="AC481" s="107"/>
      <c r="AD481" s="107"/>
      <c r="AE481" s="107"/>
      <c r="AF481" s="107"/>
      <c r="AG481" s="107"/>
      <c r="AH481" s="107"/>
      <c r="AI481" s="107"/>
      <c r="AJ481" s="107"/>
      <c r="AK481" s="107"/>
      <c r="AL481" s="107"/>
      <c r="AM481" s="107"/>
      <c r="AN481" s="105"/>
      <c r="AO481" s="105"/>
      <c r="AP481" s="107"/>
      <c r="AQ481" s="109"/>
      <c r="AR481" s="109" t="str">
        <f>IFERROR(__xludf.DUMMYFUNCTION("IF(IFERROR(VLOOKUP(A481, IMPORTRANGE(""https://docs.google.com/spreadsheets/d/1f7uHQQgxgff8nh6aFDrh_cqkeFpcVPsvJILesm778_0"", ""工作表1!A:B""), 2, FALSE), """") &lt;&gt; """", ""有縮圖"", ""無縮圖"")"),"有縮圖")</f>
        <v>有縮圖</v>
      </c>
      <c r="AS481" s="105"/>
    </row>
    <row r="482">
      <c r="A482" s="114" t="s">
        <v>1623</v>
      </c>
      <c r="B482" s="94" t="s">
        <v>8554</v>
      </c>
      <c r="C482" s="290" t="s">
        <v>1910</v>
      </c>
      <c r="D482" s="97" t="s">
        <v>1910</v>
      </c>
      <c r="E482" s="96"/>
      <c r="F482" s="98"/>
      <c r="G482" s="94" t="s">
        <v>144</v>
      </c>
      <c r="H482" s="100"/>
      <c r="I482" s="100"/>
      <c r="J482" s="117"/>
      <c r="K482" s="94"/>
      <c r="L482" s="111"/>
      <c r="M482" s="112" t="b">
        <v>1</v>
      </c>
      <c r="N482" s="113" t="b">
        <v>0</v>
      </c>
      <c r="O482" s="113" t="b">
        <v>0</v>
      </c>
      <c r="P482" s="113" t="b">
        <v>0</v>
      </c>
      <c r="Q482" s="107"/>
      <c r="R482" s="106" t="str">
        <f t="array" ref="R482">IFERROR(INDEX('印量調查區'!G:G, MATCH(A482, '印量調查區'!A:A, 0)), "")</f>
        <v/>
      </c>
      <c r="S482" s="118" t="s">
        <v>8557</v>
      </c>
      <c r="T482" s="107"/>
      <c r="U482" s="107"/>
      <c r="V482" s="107"/>
      <c r="W482" s="118" t="s">
        <v>8559</v>
      </c>
      <c r="X482" s="107"/>
      <c r="Y482" s="118" t="s">
        <v>8560</v>
      </c>
      <c r="Z482" s="118" t="s">
        <v>8562</v>
      </c>
      <c r="AA482" s="107"/>
      <c r="AB482" s="107"/>
      <c r="AC482" s="107"/>
      <c r="AD482" s="107"/>
      <c r="AE482" s="107"/>
      <c r="AF482" s="107"/>
      <c r="AG482" s="107"/>
      <c r="AH482" s="107"/>
      <c r="AI482" s="107"/>
      <c r="AJ482" s="118" t="s">
        <v>8565</v>
      </c>
      <c r="AK482" s="107"/>
      <c r="AL482" s="107"/>
      <c r="AM482" s="107"/>
      <c r="AN482" s="107"/>
      <c r="AO482" s="105"/>
      <c r="AQ482" s="109"/>
      <c r="AR482" s="109" t="str">
        <f>IFERROR(__xludf.DUMMYFUNCTION("IF(IFERROR(VLOOKUP(A482, IMPORTRANGE(""https://docs.google.com/spreadsheets/d/1f7uHQQgxgff8nh6aFDrh_cqkeFpcVPsvJILesm778_0"", ""工作表1!A:B""), 2, FALSE), """") &lt;&gt; """", ""有縮圖"", ""無縮圖"")"),"有縮圖")</f>
        <v>有縮圖</v>
      </c>
      <c r="AS482" s="107"/>
    </row>
    <row r="483">
      <c r="A483" s="114" t="s">
        <v>1624</v>
      </c>
      <c r="B483" s="94"/>
      <c r="C483" s="290" t="s">
        <v>2728</v>
      </c>
      <c r="D483" s="97" t="s">
        <v>3364</v>
      </c>
      <c r="E483" s="96"/>
      <c r="F483" s="98"/>
      <c r="G483" s="94" t="s">
        <v>140</v>
      </c>
      <c r="H483" s="100" t="s">
        <v>34</v>
      </c>
      <c r="I483" s="100" t="s">
        <v>108</v>
      </c>
      <c r="J483" s="117" t="s">
        <v>8571</v>
      </c>
      <c r="K483" s="94" t="s">
        <v>8572</v>
      </c>
      <c r="L483" s="111"/>
      <c r="M483" s="112" t="b">
        <v>1</v>
      </c>
      <c r="N483" s="113" t="b">
        <v>1</v>
      </c>
      <c r="O483" s="113" t="b">
        <v>0</v>
      </c>
      <c r="P483" s="113" t="b">
        <v>1</v>
      </c>
      <c r="Q483" s="107"/>
      <c r="R483" s="106" t="str">
        <f t="array" ref="R483">IFERROR(INDEX('印量調查區'!G:G, MATCH(A483, '印量調查區'!A:A, 0)), "")</f>
        <v/>
      </c>
      <c r="S483" s="118" t="s">
        <v>4374</v>
      </c>
      <c r="T483" s="107"/>
      <c r="U483" s="107"/>
      <c r="V483" s="107"/>
      <c r="W483" s="118" t="s">
        <v>4375</v>
      </c>
      <c r="X483" s="107"/>
      <c r="Y483" s="107"/>
      <c r="Z483" s="107"/>
      <c r="AA483" s="107"/>
      <c r="AB483" s="107"/>
      <c r="AC483" s="107"/>
      <c r="AD483" s="107"/>
      <c r="AE483" s="118" t="s">
        <v>4376</v>
      </c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18" t="s">
        <v>8576</v>
      </c>
      <c r="AP483" s="118" t="s">
        <v>8580</v>
      </c>
      <c r="AQ483" s="109"/>
      <c r="AR483" s="109" t="str">
        <f>IFERROR(__xludf.DUMMYFUNCTION("IF(IFERROR(VLOOKUP(A483, IMPORTRANGE(""https://docs.google.com/spreadsheets/d/1f7uHQQgxgff8nh6aFDrh_cqkeFpcVPsvJILesm778_0"", ""工作表1!A:B""), 2, FALSE), """") &lt;&gt; """", ""有縮圖"", ""無縮圖"")"),"無縮圖")</f>
        <v>無縮圖</v>
      </c>
      <c r="AS483" s="107"/>
    </row>
    <row r="484">
      <c r="A484" s="114" t="s">
        <v>1625</v>
      </c>
      <c r="B484" s="94"/>
      <c r="C484" s="290" t="s">
        <v>2377</v>
      </c>
      <c r="D484" s="96"/>
      <c r="E484" s="97" t="s">
        <v>3643</v>
      </c>
      <c r="F484" s="98"/>
      <c r="G484" s="94" t="s">
        <v>144</v>
      </c>
      <c r="H484" s="100"/>
      <c r="I484" s="100"/>
      <c r="J484" s="117"/>
      <c r="K484" s="94"/>
      <c r="L484" s="111"/>
      <c r="M484" s="112" t="b">
        <v>1</v>
      </c>
      <c r="N484" s="113" t="b">
        <v>0</v>
      </c>
      <c r="O484" s="113" t="b">
        <v>0</v>
      </c>
      <c r="P484" s="113" t="b">
        <v>0</v>
      </c>
      <c r="Q484" s="107"/>
      <c r="R484" s="106" t="str">
        <f t="array" ref="R484">IFERROR(INDEX('印量調查區'!G:G, MATCH(A484, '印量調查區'!A:A, 0)), "")</f>
        <v/>
      </c>
      <c r="S484" s="107"/>
      <c r="T484" s="107"/>
      <c r="U484" s="118" t="s">
        <v>8592</v>
      </c>
      <c r="V484" s="107"/>
      <c r="W484" s="118" t="s">
        <v>8594</v>
      </c>
      <c r="X484" s="118" t="s">
        <v>8600</v>
      </c>
      <c r="Y484" s="107"/>
      <c r="Z484" s="118" t="s">
        <v>8604</v>
      </c>
      <c r="AA484" s="118" t="s">
        <v>8606</v>
      </c>
      <c r="AB484" s="107"/>
      <c r="AC484" s="107"/>
      <c r="AD484" s="107"/>
      <c r="AE484" s="107"/>
      <c r="AF484" s="107"/>
      <c r="AG484" s="107"/>
      <c r="AH484" s="107"/>
      <c r="AI484" s="107"/>
      <c r="AJ484" s="107"/>
      <c r="AK484" s="107"/>
      <c r="AL484" s="107"/>
      <c r="AM484" s="107"/>
      <c r="AN484" s="107"/>
      <c r="AO484" s="105"/>
      <c r="AP484" s="107"/>
      <c r="AQ484" s="109"/>
      <c r="AR484" s="109" t="str">
        <f>IFERROR(__xludf.DUMMYFUNCTION("IF(IFERROR(VLOOKUP(A484, IMPORTRANGE(""https://docs.google.com/spreadsheets/d/1f7uHQQgxgff8nh6aFDrh_cqkeFpcVPsvJILesm778_0"", ""工作表1!A:B""), 2, FALSE), """") &lt;&gt; """", ""有縮圖"", ""無縮圖"")"),"無縮圖")</f>
        <v>無縮圖</v>
      </c>
      <c r="AS484" s="107"/>
    </row>
    <row r="485">
      <c r="A485" s="114" t="s">
        <v>1626</v>
      </c>
      <c r="B485" s="94"/>
      <c r="C485" s="351"/>
      <c r="D485" s="115" t="s">
        <v>3161</v>
      </c>
      <c r="E485" s="97" t="s">
        <v>3161</v>
      </c>
      <c r="F485" s="98"/>
      <c r="G485" s="94" t="s">
        <v>4244</v>
      </c>
      <c r="H485" s="99"/>
      <c r="I485" s="99"/>
      <c r="J485" s="110"/>
      <c r="K485" s="98"/>
      <c r="L485" s="111"/>
      <c r="M485" s="112" t="b">
        <v>1</v>
      </c>
      <c r="N485" s="113" t="b">
        <v>0</v>
      </c>
      <c r="O485" s="113" t="b">
        <v>1</v>
      </c>
      <c r="P485" s="113" t="b">
        <v>0</v>
      </c>
      <c r="Q485" s="107"/>
      <c r="R485" s="106" t="str">
        <f t="array" ref="R485">IFERROR(INDEX('印量調查區'!G:G, MATCH(A485, '印量調查區'!A:A, 0)), "")</f>
        <v/>
      </c>
      <c r="S485" s="118" t="s">
        <v>8614</v>
      </c>
      <c r="T485" s="107"/>
      <c r="U485" s="107"/>
      <c r="V485" s="107"/>
      <c r="W485" s="118" t="s">
        <v>8621</v>
      </c>
      <c r="X485" s="107"/>
      <c r="Y485" s="107"/>
      <c r="Z485" s="107"/>
      <c r="AA485" s="107"/>
      <c r="AB485" s="107"/>
      <c r="AC485" s="107"/>
      <c r="AD485" s="107"/>
      <c r="AE485" s="107"/>
      <c r="AF485" s="118" t="s">
        <v>8622</v>
      </c>
      <c r="AG485" s="107"/>
      <c r="AH485" s="107"/>
      <c r="AI485" s="118" t="s">
        <v>8626</v>
      </c>
      <c r="AJ485" s="107"/>
      <c r="AK485" s="107"/>
      <c r="AL485" s="107"/>
      <c r="AM485" s="107"/>
      <c r="AN485" s="118" t="s">
        <v>8628</v>
      </c>
      <c r="AO485" s="107"/>
      <c r="AP485" s="107"/>
      <c r="AQ485" s="109"/>
      <c r="AR485" s="109" t="str">
        <f>IFERROR(__xludf.DUMMYFUNCTION("IF(IFERROR(VLOOKUP(A485, IMPORTRANGE(""https://docs.google.com/spreadsheets/d/1f7uHQQgxgff8nh6aFDrh_cqkeFpcVPsvJILesm778_0"", ""工作表1!A:B""), 2, FALSE), """") &lt;&gt; """", ""有縮圖"", ""無縮圖"")"),"無縮圖")</f>
        <v>無縮圖</v>
      </c>
      <c r="AS485" s="107"/>
    </row>
    <row r="486">
      <c r="A486" s="114" t="s">
        <v>1627</v>
      </c>
      <c r="B486" s="94" t="s">
        <v>3367</v>
      </c>
      <c r="C486" s="351"/>
      <c r="D486" s="97" t="s">
        <v>2076</v>
      </c>
      <c r="E486" s="97" t="s">
        <v>2976</v>
      </c>
      <c r="F486" s="98"/>
      <c r="G486" s="94" t="s">
        <v>144</v>
      </c>
      <c r="H486" s="100"/>
      <c r="I486" s="100"/>
      <c r="J486" s="110"/>
      <c r="K486" s="94"/>
      <c r="L486" s="111"/>
      <c r="M486" s="112" t="b">
        <v>1</v>
      </c>
      <c r="N486" s="113" t="b">
        <v>0</v>
      </c>
      <c r="O486" s="113" t="b">
        <v>0</v>
      </c>
      <c r="P486" s="113" t="b">
        <v>0</v>
      </c>
      <c r="Q486" s="105"/>
      <c r="R486" s="106" t="str">
        <f t="array" ref="R486">IFERROR(INDEX('印量調查區'!G:G, MATCH(A486, '印量調查區'!A:A, 0)), "")</f>
        <v/>
      </c>
      <c r="S486" s="118" t="s">
        <v>3373</v>
      </c>
      <c r="T486" s="107"/>
      <c r="U486" s="107"/>
      <c r="V486" s="107"/>
      <c r="W486" s="361" t="s">
        <v>3374</v>
      </c>
      <c r="X486" s="107"/>
      <c r="Y486" s="118" t="s">
        <v>3375</v>
      </c>
      <c r="Z486" s="105"/>
      <c r="AA486" s="107"/>
      <c r="AB486" s="107"/>
      <c r="AC486" s="107"/>
      <c r="AD486" s="107"/>
      <c r="AE486" s="107"/>
      <c r="AF486" s="107"/>
      <c r="AG486" s="107"/>
      <c r="AH486" s="107"/>
      <c r="AI486" s="107"/>
      <c r="AJ486" s="107"/>
      <c r="AK486" s="107"/>
      <c r="AL486" s="107"/>
      <c r="AM486" s="107"/>
      <c r="AN486" s="107"/>
      <c r="AO486" s="105"/>
      <c r="AP486" s="107"/>
      <c r="AQ486" s="109"/>
      <c r="AR486" s="109" t="str">
        <f>IFERROR(__xludf.DUMMYFUNCTION("IF(IFERROR(VLOOKUP(A486, IMPORTRANGE(""https://docs.google.com/spreadsheets/d/1f7uHQQgxgff8nh6aFDrh_cqkeFpcVPsvJILesm778_0"", ""工作表1!A:B""), 2, FALSE), """") &lt;&gt; """", ""有縮圖"", ""無縮圖"")"),"無縮圖")</f>
        <v>無縮圖</v>
      </c>
      <c r="AS486" s="107"/>
    </row>
    <row r="487">
      <c r="A487" s="114" t="s">
        <v>1628</v>
      </c>
      <c r="B487" s="94"/>
      <c r="C487" s="290" t="s">
        <v>2362</v>
      </c>
      <c r="D487" s="116"/>
      <c r="E487" s="96"/>
      <c r="F487" s="98"/>
      <c r="G487" s="94"/>
      <c r="H487" s="99"/>
      <c r="I487" s="99"/>
      <c r="J487" s="110"/>
      <c r="K487" s="98"/>
      <c r="L487" s="111"/>
      <c r="M487" s="112" t="b">
        <v>0</v>
      </c>
      <c r="N487" s="113" t="b">
        <v>0</v>
      </c>
      <c r="O487" s="113" t="b">
        <v>0</v>
      </c>
      <c r="P487" s="113" t="b">
        <v>0</v>
      </c>
      <c r="Q487" s="107"/>
      <c r="R487" s="106" t="str">
        <f t="array" ref="R487">IFERROR(INDEX('印量調查區'!G:G, MATCH(A487, '印量調查區'!A:A, 0)), "")</f>
        <v/>
      </c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  <c r="AI487" s="107"/>
      <c r="AJ487" s="107"/>
      <c r="AK487" s="107"/>
      <c r="AL487" s="107"/>
      <c r="AM487" s="107"/>
      <c r="AN487" s="107"/>
      <c r="AO487" s="107"/>
      <c r="AP487" s="107"/>
      <c r="AQ487" s="109"/>
      <c r="AR487" s="109" t="str">
        <f>IFERROR(__xludf.DUMMYFUNCTION("IF(IFERROR(VLOOKUP(A487, IMPORTRANGE(""https://docs.google.com/spreadsheets/d/1f7uHQQgxgff8nh6aFDrh_cqkeFpcVPsvJILesm778_0"", ""工作表1!A:B""), 2, FALSE), """") &lt;&gt; """", ""有縮圖"", ""無縮圖"")"),"無縮圖")</f>
        <v>無縮圖</v>
      </c>
      <c r="AS487" s="107"/>
    </row>
    <row r="488">
      <c r="A488" s="114" t="s">
        <v>1629</v>
      </c>
      <c r="B488" s="94"/>
      <c r="C488" s="290" t="s">
        <v>2480</v>
      </c>
      <c r="D488" s="96"/>
      <c r="E488" s="97" t="s">
        <v>2469</v>
      </c>
      <c r="F488" s="98"/>
      <c r="G488" s="94" t="s">
        <v>6957</v>
      </c>
      <c r="H488" s="99"/>
      <c r="I488" s="99"/>
      <c r="J488" s="110"/>
      <c r="K488" s="94" t="s">
        <v>8644</v>
      </c>
      <c r="L488" s="111"/>
      <c r="M488" s="112" t="b">
        <v>1</v>
      </c>
      <c r="N488" s="113" t="b">
        <v>1</v>
      </c>
      <c r="O488" s="113" t="b">
        <v>0</v>
      </c>
      <c r="P488" s="113" t="b">
        <v>0</v>
      </c>
      <c r="Q488" s="105" t="s">
        <v>5823</v>
      </c>
      <c r="R488" s="106" t="str">
        <f t="array" ref="R488">IFERROR(INDEX('印量調查區'!G:G, MATCH(A488, '印量調查區'!A:A, 0)), "")</f>
        <v/>
      </c>
      <c r="S488" s="107"/>
      <c r="T488" s="107"/>
      <c r="U488" s="107"/>
      <c r="V488" s="107"/>
      <c r="W488" s="118" t="s">
        <v>8646</v>
      </c>
      <c r="X488" s="107"/>
      <c r="Y488" s="107"/>
      <c r="Z488" s="107"/>
      <c r="AA488" s="107"/>
      <c r="AB488" s="107"/>
      <c r="AC488" s="107"/>
      <c r="AD488" s="118" t="s">
        <v>8649</v>
      </c>
      <c r="AE488" s="118" t="s">
        <v>8652</v>
      </c>
      <c r="AF488" s="118" t="s">
        <v>8654</v>
      </c>
      <c r="AG488" s="118" t="s">
        <v>8655</v>
      </c>
      <c r="AH488" s="107"/>
      <c r="AI488" s="118" t="s">
        <v>8657</v>
      </c>
      <c r="AJ488" s="107"/>
      <c r="AK488" s="107"/>
      <c r="AL488" s="118" t="s">
        <v>8659</v>
      </c>
      <c r="AM488" s="107"/>
      <c r="AN488" s="107"/>
      <c r="AO488" s="107"/>
      <c r="AP488" s="107"/>
      <c r="AQ488" s="109"/>
      <c r="AR488" s="109" t="str">
        <f>IFERROR(__xludf.DUMMYFUNCTION("IF(IFERROR(VLOOKUP(A488, IMPORTRANGE(""https://docs.google.com/spreadsheets/d/1f7uHQQgxgff8nh6aFDrh_cqkeFpcVPsvJILesm778_0"", ""工作表1!A:B""), 2, FALSE), """") &lt;&gt; """", ""有縮圖"", ""無縮圖"")"),"無縮圖")</f>
        <v>無縮圖</v>
      </c>
      <c r="AS488" s="107"/>
    </row>
    <row r="489">
      <c r="A489" s="114" t="s">
        <v>1631</v>
      </c>
      <c r="B489" s="94" t="s">
        <v>8664</v>
      </c>
      <c r="C489" s="290" t="s">
        <v>2238</v>
      </c>
      <c r="D489" s="97" t="s">
        <v>2238</v>
      </c>
      <c r="E489" s="96"/>
      <c r="F489" s="98"/>
      <c r="G489" s="94" t="s">
        <v>144</v>
      </c>
      <c r="H489" s="100" t="s">
        <v>35</v>
      </c>
      <c r="I489" s="100" t="s">
        <v>84</v>
      </c>
      <c r="J489" s="110"/>
      <c r="K489" s="94" t="s">
        <v>8666</v>
      </c>
      <c r="L489" s="111"/>
      <c r="M489" s="112" t="b">
        <v>1</v>
      </c>
      <c r="N489" s="113" t="b">
        <v>1</v>
      </c>
      <c r="O489" s="113" t="b">
        <v>1</v>
      </c>
      <c r="P489" s="113" t="b">
        <v>1</v>
      </c>
      <c r="Q489" s="107"/>
      <c r="R489" s="106" t="str">
        <f t="array" ref="R489">IFERROR(INDEX('印量調查區'!G:G, MATCH(A489, '印量調查區'!A:A, 0)), "")</f>
        <v/>
      </c>
      <c r="S489" s="107"/>
      <c r="T489" s="107"/>
      <c r="U489" s="107"/>
      <c r="V489" s="107"/>
      <c r="W489" s="107"/>
      <c r="X489" s="118" t="s">
        <v>8669</v>
      </c>
      <c r="Y489" s="107"/>
      <c r="Z489" s="118" t="s">
        <v>8671</v>
      </c>
      <c r="AA489" s="107"/>
      <c r="AB489" s="107"/>
      <c r="AC489" s="107"/>
      <c r="AD489" s="107"/>
      <c r="AE489" s="107"/>
      <c r="AF489" s="107"/>
      <c r="AG489" s="107"/>
      <c r="AH489" s="107"/>
      <c r="AI489" s="107"/>
      <c r="AJ489" s="107"/>
      <c r="AK489" s="107"/>
      <c r="AL489" s="107"/>
      <c r="AM489" s="107"/>
      <c r="AN489" s="118" t="s">
        <v>8674</v>
      </c>
      <c r="AO489" s="118" t="s">
        <v>8676</v>
      </c>
      <c r="AP489" s="108" t="s">
        <v>8678</v>
      </c>
      <c r="AQ489" s="109"/>
      <c r="AR489" s="109" t="str">
        <f>IFERROR(__xludf.DUMMYFUNCTION("IF(IFERROR(VLOOKUP(A489, IMPORTRANGE(""https://docs.google.com/spreadsheets/d/1f7uHQQgxgff8nh6aFDrh_cqkeFpcVPsvJILesm778_0"", ""工作表1!A:B""), 2, FALSE), """") &lt;&gt; """", ""有縮圖"", ""無縮圖"")"),"有縮圖")</f>
        <v>有縮圖</v>
      </c>
      <c r="AS489" s="107"/>
    </row>
    <row r="490">
      <c r="A490" s="114" t="s">
        <v>1632</v>
      </c>
      <c r="B490" s="94" t="s">
        <v>4747</v>
      </c>
      <c r="C490" s="290" t="s">
        <v>1938</v>
      </c>
      <c r="D490" s="256" t="s">
        <v>8682</v>
      </c>
      <c r="E490" s="256" t="s">
        <v>8683</v>
      </c>
      <c r="F490" s="98"/>
      <c r="G490" s="94" t="s">
        <v>144</v>
      </c>
      <c r="H490" s="100" t="s">
        <v>34</v>
      </c>
      <c r="I490" s="100" t="s">
        <v>108</v>
      </c>
      <c r="J490" s="117" t="s">
        <v>5919</v>
      </c>
      <c r="K490" s="94" t="s">
        <v>8685</v>
      </c>
      <c r="L490" s="111"/>
      <c r="M490" s="112" t="b">
        <v>1</v>
      </c>
      <c r="N490" s="113" t="b">
        <v>1</v>
      </c>
      <c r="O490" s="113" t="b">
        <v>1</v>
      </c>
      <c r="P490" s="113" t="b">
        <v>1</v>
      </c>
      <c r="Q490" s="107"/>
      <c r="R490" s="106" t="str">
        <f t="array" ref="R490">IFERROR(INDEX('印量調查區'!G:G, MATCH(A490, '印量調查區'!A:A, 0)), "")</f>
        <v/>
      </c>
      <c r="S490" s="118" t="s">
        <v>8688</v>
      </c>
      <c r="T490" s="107"/>
      <c r="U490" s="107"/>
      <c r="V490" s="107"/>
      <c r="W490" s="118" t="s">
        <v>8691</v>
      </c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18" t="s">
        <v>8693</v>
      </c>
      <c r="AH490" s="107"/>
      <c r="AI490" s="107"/>
      <c r="AJ490" s="107"/>
      <c r="AK490" s="107"/>
      <c r="AL490" s="107"/>
      <c r="AM490" s="107"/>
      <c r="AN490" s="118" t="s">
        <v>8696</v>
      </c>
      <c r="AO490" s="118" t="s">
        <v>8699</v>
      </c>
      <c r="AP490" s="107"/>
      <c r="AQ490" s="109"/>
      <c r="AR490" s="109" t="str">
        <f>IFERROR(__xludf.DUMMYFUNCTION("IF(IFERROR(VLOOKUP(A490, IMPORTRANGE(""https://docs.google.com/spreadsheets/d/1f7uHQQgxgff8nh6aFDrh_cqkeFpcVPsvJILesm778_0"", ""工作表1!A:B""), 2, FALSE), """") &lt;&gt; """", ""有縮圖"", ""無縮圖"")"),"有縮圖")</f>
        <v>有縮圖</v>
      </c>
      <c r="AS490" s="107"/>
    </row>
    <row r="491">
      <c r="A491" s="114" t="s">
        <v>1633</v>
      </c>
      <c r="B491" s="94" t="s">
        <v>8705</v>
      </c>
      <c r="C491" s="290" t="s">
        <v>254</v>
      </c>
      <c r="D491" s="116"/>
      <c r="E491" s="96"/>
      <c r="F491" s="98"/>
      <c r="G491" s="94" t="s">
        <v>144</v>
      </c>
      <c r="H491" s="100"/>
      <c r="I491" s="100"/>
      <c r="J491" s="101"/>
      <c r="K491" s="94"/>
      <c r="L491" s="102"/>
      <c r="M491" s="112" t="b">
        <v>1</v>
      </c>
      <c r="N491" s="113" t="b">
        <v>0</v>
      </c>
      <c r="O491" s="113" t="b">
        <v>0</v>
      </c>
      <c r="P491" s="113" t="b">
        <v>0</v>
      </c>
      <c r="Q491" s="105"/>
      <c r="R491" s="106" t="str">
        <f t="array" ref="R491">IFERROR(INDEX('印量調查區'!G:G, MATCH(A491, '印量調查區'!A:A, 0)), "")</f>
        <v/>
      </c>
      <c r="S491" s="107"/>
      <c r="T491" s="107"/>
      <c r="U491" s="107"/>
      <c r="V491" s="107"/>
      <c r="W491" s="105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  <c r="AI491" s="107"/>
      <c r="AJ491" s="107"/>
      <c r="AK491" s="107"/>
      <c r="AL491" s="107"/>
      <c r="AM491" s="118" t="s">
        <v>8708</v>
      </c>
      <c r="AN491" s="107"/>
      <c r="AO491" s="107"/>
      <c r="AP491" s="107"/>
      <c r="AQ491" s="109"/>
      <c r="AR491" s="109" t="str">
        <f>IFERROR(__xludf.DUMMYFUNCTION("IF(IFERROR(VLOOKUP(A491, IMPORTRANGE(""https://docs.google.com/spreadsheets/d/1f7uHQQgxgff8nh6aFDrh_cqkeFpcVPsvJILesm778_0"", ""工作表1!A:B""), 2, FALSE), """") &lt;&gt; """", ""有縮圖"", ""無縮圖"")"),"無縮圖")</f>
        <v>無縮圖</v>
      </c>
      <c r="AS491" s="107"/>
    </row>
    <row r="492">
      <c r="A492" s="114" t="s">
        <v>1635</v>
      </c>
      <c r="B492" s="94"/>
      <c r="C492" s="351"/>
      <c r="D492" s="115" t="s">
        <v>2737</v>
      </c>
      <c r="E492" s="97" t="s">
        <v>2737</v>
      </c>
      <c r="F492" s="98"/>
      <c r="G492" s="94" t="s">
        <v>140</v>
      </c>
      <c r="H492" s="99"/>
      <c r="I492" s="99"/>
      <c r="J492" s="110"/>
      <c r="K492" s="98"/>
      <c r="L492" s="111"/>
      <c r="M492" s="112" t="b">
        <v>1</v>
      </c>
      <c r="N492" s="113" t="b">
        <v>0</v>
      </c>
      <c r="O492" s="113" t="b">
        <v>0</v>
      </c>
      <c r="P492" s="113" t="b">
        <v>0</v>
      </c>
      <c r="Q492" s="107"/>
      <c r="R492" s="106" t="str">
        <f t="array" ref="R492">IFERROR(INDEX('印量調查區'!G:G, MATCH(A492, '印量調查區'!A:A, 0)), "")</f>
        <v/>
      </c>
      <c r="S492" s="118" t="s">
        <v>8712</v>
      </c>
      <c r="T492" s="107"/>
      <c r="U492" s="107"/>
      <c r="V492" s="107"/>
      <c r="W492" s="118" t="s">
        <v>8715</v>
      </c>
      <c r="X492" s="118" t="s">
        <v>8716</v>
      </c>
      <c r="Y492" s="118" t="s">
        <v>8716</v>
      </c>
      <c r="Z492" s="107"/>
      <c r="AA492" s="107"/>
      <c r="AB492" s="107"/>
      <c r="AC492" s="107"/>
      <c r="AD492" s="107"/>
      <c r="AE492" s="118" t="s">
        <v>8718</v>
      </c>
      <c r="AF492" s="118" t="s">
        <v>8721</v>
      </c>
      <c r="AG492" s="107"/>
      <c r="AH492" s="107"/>
      <c r="AI492" s="107"/>
      <c r="AJ492" s="107"/>
      <c r="AK492" s="107"/>
      <c r="AL492" s="107"/>
      <c r="AM492" s="107"/>
      <c r="AN492" s="107"/>
      <c r="AO492" s="107"/>
      <c r="AP492" s="107"/>
      <c r="AQ492" s="109"/>
      <c r="AR492" s="109" t="str">
        <f>IFERROR(__xludf.DUMMYFUNCTION("IF(IFERROR(VLOOKUP(A492, IMPORTRANGE(""https://docs.google.com/spreadsheets/d/1f7uHQQgxgff8nh6aFDrh_cqkeFpcVPsvJILesm778_0"", ""工作表1!A:B""), 2, FALSE), """") &lt;&gt; """", ""有縮圖"", ""無縮圖"")"),"無縮圖")</f>
        <v>無縮圖</v>
      </c>
      <c r="AS492" s="107"/>
    </row>
    <row r="493">
      <c r="A493" s="114" t="s">
        <v>1636</v>
      </c>
      <c r="B493" s="94"/>
      <c r="C493" s="290" t="s">
        <v>2319</v>
      </c>
      <c r="D493" s="115" t="s">
        <v>3066</v>
      </c>
      <c r="E493" s="96"/>
      <c r="F493" s="98"/>
      <c r="G493" s="94" t="s">
        <v>144</v>
      </c>
      <c r="H493" s="100" t="s">
        <v>34</v>
      </c>
      <c r="I493" s="100" t="s">
        <v>108</v>
      </c>
      <c r="J493" s="117" t="s">
        <v>6412</v>
      </c>
      <c r="K493" s="94" t="s">
        <v>8723</v>
      </c>
      <c r="L493" s="111"/>
      <c r="M493" s="112" t="b">
        <v>1</v>
      </c>
      <c r="N493" s="113" t="b">
        <v>1</v>
      </c>
      <c r="O493" s="113" t="b">
        <v>1</v>
      </c>
      <c r="P493" s="113" t="b">
        <v>0</v>
      </c>
      <c r="Q493" s="107"/>
      <c r="R493" s="106" t="str">
        <f t="array" ref="R493">IFERROR(INDEX('印量調查區'!G:G, MATCH(A493, '印量調查區'!A:A, 0)), "")</f>
        <v/>
      </c>
      <c r="S493" s="118" t="s">
        <v>8727</v>
      </c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  <c r="AI493" s="107"/>
      <c r="AJ493" s="107"/>
      <c r="AK493" s="107"/>
      <c r="AL493" s="107"/>
      <c r="AM493" s="107"/>
      <c r="AN493" s="108" t="s">
        <v>8733</v>
      </c>
      <c r="AO493" s="107"/>
      <c r="AP493" s="107"/>
      <c r="AQ493" s="109"/>
      <c r="AR493" s="109" t="str">
        <f>IFERROR(__xludf.DUMMYFUNCTION("IF(IFERROR(VLOOKUP(A493, IMPORTRANGE(""https://docs.google.com/spreadsheets/d/1f7uHQQgxgff8nh6aFDrh_cqkeFpcVPsvJILesm778_0"", ""工作表1!A:B""), 2, FALSE), """") &lt;&gt; """", ""有縮圖"", ""無縮圖"")"),"無縮圖")</f>
        <v>無縮圖</v>
      </c>
      <c r="AS493" s="107"/>
    </row>
    <row r="494">
      <c r="A494" s="114" t="s">
        <v>1637</v>
      </c>
      <c r="B494" s="94"/>
      <c r="C494" s="351"/>
      <c r="D494" s="96"/>
      <c r="E494" s="97" t="s">
        <v>2062</v>
      </c>
      <c r="F494" s="98"/>
      <c r="G494" s="94" t="s">
        <v>144</v>
      </c>
      <c r="H494" s="99"/>
      <c r="I494" s="100"/>
      <c r="J494" s="101"/>
      <c r="K494" s="94"/>
      <c r="L494" s="111"/>
      <c r="M494" s="112" t="b">
        <v>1</v>
      </c>
      <c r="N494" s="113" t="b">
        <v>0</v>
      </c>
      <c r="O494" s="113" t="b">
        <v>0</v>
      </c>
      <c r="P494" s="113" t="b">
        <v>0</v>
      </c>
      <c r="Q494" s="107"/>
      <c r="R494" s="106" t="str">
        <f t="array" ref="R494">IFERROR(INDEX('印量調查區'!G:G, MATCH(A494, '印量調查區'!A:A, 0)), "")</f>
        <v/>
      </c>
      <c r="S494" s="118" t="s">
        <v>8737</v>
      </c>
      <c r="T494" s="107"/>
      <c r="U494" s="107"/>
      <c r="V494" s="107"/>
      <c r="W494" s="118" t="s">
        <v>8744</v>
      </c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  <c r="AI494" s="107"/>
      <c r="AJ494" s="107"/>
      <c r="AK494" s="107"/>
      <c r="AL494" s="107"/>
      <c r="AM494" s="107"/>
      <c r="AN494" s="107"/>
      <c r="AO494" s="105"/>
      <c r="AP494" s="107"/>
      <c r="AQ494" s="109"/>
      <c r="AR494" s="109" t="str">
        <f>IFERROR(__xludf.DUMMYFUNCTION("IF(IFERROR(VLOOKUP(A494, IMPORTRANGE(""https://docs.google.com/spreadsheets/d/1f7uHQQgxgff8nh6aFDrh_cqkeFpcVPsvJILesm778_0"", ""工作表1!A:B""), 2, FALSE), """") &lt;&gt; """", ""有縮圖"", ""無縮圖"")"),"無縮圖")</f>
        <v>無縮圖</v>
      </c>
      <c r="AS494" s="107"/>
    </row>
    <row r="495">
      <c r="A495" s="114" t="s">
        <v>1638</v>
      </c>
      <c r="B495" s="94"/>
      <c r="C495" s="290" t="s">
        <v>2243</v>
      </c>
      <c r="D495" s="96"/>
      <c r="E495" s="97" t="s">
        <v>2238</v>
      </c>
      <c r="F495" s="98"/>
      <c r="G495" s="94" t="s">
        <v>144</v>
      </c>
      <c r="H495" s="100" t="s">
        <v>34</v>
      </c>
      <c r="I495" s="100" t="s">
        <v>108</v>
      </c>
      <c r="J495" s="117" t="s">
        <v>8750</v>
      </c>
      <c r="K495" s="94" t="s">
        <v>8751</v>
      </c>
      <c r="L495" s="102"/>
      <c r="M495" s="112" t="b">
        <v>1</v>
      </c>
      <c r="N495" s="113" t="b">
        <v>1</v>
      </c>
      <c r="O495" s="113" t="b">
        <v>0</v>
      </c>
      <c r="P495" s="113" t="b">
        <v>1</v>
      </c>
      <c r="Q495" s="107"/>
      <c r="R495" s="106" t="str">
        <f t="array" ref="R495">IFERROR(INDEX('印量調查區'!G:G, MATCH(A495, '印量調查區'!A:A, 0)), "")</f>
        <v/>
      </c>
      <c r="S495" s="118" t="s">
        <v>8753</v>
      </c>
      <c r="T495" s="107"/>
      <c r="U495" s="107"/>
      <c r="V495" s="107"/>
      <c r="W495" s="118" t="s">
        <v>8755</v>
      </c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  <c r="AI495" s="107"/>
      <c r="AJ495" s="107"/>
      <c r="AK495" s="107"/>
      <c r="AL495" s="107"/>
      <c r="AM495" s="107"/>
      <c r="AN495" s="105"/>
      <c r="AO495" s="118" t="s">
        <v>8761</v>
      </c>
      <c r="AP495" s="107"/>
      <c r="AQ495" s="109"/>
      <c r="AR495" s="109" t="str">
        <f>IFERROR(__xludf.DUMMYFUNCTION("IF(IFERROR(VLOOKUP(A495, IMPORTRANGE(""https://docs.google.com/spreadsheets/d/1f7uHQQgxgff8nh6aFDrh_cqkeFpcVPsvJILesm778_0"", ""工作表1!A:B""), 2, FALSE), """") &lt;&gt; """", ""有縮圖"", ""無縮圖"")"),"無縮圖")</f>
        <v>無縮圖</v>
      </c>
      <c r="AS495" s="107"/>
    </row>
    <row r="496">
      <c r="A496" s="114" t="s">
        <v>1640</v>
      </c>
      <c r="B496" s="94" t="s">
        <v>4123</v>
      </c>
      <c r="C496" s="290" t="s">
        <v>2059</v>
      </c>
      <c r="D496" s="115" t="s">
        <v>2969</v>
      </c>
      <c r="E496" s="96"/>
      <c r="F496" s="98"/>
      <c r="G496" s="94" t="s">
        <v>144</v>
      </c>
      <c r="H496" s="100" t="s">
        <v>35</v>
      </c>
      <c r="I496" s="100" t="s">
        <v>108</v>
      </c>
      <c r="J496" s="117" t="s">
        <v>4104</v>
      </c>
      <c r="K496" s="94" t="s">
        <v>8766</v>
      </c>
      <c r="L496" s="111"/>
      <c r="M496" s="112" t="b">
        <v>1</v>
      </c>
      <c r="N496" s="113" t="b">
        <v>1</v>
      </c>
      <c r="O496" s="113" t="b">
        <v>0</v>
      </c>
      <c r="P496" s="113" t="b">
        <v>1</v>
      </c>
      <c r="Q496" s="107"/>
      <c r="R496" s="106" t="str">
        <f t="array" ref="R496">IFERROR(INDEX('印量調查區'!G:G, MATCH(A496, '印量調查區'!A:A, 0)), "")</f>
        <v/>
      </c>
      <c r="S496" s="118" t="s">
        <v>4126</v>
      </c>
      <c r="T496" s="107"/>
      <c r="U496" s="107"/>
      <c r="V496" s="107"/>
      <c r="W496" s="118" t="s">
        <v>4127</v>
      </c>
      <c r="X496" s="107"/>
      <c r="Y496" s="118" t="s">
        <v>4129</v>
      </c>
      <c r="Z496" s="118" t="s">
        <v>4130</v>
      </c>
      <c r="AA496" s="118" t="s">
        <v>4131</v>
      </c>
      <c r="AB496" s="107"/>
      <c r="AC496" s="107"/>
      <c r="AD496" s="107"/>
      <c r="AE496" s="118" t="s">
        <v>4132</v>
      </c>
      <c r="AF496" s="107"/>
      <c r="AG496" s="107"/>
      <c r="AH496" s="107"/>
      <c r="AI496" s="118" t="s">
        <v>4133</v>
      </c>
      <c r="AJ496" s="118" t="s">
        <v>4134</v>
      </c>
      <c r="AK496" s="107"/>
      <c r="AL496" s="107"/>
      <c r="AM496" s="107"/>
      <c r="AN496" s="107"/>
      <c r="AO496" s="118" t="s">
        <v>8780</v>
      </c>
      <c r="AP496" s="107"/>
      <c r="AQ496" s="109"/>
      <c r="AR496" s="109" t="str">
        <f>IFERROR(__xludf.DUMMYFUNCTION("IF(IFERROR(VLOOKUP(A496, IMPORTRANGE(""https://docs.google.com/spreadsheets/d/1f7uHQQgxgff8nh6aFDrh_cqkeFpcVPsvJILesm778_0"", ""工作表1!A:B""), 2, FALSE), """") &lt;&gt; """", ""有縮圖"", ""無縮圖"")"),"無縮圖")</f>
        <v>無縮圖</v>
      </c>
      <c r="AS496" s="107"/>
    </row>
    <row r="497">
      <c r="A497" s="114" t="s">
        <v>1641</v>
      </c>
      <c r="B497" s="94" t="s">
        <v>8783</v>
      </c>
      <c r="C497" s="290" t="s">
        <v>2459</v>
      </c>
      <c r="D497" s="96"/>
      <c r="E497" s="97" t="s">
        <v>2466</v>
      </c>
      <c r="F497" s="98"/>
      <c r="G497" s="94" t="s">
        <v>144</v>
      </c>
      <c r="H497" s="100"/>
      <c r="I497" s="100"/>
      <c r="J497" s="375"/>
      <c r="K497" s="94"/>
      <c r="L497" s="111"/>
      <c r="M497" s="112" t="b">
        <v>1</v>
      </c>
      <c r="N497" s="113" t="b">
        <v>0</v>
      </c>
      <c r="O497" s="113" t="b">
        <v>0</v>
      </c>
      <c r="P497" s="113" t="b">
        <v>0</v>
      </c>
      <c r="Q497" s="107"/>
      <c r="R497" s="106" t="str">
        <f t="array" ref="R497">IFERROR(INDEX('印量調查區'!G:G, MATCH(A497, '印量調查區'!A:A, 0)), "")</f>
        <v/>
      </c>
      <c r="S497" s="107"/>
      <c r="T497" s="107"/>
      <c r="U497" s="107"/>
      <c r="V497" s="107"/>
      <c r="W497" s="118" t="s">
        <v>8786</v>
      </c>
      <c r="X497" s="118" t="s">
        <v>8787</v>
      </c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  <c r="AI497" s="107"/>
      <c r="AJ497" s="107"/>
      <c r="AK497" s="107"/>
      <c r="AL497" s="107"/>
      <c r="AM497" s="107"/>
      <c r="AN497" s="105"/>
      <c r="AO497" s="107"/>
      <c r="AP497" s="107"/>
      <c r="AQ497" s="109"/>
      <c r="AR497" s="109" t="str">
        <f>IFERROR(__xludf.DUMMYFUNCTION("IF(IFERROR(VLOOKUP(A497, IMPORTRANGE(""https://docs.google.com/spreadsheets/d/1f7uHQQgxgff8nh6aFDrh_cqkeFpcVPsvJILesm778_0"", ""工作表1!A:B""), 2, FALSE), """") &lt;&gt; """", ""有縮圖"", ""無縮圖"")"),"無縮圖")</f>
        <v>無縮圖</v>
      </c>
      <c r="AS497" s="105"/>
    </row>
    <row r="498">
      <c r="A498" s="114" t="s">
        <v>1642</v>
      </c>
      <c r="B498" s="94" t="s">
        <v>8791</v>
      </c>
      <c r="C498" s="351"/>
      <c r="D498" s="96"/>
      <c r="E498" s="97" t="s">
        <v>2384</v>
      </c>
      <c r="F498" s="98"/>
      <c r="G498" s="94" t="s">
        <v>144</v>
      </c>
      <c r="H498" s="99"/>
      <c r="I498" s="100" t="s">
        <v>108</v>
      </c>
      <c r="J498" s="211" t="s">
        <v>8792</v>
      </c>
      <c r="K498" s="94" t="s">
        <v>8794</v>
      </c>
      <c r="L498" s="111"/>
      <c r="M498" s="112" t="b">
        <v>1</v>
      </c>
      <c r="N498" s="113" t="b">
        <v>1</v>
      </c>
      <c r="O498" s="113" t="b">
        <v>1</v>
      </c>
      <c r="P498" s="113" t="b">
        <v>1</v>
      </c>
      <c r="Q498" s="107"/>
      <c r="R498" s="106" t="str">
        <f t="array" ref="R498">IFERROR(INDEX('印量調查區'!G:G, MATCH(A498, '印量調查區'!A:A, 0)), "")</f>
        <v/>
      </c>
      <c r="S498" s="107"/>
      <c r="T498" s="107"/>
      <c r="U498" s="107"/>
      <c r="V498" s="107"/>
      <c r="W498" s="118" t="s">
        <v>8796</v>
      </c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  <c r="AI498" s="107"/>
      <c r="AJ498" s="107"/>
      <c r="AK498" s="107"/>
      <c r="AL498" s="107"/>
      <c r="AM498" s="107"/>
      <c r="AN498" s="118" t="s">
        <v>8798</v>
      </c>
      <c r="AO498" s="118" t="s">
        <v>8800</v>
      </c>
      <c r="AP498" s="107"/>
      <c r="AQ498" s="109"/>
      <c r="AR498" s="109" t="str">
        <f>IFERROR(__xludf.DUMMYFUNCTION("IF(IFERROR(VLOOKUP(A498, IMPORTRANGE(""https://docs.google.com/spreadsheets/d/1f7uHQQgxgff8nh6aFDrh_cqkeFpcVPsvJILesm778_0"", ""工作表1!A:B""), 2, FALSE), """") &lt;&gt; """", ""有縮圖"", ""無縮圖"")"),"有縮圖")</f>
        <v>有縮圖</v>
      </c>
      <c r="AS498" s="107"/>
    </row>
    <row r="499">
      <c r="A499" s="114" t="s">
        <v>1643</v>
      </c>
      <c r="B499" s="94" t="s">
        <v>8803</v>
      </c>
      <c r="C499" s="351"/>
      <c r="D499" s="97" t="s">
        <v>2401</v>
      </c>
      <c r="E499" s="97" t="s">
        <v>2401</v>
      </c>
      <c r="F499" s="98"/>
      <c r="G499" s="94" t="s">
        <v>144</v>
      </c>
      <c r="H499" s="100"/>
      <c r="I499" s="100"/>
      <c r="J499" s="110"/>
      <c r="K499" s="94"/>
      <c r="L499" s="102"/>
      <c r="M499" s="112" t="b">
        <v>1</v>
      </c>
      <c r="N499" s="113" t="b">
        <v>0</v>
      </c>
      <c r="O499" s="113" t="b">
        <v>0</v>
      </c>
      <c r="P499" s="113" t="b">
        <v>0</v>
      </c>
      <c r="Q499" s="107"/>
      <c r="R499" s="106" t="str">
        <f t="array" ref="R499">IFERROR(INDEX('印量調查區'!G:G, MATCH(A499, '印量調查區'!A:A, 0)), "")</f>
        <v/>
      </c>
      <c r="S499" s="118" t="s">
        <v>8806</v>
      </c>
      <c r="T499" s="107"/>
      <c r="U499" s="107"/>
      <c r="V499" s="107"/>
      <c r="W499" s="118" t="s">
        <v>8808</v>
      </c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  <c r="AI499" s="107"/>
      <c r="AJ499" s="107"/>
      <c r="AK499" s="107"/>
      <c r="AL499" s="107"/>
      <c r="AM499" s="107"/>
      <c r="AN499" s="107"/>
      <c r="AO499" s="105"/>
      <c r="AP499" s="107"/>
      <c r="AQ499" s="109"/>
      <c r="AR499" s="109" t="str">
        <f>IFERROR(__xludf.DUMMYFUNCTION("IF(IFERROR(VLOOKUP(A499, IMPORTRANGE(""https://docs.google.com/spreadsheets/d/1f7uHQQgxgff8nh6aFDrh_cqkeFpcVPsvJILesm778_0"", ""工作表1!A:B""), 2, FALSE), """") &lt;&gt; """", ""有縮圖"", ""無縮圖"")"),"無縮圖")</f>
        <v>無縮圖</v>
      </c>
      <c r="AS499" s="105"/>
    </row>
    <row r="500">
      <c r="A500" s="114" t="s">
        <v>1644</v>
      </c>
      <c r="B500" s="94" t="s">
        <v>6532</v>
      </c>
      <c r="C500" s="351"/>
      <c r="D500" s="96"/>
      <c r="E500" s="97" t="s">
        <v>2107</v>
      </c>
      <c r="F500" s="98"/>
      <c r="G500" s="94" t="s">
        <v>144</v>
      </c>
      <c r="H500" s="100"/>
      <c r="I500" s="100"/>
      <c r="J500" s="101"/>
      <c r="K500" s="94"/>
      <c r="L500" s="102"/>
      <c r="M500" s="112" t="b">
        <v>1</v>
      </c>
      <c r="N500" s="113" t="b">
        <v>0</v>
      </c>
      <c r="O500" s="113" t="b">
        <v>0</v>
      </c>
      <c r="P500" s="113" t="b">
        <v>0</v>
      </c>
      <c r="Q500" s="107"/>
      <c r="R500" s="106" t="str">
        <f t="array" ref="R500">IFERROR(INDEX('印量調查區'!G:G, MATCH(A500, '印量調查區'!A:A, 0)), "")</f>
        <v/>
      </c>
      <c r="S500" s="118" t="s">
        <v>6534</v>
      </c>
      <c r="T500" s="107"/>
      <c r="U500" s="107"/>
      <c r="V500" s="107"/>
      <c r="W500" s="118" t="s">
        <v>6535</v>
      </c>
      <c r="X500" s="107"/>
      <c r="Y500" s="107"/>
      <c r="Z500" s="118" t="s">
        <v>6536</v>
      </c>
      <c r="AA500" s="107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7"/>
      <c r="AL500" s="107"/>
      <c r="AM500" s="107"/>
      <c r="AN500" s="107"/>
      <c r="AO500" s="105"/>
      <c r="AP500" s="107"/>
      <c r="AQ500" s="109"/>
      <c r="AR500" s="109" t="str">
        <f>IFERROR(__xludf.DUMMYFUNCTION("IF(IFERROR(VLOOKUP(A500, IMPORTRANGE(""https://docs.google.com/spreadsheets/d/1f7uHQQgxgff8nh6aFDrh_cqkeFpcVPsvJILesm778_0"", ""工作表1!A:B""), 2, FALSE), """") &lt;&gt; """", ""有縮圖"", ""無縮圖"")"),"有縮圖")</f>
        <v>有縮圖</v>
      </c>
      <c r="AS500" s="107"/>
    </row>
    <row r="501">
      <c r="A501" s="114" t="s">
        <v>1646</v>
      </c>
      <c r="B501" s="94"/>
      <c r="C501" s="351"/>
      <c r="D501" s="115" t="s">
        <v>2260</v>
      </c>
      <c r="E501" s="96"/>
      <c r="F501" s="98"/>
      <c r="G501" s="94" t="s">
        <v>234</v>
      </c>
      <c r="H501" s="100"/>
      <c r="I501" s="100"/>
      <c r="J501" s="101"/>
      <c r="K501" s="94"/>
      <c r="L501" s="111"/>
      <c r="M501" s="112" t="b">
        <v>1</v>
      </c>
      <c r="N501" s="113" t="b">
        <v>0</v>
      </c>
      <c r="O501" s="113" t="b">
        <v>0</v>
      </c>
      <c r="P501" s="113" t="b">
        <v>0</v>
      </c>
      <c r="Q501" s="105"/>
      <c r="R501" s="106" t="str">
        <f t="array" ref="R501">IFERROR(INDEX('印量調查區'!G:G, MATCH(A501, '印量調查區'!A:A, 0)), "")</f>
        <v/>
      </c>
      <c r="S501" s="118" t="s">
        <v>8816</v>
      </c>
      <c r="T501" s="107"/>
      <c r="U501" s="107"/>
      <c r="V501" s="107"/>
      <c r="W501" s="259"/>
      <c r="X501" s="107"/>
      <c r="Y501" s="107"/>
      <c r="Z501" s="105"/>
      <c r="AA501" s="107"/>
      <c r="AB501" s="107"/>
      <c r="AC501" s="107"/>
      <c r="AD501" s="107"/>
      <c r="AE501" s="118" t="s">
        <v>8817</v>
      </c>
      <c r="AF501" s="107"/>
      <c r="AG501" s="107"/>
      <c r="AH501" s="107"/>
      <c r="AI501" s="107"/>
      <c r="AJ501" s="107"/>
      <c r="AK501" s="118" t="s">
        <v>8821</v>
      </c>
      <c r="AL501" s="107"/>
      <c r="AM501" s="107"/>
      <c r="AN501" s="107"/>
      <c r="AO501" s="105"/>
      <c r="AP501" s="107"/>
      <c r="AQ501" s="109"/>
      <c r="AR501" s="109" t="str">
        <f>IFERROR(__xludf.DUMMYFUNCTION("IF(IFERROR(VLOOKUP(A501, IMPORTRANGE(""https://docs.google.com/spreadsheets/d/1f7uHQQgxgff8nh6aFDrh_cqkeFpcVPsvJILesm778_0"", ""工作表1!A:B""), 2, FALSE), """") &lt;&gt; """", ""有縮圖"", ""無縮圖"")"),"無縮圖")</f>
        <v>無縮圖</v>
      </c>
      <c r="AS501" s="107"/>
    </row>
    <row r="502">
      <c r="A502" s="114" t="s">
        <v>1647</v>
      </c>
      <c r="B502" s="94" t="s">
        <v>1647</v>
      </c>
      <c r="C502" s="351"/>
      <c r="D502" s="116"/>
      <c r="E502" s="97" t="s">
        <v>2579</v>
      </c>
      <c r="F502" s="98"/>
      <c r="G502" s="94" t="s">
        <v>144</v>
      </c>
      <c r="H502" s="100"/>
      <c r="I502" s="100" t="s">
        <v>108</v>
      </c>
      <c r="J502" s="117" t="s">
        <v>145</v>
      </c>
      <c r="K502" s="94"/>
      <c r="L502" s="111"/>
      <c r="M502" s="112" t="b">
        <v>1</v>
      </c>
      <c r="N502" s="113" t="b">
        <v>1</v>
      </c>
      <c r="O502" s="113" t="b">
        <v>0</v>
      </c>
      <c r="P502" s="113" t="b">
        <v>0</v>
      </c>
      <c r="Q502" s="107"/>
      <c r="R502" s="106" t="str">
        <f t="array" ref="R502">IFERROR(INDEX('印量調查區'!G:G, MATCH(A502, '印量調查區'!A:A, 0)), "")</f>
        <v/>
      </c>
      <c r="S502" s="118" t="s">
        <v>7904</v>
      </c>
      <c r="T502" s="107"/>
      <c r="U502" s="107"/>
      <c r="V502" s="107"/>
      <c r="W502" s="118" t="s">
        <v>7905</v>
      </c>
      <c r="X502" s="107"/>
      <c r="Y502" s="107"/>
      <c r="Z502" s="118" t="s">
        <v>7906</v>
      </c>
      <c r="AA502" s="107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7"/>
      <c r="AL502" s="107"/>
      <c r="AM502" s="107"/>
      <c r="AN502" s="107"/>
      <c r="AO502" s="105"/>
      <c r="AP502" s="107"/>
      <c r="AQ502" s="109"/>
      <c r="AR502" s="109" t="str">
        <f>IFERROR(__xludf.DUMMYFUNCTION("IF(IFERROR(VLOOKUP(A502, IMPORTRANGE(""https://docs.google.com/spreadsheets/d/1f7uHQQgxgff8nh6aFDrh_cqkeFpcVPsvJILesm778_0"", ""工作表1!A:B""), 2, FALSE), """") &lt;&gt; """", ""有縮圖"", ""無縮圖"")"),"有縮圖")</f>
        <v>有縮圖</v>
      </c>
      <c r="AS502" s="107"/>
    </row>
    <row r="503">
      <c r="A503" s="114" t="s">
        <v>1648</v>
      </c>
      <c r="B503" s="94" t="s">
        <v>8827</v>
      </c>
      <c r="C503" s="290" t="s">
        <v>2847</v>
      </c>
      <c r="D503" s="97" t="s">
        <v>2847</v>
      </c>
      <c r="E503" s="97" t="s">
        <v>2847</v>
      </c>
      <c r="F503" s="98"/>
      <c r="G503" s="94" t="s">
        <v>144</v>
      </c>
      <c r="H503" s="100" t="s">
        <v>34</v>
      </c>
      <c r="I503" s="100" t="s">
        <v>108</v>
      </c>
      <c r="J503" s="117" t="s">
        <v>8829</v>
      </c>
      <c r="K503" s="94" t="s">
        <v>8830</v>
      </c>
      <c r="L503" s="111"/>
      <c r="M503" s="112" t="b">
        <v>1</v>
      </c>
      <c r="N503" s="113" t="b">
        <v>1</v>
      </c>
      <c r="O503" s="113" t="b">
        <v>1</v>
      </c>
      <c r="P503" s="113" t="b">
        <v>1</v>
      </c>
      <c r="Q503" s="107"/>
      <c r="R503" s="106" t="str">
        <f t="array" ref="R503">IFERROR(INDEX('印量調查區'!G:G, MATCH(A503, '印量調查區'!A:A, 0)), "")</f>
        <v/>
      </c>
      <c r="S503" s="118" t="s">
        <v>7561</v>
      </c>
      <c r="T503" s="107"/>
      <c r="U503" s="107"/>
      <c r="V503" s="107"/>
      <c r="W503" s="118" t="s">
        <v>7562</v>
      </c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  <c r="AI503" s="107"/>
      <c r="AJ503" s="107"/>
      <c r="AK503" s="118" t="s">
        <v>7564</v>
      </c>
      <c r="AL503" s="107"/>
      <c r="AM503" s="107"/>
      <c r="AN503" s="172" t="s">
        <v>8836</v>
      </c>
      <c r="AO503" s="118" t="s">
        <v>8838</v>
      </c>
      <c r="AP503" s="107"/>
      <c r="AQ503" s="109"/>
      <c r="AR503" s="109" t="str">
        <f>IFERROR(__xludf.DUMMYFUNCTION("IF(IFERROR(VLOOKUP(A503, IMPORTRANGE(""https://docs.google.com/spreadsheets/d/1f7uHQQgxgff8nh6aFDrh_cqkeFpcVPsvJILesm778_0"", ""工作表1!A:B""), 2, FALSE), """") &lt;&gt; """", ""有縮圖"", ""無縮圖"")"),"有縮圖")</f>
        <v>有縮圖</v>
      </c>
      <c r="AS503" s="107"/>
    </row>
    <row r="504">
      <c r="A504" s="114" t="s">
        <v>1649</v>
      </c>
      <c r="B504" s="94"/>
      <c r="C504" s="351"/>
      <c r="D504" s="97" t="s">
        <v>3136</v>
      </c>
      <c r="E504" s="97" t="s">
        <v>3136</v>
      </c>
      <c r="F504" s="98"/>
      <c r="G504" s="94" t="s">
        <v>144</v>
      </c>
      <c r="H504" s="100"/>
      <c r="I504" s="100"/>
      <c r="J504" s="110"/>
      <c r="K504" s="94"/>
      <c r="L504" s="111"/>
      <c r="M504" s="112" t="b">
        <v>1</v>
      </c>
      <c r="N504" s="113" t="b">
        <v>0</v>
      </c>
      <c r="O504" s="113" t="b">
        <v>0</v>
      </c>
      <c r="P504" s="113" t="b">
        <v>0</v>
      </c>
      <c r="Q504" s="107"/>
      <c r="R504" s="106" t="str">
        <f t="array" ref="R504">IFERROR(INDEX('印量調查區'!G:G, MATCH(A504, '印量調查區'!A:A, 0)), "")</f>
        <v/>
      </c>
      <c r="S504" s="118" t="s">
        <v>8844</v>
      </c>
      <c r="T504" s="118" t="s">
        <v>8846</v>
      </c>
      <c r="U504" s="107"/>
      <c r="V504" s="107"/>
      <c r="W504" s="118" t="s">
        <v>8847</v>
      </c>
      <c r="X504" s="118" t="s">
        <v>8848</v>
      </c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  <c r="AI504" s="107"/>
      <c r="AJ504" s="107"/>
      <c r="AK504" s="107"/>
      <c r="AL504" s="118" t="s">
        <v>8849</v>
      </c>
      <c r="AM504" s="118" t="s">
        <v>8851</v>
      </c>
      <c r="AN504" s="105"/>
      <c r="AO504" s="105"/>
      <c r="AP504" s="107"/>
      <c r="AQ504" s="109"/>
      <c r="AR504" s="109" t="str">
        <f>IFERROR(__xludf.DUMMYFUNCTION("IF(IFERROR(VLOOKUP(A504, IMPORTRANGE(""https://docs.google.com/spreadsheets/d/1f7uHQQgxgff8nh6aFDrh_cqkeFpcVPsvJILesm778_0"", ""工作表1!A:B""), 2, FALSE), """") &lt;&gt; """", ""有縮圖"", ""無縮圖"")"),"無縮圖")</f>
        <v>無縮圖</v>
      </c>
      <c r="AS504" s="107"/>
    </row>
    <row r="505">
      <c r="A505" s="114" t="s">
        <v>1650</v>
      </c>
      <c r="B505" s="94"/>
      <c r="C505" s="290" t="s">
        <v>2787</v>
      </c>
      <c r="D505" s="97" t="s">
        <v>2787</v>
      </c>
      <c r="E505" s="116"/>
      <c r="F505" s="98"/>
      <c r="G505" s="94" t="s">
        <v>144</v>
      </c>
      <c r="H505" s="99"/>
      <c r="I505" s="99"/>
      <c r="J505" s="110"/>
      <c r="K505" s="94"/>
      <c r="L505" s="111"/>
      <c r="M505" s="112" t="b">
        <v>1</v>
      </c>
      <c r="N505" s="113" t="b">
        <v>0</v>
      </c>
      <c r="O505" s="113" t="b">
        <v>1</v>
      </c>
      <c r="P505" s="113" t="b">
        <v>0</v>
      </c>
      <c r="Q505" s="105"/>
      <c r="R505" s="106" t="str">
        <f t="array" ref="R505">IFERROR(INDEX('印量調查區'!G:G, MATCH(A505, '印量調查區'!A:A, 0)), "")</f>
        <v/>
      </c>
      <c r="S505" s="118" t="s">
        <v>3610</v>
      </c>
      <c r="T505" s="107"/>
      <c r="U505" s="107"/>
      <c r="V505" s="107"/>
      <c r="W505" s="105"/>
      <c r="X505" s="107"/>
      <c r="Y505" s="107"/>
      <c r="Z505" s="107"/>
      <c r="AA505" s="107"/>
      <c r="AB505" s="105"/>
      <c r="AC505" s="107"/>
      <c r="AD505" s="107"/>
      <c r="AE505" s="105"/>
      <c r="AF505" s="107"/>
      <c r="AG505" s="107"/>
      <c r="AH505" s="107"/>
      <c r="AI505" s="107"/>
      <c r="AJ505" s="107"/>
      <c r="AK505" s="107"/>
      <c r="AL505" s="107"/>
      <c r="AM505" s="107"/>
      <c r="AN505" s="118" t="s">
        <v>8863</v>
      </c>
      <c r="AO505" s="107"/>
      <c r="AP505" s="107"/>
      <c r="AQ505" s="109"/>
      <c r="AR505" s="109" t="str">
        <f>IFERROR(__xludf.DUMMYFUNCTION("IF(IFERROR(VLOOKUP(A505, IMPORTRANGE(""https://docs.google.com/spreadsheets/d/1f7uHQQgxgff8nh6aFDrh_cqkeFpcVPsvJILesm778_0"", ""工作表1!A:B""), 2, FALSE), """") &lt;&gt; """", ""有縮圖"", ""無縮圖"")"),"無縮圖")</f>
        <v>無縮圖</v>
      </c>
      <c r="AS505" s="107"/>
    </row>
    <row r="506">
      <c r="A506" s="114" t="s">
        <v>1651</v>
      </c>
      <c r="B506" s="94"/>
      <c r="C506" s="290" t="s">
        <v>1965</v>
      </c>
      <c r="D506" s="116"/>
      <c r="E506" s="96"/>
      <c r="F506" s="98"/>
      <c r="G506" s="94" t="s">
        <v>144</v>
      </c>
      <c r="H506" s="338" t="s">
        <v>34</v>
      </c>
      <c r="I506" s="338" t="s">
        <v>108</v>
      </c>
      <c r="J506" s="338" t="s">
        <v>8868</v>
      </c>
      <c r="K506" s="358" t="s">
        <v>8869</v>
      </c>
      <c r="L506" s="111"/>
      <c r="M506" s="112" t="b">
        <v>1</v>
      </c>
      <c r="N506" s="113" t="b">
        <v>1</v>
      </c>
      <c r="O506" s="113" t="b">
        <v>0</v>
      </c>
      <c r="P506" s="113" t="b">
        <v>1</v>
      </c>
      <c r="Q506" s="107"/>
      <c r="R506" s="106" t="str">
        <f t="array" ref="R506">IFERROR(INDEX('印量調查區'!G:G, MATCH(A506, '印量調查區'!A:A, 0)), "")</f>
        <v/>
      </c>
      <c r="S506" s="118" t="s">
        <v>8873</v>
      </c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  <c r="AI506" s="107"/>
      <c r="AJ506" s="107"/>
      <c r="AK506" s="107"/>
      <c r="AL506" s="107"/>
      <c r="AM506" s="107"/>
      <c r="AN506" s="105"/>
      <c r="AO506" s="118" t="s">
        <v>8876</v>
      </c>
      <c r="AP506" s="107"/>
      <c r="AQ506" s="109"/>
      <c r="AR506" s="109" t="str">
        <f>IFERROR(__xludf.DUMMYFUNCTION("IF(IFERROR(VLOOKUP(A506, IMPORTRANGE(""https://docs.google.com/spreadsheets/d/1f7uHQQgxgff8nh6aFDrh_cqkeFpcVPsvJILesm778_0"", ""工作表1!A:B""), 2, FALSE), """") &lt;&gt; """", ""有縮圖"", ""無縮圖"")"),"無縮圖")</f>
        <v>無縮圖</v>
      </c>
      <c r="AS506" s="105"/>
    </row>
    <row r="507">
      <c r="A507" s="114" t="s">
        <v>1652</v>
      </c>
      <c r="B507" s="94"/>
      <c r="C507" s="290" t="s">
        <v>1996</v>
      </c>
      <c r="D507" s="96"/>
      <c r="E507" s="96"/>
      <c r="F507" s="98"/>
      <c r="G507" s="94"/>
      <c r="H507" s="100"/>
      <c r="I507" s="100"/>
      <c r="J507" s="117"/>
      <c r="K507" s="94"/>
      <c r="L507" s="111"/>
      <c r="M507" s="112" t="b">
        <v>0</v>
      </c>
      <c r="N507" s="113" t="b">
        <v>0</v>
      </c>
      <c r="O507" s="113" t="b">
        <v>0</v>
      </c>
      <c r="P507" s="113" t="b">
        <v>0</v>
      </c>
      <c r="Q507" s="107"/>
      <c r="R507" s="106" t="str">
        <f t="array" ref="R507">IFERROR(INDEX('印量調查區'!G:G, MATCH(A507, '印量調查區'!A:A, 0)), "")</f>
        <v/>
      </c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  <c r="AI507" s="107"/>
      <c r="AJ507" s="107"/>
      <c r="AK507" s="107"/>
      <c r="AL507" s="107"/>
      <c r="AM507" s="107"/>
      <c r="AN507" s="105"/>
      <c r="AO507" s="105"/>
      <c r="AP507" s="105"/>
      <c r="AQ507" s="109"/>
      <c r="AR507" s="109" t="str">
        <f>IFERROR(__xludf.DUMMYFUNCTION("IF(IFERROR(VLOOKUP(A507, IMPORTRANGE(""https://docs.google.com/spreadsheets/d/1f7uHQQgxgff8nh6aFDrh_cqkeFpcVPsvJILesm778_0"", ""工作表1!A:B""), 2, FALSE), """") &lt;&gt; """", ""有縮圖"", ""無縮圖"")"),"無縮圖")</f>
        <v>無縮圖</v>
      </c>
      <c r="AS507" s="107"/>
    </row>
    <row r="508">
      <c r="A508" s="114" t="s">
        <v>1653</v>
      </c>
      <c r="B508" s="94"/>
      <c r="C508" s="290" t="s">
        <v>2472</v>
      </c>
      <c r="D508" s="115" t="s">
        <v>2472</v>
      </c>
      <c r="E508" s="96"/>
      <c r="F508" s="98"/>
      <c r="G508" s="94" t="s">
        <v>8881</v>
      </c>
      <c r="H508" s="99"/>
      <c r="I508" s="99"/>
      <c r="J508" s="110"/>
      <c r="K508" s="98"/>
      <c r="L508" s="111"/>
      <c r="M508" s="112" t="b">
        <v>1</v>
      </c>
      <c r="N508" s="113" t="b">
        <v>0</v>
      </c>
      <c r="O508" s="113" t="b">
        <v>1</v>
      </c>
      <c r="P508" s="113" t="b">
        <v>0</v>
      </c>
      <c r="Q508" s="105"/>
      <c r="R508" s="106"/>
      <c r="S508" s="118" t="s">
        <v>8883</v>
      </c>
      <c r="T508" s="107"/>
      <c r="U508" s="107"/>
      <c r="V508" s="107"/>
      <c r="W508" s="118" t="s">
        <v>8884</v>
      </c>
      <c r="X508" s="107"/>
      <c r="Y508" s="105"/>
      <c r="Z508" s="107"/>
      <c r="AA508" s="107"/>
      <c r="AB508" s="107"/>
      <c r="AC508" s="107"/>
      <c r="AD508" s="107"/>
      <c r="AE508" s="105"/>
      <c r="AF508" s="118" t="s">
        <v>8886</v>
      </c>
      <c r="AG508" s="107"/>
      <c r="AH508" s="107"/>
      <c r="AI508" s="107"/>
      <c r="AJ508" s="107"/>
      <c r="AK508" s="107"/>
      <c r="AL508" s="118" t="s">
        <v>8888</v>
      </c>
      <c r="AM508" s="107"/>
      <c r="AN508" s="118" t="s">
        <v>8890</v>
      </c>
      <c r="AO508" s="107"/>
      <c r="AP508" s="107"/>
      <c r="AQ508" s="109"/>
      <c r="AR508" s="109" t="str">
        <f>IFERROR(__xludf.DUMMYFUNCTION("IF(IFERROR(VLOOKUP(A508, IMPORTRANGE(""https://docs.google.com/spreadsheets/d/1f7uHQQgxgff8nh6aFDrh_cqkeFpcVPsvJILesm778_0"", ""工作表1!A:B""), 2, FALSE), """") &lt;&gt; """", ""有縮圖"", ""無縮圖"")"),"無縮圖")</f>
        <v>無縮圖</v>
      </c>
      <c r="AS508" s="107"/>
    </row>
    <row r="509">
      <c r="A509" s="114" t="s">
        <v>1654</v>
      </c>
      <c r="B509" s="94" t="s">
        <v>8244</v>
      </c>
      <c r="C509" s="351"/>
      <c r="D509" s="97" t="s">
        <v>1969</v>
      </c>
      <c r="E509" s="97" t="s">
        <v>1962</v>
      </c>
      <c r="F509" s="98"/>
      <c r="G509" s="94" t="s">
        <v>229</v>
      </c>
      <c r="H509" s="100"/>
      <c r="I509" s="100" t="s">
        <v>108</v>
      </c>
      <c r="J509" s="211" t="s">
        <v>3848</v>
      </c>
      <c r="K509" s="94"/>
      <c r="L509" s="111"/>
      <c r="M509" s="112" t="b">
        <v>1</v>
      </c>
      <c r="N509" s="113" t="b">
        <v>1</v>
      </c>
      <c r="O509" s="113" t="b">
        <v>1</v>
      </c>
      <c r="P509" s="113" t="b">
        <v>0</v>
      </c>
      <c r="Q509" s="107"/>
      <c r="R509" s="106" t="str">
        <f t="array" ref="R509">IFERROR(INDEX('印量調查區'!G:G, MATCH(A509, '印量調查區'!A:A, 0)), "")</f>
        <v/>
      </c>
      <c r="S509" s="118" t="s">
        <v>8247</v>
      </c>
      <c r="T509" s="107"/>
      <c r="U509" s="107"/>
      <c r="V509" s="107"/>
      <c r="W509" s="118" t="s">
        <v>8248</v>
      </c>
      <c r="X509" s="107"/>
      <c r="Y509" s="118" t="s">
        <v>8249</v>
      </c>
      <c r="Z509" s="107"/>
      <c r="AA509" s="107"/>
      <c r="AB509" s="107"/>
      <c r="AC509" s="107"/>
      <c r="AD509" s="107"/>
      <c r="AE509" s="107"/>
      <c r="AF509" s="107"/>
      <c r="AG509" s="107"/>
      <c r="AH509" s="107"/>
      <c r="AI509" s="107"/>
      <c r="AJ509" s="107"/>
      <c r="AK509" s="107"/>
      <c r="AL509" s="107"/>
      <c r="AM509" s="107"/>
      <c r="AN509" s="108" t="s">
        <v>8899</v>
      </c>
      <c r="AO509" s="105"/>
      <c r="AP509" s="107"/>
      <c r="AQ509" s="109"/>
      <c r="AR509" s="109" t="str">
        <f>IFERROR(__xludf.DUMMYFUNCTION("IF(IFERROR(VLOOKUP(A509, IMPORTRANGE(""https://docs.google.com/spreadsheets/d/1f7uHQQgxgff8nh6aFDrh_cqkeFpcVPsvJILesm778_0"", ""工作表1!A:B""), 2, FALSE), """") &lt;&gt; """", ""有縮圖"", ""無縮圖"")"),"無縮圖")</f>
        <v>無縮圖</v>
      </c>
      <c r="AS509" s="107"/>
    </row>
    <row r="510">
      <c r="A510" s="114" t="s">
        <v>1655</v>
      </c>
      <c r="B510" s="94"/>
      <c r="C510" s="351"/>
      <c r="D510" s="97" t="s">
        <v>2352</v>
      </c>
      <c r="E510" s="97" t="s">
        <v>3621</v>
      </c>
      <c r="F510" s="98"/>
      <c r="G510" s="94" t="s">
        <v>227</v>
      </c>
      <c r="H510" s="100"/>
      <c r="I510" s="100"/>
      <c r="J510" s="211"/>
      <c r="L510" s="111"/>
      <c r="M510" s="112" t="b">
        <v>1</v>
      </c>
      <c r="N510" s="113" t="b">
        <v>0</v>
      </c>
      <c r="O510" s="113" t="b">
        <v>0</v>
      </c>
      <c r="P510" s="113" t="b">
        <v>0</v>
      </c>
      <c r="Q510" s="107"/>
      <c r="R510" s="106" t="str">
        <f t="array" ref="R510">IFERROR(INDEX('印量調查區'!G:G, MATCH(A510, '印量調查區'!A:A, 0)), "")</f>
        <v/>
      </c>
      <c r="S510" s="118" t="s">
        <v>8906</v>
      </c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18" t="s">
        <v>8910</v>
      </c>
      <c r="AF510" s="107"/>
      <c r="AG510" s="107"/>
      <c r="AH510" s="107"/>
      <c r="AI510" s="107"/>
      <c r="AJ510" s="107"/>
      <c r="AK510" s="107"/>
      <c r="AL510" s="107"/>
      <c r="AM510" s="107"/>
      <c r="AN510" s="107"/>
      <c r="AO510" s="105"/>
      <c r="AP510" s="107"/>
      <c r="AQ510" s="109"/>
      <c r="AR510" s="109" t="str">
        <f>IFERROR(__xludf.DUMMYFUNCTION("IF(IFERROR(VLOOKUP(A510, IMPORTRANGE(""https://docs.google.com/spreadsheets/d/1f7uHQQgxgff8nh6aFDrh_cqkeFpcVPsvJILesm778_0"", ""工作表1!A:B""), 2, FALSE), """") &lt;&gt; """", ""有縮圖"", ""無縮圖"")"),"無縮圖")</f>
        <v>無縮圖</v>
      </c>
      <c r="AS510" s="107"/>
    </row>
    <row r="511">
      <c r="A511" s="114" t="s">
        <v>1657</v>
      </c>
      <c r="B511" s="94"/>
      <c r="C511" s="290" t="s">
        <v>2341</v>
      </c>
      <c r="D511" s="96"/>
      <c r="E511" s="97" t="s">
        <v>2342</v>
      </c>
      <c r="F511" s="98"/>
      <c r="G511" s="94" t="s">
        <v>8912</v>
      </c>
      <c r="H511" s="99"/>
      <c r="I511" s="100"/>
      <c r="J511" s="117"/>
      <c r="K511" s="94"/>
      <c r="L511" s="111"/>
      <c r="M511" s="112" t="b">
        <v>1</v>
      </c>
      <c r="N511" s="113" t="b">
        <v>0</v>
      </c>
      <c r="O511" s="113" t="b">
        <v>0</v>
      </c>
      <c r="P511" s="113" t="b">
        <v>0</v>
      </c>
      <c r="Q511" s="107"/>
      <c r="R511" s="106" t="str">
        <f t="array" ref="R511">IFERROR(INDEX('印量調查區'!G:G, MATCH(A511, '印量調查區'!A:A, 0)), "")</f>
        <v/>
      </c>
      <c r="S511" s="118" t="s">
        <v>8915</v>
      </c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18" t="s">
        <v>8916</v>
      </c>
      <c r="AF511" s="107"/>
      <c r="AG511" s="107"/>
      <c r="AH511" s="107"/>
      <c r="AI511" s="107"/>
      <c r="AJ511" s="107"/>
      <c r="AK511" s="107"/>
      <c r="AL511" s="118" t="s">
        <v>8919</v>
      </c>
      <c r="AM511" s="107"/>
      <c r="AN511" s="107"/>
      <c r="AO511" s="105"/>
      <c r="AP511" s="107"/>
      <c r="AQ511" s="109"/>
      <c r="AR511" s="109" t="str">
        <f>IFERROR(__xludf.DUMMYFUNCTION("IF(IFERROR(VLOOKUP(A511, IMPORTRANGE(""https://docs.google.com/spreadsheets/d/1f7uHQQgxgff8nh6aFDrh_cqkeFpcVPsvJILesm778_0"", ""工作表1!A:B""), 2, FALSE), """") &lt;&gt; """", ""有縮圖"", ""無縮圖"")"),"無縮圖")</f>
        <v>無縮圖</v>
      </c>
      <c r="AS511" s="107"/>
    </row>
    <row r="512">
      <c r="A512" s="114" t="s">
        <v>1658</v>
      </c>
      <c r="B512" s="94"/>
      <c r="C512" s="351"/>
      <c r="D512" s="115" t="s">
        <v>2552</v>
      </c>
      <c r="E512" s="97" t="s">
        <v>2550</v>
      </c>
      <c r="F512" s="98"/>
      <c r="G512" s="94" t="s">
        <v>144</v>
      </c>
      <c r="H512" s="100" t="s">
        <v>47</v>
      </c>
      <c r="I512" s="100" t="s">
        <v>108</v>
      </c>
      <c r="J512" s="117" t="s">
        <v>145</v>
      </c>
      <c r="K512" s="94" t="s">
        <v>8921</v>
      </c>
      <c r="L512" s="111"/>
      <c r="M512" s="112" t="b">
        <v>1</v>
      </c>
      <c r="N512" s="113" t="b">
        <v>1</v>
      </c>
      <c r="O512" s="113" t="b">
        <v>1</v>
      </c>
      <c r="P512" s="113" t="b">
        <v>1</v>
      </c>
      <c r="Q512" s="107"/>
      <c r="R512" s="106" t="str">
        <f t="array" ref="R512">IFERROR(INDEX('印量調查區'!G:G, MATCH(A512, '印量調查區'!A:A, 0)), "")</f>
        <v/>
      </c>
      <c r="S512" s="107"/>
      <c r="T512" s="107"/>
      <c r="U512" s="118" t="s">
        <v>6547</v>
      </c>
      <c r="V512" s="107"/>
      <c r="W512" s="118" t="s">
        <v>6548</v>
      </c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  <c r="AI512" s="107"/>
      <c r="AJ512" s="107"/>
      <c r="AK512" s="107"/>
      <c r="AL512" s="118" t="s">
        <v>6549</v>
      </c>
      <c r="AM512" s="107"/>
      <c r="AN512" s="118" t="s">
        <v>8925</v>
      </c>
      <c r="AO512" s="118" t="s">
        <v>8926</v>
      </c>
      <c r="AP512" s="118" t="s">
        <v>8928</v>
      </c>
      <c r="AQ512" s="109"/>
      <c r="AR512" s="109" t="str">
        <f>IFERROR(__xludf.DUMMYFUNCTION("IF(IFERROR(VLOOKUP(A512, IMPORTRANGE(""https://docs.google.com/spreadsheets/d/1f7uHQQgxgff8nh6aFDrh_cqkeFpcVPsvJILesm778_0"", ""工作表1!A:B""), 2, FALSE), """") &lt;&gt; """", ""有縮圖"", ""無縮圖"")"),"有縮圖")</f>
        <v>有縮圖</v>
      </c>
      <c r="AS512" s="107"/>
    </row>
    <row r="513">
      <c r="A513" s="114" t="s">
        <v>1659</v>
      </c>
      <c r="B513" s="94" t="s">
        <v>1659</v>
      </c>
      <c r="C513" s="351"/>
      <c r="D513" s="96"/>
      <c r="E513" s="97" t="s">
        <v>2505</v>
      </c>
      <c r="F513" s="98"/>
      <c r="G513" s="94" t="s">
        <v>144</v>
      </c>
      <c r="H513" s="100"/>
      <c r="I513" s="100"/>
      <c r="J513" s="101"/>
      <c r="K513" s="94"/>
      <c r="L513" s="111"/>
      <c r="M513" s="112" t="b">
        <v>1</v>
      </c>
      <c r="N513" s="113" t="b">
        <v>0</v>
      </c>
      <c r="O513" s="113" t="b">
        <v>0</v>
      </c>
      <c r="P513" s="113" t="b">
        <v>0</v>
      </c>
      <c r="Q513" s="107"/>
      <c r="R513" s="106" t="str">
        <f t="array" ref="R513">IFERROR(INDEX('印量調查區'!G:G, MATCH(A513, '印量調查區'!A:A, 0)), "")</f>
        <v/>
      </c>
      <c r="S513" s="105" t="s">
        <v>4441</v>
      </c>
      <c r="T513" s="107"/>
      <c r="U513" s="107"/>
      <c r="V513" s="107"/>
      <c r="W513" s="118" t="s">
        <v>4443</v>
      </c>
      <c r="X513" s="107"/>
      <c r="Y513" s="118" t="s">
        <v>4444</v>
      </c>
      <c r="Z513" s="118" t="s">
        <v>4445</v>
      </c>
      <c r="AA513" s="107"/>
      <c r="AB513" s="107"/>
      <c r="AC513" s="107"/>
      <c r="AD513" s="107"/>
      <c r="AE513" s="107"/>
      <c r="AF513" s="107"/>
      <c r="AG513" s="107"/>
      <c r="AH513" s="107"/>
      <c r="AI513" s="107"/>
      <c r="AJ513" s="107"/>
      <c r="AK513" s="107"/>
      <c r="AL513" s="107"/>
      <c r="AM513" s="107"/>
      <c r="AN513" s="107"/>
      <c r="AO513" s="105"/>
      <c r="AP513" s="107"/>
      <c r="AQ513" s="109"/>
      <c r="AR513" s="109" t="str">
        <f>IFERROR(__xludf.DUMMYFUNCTION("IF(IFERROR(VLOOKUP(A513, IMPORTRANGE(""https://docs.google.com/spreadsheets/d/1f7uHQQgxgff8nh6aFDrh_cqkeFpcVPsvJILesm778_0"", ""工作表1!A:B""), 2, FALSE), """") &lt;&gt; """", ""有縮圖"", ""無縮圖"")"),"無縮圖")</f>
        <v>無縮圖</v>
      </c>
      <c r="AS513" s="107"/>
    </row>
    <row r="514">
      <c r="A514" s="114" t="s">
        <v>1660</v>
      </c>
      <c r="B514" s="94" t="s">
        <v>7294</v>
      </c>
      <c r="C514" s="290" t="s">
        <v>2546</v>
      </c>
      <c r="D514" s="116"/>
      <c r="E514" s="96"/>
      <c r="F514" s="98"/>
      <c r="G514" s="94" t="s">
        <v>7295</v>
      </c>
      <c r="H514" s="100" t="s">
        <v>35</v>
      </c>
      <c r="I514" s="100" t="s">
        <v>108</v>
      </c>
      <c r="J514" s="117" t="s">
        <v>145</v>
      </c>
      <c r="K514" s="94" t="s">
        <v>8940</v>
      </c>
      <c r="L514" s="111"/>
      <c r="M514" s="112" t="b">
        <v>1</v>
      </c>
      <c r="N514" s="113" t="b">
        <v>1</v>
      </c>
      <c r="O514" s="113" t="b">
        <v>1</v>
      </c>
      <c r="P514" s="113" t="b">
        <v>1</v>
      </c>
      <c r="Q514" s="107"/>
      <c r="R514" s="106" t="str">
        <f t="array" ref="R514">IFERROR(INDEX('印量調查區'!G:G, MATCH(A514, '印量調查區'!A:A, 0)), "")</f>
        <v/>
      </c>
      <c r="S514" s="118" t="s">
        <v>7299</v>
      </c>
      <c r="T514" s="107"/>
      <c r="U514" s="107"/>
      <c r="V514" s="107"/>
      <c r="W514" s="118" t="s">
        <v>7300</v>
      </c>
      <c r="X514" s="107"/>
      <c r="Y514" s="118" t="s">
        <v>7301</v>
      </c>
      <c r="Z514" s="118" t="s">
        <v>7302</v>
      </c>
      <c r="AA514" s="118" t="s">
        <v>7303</v>
      </c>
      <c r="AB514" s="107"/>
      <c r="AC514" s="107"/>
      <c r="AD514" s="107"/>
      <c r="AE514" s="107"/>
      <c r="AF514" s="107"/>
      <c r="AG514" s="107"/>
      <c r="AH514" s="107"/>
      <c r="AI514" s="107"/>
      <c r="AJ514" s="107"/>
      <c r="AK514" s="107"/>
      <c r="AL514" s="118" t="s">
        <v>7304</v>
      </c>
      <c r="AM514" s="107"/>
      <c r="AN514" s="108" t="s">
        <v>8948</v>
      </c>
      <c r="AO514" s="118" t="s">
        <v>8949</v>
      </c>
      <c r="AP514" s="107"/>
      <c r="AQ514" s="109"/>
      <c r="AR514" s="109" t="str">
        <f>IFERROR(__xludf.DUMMYFUNCTION("IF(IFERROR(VLOOKUP(A514, IMPORTRANGE(""https://docs.google.com/spreadsheets/d/1f7uHQQgxgff8nh6aFDrh_cqkeFpcVPsvJILesm778_0"", ""工作表1!A:B""), 2, FALSE), """") &lt;&gt; """", ""有縮圖"", ""無縮圖"")"),"有縮圖")</f>
        <v>有縮圖</v>
      </c>
      <c r="AS514" s="107"/>
    </row>
    <row r="515">
      <c r="A515" s="114" t="s">
        <v>1661</v>
      </c>
      <c r="B515" s="94"/>
      <c r="C515" s="351"/>
      <c r="D515" s="97" t="s">
        <v>2036</v>
      </c>
      <c r="E515" s="97" t="s">
        <v>2036</v>
      </c>
      <c r="F515" s="98"/>
      <c r="G515" s="94"/>
      <c r="H515" s="99"/>
      <c r="I515" s="99"/>
      <c r="J515" s="110"/>
      <c r="K515" s="98"/>
      <c r="L515" s="111"/>
      <c r="M515" s="112" t="b">
        <v>0</v>
      </c>
      <c r="N515" s="113" t="b">
        <v>0</v>
      </c>
      <c r="O515" s="113" t="b">
        <v>0</v>
      </c>
      <c r="P515" s="113" t="b">
        <v>0</v>
      </c>
      <c r="Q515" s="107"/>
      <c r="R515" s="106" t="str">
        <f t="array" ref="R515">IFERROR(INDEX('印量調查區'!G:G, MATCH(A515, '印量調查區'!A:A, 0)), "")</f>
        <v/>
      </c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  <c r="AI515" s="107"/>
      <c r="AJ515" s="107"/>
      <c r="AK515" s="107"/>
      <c r="AL515" s="107"/>
      <c r="AM515" s="107"/>
      <c r="AN515" s="107"/>
      <c r="AO515" s="107"/>
      <c r="AP515" s="107"/>
      <c r="AQ515" s="109"/>
      <c r="AR515" s="109" t="str">
        <f>IFERROR(__xludf.DUMMYFUNCTION("IF(IFERROR(VLOOKUP(A515, IMPORTRANGE(""https://docs.google.com/spreadsheets/d/1f7uHQQgxgff8nh6aFDrh_cqkeFpcVPsvJILesm778_0"", ""工作表1!A:B""), 2, FALSE), """") &lt;&gt; """", ""有縮圖"", ""無縮圖"")"),"無縮圖")</f>
        <v>無縮圖</v>
      </c>
      <c r="AS515" s="107"/>
    </row>
    <row r="516">
      <c r="A516" s="284" t="s">
        <v>1662</v>
      </c>
      <c r="B516" s="94"/>
      <c r="C516" s="290" t="s">
        <v>2680</v>
      </c>
      <c r="D516" s="96"/>
      <c r="E516" s="96"/>
      <c r="F516" s="98"/>
      <c r="G516" s="94" t="s">
        <v>140</v>
      </c>
      <c r="H516" s="99"/>
      <c r="I516" s="99"/>
      <c r="J516" s="110"/>
      <c r="K516" s="98"/>
      <c r="L516" s="111"/>
      <c r="M516" s="112" t="b">
        <v>0</v>
      </c>
      <c r="N516" s="113" t="b">
        <v>0</v>
      </c>
      <c r="O516" s="113" t="b">
        <v>0</v>
      </c>
      <c r="P516" s="113" t="b">
        <v>0</v>
      </c>
      <c r="Q516" s="107"/>
      <c r="R516" s="106" t="str">
        <f t="array" ref="R516">IFERROR(INDEX('印量調查區'!G:G, MATCH(A516, '印量調查區'!A:A, 0)), "")</f>
        <v/>
      </c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  <c r="AI516" s="107"/>
      <c r="AJ516" s="107"/>
      <c r="AK516" s="107"/>
      <c r="AL516" s="107"/>
      <c r="AM516" s="107"/>
      <c r="AN516" s="107"/>
      <c r="AO516" s="107"/>
      <c r="AP516" s="107"/>
      <c r="AQ516" s="109"/>
      <c r="AR516" s="109" t="str">
        <f>IFERROR(__xludf.DUMMYFUNCTION("IF(IFERROR(VLOOKUP(A516, IMPORTRANGE(""https://docs.google.com/spreadsheets/d/1f7uHQQgxgff8nh6aFDrh_cqkeFpcVPsvJILesm778_0"", ""工作表1!A:B""), 2, FALSE), """") &lt;&gt; """", ""有縮圖"", ""無縮圖"")"),"無縮圖")</f>
        <v>無縮圖</v>
      </c>
      <c r="AS516" s="107"/>
    </row>
    <row r="517">
      <c r="A517" s="114" t="s">
        <v>1663</v>
      </c>
      <c r="B517" s="94"/>
      <c r="C517" s="290" t="s">
        <v>2313</v>
      </c>
      <c r="D517" s="116"/>
      <c r="E517" s="96"/>
      <c r="F517" s="98"/>
      <c r="G517" s="94" t="s">
        <v>144</v>
      </c>
      <c r="H517" s="100"/>
      <c r="I517" s="100"/>
      <c r="J517" s="101"/>
      <c r="K517" s="94"/>
      <c r="L517" s="102"/>
      <c r="M517" s="112" t="b">
        <v>1</v>
      </c>
      <c r="N517" s="113" t="b">
        <v>0</v>
      </c>
      <c r="O517" s="113" t="b">
        <v>0</v>
      </c>
      <c r="P517" s="113" t="b">
        <v>0</v>
      </c>
      <c r="Q517" s="107"/>
      <c r="R517" s="106" t="str">
        <f t="array" ref="R517">IFERROR(INDEX('印量調查區'!G:G, MATCH(A517, '印量調查區'!A:A, 0)), "")</f>
        <v/>
      </c>
      <c r="S517" s="118" t="s">
        <v>8958</v>
      </c>
      <c r="T517" s="107"/>
      <c r="U517" s="107"/>
      <c r="V517" s="107"/>
      <c r="W517" s="107"/>
      <c r="X517" s="107"/>
      <c r="Y517" s="105"/>
      <c r="Z517" s="107"/>
      <c r="AA517" s="107"/>
      <c r="AB517" s="107"/>
      <c r="AC517" s="107"/>
      <c r="AD517" s="107"/>
      <c r="AE517" s="118" t="s">
        <v>8961</v>
      </c>
      <c r="AF517" s="107"/>
      <c r="AG517" s="107"/>
      <c r="AH517" s="118" t="s">
        <v>8963</v>
      </c>
      <c r="AI517" s="107"/>
      <c r="AJ517" s="107"/>
      <c r="AK517" s="107"/>
      <c r="AL517" s="118" t="s">
        <v>8964</v>
      </c>
      <c r="AM517" s="107"/>
      <c r="AN517" s="105"/>
      <c r="AO517" s="105"/>
      <c r="AP517" s="107"/>
      <c r="AQ517" s="109"/>
      <c r="AR517" s="109" t="str">
        <f>IFERROR(__xludf.DUMMYFUNCTION("IF(IFERROR(VLOOKUP(A517, IMPORTRANGE(""https://docs.google.com/spreadsheets/d/1f7uHQQgxgff8nh6aFDrh_cqkeFpcVPsvJILesm778_0"", ""工作表1!A:B""), 2, FALSE), """") &lt;&gt; """", ""有縮圖"", ""無縮圖"")"),"無縮圖")</f>
        <v>無縮圖</v>
      </c>
      <c r="AS517" s="107"/>
    </row>
    <row r="518">
      <c r="A518" s="114" t="s">
        <v>1664</v>
      </c>
      <c r="B518" s="94" t="s">
        <v>8965</v>
      </c>
      <c r="C518" s="95"/>
      <c r="D518" s="96"/>
      <c r="E518" s="115" t="s">
        <v>3154</v>
      </c>
      <c r="F518" s="98"/>
      <c r="G518" s="94" t="s">
        <v>144</v>
      </c>
      <c r="H518" s="100"/>
      <c r="I518" s="100"/>
      <c r="J518" s="101"/>
      <c r="K518" s="94"/>
      <c r="L518" s="111"/>
      <c r="M518" s="112" t="b">
        <v>1</v>
      </c>
      <c r="N518" s="113" t="b">
        <v>0</v>
      </c>
      <c r="O518" s="113" t="b">
        <v>0</v>
      </c>
      <c r="P518" s="113" t="b">
        <v>0</v>
      </c>
      <c r="Q518" s="107"/>
      <c r="R518" s="106" t="str">
        <f t="array" ref="R518">IFERROR(INDEX('印量調查區'!G:G, MATCH(A518, '印量調查區'!A:A, 0)), "")</f>
        <v/>
      </c>
      <c r="S518" s="107"/>
      <c r="T518" s="107"/>
      <c r="U518" s="118" t="s">
        <v>8968</v>
      </c>
      <c r="V518" s="107"/>
      <c r="W518" s="118" t="s">
        <v>8969</v>
      </c>
      <c r="X518" s="107"/>
      <c r="Y518" s="107"/>
      <c r="Z518" s="118" t="s">
        <v>8974</v>
      </c>
      <c r="AA518" s="107"/>
      <c r="AB518" s="107"/>
      <c r="AC518" s="118" t="s">
        <v>8980</v>
      </c>
      <c r="AD518" s="107"/>
      <c r="AE518" s="107"/>
      <c r="AF518" s="107"/>
      <c r="AG518" s="107"/>
      <c r="AH518" s="107"/>
      <c r="AI518" s="107"/>
      <c r="AJ518" s="107"/>
      <c r="AK518" s="107"/>
      <c r="AL518" s="118" t="s">
        <v>8982</v>
      </c>
      <c r="AM518" s="107"/>
      <c r="AN518" s="107"/>
      <c r="AO518" s="105"/>
      <c r="AP518" s="107"/>
      <c r="AQ518" s="109"/>
      <c r="AR518" s="109" t="str">
        <f>IFERROR(__xludf.DUMMYFUNCTION("IF(IFERROR(VLOOKUP(A518, IMPORTRANGE(""https://docs.google.com/spreadsheets/d/1f7uHQQgxgff8nh6aFDrh_cqkeFpcVPsvJILesm778_0"", ""工作表1!A:B""), 2, FALSE), """") &lt;&gt; """", ""有縮圖"", ""無縮圖"")"),"無縮圖")</f>
        <v>無縮圖</v>
      </c>
      <c r="AS518" s="107"/>
    </row>
    <row r="519">
      <c r="A519" s="114" t="s">
        <v>1665</v>
      </c>
      <c r="B519" s="94" t="s">
        <v>1665</v>
      </c>
      <c r="C519" s="351"/>
      <c r="D519" s="97" t="s">
        <v>1867</v>
      </c>
      <c r="E519" s="97" t="s">
        <v>1867</v>
      </c>
      <c r="F519" s="98"/>
      <c r="G519" s="94" t="s">
        <v>4301</v>
      </c>
      <c r="H519" s="99"/>
      <c r="I519" s="100"/>
      <c r="J519" s="110"/>
      <c r="K519" s="94"/>
      <c r="L519" s="111"/>
      <c r="M519" s="112" t="b">
        <v>1</v>
      </c>
      <c r="N519" s="113" t="b">
        <v>0</v>
      </c>
      <c r="O519" s="113" t="b">
        <v>1</v>
      </c>
      <c r="P519" s="113" t="b">
        <v>0</v>
      </c>
      <c r="Q519" s="107"/>
      <c r="R519" s="106" t="str">
        <f t="array" ref="R519">IFERROR(INDEX('印量調查區'!G:G, MATCH(A519, '印量調查區'!A:A, 0)), "")</f>
        <v/>
      </c>
      <c r="S519" s="118" t="s">
        <v>8991</v>
      </c>
      <c r="T519" s="107"/>
      <c r="U519" s="107"/>
      <c r="V519" s="107"/>
      <c r="W519" s="118" t="s">
        <v>8993</v>
      </c>
      <c r="X519" s="107"/>
      <c r="Y519" s="107"/>
      <c r="Z519" s="118" t="s">
        <v>8994</v>
      </c>
      <c r="AA519" s="107"/>
      <c r="AB519" s="107"/>
      <c r="AC519" s="107"/>
      <c r="AD519" s="107"/>
      <c r="AE519" s="118" t="s">
        <v>8999</v>
      </c>
      <c r="AF519" s="118" t="s">
        <v>9000</v>
      </c>
      <c r="AG519" s="118" t="s">
        <v>9002</v>
      </c>
      <c r="AH519" s="107"/>
      <c r="AI519" s="105" t="s">
        <v>129</v>
      </c>
      <c r="AJ519" s="118" t="s">
        <v>9004</v>
      </c>
      <c r="AK519" s="107"/>
      <c r="AL519" s="107"/>
      <c r="AM519" s="107"/>
      <c r="AN519" s="118" t="s">
        <v>9007</v>
      </c>
      <c r="AO519" s="107"/>
      <c r="AP519" s="107"/>
      <c r="AQ519" s="109"/>
      <c r="AR519" s="109" t="str">
        <f>IFERROR(__xludf.DUMMYFUNCTION("IF(IFERROR(VLOOKUP(A519, IMPORTRANGE(""https://docs.google.com/spreadsheets/d/1f7uHQQgxgff8nh6aFDrh_cqkeFpcVPsvJILesm778_0"", ""工作表1!A:B""), 2, FALSE), """") &lt;&gt; """", ""有縮圖"", ""無縮圖"")"),"有縮圖")</f>
        <v>有縮圖</v>
      </c>
      <c r="AS519" s="107"/>
    </row>
    <row r="520">
      <c r="A520" s="114" t="s">
        <v>1667</v>
      </c>
      <c r="B520" s="94"/>
      <c r="C520" s="290" t="s">
        <v>1613</v>
      </c>
      <c r="D520" s="96"/>
      <c r="E520" s="96"/>
      <c r="F520" s="98"/>
      <c r="G520" s="94" t="s">
        <v>144</v>
      </c>
      <c r="H520" s="100"/>
      <c r="I520" s="100"/>
      <c r="J520" s="101"/>
      <c r="K520" s="94"/>
      <c r="L520" s="111"/>
      <c r="M520" s="112" t="b">
        <v>1</v>
      </c>
      <c r="N520" s="113" t="b">
        <v>0</v>
      </c>
      <c r="O520" s="113" t="b">
        <v>0</v>
      </c>
      <c r="P520" s="113" t="b">
        <v>0</v>
      </c>
      <c r="Q520" s="105"/>
      <c r="R520" s="106" t="str">
        <f t="array" ref="R520">IFERROR(INDEX('印量調查區'!G:G, MATCH(A520, '印量調查區'!A:A, 0)), "")</f>
        <v/>
      </c>
      <c r="S520" s="118" t="s">
        <v>9011</v>
      </c>
      <c r="T520" s="105"/>
      <c r="U520" s="107"/>
      <c r="V520" s="107"/>
      <c r="W520" s="105" t="s">
        <v>3629</v>
      </c>
      <c r="X520" s="107"/>
      <c r="Y520" s="118" t="s">
        <v>9012</v>
      </c>
      <c r="Z520" s="107"/>
      <c r="AA520" s="107"/>
      <c r="AB520" s="107"/>
      <c r="AC520" s="107"/>
      <c r="AD520" s="107"/>
      <c r="AE520" s="107"/>
      <c r="AF520" s="107"/>
      <c r="AG520" s="107"/>
      <c r="AH520" s="107"/>
      <c r="AI520" s="107"/>
      <c r="AJ520" s="107"/>
      <c r="AK520" s="107"/>
      <c r="AL520" s="107"/>
      <c r="AM520" s="107"/>
      <c r="AN520" s="105"/>
      <c r="AO520" s="105"/>
      <c r="AP520" s="107"/>
      <c r="AQ520" s="109"/>
      <c r="AR520" s="109" t="str">
        <f>IFERROR(__xludf.DUMMYFUNCTION("IF(IFERROR(VLOOKUP(A520, IMPORTRANGE(""https://docs.google.com/spreadsheets/d/1f7uHQQgxgff8nh6aFDrh_cqkeFpcVPsvJILesm778_0"", ""工作表1!A:B""), 2, FALSE), """") &lt;&gt; """", ""有縮圖"", ""無縮圖"")"),"有縮圖")</f>
        <v>有縮圖</v>
      </c>
      <c r="AS520" s="107"/>
    </row>
    <row r="521">
      <c r="A521" s="114" t="s">
        <v>1668</v>
      </c>
      <c r="B521" s="94" t="s">
        <v>6832</v>
      </c>
      <c r="C521" s="351"/>
      <c r="D521" s="96"/>
      <c r="E521" s="97" t="s">
        <v>2153</v>
      </c>
      <c r="F521" s="98"/>
      <c r="G521" s="94" t="s">
        <v>144</v>
      </c>
      <c r="H521" s="99"/>
      <c r="I521" s="100"/>
      <c r="J521" s="110"/>
      <c r="K521" s="94"/>
      <c r="L521" s="111"/>
      <c r="M521" s="112" t="b">
        <v>1</v>
      </c>
      <c r="N521" s="113" t="b">
        <v>0</v>
      </c>
      <c r="O521" s="113" t="b">
        <v>0</v>
      </c>
      <c r="P521" s="113" t="b">
        <v>0</v>
      </c>
      <c r="Q521" s="107"/>
      <c r="R521" s="106" t="str">
        <f t="array" ref="R521">IFERROR(INDEX('印量調查區'!G:G, MATCH(A521, '印量調查區'!A:A, 0)), "")</f>
        <v/>
      </c>
      <c r="S521" s="118" t="s">
        <v>9017</v>
      </c>
      <c r="T521" s="107"/>
      <c r="U521" s="107"/>
      <c r="V521" s="107"/>
      <c r="W521" s="118" t="s">
        <v>9019</v>
      </c>
      <c r="X521" s="107"/>
      <c r="Y521" s="107"/>
      <c r="Z521" s="118" t="s">
        <v>9021</v>
      </c>
      <c r="AA521" s="107"/>
      <c r="AB521" s="107"/>
      <c r="AC521" s="107"/>
      <c r="AD521" s="107"/>
      <c r="AE521" s="107"/>
      <c r="AF521" s="107"/>
      <c r="AG521" s="107"/>
      <c r="AH521" s="107"/>
      <c r="AI521" s="107"/>
      <c r="AJ521" s="107"/>
      <c r="AK521" s="107"/>
      <c r="AL521" s="107"/>
      <c r="AM521" s="107"/>
      <c r="AN521" s="105"/>
      <c r="AO521" s="107"/>
      <c r="AP521" s="107"/>
      <c r="AQ521" s="109"/>
      <c r="AR521" s="109" t="str">
        <f>IFERROR(__xludf.DUMMYFUNCTION("IF(IFERROR(VLOOKUP(A521, IMPORTRANGE(""https://docs.google.com/spreadsheets/d/1f7uHQQgxgff8nh6aFDrh_cqkeFpcVPsvJILesm778_0"", ""工作表1!A:B""), 2, FALSE), """") &lt;&gt; """", ""有縮圖"", ""無縮圖"")"),"無縮圖")</f>
        <v>無縮圖</v>
      </c>
      <c r="AS521" s="107"/>
    </row>
    <row r="522">
      <c r="A522" s="114" t="s">
        <v>1669</v>
      </c>
      <c r="B522" s="94"/>
      <c r="C522" s="351"/>
      <c r="D522" s="115" t="s">
        <v>3382</v>
      </c>
      <c r="E522" s="97" t="s">
        <v>2750</v>
      </c>
      <c r="F522" s="98"/>
      <c r="G522" s="94" t="s">
        <v>144</v>
      </c>
      <c r="H522" s="100"/>
      <c r="I522" s="100" t="s">
        <v>108</v>
      </c>
      <c r="J522" s="117" t="s">
        <v>9027</v>
      </c>
      <c r="K522" s="94"/>
      <c r="L522" s="111"/>
      <c r="M522" s="112" t="b">
        <v>1</v>
      </c>
      <c r="N522" s="113" t="b">
        <v>1</v>
      </c>
      <c r="O522" s="113" t="b">
        <v>0</v>
      </c>
      <c r="P522" s="113" t="b">
        <v>0</v>
      </c>
      <c r="Q522" s="107"/>
      <c r="R522" s="106" t="str">
        <f t="array" ref="R522">IFERROR(INDEX('印量調查區'!G:G, MATCH(A522, '印量調查區'!A:A, 0)), "")</f>
        <v/>
      </c>
      <c r="S522" s="118" t="s">
        <v>9030</v>
      </c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  <c r="AI522" s="107"/>
      <c r="AJ522" s="107"/>
      <c r="AK522" s="107"/>
      <c r="AL522" s="107"/>
      <c r="AM522" s="107"/>
      <c r="AN522" s="107"/>
      <c r="AO522" s="105"/>
      <c r="AP522" s="107"/>
      <c r="AQ522" s="109"/>
      <c r="AR522" s="109" t="str">
        <f>IFERROR(__xludf.DUMMYFUNCTION("IF(IFERROR(VLOOKUP(A522, IMPORTRANGE(""https://docs.google.com/spreadsheets/d/1f7uHQQgxgff8nh6aFDrh_cqkeFpcVPsvJILesm778_0"", ""工作表1!A:B""), 2, FALSE), """") &lt;&gt; """", ""有縮圖"", ""無縮圖"")"),"無縮圖")</f>
        <v>無縮圖</v>
      </c>
      <c r="AS522" s="107"/>
    </row>
    <row r="523">
      <c r="A523" s="114" t="s">
        <v>92</v>
      </c>
      <c r="B523" s="94"/>
      <c r="C523" s="290" t="s">
        <v>1927</v>
      </c>
      <c r="D523" s="115" t="s">
        <v>1927</v>
      </c>
      <c r="E523" s="96"/>
      <c r="F523" s="98"/>
      <c r="G523" s="94" t="s">
        <v>144</v>
      </c>
      <c r="H523" s="100" t="s">
        <v>34</v>
      </c>
      <c r="I523" s="100" t="s">
        <v>108</v>
      </c>
      <c r="J523" s="117" t="s">
        <v>7330</v>
      </c>
      <c r="K523" s="94" t="s">
        <v>9034</v>
      </c>
      <c r="L523" s="111"/>
      <c r="M523" s="112" t="b">
        <v>1</v>
      </c>
      <c r="N523" s="113" t="b">
        <v>1</v>
      </c>
      <c r="O523" s="113" t="b">
        <v>0</v>
      </c>
      <c r="P523" s="113" t="b">
        <v>1</v>
      </c>
      <c r="Q523" s="107"/>
      <c r="R523" s="106" t="str">
        <f t="array" ref="R523">IFERROR(INDEX('印量調查區'!G:G, MATCH(A523, '印量調查區'!A:A, 0)), "")</f>
        <v/>
      </c>
      <c r="S523" s="118" t="s">
        <v>9036</v>
      </c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18" t="s">
        <v>9039</v>
      </c>
      <c r="AN523" s="107"/>
      <c r="AO523" s="118" t="s">
        <v>9041</v>
      </c>
      <c r="AP523" s="107"/>
      <c r="AQ523" s="109"/>
      <c r="AR523" s="109" t="str">
        <f>IFERROR(__xludf.DUMMYFUNCTION("IF(IFERROR(VLOOKUP(A523, IMPORTRANGE(""https://docs.google.com/spreadsheets/d/1f7uHQQgxgff8nh6aFDrh_cqkeFpcVPsvJILesm778_0"", ""工作表1!A:B""), 2, FALSE), """") &lt;&gt; """", ""有縮圖"", ""無縮圖"")"),"無縮圖")</f>
        <v>無縮圖</v>
      </c>
      <c r="AS523" s="107"/>
    </row>
    <row r="524">
      <c r="A524" s="114" t="s">
        <v>1670</v>
      </c>
      <c r="B524" s="94"/>
      <c r="C524" s="351"/>
      <c r="D524" s="115" t="s">
        <v>2291</v>
      </c>
      <c r="E524" s="97" t="s">
        <v>2291</v>
      </c>
      <c r="F524" s="98"/>
      <c r="G524" s="94" t="s">
        <v>9044</v>
      </c>
      <c r="H524" s="99"/>
      <c r="I524" s="99"/>
      <c r="J524" s="110"/>
      <c r="K524" s="98"/>
      <c r="L524" s="111"/>
      <c r="M524" s="112" t="b">
        <v>1</v>
      </c>
      <c r="N524" s="113" t="b">
        <v>0</v>
      </c>
      <c r="O524" s="113" t="b">
        <v>0</v>
      </c>
      <c r="P524" s="113" t="b">
        <v>0</v>
      </c>
      <c r="Q524" s="107"/>
      <c r="R524" s="106" t="str">
        <f t="array" ref="R524">IFERROR(INDEX('印量調查區'!G:G, MATCH(A524, '印量調查區'!A:A, 0)), "")</f>
        <v/>
      </c>
      <c r="S524" s="118" t="s">
        <v>9048</v>
      </c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18" t="s">
        <v>9055</v>
      </c>
      <c r="AF524" s="107"/>
      <c r="AG524" s="107"/>
      <c r="AH524" s="107"/>
      <c r="AI524" s="107"/>
      <c r="AJ524" s="107"/>
      <c r="AK524" s="107"/>
      <c r="AL524" s="107"/>
      <c r="AM524" s="107"/>
      <c r="AN524" s="105"/>
      <c r="AO524" s="107"/>
      <c r="AP524" s="107"/>
      <c r="AQ524" s="109"/>
      <c r="AR524" s="109" t="str">
        <f>IFERROR(__xludf.DUMMYFUNCTION("IF(IFERROR(VLOOKUP(A524, IMPORTRANGE(""https://docs.google.com/spreadsheets/d/1f7uHQQgxgff8nh6aFDrh_cqkeFpcVPsvJILesm778_0"", ""工作表1!A:B""), 2, FALSE), """") &lt;&gt; """", ""有縮圖"", ""無縮圖"")"),"無縮圖")</f>
        <v>無縮圖</v>
      </c>
      <c r="AS524" s="107"/>
    </row>
    <row r="525">
      <c r="A525" s="114" t="s">
        <v>1671</v>
      </c>
      <c r="B525" s="94" t="s">
        <v>9059</v>
      </c>
      <c r="C525" s="351"/>
      <c r="D525" s="97" t="s">
        <v>2370</v>
      </c>
      <c r="E525" s="97" t="s">
        <v>2370</v>
      </c>
      <c r="F525" s="98"/>
      <c r="G525" s="94" t="s">
        <v>144</v>
      </c>
      <c r="H525" s="99"/>
      <c r="I525" s="99"/>
      <c r="J525" s="110"/>
      <c r="K525" s="98"/>
      <c r="L525" s="111"/>
      <c r="M525" s="112" t="b">
        <v>1</v>
      </c>
      <c r="N525" s="113" t="b">
        <v>0</v>
      </c>
      <c r="O525" s="113" t="b">
        <v>0</v>
      </c>
      <c r="P525" s="113" t="b">
        <v>0</v>
      </c>
      <c r="Q525" s="105"/>
      <c r="R525" s="106" t="str">
        <f t="array" ref="R525">IFERROR(INDEX('印量調查區'!G:G, MATCH(A525, '印量調查區'!A:A, 0)), "")</f>
        <v/>
      </c>
      <c r="S525" s="107"/>
      <c r="T525" s="107"/>
      <c r="U525" s="107"/>
      <c r="V525" s="107"/>
      <c r="W525" s="118" t="s">
        <v>9063</v>
      </c>
      <c r="X525" s="107"/>
      <c r="Y525" s="107"/>
      <c r="Z525" s="107"/>
      <c r="AA525" s="107"/>
      <c r="AB525" s="107"/>
      <c r="AC525" s="107"/>
      <c r="AD525" s="107"/>
      <c r="AE525" s="105"/>
      <c r="AF525" s="107"/>
      <c r="AG525" s="107"/>
      <c r="AH525" s="107"/>
      <c r="AI525" s="107"/>
      <c r="AJ525" s="107"/>
      <c r="AK525" s="107"/>
      <c r="AL525" s="107"/>
      <c r="AM525" s="107"/>
      <c r="AN525" s="107"/>
      <c r="AO525" s="107"/>
      <c r="AP525" s="107"/>
      <c r="AQ525" s="109"/>
      <c r="AR525" s="109" t="str">
        <f>IFERROR(__xludf.DUMMYFUNCTION("IF(IFERROR(VLOOKUP(A525, IMPORTRANGE(""https://docs.google.com/spreadsheets/d/1f7uHQQgxgff8nh6aFDrh_cqkeFpcVPsvJILesm778_0"", ""工作表1!A:B""), 2, FALSE), """") &lt;&gt; """", ""有縮圖"", ""無縮圖"")"),"無縮圖")</f>
        <v>無縮圖</v>
      </c>
      <c r="AS525" s="107"/>
    </row>
    <row r="526">
      <c r="A526" s="114" t="s">
        <v>1673</v>
      </c>
      <c r="B526" s="94" t="s">
        <v>5329</v>
      </c>
      <c r="C526" s="290" t="s">
        <v>1923</v>
      </c>
      <c r="D526" s="97" t="s">
        <v>2917</v>
      </c>
      <c r="E526" s="96"/>
      <c r="F526" s="98"/>
      <c r="G526" s="94" t="s">
        <v>144</v>
      </c>
      <c r="H526" s="99"/>
      <c r="I526" s="99"/>
      <c r="J526" s="110"/>
      <c r="K526" s="98"/>
      <c r="L526" s="111"/>
      <c r="M526" s="112" t="b">
        <v>1</v>
      </c>
      <c r="N526" s="113" t="b">
        <v>0</v>
      </c>
      <c r="O526" s="113" t="b">
        <v>1</v>
      </c>
      <c r="P526" s="113" t="b">
        <v>0</v>
      </c>
      <c r="Q526" s="107"/>
      <c r="R526" s="106" t="str">
        <f t="array" ref="R526">IFERROR(INDEX('印量調查區'!G:G, MATCH(A526, '印量調查區'!A:A, 0)), "")</f>
        <v/>
      </c>
      <c r="S526" s="118" t="s">
        <v>5332</v>
      </c>
      <c r="T526" s="107"/>
      <c r="U526" s="107"/>
      <c r="V526" s="107"/>
      <c r="W526" s="118" t="s">
        <v>5333</v>
      </c>
      <c r="X526" s="107"/>
      <c r="Y526" s="118" t="s">
        <v>5334</v>
      </c>
      <c r="Z526" s="107"/>
      <c r="AA526" s="107"/>
      <c r="AB526" s="107"/>
      <c r="AC526" s="107"/>
      <c r="AD526" s="107"/>
      <c r="AE526" s="118" t="s">
        <v>5335</v>
      </c>
      <c r="AF526" s="118" t="s">
        <v>5336</v>
      </c>
      <c r="AG526" s="118" t="s">
        <v>5337</v>
      </c>
      <c r="AH526" s="107"/>
      <c r="AI526" s="107"/>
      <c r="AJ526" s="107"/>
      <c r="AK526" s="107"/>
      <c r="AL526" s="107"/>
      <c r="AM526" s="107"/>
      <c r="AN526" s="118" t="s">
        <v>9069</v>
      </c>
      <c r="AO526" s="107"/>
      <c r="AP526" s="107"/>
      <c r="AQ526" s="109"/>
      <c r="AR526" s="109" t="str">
        <f>IFERROR(__xludf.DUMMYFUNCTION("IF(IFERROR(VLOOKUP(A526, IMPORTRANGE(""https://docs.google.com/spreadsheets/d/1f7uHQQgxgff8nh6aFDrh_cqkeFpcVPsvJILesm778_0"", ""工作表1!A:B""), 2, FALSE), """") &lt;&gt; """", ""有縮圖"", ""無縮圖"")"),"無縮圖")</f>
        <v>無縮圖</v>
      </c>
      <c r="AS526" s="107"/>
    </row>
    <row r="527">
      <c r="A527" s="114" t="s">
        <v>1674</v>
      </c>
      <c r="B527" s="94"/>
      <c r="C527" s="351"/>
      <c r="D527" s="115" t="s">
        <v>2282</v>
      </c>
      <c r="E527" s="97" t="s">
        <v>2282</v>
      </c>
      <c r="F527" s="98"/>
      <c r="G527" s="94" t="s">
        <v>144</v>
      </c>
      <c r="H527" s="338" t="s">
        <v>35</v>
      </c>
      <c r="I527" s="338" t="s">
        <v>84</v>
      </c>
      <c r="J527" s="302"/>
      <c r="K527" s="338" t="s">
        <v>9072</v>
      </c>
      <c r="L527" s="111"/>
      <c r="M527" s="112" t="b">
        <v>1</v>
      </c>
      <c r="N527" s="113" t="b">
        <v>1</v>
      </c>
      <c r="O527" s="113" t="b">
        <v>0</v>
      </c>
      <c r="P527" s="113" t="b">
        <v>1</v>
      </c>
      <c r="Q527" s="107"/>
      <c r="R527" s="106" t="str">
        <f t="array" ref="R527">IFERROR(INDEX('印量調查區'!G:G, MATCH(A527, '印量調查區'!A:A, 0)), "")</f>
        <v/>
      </c>
      <c r="S527" s="118" t="s">
        <v>9075</v>
      </c>
      <c r="T527" s="107"/>
      <c r="U527" s="107"/>
      <c r="V527" s="107"/>
      <c r="W527" s="377" t="s">
        <v>9076</v>
      </c>
      <c r="X527" s="378"/>
      <c r="Y527" s="378"/>
      <c r="Z527" s="378"/>
      <c r="AA527" s="378"/>
      <c r="AB527" s="378"/>
      <c r="AC527" s="378"/>
      <c r="AD527" s="378"/>
      <c r="AE527" s="378"/>
      <c r="AF527" s="377" t="s">
        <v>9078</v>
      </c>
      <c r="AG527" s="378"/>
      <c r="AH527" s="378"/>
      <c r="AI527" s="378"/>
      <c r="AJ527" s="378"/>
      <c r="AK527" s="378"/>
      <c r="AL527" s="377" t="s">
        <v>9080</v>
      </c>
      <c r="AM527" s="378"/>
      <c r="AN527" s="107"/>
      <c r="AO527" s="118" t="s">
        <v>9081</v>
      </c>
      <c r="AP527" s="107"/>
      <c r="AQ527" s="109"/>
      <c r="AR527" s="109" t="str">
        <f>IFERROR(__xludf.DUMMYFUNCTION("IF(IFERROR(VLOOKUP(A527, IMPORTRANGE(""https://docs.google.com/spreadsheets/d/1f7uHQQgxgff8nh6aFDrh_cqkeFpcVPsvJILesm778_0"", ""工作表1!A:B""), 2, FALSE), """") &lt;&gt; """", ""有縮圖"", ""無縮圖"")"),"無縮圖")</f>
        <v>無縮圖</v>
      </c>
      <c r="AS527" s="107"/>
    </row>
    <row r="528">
      <c r="A528" s="114" t="s">
        <v>1675</v>
      </c>
      <c r="B528" s="94" t="s">
        <v>9082</v>
      </c>
      <c r="C528" s="351"/>
      <c r="D528" s="96"/>
      <c r="E528" s="97" t="s">
        <v>2112</v>
      </c>
      <c r="F528" s="98"/>
      <c r="G528" s="94" t="s">
        <v>144</v>
      </c>
      <c r="H528" s="100" t="s">
        <v>35</v>
      </c>
      <c r="I528" s="100" t="s">
        <v>84</v>
      </c>
      <c r="J528" s="110"/>
      <c r="K528" s="98"/>
      <c r="L528" s="111"/>
      <c r="M528" s="112" t="b">
        <v>1</v>
      </c>
      <c r="N528" s="113" t="b">
        <v>1</v>
      </c>
      <c r="O528" s="113" t="b">
        <v>0</v>
      </c>
      <c r="P528" s="113" t="b">
        <v>0</v>
      </c>
      <c r="Q528" s="105" t="s">
        <v>410</v>
      </c>
      <c r="R528" s="106" t="str">
        <f t="array" ref="R528">IFERROR(INDEX('印量調查區'!G:G, MATCH(A528, '印量調查區'!A:A, 0)), "")</f>
        <v/>
      </c>
      <c r="S528" s="107"/>
      <c r="T528" s="107"/>
      <c r="U528" s="107"/>
      <c r="V528" s="107"/>
      <c r="W528" s="107"/>
      <c r="X528" s="107"/>
      <c r="Y528" s="118" t="s">
        <v>9085</v>
      </c>
      <c r="Z528" s="118" t="s">
        <v>9088</v>
      </c>
      <c r="AA528" s="107"/>
      <c r="AB528" s="107"/>
      <c r="AC528" s="107"/>
      <c r="AD528" s="107"/>
      <c r="AE528" s="118" t="s">
        <v>9090</v>
      </c>
      <c r="AF528" s="107"/>
      <c r="AG528" s="107"/>
      <c r="AH528" s="107"/>
      <c r="AI528" s="107"/>
      <c r="AJ528" s="107"/>
      <c r="AK528" s="118" t="s">
        <v>9092</v>
      </c>
      <c r="AL528" s="118" t="s">
        <v>9093</v>
      </c>
      <c r="AM528" s="107"/>
      <c r="AN528" s="107"/>
      <c r="AO528" s="107"/>
      <c r="AP528" s="107"/>
      <c r="AQ528" s="109"/>
      <c r="AR528" s="109" t="str">
        <f>IFERROR(__xludf.DUMMYFUNCTION("IF(IFERROR(VLOOKUP(A528, IMPORTRANGE(""https://docs.google.com/spreadsheets/d/1f7uHQQgxgff8nh6aFDrh_cqkeFpcVPsvJILesm778_0"", ""工作表1!A:B""), 2, FALSE), """") &lt;&gt; """", ""有縮圖"", ""無縮圖"")"),"無縮圖")</f>
        <v>無縮圖</v>
      </c>
      <c r="AS528" s="107"/>
    </row>
    <row r="529">
      <c r="A529" s="114" t="s">
        <v>1676</v>
      </c>
      <c r="B529" s="94"/>
      <c r="C529" s="290" t="s">
        <v>2611</v>
      </c>
      <c r="D529" s="116"/>
      <c r="E529" s="97" t="s">
        <v>2547</v>
      </c>
      <c r="F529" s="98"/>
      <c r="G529" s="94" t="s">
        <v>144</v>
      </c>
      <c r="H529" s="99"/>
      <c r="I529" s="100" t="s">
        <v>108</v>
      </c>
      <c r="J529" s="117" t="s">
        <v>145</v>
      </c>
      <c r="K529" s="94"/>
      <c r="L529" s="111"/>
      <c r="M529" s="112" t="b">
        <v>0</v>
      </c>
      <c r="N529" s="113" t="b">
        <v>1</v>
      </c>
      <c r="O529" s="113" t="b">
        <v>0</v>
      </c>
      <c r="P529" s="113" t="b">
        <v>0</v>
      </c>
      <c r="Q529" s="105"/>
      <c r="R529" s="106" t="str">
        <f t="array" ref="R529">IFERROR(INDEX('印量調查區'!G:G, MATCH(A529, '印量調查區'!A:A, 0)), "")</f>
        <v/>
      </c>
      <c r="S529" s="107"/>
      <c r="T529" s="107"/>
      <c r="U529" s="107"/>
      <c r="V529" s="107"/>
      <c r="W529" s="105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5"/>
      <c r="AH529" s="107"/>
      <c r="AI529" s="107"/>
      <c r="AJ529" s="107"/>
      <c r="AK529" s="107"/>
      <c r="AL529" s="107"/>
      <c r="AM529" s="107"/>
      <c r="AN529" s="105"/>
      <c r="AO529" s="107"/>
      <c r="AP529" s="107"/>
      <c r="AQ529" s="109"/>
      <c r="AR529" s="109" t="str">
        <f>IFERROR(__xludf.DUMMYFUNCTION("IF(IFERROR(VLOOKUP(A529, IMPORTRANGE(""https://docs.google.com/spreadsheets/d/1f7uHQQgxgff8nh6aFDrh_cqkeFpcVPsvJILesm778_0"", ""工作表1!A:B""), 2, FALSE), """") &lt;&gt; """", ""有縮圖"", ""無縮圖"")"),"無縮圖")</f>
        <v>無縮圖</v>
      </c>
      <c r="AS529" s="107"/>
    </row>
    <row r="530">
      <c r="A530" s="114" t="s">
        <v>1678</v>
      </c>
      <c r="B530" s="94"/>
      <c r="C530" s="290" t="s">
        <v>2371</v>
      </c>
      <c r="D530" s="97" t="s">
        <v>3102</v>
      </c>
      <c r="E530" s="96"/>
      <c r="F530" s="98"/>
      <c r="G530" s="94" t="s">
        <v>144</v>
      </c>
      <c r="H530" s="100" t="s">
        <v>34</v>
      </c>
      <c r="I530" s="100" t="s">
        <v>108</v>
      </c>
      <c r="J530" s="117" t="s">
        <v>9097</v>
      </c>
      <c r="K530" s="94" t="s">
        <v>9098</v>
      </c>
      <c r="L530" s="111"/>
      <c r="M530" s="112" t="b">
        <v>1</v>
      </c>
      <c r="N530" s="113" t="b">
        <v>1</v>
      </c>
      <c r="O530" s="113" t="b">
        <v>1</v>
      </c>
      <c r="P530" s="113" t="b">
        <v>0</v>
      </c>
      <c r="Q530" s="107"/>
      <c r="R530" s="106" t="str">
        <f t="array" ref="R530">IFERROR(INDEX('印量調查區'!G:G, MATCH(A530, '印量調查區'!A:A, 0)), "")</f>
        <v/>
      </c>
      <c r="S530" s="118" t="s">
        <v>9102</v>
      </c>
      <c r="T530" s="107"/>
      <c r="U530" s="107"/>
      <c r="V530" s="107"/>
      <c r="W530" s="118" t="s">
        <v>9104</v>
      </c>
      <c r="X530" s="107"/>
      <c r="Y530" s="107"/>
      <c r="Z530" s="107"/>
      <c r="AA530" s="107"/>
      <c r="AB530" s="107"/>
      <c r="AC530" s="107"/>
      <c r="AD530" s="107"/>
      <c r="AE530" s="118" t="s">
        <v>9106</v>
      </c>
      <c r="AF530" s="107"/>
      <c r="AG530" s="118" t="s">
        <v>9108</v>
      </c>
      <c r="AH530" s="107"/>
      <c r="AI530" s="118" t="s">
        <v>9109</v>
      </c>
      <c r="AJ530" s="107"/>
      <c r="AK530" s="107"/>
      <c r="AL530" s="107"/>
      <c r="AM530" s="107"/>
      <c r="AN530" s="108" t="s">
        <v>9111</v>
      </c>
      <c r="AO530" s="107"/>
      <c r="AP530" s="107"/>
      <c r="AQ530" s="109"/>
      <c r="AR530" s="109" t="str">
        <f>IFERROR(__xludf.DUMMYFUNCTION("IF(IFERROR(VLOOKUP(A530, IMPORTRANGE(""https://docs.google.com/spreadsheets/d/1f7uHQQgxgff8nh6aFDrh_cqkeFpcVPsvJILesm778_0"", ""工作表1!A:B""), 2, FALSE), """") &lt;&gt; """", ""有縮圖"", ""無縮圖"")"),"無縮圖")</f>
        <v>無縮圖</v>
      </c>
      <c r="AS530" s="107"/>
    </row>
    <row r="531">
      <c r="A531" s="114" t="s">
        <v>1679</v>
      </c>
      <c r="B531" s="94" t="s">
        <v>4190</v>
      </c>
      <c r="C531" s="351"/>
      <c r="D531" s="96"/>
      <c r="E531" s="115" t="s">
        <v>3736</v>
      </c>
      <c r="F531" s="98"/>
      <c r="G531" s="94" t="s">
        <v>140</v>
      </c>
      <c r="H531" s="100"/>
      <c r="I531" s="100"/>
      <c r="J531" s="101"/>
      <c r="K531" s="98"/>
      <c r="L531" s="111"/>
      <c r="M531" s="112" t="b">
        <v>1</v>
      </c>
      <c r="N531" s="113" t="b">
        <v>0</v>
      </c>
      <c r="O531" s="113" t="b">
        <v>1</v>
      </c>
      <c r="P531" s="113" t="b">
        <v>0</v>
      </c>
      <c r="Q531" s="107"/>
      <c r="R531" s="106" t="str">
        <f t="array" ref="R531">IFERROR(INDEX('印量調查區'!G:G, MATCH(A531, '印量調查區'!A:A, 0)), "")</f>
        <v/>
      </c>
      <c r="S531" s="118" t="s">
        <v>4193</v>
      </c>
      <c r="T531" s="107"/>
      <c r="U531" s="107"/>
      <c r="V531" s="107"/>
      <c r="W531" s="118" t="s">
        <v>4195</v>
      </c>
      <c r="X531" s="107"/>
      <c r="Y531" s="107"/>
      <c r="Z531" s="107"/>
      <c r="AA531" s="107"/>
      <c r="AB531" s="107"/>
      <c r="AC531" s="107"/>
      <c r="AD531" s="107"/>
      <c r="AE531" s="118" t="s">
        <v>4196</v>
      </c>
      <c r="AF531" s="118" t="s">
        <v>4198</v>
      </c>
      <c r="AG531" s="107"/>
      <c r="AH531" s="107"/>
      <c r="AI531" s="107"/>
      <c r="AJ531" s="107"/>
      <c r="AK531" s="118" t="s">
        <v>4199</v>
      </c>
      <c r="AL531" s="107"/>
      <c r="AM531" s="107"/>
      <c r="AN531" s="118" t="s">
        <v>9120</v>
      </c>
      <c r="AO531" s="105"/>
      <c r="AP531" s="172" t="s">
        <v>4206</v>
      </c>
      <c r="AQ531" s="109"/>
      <c r="AR531" s="109" t="str">
        <f>IFERROR(__xludf.DUMMYFUNCTION("IF(IFERROR(VLOOKUP(A531, IMPORTRANGE(""https://docs.google.com/spreadsheets/d/1f7uHQQgxgff8nh6aFDrh_cqkeFpcVPsvJILesm778_0"", ""工作表1!A:B""), 2, FALSE), """") &lt;&gt; """", ""有縮圖"", ""無縮圖"")"),"無縮圖")</f>
        <v>無縮圖</v>
      </c>
      <c r="AS531" s="107"/>
    </row>
    <row r="532">
      <c r="A532" s="114" t="s">
        <v>1680</v>
      </c>
      <c r="B532" s="94"/>
      <c r="C532" s="351"/>
      <c r="D532" s="115" t="s">
        <v>2236</v>
      </c>
      <c r="E532" s="97" t="s">
        <v>2236</v>
      </c>
      <c r="F532" s="98"/>
      <c r="G532" s="94" t="s">
        <v>305</v>
      </c>
      <c r="H532" s="100"/>
      <c r="I532" s="100"/>
      <c r="J532" s="101"/>
      <c r="K532" s="94"/>
      <c r="L532" s="111"/>
      <c r="M532" s="112" t="b">
        <v>1</v>
      </c>
      <c r="N532" s="113" t="b">
        <v>0</v>
      </c>
      <c r="O532" s="113" t="b">
        <v>0</v>
      </c>
      <c r="P532" s="113" t="b">
        <v>0</v>
      </c>
      <c r="Q532" s="107"/>
      <c r="R532" s="106" t="str">
        <f t="array" ref="R532">IFERROR(INDEX('印量調查區'!G:G, MATCH(A532, '印量調查區'!A:A, 0)), "")</f>
        <v/>
      </c>
      <c r="S532" s="107"/>
      <c r="T532" s="107"/>
      <c r="U532" s="107"/>
      <c r="V532" s="107"/>
      <c r="W532" s="118" t="s">
        <v>9125</v>
      </c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  <c r="AI532" s="107"/>
      <c r="AJ532" s="107"/>
      <c r="AK532" s="107"/>
      <c r="AL532" s="107"/>
      <c r="AM532" s="107"/>
      <c r="AN532" s="105"/>
      <c r="AO532" s="105"/>
      <c r="AP532" s="105"/>
      <c r="AQ532" s="109"/>
      <c r="AR532" s="109" t="str">
        <f>IFERROR(__xludf.DUMMYFUNCTION("IF(IFERROR(VLOOKUP(A532, IMPORTRANGE(""https://docs.google.com/spreadsheets/d/1f7uHQQgxgff8nh6aFDrh_cqkeFpcVPsvJILesm778_0"", ""工作表1!A:B""), 2, FALSE), """") &lt;&gt; """", ""有縮圖"", ""無縮圖"")"),"無縮圖")</f>
        <v>無縮圖</v>
      </c>
      <c r="AS532" s="107"/>
    </row>
    <row r="533">
      <c r="A533" s="114" t="s">
        <v>1681</v>
      </c>
      <c r="B533" s="94" t="s">
        <v>6556</v>
      </c>
      <c r="C533" s="120" t="s">
        <v>2601</v>
      </c>
      <c r="D533" s="96"/>
      <c r="E533" s="116"/>
      <c r="F533" s="98"/>
      <c r="G533" s="94" t="s">
        <v>144</v>
      </c>
      <c r="H533" s="100"/>
      <c r="I533" s="100" t="s">
        <v>108</v>
      </c>
      <c r="J533" s="117" t="s">
        <v>145</v>
      </c>
      <c r="K533" s="94"/>
      <c r="L533" s="111"/>
      <c r="M533" s="112" t="b">
        <v>1</v>
      </c>
      <c r="N533" s="113" t="b">
        <v>1</v>
      </c>
      <c r="O533" s="113" t="b">
        <v>0</v>
      </c>
      <c r="P533" s="113" t="b">
        <v>0</v>
      </c>
      <c r="Q533" s="107"/>
      <c r="R533" s="106" t="str">
        <f t="array" ref="R533">IFERROR(INDEX('印量調查區'!G:G, MATCH(A533, '印量調查區'!A:A, 0)), "")</f>
        <v/>
      </c>
      <c r="S533" s="118" t="s">
        <v>6559</v>
      </c>
      <c r="T533" s="107"/>
      <c r="U533" s="107"/>
      <c r="V533" s="107"/>
      <c r="W533" s="118" t="s">
        <v>6560</v>
      </c>
      <c r="X533" s="107"/>
      <c r="Y533" s="118" t="s">
        <v>9130</v>
      </c>
      <c r="Z533" s="118" t="s">
        <v>6561</v>
      </c>
      <c r="AA533" s="107"/>
      <c r="AB533" s="107"/>
      <c r="AC533" s="107"/>
      <c r="AD533" s="107"/>
      <c r="AE533" s="107"/>
      <c r="AF533" s="107"/>
      <c r="AG533" s="107"/>
      <c r="AH533" s="107"/>
      <c r="AI533" s="107"/>
      <c r="AJ533" s="107"/>
      <c r="AK533" s="107"/>
      <c r="AL533" s="107"/>
      <c r="AM533" s="107"/>
      <c r="AN533" s="105"/>
      <c r="AO533" s="105"/>
      <c r="AP533" s="105"/>
      <c r="AQ533" s="109"/>
      <c r="AR533" s="109" t="str">
        <f>IFERROR(__xludf.DUMMYFUNCTION("IF(IFERROR(VLOOKUP(A533, IMPORTRANGE(""https://docs.google.com/spreadsheets/d/1f7uHQQgxgff8nh6aFDrh_cqkeFpcVPsvJILesm778_0"", ""工作表1!A:B""), 2, FALSE), """") &lt;&gt; """", ""有縮圖"", ""無縮圖"")"),"有縮圖")</f>
        <v>有縮圖</v>
      </c>
      <c r="AS533" s="107"/>
    </row>
    <row r="534">
      <c r="A534" s="114" t="s">
        <v>1683</v>
      </c>
      <c r="B534" s="94"/>
      <c r="C534" s="351"/>
      <c r="D534" s="116"/>
      <c r="E534" s="97" t="s">
        <v>2398</v>
      </c>
      <c r="F534" s="98"/>
      <c r="G534" s="94" t="s">
        <v>144</v>
      </c>
      <c r="H534" s="100"/>
      <c r="I534" s="100"/>
      <c r="J534" s="101"/>
      <c r="K534" s="94"/>
      <c r="L534" s="102"/>
      <c r="M534" s="112" t="b">
        <v>1</v>
      </c>
      <c r="N534" s="113" t="b">
        <v>0</v>
      </c>
      <c r="O534" s="113" t="b">
        <v>0</v>
      </c>
      <c r="P534" s="113" t="b">
        <v>0</v>
      </c>
      <c r="Q534" s="107"/>
      <c r="R534" s="106" t="str">
        <f t="array" ref="R534">IFERROR(INDEX('印量調查區'!G:G, MATCH(A534, '印量調查區'!A:A, 0)), "")</f>
        <v/>
      </c>
      <c r="S534" s="118" t="s">
        <v>9135</v>
      </c>
      <c r="T534" s="107"/>
      <c r="U534" s="107"/>
      <c r="V534" s="107"/>
      <c r="W534" s="118" t="s">
        <v>9137</v>
      </c>
      <c r="X534" s="107"/>
      <c r="Y534" s="107"/>
      <c r="Z534" s="107"/>
      <c r="AA534" s="107"/>
      <c r="AB534" s="107"/>
      <c r="AC534" s="107"/>
      <c r="AD534" s="107"/>
      <c r="AE534" s="107"/>
      <c r="AF534" s="118" t="s">
        <v>9138</v>
      </c>
      <c r="AG534" s="107"/>
      <c r="AH534" s="107"/>
      <c r="AI534" s="107"/>
      <c r="AJ534" s="107"/>
      <c r="AK534" s="107"/>
      <c r="AL534" s="107"/>
      <c r="AM534" s="107"/>
      <c r="AN534" s="107"/>
      <c r="AO534" s="105"/>
      <c r="AP534" s="105"/>
      <c r="AQ534" s="109"/>
      <c r="AR534" s="109" t="str">
        <f>IFERROR(__xludf.DUMMYFUNCTION("IF(IFERROR(VLOOKUP(A534, IMPORTRANGE(""https://docs.google.com/spreadsheets/d/1f7uHQQgxgff8nh6aFDrh_cqkeFpcVPsvJILesm778_0"", ""工作表1!A:B""), 2, FALSE), """") &lt;&gt; """", ""有縮圖"", ""無縮圖"")"),"無縮圖")</f>
        <v>無縮圖</v>
      </c>
      <c r="AS534" s="107"/>
    </row>
    <row r="535">
      <c r="A535" s="114" t="s">
        <v>1684</v>
      </c>
      <c r="B535" s="94" t="s">
        <v>7614</v>
      </c>
      <c r="C535" s="290" t="s">
        <v>2577</v>
      </c>
      <c r="D535" s="116"/>
      <c r="E535" s="97" t="s">
        <v>2604</v>
      </c>
      <c r="F535" s="98"/>
      <c r="G535" s="94" t="s">
        <v>144</v>
      </c>
      <c r="H535" s="100" t="s">
        <v>35</v>
      </c>
      <c r="I535" s="100" t="s">
        <v>108</v>
      </c>
      <c r="J535" s="117" t="s">
        <v>145</v>
      </c>
      <c r="K535" s="94" t="s">
        <v>83</v>
      </c>
      <c r="L535" s="111"/>
      <c r="M535" s="112" t="b">
        <v>1</v>
      </c>
      <c r="N535" s="113" t="b">
        <v>1</v>
      </c>
      <c r="O535" s="113" t="b">
        <v>0</v>
      </c>
      <c r="P535" s="113" t="b">
        <v>0</v>
      </c>
      <c r="Q535" s="107"/>
      <c r="R535" s="106" t="str">
        <f t="array" ref="R535">IFERROR(INDEX('印量調查區'!G:G, MATCH(A535, '印量調查區'!A:A, 0)), "")</f>
        <v/>
      </c>
      <c r="S535" s="118" t="s">
        <v>7615</v>
      </c>
      <c r="T535" s="107"/>
      <c r="U535" s="107"/>
      <c r="V535" s="107"/>
      <c r="W535" s="118" t="s">
        <v>7616</v>
      </c>
      <c r="X535" s="118" t="s">
        <v>7617</v>
      </c>
      <c r="Y535" s="107"/>
      <c r="Z535" s="118" t="s">
        <v>7618</v>
      </c>
      <c r="AA535" s="118" t="s">
        <v>7619</v>
      </c>
      <c r="AB535" s="107"/>
      <c r="AC535" s="107"/>
      <c r="AD535" s="107"/>
      <c r="AE535" s="107"/>
      <c r="AF535" s="107"/>
      <c r="AG535" s="107"/>
      <c r="AH535" s="107"/>
      <c r="AI535" s="107"/>
      <c r="AJ535" s="107"/>
      <c r="AK535" s="107"/>
      <c r="AL535" s="107"/>
      <c r="AM535" s="107"/>
      <c r="AN535" s="107"/>
      <c r="AO535" s="105"/>
      <c r="AP535" s="107"/>
      <c r="AQ535" s="109"/>
      <c r="AR535" s="109" t="str">
        <f>IFERROR(__xludf.DUMMYFUNCTION("IF(IFERROR(VLOOKUP(A535, IMPORTRANGE(""https://docs.google.com/spreadsheets/d/1f7uHQQgxgff8nh6aFDrh_cqkeFpcVPsvJILesm778_0"", ""工作表1!A:B""), 2, FALSE), """") &lt;&gt; """", ""有縮圖"", ""無縮圖"")"),"無縮圖")</f>
        <v>無縮圖</v>
      </c>
      <c r="AS535" s="107"/>
    </row>
    <row r="536">
      <c r="A536" s="114" t="s">
        <v>1685</v>
      </c>
      <c r="B536" s="94" t="s">
        <v>6567</v>
      </c>
      <c r="C536" s="290" t="s">
        <v>2488</v>
      </c>
      <c r="D536" s="115" t="s">
        <v>2488</v>
      </c>
      <c r="E536" s="96"/>
      <c r="F536" s="98"/>
      <c r="G536" s="94" t="s">
        <v>144</v>
      </c>
      <c r="H536" s="99"/>
      <c r="I536" s="100" t="s">
        <v>108</v>
      </c>
      <c r="J536" s="117" t="s">
        <v>145</v>
      </c>
      <c r="K536" s="94"/>
      <c r="L536" s="111"/>
      <c r="M536" s="112" t="b">
        <v>1</v>
      </c>
      <c r="N536" s="113" t="b">
        <v>1</v>
      </c>
      <c r="O536" s="113" t="b">
        <v>0</v>
      </c>
      <c r="P536" s="113" t="b">
        <v>0</v>
      </c>
      <c r="Q536" s="107"/>
      <c r="R536" s="106" t="str">
        <f t="array" ref="R536">IFERROR(INDEX('印量調查區'!G:G, MATCH(A536, '印量調查區'!A:A, 0)), "")</f>
        <v/>
      </c>
      <c r="S536" s="118" t="s">
        <v>6569</v>
      </c>
      <c r="T536" s="118" t="s">
        <v>6570</v>
      </c>
      <c r="U536" s="118" t="s">
        <v>6571</v>
      </c>
      <c r="V536" s="107"/>
      <c r="W536" s="118" t="s">
        <v>6572</v>
      </c>
      <c r="X536" s="118" t="s">
        <v>6573</v>
      </c>
      <c r="Y536" s="107"/>
      <c r="Z536" s="118" t="s">
        <v>6574</v>
      </c>
      <c r="AA536" s="118" t="s">
        <v>6575</v>
      </c>
      <c r="AB536" s="107"/>
      <c r="AC536" s="107"/>
      <c r="AD536" s="107"/>
      <c r="AE536" s="107"/>
      <c r="AF536" s="107"/>
      <c r="AG536" s="107"/>
      <c r="AH536" s="107"/>
      <c r="AI536" s="107"/>
      <c r="AJ536" s="107"/>
      <c r="AK536" s="107"/>
      <c r="AL536" s="118" t="s">
        <v>6579</v>
      </c>
      <c r="AM536" s="107"/>
      <c r="AN536" s="105"/>
      <c r="AO536" s="105"/>
      <c r="AP536" s="107"/>
      <c r="AQ536" s="109"/>
      <c r="AR536" s="109" t="str">
        <f>IFERROR(__xludf.DUMMYFUNCTION("IF(IFERROR(VLOOKUP(A536, IMPORTRANGE(""https://docs.google.com/spreadsheets/d/1f7uHQQgxgff8nh6aFDrh_cqkeFpcVPsvJILesm778_0"", ""工作表1!A:B""), 2, FALSE), """") &lt;&gt; """", ""有縮圖"", ""無縮圖"")"),"有縮圖")</f>
        <v>有縮圖</v>
      </c>
      <c r="AS536" s="107"/>
    </row>
    <row r="537">
      <c r="A537" s="114" t="s">
        <v>1686</v>
      </c>
      <c r="B537" s="94"/>
      <c r="C537" s="290" t="s">
        <v>2141</v>
      </c>
      <c r="D537" s="96"/>
      <c r="E537" s="97" t="s">
        <v>2141</v>
      </c>
      <c r="F537" s="98"/>
      <c r="G537" s="94" t="s">
        <v>305</v>
      </c>
      <c r="H537" s="100" t="s">
        <v>34</v>
      </c>
      <c r="I537" s="100" t="s">
        <v>84</v>
      </c>
      <c r="J537" s="110"/>
      <c r="K537" s="94" t="s">
        <v>9153</v>
      </c>
      <c r="L537" s="111"/>
      <c r="M537" s="112" t="b">
        <v>1</v>
      </c>
      <c r="N537" s="113" t="b">
        <v>1</v>
      </c>
      <c r="O537" s="113" t="b">
        <v>1</v>
      </c>
      <c r="P537" s="113" t="b">
        <v>0</v>
      </c>
      <c r="Q537" s="107"/>
      <c r="R537" s="106" t="str">
        <f t="array" ref="R537">IFERROR(INDEX('印量調查區'!G:G, MATCH(A537, '印量調查區'!A:A, 0)), "")</f>
        <v/>
      </c>
      <c r="S537" s="118" t="s">
        <v>9154</v>
      </c>
      <c r="T537" s="107"/>
      <c r="U537" s="107"/>
      <c r="V537" s="107"/>
      <c r="W537" s="118" t="s">
        <v>9156</v>
      </c>
      <c r="X537" s="107"/>
      <c r="Y537" s="118" t="s">
        <v>9157</v>
      </c>
      <c r="Z537" s="107"/>
      <c r="AA537" s="107"/>
      <c r="AB537" s="107"/>
      <c r="AC537" s="107"/>
      <c r="AD537" s="107"/>
      <c r="AE537" s="107"/>
      <c r="AF537" s="107"/>
      <c r="AG537" s="107"/>
      <c r="AH537" s="107"/>
      <c r="AI537" s="107"/>
      <c r="AJ537" s="107"/>
      <c r="AK537" s="118" t="s">
        <v>9159</v>
      </c>
      <c r="AL537" s="107"/>
      <c r="AM537" s="107"/>
      <c r="AN537" s="108" t="s">
        <v>9160</v>
      </c>
      <c r="AO537" s="107"/>
      <c r="AP537" s="107"/>
      <c r="AQ537" s="109"/>
      <c r="AR537" s="109" t="str">
        <f>IFERROR(__xludf.DUMMYFUNCTION("IF(IFERROR(VLOOKUP(A537, IMPORTRANGE(""https://docs.google.com/spreadsheets/d/1f7uHQQgxgff8nh6aFDrh_cqkeFpcVPsvJILesm778_0"", ""工作表1!A:B""), 2, FALSE), """") &lt;&gt; """", ""有縮圖"", ""無縮圖"")"),"無縮圖")</f>
        <v>無縮圖</v>
      </c>
      <c r="AS537" s="107"/>
    </row>
    <row r="538">
      <c r="A538" s="114" t="s">
        <v>1687</v>
      </c>
      <c r="B538" s="94"/>
      <c r="C538" s="351"/>
      <c r="D538" s="96"/>
      <c r="E538" s="97" t="s">
        <v>3627</v>
      </c>
      <c r="F538" s="98"/>
      <c r="G538" s="94" t="s">
        <v>144</v>
      </c>
      <c r="H538" s="99"/>
      <c r="I538" s="99"/>
      <c r="J538" s="110"/>
      <c r="K538" s="98"/>
      <c r="L538" s="111"/>
      <c r="M538" s="112" t="b">
        <v>1</v>
      </c>
      <c r="N538" s="113" t="b">
        <v>0</v>
      </c>
      <c r="O538" s="113" t="b">
        <v>0</v>
      </c>
      <c r="P538" s="113" t="b">
        <v>0</v>
      </c>
      <c r="Q538" s="107"/>
      <c r="R538" s="106" t="str">
        <f t="array" ref="R538">IFERROR(INDEX('印量調查區'!G:G, MATCH(A538, '印量調查區'!A:A, 0)), "")</f>
        <v/>
      </c>
      <c r="S538" s="107"/>
      <c r="T538" s="107"/>
      <c r="U538" s="107"/>
      <c r="V538" s="107"/>
      <c r="W538" s="118" t="s">
        <v>9164</v>
      </c>
      <c r="X538" s="107"/>
      <c r="Y538" s="107"/>
      <c r="Z538" s="118" t="s">
        <v>9166</v>
      </c>
      <c r="AA538" s="107"/>
      <c r="AB538" s="107"/>
      <c r="AC538" s="107"/>
      <c r="AD538" s="107"/>
      <c r="AE538" s="107"/>
      <c r="AF538" s="107"/>
      <c r="AG538" s="107"/>
      <c r="AH538" s="107"/>
      <c r="AI538" s="107"/>
      <c r="AJ538" s="107"/>
      <c r="AK538" s="107"/>
      <c r="AL538" s="107"/>
      <c r="AM538" s="107"/>
      <c r="AN538" s="107"/>
      <c r="AO538" s="107"/>
      <c r="AP538" s="107"/>
      <c r="AQ538" s="109"/>
      <c r="AR538" s="109" t="str">
        <f>IFERROR(__xludf.DUMMYFUNCTION("IF(IFERROR(VLOOKUP(A538, IMPORTRANGE(""https://docs.google.com/spreadsheets/d/1f7uHQQgxgff8nh6aFDrh_cqkeFpcVPsvJILesm778_0"", ""工作表1!A:B""), 2, FALSE), """") &lt;&gt; """", ""有縮圖"", ""無縮圖"")"),"無縮圖")</f>
        <v>無縮圖</v>
      </c>
      <c r="AS538" s="107"/>
    </row>
    <row r="539">
      <c r="A539" s="114" t="s">
        <v>1688</v>
      </c>
      <c r="B539" s="94"/>
      <c r="C539" s="351"/>
      <c r="D539" s="97" t="s">
        <v>2948</v>
      </c>
      <c r="E539" s="97" t="s">
        <v>1990</v>
      </c>
      <c r="F539" s="98"/>
      <c r="G539" s="94" t="s">
        <v>144</v>
      </c>
      <c r="H539" s="100"/>
      <c r="I539" s="100"/>
      <c r="J539" s="117"/>
      <c r="K539" s="94"/>
      <c r="L539" s="111"/>
      <c r="M539" s="112" t="b">
        <v>1</v>
      </c>
      <c r="N539" s="113" t="b">
        <v>0</v>
      </c>
      <c r="O539" s="113" t="b">
        <v>0</v>
      </c>
      <c r="P539" s="113" t="b">
        <v>0</v>
      </c>
      <c r="Q539" s="107"/>
      <c r="R539" s="106" t="str">
        <f t="array" ref="R539">IFERROR(INDEX('印量調查區'!G:G, MATCH(A539, '印量調查區'!A:A, 0)), "")</f>
        <v/>
      </c>
      <c r="T539" s="107"/>
      <c r="U539" s="107"/>
      <c r="V539" s="107"/>
      <c r="W539" s="107"/>
      <c r="X539" s="107"/>
      <c r="Y539" s="118" t="s">
        <v>9172</v>
      </c>
      <c r="Z539" s="107"/>
      <c r="AA539" s="107"/>
      <c r="AB539" s="107"/>
      <c r="AC539" s="107"/>
      <c r="AD539" s="107"/>
      <c r="AE539" s="107"/>
      <c r="AF539" s="107"/>
      <c r="AG539" s="107"/>
      <c r="AH539" s="107"/>
      <c r="AI539" s="107"/>
      <c r="AJ539" s="107"/>
      <c r="AK539" s="107"/>
      <c r="AL539" s="107"/>
      <c r="AM539" s="107"/>
      <c r="AN539" s="107"/>
      <c r="AO539" s="105"/>
      <c r="AP539" s="107"/>
      <c r="AQ539" s="109"/>
      <c r="AR539" s="109" t="str">
        <f>IFERROR(__xludf.DUMMYFUNCTION("IF(IFERROR(VLOOKUP(A539, IMPORTRANGE(""https://docs.google.com/spreadsheets/d/1f7uHQQgxgff8nh6aFDrh_cqkeFpcVPsvJILesm778_0"", ""工作表1!A:B""), 2, FALSE), """") &lt;&gt; """", ""有縮圖"", ""無縮圖"")"),"無縮圖")</f>
        <v>無縮圖</v>
      </c>
      <c r="AS539" s="107"/>
    </row>
    <row r="540">
      <c r="A540" s="114" t="s">
        <v>1689</v>
      </c>
      <c r="B540" s="94"/>
      <c r="C540" s="351"/>
      <c r="D540" s="97" t="s">
        <v>2448</v>
      </c>
      <c r="E540" s="96"/>
      <c r="F540" s="98"/>
      <c r="G540" s="94"/>
      <c r="H540" s="100"/>
      <c r="I540" s="100"/>
      <c r="J540" s="110"/>
      <c r="K540" s="94"/>
      <c r="L540" s="111"/>
      <c r="M540" s="112" t="b">
        <v>0</v>
      </c>
      <c r="N540" s="113" t="b">
        <v>0</v>
      </c>
      <c r="O540" s="113" t="b">
        <v>0</v>
      </c>
      <c r="P540" s="113" t="b">
        <v>0</v>
      </c>
      <c r="Q540" s="107"/>
      <c r="R540" s="106" t="str">
        <f t="array" ref="R540">IFERROR(INDEX('印量調查區'!G:G, MATCH(A540, '印量調查區'!A:A, 0)), "")</f>
        <v/>
      </c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  <c r="AI540" s="107"/>
      <c r="AJ540" s="107"/>
      <c r="AK540" s="107"/>
      <c r="AL540" s="107"/>
      <c r="AM540" s="107"/>
      <c r="AN540" s="105"/>
      <c r="AO540" s="107"/>
      <c r="AP540" s="107"/>
      <c r="AQ540" s="109"/>
      <c r="AR540" s="109" t="str">
        <f>IFERROR(__xludf.DUMMYFUNCTION("IF(IFERROR(VLOOKUP(A540, IMPORTRANGE(""https://docs.google.com/spreadsheets/d/1f7uHQQgxgff8nh6aFDrh_cqkeFpcVPsvJILesm778_0"", ""工作表1!A:B""), 2, FALSE), """") &lt;&gt; """", ""有縮圖"", ""無縮圖"")"),"無縮圖")</f>
        <v>無縮圖</v>
      </c>
      <c r="AS540" s="105"/>
    </row>
    <row r="541">
      <c r="A541" s="114" t="s">
        <v>1690</v>
      </c>
      <c r="B541" s="94"/>
      <c r="C541" s="290" t="s">
        <v>2687</v>
      </c>
      <c r="D541" s="116"/>
      <c r="E541" s="96"/>
      <c r="F541" s="98"/>
      <c r="G541" s="94" t="s">
        <v>140</v>
      </c>
      <c r="H541" s="100"/>
      <c r="I541" s="100"/>
      <c r="J541" s="211"/>
      <c r="K541" s="94"/>
      <c r="L541" s="111"/>
      <c r="M541" s="112" t="b">
        <v>1</v>
      </c>
      <c r="N541" s="113" t="b">
        <v>0</v>
      </c>
      <c r="O541" s="113" t="b">
        <v>0</v>
      </c>
      <c r="P541" s="113" t="b">
        <v>0</v>
      </c>
      <c r="Q541" s="107"/>
      <c r="R541" s="106" t="str">
        <f t="array" ref="R541">IFERROR(INDEX('印量調查區'!G:G, MATCH(A541, '印量調查區'!A:A, 0)), "")</f>
        <v/>
      </c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18" t="s">
        <v>9179</v>
      </c>
      <c r="AF541" s="107"/>
      <c r="AG541" s="107"/>
      <c r="AH541" s="107"/>
      <c r="AI541" s="107"/>
      <c r="AJ541" s="107"/>
      <c r="AK541" s="107"/>
      <c r="AL541" s="107"/>
      <c r="AM541" s="107"/>
      <c r="AN541" s="107"/>
      <c r="AO541" s="105"/>
      <c r="AP541" s="107"/>
      <c r="AQ541" s="109"/>
      <c r="AR541" s="109" t="str">
        <f>IFERROR(__xludf.DUMMYFUNCTION("IF(IFERROR(VLOOKUP(A541, IMPORTRANGE(""https://docs.google.com/spreadsheets/d/1f7uHQQgxgff8nh6aFDrh_cqkeFpcVPsvJILesm778_0"", ""工作表1!A:B""), 2, FALSE), """") &lt;&gt; """", ""有縮圖"", ""無縮圖"")"),"無縮圖")</f>
        <v>無縮圖</v>
      </c>
      <c r="AS541" s="107"/>
    </row>
    <row r="542">
      <c r="A542" s="114" t="s">
        <v>1691</v>
      </c>
      <c r="B542" s="94"/>
      <c r="C542" s="351"/>
      <c r="D542" s="115" t="s">
        <v>3142</v>
      </c>
      <c r="E542" s="97" t="s">
        <v>3138</v>
      </c>
      <c r="F542" s="98"/>
      <c r="G542" s="94" t="s">
        <v>4347</v>
      </c>
      <c r="H542" s="100"/>
      <c r="I542" s="100"/>
      <c r="J542" s="211"/>
      <c r="K542" s="94"/>
      <c r="L542" s="111"/>
      <c r="M542" s="112" t="b">
        <v>1</v>
      </c>
      <c r="N542" s="113" t="b">
        <v>0</v>
      </c>
      <c r="O542" s="113" t="b">
        <v>0</v>
      </c>
      <c r="P542" s="113" t="b">
        <v>0</v>
      </c>
      <c r="Q542" s="107"/>
      <c r="R542" s="106" t="str">
        <f t="array" ref="R542">IFERROR(INDEX('印量調查區'!G:G, MATCH(A542, '印量調查區'!A:A, 0)), "")</f>
        <v/>
      </c>
      <c r="S542" s="107"/>
      <c r="T542" s="107"/>
      <c r="U542" s="107"/>
      <c r="V542" s="107"/>
      <c r="W542" s="118" t="s">
        <v>9060</v>
      </c>
      <c r="X542" s="107"/>
      <c r="Y542" s="107"/>
      <c r="Z542" s="107"/>
      <c r="AA542" s="107"/>
      <c r="AB542" s="107"/>
      <c r="AC542" s="107"/>
      <c r="AD542" s="107"/>
      <c r="AE542" s="118" t="s">
        <v>9185</v>
      </c>
      <c r="AF542" s="107"/>
      <c r="AG542" s="107"/>
      <c r="AH542" s="107"/>
      <c r="AI542" s="118" t="s">
        <v>9186</v>
      </c>
      <c r="AJ542" s="107"/>
      <c r="AK542" s="107"/>
      <c r="AL542" s="118" t="s">
        <v>9062</v>
      </c>
      <c r="AM542" s="107"/>
      <c r="AN542" s="105"/>
      <c r="AO542" s="107"/>
      <c r="AP542" s="105"/>
      <c r="AQ542" s="109"/>
      <c r="AR542" s="109" t="str">
        <f>IFERROR(__xludf.DUMMYFUNCTION("IF(IFERROR(VLOOKUP(A542, IMPORTRANGE(""https://docs.google.com/spreadsheets/d/1f7uHQQgxgff8nh6aFDrh_cqkeFpcVPsvJILesm778_0"", ""工作表1!A:B""), 2, FALSE), """") &lt;&gt; """", ""有縮圖"", ""無縮圖"")"),"無縮圖")</f>
        <v>無縮圖</v>
      </c>
      <c r="AS542" s="107"/>
    </row>
    <row r="543">
      <c r="A543" s="114" t="s">
        <v>1693</v>
      </c>
      <c r="B543" s="94"/>
      <c r="C543" s="351"/>
      <c r="D543" s="115" t="s">
        <v>2040</v>
      </c>
      <c r="E543" s="97" t="s">
        <v>2040</v>
      </c>
      <c r="F543" s="98"/>
      <c r="G543" s="380" t="s">
        <v>144</v>
      </c>
      <c r="H543" s="338" t="s">
        <v>34</v>
      </c>
      <c r="I543" s="338" t="s">
        <v>108</v>
      </c>
      <c r="J543" s="338" t="s">
        <v>7350</v>
      </c>
      <c r="K543" s="338" t="s">
        <v>9189</v>
      </c>
      <c r="L543" s="111"/>
      <c r="M543" s="112" t="b">
        <v>1</v>
      </c>
      <c r="N543" s="113" t="b">
        <v>1</v>
      </c>
      <c r="O543" s="113" t="b">
        <v>0</v>
      </c>
      <c r="P543" s="113" t="b">
        <v>1</v>
      </c>
      <c r="Q543" s="105"/>
      <c r="R543" s="106" t="str">
        <f t="array" ref="R543">IFERROR(INDEX('印量調查區'!G:G, MATCH(A543, '印量調查區'!A:A, 0)), "")</f>
        <v/>
      </c>
      <c r="S543" s="118" t="s">
        <v>9191</v>
      </c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5"/>
      <c r="AF543" s="107"/>
      <c r="AG543" s="107"/>
      <c r="AH543" s="107"/>
      <c r="AI543" s="107"/>
      <c r="AJ543" s="107"/>
      <c r="AK543" s="107"/>
      <c r="AL543" s="107"/>
      <c r="AM543" s="107"/>
      <c r="AN543" s="107"/>
      <c r="AO543" s="118" t="s">
        <v>9193</v>
      </c>
      <c r="AP543" s="107"/>
      <c r="AQ543" s="109"/>
      <c r="AR543" s="109" t="str">
        <f>IFERROR(__xludf.DUMMYFUNCTION("IF(IFERROR(VLOOKUP(A543, IMPORTRANGE(""https://docs.google.com/spreadsheets/d/1f7uHQQgxgff8nh6aFDrh_cqkeFpcVPsvJILesm778_0"", ""工作表1!A:B""), 2, FALSE), """") &lt;&gt; """", ""有縮圖"", ""無縮圖"")"),"無縮圖")</f>
        <v>無縮圖</v>
      </c>
      <c r="AS543" s="107"/>
    </row>
    <row r="544">
      <c r="A544" s="114" t="s">
        <v>1695</v>
      </c>
      <c r="B544" s="94"/>
      <c r="C544" s="290" t="s">
        <v>2474</v>
      </c>
      <c r="D544" s="96"/>
      <c r="E544" s="97" t="s">
        <v>3168</v>
      </c>
      <c r="F544" s="98"/>
      <c r="G544" s="94" t="s">
        <v>3638</v>
      </c>
      <c r="H544" s="100"/>
      <c r="I544" s="100"/>
      <c r="J544" s="101"/>
      <c r="K544" s="94"/>
      <c r="L544" s="111"/>
      <c r="M544" s="112" t="b">
        <v>1</v>
      </c>
      <c r="N544" s="113" t="b">
        <v>0</v>
      </c>
      <c r="O544" s="113" t="b">
        <v>0</v>
      </c>
      <c r="P544" s="113" t="b">
        <v>0</v>
      </c>
      <c r="Q544" s="107"/>
      <c r="R544" s="106" t="str">
        <f t="array" ref="R544">IFERROR(INDEX('印量調查區'!G:G, MATCH(A544, '印量調查區'!A:A, 0)), "")</f>
        <v/>
      </c>
      <c r="S544" s="107"/>
      <c r="T544" s="107"/>
      <c r="U544" s="107"/>
      <c r="V544" s="107"/>
      <c r="W544" s="118" t="s">
        <v>9198</v>
      </c>
      <c r="X544" s="107"/>
      <c r="Y544" s="107"/>
      <c r="Z544" s="107"/>
      <c r="AA544" s="107"/>
      <c r="AB544" s="107"/>
      <c r="AC544" s="107"/>
      <c r="AD544" s="107"/>
      <c r="AE544" s="107"/>
      <c r="AF544" s="118" t="s">
        <v>9200</v>
      </c>
      <c r="AG544" s="107"/>
      <c r="AH544" s="107"/>
      <c r="AI544" s="107"/>
      <c r="AJ544" s="107"/>
      <c r="AK544" s="107"/>
      <c r="AL544" s="107"/>
      <c r="AM544" s="107"/>
      <c r="AN544" s="105"/>
      <c r="AO544" s="105"/>
      <c r="AP544" s="107"/>
      <c r="AQ544" s="109"/>
      <c r="AR544" s="109" t="str">
        <f>IFERROR(__xludf.DUMMYFUNCTION("IF(IFERROR(VLOOKUP(A544, IMPORTRANGE(""https://docs.google.com/spreadsheets/d/1f7uHQQgxgff8nh6aFDrh_cqkeFpcVPsvJILesm778_0"", ""工作表1!A:B""), 2, FALSE), """") &lt;&gt; """", ""有縮圖"", ""無縮圖"")"),"無縮圖")</f>
        <v>無縮圖</v>
      </c>
      <c r="AS544" s="107"/>
    </row>
    <row r="545">
      <c r="A545" s="114" t="s">
        <v>1696</v>
      </c>
      <c r="B545" s="94"/>
      <c r="C545" s="290" t="s">
        <v>2102</v>
      </c>
      <c r="D545" s="97" t="s">
        <v>2102</v>
      </c>
      <c r="E545" s="96"/>
      <c r="F545" s="98"/>
      <c r="G545" s="94"/>
      <c r="H545" s="99"/>
      <c r="I545" s="99"/>
      <c r="J545" s="110"/>
      <c r="K545" s="98"/>
      <c r="L545" s="111"/>
      <c r="M545" s="112" t="b">
        <v>0</v>
      </c>
      <c r="N545" s="113" t="b">
        <v>0</v>
      </c>
      <c r="O545" s="113" t="b">
        <v>0</v>
      </c>
      <c r="P545" s="113" t="b">
        <v>0</v>
      </c>
      <c r="Q545" s="107"/>
      <c r="R545" s="106" t="str">
        <f t="array" ref="R545">IFERROR(INDEX('印量調查區'!G:G, MATCH(A545, '印量調查區'!A:A, 0)), "")</f>
        <v/>
      </c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  <c r="AI545" s="107"/>
      <c r="AJ545" s="107"/>
      <c r="AK545" s="107"/>
      <c r="AL545" s="107"/>
      <c r="AM545" s="107"/>
      <c r="AN545" s="107"/>
      <c r="AO545" s="107"/>
      <c r="AP545" s="107"/>
      <c r="AQ545" s="109"/>
      <c r="AR545" s="109" t="str">
        <f>IFERROR(__xludf.DUMMYFUNCTION("IF(IFERROR(VLOOKUP(A545, IMPORTRANGE(""https://docs.google.com/spreadsheets/d/1f7uHQQgxgff8nh6aFDrh_cqkeFpcVPsvJILesm778_0"", ""工作表1!A:B""), 2, FALSE), """") &lt;&gt; """", ""有縮圖"", ""無縮圖"")"),"無縮圖")</f>
        <v>無縮圖</v>
      </c>
      <c r="AS545" s="107"/>
    </row>
    <row r="546">
      <c r="A546" s="114" t="s">
        <v>1698</v>
      </c>
      <c r="B546" s="94" t="s">
        <v>8818</v>
      </c>
      <c r="C546" s="290" t="s">
        <v>1994</v>
      </c>
      <c r="D546" s="96"/>
      <c r="E546" s="96"/>
      <c r="F546" s="98"/>
      <c r="G546" s="94" t="s">
        <v>144</v>
      </c>
      <c r="H546" s="99"/>
      <c r="I546" s="99"/>
      <c r="J546" s="110"/>
      <c r="K546" s="98"/>
      <c r="L546" s="111"/>
      <c r="M546" s="112" t="b">
        <v>1</v>
      </c>
      <c r="N546" s="113" t="b">
        <v>0</v>
      </c>
      <c r="O546" s="113" t="b">
        <v>1</v>
      </c>
      <c r="P546" s="113" t="b">
        <v>0</v>
      </c>
      <c r="Q546" s="105"/>
      <c r="R546" s="106" t="str">
        <f t="array" ref="R546">IFERROR(INDEX('印量調查區'!G:G, MATCH(A546, '印量調查區'!A:A, 0)), "")</f>
        <v/>
      </c>
      <c r="S546" s="118" t="s">
        <v>8822</v>
      </c>
      <c r="T546" s="107"/>
      <c r="U546" s="107"/>
      <c r="V546" s="107"/>
      <c r="W546" s="118" t="s">
        <v>8823</v>
      </c>
      <c r="X546" s="107"/>
      <c r="Y546" s="107"/>
      <c r="Z546" s="107"/>
      <c r="AA546" s="107"/>
      <c r="AB546" s="107"/>
      <c r="AC546" s="107"/>
      <c r="AD546" s="107"/>
      <c r="AE546" s="107"/>
      <c r="AF546" s="105"/>
      <c r="AG546" s="105"/>
      <c r="AH546" s="107"/>
      <c r="AI546" s="105"/>
      <c r="AJ546" s="107"/>
      <c r="AK546" s="107"/>
      <c r="AL546" s="107"/>
      <c r="AM546" s="107"/>
      <c r="AN546" s="118" t="s">
        <v>9210</v>
      </c>
      <c r="AO546" s="107"/>
      <c r="AP546" s="107"/>
      <c r="AQ546" s="109"/>
      <c r="AR546" s="109" t="str">
        <f>IFERROR(__xludf.DUMMYFUNCTION("IF(IFERROR(VLOOKUP(A546, IMPORTRANGE(""https://docs.google.com/spreadsheets/d/1f7uHQQgxgff8nh6aFDrh_cqkeFpcVPsvJILesm778_0"", ""工作表1!A:B""), 2, FALSE), """") &lt;&gt; """", ""有縮圖"", ""無縮圖"")"),"無縮圖")</f>
        <v>無縮圖</v>
      </c>
      <c r="AS546" s="107"/>
    </row>
    <row r="547">
      <c r="A547" s="114" t="s">
        <v>1700</v>
      </c>
      <c r="B547" s="94" t="s">
        <v>7646</v>
      </c>
      <c r="C547" s="290" t="s">
        <v>2525</v>
      </c>
      <c r="D547" s="97" t="s">
        <v>2525</v>
      </c>
      <c r="E547" s="97" t="s">
        <v>2525</v>
      </c>
      <c r="F547" s="98"/>
      <c r="G547" s="94" t="s">
        <v>6173</v>
      </c>
      <c r="H547" s="100" t="s">
        <v>35</v>
      </c>
      <c r="I547" s="100" t="s">
        <v>108</v>
      </c>
      <c r="J547" s="117" t="s">
        <v>9211</v>
      </c>
      <c r="K547" s="381" t="s">
        <v>9212</v>
      </c>
      <c r="L547" s="111"/>
      <c r="M547" s="112" t="b">
        <v>1</v>
      </c>
      <c r="N547" s="113" t="b">
        <v>1</v>
      </c>
      <c r="O547" s="113" t="b">
        <v>0</v>
      </c>
      <c r="P547" s="113" t="b">
        <v>1</v>
      </c>
      <c r="Q547" s="107"/>
      <c r="R547" s="106" t="str">
        <f t="array" ref="R547">IFERROR(INDEX('印量調查區'!G:G, MATCH(A547, '印量調查區'!A:A, 0)), "")</f>
        <v/>
      </c>
      <c r="S547" s="28" t="s">
        <v>7650</v>
      </c>
      <c r="T547" s="107"/>
      <c r="U547" s="107"/>
      <c r="V547" s="107"/>
      <c r="W547" s="118" t="s">
        <v>6176</v>
      </c>
      <c r="X547" s="107"/>
      <c r="Y547" s="118" t="s">
        <v>6178</v>
      </c>
      <c r="Z547" s="118" t="s">
        <v>6179</v>
      </c>
      <c r="AA547" s="107"/>
      <c r="AB547" s="107"/>
      <c r="AC547" s="118" t="s">
        <v>6181</v>
      </c>
      <c r="AD547" s="107"/>
      <c r="AE547" s="107"/>
      <c r="AF547" s="105"/>
      <c r="AG547" s="107"/>
      <c r="AH547" s="107"/>
      <c r="AI547" s="107"/>
      <c r="AJ547" s="107"/>
      <c r="AK547" s="107"/>
      <c r="AL547" s="183"/>
      <c r="AM547" s="107"/>
      <c r="AN547" s="107"/>
      <c r="AO547" s="118" t="s">
        <v>9220</v>
      </c>
      <c r="AP547" s="107"/>
      <c r="AQ547" s="109"/>
      <c r="AR547" s="109" t="str">
        <f>IFERROR(__xludf.DUMMYFUNCTION("IF(IFERROR(VLOOKUP(A547, IMPORTRANGE(""https://docs.google.com/spreadsheets/d/1f7uHQQgxgff8nh6aFDrh_cqkeFpcVPsvJILesm778_0"", ""工作表1!A:B""), 2, FALSE), """") &lt;&gt; """", ""有縮圖"", ""無縮圖"")"),"無縮圖")</f>
        <v>無縮圖</v>
      </c>
      <c r="AS547" s="107"/>
    </row>
    <row r="548">
      <c r="A548" s="114" t="s">
        <v>1701</v>
      </c>
      <c r="B548" s="94"/>
      <c r="C548" s="351"/>
      <c r="D548" s="97" t="s">
        <v>1955</v>
      </c>
      <c r="E548" s="97" t="s">
        <v>1955</v>
      </c>
      <c r="F548" s="98"/>
      <c r="G548" s="94" t="s">
        <v>144</v>
      </c>
      <c r="H548" s="100" t="s">
        <v>34</v>
      </c>
      <c r="I548" s="100" t="s">
        <v>108</v>
      </c>
      <c r="J548" s="117" t="s">
        <v>9224</v>
      </c>
      <c r="K548" s="94" t="s">
        <v>9225</v>
      </c>
      <c r="L548" s="111"/>
      <c r="M548" s="112" t="b">
        <v>1</v>
      </c>
      <c r="N548" s="113" t="b">
        <v>1</v>
      </c>
      <c r="O548" s="113" t="b">
        <v>1</v>
      </c>
      <c r="P548" s="113" t="b">
        <v>0</v>
      </c>
      <c r="Q548" s="107"/>
      <c r="R548" s="106" t="str">
        <f t="array" ref="R548">IFERROR(INDEX('印量調查區'!G:G, MATCH(A548, '印量調查區'!A:A, 0)), "")</f>
        <v/>
      </c>
      <c r="S548" s="118" t="s">
        <v>4549</v>
      </c>
      <c r="T548" s="107"/>
      <c r="U548" s="107"/>
      <c r="V548" s="107"/>
      <c r="W548" s="118" t="s">
        <v>4550</v>
      </c>
      <c r="X548" s="107"/>
      <c r="Y548" s="118" t="s">
        <v>4551</v>
      </c>
      <c r="Z548" s="107"/>
      <c r="AA548" s="107"/>
      <c r="AB548" s="118" t="s">
        <v>4552</v>
      </c>
      <c r="AC548" s="107"/>
      <c r="AD548" s="105" t="s">
        <v>4553</v>
      </c>
      <c r="AE548" s="118" t="s">
        <v>4554</v>
      </c>
      <c r="AF548" s="107"/>
      <c r="AG548" s="118" t="s">
        <v>4555</v>
      </c>
      <c r="AH548" s="107"/>
      <c r="AI548" s="118" t="s">
        <v>4556</v>
      </c>
      <c r="AJ548" s="107"/>
      <c r="AK548" s="107"/>
      <c r="AL548" s="118" t="s">
        <v>4557</v>
      </c>
      <c r="AM548" s="107"/>
      <c r="AN548" s="108" t="s">
        <v>9235</v>
      </c>
      <c r="AO548" s="107"/>
      <c r="AP548" s="28" t="s">
        <v>9238</v>
      </c>
      <c r="AQ548" s="109"/>
      <c r="AR548" s="109" t="str">
        <f>IFERROR(__xludf.DUMMYFUNCTION("IF(IFERROR(VLOOKUP(A548, IMPORTRANGE(""https://docs.google.com/spreadsheets/d/1f7uHQQgxgff8nh6aFDrh_cqkeFpcVPsvJILesm778_0"", ""工作表1!A:B""), 2, FALSE), """") &lt;&gt; """", ""有縮圖"", ""無縮圖"")"),"無縮圖")</f>
        <v>無縮圖</v>
      </c>
      <c r="AS548" s="107"/>
    </row>
    <row r="549">
      <c r="A549" s="114" t="s">
        <v>1702</v>
      </c>
      <c r="B549" s="94"/>
      <c r="C549" s="290" t="s">
        <v>1852</v>
      </c>
      <c r="D549" s="256" t="s">
        <v>6059</v>
      </c>
      <c r="E549" s="97" t="s">
        <v>1838</v>
      </c>
      <c r="F549" s="98"/>
      <c r="G549" s="94" t="s">
        <v>144</v>
      </c>
      <c r="H549" s="100" t="s">
        <v>47</v>
      </c>
      <c r="I549" s="100" t="s">
        <v>108</v>
      </c>
      <c r="J549" s="117" t="s">
        <v>4942</v>
      </c>
      <c r="K549" s="94" t="s">
        <v>9244</v>
      </c>
      <c r="L549" s="111"/>
      <c r="M549" s="112" t="b">
        <v>1</v>
      </c>
      <c r="N549" s="113" t="b">
        <v>1</v>
      </c>
      <c r="O549" s="113" t="b">
        <v>0</v>
      </c>
      <c r="P549" s="113" t="b">
        <v>1</v>
      </c>
      <c r="Q549" s="107"/>
      <c r="R549" s="106" t="str">
        <f t="array" ref="R549">IFERROR(INDEX('印量調查區'!G:G, MATCH(A549, '印量調查區'!A:A, 0)), "")</f>
        <v/>
      </c>
      <c r="S549" s="118" t="s">
        <v>4954</v>
      </c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  <c r="AI549" s="107"/>
      <c r="AJ549" s="107"/>
      <c r="AK549" s="107"/>
      <c r="AL549" s="107"/>
      <c r="AM549" s="107"/>
      <c r="AN549" s="107"/>
      <c r="AO549" s="118" t="s">
        <v>9252</v>
      </c>
      <c r="AP549" s="28" t="s">
        <v>9261</v>
      </c>
      <c r="AQ549" s="109"/>
      <c r="AR549" s="109" t="str">
        <f>IFERROR(__xludf.DUMMYFUNCTION("IF(IFERROR(VLOOKUP(A549, IMPORTRANGE(""https://docs.google.com/spreadsheets/d/1f7uHQQgxgff8nh6aFDrh_cqkeFpcVPsvJILesm778_0"", ""工作表1!A:B""), 2, FALSE), """") &lt;&gt; """", ""有縮圖"", ""無縮圖"")"),"無縮圖")</f>
        <v>無縮圖</v>
      </c>
      <c r="AS549" s="107"/>
    </row>
    <row r="550">
      <c r="A550" s="114" t="s">
        <v>1703</v>
      </c>
      <c r="B550" s="94"/>
      <c r="C550" s="351"/>
      <c r="D550" s="115" t="s">
        <v>3027</v>
      </c>
      <c r="E550" s="96"/>
      <c r="F550" s="98"/>
      <c r="G550" s="94" t="s">
        <v>6071</v>
      </c>
      <c r="H550" s="100" t="s">
        <v>35</v>
      </c>
      <c r="I550" s="100" t="s">
        <v>84</v>
      </c>
      <c r="J550" s="110"/>
      <c r="K550" s="94"/>
      <c r="L550" s="111"/>
      <c r="M550" s="112" t="b">
        <v>1</v>
      </c>
      <c r="N550" s="113" t="b">
        <v>1</v>
      </c>
      <c r="O550" s="113" t="b">
        <v>1</v>
      </c>
      <c r="P550" s="113" t="b">
        <v>0</v>
      </c>
      <c r="Q550" s="107"/>
      <c r="R550" s="106" t="str">
        <f t="array" ref="R550">IFERROR(INDEX('印量調查區'!G:G, MATCH(A550, '印量調查區'!A:A, 0)), "")</f>
        <v/>
      </c>
      <c r="S550" s="107"/>
      <c r="T550" s="107"/>
      <c r="U550" s="107"/>
      <c r="V550" s="107"/>
      <c r="W550" s="118" t="s">
        <v>9267</v>
      </c>
      <c r="X550" s="107"/>
      <c r="Y550" s="107"/>
      <c r="Z550" s="118" t="s">
        <v>9271</v>
      </c>
      <c r="AA550" s="107"/>
      <c r="AB550" s="107"/>
      <c r="AC550" s="107"/>
      <c r="AD550" s="107"/>
      <c r="AE550" s="107"/>
      <c r="AF550" s="107"/>
      <c r="AG550" s="107"/>
      <c r="AH550" s="107"/>
      <c r="AI550" s="107"/>
      <c r="AJ550" s="107"/>
      <c r="AK550" s="107"/>
      <c r="AL550" s="107"/>
      <c r="AM550" s="107"/>
      <c r="AN550" s="118" t="s">
        <v>9274</v>
      </c>
      <c r="AO550" s="105"/>
      <c r="AP550" s="105"/>
      <c r="AQ550" s="109"/>
      <c r="AR550" s="109" t="str">
        <f>IFERROR(__xludf.DUMMYFUNCTION("IF(IFERROR(VLOOKUP(A550, IMPORTRANGE(""https://docs.google.com/spreadsheets/d/1f7uHQQgxgff8nh6aFDrh_cqkeFpcVPsvJILesm778_0"", ""工作表1!A:B""), 2, FALSE), """") &lt;&gt; """", ""有縮圖"", ""無縮圖"")"),"無縮圖")</f>
        <v>無縮圖</v>
      </c>
      <c r="AS550" s="107"/>
    </row>
    <row r="551">
      <c r="A551" s="114" t="s">
        <v>1704</v>
      </c>
      <c r="B551" s="94" t="s">
        <v>1704</v>
      </c>
      <c r="C551" s="351"/>
      <c r="D551" s="96"/>
      <c r="E551" s="97" t="s">
        <v>2267</v>
      </c>
      <c r="F551" s="98"/>
      <c r="G551" s="94" t="s">
        <v>389</v>
      </c>
      <c r="H551" s="99"/>
      <c r="I551" s="100"/>
      <c r="J551" s="110"/>
      <c r="K551" s="94"/>
      <c r="L551" s="111"/>
      <c r="M551" s="112" t="b">
        <v>1</v>
      </c>
      <c r="N551" s="113" t="b">
        <v>0</v>
      </c>
      <c r="O551" s="113" t="b">
        <v>0</v>
      </c>
      <c r="P551" s="113" t="b">
        <v>0</v>
      </c>
      <c r="Q551" s="107"/>
      <c r="R551" s="106" t="str">
        <f t="array" ref="R551">IFERROR(INDEX('印量調查區'!G:G, MATCH(A551, '印量調查區'!A:A, 0)), "")</f>
        <v/>
      </c>
      <c r="S551" s="118" t="s">
        <v>9280</v>
      </c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  <c r="AI551" s="107"/>
      <c r="AJ551" s="107"/>
      <c r="AK551" s="107"/>
      <c r="AL551" s="107"/>
      <c r="AM551" s="107"/>
      <c r="AN551" s="105"/>
      <c r="AO551" s="107"/>
      <c r="AP551" s="107"/>
      <c r="AQ551" s="109"/>
      <c r="AR551" s="109" t="str">
        <f>IFERROR(__xludf.DUMMYFUNCTION("IF(IFERROR(VLOOKUP(A551, IMPORTRANGE(""https://docs.google.com/spreadsheets/d/1f7uHQQgxgff8nh6aFDrh_cqkeFpcVPsvJILesm778_0"", ""工作表1!A:B""), 2, FALSE), """") &lt;&gt; """", ""有縮圖"", ""無縮圖"")"),"無縮圖")</f>
        <v>無縮圖</v>
      </c>
      <c r="AS551" s="107"/>
    </row>
    <row r="552">
      <c r="A552" s="114" t="s">
        <v>1705</v>
      </c>
      <c r="B552" s="94"/>
      <c r="C552" s="120" t="s">
        <v>1971</v>
      </c>
      <c r="D552" s="96"/>
      <c r="E552" s="116"/>
      <c r="F552" s="98"/>
      <c r="G552" s="94"/>
      <c r="H552" s="100"/>
      <c r="I552" s="100" t="s">
        <v>108</v>
      </c>
      <c r="J552" s="211" t="s">
        <v>3848</v>
      </c>
      <c r="K552" s="94"/>
      <c r="L552" s="111"/>
      <c r="M552" s="112" t="b">
        <v>0</v>
      </c>
      <c r="N552" s="113" t="b">
        <v>1</v>
      </c>
      <c r="O552" s="113" t="b">
        <v>0</v>
      </c>
      <c r="P552" s="113" t="b">
        <v>0</v>
      </c>
      <c r="Q552" s="107"/>
      <c r="R552" s="106" t="str">
        <f t="array" ref="R552">IFERROR(INDEX('印量調查區'!G:G, MATCH(A552, '印量調查區'!A:A, 0)), "")</f>
        <v/>
      </c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  <c r="AI552" s="107"/>
      <c r="AJ552" s="107"/>
      <c r="AK552" s="107"/>
      <c r="AL552" s="107"/>
      <c r="AM552" s="107"/>
      <c r="AN552" s="108"/>
      <c r="AO552" s="105"/>
      <c r="AP552" s="107"/>
      <c r="AQ552" s="109"/>
      <c r="AR552" s="109" t="str">
        <f>IFERROR(__xludf.DUMMYFUNCTION("IF(IFERROR(VLOOKUP(A552, IMPORTRANGE(""https://docs.google.com/spreadsheets/d/1f7uHQQgxgff8nh6aFDrh_cqkeFpcVPsvJILesm778_0"", ""工作表1!A:B""), 2, FALSE), """") &lt;&gt; """", ""有縮圖"", ""無縮圖"")"),"無縮圖")</f>
        <v>無縮圖</v>
      </c>
      <c r="AS552" s="107"/>
    </row>
    <row r="553">
      <c r="A553" s="114" t="s">
        <v>1707</v>
      </c>
      <c r="B553" s="94" t="s">
        <v>9287</v>
      </c>
      <c r="C553" s="351"/>
      <c r="D553" s="97" t="s">
        <v>2749</v>
      </c>
      <c r="E553" s="97" t="s">
        <v>2749</v>
      </c>
      <c r="F553" s="98"/>
      <c r="G553" s="94" t="s">
        <v>140</v>
      </c>
      <c r="H553" s="99"/>
      <c r="I553" s="100" t="s">
        <v>108</v>
      </c>
      <c r="J553" s="117" t="s">
        <v>9288</v>
      </c>
      <c r="K553" s="94" t="s">
        <v>3248</v>
      </c>
      <c r="L553" s="111"/>
      <c r="M553" s="112" t="b">
        <v>1</v>
      </c>
      <c r="N553" s="113" t="b">
        <v>1</v>
      </c>
      <c r="O553" s="113" t="b">
        <v>1</v>
      </c>
      <c r="P553" s="113" t="b">
        <v>0</v>
      </c>
      <c r="Q553" s="107"/>
      <c r="R553" s="106" t="str">
        <f t="array" ref="R553">IFERROR(INDEX('印量調查區'!G:G, MATCH(A553, '印量調查區'!A:A, 0)), "")</f>
        <v/>
      </c>
      <c r="S553" s="118" t="s">
        <v>9290</v>
      </c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  <c r="AI553" s="107"/>
      <c r="AJ553" s="107"/>
      <c r="AK553" s="118" t="s">
        <v>9292</v>
      </c>
      <c r="AL553" s="107"/>
      <c r="AM553" s="107"/>
      <c r="AN553" s="118" t="s">
        <v>9296</v>
      </c>
      <c r="AO553" s="105"/>
      <c r="AP553" s="107"/>
      <c r="AQ553" s="109"/>
      <c r="AR553" s="109" t="str">
        <f>IFERROR(__xludf.DUMMYFUNCTION("IF(IFERROR(VLOOKUP(A553, IMPORTRANGE(""https://docs.google.com/spreadsheets/d/1f7uHQQgxgff8nh6aFDrh_cqkeFpcVPsvJILesm778_0"", ""工作表1!A:B""), 2, FALSE), """") &lt;&gt; """", ""有縮圖"", ""無縮圖"")"),"無縮圖")</f>
        <v>無縮圖</v>
      </c>
      <c r="AS553" s="107"/>
    </row>
    <row r="554">
      <c r="A554" s="114" t="s">
        <v>1708</v>
      </c>
      <c r="B554" s="94"/>
      <c r="C554" s="120" t="s">
        <v>2454</v>
      </c>
      <c r="D554" s="96"/>
      <c r="E554" s="116"/>
      <c r="F554" s="98"/>
      <c r="G554" s="94" t="s">
        <v>144</v>
      </c>
      <c r="H554" s="100" t="s">
        <v>2792</v>
      </c>
      <c r="I554" s="100" t="s">
        <v>108</v>
      </c>
      <c r="J554" s="211" t="s">
        <v>9303</v>
      </c>
      <c r="K554" s="94" t="s">
        <v>9304</v>
      </c>
      <c r="L554" s="111"/>
      <c r="M554" s="112" t="b">
        <v>1</v>
      </c>
      <c r="N554" s="113" t="b">
        <v>1</v>
      </c>
      <c r="O554" s="113" t="b">
        <v>0</v>
      </c>
      <c r="P554" s="113" t="b">
        <v>1</v>
      </c>
      <c r="Q554" s="107"/>
      <c r="R554" s="106" t="str">
        <f t="array" ref="R554">IFERROR(INDEX('印量調查區'!G:G, MATCH(A554, '印量調查區'!A:A, 0)), "")</f>
        <v/>
      </c>
      <c r="S554" s="118" t="s">
        <v>9307</v>
      </c>
      <c r="T554" s="107"/>
      <c r="U554" s="118" t="s">
        <v>9309</v>
      </c>
      <c r="V554" s="107"/>
      <c r="W554" s="118" t="s">
        <v>9311</v>
      </c>
      <c r="X554" s="107"/>
      <c r="Y554" s="107"/>
      <c r="Z554" s="118" t="s">
        <v>9312</v>
      </c>
      <c r="AA554" s="107"/>
      <c r="AB554" s="107"/>
      <c r="AC554" s="107"/>
      <c r="AD554" s="107"/>
      <c r="AE554" s="107"/>
      <c r="AF554" s="107"/>
      <c r="AG554" s="107"/>
      <c r="AH554" s="107"/>
      <c r="AI554" s="107"/>
      <c r="AJ554" s="107"/>
      <c r="AK554" s="107"/>
      <c r="AL554" s="107"/>
      <c r="AM554" s="107"/>
      <c r="AN554" s="107"/>
      <c r="AO554" s="118" t="s">
        <v>9316</v>
      </c>
      <c r="AP554" s="107"/>
      <c r="AQ554" s="109"/>
      <c r="AR554" s="109" t="str">
        <f>IFERROR(__xludf.DUMMYFUNCTION("IF(IFERROR(VLOOKUP(A554, IMPORTRANGE(""https://docs.google.com/spreadsheets/d/1f7uHQQgxgff8nh6aFDrh_cqkeFpcVPsvJILesm778_0"", ""工作表1!A:B""), 2, FALSE), """") &lt;&gt; """", ""有縮圖"", ""無縮圖"")"),"無縮圖")</f>
        <v>無縮圖</v>
      </c>
      <c r="AS554" s="107"/>
    </row>
    <row r="555">
      <c r="A555" s="114" t="s">
        <v>1709</v>
      </c>
      <c r="B555" s="94"/>
      <c r="C555" s="351"/>
      <c r="D555" s="97" t="s">
        <v>3371</v>
      </c>
      <c r="E555" s="97" t="s">
        <v>3371</v>
      </c>
      <c r="F555" s="98"/>
      <c r="G555" s="94" t="s">
        <v>140</v>
      </c>
      <c r="H555" s="99"/>
      <c r="I555" s="99"/>
      <c r="J555" s="110"/>
      <c r="K555" s="98"/>
      <c r="L555" s="111"/>
      <c r="M555" s="112" t="b">
        <v>1</v>
      </c>
      <c r="N555" s="113" t="b">
        <v>0</v>
      </c>
      <c r="O555" s="113" t="b">
        <v>0</v>
      </c>
      <c r="P555" s="113" t="b">
        <v>0</v>
      </c>
      <c r="Q555" s="107"/>
      <c r="R555" s="106" t="str">
        <f t="array" ref="R555">IFERROR(INDEX('印量調查區'!G:G, MATCH(A555, '印量調查區'!A:A, 0)), "")</f>
        <v/>
      </c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18" t="s">
        <v>9322</v>
      </c>
      <c r="AF555" s="107"/>
      <c r="AG555" s="107"/>
      <c r="AH555" s="107"/>
      <c r="AI555" s="107"/>
      <c r="AJ555" s="107"/>
      <c r="AK555" s="107"/>
      <c r="AL555" s="107"/>
      <c r="AM555" s="107"/>
      <c r="AN555" s="107"/>
      <c r="AO555" s="107"/>
      <c r="AP555" s="107"/>
      <c r="AQ555" s="109"/>
      <c r="AR555" s="109" t="str">
        <f>IFERROR(__xludf.DUMMYFUNCTION("IF(IFERROR(VLOOKUP(A555, IMPORTRANGE(""https://docs.google.com/spreadsheets/d/1f7uHQQgxgff8nh6aFDrh_cqkeFpcVPsvJILesm778_0"", ""工作表1!A:B""), 2, FALSE), """") &lt;&gt; """", ""有縮圖"", ""無縮圖"")"),"無縮圖")</f>
        <v>無縮圖</v>
      </c>
      <c r="AS555" s="107"/>
    </row>
    <row r="556">
      <c r="A556" s="114" t="s">
        <v>1710</v>
      </c>
      <c r="B556" s="94"/>
      <c r="C556" s="290" t="s">
        <v>2402</v>
      </c>
      <c r="D556" s="97" t="s">
        <v>2403</v>
      </c>
      <c r="E556" s="96"/>
      <c r="F556" s="98"/>
      <c r="G556" s="94" t="s">
        <v>144</v>
      </c>
      <c r="H556" s="99"/>
      <c r="I556" s="100"/>
      <c r="J556" s="101"/>
      <c r="K556" s="94"/>
      <c r="L556" s="111"/>
      <c r="M556" s="112" t="b">
        <v>1</v>
      </c>
      <c r="N556" s="113" t="b">
        <v>0</v>
      </c>
      <c r="O556" s="113" t="b">
        <v>0</v>
      </c>
      <c r="P556" s="113" t="b">
        <v>0</v>
      </c>
      <c r="Q556" s="107"/>
      <c r="R556" s="106" t="str">
        <f t="array" ref="R556">IFERROR(INDEX('印量調查區'!G:G, MATCH(A556, '印量調查區'!A:A, 0)), "")</f>
        <v/>
      </c>
      <c r="S556" s="118" t="s">
        <v>9326</v>
      </c>
      <c r="T556" s="107"/>
      <c r="U556" s="107"/>
      <c r="V556" s="107"/>
      <c r="W556" s="118" t="s">
        <v>9327</v>
      </c>
      <c r="X556" s="107"/>
      <c r="Y556" s="107"/>
      <c r="Z556" s="107"/>
      <c r="AA556" s="107"/>
      <c r="AB556" s="107"/>
      <c r="AC556" s="107"/>
      <c r="AD556" s="107"/>
      <c r="AE556" s="107"/>
      <c r="AF556" s="118" t="s">
        <v>9330</v>
      </c>
      <c r="AG556" s="107"/>
      <c r="AH556" s="107"/>
      <c r="AI556" s="107"/>
      <c r="AJ556" s="107"/>
      <c r="AK556" s="107"/>
      <c r="AL556" s="118" t="s">
        <v>9333</v>
      </c>
      <c r="AM556" s="107"/>
      <c r="AN556" s="107"/>
      <c r="AO556" s="107"/>
      <c r="AP556" s="107"/>
      <c r="AQ556" s="109"/>
      <c r="AR556" s="109" t="str">
        <f>IFERROR(__xludf.DUMMYFUNCTION("IF(IFERROR(VLOOKUP(A556, IMPORTRANGE(""https://docs.google.com/spreadsheets/d/1f7uHQQgxgff8nh6aFDrh_cqkeFpcVPsvJILesm778_0"", ""工作表1!A:B""), 2, FALSE), """") &lt;&gt; """", ""有縮圖"", ""無縮圖"")"),"無縮圖")</f>
        <v>無縮圖</v>
      </c>
      <c r="AS556" s="107"/>
    </row>
    <row r="557">
      <c r="A557" s="114" t="s">
        <v>1711</v>
      </c>
      <c r="B557" s="94"/>
      <c r="C557" s="290" t="s">
        <v>1841</v>
      </c>
      <c r="D557" s="97" t="s">
        <v>1841</v>
      </c>
      <c r="E557" s="116"/>
      <c r="F557" s="98"/>
      <c r="G557" s="94" t="s">
        <v>144</v>
      </c>
      <c r="H557" s="99"/>
      <c r="I557" s="100"/>
      <c r="J557" s="101"/>
      <c r="K557" s="98"/>
      <c r="L557" s="111"/>
      <c r="M557" s="112" t="b">
        <v>1</v>
      </c>
      <c r="N557" s="113" t="b">
        <v>0</v>
      </c>
      <c r="O557" s="113" t="b">
        <v>0</v>
      </c>
      <c r="P557" s="113" t="b">
        <v>0</v>
      </c>
      <c r="Q557" s="107"/>
      <c r="R557" s="106" t="str">
        <f t="array" ref="R557">IFERROR(INDEX('印量調查區'!G:G, MATCH(A557, '印量調查區'!A:A, 0)), "")</f>
        <v/>
      </c>
      <c r="S557" s="105" t="s">
        <v>3495</v>
      </c>
      <c r="T557" s="107"/>
      <c r="U557" s="107"/>
      <c r="V557" s="107"/>
      <c r="W557" s="118" t="s">
        <v>9338</v>
      </c>
      <c r="X557" s="107"/>
      <c r="Y557" s="118" t="s">
        <v>9339</v>
      </c>
      <c r="Z557" s="118" t="s">
        <v>9341</v>
      </c>
      <c r="AA557" s="107"/>
      <c r="AB557" s="107"/>
      <c r="AC557" s="107"/>
      <c r="AD557" s="107"/>
      <c r="AE557" s="107"/>
      <c r="AF557" s="107"/>
      <c r="AG557" s="107"/>
      <c r="AH557" s="107"/>
      <c r="AI557" s="107"/>
      <c r="AJ557" s="107"/>
      <c r="AK557" s="107"/>
      <c r="AL557" s="107"/>
      <c r="AM557" s="107"/>
      <c r="AN557" s="107"/>
      <c r="AO557" s="107"/>
      <c r="AP557" s="107"/>
      <c r="AQ557" s="109"/>
      <c r="AR557" s="109" t="str">
        <f>IFERROR(__xludf.DUMMYFUNCTION("IF(IFERROR(VLOOKUP(A557, IMPORTRANGE(""https://docs.google.com/spreadsheets/d/1f7uHQQgxgff8nh6aFDrh_cqkeFpcVPsvJILesm778_0"", ""工作表1!A:B""), 2, FALSE), """") &lt;&gt; """", ""有縮圖"", ""無縮圖"")"),"無縮圖")</f>
        <v>無縮圖</v>
      </c>
      <c r="AS557" s="107"/>
    </row>
    <row r="558">
      <c r="A558" s="114" t="s">
        <v>1713</v>
      </c>
      <c r="B558" s="94" t="s">
        <v>4564</v>
      </c>
      <c r="C558" s="351"/>
      <c r="D558" s="115" t="s">
        <v>2926</v>
      </c>
      <c r="E558" s="97" t="s">
        <v>3501</v>
      </c>
      <c r="F558" s="98"/>
      <c r="G558" s="94" t="s">
        <v>144</v>
      </c>
      <c r="H558" s="99"/>
      <c r="I558" s="100"/>
      <c r="J558" s="101"/>
      <c r="K558" s="98"/>
      <c r="L558" s="111"/>
      <c r="M558" s="112" t="b">
        <v>1</v>
      </c>
      <c r="N558" s="113" t="b">
        <v>0</v>
      </c>
      <c r="O558" s="113" t="b">
        <v>0</v>
      </c>
      <c r="P558" s="113" t="b">
        <v>0</v>
      </c>
      <c r="Q558" s="107"/>
      <c r="R558" s="106" t="str">
        <f t="array" ref="R558">IFERROR(INDEX('印量調查區'!G:G, MATCH(A558, '印量調查區'!A:A, 0)), "")</f>
        <v/>
      </c>
      <c r="S558" s="118" t="s">
        <v>4566</v>
      </c>
      <c r="T558" s="118" t="s">
        <v>4567</v>
      </c>
      <c r="U558" s="107"/>
      <c r="V558" s="107"/>
      <c r="W558" s="118" t="s">
        <v>4568</v>
      </c>
      <c r="X558" s="118" t="s">
        <v>4569</v>
      </c>
      <c r="Y558" s="107"/>
      <c r="Z558" s="107"/>
      <c r="AA558" s="107"/>
      <c r="AB558" s="107"/>
      <c r="AC558" s="107"/>
      <c r="AD558" s="107"/>
      <c r="AE558" s="118" t="s">
        <v>4570</v>
      </c>
      <c r="AF558" s="107"/>
      <c r="AG558" s="107"/>
      <c r="AH558" s="107"/>
      <c r="AI558" s="107"/>
      <c r="AJ558" s="107"/>
      <c r="AK558" s="107"/>
      <c r="AL558" s="107"/>
      <c r="AM558" s="107"/>
      <c r="AN558" s="107"/>
      <c r="AO558" s="107"/>
      <c r="AP558" s="107"/>
      <c r="AQ558" s="109"/>
      <c r="AR558" s="109" t="str">
        <f>IFERROR(__xludf.DUMMYFUNCTION("IF(IFERROR(VLOOKUP(A558, IMPORTRANGE(""https://docs.google.com/spreadsheets/d/1f7uHQQgxgff8nh6aFDrh_cqkeFpcVPsvJILesm778_0"", ""工作表1!A:B""), 2, FALSE), """") &lt;&gt; """", ""有縮圖"", ""無縮圖"")"),"無縮圖")</f>
        <v>無縮圖</v>
      </c>
      <c r="AS558" s="107"/>
    </row>
    <row r="559">
      <c r="A559" s="114" t="s">
        <v>1714</v>
      </c>
      <c r="B559" s="94"/>
      <c r="C559" s="351"/>
      <c r="D559" s="96"/>
      <c r="E559" s="97" t="s">
        <v>3597</v>
      </c>
      <c r="F559" s="98"/>
      <c r="G559" s="94" t="s">
        <v>234</v>
      </c>
      <c r="H559" s="100"/>
      <c r="I559" s="100"/>
      <c r="J559" s="101"/>
      <c r="K559" s="94"/>
      <c r="L559" s="102" t="s">
        <v>9359</v>
      </c>
      <c r="M559" s="112" t="b">
        <v>1</v>
      </c>
      <c r="N559" s="113" t="b">
        <v>1</v>
      </c>
      <c r="O559" s="113" t="b">
        <v>0</v>
      </c>
      <c r="P559" s="113" t="b">
        <v>0</v>
      </c>
      <c r="Q559" s="107"/>
      <c r="R559" s="106" t="str">
        <f t="array" ref="R559">IFERROR(INDEX('印量調查區'!G:G, MATCH(A559, '印量調查區'!A:A, 0)), "")</f>
        <v/>
      </c>
      <c r="S559" s="118" t="s">
        <v>8043</v>
      </c>
      <c r="T559" s="107"/>
      <c r="U559" s="107"/>
      <c r="V559" s="107"/>
      <c r="W559" s="107"/>
      <c r="X559" s="107"/>
      <c r="Y559" s="105"/>
      <c r="Z559" s="105"/>
      <c r="AA559" s="107"/>
      <c r="AB559" s="107"/>
      <c r="AC559" s="107"/>
      <c r="AD559" s="107"/>
      <c r="AE559" s="118" t="s">
        <v>9364</v>
      </c>
      <c r="AF559" s="107"/>
      <c r="AG559" s="107"/>
      <c r="AH559" s="107"/>
      <c r="AI559" s="107"/>
      <c r="AJ559" s="107"/>
      <c r="AK559" s="118" t="s">
        <v>9367</v>
      </c>
      <c r="AL559" s="107"/>
      <c r="AM559" s="107"/>
      <c r="AN559" s="107"/>
      <c r="AO559" s="105"/>
      <c r="AP559" s="107"/>
      <c r="AQ559" s="109"/>
      <c r="AR559" s="109" t="str">
        <f>IFERROR(__xludf.DUMMYFUNCTION("IF(IFERROR(VLOOKUP(A559, IMPORTRANGE(""https://docs.google.com/spreadsheets/d/1f7uHQQgxgff8nh6aFDrh_cqkeFpcVPsvJILesm778_0"", ""工作表1!A:B""), 2, FALSE), """") &lt;&gt; """", ""有縮圖"", ""無縮圖"")"),"無縮圖")</f>
        <v>無縮圖</v>
      </c>
      <c r="AS559" s="107"/>
    </row>
    <row r="560">
      <c r="A560" s="114" t="s">
        <v>1715</v>
      </c>
      <c r="B560" s="94"/>
      <c r="C560" s="351"/>
      <c r="D560" s="96"/>
      <c r="E560" s="97" t="s">
        <v>2898</v>
      </c>
      <c r="F560" s="98"/>
      <c r="G560" s="94"/>
      <c r="H560" s="100"/>
      <c r="I560" s="100" t="s">
        <v>108</v>
      </c>
      <c r="J560" s="117" t="s">
        <v>9371</v>
      </c>
      <c r="K560" s="94" t="s">
        <v>9372</v>
      </c>
      <c r="L560" s="111"/>
      <c r="M560" s="112" t="b">
        <v>1</v>
      </c>
      <c r="N560" s="113" t="b">
        <v>1</v>
      </c>
      <c r="O560" s="113" t="b">
        <v>1</v>
      </c>
      <c r="P560" s="113" t="b">
        <v>0</v>
      </c>
      <c r="Q560" s="107"/>
      <c r="R560" s="106" t="str">
        <f t="array" ref="R560">IFERROR(INDEX('印量調查區'!G:G, MATCH(A560, '印量調查區'!A:A, 0)), "")</f>
        <v/>
      </c>
      <c r="S560" s="118" t="s">
        <v>9375</v>
      </c>
      <c r="T560" s="107"/>
      <c r="U560" s="107"/>
      <c r="V560" s="107"/>
      <c r="W560" s="107"/>
      <c r="X560" s="107"/>
      <c r="Y560" s="118" t="s">
        <v>9377</v>
      </c>
      <c r="Z560" s="118" t="s">
        <v>9382</v>
      </c>
      <c r="AA560" s="107"/>
      <c r="AB560" s="107"/>
      <c r="AC560" s="107"/>
      <c r="AD560" s="107"/>
      <c r="AE560" s="107"/>
      <c r="AF560" s="107"/>
      <c r="AG560" s="107"/>
      <c r="AH560" s="107"/>
      <c r="AI560" s="107"/>
      <c r="AJ560" s="107"/>
      <c r="AK560" s="107"/>
      <c r="AL560" s="107"/>
      <c r="AM560" s="107"/>
      <c r="AN560" s="118" t="s">
        <v>9385</v>
      </c>
      <c r="AO560" s="105"/>
      <c r="AP560" s="107"/>
      <c r="AQ560" s="109"/>
      <c r="AR560" s="109" t="str">
        <f>IFERROR(__xludf.DUMMYFUNCTION("IF(IFERROR(VLOOKUP(A560, IMPORTRANGE(""https://docs.google.com/spreadsheets/d/1f7uHQQgxgff8nh6aFDrh_cqkeFpcVPsvJILesm778_0"", ""工作表1!A:B""), 2, FALSE), """") &lt;&gt; """", ""有縮圖"", ""無縮圖"")"),"無縮圖")</f>
        <v>無縮圖</v>
      </c>
      <c r="AS560" s="107"/>
    </row>
    <row r="561">
      <c r="A561" s="114" t="s">
        <v>1717</v>
      </c>
      <c r="B561" s="94"/>
      <c r="C561" s="290" t="s">
        <v>2828</v>
      </c>
      <c r="D561" s="96"/>
      <c r="E561" s="96"/>
      <c r="F561" s="98"/>
      <c r="G561" s="94"/>
      <c r="H561" s="99"/>
      <c r="I561" s="99"/>
      <c r="J561" s="110"/>
      <c r="K561" s="98"/>
      <c r="L561" s="111"/>
      <c r="M561" s="112" t="b">
        <v>0</v>
      </c>
      <c r="N561" s="113" t="b">
        <v>0</v>
      </c>
      <c r="O561" s="113" t="b">
        <v>0</v>
      </c>
      <c r="P561" s="113" t="b">
        <v>0</v>
      </c>
      <c r="Q561" s="107"/>
      <c r="R561" s="106" t="str">
        <f t="array" ref="R561">IFERROR(INDEX('印量調查區'!G:G, MATCH(A561, '印量調查區'!A:A, 0)), "")</f>
        <v/>
      </c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  <c r="AI561" s="107"/>
      <c r="AJ561" s="107"/>
      <c r="AK561" s="107"/>
      <c r="AL561" s="107"/>
      <c r="AM561" s="107"/>
      <c r="AN561" s="107"/>
      <c r="AO561" s="107"/>
      <c r="AP561" s="107"/>
      <c r="AQ561" s="109"/>
      <c r="AR561" s="109" t="str">
        <f>IFERROR(__xludf.DUMMYFUNCTION("IF(IFERROR(VLOOKUP(A561, IMPORTRANGE(""https://docs.google.com/spreadsheets/d/1f7uHQQgxgff8nh6aFDrh_cqkeFpcVPsvJILesm778_0"", ""工作表1!A:B""), 2, FALSE), """") &lt;&gt; """", ""有縮圖"", ""無縮圖"")"),"無縮圖")</f>
        <v>無縮圖</v>
      </c>
      <c r="AS561" s="107"/>
    </row>
    <row r="562">
      <c r="A562" s="114" t="s">
        <v>1718</v>
      </c>
      <c r="B562" s="94"/>
      <c r="C562" s="164" t="s">
        <v>9394</v>
      </c>
      <c r="D562" s="116"/>
      <c r="E562" s="97" t="s">
        <v>3034</v>
      </c>
      <c r="F562" s="98"/>
      <c r="G562" s="94" t="s">
        <v>144</v>
      </c>
      <c r="H562" s="276" t="s">
        <v>35</v>
      </c>
      <c r="I562" s="276" t="s">
        <v>84</v>
      </c>
      <c r="J562" s="321"/>
      <c r="K562" s="94" t="s">
        <v>9395</v>
      </c>
      <c r="L562" s="111"/>
      <c r="M562" s="112" t="b">
        <v>1</v>
      </c>
      <c r="N562" s="113" t="b">
        <v>1</v>
      </c>
      <c r="O562" s="113" t="b">
        <v>0</v>
      </c>
      <c r="P562" s="113" t="b">
        <v>1</v>
      </c>
      <c r="Q562" s="107"/>
      <c r="R562" s="106" t="str">
        <f t="array" ref="R562">IFERROR(INDEX('印量調查區'!G:G, MATCH(A562, '印量調查區'!A:A, 0)), "")</f>
        <v/>
      </c>
      <c r="S562" s="118" t="s">
        <v>9397</v>
      </c>
      <c r="T562" s="107"/>
      <c r="U562" s="107"/>
      <c r="V562" s="107"/>
      <c r="W562" s="384" t="s">
        <v>9398</v>
      </c>
      <c r="X562" s="118" t="s">
        <v>9401</v>
      </c>
      <c r="Y562" s="118" t="s">
        <v>9405</v>
      </c>
      <c r="Z562" s="118" t="s">
        <v>9409</v>
      </c>
      <c r="AA562" s="107"/>
      <c r="AB562" s="107"/>
      <c r="AC562" s="107"/>
      <c r="AD562" s="107"/>
      <c r="AE562" s="107"/>
      <c r="AF562" s="107"/>
      <c r="AG562" s="107"/>
      <c r="AH562" s="107"/>
      <c r="AI562" s="107"/>
      <c r="AJ562" s="107"/>
      <c r="AK562" s="107"/>
      <c r="AL562" s="105"/>
      <c r="AM562" s="107"/>
      <c r="AN562" s="105"/>
      <c r="AO562" s="118" t="s">
        <v>9411</v>
      </c>
      <c r="AP562" s="107"/>
      <c r="AQ562" s="109"/>
      <c r="AR562" s="109" t="str">
        <f>IFERROR(__xludf.DUMMYFUNCTION("IF(IFERROR(VLOOKUP(A562, IMPORTRANGE(""https://docs.google.com/spreadsheets/d/1f7uHQQgxgff8nh6aFDrh_cqkeFpcVPsvJILesm778_0"", ""工作表1!A:B""), 2, FALSE), """") &lt;&gt; """", ""有縮圖"", ""無縮圖"")"),"無縮圖")</f>
        <v>無縮圖</v>
      </c>
      <c r="AS562" s="107"/>
    </row>
    <row r="563">
      <c r="A563" s="114" t="s">
        <v>1720</v>
      </c>
      <c r="B563" s="94" t="s">
        <v>5959</v>
      </c>
      <c r="C563" s="290" t="s">
        <v>1880</v>
      </c>
      <c r="D563" s="97" t="s">
        <v>2899</v>
      </c>
      <c r="E563" s="96"/>
      <c r="F563" s="98"/>
      <c r="G563" s="94" t="s">
        <v>144</v>
      </c>
      <c r="H563" s="100" t="s">
        <v>34</v>
      </c>
      <c r="I563" s="100" t="s">
        <v>108</v>
      </c>
      <c r="J563" s="117" t="s">
        <v>9414</v>
      </c>
      <c r="K563" s="94" t="s">
        <v>9415</v>
      </c>
      <c r="L563" s="102"/>
      <c r="M563" s="112" t="b">
        <v>1</v>
      </c>
      <c r="N563" s="113" t="b">
        <v>1</v>
      </c>
      <c r="O563" s="113" t="b">
        <v>0</v>
      </c>
      <c r="P563" s="113" t="b">
        <v>1</v>
      </c>
      <c r="Q563" s="107"/>
      <c r="R563" s="106" t="str">
        <f t="array" ref="R563">IFERROR(INDEX('印量調查區'!G:G, MATCH(A563, '印量調查區'!A:A, 0)), "")</f>
        <v/>
      </c>
      <c r="S563" s="118" t="s">
        <v>5961</v>
      </c>
      <c r="T563" s="107"/>
      <c r="U563" s="107"/>
      <c r="V563" s="107"/>
      <c r="W563" s="118" t="s">
        <v>5962</v>
      </c>
      <c r="X563" s="107"/>
      <c r="Y563" s="107"/>
      <c r="Z563" s="118" t="s">
        <v>5963</v>
      </c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18" t="s">
        <v>5965</v>
      </c>
      <c r="AK563" s="118" t="s">
        <v>5966</v>
      </c>
      <c r="AL563" s="107"/>
      <c r="AM563" s="107"/>
      <c r="AN563" s="107"/>
      <c r="AO563" s="118" t="s">
        <v>9421</v>
      </c>
      <c r="AP563" s="107"/>
      <c r="AQ563" s="109"/>
      <c r="AR563" s="109" t="str">
        <f>IFERROR(__xludf.DUMMYFUNCTION("IF(IFERROR(VLOOKUP(A563, IMPORTRANGE(""https://docs.google.com/spreadsheets/d/1f7uHQQgxgff8nh6aFDrh_cqkeFpcVPsvJILesm778_0"", ""工作表1!A:B""), 2, FALSE), """") &lt;&gt; """", ""有縮圖"", ""無縮圖"")"),"有縮圖")</f>
        <v>有縮圖</v>
      </c>
      <c r="AS563" s="107"/>
    </row>
    <row r="564">
      <c r="A564" s="114" t="s">
        <v>1721</v>
      </c>
      <c r="B564" s="94" t="s">
        <v>9424</v>
      </c>
      <c r="C564" s="351"/>
      <c r="D564" s="115" t="s">
        <v>3064</v>
      </c>
      <c r="E564" s="97" t="s">
        <v>3064</v>
      </c>
      <c r="F564" s="98"/>
      <c r="G564" s="94" t="s">
        <v>144</v>
      </c>
      <c r="H564" s="100"/>
      <c r="I564" s="100"/>
      <c r="J564" s="101"/>
      <c r="K564" s="94"/>
      <c r="L564" s="111"/>
      <c r="M564" s="112" t="b">
        <v>1</v>
      </c>
      <c r="N564" s="113" t="b">
        <v>0</v>
      </c>
      <c r="O564" s="113" t="b">
        <v>0</v>
      </c>
      <c r="P564" s="113" t="b">
        <v>0</v>
      </c>
      <c r="Q564" s="107"/>
      <c r="R564" s="106" t="str">
        <f t="array" ref="R564">IFERROR(INDEX('印量調查區'!G:G, MATCH(A564, '印量調查區'!A:A, 0)), "")</f>
        <v/>
      </c>
      <c r="S564" s="118" t="s">
        <v>9431</v>
      </c>
      <c r="T564" s="107"/>
      <c r="U564" s="107"/>
      <c r="V564" s="107"/>
      <c r="W564" s="107"/>
      <c r="X564" s="107"/>
      <c r="Y564" s="118" t="s">
        <v>9434</v>
      </c>
      <c r="Z564" s="107"/>
      <c r="AA564" s="107"/>
      <c r="AB564" s="107"/>
      <c r="AC564" s="107"/>
      <c r="AD564" s="107"/>
      <c r="AE564" s="107"/>
      <c r="AF564" s="107"/>
      <c r="AG564" s="107"/>
      <c r="AH564" s="107"/>
      <c r="AI564" s="107"/>
      <c r="AJ564" s="107"/>
      <c r="AK564" s="107"/>
      <c r="AL564" s="107"/>
      <c r="AM564" s="118" t="s">
        <v>9438</v>
      </c>
      <c r="AN564" s="107"/>
      <c r="AO564" s="105"/>
      <c r="AP564" s="107"/>
      <c r="AQ564" s="109"/>
      <c r="AR564" s="109" t="str">
        <f>IFERROR(__xludf.DUMMYFUNCTION("IF(IFERROR(VLOOKUP(A564, IMPORTRANGE(""https://docs.google.com/spreadsheets/d/1f7uHQQgxgff8nh6aFDrh_cqkeFpcVPsvJILesm778_0"", ""工作表1!A:B""), 2, FALSE), """") &lt;&gt; """", ""有縮圖"", ""無縮圖"")"),"無縮圖")</f>
        <v>無縮圖</v>
      </c>
      <c r="AS564" s="107"/>
    </row>
    <row r="565">
      <c r="A565" s="114" t="s">
        <v>1722</v>
      </c>
      <c r="B565" s="94" t="s">
        <v>9442</v>
      </c>
      <c r="C565" s="351"/>
      <c r="D565" s="97" t="s">
        <v>3430</v>
      </c>
      <c r="E565" s="97" t="s">
        <v>3430</v>
      </c>
      <c r="F565" s="98"/>
      <c r="G565" s="94" t="s">
        <v>9444</v>
      </c>
      <c r="H565" s="338" t="s">
        <v>34</v>
      </c>
      <c r="I565" s="338" t="s">
        <v>108</v>
      </c>
      <c r="J565" s="358" t="s">
        <v>9445</v>
      </c>
      <c r="K565" s="358" t="s">
        <v>9446</v>
      </c>
      <c r="L565" s="111"/>
      <c r="M565" s="112" t="b">
        <v>1</v>
      </c>
      <c r="N565" s="113" t="b">
        <v>1</v>
      </c>
      <c r="O565" s="113" t="b">
        <v>1</v>
      </c>
      <c r="P565" s="113" t="b">
        <v>0</v>
      </c>
      <c r="Q565" s="105"/>
      <c r="R565" s="106" t="str">
        <f t="array" ref="R565">IFERROR(INDEX('印量調查區'!G:G, MATCH(A565, '印量調查區'!A:A, 0)), "")</f>
        <v/>
      </c>
      <c r="S565" s="118" t="s">
        <v>9450</v>
      </c>
      <c r="T565" s="107"/>
      <c r="U565" s="107"/>
      <c r="V565" s="107"/>
      <c r="W565" s="118" t="s">
        <v>9453</v>
      </c>
      <c r="X565" s="107"/>
      <c r="Y565" s="118" t="s">
        <v>9454</v>
      </c>
      <c r="Z565" s="107"/>
      <c r="AA565" s="107"/>
      <c r="AB565" s="107"/>
      <c r="AC565" s="107"/>
      <c r="AE565" s="105"/>
      <c r="AF565" s="118" t="s">
        <v>9456</v>
      </c>
      <c r="AG565" s="107"/>
      <c r="AH565" s="107"/>
      <c r="AI565" s="107"/>
      <c r="AJ565" s="107"/>
      <c r="AK565" s="107"/>
      <c r="AL565" s="105"/>
      <c r="AM565" s="107"/>
      <c r="AN565" s="118" t="s">
        <v>9457</v>
      </c>
      <c r="AO565" s="107"/>
      <c r="AP565" s="118" t="s">
        <v>9463</v>
      </c>
      <c r="AQ565" s="109"/>
      <c r="AR565" s="109" t="str">
        <f>IFERROR(__xludf.DUMMYFUNCTION("IF(IFERROR(VLOOKUP(A565, IMPORTRANGE(""https://docs.google.com/spreadsheets/d/1f7uHQQgxgff8nh6aFDrh_cqkeFpcVPsvJILesm778_0"", ""工作表1!A:B""), 2, FALSE), """") &lt;&gt; """", ""有縮圖"", ""無縮圖"")"),"有縮圖")</f>
        <v>有縮圖</v>
      </c>
      <c r="AS565" s="118" t="s">
        <v>9465</v>
      </c>
    </row>
    <row r="566">
      <c r="A566" s="114" t="s">
        <v>1724</v>
      </c>
      <c r="B566" s="94"/>
      <c r="C566" s="120" t="s">
        <v>2095</v>
      </c>
      <c r="D566" s="96"/>
      <c r="E566" s="96"/>
      <c r="F566" s="98"/>
      <c r="G566" s="94" t="s">
        <v>144</v>
      </c>
      <c r="H566" s="100"/>
      <c r="I566" s="100"/>
      <c r="J566" s="117"/>
      <c r="K566" s="94"/>
      <c r="L566" s="111"/>
      <c r="M566" s="112" t="b">
        <v>1</v>
      </c>
      <c r="N566" s="113" t="b">
        <v>0</v>
      </c>
      <c r="O566" s="113" t="b">
        <v>0</v>
      </c>
      <c r="P566" s="113" t="b">
        <v>0</v>
      </c>
      <c r="Q566" s="107"/>
      <c r="R566" s="106" t="str">
        <f t="array" ref="R566">IFERROR(INDEX('印量調查區'!G:G, MATCH(A566, '印量調查區'!A:A, 0)), "")</f>
        <v/>
      </c>
      <c r="S566" s="118" t="s">
        <v>9468</v>
      </c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  <c r="AI566" s="107"/>
      <c r="AJ566" s="107"/>
      <c r="AK566" s="107"/>
      <c r="AL566" s="107"/>
      <c r="AM566" s="107"/>
      <c r="AN566" s="105"/>
      <c r="AO566" s="105"/>
      <c r="AP566" s="107"/>
      <c r="AQ566" s="109"/>
      <c r="AR566" s="109" t="str">
        <f>IFERROR(__xludf.DUMMYFUNCTION("IF(IFERROR(VLOOKUP(A566, IMPORTRANGE(""https://docs.google.com/spreadsheets/d/1f7uHQQgxgff8nh6aFDrh_cqkeFpcVPsvJILesm778_0"", ""工作表1!A:B""), 2, FALSE), """") &lt;&gt; """", ""有縮圖"", ""無縮圖"")"),"無縮圖")</f>
        <v>無縮圖</v>
      </c>
      <c r="AS566" s="107"/>
    </row>
    <row r="567">
      <c r="A567" s="114" t="s">
        <v>1725</v>
      </c>
      <c r="B567" s="94" t="s">
        <v>8361</v>
      </c>
      <c r="C567" s="351"/>
      <c r="D567" s="96"/>
      <c r="E567" s="115" t="s">
        <v>2352</v>
      </c>
      <c r="F567" s="98"/>
      <c r="G567" s="94" t="s">
        <v>144</v>
      </c>
      <c r="H567" s="100"/>
      <c r="I567" s="100"/>
      <c r="J567" s="101"/>
      <c r="K567" s="94"/>
      <c r="L567" s="111"/>
      <c r="M567" s="112" t="b">
        <v>1</v>
      </c>
      <c r="N567" s="113" t="b">
        <v>0</v>
      </c>
      <c r="O567" s="113" t="b">
        <v>0</v>
      </c>
      <c r="P567" s="113" t="b">
        <v>0</v>
      </c>
      <c r="Q567" s="105"/>
      <c r="R567" s="106" t="str">
        <f t="array" ref="R567">IFERROR(INDEX('印量調查區'!G:G, MATCH(A567, '印量調查區'!A:A, 0)), "")</f>
        <v/>
      </c>
      <c r="S567" s="107"/>
      <c r="T567" s="107"/>
      <c r="U567" s="105"/>
      <c r="V567" s="107"/>
      <c r="W567" s="118" t="s">
        <v>8366</v>
      </c>
      <c r="X567" s="107"/>
      <c r="Y567" s="105"/>
      <c r="Z567" s="105"/>
      <c r="AA567" s="107"/>
      <c r="AB567" s="107"/>
      <c r="AC567" s="107"/>
      <c r="AD567" s="107"/>
      <c r="AE567" s="105"/>
      <c r="AF567" s="107"/>
      <c r="AG567" s="107"/>
      <c r="AH567" s="107"/>
      <c r="AI567" s="107"/>
      <c r="AJ567" s="107"/>
      <c r="AK567" s="105"/>
      <c r="AL567" s="105"/>
      <c r="AM567" s="107"/>
      <c r="AN567" s="105"/>
      <c r="AO567" s="105"/>
      <c r="AQ567" s="109"/>
      <c r="AR567" s="109" t="str">
        <f>IFERROR(__xludf.DUMMYFUNCTION("IF(IFERROR(VLOOKUP(A567, IMPORTRANGE(""https://docs.google.com/spreadsheets/d/1f7uHQQgxgff8nh6aFDrh_cqkeFpcVPsvJILesm778_0"", ""工作表1!A:B""), 2, FALSE), """") &lt;&gt; """", ""有縮圖"", ""無縮圖"")"),"無縮圖")</f>
        <v>無縮圖</v>
      </c>
      <c r="AS567" s="105"/>
    </row>
    <row r="568">
      <c r="A568" s="114" t="s">
        <v>1726</v>
      </c>
      <c r="B568" s="94"/>
      <c r="C568" s="290" t="s">
        <v>2342</v>
      </c>
      <c r="D568" s="115" t="s">
        <v>2342</v>
      </c>
      <c r="E568" s="96"/>
      <c r="F568" s="98"/>
      <c r="G568" s="94" t="s">
        <v>227</v>
      </c>
      <c r="H568" s="99"/>
      <c r="I568" s="99"/>
      <c r="J568" s="110"/>
      <c r="K568" s="98"/>
      <c r="L568" s="111"/>
      <c r="M568" s="112" t="b">
        <v>1</v>
      </c>
      <c r="N568" s="113" t="b">
        <v>0</v>
      </c>
      <c r="O568" s="113" t="b">
        <v>0</v>
      </c>
      <c r="P568" s="113" t="b">
        <v>0</v>
      </c>
      <c r="Q568" s="107"/>
      <c r="R568" s="106" t="str">
        <f t="array" ref="R568">IFERROR(INDEX('印量調查區'!G:G, MATCH(A568, '印量調查區'!A:A, 0)), "")</f>
        <v/>
      </c>
      <c r="S568" s="118" t="s">
        <v>9485</v>
      </c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  <c r="AI568" s="107"/>
      <c r="AJ568" s="107"/>
      <c r="AK568" s="107"/>
      <c r="AL568" s="107"/>
      <c r="AM568" s="107"/>
      <c r="AN568" s="107"/>
      <c r="AO568" s="107"/>
      <c r="AP568" s="107"/>
      <c r="AQ568" s="109"/>
      <c r="AR568" s="109" t="str">
        <f>IFERROR(__xludf.DUMMYFUNCTION("IF(IFERROR(VLOOKUP(A568, IMPORTRANGE(""https://docs.google.com/spreadsheets/d/1f7uHQQgxgff8nh6aFDrh_cqkeFpcVPsvJILesm778_0"", ""工作表1!A:B""), 2, FALSE), """") &lt;&gt; """", ""有縮圖"", ""無縮圖"")"),"無縮圖")</f>
        <v>無縮圖</v>
      </c>
      <c r="AS568" s="107"/>
    </row>
    <row r="569">
      <c r="A569" s="114" t="s">
        <v>1727</v>
      </c>
      <c r="B569" s="94"/>
      <c r="C569" s="351"/>
      <c r="D569" s="115" t="s">
        <v>2814</v>
      </c>
      <c r="E569" s="97" t="s">
        <v>2814</v>
      </c>
      <c r="F569" s="98"/>
      <c r="G569" s="94" t="s">
        <v>144</v>
      </c>
      <c r="H569" s="99"/>
      <c r="I569" s="100"/>
      <c r="J569" s="117" t="s">
        <v>3700</v>
      </c>
      <c r="K569" s="98"/>
      <c r="L569" s="111"/>
      <c r="M569" s="112" t="b">
        <v>1</v>
      </c>
      <c r="N569" s="113" t="b">
        <v>1</v>
      </c>
      <c r="O569" s="113" t="b">
        <v>0</v>
      </c>
      <c r="P569" s="113" t="b">
        <v>0</v>
      </c>
      <c r="Q569" s="107"/>
      <c r="R569" s="106" t="str">
        <f t="array" ref="R569">IFERROR(INDEX('印量調查區'!G:G, MATCH(A569, '印量調查區'!A:A, 0)), "")</f>
        <v/>
      </c>
      <c r="S569" s="118" t="s">
        <v>9494</v>
      </c>
      <c r="T569" s="107"/>
      <c r="U569" s="107"/>
      <c r="V569" s="107"/>
      <c r="W569" s="118" t="s">
        <v>9496</v>
      </c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  <c r="AI569" s="107"/>
      <c r="AJ569" s="107"/>
      <c r="AK569" s="107"/>
      <c r="AL569" s="107"/>
      <c r="AM569" s="107"/>
      <c r="AN569" s="107"/>
      <c r="AO569" s="107"/>
      <c r="AP569" s="107"/>
      <c r="AQ569" s="109"/>
      <c r="AR569" s="109" t="str">
        <f>IFERROR(__xludf.DUMMYFUNCTION("IF(IFERROR(VLOOKUP(A569, IMPORTRANGE(""https://docs.google.com/spreadsheets/d/1f7uHQQgxgff8nh6aFDrh_cqkeFpcVPsvJILesm778_0"", ""工作表1!A:B""), 2, FALSE), """") &lt;&gt; """", ""有縮圖"", ""無縮圖"")"),"無縮圖")</f>
        <v>無縮圖</v>
      </c>
      <c r="AS569" s="107"/>
    </row>
    <row r="570">
      <c r="A570" s="114" t="s">
        <v>1729</v>
      </c>
      <c r="B570" s="94"/>
      <c r="C570" s="120" t="s">
        <v>2482</v>
      </c>
      <c r="D570" s="96"/>
      <c r="E570" s="97" t="s">
        <v>3170</v>
      </c>
      <c r="F570" s="98"/>
      <c r="G570" s="94" t="s">
        <v>3638</v>
      </c>
      <c r="H570" s="100" t="s">
        <v>34</v>
      </c>
      <c r="I570" s="100" t="s">
        <v>84</v>
      </c>
      <c r="J570" s="101"/>
      <c r="K570" s="94" t="s">
        <v>9505</v>
      </c>
      <c r="L570" s="111"/>
      <c r="M570" s="112" t="b">
        <v>1</v>
      </c>
      <c r="N570" s="113" t="b">
        <v>1</v>
      </c>
      <c r="O570" s="113" t="b">
        <v>0</v>
      </c>
      <c r="P570" s="113" t="b">
        <v>1</v>
      </c>
      <c r="Q570" s="107"/>
      <c r="R570" s="106" t="str">
        <f t="array" ref="R570">IFERROR(INDEX('印量調查區'!G:G, MATCH(A570, '印量調查區'!A:A, 0)), "")</f>
        <v/>
      </c>
      <c r="S570" s="118" t="s">
        <v>9510</v>
      </c>
      <c r="T570" s="107"/>
      <c r="U570" s="107"/>
      <c r="V570" s="107"/>
      <c r="W570" s="118" t="s">
        <v>9511</v>
      </c>
      <c r="X570" s="107"/>
      <c r="Y570" s="107"/>
      <c r="Z570" s="107"/>
      <c r="AA570" s="107"/>
      <c r="AB570" s="107"/>
      <c r="AC570" s="107"/>
      <c r="AD570" s="107"/>
      <c r="AE570" s="107"/>
      <c r="AF570" s="118" t="s">
        <v>9515</v>
      </c>
      <c r="AG570" s="107"/>
      <c r="AH570" s="107"/>
      <c r="AI570" s="107"/>
      <c r="AJ570" s="107"/>
      <c r="AK570" s="107"/>
      <c r="AL570" s="107"/>
      <c r="AM570" s="107"/>
      <c r="AN570" s="105"/>
      <c r="AO570" s="118" t="s">
        <v>9517</v>
      </c>
      <c r="AP570" s="107"/>
      <c r="AQ570" s="109"/>
      <c r="AR570" s="109" t="str">
        <f>IFERROR(__xludf.DUMMYFUNCTION("IF(IFERROR(VLOOKUP(A570, IMPORTRANGE(""https://docs.google.com/spreadsheets/d/1f7uHQQgxgff8nh6aFDrh_cqkeFpcVPsvJILesm778_0"", ""工作表1!A:B""), 2, FALSE), """") &lt;&gt; """", ""有縮圖"", ""無縮圖"")"),"無縮圖")</f>
        <v>無縮圖</v>
      </c>
      <c r="AS570" s="107"/>
    </row>
    <row r="571">
      <c r="A571" s="114" t="s">
        <v>1730</v>
      </c>
      <c r="B571" s="94"/>
      <c r="C571" s="290" t="s">
        <v>2338</v>
      </c>
      <c r="D571" s="96"/>
      <c r="E571" s="97" t="s">
        <v>2339</v>
      </c>
      <c r="F571" s="98"/>
      <c r="G571" s="21" t="s">
        <v>4066</v>
      </c>
      <c r="H571" s="100" t="s">
        <v>34</v>
      </c>
      <c r="I571" s="100" t="s">
        <v>84</v>
      </c>
      <c r="J571" s="117"/>
      <c r="K571" s="94"/>
      <c r="L571" s="111"/>
      <c r="M571" s="112" t="b">
        <v>1</v>
      </c>
      <c r="N571" s="113" t="b">
        <v>1</v>
      </c>
      <c r="O571" s="113" t="b">
        <v>0</v>
      </c>
      <c r="P571" s="113" t="b">
        <v>0</v>
      </c>
      <c r="Q571" s="107"/>
      <c r="R571" s="106" t="str">
        <f t="array" ref="R571">IFERROR(INDEX('印量調查區'!G:G, MATCH(A571, '印量調查區'!A:A, 0)), "")</f>
        <v/>
      </c>
      <c r="S571" s="118" t="s">
        <v>9520</v>
      </c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18" t="s">
        <v>9522</v>
      </c>
      <c r="AF571" s="107"/>
      <c r="AG571" s="107"/>
      <c r="AH571" s="107"/>
      <c r="AI571" s="107"/>
      <c r="AJ571" s="107"/>
      <c r="AK571" s="107"/>
      <c r="AL571" s="107"/>
      <c r="AM571" s="107"/>
      <c r="AN571" s="107"/>
      <c r="AO571" s="105"/>
      <c r="AP571" s="107"/>
      <c r="AQ571" s="109"/>
      <c r="AR571" s="109" t="str">
        <f>IFERROR(__xludf.DUMMYFUNCTION("IF(IFERROR(VLOOKUP(A571, IMPORTRANGE(""https://docs.google.com/spreadsheets/d/1f7uHQQgxgff8nh6aFDrh_cqkeFpcVPsvJILesm778_0"", ""工作表1!A:B""), 2, FALSE), """") &lt;&gt; """", ""有縮圖"", ""無縮圖"")"),"無縮圖")</f>
        <v>無縮圖</v>
      </c>
      <c r="AS571" s="107"/>
    </row>
    <row r="572">
      <c r="A572" s="114" t="s">
        <v>1731</v>
      </c>
      <c r="B572" s="94"/>
      <c r="C572" s="290" t="s">
        <v>2047</v>
      </c>
      <c r="D572" s="97" t="s">
        <v>2047</v>
      </c>
      <c r="E572" s="96"/>
      <c r="F572" s="98"/>
      <c r="G572" s="94" t="s">
        <v>144</v>
      </c>
      <c r="H572" s="99"/>
      <c r="I572" s="99"/>
      <c r="J572" s="110"/>
      <c r="K572" s="98"/>
      <c r="L572" s="111"/>
      <c r="M572" s="112" t="b">
        <v>1</v>
      </c>
      <c r="N572" s="113" t="b">
        <v>0</v>
      </c>
      <c r="O572" s="113" t="b">
        <v>0</v>
      </c>
      <c r="P572" s="113" t="b">
        <v>0</v>
      </c>
      <c r="Q572" s="107"/>
      <c r="R572" s="106" t="str">
        <f t="array" ref="R572">IFERROR(INDEX('印量調查區'!G:G, MATCH(A572, '印量調查區'!A:A, 0)), "")</f>
        <v/>
      </c>
      <c r="S572" s="118" t="s">
        <v>9526</v>
      </c>
      <c r="T572" s="105" t="s">
        <v>9530</v>
      </c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  <c r="AI572" s="107"/>
      <c r="AJ572" s="107"/>
      <c r="AK572" s="107"/>
      <c r="AL572" s="107"/>
      <c r="AM572" s="107"/>
      <c r="AN572" s="107"/>
      <c r="AO572" s="107"/>
      <c r="AP572" s="107"/>
      <c r="AQ572" s="109"/>
      <c r="AR572" s="109" t="str">
        <f>IFERROR(__xludf.DUMMYFUNCTION("IF(IFERROR(VLOOKUP(A572, IMPORTRANGE(""https://docs.google.com/spreadsheets/d/1f7uHQQgxgff8nh6aFDrh_cqkeFpcVPsvJILesm778_0"", ""工作表1!A:B""), 2, FALSE), """") &lt;&gt; """", ""有縮圖"", ""無縮圖"")"),"無縮圖")</f>
        <v>無縮圖</v>
      </c>
      <c r="AS572" s="107"/>
    </row>
    <row r="573">
      <c r="A573" s="114" t="s">
        <v>1732</v>
      </c>
      <c r="B573" s="94" t="s">
        <v>9532</v>
      </c>
      <c r="C573" s="351"/>
      <c r="D573" s="97" t="s">
        <v>3101</v>
      </c>
      <c r="E573" s="97" t="s">
        <v>3101</v>
      </c>
      <c r="F573" s="98"/>
      <c r="G573" s="94" t="s">
        <v>144</v>
      </c>
      <c r="H573" s="100" t="s">
        <v>34</v>
      </c>
      <c r="I573" s="100" t="s">
        <v>108</v>
      </c>
      <c r="J573" s="117" t="s">
        <v>9534</v>
      </c>
      <c r="K573" s="94" t="s">
        <v>9535</v>
      </c>
      <c r="L573" s="102"/>
      <c r="M573" s="112" t="b">
        <v>1</v>
      </c>
      <c r="N573" s="113" t="b">
        <v>1</v>
      </c>
      <c r="O573" s="113" t="b">
        <v>0</v>
      </c>
      <c r="P573" s="113" t="b">
        <v>0</v>
      </c>
      <c r="Q573" s="107"/>
      <c r="R573" s="106" t="str">
        <f t="array" ref="R573">IFERROR(INDEX('印量調查區'!G:G, MATCH(A573, '印量調查區'!A:A, 0)), "")</f>
        <v/>
      </c>
      <c r="S573" s="118" t="s">
        <v>9537</v>
      </c>
      <c r="T573" s="107"/>
      <c r="U573" s="107"/>
      <c r="V573" s="107"/>
      <c r="W573" s="118" t="s">
        <v>9539</v>
      </c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  <c r="AI573" s="107"/>
      <c r="AJ573" s="107"/>
      <c r="AK573" s="107"/>
      <c r="AL573" s="107"/>
      <c r="AM573" s="107"/>
      <c r="AN573" s="105"/>
      <c r="AO573" s="105"/>
      <c r="AP573" s="105"/>
      <c r="AQ573" s="109"/>
      <c r="AR573" s="109" t="str">
        <f>IFERROR(__xludf.DUMMYFUNCTION("IF(IFERROR(VLOOKUP(A573, IMPORTRANGE(""https://docs.google.com/spreadsheets/d/1f7uHQQgxgff8nh6aFDrh_cqkeFpcVPsvJILesm778_0"", ""工作表1!A:B""), 2, FALSE), """") &lt;&gt; """", ""有縮圖"", ""無縮圖"")"),"無縮圖")</f>
        <v>無縮圖</v>
      </c>
      <c r="AS573" s="183"/>
    </row>
    <row r="574">
      <c r="A574" s="114" t="s">
        <v>1733</v>
      </c>
      <c r="B574" s="94" t="s">
        <v>6589</v>
      </c>
      <c r="C574" s="290" t="s">
        <v>2040</v>
      </c>
      <c r="D574" s="96"/>
      <c r="E574" s="96"/>
      <c r="F574" s="98"/>
      <c r="G574" s="94" t="s">
        <v>144</v>
      </c>
      <c r="H574" s="100"/>
      <c r="I574" s="100"/>
      <c r="J574" s="101"/>
      <c r="K574" s="94"/>
      <c r="L574" s="111"/>
      <c r="M574" s="112" t="b">
        <v>1</v>
      </c>
      <c r="N574" s="113" t="b">
        <v>0</v>
      </c>
      <c r="O574" s="113" t="b">
        <v>0</v>
      </c>
      <c r="P574" s="113" t="b">
        <v>0</v>
      </c>
      <c r="Q574" s="107"/>
      <c r="R574" s="106" t="str">
        <f t="array" ref="R574">IFERROR(INDEX('印量調查區'!G:G, MATCH(A574, '印量調查區'!A:A, 0)), "")</f>
        <v/>
      </c>
      <c r="S574" s="107"/>
      <c r="T574" s="107"/>
      <c r="U574" s="107"/>
      <c r="V574" s="107"/>
      <c r="W574" s="107"/>
      <c r="X574" s="107"/>
      <c r="Y574" s="107"/>
      <c r="Z574" s="118" t="s">
        <v>6593</v>
      </c>
      <c r="AA574" s="107"/>
      <c r="AB574" s="107"/>
      <c r="AC574" s="107"/>
      <c r="AD574" s="107"/>
      <c r="AE574" s="107"/>
      <c r="AF574" s="107"/>
      <c r="AG574" s="107"/>
      <c r="AH574" s="107"/>
      <c r="AI574" s="107"/>
      <c r="AJ574" s="107"/>
      <c r="AK574" s="107"/>
      <c r="AL574" s="107"/>
      <c r="AM574" s="107"/>
      <c r="AN574" s="107"/>
      <c r="AO574" s="105"/>
      <c r="AP574" s="107"/>
      <c r="AQ574" s="109"/>
      <c r="AR574" s="109" t="str">
        <f>IFERROR(__xludf.DUMMYFUNCTION("IF(IFERROR(VLOOKUP(A574, IMPORTRANGE(""https://docs.google.com/spreadsheets/d/1f7uHQQgxgff8nh6aFDrh_cqkeFpcVPsvJILesm778_0"", ""工作表1!A:B""), 2, FALSE), """") &lt;&gt; """", ""有縮圖"", ""無縮圖"")"),"有縮圖")</f>
        <v>有縮圖</v>
      </c>
      <c r="AS574" s="107"/>
    </row>
    <row r="575">
      <c r="A575" s="114" t="s">
        <v>1735</v>
      </c>
      <c r="B575" s="94"/>
      <c r="C575" s="351"/>
      <c r="D575" s="96"/>
      <c r="E575" s="115" t="s">
        <v>2477</v>
      </c>
      <c r="F575" s="98"/>
      <c r="G575" s="94" t="s">
        <v>144</v>
      </c>
      <c r="H575" s="100" t="s">
        <v>34</v>
      </c>
      <c r="I575" s="100" t="s">
        <v>108</v>
      </c>
      <c r="J575" s="117" t="s">
        <v>9546</v>
      </c>
      <c r="K575" s="94" t="s">
        <v>9547</v>
      </c>
      <c r="L575" s="111"/>
      <c r="M575" s="112" t="b">
        <v>1</v>
      </c>
      <c r="N575" s="113" t="b">
        <v>1</v>
      </c>
      <c r="O575" s="113" t="b">
        <v>0</v>
      </c>
      <c r="P575" s="113" t="b">
        <v>1</v>
      </c>
      <c r="Q575" s="105"/>
      <c r="R575" s="106" t="str">
        <f t="array" ref="R575">IFERROR(INDEX('印量調查區'!G:G, MATCH(A575, '印量調查區'!A:A, 0)), "")</f>
        <v/>
      </c>
      <c r="S575" s="118" t="s">
        <v>8814</v>
      </c>
      <c r="T575" s="107"/>
      <c r="U575" s="107"/>
      <c r="V575" s="107"/>
      <c r="W575" s="105"/>
      <c r="X575" s="107"/>
      <c r="Y575" s="107"/>
      <c r="Z575" s="107"/>
      <c r="AA575" s="107"/>
      <c r="AB575" s="107"/>
      <c r="AC575" s="107"/>
      <c r="AD575" s="105"/>
      <c r="AE575" s="105"/>
      <c r="AF575" s="107"/>
      <c r="AG575" s="107"/>
      <c r="AH575" s="107"/>
      <c r="AI575" s="107"/>
      <c r="AJ575" s="107"/>
      <c r="AK575" s="107"/>
      <c r="AL575" s="105"/>
      <c r="AM575" s="107"/>
      <c r="AN575" s="107"/>
      <c r="AO575" s="118" t="s">
        <v>9551</v>
      </c>
      <c r="AP575" s="107"/>
      <c r="AQ575" s="109"/>
      <c r="AR575" s="109" t="str">
        <f>IFERROR(__xludf.DUMMYFUNCTION("IF(IFERROR(VLOOKUP(A575, IMPORTRANGE(""https://docs.google.com/spreadsheets/d/1f7uHQQgxgff8nh6aFDrh_cqkeFpcVPsvJILesm778_0"", ""工作表1!A:B""), 2, FALSE), """") &lt;&gt; """", ""有縮圖"", ""無縮圖"")"),"無縮圖")</f>
        <v>無縮圖</v>
      </c>
      <c r="AS575" s="107"/>
    </row>
    <row r="576">
      <c r="A576" s="114" t="s">
        <v>1736</v>
      </c>
      <c r="B576" s="94"/>
      <c r="C576" s="351"/>
      <c r="D576" s="97" t="s">
        <v>2656</v>
      </c>
      <c r="E576" s="97" t="s">
        <v>2656</v>
      </c>
      <c r="F576" s="98"/>
      <c r="G576" s="94" t="s">
        <v>140</v>
      </c>
      <c r="H576" s="99"/>
      <c r="I576" s="99"/>
      <c r="J576" s="110"/>
      <c r="K576" s="98"/>
      <c r="L576" s="111"/>
      <c r="M576" s="112" t="b">
        <v>1</v>
      </c>
      <c r="N576" s="113" t="b">
        <v>0</v>
      </c>
      <c r="O576" s="113" t="b">
        <v>0</v>
      </c>
      <c r="P576" s="113" t="b">
        <v>0</v>
      </c>
      <c r="Q576" s="107"/>
      <c r="R576" s="106" t="str">
        <f t="array" ref="R576">IFERROR(INDEX('印量調查區'!G:G, MATCH(A576, '印量調查區'!A:A, 0)), "")</f>
        <v/>
      </c>
      <c r="S576" s="118" t="s">
        <v>9556</v>
      </c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  <c r="AI576" s="107"/>
      <c r="AJ576" s="107"/>
      <c r="AK576" s="107"/>
      <c r="AL576" s="107"/>
      <c r="AM576" s="107"/>
      <c r="AN576" s="107"/>
      <c r="AO576" s="107"/>
      <c r="AP576" s="107"/>
      <c r="AQ576" s="109"/>
      <c r="AR576" s="109" t="str">
        <f>IFERROR(__xludf.DUMMYFUNCTION("IF(IFERROR(VLOOKUP(A576, IMPORTRANGE(""https://docs.google.com/spreadsheets/d/1f7uHQQgxgff8nh6aFDrh_cqkeFpcVPsvJILesm778_0"", ""工作表1!A:B""), 2, FALSE), """") &lt;&gt; """", ""有縮圖"", ""無縮圖"")"),"無縮圖")</f>
        <v>無縮圖</v>
      </c>
      <c r="AS576" s="107"/>
    </row>
    <row r="577">
      <c r="A577" s="114" t="s">
        <v>1737</v>
      </c>
      <c r="B577" s="94"/>
      <c r="C577" s="290" t="s">
        <v>2322</v>
      </c>
      <c r="D577" s="116"/>
      <c r="E577" s="96"/>
      <c r="F577" s="98"/>
      <c r="G577" s="94" t="s">
        <v>389</v>
      </c>
      <c r="H577" s="100"/>
      <c r="I577" s="100"/>
      <c r="J577" s="110"/>
      <c r="K577" s="94"/>
      <c r="L577" s="111"/>
      <c r="M577" s="112" t="b">
        <v>1</v>
      </c>
      <c r="N577" s="113" t="b">
        <v>0</v>
      </c>
      <c r="O577" s="113" t="b">
        <v>0</v>
      </c>
      <c r="P577" s="113" t="b">
        <v>0</v>
      </c>
      <c r="Q577" s="107"/>
      <c r="R577" s="106" t="str">
        <f t="array" ref="R577">IFERROR(INDEX('印量調查區'!G:G, MATCH(A577, '印量調查區'!A:A, 0)), "")</f>
        <v/>
      </c>
      <c r="S577" s="118" t="s">
        <v>9565</v>
      </c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  <c r="AI577" s="107"/>
      <c r="AJ577" s="107"/>
      <c r="AK577" s="107"/>
      <c r="AL577" s="107"/>
      <c r="AM577" s="107"/>
      <c r="AN577" s="107"/>
      <c r="AO577" s="105"/>
      <c r="AP577" s="107"/>
      <c r="AQ577" s="109"/>
      <c r="AR577" s="109" t="str">
        <f>IFERROR(__xludf.DUMMYFUNCTION("IF(IFERROR(VLOOKUP(A577, IMPORTRANGE(""https://docs.google.com/spreadsheets/d/1f7uHQQgxgff8nh6aFDrh_cqkeFpcVPsvJILesm778_0"", ""工作表1!A:B""), 2, FALSE), """") &lt;&gt; """", ""有縮圖"", ""無縮圖"")"),"無縮圖")</f>
        <v>無縮圖</v>
      </c>
      <c r="AS577" s="107"/>
    </row>
    <row r="578">
      <c r="A578" s="385" t="s">
        <v>1738</v>
      </c>
      <c r="B578" s="94"/>
      <c r="C578" s="351"/>
      <c r="D578" s="97" t="s">
        <v>2432</v>
      </c>
      <c r="E578" s="96"/>
      <c r="F578" s="98"/>
      <c r="G578" s="94" t="s">
        <v>6957</v>
      </c>
      <c r="H578" s="100" t="s">
        <v>34</v>
      </c>
      <c r="I578" s="100" t="s">
        <v>84</v>
      </c>
      <c r="J578" s="117"/>
      <c r="K578" s="98"/>
      <c r="L578" s="111"/>
      <c r="M578" s="112" t="b">
        <v>1</v>
      </c>
      <c r="N578" s="113" t="b">
        <v>1</v>
      </c>
      <c r="O578" s="113" t="b">
        <v>1</v>
      </c>
      <c r="P578" s="113" t="b">
        <v>0</v>
      </c>
      <c r="Q578" s="107"/>
      <c r="R578" s="106" t="str">
        <f t="array" ref="R578">IFERROR(INDEX('印量調查區'!G:G, MATCH(A578, '印量調查區'!A:A, 0)), "")</f>
        <v/>
      </c>
      <c r="S578" s="118" t="s">
        <v>9575</v>
      </c>
      <c r="T578" s="107"/>
      <c r="U578" s="107"/>
      <c r="V578" s="107"/>
      <c r="W578" s="118" t="s">
        <v>9576</v>
      </c>
      <c r="X578" s="107"/>
      <c r="Y578" s="107"/>
      <c r="Z578" s="107"/>
      <c r="AA578" s="107"/>
      <c r="AB578" s="107"/>
      <c r="AC578" s="107"/>
      <c r="AD578" s="107"/>
      <c r="AE578" s="107"/>
      <c r="AF578" s="118" t="s">
        <v>9577</v>
      </c>
      <c r="AG578" s="118" t="s">
        <v>9579</v>
      </c>
      <c r="AH578" s="107"/>
      <c r="AI578" s="107"/>
      <c r="AJ578" s="107"/>
      <c r="AK578" s="107"/>
      <c r="AL578" s="107"/>
      <c r="AM578" s="107"/>
      <c r="AN578" s="118" t="s">
        <v>9581</v>
      </c>
      <c r="AO578" s="107"/>
      <c r="AP578" s="107"/>
      <c r="AQ578" s="109"/>
      <c r="AR578" s="109" t="str">
        <f>IFERROR(__xludf.DUMMYFUNCTION("IF(IFERROR(VLOOKUP(A578, IMPORTRANGE(""https://docs.google.com/spreadsheets/d/1f7uHQQgxgff8nh6aFDrh_cqkeFpcVPsvJILesm778_0"", ""工作表1!A:B""), 2, FALSE), """") &lt;&gt; """", ""有縮圖"", ""無縮圖"")"),"無縮圖")</f>
        <v>無縮圖</v>
      </c>
      <c r="AS578" s="107"/>
    </row>
    <row r="579">
      <c r="A579" s="114" t="s">
        <v>1739</v>
      </c>
      <c r="B579" s="94" t="s">
        <v>9583</v>
      </c>
      <c r="C579" s="290" t="s">
        <v>2438</v>
      </c>
      <c r="D579" s="116"/>
      <c r="E579" s="96"/>
      <c r="F579" s="98"/>
      <c r="G579" s="94" t="s">
        <v>144</v>
      </c>
      <c r="H579" s="100" t="s">
        <v>34</v>
      </c>
      <c r="I579" s="100" t="s">
        <v>108</v>
      </c>
      <c r="J579" s="117" t="s">
        <v>9585</v>
      </c>
      <c r="K579" s="94" t="s">
        <v>9586</v>
      </c>
      <c r="L579" s="111"/>
      <c r="M579" s="112" t="b">
        <v>1</v>
      </c>
      <c r="N579" s="113" t="b">
        <v>1</v>
      </c>
      <c r="O579" s="113" t="b">
        <v>0</v>
      </c>
      <c r="P579" s="113" t="b">
        <v>1</v>
      </c>
      <c r="Q579" s="107"/>
      <c r="R579" s="106" t="str">
        <f t="array" ref="R579">IFERROR(INDEX('印量調查區'!G:G, MATCH(A579, '印量調查區'!A:A, 0)), "")</f>
        <v/>
      </c>
      <c r="S579" s="118" t="s">
        <v>9588</v>
      </c>
      <c r="T579" s="107"/>
      <c r="U579" s="107"/>
      <c r="V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  <c r="AI579" s="107"/>
      <c r="AJ579" s="107"/>
      <c r="AK579" s="107"/>
      <c r="AL579" s="107"/>
      <c r="AM579" s="107"/>
      <c r="AN579" s="107"/>
      <c r="AO579" s="118" t="s">
        <v>9592</v>
      </c>
      <c r="AP579" s="107"/>
      <c r="AQ579" s="109"/>
      <c r="AR579" s="109" t="str">
        <f>IFERROR(__xludf.DUMMYFUNCTION("IF(IFERROR(VLOOKUP(A579, IMPORTRANGE(""https://docs.google.com/spreadsheets/d/1f7uHQQgxgff8nh6aFDrh_cqkeFpcVPsvJILesm778_0"", ""工作表1!A:B""), 2, FALSE), """") &lt;&gt; """", ""有縮圖"", ""無縮圖"")"),"無縮圖")</f>
        <v>無縮圖</v>
      </c>
      <c r="AS579" s="107"/>
    </row>
    <row r="580">
      <c r="A580" s="114" t="s">
        <v>1741</v>
      </c>
      <c r="B580" s="94"/>
      <c r="C580" s="290" t="s">
        <v>2575</v>
      </c>
      <c r="D580" s="116"/>
      <c r="E580" s="97" t="s">
        <v>2593</v>
      </c>
      <c r="F580" s="98"/>
      <c r="G580" s="94"/>
      <c r="H580" s="100"/>
      <c r="I580" s="100" t="s">
        <v>108</v>
      </c>
      <c r="J580" s="117" t="s">
        <v>145</v>
      </c>
      <c r="K580" s="94"/>
      <c r="L580" s="111"/>
      <c r="M580" s="112" t="b">
        <v>0</v>
      </c>
      <c r="N580" s="113" t="b">
        <v>1</v>
      </c>
      <c r="O580" s="113" t="b">
        <v>0</v>
      </c>
      <c r="P580" s="113" t="b">
        <v>0</v>
      </c>
      <c r="Q580" s="107"/>
      <c r="R580" s="106" t="str">
        <f t="array" ref="R580">IFERROR(INDEX('印量調查區'!G:G, MATCH(A580, '印量調查區'!A:A, 0)), "")</f>
        <v/>
      </c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  <c r="AI580" s="107"/>
      <c r="AJ580" s="107"/>
      <c r="AK580" s="107"/>
      <c r="AL580" s="107"/>
      <c r="AM580" s="107"/>
      <c r="AN580" s="107"/>
      <c r="AO580" s="105"/>
      <c r="AP580" s="107"/>
      <c r="AQ580" s="109"/>
      <c r="AR580" s="109" t="str">
        <f>IFERROR(__xludf.DUMMYFUNCTION("IF(IFERROR(VLOOKUP(A580, IMPORTRANGE(""https://docs.google.com/spreadsheets/d/1f7uHQQgxgff8nh6aFDrh_cqkeFpcVPsvJILesm778_0"", ""工作表1!A:B""), 2, FALSE), """") &lt;&gt; """", ""有縮圖"", ""無縮圖"")"),"無縮圖")</f>
        <v>無縮圖</v>
      </c>
      <c r="AS580" s="107"/>
    </row>
    <row r="581">
      <c r="A581" s="114" t="s">
        <v>1742</v>
      </c>
      <c r="B581" s="94"/>
      <c r="C581" s="290" t="s">
        <v>2764</v>
      </c>
      <c r="D581" s="97" t="s">
        <v>2764</v>
      </c>
      <c r="E581" s="96"/>
      <c r="F581" s="98"/>
      <c r="G581" s="94" t="s">
        <v>144</v>
      </c>
      <c r="H581" s="100"/>
      <c r="I581" s="100"/>
      <c r="J581" s="101"/>
      <c r="K581" s="94"/>
      <c r="L581" s="111"/>
      <c r="M581" s="112" t="b">
        <v>1</v>
      </c>
      <c r="N581" s="113" t="b">
        <v>0</v>
      </c>
      <c r="O581" s="113" t="b">
        <v>0</v>
      </c>
      <c r="P581" s="113" t="b">
        <v>0</v>
      </c>
      <c r="Q581" s="107"/>
      <c r="R581" s="106" t="str">
        <f t="array" ref="R581">IFERROR(INDEX('印量調查區'!G:G, MATCH(A581, '印量調查區'!A:A, 0)), "")</f>
        <v/>
      </c>
      <c r="S581" s="118" t="s">
        <v>4033</v>
      </c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  <c r="AI581" s="107"/>
      <c r="AJ581" s="107"/>
      <c r="AK581" s="107"/>
      <c r="AL581" s="107"/>
      <c r="AM581" s="107"/>
      <c r="AN581" s="108"/>
      <c r="AO581" s="105"/>
      <c r="AP581" s="107"/>
      <c r="AQ581" s="109"/>
      <c r="AR581" s="109" t="str">
        <f>IFERROR(__xludf.DUMMYFUNCTION("IF(IFERROR(VLOOKUP(A581, IMPORTRANGE(""https://docs.google.com/spreadsheets/d/1f7uHQQgxgff8nh6aFDrh_cqkeFpcVPsvJILesm778_0"", ""工作表1!A:B""), 2, FALSE), """") &lt;&gt; """", ""有縮圖"", ""無縮圖"")"),"無縮圖")</f>
        <v>無縮圖</v>
      </c>
      <c r="AS581" s="105"/>
    </row>
    <row r="582">
      <c r="A582" s="114" t="s">
        <v>1743</v>
      </c>
      <c r="B582" s="94"/>
      <c r="C582" s="351"/>
      <c r="D582" s="97" t="s">
        <v>760</v>
      </c>
      <c r="E582" s="97" t="s">
        <v>760</v>
      </c>
      <c r="F582" s="98"/>
      <c r="G582" s="94" t="s">
        <v>223</v>
      </c>
      <c r="H582" s="99"/>
      <c r="I582" s="99"/>
      <c r="J582" s="110"/>
      <c r="K582" s="98"/>
      <c r="L582" s="111"/>
      <c r="M582" s="112" t="b">
        <v>1</v>
      </c>
      <c r="N582" s="113" t="b">
        <v>0</v>
      </c>
      <c r="O582" s="113" t="b">
        <v>0</v>
      </c>
      <c r="P582" s="113" t="b">
        <v>0</v>
      </c>
      <c r="Q582" s="107"/>
      <c r="R582" s="106" t="str">
        <f t="array" ref="R582">IFERROR(INDEX('印量調查區'!G:G, MATCH(A582, '印量調查區'!A:A, 0)), "")</f>
        <v/>
      </c>
      <c r="S582" s="107"/>
      <c r="T582" s="107"/>
      <c r="U582" s="107"/>
      <c r="V582" s="107"/>
      <c r="W582" s="118" t="s">
        <v>9603</v>
      </c>
      <c r="X582" s="107"/>
      <c r="Y582" s="107"/>
      <c r="Z582" s="107"/>
      <c r="AA582" s="107"/>
      <c r="AB582" s="107"/>
      <c r="AC582" s="107"/>
      <c r="AD582" s="107"/>
      <c r="AE582" s="107"/>
      <c r="AF582" s="118" t="s">
        <v>9605</v>
      </c>
      <c r="AG582" s="118" t="s">
        <v>9607</v>
      </c>
      <c r="AH582" s="107"/>
      <c r="AI582" s="107"/>
      <c r="AJ582" s="107"/>
      <c r="AK582" s="107"/>
      <c r="AL582" s="118" t="s">
        <v>9609</v>
      </c>
      <c r="AM582" s="107"/>
      <c r="AN582" s="107"/>
      <c r="AO582" s="107"/>
      <c r="AP582" s="107"/>
      <c r="AQ582" s="109"/>
      <c r="AR582" s="109" t="str">
        <f>IFERROR(__xludf.DUMMYFUNCTION("IF(IFERROR(VLOOKUP(A582, IMPORTRANGE(""https://docs.google.com/spreadsheets/d/1f7uHQQgxgff8nh6aFDrh_cqkeFpcVPsvJILesm778_0"", ""工作表1!A:B""), 2, FALSE), """") &lt;&gt; """", ""有縮圖"", ""無縮圖"")"),"無縮圖")</f>
        <v>無縮圖</v>
      </c>
      <c r="AS582" s="107"/>
    </row>
    <row r="583">
      <c r="A583" s="114" t="s">
        <v>1744</v>
      </c>
      <c r="B583" s="94"/>
      <c r="C583" s="290" t="s">
        <v>2467</v>
      </c>
      <c r="D583" s="96"/>
      <c r="E583" s="97" t="s">
        <v>3167</v>
      </c>
      <c r="F583" s="98"/>
      <c r="G583" s="94" t="s">
        <v>4066</v>
      </c>
      <c r="H583" s="100"/>
      <c r="I583" s="100"/>
      <c r="J583" s="101"/>
      <c r="K583" s="94"/>
      <c r="L583" s="102"/>
      <c r="M583" s="112" t="b">
        <v>1</v>
      </c>
      <c r="N583" s="113" t="b">
        <v>0</v>
      </c>
      <c r="O583" s="113" t="b">
        <v>0</v>
      </c>
      <c r="P583" s="113" t="b">
        <v>0</v>
      </c>
      <c r="Q583" s="107"/>
      <c r="R583" s="106" t="str">
        <f t="array" ref="R583">IFERROR(INDEX('印量調查區'!G:G, MATCH(A583, '印量調查區'!A:A, 0)), "")</f>
        <v/>
      </c>
      <c r="S583" s="118" t="s">
        <v>9613</v>
      </c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  <c r="AI583" s="107"/>
      <c r="AJ583" s="107"/>
      <c r="AK583" s="107"/>
      <c r="AL583" s="107"/>
      <c r="AM583" s="107"/>
      <c r="AN583" s="105"/>
      <c r="AO583" s="107"/>
      <c r="AP583" s="107"/>
      <c r="AQ583" s="109"/>
      <c r="AR583" s="109" t="str">
        <f>IFERROR(__xludf.DUMMYFUNCTION("IF(IFERROR(VLOOKUP(A583, IMPORTRANGE(""https://docs.google.com/spreadsheets/d/1f7uHQQgxgff8nh6aFDrh_cqkeFpcVPsvJILesm778_0"", ""工作表1!A:B""), 2, FALSE), """") &lt;&gt; """", ""有縮圖"", ""無縮圖"")"),"無縮圖")</f>
        <v>無縮圖</v>
      </c>
      <c r="AS583" s="107"/>
    </row>
    <row r="584">
      <c r="A584" s="114" t="s">
        <v>1745</v>
      </c>
      <c r="B584" s="94" t="s">
        <v>4227</v>
      </c>
      <c r="C584" s="351"/>
      <c r="D584" s="97" t="s">
        <v>2986</v>
      </c>
      <c r="E584" s="97" t="s">
        <v>3202</v>
      </c>
      <c r="F584" s="98"/>
      <c r="G584" s="358" t="s">
        <v>144</v>
      </c>
      <c r="H584" s="338" t="s">
        <v>34</v>
      </c>
      <c r="I584" s="338" t="s">
        <v>108</v>
      </c>
      <c r="J584" s="358" t="s">
        <v>9619</v>
      </c>
      <c r="K584" s="358" t="s">
        <v>9620</v>
      </c>
      <c r="L584" s="111"/>
      <c r="M584" s="112" t="b">
        <v>1</v>
      </c>
      <c r="N584" s="113" t="b">
        <v>1</v>
      </c>
      <c r="O584" s="113" t="b">
        <v>0</v>
      </c>
      <c r="P584" s="113" t="b">
        <v>1</v>
      </c>
      <c r="Q584" s="107"/>
      <c r="R584" s="106" t="str">
        <f t="array" ref="R584">IFERROR(INDEX('印量調查區'!G:G, MATCH(A584, '印量調查區'!A:A, 0)), "")</f>
        <v/>
      </c>
      <c r="S584" s="118" t="s">
        <v>4232</v>
      </c>
      <c r="T584" s="107"/>
      <c r="U584" s="107"/>
      <c r="V584" s="107"/>
      <c r="W584" s="107"/>
      <c r="X584" s="107"/>
      <c r="Y584" s="118" t="s">
        <v>4233</v>
      </c>
      <c r="Z584" s="107"/>
      <c r="AA584" s="107"/>
      <c r="AB584" s="107"/>
      <c r="AC584" s="107"/>
      <c r="AD584" s="107"/>
      <c r="AE584" s="105" t="s">
        <v>124</v>
      </c>
      <c r="AF584" s="105" t="s">
        <v>126</v>
      </c>
      <c r="AG584" s="105" t="s">
        <v>127</v>
      </c>
      <c r="AH584" s="107"/>
      <c r="AI584" s="105" t="s">
        <v>129</v>
      </c>
      <c r="AJ584" s="105" t="s">
        <v>130</v>
      </c>
      <c r="AK584" s="118" t="s">
        <v>4234</v>
      </c>
      <c r="AL584" s="107"/>
      <c r="AM584" s="107"/>
      <c r="AN584" s="105"/>
      <c r="AO584" s="118" t="s">
        <v>9624</v>
      </c>
      <c r="AP584" s="107"/>
      <c r="AQ584" s="109"/>
      <c r="AR584" s="109" t="str">
        <f>IFERROR(__xludf.DUMMYFUNCTION("IF(IFERROR(VLOOKUP(A584, IMPORTRANGE(""https://docs.google.com/spreadsheets/d/1f7uHQQgxgff8nh6aFDrh_cqkeFpcVPsvJILesm778_0"", ""工作表1!A:B""), 2, FALSE), """") &lt;&gt; """", ""有縮圖"", ""無縮圖"")"),"無縮圖")</f>
        <v>無縮圖</v>
      </c>
      <c r="AS584" s="107"/>
    </row>
    <row r="585">
      <c r="A585" s="114" t="s">
        <v>1746</v>
      </c>
      <c r="B585" s="94" t="s">
        <v>6597</v>
      </c>
      <c r="C585" s="120" t="s">
        <v>2567</v>
      </c>
      <c r="D585" s="115" t="s">
        <v>2567</v>
      </c>
      <c r="E585" s="96"/>
      <c r="F585" s="98"/>
      <c r="G585" s="94" t="s">
        <v>144</v>
      </c>
      <c r="H585" s="100"/>
      <c r="I585" s="100" t="s">
        <v>108</v>
      </c>
      <c r="J585" s="117" t="s">
        <v>145</v>
      </c>
      <c r="K585" s="94"/>
      <c r="L585" s="111"/>
      <c r="M585" s="112" t="b">
        <v>1</v>
      </c>
      <c r="N585" s="113" t="b">
        <v>1</v>
      </c>
      <c r="O585" s="113" t="b">
        <v>0</v>
      </c>
      <c r="P585" s="113" t="b">
        <v>0</v>
      </c>
      <c r="Q585" s="107"/>
      <c r="R585" s="106" t="str">
        <f t="array" ref="R585">IFERROR(INDEX('印量調查區'!G:G, MATCH(A585, '印量調查區'!A:A, 0)), "")</f>
        <v/>
      </c>
      <c r="S585" s="118" t="s">
        <v>6599</v>
      </c>
      <c r="T585" s="107"/>
      <c r="U585" s="107"/>
      <c r="V585" s="107"/>
      <c r="W585" s="118" t="s">
        <v>6600</v>
      </c>
      <c r="X585" s="107"/>
      <c r="Y585" s="118" t="s">
        <v>6601</v>
      </c>
      <c r="Z585" s="118" t="s">
        <v>6602</v>
      </c>
      <c r="AA585" s="107"/>
      <c r="AB585" s="107"/>
      <c r="AC585" s="118" t="s">
        <v>6603</v>
      </c>
      <c r="AD585" s="107"/>
      <c r="AE585" s="107"/>
      <c r="AF585" s="107"/>
      <c r="AG585" s="107"/>
      <c r="AH585" s="107"/>
      <c r="AI585" s="107"/>
      <c r="AJ585" s="107"/>
      <c r="AK585" s="107"/>
      <c r="AL585" s="107"/>
      <c r="AM585" s="107"/>
      <c r="AN585" s="107"/>
      <c r="AO585" s="105"/>
      <c r="AP585" s="107"/>
      <c r="AQ585" s="109"/>
      <c r="AR585" s="109" t="str">
        <f>IFERROR(__xludf.DUMMYFUNCTION("IF(IFERROR(VLOOKUP(A585, IMPORTRANGE(""https://docs.google.com/spreadsheets/d/1f7uHQQgxgff8nh6aFDrh_cqkeFpcVPsvJILesm778_0"", ""工作表1!A:B""), 2, FALSE), """") &lt;&gt; """", ""有縮圖"", ""無縮圖"")"),"無縮圖")</f>
        <v>無縮圖</v>
      </c>
      <c r="AS585" s="107"/>
    </row>
    <row r="586">
      <c r="A586" s="114" t="s">
        <v>1748</v>
      </c>
      <c r="B586" s="94" t="s">
        <v>9649</v>
      </c>
      <c r="C586" s="290" t="s">
        <v>2618</v>
      </c>
      <c r="D586" s="97" t="s">
        <v>2618</v>
      </c>
      <c r="E586" s="96"/>
      <c r="F586" s="98"/>
      <c r="G586" s="94" t="s">
        <v>2329</v>
      </c>
      <c r="H586" s="100"/>
      <c r="I586" s="100"/>
      <c r="J586" s="117"/>
      <c r="K586" s="94" t="s">
        <v>3248</v>
      </c>
      <c r="L586" s="111"/>
      <c r="M586" s="112" t="b">
        <v>1</v>
      </c>
      <c r="N586" s="113" t="b">
        <v>1</v>
      </c>
      <c r="O586" s="113" t="b">
        <v>1</v>
      </c>
      <c r="P586" s="113" t="b">
        <v>0</v>
      </c>
      <c r="Q586" s="107"/>
      <c r="R586" s="106" t="str">
        <f t="array" ref="R586">IFERROR(INDEX('印量調查區'!G:G, MATCH(A586, '印量調查區'!A:A, 0)), "")</f>
        <v/>
      </c>
      <c r="S586" s="118" t="s">
        <v>9651</v>
      </c>
      <c r="T586" s="107"/>
      <c r="U586" s="107"/>
      <c r="V586" s="107"/>
      <c r="W586" s="118" t="s">
        <v>9656</v>
      </c>
      <c r="X586" s="107"/>
      <c r="Y586" s="107"/>
      <c r="Z586" s="107"/>
      <c r="AA586" s="107"/>
      <c r="AB586" s="107"/>
      <c r="AC586" s="107"/>
      <c r="AD586" s="107"/>
      <c r="AE586" s="118" t="s">
        <v>9657</v>
      </c>
      <c r="AF586" s="107"/>
      <c r="AG586" s="107"/>
      <c r="AH586" s="107"/>
      <c r="AI586" s="107"/>
      <c r="AJ586" s="107"/>
      <c r="AK586" s="107"/>
      <c r="AL586" s="107"/>
      <c r="AM586" s="107"/>
      <c r="AN586" s="118" t="s">
        <v>9662</v>
      </c>
      <c r="AO586" s="105"/>
      <c r="AP586" s="107"/>
      <c r="AQ586" s="109"/>
      <c r="AR586" s="109" t="str">
        <f>IFERROR(__xludf.DUMMYFUNCTION("IF(IFERROR(VLOOKUP(A586, IMPORTRANGE(""https://docs.google.com/spreadsheets/d/1f7uHQQgxgff8nh6aFDrh_cqkeFpcVPsvJILesm778_0"", ""工作表1!A:B""), 2, FALSE), """") &lt;&gt; """", ""有縮圖"", ""無縮圖"")"),"無縮圖")</f>
        <v>無縮圖</v>
      </c>
      <c r="AS586" s="107"/>
    </row>
    <row r="587">
      <c r="A587" s="114" t="s">
        <v>1750</v>
      </c>
      <c r="B587" s="94"/>
      <c r="C587" s="351"/>
      <c r="D587" s="97" t="s">
        <v>3303</v>
      </c>
      <c r="E587" s="97" t="s">
        <v>3303</v>
      </c>
      <c r="F587" s="98"/>
      <c r="G587" s="94" t="s">
        <v>140</v>
      </c>
      <c r="H587" s="99"/>
      <c r="I587" s="100"/>
      <c r="J587" s="101"/>
      <c r="K587" s="94"/>
      <c r="L587" s="111"/>
      <c r="M587" s="112" t="b">
        <v>1</v>
      </c>
      <c r="N587" s="113" t="b">
        <v>0</v>
      </c>
      <c r="O587" s="113" t="b">
        <v>0</v>
      </c>
      <c r="P587" s="113" t="b">
        <v>0</v>
      </c>
      <c r="Q587" s="105" t="s">
        <v>410</v>
      </c>
      <c r="R587" s="106" t="str">
        <f t="array" ref="R587">IFERROR(INDEX('印量調查區'!G:G, MATCH(A587, '印量調查區'!A:A, 0)), "")</f>
        <v/>
      </c>
      <c r="S587" s="118" t="s">
        <v>9670</v>
      </c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  <c r="AI587" s="107"/>
      <c r="AJ587" s="107"/>
      <c r="AK587" s="107"/>
      <c r="AL587" s="107"/>
      <c r="AM587" s="107"/>
      <c r="AN587" s="105"/>
      <c r="AO587" s="105"/>
      <c r="AP587" s="107"/>
      <c r="AQ587" s="109"/>
      <c r="AR587" s="109" t="str">
        <f>IFERROR(__xludf.DUMMYFUNCTION("IF(IFERROR(VLOOKUP(A587, IMPORTRANGE(""https://docs.google.com/spreadsheets/d/1f7uHQQgxgff8nh6aFDrh_cqkeFpcVPsvJILesm778_0"", ""工作表1!A:B""), 2, FALSE), """") &lt;&gt; """", ""有縮圖"", ""無縮圖"")"),"無縮圖")</f>
        <v>無縮圖</v>
      </c>
      <c r="AS587" s="107"/>
    </row>
    <row r="588">
      <c r="A588" s="114" t="s">
        <v>1751</v>
      </c>
      <c r="B588" s="94"/>
      <c r="C588" s="351"/>
      <c r="D588" s="97" t="s">
        <v>3401</v>
      </c>
      <c r="E588" s="97" t="s">
        <v>2775</v>
      </c>
      <c r="F588" s="98"/>
      <c r="G588" s="94" t="s">
        <v>144</v>
      </c>
      <c r="H588" s="99"/>
      <c r="I588" s="100"/>
      <c r="J588" s="101"/>
      <c r="K588" s="94"/>
      <c r="L588" s="111"/>
      <c r="M588" s="112" t="b">
        <v>1</v>
      </c>
      <c r="N588" s="113" t="b">
        <v>0</v>
      </c>
      <c r="O588" s="113" t="b">
        <v>0</v>
      </c>
      <c r="P588" s="113" t="b">
        <v>0</v>
      </c>
      <c r="Q588" s="107"/>
      <c r="R588" s="106" t="str">
        <f t="array" ref="R588">IFERROR(INDEX('印量調查區'!G:G, MATCH(A588, '印量調查區'!A:A, 0)), "")</f>
        <v/>
      </c>
      <c r="S588" s="118" t="s">
        <v>9676</v>
      </c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  <c r="AI588" s="107"/>
      <c r="AJ588" s="107"/>
      <c r="AK588" s="107"/>
      <c r="AL588" s="107"/>
      <c r="AM588" s="107"/>
      <c r="AN588" s="107"/>
      <c r="AO588" s="107"/>
      <c r="AP588" s="107"/>
      <c r="AQ588" s="109"/>
      <c r="AR588" s="109" t="str">
        <f>IFERROR(__xludf.DUMMYFUNCTION("IF(IFERROR(VLOOKUP(A588, IMPORTRANGE(""https://docs.google.com/spreadsheets/d/1f7uHQQgxgff8nh6aFDrh_cqkeFpcVPsvJILesm778_0"", ""工作表1!A:B""), 2, FALSE), """") &lt;&gt; """", ""有縮圖"", ""無縮圖"")"),"無縮圖")</f>
        <v>無縮圖</v>
      </c>
      <c r="AS588" s="107"/>
    </row>
    <row r="589">
      <c r="A589" s="114" t="s">
        <v>1753</v>
      </c>
      <c r="B589" s="94"/>
      <c r="C589" s="290" t="s">
        <v>2556</v>
      </c>
      <c r="D589" s="96"/>
      <c r="E589" s="96"/>
      <c r="F589" s="98"/>
      <c r="G589" s="94" t="s">
        <v>144</v>
      </c>
      <c r="H589" s="100"/>
      <c r="I589" s="100" t="s">
        <v>108</v>
      </c>
      <c r="J589" s="117" t="s">
        <v>145</v>
      </c>
      <c r="K589" s="94"/>
      <c r="L589" s="111"/>
      <c r="M589" s="112" t="b">
        <v>1</v>
      </c>
      <c r="N589" s="113" t="b">
        <v>1</v>
      </c>
      <c r="O589" s="113" t="b">
        <v>0</v>
      </c>
      <c r="P589" s="113" t="b">
        <v>0</v>
      </c>
      <c r="Q589" s="107"/>
      <c r="R589" s="106" t="str">
        <f t="array" ref="R589">IFERROR(INDEX('印量調查區'!G:G, MATCH(A589, '印量調查區'!A:A, 0)), "")</f>
        <v/>
      </c>
      <c r="S589" s="118" t="s">
        <v>6682</v>
      </c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18" t="s">
        <v>6686</v>
      </c>
      <c r="AF589" s="107"/>
      <c r="AG589" s="107"/>
      <c r="AH589" s="107"/>
      <c r="AI589" s="107"/>
      <c r="AJ589" s="107"/>
      <c r="AK589" s="107"/>
      <c r="AL589" s="107"/>
      <c r="AM589" s="107"/>
      <c r="AN589" s="105"/>
      <c r="AQ589" s="109"/>
      <c r="AR589" s="109" t="str">
        <f>IFERROR(__xludf.DUMMYFUNCTION("IF(IFERROR(VLOOKUP(A589, IMPORTRANGE(""https://docs.google.com/spreadsheets/d/1f7uHQQgxgff8nh6aFDrh_cqkeFpcVPsvJILesm778_0"", ""工作表1!A:B""), 2, FALSE), """") &lt;&gt; """", ""有縮圖"", ""無縮圖"")"),"無縮圖")</f>
        <v>無縮圖</v>
      </c>
      <c r="AS589" s="107"/>
    </row>
    <row r="590">
      <c r="A590" s="114" t="s">
        <v>1754</v>
      </c>
      <c r="B590" s="94"/>
      <c r="C590" s="290" t="s">
        <v>2804</v>
      </c>
      <c r="D590" s="96"/>
      <c r="E590" s="97" t="s">
        <v>2807</v>
      </c>
      <c r="F590" s="98"/>
      <c r="G590" s="94" t="s">
        <v>144</v>
      </c>
      <c r="H590" s="99"/>
      <c r="I590" s="99"/>
      <c r="J590" s="110"/>
      <c r="K590" s="98"/>
      <c r="L590" s="111"/>
      <c r="M590" s="112" t="b">
        <v>1</v>
      </c>
      <c r="N590" s="113" t="b">
        <v>0</v>
      </c>
      <c r="O590" s="113" t="b">
        <v>0</v>
      </c>
      <c r="P590" s="113" t="b">
        <v>0</v>
      </c>
      <c r="Q590" s="107"/>
      <c r="R590" s="106" t="str">
        <f t="array" ref="R590">IFERROR(INDEX('印量調查區'!G:G, MATCH(A590, '印量調查區'!A:A, 0)), "")</f>
        <v/>
      </c>
      <c r="S590" s="118" t="s">
        <v>9688</v>
      </c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18" t="s">
        <v>9690</v>
      </c>
      <c r="AF590" s="107"/>
      <c r="AG590" s="107"/>
      <c r="AH590" s="107"/>
      <c r="AI590" s="107"/>
      <c r="AJ590" s="107"/>
      <c r="AK590" s="107"/>
      <c r="AL590" s="107"/>
      <c r="AM590" s="107"/>
      <c r="AN590" s="107"/>
      <c r="AO590" s="107"/>
      <c r="AP590" s="107"/>
      <c r="AQ590" s="109"/>
      <c r="AR590" s="109" t="str">
        <f>IFERROR(__xludf.DUMMYFUNCTION("IF(IFERROR(VLOOKUP(A590, IMPORTRANGE(""https://docs.google.com/spreadsheets/d/1f7uHQQgxgff8nh6aFDrh_cqkeFpcVPsvJILesm778_0"", ""工作表1!A:B""), 2, FALSE), """") &lt;&gt; """", ""有縮圖"", ""無縮圖"")"),"無縮圖")</f>
        <v>無縮圖</v>
      </c>
      <c r="AS590" s="107"/>
    </row>
    <row r="591">
      <c r="A591" s="114" t="s">
        <v>1755</v>
      </c>
      <c r="B591" s="94"/>
      <c r="C591" s="351"/>
      <c r="D591" s="97" t="s">
        <v>1332</v>
      </c>
      <c r="E591" s="97" t="s">
        <v>2049</v>
      </c>
      <c r="F591" s="98"/>
      <c r="G591" s="94"/>
      <c r="H591" s="100"/>
      <c r="I591" s="100"/>
      <c r="J591" s="110"/>
      <c r="K591" s="94"/>
      <c r="L591" s="111"/>
      <c r="M591" s="112" t="b">
        <v>0</v>
      </c>
      <c r="N591" s="113" t="b">
        <v>0</v>
      </c>
      <c r="O591" s="113" t="b">
        <v>0</v>
      </c>
      <c r="P591" s="113" t="b">
        <v>0</v>
      </c>
      <c r="Q591" s="107"/>
      <c r="R591" s="106" t="str">
        <f t="array" ref="R591">IFERROR(INDEX('印量調查區'!G:G, MATCH(A591, '印量調查區'!A:A, 0)), "")</f>
        <v/>
      </c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  <c r="AI591" s="107"/>
      <c r="AJ591" s="107"/>
      <c r="AK591" s="107"/>
      <c r="AL591" s="107"/>
      <c r="AM591" s="107"/>
      <c r="AN591" s="105"/>
      <c r="AP591" s="107"/>
      <c r="AQ591" s="109"/>
      <c r="AR591" s="109" t="str">
        <f>IFERROR(__xludf.DUMMYFUNCTION("IF(IFERROR(VLOOKUP(A591, IMPORTRANGE(""https://docs.google.com/spreadsheets/d/1f7uHQQgxgff8nh6aFDrh_cqkeFpcVPsvJILesm778_0"", ""工作表1!A:B""), 2, FALSE), """") &lt;&gt; """", ""有縮圖"", ""無縮圖"")"),"無縮圖")</f>
        <v>無縮圖</v>
      </c>
      <c r="AS591" s="107"/>
    </row>
    <row r="592">
      <c r="A592" s="114" t="s">
        <v>1585</v>
      </c>
      <c r="B592" s="94" t="s">
        <v>1585</v>
      </c>
      <c r="C592" s="120" t="s">
        <v>2304</v>
      </c>
      <c r="D592" s="97" t="s">
        <v>3061</v>
      </c>
      <c r="E592" s="116"/>
      <c r="F592" s="98"/>
      <c r="G592" s="94" t="s">
        <v>144</v>
      </c>
      <c r="H592" s="100"/>
      <c r="I592" s="100"/>
      <c r="J592" s="101"/>
      <c r="K592" s="94"/>
      <c r="L592" s="111"/>
      <c r="M592" s="112" t="b">
        <v>1</v>
      </c>
      <c r="N592" s="113" t="b">
        <v>0</v>
      </c>
      <c r="O592" s="113" t="b">
        <v>0</v>
      </c>
      <c r="P592" s="113" t="b">
        <v>0</v>
      </c>
      <c r="Q592" s="107"/>
      <c r="R592" s="106" t="str">
        <f t="array" ref="R592">IFERROR(INDEX('印量調查區'!G:G, MATCH(A592, '印量調查區'!A:A, 0)), "")</f>
        <v/>
      </c>
      <c r="S592" s="118" t="s">
        <v>1596</v>
      </c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18" t="s">
        <v>9213</v>
      </c>
      <c r="AF592" s="107"/>
      <c r="AG592" s="107"/>
      <c r="AH592" s="107"/>
      <c r="AI592" s="107"/>
      <c r="AJ592" s="107"/>
      <c r="AK592" s="107"/>
      <c r="AL592" s="107"/>
      <c r="AM592" s="107"/>
      <c r="AN592" s="105"/>
      <c r="AO592" s="105"/>
      <c r="AP592" s="105"/>
      <c r="AQ592" s="109"/>
      <c r="AR592" s="109" t="str">
        <f>IFERROR(__xludf.DUMMYFUNCTION("IF(IFERROR(VLOOKUP(A592, IMPORTRANGE(""https://docs.google.com/spreadsheets/d/1f7uHQQgxgff8nh6aFDrh_cqkeFpcVPsvJILesm778_0"", ""工作表1!A:B""), 2, FALSE), """") &lt;&gt; """", ""有縮圖"", ""無縮圖"")"),"無縮圖")</f>
        <v>無縮圖</v>
      </c>
      <c r="AS592" s="107"/>
    </row>
    <row r="593">
      <c r="A593" s="114" t="s">
        <v>1756</v>
      </c>
      <c r="B593" s="94" t="s">
        <v>9704</v>
      </c>
      <c r="C593" s="290" t="s">
        <v>1933</v>
      </c>
      <c r="D593" s="96"/>
      <c r="E593" s="96"/>
      <c r="F593" s="98"/>
      <c r="G593" s="94" t="s">
        <v>144</v>
      </c>
      <c r="H593" s="100"/>
      <c r="I593" s="100"/>
      <c r="J593" s="101"/>
      <c r="K593" s="94"/>
      <c r="L593" s="111"/>
      <c r="M593" s="112" t="b">
        <v>1</v>
      </c>
      <c r="N593" s="113" t="b">
        <v>0</v>
      </c>
      <c r="O593" s="113" t="b">
        <v>0</v>
      </c>
      <c r="P593" s="113" t="b">
        <v>0</v>
      </c>
      <c r="Q593" s="107"/>
      <c r="R593" s="106" t="str">
        <f t="array" ref="R593">IFERROR(INDEX('印量調查區'!G:G, MATCH(A593, '印量調查區'!A:A, 0)), "")</f>
        <v/>
      </c>
      <c r="S593" s="118" t="s">
        <v>9706</v>
      </c>
      <c r="T593" s="107"/>
      <c r="U593" s="118" t="s">
        <v>9709</v>
      </c>
      <c r="V593" s="107"/>
      <c r="W593" s="118" t="s">
        <v>9711</v>
      </c>
      <c r="X593" s="107"/>
      <c r="Y593" s="118" t="s">
        <v>9713</v>
      </c>
      <c r="Z593" s="118" t="s">
        <v>9715</v>
      </c>
      <c r="AA593" s="107"/>
      <c r="AB593" s="107"/>
      <c r="AC593" s="107"/>
      <c r="AD593" s="118" t="s">
        <v>9721</v>
      </c>
      <c r="AE593" s="107"/>
      <c r="AF593" s="107"/>
      <c r="AG593" s="107"/>
      <c r="AH593" s="107"/>
      <c r="AI593" s="107"/>
      <c r="AJ593" s="107"/>
      <c r="AK593" s="107"/>
      <c r="AL593" s="118" t="s">
        <v>9723</v>
      </c>
      <c r="AM593" s="107"/>
      <c r="AN593" s="107"/>
      <c r="AO593" s="105"/>
      <c r="AP593" s="107"/>
      <c r="AQ593" s="109"/>
      <c r="AR593" s="109" t="str">
        <f>IFERROR(__xludf.DUMMYFUNCTION("IF(IFERROR(VLOOKUP(A593, IMPORTRANGE(""https://docs.google.com/spreadsheets/d/1f7uHQQgxgff8nh6aFDrh_cqkeFpcVPsvJILesm778_0"", ""工作表1!A:B""), 2, FALSE), """") &lt;&gt; """", ""有縮圖"", ""無縮圖"")"),"無縮圖")</f>
        <v>無縮圖</v>
      </c>
      <c r="AS593" s="107"/>
    </row>
    <row r="594">
      <c r="A594" s="284" t="s">
        <v>9728</v>
      </c>
      <c r="B594" s="386" t="s">
        <v>9729</v>
      </c>
      <c r="C594" s="120"/>
      <c r="D594" s="96"/>
      <c r="E594" s="256" t="s">
        <v>9730</v>
      </c>
      <c r="F594" s="98"/>
      <c r="G594" s="94" t="s">
        <v>144</v>
      </c>
      <c r="H594" s="100" t="s">
        <v>35</v>
      </c>
      <c r="I594" s="100" t="s">
        <v>84</v>
      </c>
      <c r="J594" s="110"/>
      <c r="K594" s="94" t="s">
        <v>9731</v>
      </c>
      <c r="L594" s="111"/>
      <c r="M594" s="112" t="b">
        <v>1</v>
      </c>
      <c r="N594" s="113" t="b">
        <v>1</v>
      </c>
      <c r="O594" s="113" t="b">
        <v>1</v>
      </c>
      <c r="P594" s="113" t="b">
        <v>0</v>
      </c>
      <c r="Q594" s="107"/>
      <c r="R594" s="106"/>
      <c r="S594" s="314" t="s">
        <v>9732</v>
      </c>
      <c r="T594" s="302"/>
      <c r="U594" s="302"/>
      <c r="V594" s="302"/>
      <c r="W594" s="313" t="s">
        <v>9734</v>
      </c>
      <c r="X594" s="302"/>
      <c r="Y594" s="313" t="s">
        <v>9735</v>
      </c>
      <c r="Z594" s="313" t="s">
        <v>9736</v>
      </c>
      <c r="AA594" s="302"/>
      <c r="AB594" s="302"/>
      <c r="AC594" s="302"/>
      <c r="AD594" s="302"/>
      <c r="AE594" s="313" t="s">
        <v>9737</v>
      </c>
      <c r="AF594" s="302"/>
      <c r="AG594" s="302"/>
      <c r="AH594" s="302"/>
      <c r="AI594" s="302"/>
      <c r="AJ594" s="302"/>
      <c r="AK594" s="302"/>
      <c r="AL594" s="302"/>
      <c r="AM594" s="302"/>
      <c r="AN594" s="108" t="s">
        <v>9739</v>
      </c>
      <c r="AO594" s="105"/>
      <c r="AP594" s="107"/>
      <c r="AQ594" s="109"/>
      <c r="AR594" s="109" t="str">
        <f>IFERROR(__xludf.DUMMYFUNCTION("IF(IFERROR(VLOOKUP(A594, IMPORTRANGE(""https://docs.google.com/spreadsheets/d/1f7uHQQgxgff8nh6aFDrh_cqkeFpcVPsvJILesm778_0"", ""工作表1!A:B""), 2, FALSE), """") &lt;&gt; """", ""有縮圖"", ""無縮圖"")"),"無縮圖")</f>
        <v>無縮圖</v>
      </c>
      <c r="AS594" s="118" t="s">
        <v>9743</v>
      </c>
    </row>
    <row r="595">
      <c r="A595" s="114" t="s">
        <v>1757</v>
      </c>
      <c r="B595" s="94"/>
      <c r="C595" s="351"/>
      <c r="D595" s="97" t="s">
        <v>2275</v>
      </c>
      <c r="E595" s="97" t="s">
        <v>2275</v>
      </c>
      <c r="F595" s="98"/>
      <c r="G595" s="94" t="s">
        <v>144</v>
      </c>
      <c r="H595" s="99"/>
      <c r="I595" s="99"/>
      <c r="J595" s="110"/>
      <c r="K595" s="94"/>
      <c r="L595" s="111"/>
      <c r="M595" s="112" t="b">
        <v>1</v>
      </c>
      <c r="N595" s="113" t="b">
        <v>0</v>
      </c>
      <c r="O595" s="113" t="b">
        <v>0</v>
      </c>
      <c r="P595" s="113" t="b">
        <v>0</v>
      </c>
      <c r="Q595" s="107"/>
      <c r="R595" s="106" t="str">
        <f t="array" ref="R595">IFERROR(INDEX('印量調查區'!G:G, MATCH(A595, '印量調查區'!A:A, 0)), "")</f>
        <v/>
      </c>
      <c r="S595" s="118" t="s">
        <v>9746</v>
      </c>
      <c r="T595" s="107"/>
      <c r="U595" s="107"/>
      <c r="V595" s="107"/>
      <c r="W595" s="118" t="s">
        <v>9747</v>
      </c>
      <c r="X595" s="107"/>
      <c r="Y595" s="107"/>
      <c r="Z595" s="118" t="s">
        <v>9749</v>
      </c>
      <c r="AA595" s="107"/>
      <c r="AB595" s="107"/>
      <c r="AC595" s="107"/>
      <c r="AD595" s="107"/>
      <c r="AE595" s="118" t="s">
        <v>9750</v>
      </c>
      <c r="AF595" s="107"/>
      <c r="AG595" s="107"/>
      <c r="AH595" s="107"/>
      <c r="AI595" s="107"/>
      <c r="AJ595" s="107"/>
      <c r="AK595" s="107"/>
      <c r="AL595" s="107"/>
      <c r="AM595" s="107"/>
      <c r="AN595" s="107"/>
      <c r="AO595" s="105"/>
      <c r="AP595" s="107"/>
      <c r="AQ595" s="109"/>
      <c r="AR595" s="109" t="str">
        <f>IFERROR(__xludf.DUMMYFUNCTION("IF(IFERROR(VLOOKUP(A595, IMPORTRANGE(""https://docs.google.com/spreadsheets/d/1f7uHQQgxgff8nh6aFDrh_cqkeFpcVPsvJILesm778_0"", ""工作表1!A:B""), 2, FALSE), """") &lt;&gt; """", ""有縮圖"", ""無縮圖"")"),"無縮圖")</f>
        <v>無縮圖</v>
      </c>
      <c r="AS595" s="107"/>
    </row>
    <row r="596">
      <c r="A596" s="114" t="s">
        <v>1758</v>
      </c>
      <c r="B596" s="94"/>
      <c r="C596" s="351"/>
      <c r="D596" s="96"/>
      <c r="E596" s="97" t="s">
        <v>2104</v>
      </c>
      <c r="F596" s="98"/>
      <c r="G596" s="94"/>
      <c r="H596" s="99"/>
      <c r="I596" s="99"/>
      <c r="J596" s="110"/>
      <c r="K596" s="98"/>
      <c r="L596" s="111"/>
      <c r="M596" s="112" t="b">
        <v>0</v>
      </c>
      <c r="N596" s="113" t="b">
        <v>0</v>
      </c>
      <c r="O596" s="113" t="b">
        <v>0</v>
      </c>
      <c r="P596" s="113" t="b">
        <v>0</v>
      </c>
      <c r="Q596" s="107"/>
      <c r="R596" s="106" t="str">
        <f t="array" ref="R596">IFERROR(INDEX('印量調查區'!G:G, MATCH(A596, '印量調查區'!A:A, 0)), "")</f>
        <v/>
      </c>
      <c r="S596" s="105"/>
      <c r="T596" s="107"/>
      <c r="U596" s="107"/>
      <c r="V596" s="107"/>
      <c r="W596" s="105"/>
      <c r="X596" s="107"/>
      <c r="Y596" s="107"/>
      <c r="Z596" s="107"/>
      <c r="AA596" s="107"/>
      <c r="AB596" s="107"/>
      <c r="AC596" s="107"/>
      <c r="AD596" s="107"/>
      <c r="AE596" s="107"/>
      <c r="AF596" s="105"/>
      <c r="AG596" s="107"/>
      <c r="AH596" s="107"/>
      <c r="AI596" s="107"/>
      <c r="AJ596" s="107"/>
      <c r="AK596" s="107"/>
      <c r="AL596" s="105"/>
      <c r="AM596" s="107"/>
      <c r="AN596" s="107"/>
      <c r="AO596" s="107"/>
      <c r="AP596" s="107"/>
      <c r="AQ596" s="109"/>
      <c r="AR596" s="109" t="str">
        <f>IFERROR(__xludf.DUMMYFUNCTION("IF(IFERROR(VLOOKUP(A596, IMPORTRANGE(""https://docs.google.com/spreadsheets/d/1f7uHQQgxgff8nh6aFDrh_cqkeFpcVPsvJILesm778_0"", ""工作表1!A:B""), 2, FALSE), """") &lt;&gt; """", ""有縮圖"", ""無縮圖"")"),"無縮圖")</f>
        <v>無縮圖</v>
      </c>
      <c r="AS596" s="107"/>
    </row>
    <row r="597">
      <c r="A597" s="114" t="s">
        <v>1760</v>
      </c>
      <c r="B597" s="94" t="s">
        <v>1647</v>
      </c>
      <c r="C597" s="164" t="s">
        <v>2768</v>
      </c>
      <c r="D597" s="97" t="s">
        <v>3395</v>
      </c>
      <c r="E597" s="97" t="s">
        <v>3395</v>
      </c>
      <c r="F597" s="98"/>
      <c r="G597" s="94" t="s">
        <v>144</v>
      </c>
      <c r="H597" s="99"/>
      <c r="I597" s="100" t="s">
        <v>108</v>
      </c>
      <c r="J597" s="360" t="s">
        <v>7330</v>
      </c>
      <c r="K597" s="98"/>
      <c r="L597" s="111"/>
      <c r="M597" s="112" t="b">
        <v>1</v>
      </c>
      <c r="N597" s="113" t="b">
        <v>1</v>
      </c>
      <c r="O597" s="113" t="b">
        <v>1</v>
      </c>
      <c r="P597" s="113" t="b">
        <v>0</v>
      </c>
      <c r="Q597" s="107"/>
      <c r="R597" s="106" t="str">
        <f t="array" ref="R597">IFERROR(INDEX('印量調查區'!G:G, MATCH(A597, '印量調查區'!A:A, 0)), "")</f>
        <v/>
      </c>
      <c r="S597" s="172" t="s">
        <v>7904</v>
      </c>
      <c r="T597" s="107"/>
      <c r="U597" s="107"/>
      <c r="V597" s="107"/>
      <c r="W597" s="118" t="s">
        <v>7905</v>
      </c>
      <c r="X597" s="107"/>
      <c r="Y597" s="107"/>
      <c r="Z597" s="118" t="s">
        <v>7906</v>
      </c>
      <c r="AA597" s="107"/>
      <c r="AB597" s="107"/>
      <c r="AC597" s="107"/>
      <c r="AD597" s="107"/>
      <c r="AE597" s="107"/>
      <c r="AF597" s="107"/>
      <c r="AG597" s="107"/>
      <c r="AH597" s="107"/>
      <c r="AI597" s="107"/>
      <c r="AJ597" s="107"/>
      <c r="AK597" s="107"/>
      <c r="AL597" s="107"/>
      <c r="AM597" s="107"/>
      <c r="AN597" s="118" t="s">
        <v>9768</v>
      </c>
      <c r="AO597" s="107"/>
      <c r="AP597" s="107"/>
      <c r="AQ597" s="109"/>
      <c r="AR597" s="109" t="str">
        <f>IFERROR(__xludf.DUMMYFUNCTION("IF(IFERROR(VLOOKUP(A597, IMPORTRANGE(""https://docs.google.com/spreadsheets/d/1f7uHQQgxgff8nh6aFDrh_cqkeFpcVPsvJILesm778_0"", ""工作表1!A:B""), 2, FALSE), """") &lt;&gt; """", ""有縮圖"", ""無縮圖"")"),"無縮圖")</f>
        <v>無縮圖</v>
      </c>
      <c r="AS597" s="107"/>
    </row>
    <row r="598">
      <c r="A598" s="114" t="s">
        <v>1761</v>
      </c>
      <c r="B598" s="94" t="s">
        <v>9772</v>
      </c>
      <c r="C598" s="351"/>
      <c r="D598" s="256" t="s">
        <v>8073</v>
      </c>
      <c r="E598" s="97" t="s">
        <v>1922</v>
      </c>
      <c r="F598" s="98"/>
      <c r="G598" s="94" t="s">
        <v>144</v>
      </c>
      <c r="H598" s="100" t="s">
        <v>47</v>
      </c>
      <c r="I598" s="100" t="s">
        <v>108</v>
      </c>
      <c r="J598" s="117" t="s">
        <v>4942</v>
      </c>
      <c r="K598" s="98"/>
      <c r="L598" s="111"/>
      <c r="M598" s="112" t="b">
        <v>1</v>
      </c>
      <c r="N598" s="113" t="b">
        <v>1</v>
      </c>
      <c r="O598" s="113" t="b">
        <v>1</v>
      </c>
      <c r="P598" s="113" t="b">
        <v>0</v>
      </c>
      <c r="Q598" s="107"/>
      <c r="R598" s="106" t="str">
        <f t="array" ref="R598">IFERROR(INDEX('印量調查區'!G:G, MATCH(A598, '印量調查區'!A:A, 0)), "")</f>
        <v/>
      </c>
      <c r="S598" s="118" t="s">
        <v>9773</v>
      </c>
      <c r="T598" s="107"/>
      <c r="U598" s="107"/>
      <c r="V598" s="107"/>
      <c r="W598" s="118" t="s">
        <v>9775</v>
      </c>
      <c r="X598" s="107"/>
      <c r="Y598" s="118" t="s">
        <v>9777</v>
      </c>
      <c r="Z598" s="118" t="s">
        <v>9778</v>
      </c>
      <c r="AA598" s="118" t="s">
        <v>9780</v>
      </c>
      <c r="AB598" s="107"/>
      <c r="AC598" s="107"/>
      <c r="AD598" s="118" t="s">
        <v>9785</v>
      </c>
      <c r="AE598" s="107"/>
      <c r="AF598" s="107"/>
      <c r="AG598" s="107"/>
      <c r="AH598" s="107"/>
      <c r="AI598" s="107"/>
      <c r="AJ598" s="118" t="s">
        <v>9786</v>
      </c>
      <c r="AK598" s="107"/>
      <c r="AL598" s="118" t="s">
        <v>9789</v>
      </c>
      <c r="AM598" s="107"/>
      <c r="AN598" s="108" t="s">
        <v>9791</v>
      </c>
      <c r="AO598" s="107"/>
      <c r="AP598" s="118" t="s">
        <v>9793</v>
      </c>
      <c r="AQ598" s="109"/>
      <c r="AR598" s="109" t="str">
        <f>IFERROR(__xludf.DUMMYFUNCTION("IF(IFERROR(VLOOKUP(A598, IMPORTRANGE(""https://docs.google.com/spreadsheets/d/1f7uHQQgxgff8nh6aFDrh_cqkeFpcVPsvJILesm778_0"", ""工作表1!A:B""), 2, FALSE), """") &lt;&gt; """", ""有縮圖"", ""無縮圖"")"),"無縮圖")</f>
        <v>無縮圖</v>
      </c>
      <c r="AS598" s="107"/>
    </row>
    <row r="599">
      <c r="A599" s="114" t="s">
        <v>1762</v>
      </c>
      <c r="B599" s="94" t="s">
        <v>9795</v>
      </c>
      <c r="C599" s="290" t="s">
        <v>2492</v>
      </c>
      <c r="D599" s="115" t="s">
        <v>3190</v>
      </c>
      <c r="E599" s="96"/>
      <c r="F599" s="98"/>
      <c r="G599" s="94" t="s">
        <v>305</v>
      </c>
      <c r="H599" s="100"/>
      <c r="I599" s="100" t="s">
        <v>108</v>
      </c>
      <c r="J599" s="117" t="s">
        <v>145</v>
      </c>
      <c r="K599" s="94"/>
      <c r="L599" s="111"/>
      <c r="M599" s="112" t="b">
        <v>1</v>
      </c>
      <c r="N599" s="113" t="b">
        <v>1</v>
      </c>
      <c r="O599" s="113" t="b">
        <v>0</v>
      </c>
      <c r="P599" s="113" t="b">
        <v>0</v>
      </c>
      <c r="Q599" s="107"/>
      <c r="R599" s="106" t="str">
        <f t="array" ref="R599">IFERROR(INDEX('印量調查區'!G:G, MATCH(A599, '印量調查區'!A:A, 0)), "")</f>
        <v/>
      </c>
      <c r="S599" s="105"/>
      <c r="T599" s="107"/>
      <c r="U599" s="107"/>
      <c r="V599" s="107"/>
      <c r="W599" s="118" t="s">
        <v>9800</v>
      </c>
      <c r="X599" s="107"/>
      <c r="Y599" s="107"/>
      <c r="Z599" s="118" t="s">
        <v>9802</v>
      </c>
      <c r="AA599" s="118" t="s">
        <v>9805</v>
      </c>
      <c r="AB599" s="118" t="s">
        <v>9808</v>
      </c>
      <c r="AC599" s="107"/>
      <c r="AD599" s="118" t="s">
        <v>9809</v>
      </c>
      <c r="AE599" s="107"/>
      <c r="AF599" s="107"/>
      <c r="AG599" s="107"/>
      <c r="AH599" s="107"/>
      <c r="AI599" s="107"/>
      <c r="AJ599" s="107"/>
      <c r="AK599" s="107"/>
      <c r="AL599" s="107"/>
      <c r="AM599" s="107"/>
      <c r="AN599" s="107"/>
      <c r="AO599" s="105"/>
      <c r="AP599" s="107"/>
      <c r="AQ599" s="109"/>
      <c r="AR599" s="109" t="str">
        <f>IFERROR(__xludf.DUMMYFUNCTION("IF(IFERROR(VLOOKUP(A599, IMPORTRANGE(""https://docs.google.com/spreadsheets/d/1f7uHQQgxgff8nh6aFDrh_cqkeFpcVPsvJILesm778_0"", ""工作表1!A:B""), 2, FALSE), """") &lt;&gt; """", ""有縮圖"", ""無縮圖"")"),"無縮圖")</f>
        <v>無縮圖</v>
      </c>
      <c r="AS599" s="107"/>
    </row>
    <row r="600">
      <c r="A600" s="114" t="s">
        <v>1763</v>
      </c>
      <c r="B600" s="94" t="s">
        <v>3127</v>
      </c>
      <c r="C600" s="290" t="s">
        <v>2440</v>
      </c>
      <c r="D600" s="116"/>
      <c r="E600" s="97" t="s">
        <v>2425</v>
      </c>
      <c r="F600" s="98"/>
      <c r="G600" s="94" t="s">
        <v>144</v>
      </c>
      <c r="H600" s="100" t="s">
        <v>34</v>
      </c>
      <c r="I600" s="100" t="s">
        <v>108</v>
      </c>
      <c r="J600" s="117" t="s">
        <v>9815</v>
      </c>
      <c r="K600" s="94" t="s">
        <v>9816</v>
      </c>
      <c r="L600" s="111"/>
      <c r="M600" s="112" t="b">
        <v>1</v>
      </c>
      <c r="N600" s="113" t="b">
        <v>1</v>
      </c>
      <c r="O600" s="113" t="b">
        <v>0</v>
      </c>
      <c r="P600" s="113" t="b">
        <v>1</v>
      </c>
      <c r="Q600" s="107"/>
      <c r="R600" s="106" t="str">
        <f t="array" ref="R600">IFERROR(INDEX('印量調查區'!G:G, MATCH(A600, '印量調查區'!A:A, 0)), "")</f>
        <v/>
      </c>
      <c r="S600" s="107"/>
      <c r="T600" s="107"/>
      <c r="U600" s="107"/>
      <c r="V600" s="107"/>
      <c r="W600" s="118" t="s">
        <v>3141</v>
      </c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  <c r="AI600" s="107"/>
      <c r="AJ600" s="107"/>
      <c r="AK600" s="107"/>
      <c r="AL600" s="107"/>
      <c r="AM600" s="107"/>
      <c r="AN600" s="107"/>
      <c r="AO600" s="118" t="s">
        <v>9822</v>
      </c>
      <c r="AP600" s="107"/>
      <c r="AQ600" s="109"/>
      <c r="AR600" s="109" t="str">
        <f>IFERROR(__xludf.DUMMYFUNCTION("IF(IFERROR(VLOOKUP(A600, IMPORTRANGE(""https://docs.google.com/spreadsheets/d/1f7uHQQgxgff8nh6aFDrh_cqkeFpcVPsvJILesm778_0"", ""工作表1!A:B""), 2, FALSE), """") &lt;&gt; """", ""有縮圖"", ""無縮圖"")"),"無縮圖")</f>
        <v>無縮圖</v>
      </c>
      <c r="AS600" s="107"/>
    </row>
    <row r="601">
      <c r="A601" s="114" t="s">
        <v>1764</v>
      </c>
      <c r="B601" s="94"/>
      <c r="C601" s="351"/>
      <c r="D601" s="97" t="s">
        <v>2924</v>
      </c>
      <c r="E601" s="97" t="s">
        <v>2924</v>
      </c>
      <c r="F601" s="98"/>
      <c r="G601" s="94" t="s">
        <v>144</v>
      </c>
      <c r="H601" s="100"/>
      <c r="I601" s="100"/>
      <c r="J601" s="211"/>
      <c r="K601" s="94"/>
      <c r="L601" s="111"/>
      <c r="M601" s="112" t="b">
        <v>1</v>
      </c>
      <c r="N601" s="113" t="b">
        <v>0</v>
      </c>
      <c r="O601" s="113" t="b">
        <v>0</v>
      </c>
      <c r="P601" s="113" t="b">
        <v>0</v>
      </c>
      <c r="Q601" s="107"/>
      <c r="R601" s="106" t="str">
        <f t="array" ref="R601">IFERROR(INDEX('印量調查區'!G:G, MATCH(A601, '印量調查區'!A:A, 0)), "")</f>
        <v/>
      </c>
      <c r="S601" s="118" t="s">
        <v>9824</v>
      </c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  <c r="AI601" s="107"/>
      <c r="AJ601" s="107"/>
      <c r="AK601" s="107"/>
      <c r="AL601" s="107"/>
      <c r="AM601" s="107"/>
      <c r="AN601" s="105"/>
      <c r="AO601" s="108"/>
      <c r="AP601" s="107"/>
      <c r="AQ601" s="109"/>
      <c r="AR601" s="109" t="str">
        <f>IFERROR(__xludf.DUMMYFUNCTION("IF(IFERROR(VLOOKUP(A601, IMPORTRANGE(""https://docs.google.com/spreadsheets/d/1f7uHQQgxgff8nh6aFDrh_cqkeFpcVPsvJILesm778_0"", ""工作表1!A:B""), 2, FALSE), """") &lt;&gt; """", ""有縮圖"", ""無縮圖"")"),"無縮圖")</f>
        <v>無縮圖</v>
      </c>
      <c r="AS601" s="107"/>
    </row>
    <row r="602">
      <c r="A602" s="114" t="s">
        <v>1765</v>
      </c>
      <c r="B602" s="94"/>
      <c r="C602" s="290" t="s">
        <v>2699</v>
      </c>
      <c r="D602" s="96"/>
      <c r="E602" s="115" t="s">
        <v>3358</v>
      </c>
      <c r="F602" s="98"/>
      <c r="G602" s="94" t="s">
        <v>140</v>
      </c>
      <c r="H602" s="99"/>
      <c r="I602" s="99"/>
      <c r="J602" s="110"/>
      <c r="K602" s="98"/>
      <c r="L602" s="111"/>
      <c r="M602" s="112" t="b">
        <v>0</v>
      </c>
      <c r="N602" s="113" t="b">
        <v>0</v>
      </c>
      <c r="O602" s="113" t="b">
        <v>0</v>
      </c>
      <c r="P602" s="113" t="b">
        <v>0</v>
      </c>
      <c r="Q602" s="107"/>
      <c r="R602" s="106" t="str">
        <f t="array" ref="R602">IFERROR(INDEX('印量調查區'!G:G, MATCH(A602, '印量調查區'!A:A, 0)), "")</f>
        <v/>
      </c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  <c r="AI602" s="107"/>
      <c r="AJ602" s="107"/>
      <c r="AK602" s="107"/>
      <c r="AL602" s="107"/>
      <c r="AM602" s="107"/>
      <c r="AN602" s="107"/>
      <c r="AO602" s="107"/>
      <c r="AP602" s="107"/>
      <c r="AQ602" s="109"/>
      <c r="AR602" s="109" t="str">
        <f>IFERROR(__xludf.DUMMYFUNCTION("IF(IFERROR(VLOOKUP(A602, IMPORTRANGE(""https://docs.google.com/spreadsheets/d/1f7uHQQgxgff8nh6aFDrh_cqkeFpcVPsvJILesm778_0"", ""工作表1!A:B""), 2, FALSE), """") &lt;&gt; """", ""有縮圖"", ""無縮圖"")"),"無縮圖")</f>
        <v>無縮圖</v>
      </c>
      <c r="AS602" s="107"/>
    </row>
    <row r="603">
      <c r="A603" s="114" t="s">
        <v>72</v>
      </c>
      <c r="B603" s="94" t="s">
        <v>9831</v>
      </c>
      <c r="C603" s="95"/>
      <c r="D603" s="96"/>
      <c r="E603" s="115" t="s">
        <v>3503</v>
      </c>
      <c r="F603" s="98"/>
      <c r="G603" s="94" t="s">
        <v>144</v>
      </c>
      <c r="H603" s="100" t="s">
        <v>47</v>
      </c>
      <c r="I603" s="100" t="s">
        <v>108</v>
      </c>
      <c r="J603" s="117" t="s">
        <v>9832</v>
      </c>
      <c r="K603" s="94" t="s">
        <v>9833</v>
      </c>
      <c r="L603" s="111"/>
      <c r="M603" s="112" t="b">
        <v>1</v>
      </c>
      <c r="N603" s="113" t="b">
        <v>1</v>
      </c>
      <c r="O603" s="113" t="b">
        <v>1</v>
      </c>
      <c r="P603" s="113" t="b">
        <v>1</v>
      </c>
      <c r="Q603" s="107"/>
      <c r="R603" s="369" t="str">
        <f t="array" ref="R603">IFERROR(INDEX('印量調查區'!G:G, MATCH(A603, '印量調查區'!A:A, 0)), "")</f>
        <v>https://docs.google.com/forms/d/e/1FAIpQLScbxtqQ5_lSL1ytSo35TW5noX5KGbzJMVAyn_rZ6jkR-DNmfA/viewform?usp=dialog</v>
      </c>
      <c r="S603" s="118" t="s">
        <v>9834</v>
      </c>
      <c r="T603" s="118" t="s">
        <v>9837</v>
      </c>
      <c r="U603" s="107"/>
      <c r="V603" s="107"/>
      <c r="W603" s="118" t="s">
        <v>9838</v>
      </c>
      <c r="X603" s="107"/>
      <c r="Y603" s="107"/>
      <c r="Z603" s="118" t="s">
        <v>9839</v>
      </c>
      <c r="AA603" s="107"/>
      <c r="AB603" s="107"/>
      <c r="AC603" s="107"/>
      <c r="AD603" s="107"/>
      <c r="AE603" s="118" t="s">
        <v>9841</v>
      </c>
      <c r="AF603" s="118" t="s">
        <v>9843</v>
      </c>
      <c r="AG603" s="107"/>
      <c r="AH603" s="107"/>
      <c r="AI603" s="107"/>
      <c r="AJ603" s="107"/>
      <c r="AK603" s="107"/>
      <c r="AL603" s="118" t="s">
        <v>9844</v>
      </c>
      <c r="AM603" s="107"/>
      <c r="AN603" s="118" t="s">
        <v>9848</v>
      </c>
      <c r="AO603" s="118" t="s">
        <v>9850</v>
      </c>
      <c r="AP603" s="107"/>
      <c r="AQ603" s="109"/>
      <c r="AR603" s="109" t="str">
        <f>IFERROR(__xludf.DUMMYFUNCTION("IF(IFERROR(VLOOKUP(A603, IMPORTRANGE(""https://docs.google.com/spreadsheets/d/1f7uHQQgxgff8nh6aFDrh_cqkeFpcVPsvJILesm778_0"", ""工作表1!A:B""), 2, FALSE), """") &lt;&gt; """", ""有縮圖"", ""無縮圖"")"),"無縮圖")</f>
        <v>無縮圖</v>
      </c>
      <c r="AS603" s="107"/>
    </row>
    <row r="604">
      <c r="A604" s="114" t="s">
        <v>1767</v>
      </c>
      <c r="B604" s="94" t="s">
        <v>5340</v>
      </c>
      <c r="C604" s="351"/>
      <c r="D604" s="96"/>
      <c r="E604" s="97" t="s">
        <v>1930</v>
      </c>
      <c r="F604" s="98"/>
      <c r="G604" s="94" t="s">
        <v>144</v>
      </c>
      <c r="H604" s="100"/>
      <c r="I604" s="100" t="s">
        <v>108</v>
      </c>
      <c r="J604" s="211" t="s">
        <v>9858</v>
      </c>
      <c r="K604" s="94"/>
      <c r="L604" s="111"/>
      <c r="M604" s="112" t="b">
        <v>1</v>
      </c>
      <c r="N604" s="113" t="b">
        <v>1</v>
      </c>
      <c r="O604" s="113" t="b">
        <v>1</v>
      </c>
      <c r="P604" s="113" t="b">
        <v>0</v>
      </c>
      <c r="Q604" s="105"/>
      <c r="R604" s="106"/>
      <c r="S604" s="118" t="s">
        <v>9860</v>
      </c>
      <c r="T604" s="107"/>
      <c r="U604" s="107"/>
      <c r="V604" s="107"/>
      <c r="W604" s="118" t="s">
        <v>5344</v>
      </c>
      <c r="X604" s="107"/>
      <c r="Y604" s="105"/>
      <c r="Z604" s="118" t="s">
        <v>5345</v>
      </c>
      <c r="AA604" s="105"/>
      <c r="AB604" s="107"/>
      <c r="AC604" s="107"/>
      <c r="AD604" s="107"/>
      <c r="AE604" s="118" t="s">
        <v>5346</v>
      </c>
      <c r="AF604" s="107"/>
      <c r="AG604" s="107"/>
      <c r="AH604" s="107"/>
      <c r="AI604" s="107"/>
      <c r="AJ604" s="107"/>
      <c r="AK604" s="107"/>
      <c r="AL604" s="118" t="s">
        <v>5347</v>
      </c>
      <c r="AM604" s="107"/>
      <c r="AN604" s="108" t="s">
        <v>9869</v>
      </c>
      <c r="AO604" s="105"/>
      <c r="AP604" s="107"/>
      <c r="AQ604" s="109"/>
      <c r="AR604" s="109" t="str">
        <f>IFERROR(__xludf.DUMMYFUNCTION("IF(IFERROR(VLOOKUP(A604, IMPORTRANGE(""https://docs.google.com/spreadsheets/d/1f7uHQQgxgff8nh6aFDrh_cqkeFpcVPsvJILesm778_0"", ""工作表1!A:B""), 2, FALSE), """") &lt;&gt; """", ""有縮圖"", ""無縮圖"")"),"有縮圖")</f>
        <v>有縮圖</v>
      </c>
      <c r="AS604" s="107"/>
    </row>
    <row r="605">
      <c r="A605" s="114" t="s">
        <v>1768</v>
      </c>
      <c r="B605" s="94"/>
      <c r="C605" s="351"/>
      <c r="D605" s="115" t="s">
        <v>2918</v>
      </c>
      <c r="E605" s="97" t="s">
        <v>1923</v>
      </c>
      <c r="F605" s="98"/>
      <c r="G605" s="94"/>
      <c r="H605" s="99"/>
      <c r="I605" s="99"/>
      <c r="J605" s="110"/>
      <c r="K605" s="98"/>
      <c r="L605" s="111"/>
      <c r="M605" s="112" t="b">
        <v>0</v>
      </c>
      <c r="N605" s="113" t="b">
        <v>0</v>
      </c>
      <c r="O605" s="113" t="b">
        <v>0</v>
      </c>
      <c r="P605" s="113" t="b">
        <v>0</v>
      </c>
      <c r="Q605" s="105"/>
      <c r="R605" s="106"/>
      <c r="S605" s="105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  <c r="AI605" s="107"/>
      <c r="AJ605" s="107"/>
      <c r="AK605" s="107"/>
      <c r="AL605" s="107"/>
      <c r="AM605" s="107"/>
      <c r="AN605" s="107"/>
      <c r="AO605" s="107"/>
      <c r="AP605" s="107"/>
      <c r="AQ605" s="109"/>
      <c r="AR605" s="109" t="str">
        <f>IFERROR(__xludf.DUMMYFUNCTION("IF(IFERROR(VLOOKUP(A605, IMPORTRANGE(""https://docs.google.com/spreadsheets/d/1f7uHQQgxgff8nh6aFDrh_cqkeFpcVPsvJILesm778_0"", ""工作表1!A:B""), 2, FALSE), """") &lt;&gt; """", ""有縮圖"", ""無縮圖"")"),"無縮圖")</f>
        <v>無縮圖</v>
      </c>
      <c r="AS605" s="107"/>
    </row>
    <row r="606">
      <c r="A606" s="114" t="s">
        <v>1769</v>
      </c>
      <c r="B606" s="94" t="s">
        <v>1769</v>
      </c>
      <c r="C606" s="120" t="s">
        <v>1958</v>
      </c>
      <c r="D606" s="97" t="s">
        <v>1958</v>
      </c>
      <c r="E606" s="96"/>
      <c r="F606" s="98"/>
      <c r="G606" s="94" t="s">
        <v>4665</v>
      </c>
      <c r="H606" s="100"/>
      <c r="I606" s="100"/>
      <c r="J606" s="101"/>
      <c r="K606" s="94"/>
      <c r="L606" s="111"/>
      <c r="M606" s="112" t="b">
        <v>1</v>
      </c>
      <c r="N606" s="113" t="b">
        <v>0</v>
      </c>
      <c r="O606" s="113" t="b">
        <v>0</v>
      </c>
      <c r="P606" s="113" t="b">
        <v>0</v>
      </c>
      <c r="Q606" s="107"/>
      <c r="R606" s="106" t="str">
        <f t="array" ref="R606">IFERROR(INDEX('印量調查區'!G:G, MATCH(A606, '印量調查區'!A:A, 0)), "")</f>
        <v/>
      </c>
      <c r="S606" s="118" t="s">
        <v>4667</v>
      </c>
      <c r="T606" s="107"/>
      <c r="U606" s="107"/>
      <c r="V606" s="107"/>
      <c r="W606" s="118" t="s">
        <v>4669</v>
      </c>
      <c r="X606" s="107"/>
      <c r="Y606" s="118" t="s">
        <v>4670</v>
      </c>
      <c r="Z606" s="118" t="s">
        <v>4671</v>
      </c>
      <c r="AA606" s="107"/>
      <c r="AB606" s="107"/>
      <c r="AC606" s="107"/>
      <c r="AD606" s="107"/>
      <c r="AE606" s="105" t="s">
        <v>124</v>
      </c>
      <c r="AF606" s="105" t="s">
        <v>126</v>
      </c>
      <c r="AG606" s="105" t="s">
        <v>127</v>
      </c>
      <c r="AH606" s="107"/>
      <c r="AI606" s="105" t="s">
        <v>129</v>
      </c>
      <c r="AJ606" s="118" t="s">
        <v>4672</v>
      </c>
      <c r="AK606" s="107"/>
      <c r="AL606" s="107"/>
      <c r="AM606" s="107"/>
      <c r="AN606" s="105"/>
      <c r="AO606" s="183"/>
      <c r="AP606" s="107"/>
      <c r="AQ606" s="109"/>
      <c r="AR606" s="109" t="str">
        <f>IFERROR(__xludf.DUMMYFUNCTION("IF(IFERROR(VLOOKUP(A606, IMPORTRANGE(""https://docs.google.com/spreadsheets/d/1f7uHQQgxgff8nh6aFDrh_cqkeFpcVPsvJILesm778_0"", ""工作表1!A:B""), 2, FALSE), """") &lt;&gt; """", ""有縮圖"", ""無縮圖"")"),"有縮圖")</f>
        <v>有縮圖</v>
      </c>
      <c r="AS606" s="107"/>
    </row>
    <row r="607">
      <c r="A607" s="114" t="s">
        <v>1771</v>
      </c>
      <c r="B607" s="94"/>
      <c r="C607" s="290" t="s">
        <v>2443</v>
      </c>
      <c r="D607" s="116"/>
      <c r="E607" s="96"/>
      <c r="F607" s="98"/>
      <c r="G607" s="94"/>
      <c r="H607" s="99"/>
      <c r="I607" s="99"/>
      <c r="J607" s="110"/>
      <c r="K607" s="98"/>
      <c r="L607" s="111"/>
      <c r="M607" s="112" t="b">
        <v>0</v>
      </c>
      <c r="N607" s="113" t="b">
        <v>0</v>
      </c>
      <c r="O607" s="113" t="b">
        <v>0</v>
      </c>
      <c r="P607" s="113" t="b">
        <v>0</v>
      </c>
      <c r="Q607" s="107"/>
      <c r="R607" s="106" t="str">
        <f t="array" ref="R607">IFERROR(INDEX('印量調查區'!G:G, MATCH(A607, '印量調查區'!A:A, 0)), "")</f>
        <v/>
      </c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  <c r="AI607" s="107"/>
      <c r="AJ607" s="107"/>
      <c r="AK607" s="107"/>
      <c r="AL607" s="107"/>
      <c r="AM607" s="107"/>
      <c r="AN607" s="107"/>
      <c r="AO607" s="107"/>
      <c r="AP607" s="107"/>
      <c r="AQ607" s="109"/>
      <c r="AR607" s="109" t="str">
        <f>IFERROR(__xludf.DUMMYFUNCTION("IF(IFERROR(VLOOKUP(A607, IMPORTRANGE(""https://docs.google.com/spreadsheets/d/1f7uHQQgxgff8nh6aFDrh_cqkeFpcVPsvJILesm778_0"", ""工作表1!A:B""), 2, FALSE), """") &lt;&gt; """", ""有縮圖"", ""無縮圖"")"),"無縮圖")</f>
        <v>無縮圖</v>
      </c>
      <c r="AS607" s="107"/>
    </row>
    <row r="608">
      <c r="A608" s="114" t="s">
        <v>1772</v>
      </c>
      <c r="B608" s="94" t="s">
        <v>1624</v>
      </c>
      <c r="C608" s="290" t="s">
        <v>2739</v>
      </c>
      <c r="D608" s="97" t="s">
        <v>3370</v>
      </c>
      <c r="E608" s="96"/>
      <c r="F608" s="98"/>
      <c r="G608" s="94" t="s">
        <v>140</v>
      </c>
      <c r="H608" s="99"/>
      <c r="I608" s="100"/>
      <c r="J608" s="101"/>
      <c r="K608" s="94"/>
      <c r="L608" s="111"/>
      <c r="M608" s="112" t="b">
        <v>1</v>
      </c>
      <c r="N608" s="113" t="b">
        <v>0</v>
      </c>
      <c r="O608" s="113" t="b">
        <v>0</v>
      </c>
      <c r="P608" s="113" t="b">
        <v>0</v>
      </c>
      <c r="Q608" s="105"/>
      <c r="R608" s="106" t="str">
        <f t="array" ref="R608">IFERROR(INDEX('印量調查區'!G:G, MATCH(A608, '印量調查區'!A:A, 0)), "")</f>
        <v/>
      </c>
      <c r="S608" s="118" t="s">
        <v>9892</v>
      </c>
      <c r="T608" s="107"/>
      <c r="U608" s="107"/>
      <c r="V608" s="107"/>
      <c r="W608" s="259"/>
      <c r="X608" s="107"/>
      <c r="Y608" s="107"/>
      <c r="Z608" s="105"/>
      <c r="AA608" s="107"/>
      <c r="AB608" s="107"/>
      <c r="AC608" s="107"/>
      <c r="AD608" s="107"/>
      <c r="AE608" s="107"/>
      <c r="AF608" s="107"/>
      <c r="AG608" s="107"/>
      <c r="AH608" s="107"/>
      <c r="AI608" s="107"/>
      <c r="AJ608" s="107"/>
      <c r="AK608" s="107"/>
      <c r="AL608" s="107"/>
      <c r="AM608" s="107"/>
      <c r="AN608" s="105"/>
      <c r="AO608" s="105"/>
      <c r="AQ608" s="109"/>
      <c r="AR608" s="109" t="str">
        <f>IFERROR(__xludf.DUMMYFUNCTION("IF(IFERROR(VLOOKUP(A608, IMPORTRANGE(""https://docs.google.com/spreadsheets/d/1f7uHQQgxgff8nh6aFDrh_cqkeFpcVPsvJILesm778_0"", ""工作表1!A:B""), 2, FALSE), """") &lt;&gt; """", ""有縮圖"", ""無縮圖"")"),"無縮圖")</f>
        <v>無縮圖</v>
      </c>
      <c r="AS608" s="107"/>
    </row>
    <row r="609">
      <c r="A609" s="114" t="s">
        <v>1773</v>
      </c>
      <c r="B609" s="94"/>
      <c r="C609" s="95"/>
      <c r="D609" s="97" t="s">
        <v>3056</v>
      </c>
      <c r="E609" s="96"/>
      <c r="F609" s="98"/>
      <c r="G609" s="94" t="s">
        <v>9895</v>
      </c>
      <c r="H609" s="100"/>
      <c r="I609" s="100"/>
      <c r="J609" s="101"/>
      <c r="K609" s="94"/>
      <c r="L609" s="111"/>
      <c r="M609" s="112" t="b">
        <v>1</v>
      </c>
      <c r="N609" s="113" t="b">
        <v>0</v>
      </c>
      <c r="O609" s="113" t="b">
        <v>0</v>
      </c>
      <c r="P609" s="113" t="b">
        <v>0</v>
      </c>
      <c r="Q609" s="107"/>
      <c r="R609" s="106" t="str">
        <f t="array" ref="R609">IFERROR(INDEX('印量調查區'!G:G, MATCH(A609, '印量調查區'!A:A, 0)), "")</f>
        <v/>
      </c>
      <c r="S609" s="118" t="s">
        <v>9896</v>
      </c>
      <c r="T609" s="107"/>
      <c r="U609" s="107"/>
      <c r="V609" s="107"/>
      <c r="W609" s="107"/>
      <c r="X609" s="107"/>
      <c r="Y609" s="118" t="s">
        <v>9897</v>
      </c>
      <c r="Z609" s="107"/>
      <c r="AA609" s="107"/>
      <c r="AB609" s="107"/>
      <c r="AC609" s="107"/>
      <c r="AD609" s="107"/>
      <c r="AE609" s="107"/>
      <c r="AF609" s="107"/>
      <c r="AG609" s="107"/>
      <c r="AH609" s="107"/>
      <c r="AI609" s="107"/>
      <c r="AJ609" s="107"/>
      <c r="AK609" s="118" t="s">
        <v>9901</v>
      </c>
      <c r="AL609" s="107"/>
      <c r="AM609" s="107"/>
      <c r="AN609" s="107"/>
      <c r="AO609" s="105"/>
      <c r="AP609" s="107"/>
      <c r="AQ609" s="109"/>
      <c r="AR609" s="109" t="str">
        <f>IFERROR(__xludf.DUMMYFUNCTION("IF(IFERROR(VLOOKUP(A609, IMPORTRANGE(""https://docs.google.com/spreadsheets/d/1f7uHQQgxgff8nh6aFDrh_cqkeFpcVPsvJILesm778_0"", ""工作表1!A:B""), 2, FALSE), """") &lt;&gt; """", ""有縮圖"", ""無縮圖"")"),"無縮圖")</f>
        <v>無縮圖</v>
      </c>
      <c r="AS609" s="107"/>
    </row>
    <row r="610">
      <c r="A610" s="114" t="s">
        <v>1774</v>
      </c>
      <c r="B610" s="94" t="s">
        <v>3712</v>
      </c>
      <c r="C610" s="351"/>
      <c r="D610" s="115" t="s">
        <v>2965</v>
      </c>
      <c r="E610" s="97" t="s">
        <v>2589</v>
      </c>
      <c r="F610" s="98"/>
      <c r="G610" s="94" t="s">
        <v>144</v>
      </c>
      <c r="H610" s="100"/>
      <c r="I610" s="100" t="s">
        <v>108</v>
      </c>
      <c r="J610" s="117" t="s">
        <v>3050</v>
      </c>
      <c r="K610" s="94"/>
      <c r="L610" s="111"/>
      <c r="M610" s="112" t="b">
        <v>1</v>
      </c>
      <c r="N610" s="113" t="b">
        <v>1</v>
      </c>
      <c r="O610" s="113" t="b">
        <v>0</v>
      </c>
      <c r="P610" s="113" t="b">
        <v>0</v>
      </c>
      <c r="Q610" s="105" t="s">
        <v>410</v>
      </c>
      <c r="R610" s="106" t="str">
        <f t="array" ref="R610">IFERROR(INDEX('印量調查區'!G:G, MATCH(A610, '印量調查區'!A:A, 0)), "")</f>
        <v/>
      </c>
      <c r="S610" s="118" t="s">
        <v>9904</v>
      </c>
      <c r="T610" s="107"/>
      <c r="U610" s="107"/>
      <c r="V610" s="107"/>
      <c r="W610" s="118" t="s">
        <v>9905</v>
      </c>
      <c r="X610" s="107"/>
      <c r="Y610" s="107"/>
      <c r="Z610" s="118" t="s">
        <v>9907</v>
      </c>
      <c r="AA610" s="107"/>
      <c r="AB610" s="107"/>
      <c r="AC610" s="107"/>
      <c r="AD610" s="107"/>
      <c r="AE610" s="118" t="s">
        <v>9908</v>
      </c>
      <c r="AF610" s="107"/>
      <c r="AG610" s="107"/>
      <c r="AH610" s="107"/>
      <c r="AI610" s="107"/>
      <c r="AJ610" s="107"/>
      <c r="AK610" s="107"/>
      <c r="AL610" s="118" t="s">
        <v>9909</v>
      </c>
      <c r="AM610" s="107"/>
      <c r="AN610" s="107"/>
      <c r="AO610" s="105"/>
      <c r="AP610" s="107"/>
      <c r="AQ610" s="109"/>
      <c r="AR610" s="109" t="str">
        <f>IFERROR(__xludf.DUMMYFUNCTION("IF(IFERROR(VLOOKUP(A610, IMPORTRANGE(""https://docs.google.com/spreadsheets/d/1f7uHQQgxgff8nh6aFDrh_cqkeFpcVPsvJILesm778_0"", ""工作表1!A:B""), 2, FALSE), """") &lt;&gt; """", ""有縮圖"", ""無縮圖"")"),"無縮圖")</f>
        <v>無縮圖</v>
      </c>
      <c r="AS610" s="107"/>
    </row>
    <row r="611">
      <c r="A611" s="114" t="s">
        <v>1775</v>
      </c>
      <c r="B611" s="94"/>
      <c r="C611" s="95"/>
      <c r="D611" s="97" t="s">
        <v>2273</v>
      </c>
      <c r="E611" s="97" t="s">
        <v>2273</v>
      </c>
      <c r="F611" s="98"/>
      <c r="G611" s="94" t="s">
        <v>305</v>
      </c>
      <c r="H611" s="100"/>
      <c r="I611" s="100" t="s">
        <v>84</v>
      </c>
      <c r="J611" s="110"/>
      <c r="K611" s="94"/>
      <c r="L611" s="102"/>
      <c r="M611" s="112" t="b">
        <v>1</v>
      </c>
      <c r="N611" s="113" t="b">
        <v>1</v>
      </c>
      <c r="O611" s="113" t="b">
        <v>1</v>
      </c>
      <c r="P611" s="113" t="b">
        <v>0</v>
      </c>
      <c r="Q611" s="107"/>
      <c r="R611" s="106" t="str">
        <f t="array" ref="R611">IFERROR(INDEX('印量調查區'!G:G, MATCH(A611, '印量調查區'!A:A, 0)), "")</f>
        <v/>
      </c>
      <c r="S611" s="107"/>
      <c r="T611" s="107"/>
      <c r="U611" s="107"/>
      <c r="V611" s="107"/>
      <c r="W611" s="118" t="s">
        <v>9914</v>
      </c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  <c r="AI611" s="107"/>
      <c r="AJ611" s="107"/>
      <c r="AK611" s="107"/>
      <c r="AL611" s="107"/>
      <c r="AM611" s="107"/>
      <c r="AN611" s="118" t="s">
        <v>9916</v>
      </c>
      <c r="AO611" s="105"/>
      <c r="AP611" s="105"/>
      <c r="AQ611" s="109"/>
      <c r="AR611" s="109" t="str">
        <f>IFERROR(__xludf.DUMMYFUNCTION("IF(IFERROR(VLOOKUP(A611, IMPORTRANGE(""https://docs.google.com/spreadsheets/d/1f7uHQQgxgff8nh6aFDrh_cqkeFpcVPsvJILesm778_0"", ""工作表1!A:B""), 2, FALSE), """") &lt;&gt; """", ""有縮圖"", ""無縮圖"")"),"無縮圖")</f>
        <v>無縮圖</v>
      </c>
      <c r="AS611" s="105"/>
    </row>
    <row r="612">
      <c r="A612" s="114" t="s">
        <v>1776</v>
      </c>
      <c r="B612" s="94"/>
      <c r="C612" s="290" t="s">
        <v>2659</v>
      </c>
      <c r="D612" s="96"/>
      <c r="E612" s="115" t="s">
        <v>2729</v>
      </c>
      <c r="F612" s="98"/>
      <c r="G612" s="94" t="s">
        <v>140</v>
      </c>
      <c r="H612" s="100"/>
      <c r="I612" s="100"/>
      <c r="J612" s="110"/>
      <c r="K612" s="94"/>
      <c r="L612" s="102"/>
      <c r="M612" s="112" t="b">
        <v>1</v>
      </c>
      <c r="N612" s="113" t="b">
        <v>0</v>
      </c>
      <c r="O612" s="113" t="b">
        <v>0</v>
      </c>
      <c r="P612" s="113" t="b">
        <v>0</v>
      </c>
      <c r="Q612" s="107"/>
      <c r="R612" s="106" t="str">
        <f t="array" ref="R612">IFERROR(INDEX('印量調查區'!G:G, MATCH(A612, '印量調查區'!A:A, 0)), "")</f>
        <v/>
      </c>
      <c r="S612" s="118" t="s">
        <v>9919</v>
      </c>
      <c r="T612" s="107"/>
      <c r="U612" s="107"/>
      <c r="V612" s="107"/>
      <c r="W612" s="107"/>
      <c r="X612" s="107"/>
      <c r="Y612" s="105"/>
      <c r="Z612" s="105"/>
      <c r="AA612" s="107"/>
      <c r="AB612" s="107"/>
      <c r="AC612" s="107"/>
      <c r="AD612" s="107"/>
      <c r="AE612" s="118" t="s">
        <v>9924</v>
      </c>
      <c r="AF612" s="107"/>
      <c r="AG612" s="107"/>
      <c r="AH612" s="107"/>
      <c r="AI612" s="107"/>
      <c r="AJ612" s="107"/>
      <c r="AK612" s="107"/>
      <c r="AL612" s="105"/>
      <c r="AM612" s="107"/>
      <c r="AN612" s="183"/>
      <c r="AO612" s="105"/>
      <c r="AP612" s="107"/>
      <c r="AQ612" s="389"/>
      <c r="AR612" s="109" t="str">
        <f>IFERROR(__xludf.DUMMYFUNCTION("IF(IFERROR(VLOOKUP(A612, IMPORTRANGE(""https://docs.google.com/spreadsheets/d/1f7uHQQgxgff8nh6aFDrh_cqkeFpcVPsvJILesm778_0"", ""工作表1!A:B""), 2, FALSE), """") &lt;&gt; """", ""有縮圖"", ""無縮圖"")"),"無縮圖")</f>
        <v>無縮圖</v>
      </c>
      <c r="AS612" s="107"/>
    </row>
    <row r="613">
      <c r="A613" s="114" t="s">
        <v>1778</v>
      </c>
      <c r="B613" s="94" t="s">
        <v>9929</v>
      </c>
      <c r="C613" s="351"/>
      <c r="D613" s="96"/>
      <c r="E613" s="97" t="s">
        <v>3655</v>
      </c>
      <c r="F613" s="98"/>
      <c r="G613" s="94" t="s">
        <v>144</v>
      </c>
      <c r="H613" s="100"/>
      <c r="I613" s="100"/>
      <c r="J613" s="110"/>
      <c r="K613" s="98"/>
      <c r="L613" s="102"/>
      <c r="M613" s="112" t="b">
        <v>1</v>
      </c>
      <c r="N613" s="113" t="b">
        <v>0</v>
      </c>
      <c r="O613" s="113" t="b">
        <v>0</v>
      </c>
      <c r="P613" s="113" t="b">
        <v>0</v>
      </c>
      <c r="Q613" s="107"/>
      <c r="R613" s="106" t="str">
        <f t="array" ref="R613">IFERROR(INDEX('印量調查區'!G:G, MATCH(A613, '印量調查區'!A:A, 0)), "")</f>
        <v/>
      </c>
      <c r="S613" s="107"/>
      <c r="T613" s="107"/>
      <c r="U613" s="107"/>
      <c r="V613" s="107"/>
      <c r="W613" s="118" t="s">
        <v>9931</v>
      </c>
      <c r="X613" s="107"/>
      <c r="Y613" s="107"/>
      <c r="Z613" s="107"/>
      <c r="AA613" s="107"/>
      <c r="AB613" s="107"/>
      <c r="AC613" s="107"/>
      <c r="AD613" s="107"/>
      <c r="AE613" s="118" t="s">
        <v>9933</v>
      </c>
      <c r="AF613" s="107"/>
      <c r="AG613" s="118" t="s">
        <v>9934</v>
      </c>
      <c r="AH613" s="107"/>
      <c r="AI613" s="118" t="s">
        <v>9936</v>
      </c>
      <c r="AJ613" s="107"/>
      <c r="AK613" s="107"/>
      <c r="AL613" s="118" t="s">
        <v>9937</v>
      </c>
      <c r="AM613" s="107"/>
      <c r="AN613" s="107"/>
      <c r="AO613" s="107"/>
      <c r="AP613" s="107"/>
      <c r="AQ613" s="109"/>
      <c r="AR613" s="109" t="str">
        <f>IFERROR(__xludf.DUMMYFUNCTION("IF(IFERROR(VLOOKUP(A613, IMPORTRANGE(""https://docs.google.com/spreadsheets/d/1f7uHQQgxgff8nh6aFDrh_cqkeFpcVPsvJILesm778_0"", ""工作表1!A:B""), 2, FALSE), """") &lt;&gt; """", ""有縮圖"", ""無縮圖"")"),"無縮圖")</f>
        <v>無縮圖</v>
      </c>
      <c r="AS613" s="107"/>
    </row>
    <row r="614">
      <c r="A614" s="114" t="s">
        <v>1779</v>
      </c>
      <c r="B614" s="94"/>
      <c r="C614" s="290" t="s">
        <v>2523</v>
      </c>
      <c r="D614" s="97" t="s">
        <v>2523</v>
      </c>
      <c r="E614" s="116"/>
      <c r="F614" s="98"/>
      <c r="G614" s="94" t="s">
        <v>229</v>
      </c>
      <c r="H614" s="100"/>
      <c r="I614" s="100" t="s">
        <v>108</v>
      </c>
      <c r="J614" s="117" t="s">
        <v>145</v>
      </c>
      <c r="K614" s="94"/>
      <c r="L614" s="111"/>
      <c r="M614" s="112" t="b">
        <v>1</v>
      </c>
      <c r="N614" s="113" t="b">
        <v>1</v>
      </c>
      <c r="O614" s="113" t="b">
        <v>0</v>
      </c>
      <c r="P614" s="113" t="b">
        <v>0</v>
      </c>
      <c r="Q614" s="107"/>
      <c r="R614" s="106" t="str">
        <f t="array" ref="R614">IFERROR(INDEX('印量調查區'!G:G, MATCH(A614, '印量調查區'!A:A, 0)), "")</f>
        <v/>
      </c>
      <c r="S614" s="118" t="s">
        <v>7625</v>
      </c>
      <c r="T614" s="107"/>
      <c r="U614" s="107"/>
      <c r="V614" s="107"/>
      <c r="W614" s="118" t="s">
        <v>7626</v>
      </c>
      <c r="X614" s="107"/>
      <c r="Y614" s="107"/>
      <c r="Z614" s="107"/>
      <c r="AA614" s="107"/>
      <c r="AB614" s="107"/>
      <c r="AC614" s="107"/>
      <c r="AD614" s="107"/>
      <c r="AE614" s="118" t="s">
        <v>7627</v>
      </c>
      <c r="AF614" s="118" t="s">
        <v>7628</v>
      </c>
      <c r="AG614" s="107"/>
      <c r="AH614" s="118" t="s">
        <v>7629</v>
      </c>
      <c r="AI614" s="107"/>
      <c r="AJ614" s="107"/>
      <c r="AK614" s="107"/>
      <c r="AL614" s="118" t="s">
        <v>7630</v>
      </c>
      <c r="AM614" s="107"/>
      <c r="AN614" s="107"/>
      <c r="AO614" s="105"/>
      <c r="AP614" s="107"/>
      <c r="AQ614" s="109"/>
      <c r="AR614" s="109" t="str">
        <f>IFERROR(__xludf.DUMMYFUNCTION("IF(IFERROR(VLOOKUP(A614, IMPORTRANGE(""https://docs.google.com/spreadsheets/d/1f7uHQQgxgff8nh6aFDrh_cqkeFpcVPsvJILesm778_0"", ""工作表1!A:B""), 2, FALSE), """") &lt;&gt; """", ""有縮圖"", ""無縮圖"")"),"有縮圖")</f>
        <v>有縮圖</v>
      </c>
      <c r="AS614" s="107"/>
    </row>
    <row r="615">
      <c r="A615" s="114" t="s">
        <v>1780</v>
      </c>
      <c r="B615" s="94" t="s">
        <v>9952</v>
      </c>
      <c r="C615" s="351"/>
      <c r="D615" s="96"/>
      <c r="E615" s="97" t="s">
        <v>2943</v>
      </c>
      <c r="F615" s="98"/>
      <c r="G615" s="94" t="s">
        <v>144</v>
      </c>
      <c r="H615" s="99"/>
      <c r="I615" s="100"/>
      <c r="J615" s="101"/>
      <c r="K615" s="98"/>
      <c r="L615" s="111"/>
      <c r="M615" s="112" t="b">
        <v>1</v>
      </c>
      <c r="N615" s="113" t="b">
        <v>0</v>
      </c>
      <c r="O615" s="113" t="b">
        <v>1</v>
      </c>
      <c r="P615" s="113" t="b">
        <v>0</v>
      </c>
      <c r="Q615" s="107"/>
      <c r="R615" s="106" t="str">
        <f t="array" ref="R615">IFERROR(INDEX('印量調查區'!G:G, MATCH(A615, '印量調查區'!A:A, 0)), "")</f>
        <v/>
      </c>
      <c r="S615" s="107"/>
      <c r="T615" s="107"/>
      <c r="U615" s="118" t="s">
        <v>9961</v>
      </c>
      <c r="V615" s="107"/>
      <c r="W615" s="118" t="s">
        <v>9963</v>
      </c>
      <c r="X615" s="107"/>
      <c r="Y615" s="118" t="s">
        <v>9965</v>
      </c>
      <c r="Z615" s="107"/>
      <c r="AA615" s="107"/>
      <c r="AB615" s="107"/>
      <c r="AC615" s="107"/>
      <c r="AD615" s="107"/>
      <c r="AE615" s="118" t="s">
        <v>9969</v>
      </c>
      <c r="AF615" s="107"/>
      <c r="AG615" s="107"/>
      <c r="AH615" s="107"/>
      <c r="AI615" s="107"/>
      <c r="AJ615" s="107"/>
      <c r="AK615" s="107"/>
      <c r="AL615" s="118" t="s">
        <v>9971</v>
      </c>
      <c r="AM615" s="118" t="s">
        <v>9972</v>
      </c>
      <c r="AN615" s="118" t="s">
        <v>9974</v>
      </c>
      <c r="AO615" s="107"/>
      <c r="AP615" s="118" t="s">
        <v>9975</v>
      </c>
      <c r="AQ615" s="109"/>
      <c r="AR615" s="109" t="str">
        <f>IFERROR(__xludf.DUMMYFUNCTION("IF(IFERROR(VLOOKUP(A615, IMPORTRANGE(""https://docs.google.com/spreadsheets/d/1f7uHQQgxgff8nh6aFDrh_cqkeFpcVPsvJILesm778_0"", ""工作表1!A:B""), 2, FALSE), """") &lt;&gt; """", ""有縮圖"", ""無縮圖"")"),"無縮圖")</f>
        <v>無縮圖</v>
      </c>
      <c r="AS615" s="107"/>
    </row>
    <row r="616">
      <c r="A616" s="114" t="s">
        <v>1781</v>
      </c>
      <c r="B616" s="94"/>
      <c r="C616" s="290" t="s">
        <v>2414</v>
      </c>
      <c r="D616" s="115" t="s">
        <v>2414</v>
      </c>
      <c r="E616" s="96"/>
      <c r="F616" s="98"/>
      <c r="G616" s="94" t="s">
        <v>305</v>
      </c>
      <c r="H616" s="99"/>
      <c r="I616" s="100" t="s">
        <v>108</v>
      </c>
      <c r="J616" s="117" t="s">
        <v>298</v>
      </c>
      <c r="K616" s="98"/>
      <c r="L616" s="111"/>
      <c r="M616" s="112" t="b">
        <v>1</v>
      </c>
      <c r="N616" s="113" t="b">
        <v>1</v>
      </c>
      <c r="O616" s="113" t="b">
        <v>0</v>
      </c>
      <c r="P616" s="113" t="b">
        <v>0</v>
      </c>
      <c r="Q616" s="107"/>
      <c r="R616" s="106" t="str">
        <f t="array" ref="R616">IFERROR(INDEX('印量調查區'!G:G, MATCH(A616, '印量調查區'!A:A, 0)), "")</f>
        <v/>
      </c>
      <c r="S616" s="107"/>
      <c r="T616" s="107"/>
      <c r="U616" s="107"/>
      <c r="V616" s="107"/>
      <c r="W616" s="118" t="s">
        <v>9978</v>
      </c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  <c r="AI616" s="107"/>
      <c r="AJ616" s="107"/>
      <c r="AK616" s="118" t="s">
        <v>9979</v>
      </c>
      <c r="AL616" s="107"/>
      <c r="AM616" s="107"/>
      <c r="AN616" s="107"/>
      <c r="AO616" s="107"/>
      <c r="AP616" s="107"/>
      <c r="AQ616" s="109"/>
      <c r="AR616" s="109" t="str">
        <f>IFERROR(__xludf.DUMMYFUNCTION("IF(IFERROR(VLOOKUP(A616, IMPORTRANGE(""https://docs.google.com/spreadsheets/d/1f7uHQQgxgff8nh6aFDrh_cqkeFpcVPsvJILesm778_0"", ""工作表1!A:B""), 2, FALSE), """") &lt;&gt; """", ""有縮圖"", ""無縮圖"")"),"無縮圖")</f>
        <v>無縮圖</v>
      </c>
      <c r="AS616" s="107"/>
    </row>
    <row r="617">
      <c r="A617" s="114" t="s">
        <v>1783</v>
      </c>
      <c r="B617" s="94"/>
      <c r="C617" s="290" t="s">
        <v>2391</v>
      </c>
      <c r="D617" s="97" t="s">
        <v>2391</v>
      </c>
      <c r="E617" s="97" t="s">
        <v>2391</v>
      </c>
      <c r="F617" s="98"/>
      <c r="G617" s="94" t="s">
        <v>144</v>
      </c>
      <c r="H617" s="99"/>
      <c r="I617" s="100" t="s">
        <v>108</v>
      </c>
      <c r="J617" s="211" t="s">
        <v>3795</v>
      </c>
      <c r="K617" s="98"/>
      <c r="L617" s="111"/>
      <c r="M617" s="112" t="b">
        <v>1</v>
      </c>
      <c r="N617" s="113" t="b">
        <v>1</v>
      </c>
      <c r="O617" s="113" t="b">
        <v>0</v>
      </c>
      <c r="P617" s="113" t="b">
        <v>0</v>
      </c>
      <c r="Q617" s="107"/>
      <c r="R617" s="106" t="str">
        <f t="array" ref="R617">IFERROR(INDEX('印量調查區'!G:G, MATCH(A617, '印量調查區'!A:A, 0)), "")</f>
        <v/>
      </c>
      <c r="S617" s="118" t="s">
        <v>9982</v>
      </c>
      <c r="T617" s="107"/>
      <c r="U617" s="107"/>
      <c r="V617" s="107"/>
      <c r="W617" s="118" t="s">
        <v>9984</v>
      </c>
      <c r="X617" s="107"/>
      <c r="Y617" s="105" t="s">
        <v>118</v>
      </c>
      <c r="Z617" s="118" t="s">
        <v>1263</v>
      </c>
      <c r="AA617" s="107"/>
      <c r="AB617" s="107"/>
      <c r="AC617" s="107"/>
      <c r="AD617" s="107"/>
      <c r="AE617" s="107"/>
      <c r="AF617" s="107"/>
      <c r="AG617" s="107"/>
      <c r="AH617" s="107"/>
      <c r="AI617" s="107"/>
      <c r="AJ617" s="107"/>
      <c r="AK617" s="107"/>
      <c r="AL617" s="107"/>
      <c r="AM617" s="107"/>
      <c r="AN617" s="107"/>
      <c r="AO617" s="107"/>
      <c r="AP617" s="107"/>
      <c r="AQ617" s="109"/>
      <c r="AR617" s="109" t="str">
        <f>IFERROR(__xludf.DUMMYFUNCTION("IF(IFERROR(VLOOKUP(A617, IMPORTRANGE(""https://docs.google.com/spreadsheets/d/1f7uHQQgxgff8nh6aFDrh_cqkeFpcVPsvJILesm778_0"", ""工作表1!A:B""), 2, FALSE), """") &lt;&gt; """", ""有縮圖"", ""無縮圖"")"),"有縮圖")</f>
        <v>有縮圖</v>
      </c>
      <c r="AS617" s="107"/>
    </row>
    <row r="618">
      <c r="A618" s="114" t="s">
        <v>1784</v>
      </c>
      <c r="B618" s="94"/>
      <c r="C618" s="290" t="s">
        <v>2277</v>
      </c>
      <c r="D618" s="115" t="s">
        <v>2277</v>
      </c>
      <c r="E618" s="97" t="s">
        <v>2277</v>
      </c>
      <c r="F618" s="98"/>
      <c r="G618" s="94"/>
      <c r="H618" s="99"/>
      <c r="I618" s="99"/>
      <c r="J618" s="110"/>
      <c r="K618" s="98"/>
      <c r="L618" s="111"/>
      <c r="M618" s="112" t="b">
        <v>1</v>
      </c>
      <c r="N618" s="113" t="b">
        <v>0</v>
      </c>
      <c r="O618" s="113" t="b">
        <v>0</v>
      </c>
      <c r="P618" s="113" t="b">
        <v>0</v>
      </c>
      <c r="Q618" s="107"/>
      <c r="R618" s="106" t="str">
        <f t="array" ref="R618">IFERROR(INDEX('印量調查區'!G:G, MATCH(A618, '印量調查區'!A:A, 0)), "")</f>
        <v/>
      </c>
      <c r="S618" s="105"/>
      <c r="T618" s="107"/>
      <c r="U618" s="107"/>
      <c r="V618" s="107"/>
      <c r="W618" s="107"/>
      <c r="X618" s="107"/>
      <c r="Y618" s="118" t="s">
        <v>9987</v>
      </c>
      <c r="Z618" s="107"/>
      <c r="AA618" s="107"/>
      <c r="AB618" s="107"/>
      <c r="AC618" s="107"/>
      <c r="AD618" s="107"/>
      <c r="AE618" s="107"/>
      <c r="AF618" s="105"/>
      <c r="AG618" s="107"/>
      <c r="AH618" s="107"/>
      <c r="AI618" s="107"/>
      <c r="AJ618" s="118" t="s">
        <v>9991</v>
      </c>
      <c r="AK618" s="107"/>
      <c r="AL618" s="107"/>
      <c r="AM618" s="107"/>
      <c r="AN618" s="107"/>
      <c r="AO618" s="107"/>
      <c r="AP618" s="105"/>
      <c r="AQ618" s="109"/>
      <c r="AR618" s="109" t="str">
        <f>IFERROR(__xludf.DUMMYFUNCTION("IF(IFERROR(VLOOKUP(A618, IMPORTRANGE(""https://docs.google.com/spreadsheets/d/1f7uHQQgxgff8nh6aFDrh_cqkeFpcVPsvJILesm778_0"", ""工作表1!A:B""), 2, FALSE), """") &lt;&gt; """", ""有縮圖"", ""無縮圖"")"),"無縮圖")</f>
        <v>無縮圖</v>
      </c>
      <c r="AS618" s="107"/>
    </row>
    <row r="619">
      <c r="A619" s="114" t="s">
        <v>1785</v>
      </c>
      <c r="B619" s="94"/>
      <c r="C619" s="351"/>
      <c r="D619" s="96"/>
      <c r="E619" s="97" t="s">
        <v>2736</v>
      </c>
      <c r="F619" s="98"/>
      <c r="G619" s="94" t="s">
        <v>140</v>
      </c>
      <c r="H619" s="100"/>
      <c r="I619" s="100"/>
      <c r="J619" s="110"/>
      <c r="K619" s="94"/>
      <c r="L619" s="102"/>
      <c r="M619" s="112" t="b">
        <v>1</v>
      </c>
      <c r="N619" s="113" t="b">
        <v>0</v>
      </c>
      <c r="O619" s="113" t="b">
        <v>0</v>
      </c>
      <c r="P619" s="113" t="b">
        <v>0</v>
      </c>
      <c r="Q619" s="107"/>
      <c r="R619" s="106" t="str">
        <f t="array" ref="R619">IFERROR(INDEX('印量調查區'!G:G, MATCH(A619, '印量調查區'!A:A, 0)), "")</f>
        <v/>
      </c>
      <c r="S619" s="118" t="s">
        <v>9996</v>
      </c>
      <c r="T619" s="107"/>
      <c r="U619" s="107"/>
      <c r="V619" s="107"/>
      <c r="W619" s="118" t="s">
        <v>9998</v>
      </c>
      <c r="X619" s="107"/>
      <c r="Y619" s="118" t="s">
        <v>8716</v>
      </c>
      <c r="Z619" s="107"/>
      <c r="AA619" s="107"/>
      <c r="AB619" s="107"/>
      <c r="AC619" s="107"/>
      <c r="AD619" s="107"/>
      <c r="AE619" s="118" t="s">
        <v>10002</v>
      </c>
      <c r="AF619" s="107"/>
      <c r="AG619" s="107"/>
      <c r="AH619" s="107"/>
      <c r="AI619" s="107"/>
      <c r="AJ619" s="107"/>
      <c r="AK619" s="107"/>
      <c r="AL619" s="107"/>
      <c r="AM619" s="107"/>
      <c r="AN619" s="107"/>
      <c r="AO619" s="105"/>
      <c r="AP619" s="107"/>
      <c r="AQ619" s="109"/>
      <c r="AR619" s="109" t="str">
        <f>IFERROR(__xludf.DUMMYFUNCTION("IF(IFERROR(VLOOKUP(A619, IMPORTRANGE(""https://docs.google.com/spreadsheets/d/1f7uHQQgxgff8nh6aFDrh_cqkeFpcVPsvJILesm778_0"", ""工作表1!A:B""), 2, FALSE), """") &lt;&gt; """", ""有縮圖"", ""無縮圖"")"),"無縮圖")</f>
        <v>無縮圖</v>
      </c>
      <c r="AS619" s="107"/>
    </row>
    <row r="620">
      <c r="A620" s="114" t="s">
        <v>1786</v>
      </c>
      <c r="B620" s="94"/>
      <c r="C620" s="290" t="s">
        <v>2693</v>
      </c>
      <c r="D620" s="96"/>
      <c r="E620" s="96"/>
      <c r="F620" s="98"/>
      <c r="G620" s="94" t="s">
        <v>140</v>
      </c>
      <c r="H620" s="100"/>
      <c r="I620" s="100"/>
      <c r="J620" s="110"/>
      <c r="K620" s="94"/>
      <c r="L620" s="111"/>
      <c r="M620" s="112" t="b">
        <v>1</v>
      </c>
      <c r="N620" s="113" t="b">
        <v>0</v>
      </c>
      <c r="O620" s="113" t="b">
        <v>0</v>
      </c>
      <c r="P620" s="113" t="b">
        <v>0</v>
      </c>
      <c r="Q620" s="107"/>
      <c r="R620" s="106" t="str">
        <f t="array" ref="R620">IFERROR(INDEX('印量調查區'!G:G, MATCH(A620, '印量調查區'!A:A, 0)), "")</f>
        <v/>
      </c>
      <c r="S620" s="118" t="s">
        <v>8397</v>
      </c>
      <c r="T620" s="107"/>
      <c r="U620" s="107"/>
      <c r="V620" s="107"/>
      <c r="W620" s="105"/>
      <c r="X620" s="107"/>
      <c r="Y620" s="107"/>
      <c r="Z620" s="107"/>
      <c r="AA620" s="107"/>
      <c r="AB620" s="107"/>
      <c r="AC620" s="107"/>
      <c r="AD620" s="107"/>
      <c r="AE620" s="118" t="s">
        <v>8398</v>
      </c>
      <c r="AF620" s="105"/>
      <c r="AG620" s="118" t="s">
        <v>8399</v>
      </c>
      <c r="AH620" s="107"/>
      <c r="AI620" s="107"/>
      <c r="AJ620" s="107"/>
      <c r="AK620" s="107"/>
      <c r="AL620" s="105"/>
      <c r="AM620" s="107"/>
      <c r="AN620" s="108"/>
      <c r="AO620" s="107"/>
      <c r="AP620" s="105"/>
      <c r="AQ620" s="109"/>
      <c r="AR620" s="109" t="str">
        <f>IFERROR(__xludf.DUMMYFUNCTION("IF(IFERROR(VLOOKUP(A620, IMPORTRANGE(""https://docs.google.com/spreadsheets/d/1f7uHQQgxgff8nh6aFDrh_cqkeFpcVPsvJILesm778_0"", ""工作表1!A:B""), 2, FALSE), """") &lt;&gt; """", ""有縮圖"", ""無縮圖"")"),"無縮圖")</f>
        <v>無縮圖</v>
      </c>
      <c r="AS620" s="107"/>
    </row>
    <row r="621">
      <c r="A621" s="114" t="s">
        <v>1787</v>
      </c>
      <c r="B621" s="94" t="s">
        <v>10013</v>
      </c>
      <c r="C621" s="290" t="s">
        <v>2500</v>
      </c>
      <c r="D621" s="97" t="s">
        <v>3193</v>
      </c>
      <c r="E621" s="96"/>
      <c r="F621" s="98"/>
      <c r="G621" s="94" t="s">
        <v>144</v>
      </c>
      <c r="H621" s="100"/>
      <c r="I621" s="100" t="s">
        <v>108</v>
      </c>
      <c r="J621" s="117" t="s">
        <v>10014</v>
      </c>
      <c r="K621" s="94" t="s">
        <v>83</v>
      </c>
      <c r="L621" s="111"/>
      <c r="M621" s="112" t="b">
        <v>1</v>
      </c>
      <c r="N621" s="113" t="b">
        <v>1</v>
      </c>
      <c r="O621" s="113" t="b">
        <v>0</v>
      </c>
      <c r="P621" s="113" t="b">
        <v>0</v>
      </c>
      <c r="Q621" s="107"/>
      <c r="R621" s="106" t="str">
        <f t="array" ref="R621">IFERROR(INDEX('印量調查區'!G:G, MATCH(A621, '印量調查區'!A:A, 0)), "")</f>
        <v/>
      </c>
      <c r="S621" s="118" t="s">
        <v>10015</v>
      </c>
      <c r="T621" s="107"/>
      <c r="U621" s="107"/>
      <c r="V621" s="107"/>
      <c r="W621" s="105" t="s">
        <v>3629</v>
      </c>
      <c r="X621" s="107"/>
      <c r="Y621" s="107"/>
      <c r="Z621" s="118" t="s">
        <v>10019</v>
      </c>
      <c r="AA621" s="107"/>
      <c r="AB621" s="107"/>
      <c r="AC621" s="107"/>
      <c r="AD621" s="107"/>
      <c r="AE621" s="118" t="s">
        <v>6615</v>
      </c>
      <c r="AF621" s="107"/>
      <c r="AG621" s="107"/>
      <c r="AH621" s="107"/>
      <c r="AI621" s="107"/>
      <c r="AJ621" s="118" t="s">
        <v>10021</v>
      </c>
      <c r="AK621" s="107"/>
      <c r="AL621" s="107"/>
      <c r="AM621" s="107"/>
      <c r="AN621" s="105"/>
      <c r="AO621" s="108"/>
      <c r="AP621" s="108"/>
      <c r="AQ621" s="109"/>
      <c r="AR621" s="109" t="str">
        <f>IFERROR(__xludf.DUMMYFUNCTION("IF(IFERROR(VLOOKUP(A621, IMPORTRANGE(""https://docs.google.com/spreadsheets/d/1f7uHQQgxgff8nh6aFDrh_cqkeFpcVPsvJILesm778_0"", ""工作表1!A:B""), 2, FALSE), """") &lt;&gt; """", ""有縮圖"", ""無縮圖"")"),"有縮圖")</f>
        <v>有縮圖</v>
      </c>
      <c r="AS621" s="107"/>
    </row>
    <row r="622">
      <c r="A622" s="114" t="s">
        <v>1788</v>
      </c>
      <c r="B622" s="94" t="s">
        <v>8839</v>
      </c>
      <c r="C622" s="290" t="s">
        <v>2057</v>
      </c>
      <c r="D622" s="116"/>
      <c r="E622" s="97" t="s">
        <v>3188</v>
      </c>
      <c r="F622" s="98"/>
      <c r="G622" s="94" t="s">
        <v>144</v>
      </c>
      <c r="H622" s="100" t="s">
        <v>34</v>
      </c>
      <c r="I622" s="100" t="s">
        <v>108</v>
      </c>
      <c r="J622" s="117" t="s">
        <v>10027</v>
      </c>
      <c r="K622" s="94" t="s">
        <v>83</v>
      </c>
      <c r="L622" s="111"/>
      <c r="M622" s="112" t="b">
        <v>1</v>
      </c>
      <c r="N622" s="113" t="b">
        <v>1</v>
      </c>
      <c r="O622" s="113" t="b">
        <v>1</v>
      </c>
      <c r="P622" s="113" t="b">
        <v>0</v>
      </c>
      <c r="Q622" s="107"/>
      <c r="R622" s="106" t="str">
        <f t="array" ref="R622">IFERROR(INDEX('印量調查區'!G:G, MATCH(A622, '印量調查區'!A:A, 0)), "")</f>
        <v/>
      </c>
      <c r="S622" s="118" t="s">
        <v>8841</v>
      </c>
      <c r="T622" s="107"/>
      <c r="U622" s="107"/>
      <c r="V622" s="107"/>
      <c r="W622" s="118" t="s">
        <v>8842</v>
      </c>
      <c r="X622" s="107"/>
      <c r="Y622" s="107"/>
      <c r="Z622" s="118" t="s">
        <v>8843</v>
      </c>
      <c r="AA622" s="107"/>
      <c r="AB622" s="107"/>
      <c r="AC622" s="107"/>
      <c r="AD622" s="107"/>
      <c r="AE622" s="107"/>
      <c r="AF622" s="107"/>
      <c r="AG622" s="107"/>
      <c r="AH622" s="107"/>
      <c r="AI622" s="107"/>
      <c r="AJ622" s="107"/>
      <c r="AK622" s="107"/>
      <c r="AL622" s="107"/>
      <c r="AM622" s="107"/>
      <c r="AN622" s="118" t="s">
        <v>10035</v>
      </c>
      <c r="AO622" s="107"/>
      <c r="AP622" s="107"/>
      <c r="AQ622" s="109"/>
      <c r="AR622" s="109" t="str">
        <f>IFERROR(__xludf.DUMMYFUNCTION("IF(IFERROR(VLOOKUP(A622, IMPORTRANGE(""https://docs.google.com/spreadsheets/d/1f7uHQQgxgff8nh6aFDrh_cqkeFpcVPsvJILesm778_0"", ""工作表1!A:B""), 2, FALSE), """") &lt;&gt; """", ""有縮圖"", ""無縮圖"")"),"有縮圖")</f>
        <v>有縮圖</v>
      </c>
      <c r="AS622" s="118" t="s">
        <v>10035</v>
      </c>
    </row>
    <row r="623">
      <c r="A623" s="114" t="s">
        <v>1789</v>
      </c>
      <c r="B623" s="94" t="s">
        <v>8713</v>
      </c>
      <c r="C623" s="351"/>
      <c r="D623" s="116"/>
      <c r="E623" s="97" t="s">
        <v>685</v>
      </c>
      <c r="F623" s="98"/>
      <c r="G623" s="94" t="s">
        <v>10038</v>
      </c>
      <c r="H623" s="99"/>
      <c r="I623" s="99"/>
      <c r="J623" s="110"/>
      <c r="K623" s="98"/>
      <c r="L623" s="111"/>
      <c r="M623" s="112" t="b">
        <v>1</v>
      </c>
      <c r="N623" s="113" t="b">
        <v>0</v>
      </c>
      <c r="O623" s="113" t="b">
        <v>1</v>
      </c>
      <c r="P623" s="113" t="b">
        <v>0</v>
      </c>
      <c r="Q623" s="107"/>
      <c r="R623" s="106" t="str">
        <f t="array" ref="R623">IFERROR(INDEX('印量調查區'!G:G, MATCH(A623, '印量調查區'!A:A, 0)), "")</f>
        <v/>
      </c>
      <c r="S623" s="118" t="s">
        <v>10043</v>
      </c>
      <c r="T623" s="107"/>
      <c r="U623" s="107"/>
      <c r="V623" s="107"/>
      <c r="W623" s="118" t="s">
        <v>10045</v>
      </c>
      <c r="X623" s="107"/>
      <c r="Y623" s="118" t="s">
        <v>10047</v>
      </c>
      <c r="Z623" s="118" t="s">
        <v>8720</v>
      </c>
      <c r="AA623" s="107"/>
      <c r="AB623" s="107"/>
      <c r="AC623" s="107"/>
      <c r="AD623" s="107"/>
      <c r="AE623" s="107"/>
      <c r="AF623" s="118" t="s">
        <v>10049</v>
      </c>
      <c r="AG623" s="118" t="s">
        <v>10050</v>
      </c>
      <c r="AH623" s="107"/>
      <c r="AI623" s="107"/>
      <c r="AJ623" s="107"/>
      <c r="AK623" s="107"/>
      <c r="AL623" s="107"/>
      <c r="AM623" s="107"/>
      <c r="AN623" s="118" t="s">
        <v>10054</v>
      </c>
      <c r="AO623" s="107"/>
      <c r="AP623" s="107"/>
      <c r="AQ623" s="109"/>
      <c r="AR623" s="109" t="str">
        <f>IFERROR(__xludf.DUMMYFUNCTION("IF(IFERROR(VLOOKUP(A623, IMPORTRANGE(""https://docs.google.com/spreadsheets/d/1f7uHQQgxgff8nh6aFDrh_cqkeFpcVPsvJILesm778_0"", ""工作表1!A:B""), 2, FALSE), """") &lt;&gt; """", ""有縮圖"", ""無縮圖"")"),"有縮圖")</f>
        <v>有縮圖</v>
      </c>
      <c r="AS623" s="107"/>
    </row>
    <row r="624">
      <c r="A624" s="114" t="s">
        <v>1790</v>
      </c>
      <c r="B624" s="94"/>
      <c r="C624" s="351"/>
      <c r="D624" s="97" t="s">
        <v>3067</v>
      </c>
      <c r="E624" s="97" t="s">
        <v>2314</v>
      </c>
      <c r="F624" s="98"/>
      <c r="G624" s="94" t="s">
        <v>144</v>
      </c>
      <c r="H624" s="100"/>
      <c r="I624" s="100"/>
      <c r="J624" s="101"/>
      <c r="K624" s="98"/>
      <c r="L624" s="111"/>
      <c r="M624" s="112" t="b">
        <v>1</v>
      </c>
      <c r="N624" s="113" t="b">
        <v>0</v>
      </c>
      <c r="O624" s="113" t="b">
        <v>0</v>
      </c>
      <c r="P624" s="113" t="b">
        <v>0</v>
      </c>
      <c r="Q624" s="107"/>
      <c r="R624" s="106" t="str">
        <f t="array" ref="R624">IFERROR(INDEX('印量調查區'!G:G, MATCH(A624, '印量調查區'!A:A, 0)), "")</f>
        <v/>
      </c>
      <c r="S624" s="118" t="s">
        <v>10059</v>
      </c>
      <c r="T624" s="107"/>
      <c r="U624" s="107"/>
      <c r="V624" s="107"/>
      <c r="W624" s="118" t="s">
        <v>10061</v>
      </c>
      <c r="X624" s="107"/>
      <c r="Y624" s="118" t="s">
        <v>10064</v>
      </c>
      <c r="Z624" s="118" t="s">
        <v>10065</v>
      </c>
      <c r="AA624" s="107"/>
      <c r="AB624" s="107"/>
      <c r="AC624" s="107"/>
      <c r="AD624" s="107"/>
      <c r="AE624" s="107"/>
      <c r="AF624" s="107"/>
      <c r="AG624" s="107"/>
      <c r="AH624" s="107"/>
      <c r="AI624" s="107"/>
      <c r="AJ624" s="107"/>
      <c r="AK624" s="107"/>
      <c r="AL624" s="107"/>
      <c r="AM624" s="107"/>
      <c r="AN624" s="107"/>
      <c r="AO624" s="107"/>
      <c r="AP624" s="107"/>
      <c r="AQ624" s="109"/>
      <c r="AR624" s="109" t="str">
        <f>IFERROR(__xludf.DUMMYFUNCTION("IF(IFERROR(VLOOKUP(A624, IMPORTRANGE(""https://docs.google.com/spreadsheets/d/1f7uHQQgxgff8nh6aFDrh_cqkeFpcVPsvJILesm778_0"", ""工作表1!A:B""), 2, FALSE), """") &lt;&gt; """", ""有縮圖"", ""無縮圖"")"),"無縮圖")</f>
        <v>無縮圖</v>
      </c>
      <c r="AS624" s="107"/>
    </row>
    <row r="625">
      <c r="A625" s="114" t="s">
        <v>1791</v>
      </c>
      <c r="B625" s="94" t="s">
        <v>9222</v>
      </c>
      <c r="C625" s="290" t="s">
        <v>2806</v>
      </c>
      <c r="D625" s="96"/>
      <c r="E625" s="96"/>
      <c r="F625" s="98"/>
      <c r="G625" s="94" t="s">
        <v>144</v>
      </c>
      <c r="H625" s="99"/>
      <c r="I625" s="99"/>
      <c r="J625" s="110"/>
      <c r="K625" s="98"/>
      <c r="L625" s="111"/>
      <c r="M625" s="112" t="b">
        <v>1</v>
      </c>
      <c r="N625" s="113" t="b">
        <v>0</v>
      </c>
      <c r="O625" s="113" t="b">
        <v>0</v>
      </c>
      <c r="P625" s="113" t="b">
        <v>0</v>
      </c>
      <c r="Q625" s="107"/>
      <c r="R625" s="106" t="str">
        <f t="array" ref="R625">IFERROR(INDEX('印量調查區'!G:G, MATCH(A625, '印量調查區'!A:A, 0)), "")</f>
        <v/>
      </c>
      <c r="S625" s="107"/>
      <c r="T625" s="107"/>
      <c r="U625" s="107"/>
      <c r="V625" s="107"/>
      <c r="W625" s="118" t="s">
        <v>9226</v>
      </c>
      <c r="X625" s="107"/>
      <c r="Y625" s="118" t="s">
        <v>9227</v>
      </c>
      <c r="Z625" s="118" t="s">
        <v>9228</v>
      </c>
      <c r="AA625" s="107"/>
      <c r="AB625" s="107"/>
      <c r="AC625" s="107"/>
      <c r="AD625" s="107"/>
      <c r="AE625" s="107"/>
      <c r="AF625" s="107"/>
      <c r="AG625" s="107"/>
      <c r="AH625" s="107"/>
      <c r="AI625" s="107"/>
      <c r="AJ625" s="105" t="s">
        <v>9229</v>
      </c>
      <c r="AK625" s="107"/>
      <c r="AL625" s="107"/>
      <c r="AM625" s="107"/>
      <c r="AN625" s="107"/>
      <c r="AO625" s="107"/>
      <c r="AP625" s="107"/>
      <c r="AQ625" s="109"/>
      <c r="AR625" s="109" t="str">
        <f>IFERROR(__xludf.DUMMYFUNCTION("IF(IFERROR(VLOOKUP(A625, IMPORTRANGE(""https://docs.google.com/spreadsheets/d/1f7uHQQgxgff8nh6aFDrh_cqkeFpcVPsvJILesm778_0"", ""工作表1!A:B""), 2, FALSE), """") &lt;&gt; """", ""有縮圖"", ""無縮圖"")"),"無縮圖")</f>
        <v>無縮圖</v>
      </c>
      <c r="AS625" s="107"/>
    </row>
    <row r="626">
      <c r="A626" s="114" t="s">
        <v>1794</v>
      </c>
      <c r="B626" s="94"/>
      <c r="C626" s="351"/>
      <c r="D626" s="97" t="s">
        <v>2464</v>
      </c>
      <c r="E626" s="115" t="s">
        <v>2464</v>
      </c>
      <c r="F626" s="98"/>
      <c r="G626" s="94" t="s">
        <v>223</v>
      </c>
      <c r="H626" s="100"/>
      <c r="I626" s="100"/>
      <c r="J626" s="101"/>
      <c r="K626" s="94"/>
      <c r="L626" s="111"/>
      <c r="M626" s="112" t="b">
        <v>1</v>
      </c>
      <c r="N626" s="113" t="b">
        <v>0</v>
      </c>
      <c r="O626" s="113" t="b">
        <v>0</v>
      </c>
      <c r="P626" s="113" t="b">
        <v>0</v>
      </c>
      <c r="Q626" s="107"/>
      <c r="R626" s="106" t="str">
        <f t="array" ref="R626">IFERROR(INDEX('印量調查區'!G:G, MATCH(A626, '印量調查區'!A:A, 0)), "")</f>
        <v/>
      </c>
      <c r="S626" s="107"/>
      <c r="T626" s="107"/>
      <c r="U626" s="107"/>
      <c r="V626" s="107"/>
      <c r="W626" s="118" t="s">
        <v>10080</v>
      </c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  <c r="AI626" s="107"/>
      <c r="AJ626" s="107"/>
      <c r="AK626" s="107"/>
      <c r="AL626" s="107"/>
      <c r="AM626" s="107"/>
      <c r="AN626" s="107"/>
      <c r="AO626" s="107"/>
      <c r="AP626" s="107"/>
      <c r="AQ626" s="109"/>
      <c r="AR626" s="109" t="str">
        <f>IFERROR(__xludf.DUMMYFUNCTION("IF(IFERROR(VLOOKUP(A626, IMPORTRANGE(""https://docs.google.com/spreadsheets/d/1f7uHQQgxgff8nh6aFDrh_cqkeFpcVPsvJILesm778_0"", ""工作表1!A:B""), 2, FALSE), """") &lt;&gt; """", ""有縮圖"", ""無縮圖"")"),"無縮圖")</f>
        <v>無縮圖</v>
      </c>
      <c r="AS626" s="107"/>
    </row>
    <row r="627">
      <c r="A627" s="114" t="s">
        <v>1796</v>
      </c>
      <c r="B627" s="94" t="s">
        <v>10082</v>
      </c>
      <c r="C627" s="290" t="s">
        <v>2469</v>
      </c>
      <c r="D627" s="97" t="s">
        <v>2469</v>
      </c>
      <c r="E627" s="96"/>
      <c r="F627" s="98"/>
      <c r="G627" s="94" t="s">
        <v>223</v>
      </c>
      <c r="H627" s="100"/>
      <c r="I627" s="100"/>
      <c r="J627" s="110"/>
      <c r="K627" s="94"/>
      <c r="L627" s="111"/>
      <c r="M627" s="112" t="b">
        <v>1</v>
      </c>
      <c r="N627" s="113" t="b">
        <v>0</v>
      </c>
      <c r="O627" s="113" t="b">
        <v>0</v>
      </c>
      <c r="P627" s="113" t="b">
        <v>0</v>
      </c>
      <c r="Q627" s="107"/>
      <c r="R627" s="106" t="str">
        <f t="array" ref="R627">IFERROR(INDEX('印量調查區'!G:G, MATCH(A627, '印量調查區'!A:A, 0)), "")</f>
        <v/>
      </c>
      <c r="S627" s="107"/>
      <c r="T627" s="107"/>
      <c r="U627" s="107"/>
      <c r="V627" s="107"/>
      <c r="W627" s="118" t="s">
        <v>10085</v>
      </c>
      <c r="X627" s="107"/>
      <c r="Y627" s="107"/>
      <c r="Z627" s="107"/>
      <c r="AA627" s="107"/>
      <c r="AB627" s="107"/>
      <c r="AC627" s="107"/>
      <c r="AD627" s="118" t="s">
        <v>10086</v>
      </c>
      <c r="AE627" s="118" t="s">
        <v>10089</v>
      </c>
      <c r="AF627" s="118" t="s">
        <v>10091</v>
      </c>
      <c r="AG627" s="107"/>
      <c r="AH627" s="107"/>
      <c r="AI627" s="118" t="s">
        <v>10093</v>
      </c>
      <c r="AJ627" s="107"/>
      <c r="AK627" s="107"/>
      <c r="AL627" s="118" t="s">
        <v>10095</v>
      </c>
      <c r="AM627" s="107"/>
      <c r="AN627" s="107"/>
      <c r="AO627" s="105"/>
      <c r="AP627" s="107"/>
      <c r="AQ627" s="109"/>
      <c r="AR627" s="109" t="str">
        <f>IFERROR(__xludf.DUMMYFUNCTION("IF(IFERROR(VLOOKUP(A627, IMPORTRANGE(""https://docs.google.com/spreadsheets/d/1f7uHQQgxgff8nh6aFDrh_cqkeFpcVPsvJILesm778_0"", ""工作表1!A:B""), 2, FALSE), """") &lt;&gt; """", ""有縮圖"", ""無縮圖"")"),"無縮圖")</f>
        <v>無縮圖</v>
      </c>
      <c r="AS627" s="107"/>
    </row>
    <row r="628">
      <c r="A628" s="114" t="s">
        <v>1797</v>
      </c>
      <c r="B628" s="94" t="s">
        <v>10097</v>
      </c>
      <c r="C628" s="95"/>
      <c r="D628" s="97" t="s">
        <v>296</v>
      </c>
      <c r="E628" s="115" t="s">
        <v>3477</v>
      </c>
      <c r="F628" s="98"/>
      <c r="G628" s="94" t="s">
        <v>144</v>
      </c>
      <c r="H628" s="100" t="s">
        <v>34</v>
      </c>
      <c r="I628" s="100" t="s">
        <v>108</v>
      </c>
      <c r="J628" s="211" t="s">
        <v>10027</v>
      </c>
      <c r="K628" s="94" t="s">
        <v>10100</v>
      </c>
      <c r="L628" s="111"/>
      <c r="M628" s="112" t="b">
        <v>1</v>
      </c>
      <c r="N628" s="113" t="b">
        <v>1</v>
      </c>
      <c r="O628" s="113" t="b">
        <v>1</v>
      </c>
      <c r="P628" s="113" t="b">
        <v>1</v>
      </c>
      <c r="Q628" s="107"/>
      <c r="R628" s="106" t="str">
        <f t="array" ref="R628">IFERROR(INDEX('印量調查區'!G:G, MATCH(A628, '印量調查區'!A:A, 0)), "")</f>
        <v/>
      </c>
      <c r="S628" s="118" t="s">
        <v>10101</v>
      </c>
      <c r="T628" s="107"/>
      <c r="U628" s="107"/>
      <c r="V628" s="107"/>
      <c r="W628" s="118" t="s">
        <v>10102</v>
      </c>
      <c r="X628" s="107"/>
      <c r="Y628" s="118" t="s">
        <v>10104</v>
      </c>
      <c r="Z628" s="118" t="s">
        <v>10106</v>
      </c>
      <c r="AA628" s="107"/>
      <c r="AB628" s="107"/>
      <c r="AC628" s="107"/>
      <c r="AD628" s="107"/>
      <c r="AE628" s="118" t="s">
        <v>8754</v>
      </c>
      <c r="AF628" s="107"/>
      <c r="AG628" s="107"/>
      <c r="AH628" s="107"/>
      <c r="AI628" s="107"/>
      <c r="AJ628" s="118" t="s">
        <v>10110</v>
      </c>
      <c r="AK628" s="107"/>
      <c r="AL628" s="107"/>
      <c r="AM628" s="107"/>
      <c r="AN628" s="118" t="s">
        <v>10113</v>
      </c>
      <c r="AO628" s="118" t="s">
        <v>10113</v>
      </c>
      <c r="AP628" s="107"/>
      <c r="AQ628" s="109"/>
      <c r="AR628" s="109" t="str">
        <f>IFERROR(__xludf.DUMMYFUNCTION("IF(IFERROR(VLOOKUP(A628, IMPORTRANGE(""https://docs.google.com/spreadsheets/d/1f7uHQQgxgff8nh6aFDrh_cqkeFpcVPsvJILesm778_0"", ""工作表1!A:B""), 2, FALSE), """") &lt;&gt; """", ""有縮圖"", ""無縮圖"")"),"有縮圖")</f>
        <v>有縮圖</v>
      </c>
      <c r="AS628" s="107"/>
    </row>
    <row r="629">
      <c r="A629" s="114" t="s">
        <v>1798</v>
      </c>
      <c r="B629" s="94" t="s">
        <v>10118</v>
      </c>
      <c r="C629" s="164" t="s">
        <v>10119</v>
      </c>
      <c r="D629" s="256" t="s">
        <v>10120</v>
      </c>
      <c r="E629" s="97" t="s">
        <v>3271</v>
      </c>
      <c r="F629" s="98"/>
      <c r="G629" s="94" t="s">
        <v>10121</v>
      </c>
      <c r="H629" s="100" t="s">
        <v>35</v>
      </c>
      <c r="I629" s="100" t="s">
        <v>84</v>
      </c>
      <c r="J629" s="110"/>
      <c r="K629" s="21" t="s">
        <v>10123</v>
      </c>
      <c r="L629" s="111"/>
      <c r="M629" s="112" t="b">
        <v>1</v>
      </c>
      <c r="N629" s="113" t="b">
        <v>1</v>
      </c>
      <c r="O629" s="113" t="b">
        <v>0</v>
      </c>
      <c r="P629" s="113" t="b">
        <v>1</v>
      </c>
      <c r="Q629" s="107"/>
      <c r="R629" s="106" t="str">
        <f t="array" ref="R629">IFERROR(INDEX('印量調查區'!G:G, MATCH(A629, '印量調查區'!A:A, 0)), "")</f>
        <v/>
      </c>
      <c r="S629" s="118" t="s">
        <v>10125</v>
      </c>
      <c r="T629" s="107"/>
      <c r="U629" s="107"/>
      <c r="V629" s="107"/>
      <c r="W629" s="118" t="s">
        <v>10127</v>
      </c>
      <c r="X629" s="107"/>
      <c r="Y629" s="118" t="s">
        <v>10129</v>
      </c>
      <c r="Z629" s="118" t="s">
        <v>10131</v>
      </c>
      <c r="AA629" s="107"/>
      <c r="AB629" s="107"/>
      <c r="AC629" s="107"/>
      <c r="AD629" s="107"/>
      <c r="AE629" s="107"/>
      <c r="AF629" s="107"/>
      <c r="AG629" s="107"/>
      <c r="AH629" s="107"/>
      <c r="AI629" s="107"/>
      <c r="AJ629" s="107"/>
      <c r="AK629" s="107"/>
      <c r="AL629" s="107"/>
      <c r="AM629" s="107"/>
      <c r="AN629" s="107"/>
      <c r="AO629" s="118" t="s">
        <v>10134</v>
      </c>
      <c r="AP629" s="107"/>
      <c r="AQ629" s="109"/>
      <c r="AR629" s="109" t="str">
        <f>IFERROR(__xludf.DUMMYFUNCTION("IF(IFERROR(VLOOKUP(A629, IMPORTRANGE(""https://docs.google.com/spreadsheets/d/1f7uHQQgxgff8nh6aFDrh_cqkeFpcVPsvJILesm778_0"", ""工作表1!A:B""), 2, FALSE), """") &lt;&gt; """", ""有縮圖"", ""無縮圖"")"),"無縮圖")</f>
        <v>無縮圖</v>
      </c>
      <c r="AS629" s="107"/>
    </row>
    <row r="630">
      <c r="A630" s="114" t="s">
        <v>1799</v>
      </c>
      <c r="B630" s="94"/>
      <c r="C630" s="351"/>
      <c r="D630" s="96"/>
      <c r="E630" s="97" t="s">
        <v>3771</v>
      </c>
      <c r="F630" s="98"/>
      <c r="G630" s="94" t="s">
        <v>140</v>
      </c>
      <c r="H630" s="100"/>
      <c r="I630" s="100"/>
      <c r="J630" s="110"/>
      <c r="K630" s="94"/>
      <c r="L630" s="102"/>
      <c r="M630" s="112" t="b">
        <v>0</v>
      </c>
      <c r="N630" s="113" t="b">
        <v>0</v>
      </c>
      <c r="O630" s="113" t="b">
        <v>0</v>
      </c>
      <c r="P630" s="113" t="b">
        <v>0</v>
      </c>
      <c r="Q630" s="105"/>
      <c r="R630" s="106" t="str">
        <f t="array" ref="R630">IFERROR(INDEX('印量調查區'!G:G, MATCH(A630, '印量調查區'!A:A, 0)), "")</f>
        <v/>
      </c>
      <c r="S630" s="105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  <c r="AI630" s="107"/>
      <c r="AJ630" s="107"/>
      <c r="AK630" s="105"/>
      <c r="AL630" s="107"/>
      <c r="AM630" s="107"/>
      <c r="AN630" s="105"/>
      <c r="AO630" s="105"/>
      <c r="AP630" s="107"/>
      <c r="AQ630" s="109"/>
      <c r="AR630" s="109" t="str">
        <f>IFERROR(__xludf.DUMMYFUNCTION("IF(IFERROR(VLOOKUP(A630, IMPORTRANGE(""https://docs.google.com/spreadsheets/d/1f7uHQQgxgff8nh6aFDrh_cqkeFpcVPsvJILesm778_0"", ""工作表1!A:B""), 2, FALSE), """") &lt;&gt; """", ""有縮圖"", ""無縮圖"")"),"無縮圖")</f>
        <v>無縮圖</v>
      </c>
      <c r="AS630" s="107"/>
    </row>
    <row r="631">
      <c r="A631" s="114" t="s">
        <v>1800</v>
      </c>
      <c r="B631" s="94"/>
      <c r="C631" s="351"/>
      <c r="D631" s="96"/>
      <c r="E631" s="97" t="s">
        <v>3717</v>
      </c>
      <c r="F631" s="98"/>
      <c r="G631" s="94"/>
      <c r="H631" s="99"/>
      <c r="I631" s="100" t="s">
        <v>108</v>
      </c>
      <c r="J631" s="117" t="s">
        <v>145</v>
      </c>
      <c r="K631" s="98"/>
      <c r="L631" s="111"/>
      <c r="M631" s="112" t="b">
        <v>0</v>
      </c>
      <c r="N631" s="113" t="b">
        <v>1</v>
      </c>
      <c r="O631" s="113" t="b">
        <v>0</v>
      </c>
      <c r="P631" s="113" t="b">
        <v>0</v>
      </c>
      <c r="Q631" s="107"/>
      <c r="R631" s="106" t="str">
        <f t="array" ref="R631">IFERROR(INDEX('印量調查區'!G:G, MATCH(A631, '印量調查區'!A:A, 0)), "")</f>
        <v/>
      </c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  <c r="AI631" s="107"/>
      <c r="AJ631" s="107"/>
      <c r="AK631" s="107"/>
      <c r="AL631" s="107"/>
      <c r="AM631" s="107"/>
      <c r="AN631" s="107"/>
      <c r="AO631" s="107"/>
      <c r="AP631" s="107"/>
      <c r="AQ631" s="109"/>
      <c r="AR631" s="109" t="str">
        <f>IFERROR(__xludf.DUMMYFUNCTION("IF(IFERROR(VLOOKUP(A631, IMPORTRANGE(""https://docs.google.com/spreadsheets/d/1f7uHQQgxgff8nh6aFDrh_cqkeFpcVPsvJILesm778_0"", ""工作表1!A:B""), 2, FALSE), """") &lt;&gt; """", ""有縮圖"", ""無縮圖"")"),"無縮圖")</f>
        <v>無縮圖</v>
      </c>
      <c r="AS631" s="107"/>
    </row>
    <row r="632">
      <c r="A632" s="114" t="s">
        <v>1801</v>
      </c>
      <c r="B632" s="94"/>
      <c r="C632" s="351"/>
      <c r="D632" s="96"/>
      <c r="E632" s="97" t="s">
        <v>106</v>
      </c>
      <c r="F632" s="98"/>
      <c r="G632" s="94" t="s">
        <v>144</v>
      </c>
      <c r="H632" s="99"/>
      <c r="I632" s="99"/>
      <c r="J632" s="110"/>
      <c r="K632" s="98"/>
      <c r="L632" s="111"/>
      <c r="M632" s="112" t="b">
        <v>0</v>
      </c>
      <c r="N632" s="113" t="b">
        <v>0</v>
      </c>
      <c r="O632" s="113" t="b">
        <v>0</v>
      </c>
      <c r="P632" s="113" t="b">
        <v>0</v>
      </c>
      <c r="Q632" s="107"/>
      <c r="R632" s="106" t="str">
        <f t="array" ref="R632">IFERROR(INDEX('印量調查區'!G:G, MATCH(A632, '印量調查區'!A:A, 0)), "")</f>
        <v/>
      </c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  <c r="AI632" s="107"/>
      <c r="AJ632" s="107"/>
      <c r="AK632" s="107"/>
      <c r="AL632" s="107"/>
      <c r="AM632" s="107"/>
      <c r="AN632" s="107"/>
      <c r="AO632" s="107"/>
      <c r="AP632" s="107"/>
      <c r="AQ632" s="109"/>
      <c r="AR632" s="109" t="str">
        <f>IFERROR(__xludf.DUMMYFUNCTION("IF(IFERROR(VLOOKUP(A632, IMPORTRANGE(""https://docs.google.com/spreadsheets/d/1f7uHQQgxgff8nh6aFDrh_cqkeFpcVPsvJILesm778_0"", ""工作表1!A:B""), 2, FALSE), """") &lt;&gt; """", ""有縮圖"", ""無縮圖"")"),"有縮圖")</f>
        <v>有縮圖</v>
      </c>
      <c r="AS632" s="107"/>
    </row>
    <row r="633">
      <c r="A633" s="114" t="s">
        <v>1802</v>
      </c>
      <c r="B633" s="94"/>
      <c r="C633" s="351"/>
      <c r="D633" s="97" t="s">
        <v>3166</v>
      </c>
      <c r="E633" s="97" t="s">
        <v>2824</v>
      </c>
      <c r="F633" s="98"/>
      <c r="G633" s="94" t="s">
        <v>305</v>
      </c>
      <c r="H633" s="99"/>
      <c r="I633" s="99"/>
      <c r="J633" s="110"/>
      <c r="K633" s="98"/>
      <c r="L633" s="111"/>
      <c r="M633" s="112" t="b">
        <v>1</v>
      </c>
      <c r="N633" s="113" t="b">
        <v>0</v>
      </c>
      <c r="O633" s="113" t="b">
        <v>0</v>
      </c>
      <c r="P633" s="113" t="b">
        <v>0</v>
      </c>
      <c r="Q633" s="107"/>
      <c r="R633" s="106" t="str">
        <f t="array" ref="R633">IFERROR(INDEX('印量調查區'!G:G, MATCH(A633, '印量調查區'!A:A, 0)), "")</f>
        <v/>
      </c>
      <c r="S633" s="118" t="s">
        <v>10151</v>
      </c>
      <c r="T633" s="107"/>
      <c r="U633" s="107"/>
      <c r="V633" s="107"/>
      <c r="W633" s="118" t="s">
        <v>10153</v>
      </c>
      <c r="X633" s="107"/>
      <c r="Y633" s="107"/>
      <c r="Z633" s="118" t="s">
        <v>10155</v>
      </c>
      <c r="AA633" s="107"/>
      <c r="AB633" s="107"/>
      <c r="AC633" s="107"/>
      <c r="AD633" s="107"/>
      <c r="AE633" s="118" t="s">
        <v>10156</v>
      </c>
      <c r="AF633" s="107"/>
      <c r="AG633" s="107"/>
      <c r="AH633" s="107"/>
      <c r="AI633" s="107"/>
      <c r="AJ633" s="107"/>
      <c r="AK633" s="107"/>
      <c r="AL633" s="107"/>
      <c r="AM633" s="107"/>
      <c r="AN633" s="107"/>
      <c r="AO633" s="107"/>
      <c r="AP633" s="107"/>
      <c r="AQ633" s="109"/>
      <c r="AR633" s="109" t="str">
        <f>IFERROR(__xludf.DUMMYFUNCTION("IF(IFERROR(VLOOKUP(A633, IMPORTRANGE(""https://docs.google.com/spreadsheets/d/1f7uHQQgxgff8nh6aFDrh_cqkeFpcVPsvJILesm778_0"", ""工作表1!A:B""), 2, FALSE), """") &lt;&gt; """", ""有縮圖"", ""無縮圖"")"),"無縮圖")</f>
        <v>無縮圖</v>
      </c>
      <c r="AS633" s="107"/>
    </row>
    <row r="634">
      <c r="A634" s="114" t="s">
        <v>1803</v>
      </c>
      <c r="B634" s="94"/>
      <c r="C634" s="290" t="s">
        <v>2263</v>
      </c>
      <c r="D634" s="96"/>
      <c r="E634" s="96"/>
      <c r="F634" s="98"/>
      <c r="G634" s="94" t="s">
        <v>144</v>
      </c>
      <c r="H634" s="99"/>
      <c r="I634" s="99"/>
      <c r="J634" s="110"/>
      <c r="K634" s="98"/>
      <c r="L634" s="111"/>
      <c r="M634" s="112" t="b">
        <v>1</v>
      </c>
      <c r="N634" s="113" t="b">
        <v>0</v>
      </c>
      <c r="O634" s="113" t="b">
        <v>0</v>
      </c>
      <c r="P634" s="113" t="b">
        <v>0</v>
      </c>
      <c r="Q634" s="107"/>
      <c r="R634" s="106" t="str">
        <f t="array" ref="R634">IFERROR(INDEX('印量調查區'!G:G, MATCH(A634, '印量調查區'!A:A, 0)), "")</f>
        <v/>
      </c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18" t="s">
        <v>9233</v>
      </c>
      <c r="AF634" s="107"/>
      <c r="AG634" s="107"/>
      <c r="AH634" s="107"/>
      <c r="AI634" s="107"/>
      <c r="AJ634" s="107"/>
      <c r="AK634" s="107"/>
      <c r="AL634" s="107"/>
      <c r="AM634" s="107"/>
      <c r="AN634" s="107"/>
      <c r="AO634" s="107"/>
      <c r="AP634" s="107"/>
      <c r="AQ634" s="109"/>
      <c r="AR634" s="109" t="str">
        <f>IFERROR(__xludf.DUMMYFUNCTION("IF(IFERROR(VLOOKUP(A634, IMPORTRANGE(""https://docs.google.com/spreadsheets/d/1f7uHQQgxgff8nh6aFDrh_cqkeFpcVPsvJILesm778_0"", ""工作表1!A:B""), 2, FALSE), """") &lt;&gt; """", ""有縮圖"", ""無縮圖"")"),"無縮圖")</f>
        <v>無縮圖</v>
      </c>
      <c r="AS634" s="107"/>
    </row>
    <row r="635">
      <c r="A635" s="114" t="s">
        <v>1804</v>
      </c>
      <c r="B635" s="94"/>
      <c r="C635" s="351"/>
      <c r="D635" s="115" t="s">
        <v>2020</v>
      </c>
      <c r="E635" s="97" t="s">
        <v>2009</v>
      </c>
      <c r="F635" s="98"/>
      <c r="G635" s="94" t="s">
        <v>144</v>
      </c>
      <c r="H635" s="100"/>
      <c r="I635" s="100"/>
      <c r="J635" s="101"/>
      <c r="K635" s="98"/>
      <c r="L635" s="111"/>
      <c r="M635" s="112" t="b">
        <v>1</v>
      </c>
      <c r="N635" s="113" t="b">
        <v>0</v>
      </c>
      <c r="O635" s="113" t="b">
        <v>0</v>
      </c>
      <c r="P635" s="113" t="b">
        <v>0</v>
      </c>
      <c r="Q635" s="105"/>
      <c r="R635" s="106" t="str">
        <f t="array" ref="R635">IFERROR(INDEX('印量調查區'!G:G, MATCH(A635, '印量調查區'!A:A, 0)), "")</f>
        <v/>
      </c>
      <c r="S635" s="107"/>
      <c r="T635" s="107"/>
      <c r="U635" s="107"/>
      <c r="V635" s="107"/>
      <c r="W635" s="361" t="s">
        <v>5746</v>
      </c>
      <c r="X635" s="107"/>
      <c r="Y635" s="107"/>
      <c r="Z635" s="118" t="s">
        <v>5748</v>
      </c>
      <c r="AA635" s="107"/>
      <c r="AB635" s="107"/>
      <c r="AC635" s="107"/>
      <c r="AD635" s="107"/>
      <c r="AE635" s="107"/>
      <c r="AF635" s="107"/>
      <c r="AG635" s="107"/>
      <c r="AH635" s="107"/>
      <c r="AI635" s="107"/>
      <c r="AJ635" s="107"/>
      <c r="AK635" s="107"/>
      <c r="AL635" s="107"/>
      <c r="AM635" s="107"/>
      <c r="AN635" s="107"/>
      <c r="AO635" s="105"/>
      <c r="AP635" s="107"/>
      <c r="AQ635" s="109"/>
      <c r="AR635" s="109" t="str">
        <f>IFERROR(__xludf.DUMMYFUNCTION("IF(IFERROR(VLOOKUP(A635, IMPORTRANGE(""https://docs.google.com/spreadsheets/d/1f7uHQQgxgff8nh6aFDrh_cqkeFpcVPsvJILesm778_0"", ""工作表1!A:B""), 2, FALSE), """") &lt;&gt; """", ""有縮圖"", ""無縮圖"")"),"無縮圖")</f>
        <v>無縮圖</v>
      </c>
      <c r="AS635" s="107"/>
    </row>
    <row r="636">
      <c r="A636" s="114" t="s">
        <v>1806</v>
      </c>
      <c r="B636" s="94"/>
      <c r="C636" s="351"/>
      <c r="D636" s="96"/>
      <c r="E636" s="115" t="s">
        <v>1915</v>
      </c>
      <c r="F636" s="98"/>
      <c r="G636" s="94" t="s">
        <v>144</v>
      </c>
      <c r="H636" s="99"/>
      <c r="I636" s="99"/>
      <c r="J636" s="110"/>
      <c r="K636" s="98"/>
      <c r="L636" s="111"/>
      <c r="M636" s="112" t="b">
        <v>1</v>
      </c>
      <c r="N636" s="113" t="b">
        <v>0</v>
      </c>
      <c r="O636" s="113" t="b">
        <v>0</v>
      </c>
      <c r="P636" s="113" t="b">
        <v>0</v>
      </c>
      <c r="Q636" s="107"/>
      <c r="R636" s="106" t="str">
        <f t="array" ref="R636">IFERROR(INDEX('印量調查區'!G:G, MATCH(A636, '印量調查區'!A:A, 0)), "")</f>
        <v/>
      </c>
      <c r="S636" s="118" t="s">
        <v>10170</v>
      </c>
      <c r="T636" s="107"/>
      <c r="U636" s="107"/>
      <c r="V636" s="107"/>
      <c r="W636" s="105"/>
      <c r="X636" s="107"/>
      <c r="Y636" s="107"/>
      <c r="Z636" s="107"/>
      <c r="AA636" s="107"/>
      <c r="AB636" s="107"/>
      <c r="AC636" s="107"/>
      <c r="AD636" s="107"/>
      <c r="AE636" s="105"/>
      <c r="AF636" s="107"/>
      <c r="AG636" s="107"/>
      <c r="AH636" s="107"/>
      <c r="AI636" s="107"/>
      <c r="AJ636" s="107"/>
      <c r="AK636" s="118" t="s">
        <v>10175</v>
      </c>
      <c r="AL636" s="107"/>
      <c r="AM636" s="118" t="s">
        <v>10178</v>
      </c>
      <c r="AN636" s="107"/>
      <c r="AO636" s="107"/>
      <c r="AP636" s="107"/>
      <c r="AQ636" s="109"/>
      <c r="AR636" s="109" t="str">
        <f>IFERROR(__xludf.DUMMYFUNCTION("IF(IFERROR(VLOOKUP(A636, IMPORTRANGE(""https://docs.google.com/spreadsheets/d/1f7uHQQgxgff8nh6aFDrh_cqkeFpcVPsvJILesm778_0"", ""工作表1!A:B""), 2, FALSE), """") &lt;&gt; """", ""有縮圖"", ""無縮圖"")"),"無縮圖")</f>
        <v>無縮圖</v>
      </c>
      <c r="AS636" s="107"/>
    </row>
    <row r="637">
      <c r="A637" s="114" t="s">
        <v>1807</v>
      </c>
      <c r="B637" s="94"/>
      <c r="C637" s="290" t="s">
        <v>456</v>
      </c>
      <c r="D637" s="116"/>
      <c r="E637" s="97" t="s">
        <v>3637</v>
      </c>
      <c r="F637" s="98"/>
      <c r="G637" s="94" t="s">
        <v>144</v>
      </c>
      <c r="H637" s="99"/>
      <c r="I637" s="99"/>
      <c r="J637" s="110"/>
      <c r="K637" s="98"/>
      <c r="L637" s="111"/>
      <c r="M637" s="112" t="b">
        <v>1</v>
      </c>
      <c r="N637" s="113" t="b">
        <v>0</v>
      </c>
      <c r="O637" s="113" t="b">
        <v>0</v>
      </c>
      <c r="P637" s="113" t="b">
        <v>0</v>
      </c>
      <c r="Q637" s="107"/>
      <c r="R637" s="106" t="str">
        <f t="array" ref="R637">IFERROR(INDEX('印量調查區'!G:G, MATCH(A637, '印量調查區'!A:A, 0)), "")</f>
        <v/>
      </c>
      <c r="S637" s="107"/>
      <c r="T637" s="107"/>
      <c r="U637" s="107"/>
      <c r="V637" s="107"/>
      <c r="W637" s="118" t="s">
        <v>10181</v>
      </c>
      <c r="X637" s="107"/>
      <c r="Y637" s="105" t="s">
        <v>10182</v>
      </c>
      <c r="Z637" s="118" t="s">
        <v>10184</v>
      </c>
      <c r="AA637" s="107"/>
      <c r="AB637" s="107"/>
      <c r="AC637" s="107"/>
      <c r="AD637" s="107"/>
      <c r="AE637" s="107"/>
      <c r="AF637" s="107"/>
      <c r="AG637" s="107"/>
      <c r="AH637" s="107"/>
      <c r="AI637" s="107"/>
      <c r="AJ637" s="107"/>
      <c r="AK637" s="107"/>
      <c r="AL637" s="107"/>
      <c r="AM637" s="118" t="s">
        <v>10185</v>
      </c>
      <c r="AN637" s="107"/>
      <c r="AO637" s="107"/>
      <c r="AP637" s="107"/>
      <c r="AQ637" s="109"/>
      <c r="AR637" s="109" t="str">
        <f>IFERROR(__xludf.DUMMYFUNCTION("IF(IFERROR(VLOOKUP(A637, IMPORTRANGE(""https://docs.google.com/spreadsheets/d/1f7uHQQgxgff8nh6aFDrh_cqkeFpcVPsvJILesm778_0"", ""工作表1!A:B""), 2, FALSE), """") &lt;&gt; """", ""有縮圖"", ""無縮圖"")"),"無縮圖")</f>
        <v>無縮圖</v>
      </c>
      <c r="AS637" s="107"/>
    </row>
    <row r="638">
      <c r="A638" s="114" t="s">
        <v>1808</v>
      </c>
      <c r="B638" s="94" t="s">
        <v>10188</v>
      </c>
      <c r="C638" s="351"/>
      <c r="D638" s="97" t="s">
        <v>2675</v>
      </c>
      <c r="E638" s="97" t="s">
        <v>2675</v>
      </c>
      <c r="F638" s="98"/>
      <c r="G638" s="94" t="s">
        <v>140</v>
      </c>
      <c r="H638" s="99"/>
      <c r="I638" s="99"/>
      <c r="J638" s="110"/>
      <c r="K638" s="98"/>
      <c r="L638" s="111"/>
      <c r="M638" s="112" t="b">
        <v>1</v>
      </c>
      <c r="N638" s="113" t="b">
        <v>0</v>
      </c>
      <c r="O638" s="113" t="b">
        <v>0</v>
      </c>
      <c r="P638" s="113" t="b">
        <v>0</v>
      </c>
      <c r="Q638" s="105"/>
      <c r="R638" s="106" t="str">
        <f t="array" ref="R638">IFERROR(INDEX('印量調查區'!G:G, MATCH(A638, '印量調查區'!A:A, 0)), "")</f>
        <v/>
      </c>
      <c r="S638" s="107"/>
      <c r="T638" s="107"/>
      <c r="U638" s="107"/>
      <c r="V638" s="107"/>
      <c r="W638" s="118" t="s">
        <v>10190</v>
      </c>
      <c r="X638" s="107"/>
      <c r="Y638" s="107"/>
      <c r="Z638" s="107"/>
      <c r="AA638" s="107"/>
      <c r="AB638" s="107"/>
      <c r="AC638" s="107"/>
      <c r="AD638" s="107"/>
      <c r="AE638" s="118" t="s">
        <v>10191</v>
      </c>
      <c r="AF638" s="107"/>
      <c r="AG638" s="107"/>
      <c r="AH638" s="107"/>
      <c r="AI638" s="107"/>
      <c r="AJ638" s="107"/>
      <c r="AK638" s="118" t="s">
        <v>10195</v>
      </c>
      <c r="AL638" s="105"/>
      <c r="AM638" s="107"/>
      <c r="AN638" s="107"/>
      <c r="AO638" s="107"/>
      <c r="AP638" s="107"/>
      <c r="AQ638" s="109"/>
      <c r="AR638" s="109" t="str">
        <f>IFERROR(__xludf.DUMMYFUNCTION("IF(IFERROR(VLOOKUP(A638, IMPORTRANGE(""https://docs.google.com/spreadsheets/d/1f7uHQQgxgff8nh6aFDrh_cqkeFpcVPsvJILesm778_0"", ""工作表1!A:B""), 2, FALSE), """") &lt;&gt; """", ""有縮圖"", ""無縮圖"")"),"無縮圖")</f>
        <v>無縮圖</v>
      </c>
      <c r="AS638" s="107"/>
    </row>
    <row r="639">
      <c r="A639" s="114" t="s">
        <v>1809</v>
      </c>
      <c r="B639" s="94"/>
      <c r="C639" s="290" t="s">
        <v>2678</v>
      </c>
      <c r="D639" s="116"/>
      <c r="E639" s="96"/>
      <c r="F639" s="98"/>
      <c r="G639" s="94" t="s">
        <v>2088</v>
      </c>
      <c r="H639" s="99"/>
      <c r="I639" s="99"/>
      <c r="J639" s="110"/>
      <c r="K639" s="98"/>
      <c r="L639" s="111"/>
      <c r="M639" s="112" t="b">
        <v>1</v>
      </c>
      <c r="N639" s="113" t="b">
        <v>0</v>
      </c>
      <c r="O639" s="113" t="b">
        <v>0</v>
      </c>
      <c r="P639" s="113" t="b">
        <v>0</v>
      </c>
      <c r="Q639" s="105"/>
      <c r="R639" s="106" t="str">
        <f t="array" ref="R639">IFERROR(INDEX('印量調查區'!G:G, MATCH(A639, '印量調查區'!A:A, 0)), "")</f>
        <v/>
      </c>
      <c r="S639" s="107"/>
      <c r="T639" s="107"/>
      <c r="U639" s="107"/>
      <c r="V639" s="107"/>
      <c r="W639" s="118" t="s">
        <v>10203</v>
      </c>
      <c r="X639" s="107"/>
      <c r="Y639" s="107"/>
      <c r="Z639" s="107"/>
      <c r="AA639" s="107"/>
      <c r="AB639" s="105"/>
      <c r="AC639" s="107"/>
      <c r="AD639" s="105"/>
      <c r="AE639" s="118" t="s">
        <v>10205</v>
      </c>
      <c r="AF639" s="107"/>
      <c r="AG639" s="107"/>
      <c r="AH639" s="107"/>
      <c r="AI639" s="107"/>
      <c r="AJ639" s="107"/>
      <c r="AK639" s="107"/>
      <c r="AL639" s="118" t="s">
        <v>10209</v>
      </c>
      <c r="AM639" s="107"/>
      <c r="AN639" s="107"/>
      <c r="AO639" s="107"/>
      <c r="AP639" s="107"/>
      <c r="AQ639" s="109"/>
      <c r="AR639" s="109" t="str">
        <f>IFERROR(__xludf.DUMMYFUNCTION("IF(IFERROR(VLOOKUP(A639, IMPORTRANGE(""https://docs.google.com/spreadsheets/d/1f7uHQQgxgff8nh6aFDrh_cqkeFpcVPsvJILesm778_0"", ""工作表1!A:B""), 2, FALSE), """") &lt;&gt; """", ""有縮圖"", ""無縮圖"")"),"無縮圖")</f>
        <v>無縮圖</v>
      </c>
      <c r="AS639" s="107"/>
    </row>
    <row r="640">
      <c r="A640" s="114" t="s">
        <v>1811</v>
      </c>
      <c r="B640" s="94"/>
      <c r="C640" s="290" t="s">
        <v>2704</v>
      </c>
      <c r="D640" s="97" t="s">
        <v>2704</v>
      </c>
      <c r="E640" s="96"/>
      <c r="F640" s="98"/>
      <c r="G640" s="94" t="s">
        <v>140</v>
      </c>
      <c r="H640" s="100"/>
      <c r="I640" s="100"/>
      <c r="J640" s="110"/>
      <c r="K640" s="94"/>
      <c r="L640" s="111"/>
      <c r="M640" s="112" t="b">
        <v>0</v>
      </c>
      <c r="N640" s="113" t="b">
        <v>0</v>
      </c>
      <c r="O640" s="113" t="b">
        <v>0</v>
      </c>
      <c r="P640" s="113" t="b">
        <v>0</v>
      </c>
      <c r="Q640" s="107"/>
      <c r="R640" s="106" t="str">
        <f t="array" ref="R640">IFERROR(INDEX('印量調查區'!G:G, MATCH(A640, '印量調查區'!A:A, 0)), "")</f>
        <v/>
      </c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  <c r="AI640" s="107"/>
      <c r="AJ640" s="107"/>
      <c r="AK640" s="107"/>
      <c r="AL640" s="107"/>
      <c r="AM640" s="107"/>
      <c r="AN640" s="105"/>
      <c r="AO640" s="105"/>
      <c r="AP640" s="105"/>
      <c r="AQ640" s="109"/>
      <c r="AR640" s="109" t="str">
        <f>IFERROR(__xludf.DUMMYFUNCTION("IF(IFERROR(VLOOKUP(A640, IMPORTRANGE(""https://docs.google.com/spreadsheets/d/1f7uHQQgxgff8nh6aFDrh_cqkeFpcVPsvJILesm778_0"", ""工作表1!A:B""), 2, FALSE), """") &lt;&gt; """", ""有縮圖"", ""無縮圖"")"),"無縮圖")</f>
        <v>無縮圖</v>
      </c>
      <c r="AS640" s="107"/>
    </row>
    <row r="641">
      <c r="A641" s="114" t="s">
        <v>1812</v>
      </c>
      <c r="B641" s="94" t="s">
        <v>7716</v>
      </c>
      <c r="C641" s="290" t="s">
        <v>2490</v>
      </c>
      <c r="D641" s="97" t="s">
        <v>2490</v>
      </c>
      <c r="E641" s="96"/>
      <c r="F641" s="98"/>
      <c r="G641" s="94" t="s">
        <v>144</v>
      </c>
      <c r="H641" s="99"/>
      <c r="I641" s="100" t="s">
        <v>108</v>
      </c>
      <c r="J641" s="117" t="s">
        <v>145</v>
      </c>
      <c r="K641" s="98"/>
      <c r="L641" s="111"/>
      <c r="M641" s="112" t="b">
        <v>1</v>
      </c>
      <c r="N641" s="113" t="b">
        <v>1</v>
      </c>
      <c r="O641" s="113" t="b">
        <v>0</v>
      </c>
      <c r="P641" s="113" t="b">
        <v>0</v>
      </c>
      <c r="Q641" s="105"/>
      <c r="R641" s="106" t="str">
        <f t="array" ref="R641">IFERROR(INDEX('印量調查區'!G:G, MATCH(A641, '印量調查區'!A:A, 0)), "")</f>
        <v/>
      </c>
      <c r="S641" s="118" t="s">
        <v>7721</v>
      </c>
      <c r="T641" s="107"/>
      <c r="U641" s="107"/>
      <c r="V641" s="107"/>
      <c r="W641" s="118" t="s">
        <v>7722</v>
      </c>
      <c r="X641" s="107"/>
      <c r="Y641" s="118" t="s">
        <v>7723</v>
      </c>
      <c r="Z641" s="118" t="s">
        <v>7724</v>
      </c>
      <c r="AA641" s="107"/>
      <c r="AB641" s="107"/>
      <c r="AC641" s="107"/>
      <c r="AD641" s="107"/>
      <c r="AE641" s="107"/>
      <c r="AF641" s="107"/>
      <c r="AG641" s="107"/>
      <c r="AH641" s="107"/>
      <c r="AI641" s="107"/>
      <c r="AJ641" s="118" t="s">
        <v>7727</v>
      </c>
      <c r="AK641" s="107"/>
      <c r="AL641" s="107"/>
      <c r="AM641" s="107"/>
      <c r="AN641" s="107"/>
      <c r="AO641" s="107"/>
      <c r="AP641" s="107"/>
      <c r="AQ641" s="109"/>
      <c r="AR641" s="109" t="str">
        <f>IFERROR(__xludf.DUMMYFUNCTION("IF(IFERROR(VLOOKUP(A641, IMPORTRANGE(""https://docs.google.com/spreadsheets/d/1f7uHQQgxgff8nh6aFDrh_cqkeFpcVPsvJILesm778_0"", ""工作表1!A:B""), 2, FALSE), """") &lt;&gt; """", ""有縮圖"", ""無縮圖"")"),"有縮圖")</f>
        <v>有縮圖</v>
      </c>
      <c r="AS641" s="107"/>
    </row>
    <row r="642">
      <c r="A642" s="114" t="s">
        <v>1813</v>
      </c>
      <c r="B642" s="94"/>
      <c r="C642" s="351"/>
      <c r="D642" s="115" t="s">
        <v>3065</v>
      </c>
      <c r="E642" s="97" t="s">
        <v>1587</v>
      </c>
      <c r="F642" s="98"/>
      <c r="G642" s="94" t="s">
        <v>144</v>
      </c>
      <c r="H642" s="99"/>
      <c r="I642" s="99"/>
      <c r="J642" s="110"/>
      <c r="K642" s="98"/>
      <c r="L642" s="111"/>
      <c r="M642" s="112" t="b">
        <v>1</v>
      </c>
      <c r="N642" s="113" t="b">
        <v>0</v>
      </c>
      <c r="O642" s="113" t="b">
        <v>0</v>
      </c>
      <c r="P642" s="113" t="b">
        <v>0</v>
      </c>
      <c r="Q642" s="107"/>
      <c r="R642" s="106" t="str">
        <f t="array" ref="R642">IFERROR(INDEX('印量調查區'!G:G, MATCH(A642, '印量調查區'!A:A, 0)), "")</f>
        <v/>
      </c>
      <c r="S642" s="118" t="s">
        <v>10196</v>
      </c>
      <c r="T642" s="107"/>
      <c r="U642" s="105"/>
      <c r="V642" s="107"/>
      <c r="W642" s="105" t="s">
        <v>3629</v>
      </c>
      <c r="X642" s="118" t="s">
        <v>10197</v>
      </c>
      <c r="Y642" s="105" t="s">
        <v>118</v>
      </c>
      <c r="Z642" s="107"/>
      <c r="AA642" s="107"/>
      <c r="AB642" s="107"/>
      <c r="AC642" s="107"/>
      <c r="AD642" s="107"/>
      <c r="AE642" s="105" t="s">
        <v>124</v>
      </c>
      <c r="AF642" s="105"/>
      <c r="AG642" s="105"/>
      <c r="AH642" s="107"/>
      <c r="AI642" s="107"/>
      <c r="AJ642" s="107"/>
      <c r="AK642" s="107"/>
      <c r="AL642" s="118" t="s">
        <v>10199</v>
      </c>
      <c r="AM642" s="107"/>
      <c r="AN642" s="108"/>
      <c r="AO642" s="107"/>
      <c r="AP642" s="107"/>
      <c r="AQ642" s="109"/>
      <c r="AR642" s="109" t="str">
        <f>IFERROR(__xludf.DUMMYFUNCTION("IF(IFERROR(VLOOKUP(A642, IMPORTRANGE(""https://docs.google.com/spreadsheets/d/1f7uHQQgxgff8nh6aFDrh_cqkeFpcVPsvJILesm778_0"", ""工作表1!A:B""), 2, FALSE), """") &lt;&gt; """", ""有縮圖"", ""無縮圖"")"),"有縮圖")</f>
        <v>有縮圖</v>
      </c>
      <c r="AS642" s="107"/>
    </row>
    <row r="643">
      <c r="A643" s="114" t="s">
        <v>1814</v>
      </c>
      <c r="B643" s="94" t="s">
        <v>7773</v>
      </c>
      <c r="C643" s="120" t="s">
        <v>2539</v>
      </c>
      <c r="D643" s="97" t="s">
        <v>3219</v>
      </c>
      <c r="E643" s="116"/>
      <c r="F643" s="98"/>
      <c r="G643" s="94" t="s">
        <v>144</v>
      </c>
      <c r="H643" s="100" t="s">
        <v>17</v>
      </c>
      <c r="I643" s="100" t="s">
        <v>367</v>
      </c>
      <c r="J643" s="117" t="s">
        <v>145</v>
      </c>
      <c r="K643" s="21" t="s">
        <v>10235</v>
      </c>
      <c r="L643" s="111"/>
      <c r="M643" s="112" t="b">
        <v>1</v>
      </c>
      <c r="N643" s="113" t="b">
        <v>1</v>
      </c>
      <c r="O643" s="113" t="b">
        <v>0</v>
      </c>
      <c r="P643" s="113" t="b">
        <v>1</v>
      </c>
      <c r="Q643" s="107"/>
      <c r="R643" s="106" t="str">
        <f t="array" ref="R643">IFERROR(INDEX('印量調查區'!G:G, MATCH(A643, '印量調查區'!A:A, 0)), "")</f>
        <v/>
      </c>
      <c r="S643" s="118" t="s">
        <v>7777</v>
      </c>
      <c r="T643" s="107"/>
      <c r="U643" s="107"/>
      <c r="V643" s="107"/>
      <c r="W643" s="118" t="s">
        <v>7778</v>
      </c>
      <c r="X643" s="107"/>
      <c r="Y643" s="107"/>
      <c r="Z643" s="118" t="s">
        <v>7779</v>
      </c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5"/>
      <c r="AO643" s="118" t="s">
        <v>10240</v>
      </c>
      <c r="AP643" s="107"/>
      <c r="AQ643" s="109"/>
      <c r="AR643" s="109" t="str">
        <f>IFERROR(__xludf.DUMMYFUNCTION("IF(IFERROR(VLOOKUP(A643, IMPORTRANGE(""https://docs.google.com/spreadsheets/d/1f7uHQQgxgff8nh6aFDrh_cqkeFpcVPsvJILesm778_0"", ""工作表1!A:B""), 2, FALSE), """") &lt;&gt; """", ""有縮圖"", ""無縮圖"")"),"有縮圖")</f>
        <v>有縮圖</v>
      </c>
      <c r="AS643" s="107"/>
    </row>
    <row r="644">
      <c r="A644" s="114" t="s">
        <v>1816</v>
      </c>
      <c r="B644" s="94"/>
      <c r="C644" s="351"/>
      <c r="D644" s="116"/>
      <c r="E644" s="97" t="s">
        <v>2977</v>
      </c>
      <c r="F644" s="98"/>
      <c r="G644" s="94" t="s">
        <v>144</v>
      </c>
      <c r="H644" s="99"/>
      <c r="I644" s="99"/>
      <c r="J644" s="110"/>
      <c r="K644" s="94"/>
      <c r="L644" s="111"/>
      <c r="M644" s="112" t="b">
        <v>1</v>
      </c>
      <c r="N644" s="113" t="b">
        <v>0</v>
      </c>
      <c r="O644" s="113" t="b">
        <v>1</v>
      </c>
      <c r="P644" s="113" t="b">
        <v>0</v>
      </c>
      <c r="Q644" s="105"/>
      <c r="R644" s="106" t="str">
        <f t="array" ref="R644">IFERROR(INDEX('印量調查區'!G:G, MATCH(A644, '印量調查區'!A:A, 0)), "")</f>
        <v/>
      </c>
      <c r="S644" s="118" t="s">
        <v>10244</v>
      </c>
      <c r="T644" s="107"/>
      <c r="U644" s="107"/>
      <c r="V644" s="107"/>
      <c r="W644" s="105"/>
      <c r="X644" s="107"/>
      <c r="Y644" s="107"/>
      <c r="Z644" s="107"/>
      <c r="AA644" s="107"/>
      <c r="AB644" s="107"/>
      <c r="AC644" s="107"/>
      <c r="AD644" s="107"/>
      <c r="AE644" s="105"/>
      <c r="AF644" s="107"/>
      <c r="AG644" s="107"/>
      <c r="AH644" s="107"/>
      <c r="AI644" s="107"/>
      <c r="AJ644" s="107"/>
      <c r="AK644" s="107"/>
      <c r="AL644" s="105"/>
      <c r="AM644" s="107"/>
      <c r="AN644" s="118" t="s">
        <v>10246</v>
      </c>
      <c r="AO644" s="107"/>
      <c r="AP644" s="107"/>
      <c r="AQ644" s="109"/>
      <c r="AR644" s="109" t="str">
        <f>IFERROR(__xludf.DUMMYFUNCTION("IF(IFERROR(VLOOKUP(A644, IMPORTRANGE(""https://docs.google.com/spreadsheets/d/1f7uHQQgxgff8nh6aFDrh_cqkeFpcVPsvJILesm778_0"", ""工作表1!A:B""), 2, FALSE), """") &lt;&gt; """", ""有縮圖"", ""無縮圖"")"),"無縮圖")</f>
        <v>無縮圖</v>
      </c>
      <c r="AS644" s="107"/>
    </row>
    <row r="645">
      <c r="A645" s="114" t="s">
        <v>1817</v>
      </c>
      <c r="B645" s="94"/>
      <c r="C645" s="290" t="s">
        <v>2667</v>
      </c>
      <c r="D645" s="97" t="s">
        <v>2667</v>
      </c>
      <c r="E645" s="96"/>
      <c r="F645" s="98"/>
      <c r="G645" s="94" t="s">
        <v>140</v>
      </c>
      <c r="H645" s="100"/>
      <c r="I645" s="100" t="s">
        <v>108</v>
      </c>
      <c r="J645" s="117" t="s">
        <v>10249</v>
      </c>
      <c r="K645" s="94" t="s">
        <v>3248</v>
      </c>
      <c r="L645" s="111"/>
      <c r="M645" s="112" t="b">
        <v>1</v>
      </c>
      <c r="N645" s="113" t="b">
        <v>1</v>
      </c>
      <c r="O645" s="113" t="b">
        <v>1</v>
      </c>
      <c r="P645" s="113" t="b">
        <v>0</v>
      </c>
      <c r="Q645" s="107"/>
      <c r="R645" s="106" t="str">
        <f t="array" ref="R645">IFERROR(INDEX('印量調查區'!G:G, MATCH(A645, '印量調查區'!A:A, 0)), "")</f>
        <v/>
      </c>
      <c r="S645" s="118" t="s">
        <v>5926</v>
      </c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  <c r="AI645" s="107"/>
      <c r="AJ645" s="107"/>
      <c r="AK645" s="107"/>
      <c r="AL645" s="107"/>
      <c r="AM645" s="107"/>
      <c r="AN645" s="118" t="s">
        <v>10253</v>
      </c>
      <c r="AO645" s="105"/>
      <c r="AP645" s="107"/>
      <c r="AQ645" s="109"/>
      <c r="AR645" s="109" t="str">
        <f>IFERROR(__xludf.DUMMYFUNCTION("IF(IFERROR(VLOOKUP(A645, IMPORTRANGE(""https://docs.google.com/spreadsheets/d/1f7uHQQgxgff8nh6aFDrh_cqkeFpcVPsvJILesm778_0"", ""工作表1!A:B""), 2, FALSE), """") &lt;&gt; """", ""有縮圖"", ""無縮圖"")"),"無縮圖")</f>
        <v>無縮圖</v>
      </c>
      <c r="AS645" s="107"/>
    </row>
    <row r="646">
      <c r="A646" s="114" t="s">
        <v>1818</v>
      </c>
      <c r="B646" s="94"/>
      <c r="C646" s="351"/>
      <c r="D646" s="97" t="s">
        <v>3351</v>
      </c>
      <c r="E646" s="97" t="s">
        <v>3351</v>
      </c>
      <c r="F646" s="98"/>
      <c r="G646" s="94" t="s">
        <v>140</v>
      </c>
      <c r="H646" s="99"/>
      <c r="I646" s="100"/>
      <c r="J646" s="101"/>
      <c r="K646" s="98"/>
      <c r="L646" s="111"/>
      <c r="M646" s="112" t="b">
        <v>1</v>
      </c>
      <c r="N646" s="113" t="b">
        <v>0</v>
      </c>
      <c r="O646" s="113" t="b">
        <v>0</v>
      </c>
      <c r="P646" s="113" t="b">
        <v>0</v>
      </c>
      <c r="Q646" s="105" t="s">
        <v>410</v>
      </c>
      <c r="R646" s="106" t="str">
        <f t="array" ref="R646">IFERROR(INDEX('印量調查區'!G:G, MATCH(A646, '印量調查區'!A:A, 0)), "")</f>
        <v/>
      </c>
      <c r="S646" s="118" t="s">
        <v>10264</v>
      </c>
      <c r="T646" s="107"/>
      <c r="U646" s="107"/>
      <c r="V646" s="107"/>
      <c r="W646" s="118" t="s">
        <v>10266</v>
      </c>
      <c r="X646" s="107"/>
      <c r="Y646" s="107"/>
      <c r="Z646" s="105"/>
      <c r="AA646" s="107"/>
      <c r="AB646" s="107"/>
      <c r="AC646" s="107"/>
      <c r="AD646" s="118" t="s">
        <v>10268</v>
      </c>
      <c r="AE646" s="118" t="s">
        <v>10270</v>
      </c>
      <c r="AF646" s="107"/>
      <c r="AG646" s="118" t="s">
        <v>10271</v>
      </c>
      <c r="AH646" s="107"/>
      <c r="AI646" s="118" t="s">
        <v>10273</v>
      </c>
      <c r="AJ646" s="107"/>
      <c r="AK646" s="107"/>
      <c r="AL646" s="118" t="s">
        <v>10274</v>
      </c>
      <c r="AM646" s="107"/>
      <c r="AN646" s="107"/>
      <c r="AO646" s="107"/>
      <c r="AP646" s="118" t="s">
        <v>10276</v>
      </c>
      <c r="AQ646" s="109"/>
      <c r="AR646" s="109" t="str">
        <f>IFERROR(__xludf.DUMMYFUNCTION("IF(IFERROR(VLOOKUP(A646, IMPORTRANGE(""https://docs.google.com/spreadsheets/d/1f7uHQQgxgff8nh6aFDrh_cqkeFpcVPsvJILesm778_0"", ""工作表1!A:B""), 2, FALSE), """") &lt;&gt; """", ""有縮圖"", ""無縮圖"")"),"無縮圖")</f>
        <v>無縮圖</v>
      </c>
      <c r="AS646" s="107"/>
    </row>
    <row r="647">
      <c r="A647" s="114" t="s">
        <v>1819</v>
      </c>
      <c r="B647" s="94" t="s">
        <v>6638</v>
      </c>
      <c r="C647" s="351"/>
      <c r="D647" s="115" t="s">
        <v>3235</v>
      </c>
      <c r="E647" s="97" t="s">
        <v>3235</v>
      </c>
      <c r="F647" s="98"/>
      <c r="G647" s="94" t="s">
        <v>144</v>
      </c>
      <c r="H647" s="100"/>
      <c r="I647" s="100" t="s">
        <v>108</v>
      </c>
      <c r="J647" s="117" t="s">
        <v>145</v>
      </c>
      <c r="K647" s="94"/>
      <c r="L647" s="111"/>
      <c r="M647" s="112" t="b">
        <v>1</v>
      </c>
      <c r="N647" s="113" t="b">
        <v>1</v>
      </c>
      <c r="O647" s="113" t="b">
        <v>0</v>
      </c>
      <c r="P647" s="113" t="b">
        <v>0</v>
      </c>
      <c r="Q647" s="107"/>
      <c r="R647" s="106" t="str">
        <f t="array" ref="R647">IFERROR(INDEX('印量調查區'!G:G, MATCH(A647, '印量調查區'!A:A, 0)), "")</f>
        <v/>
      </c>
      <c r="S647" s="118" t="s">
        <v>6642</v>
      </c>
      <c r="T647" s="118" t="s">
        <v>6643</v>
      </c>
      <c r="U647" s="107"/>
      <c r="V647" s="107"/>
      <c r="W647" s="118" t="s">
        <v>6644</v>
      </c>
      <c r="X647" s="107"/>
      <c r="Y647" s="105" t="s">
        <v>10286</v>
      </c>
      <c r="Z647" s="105" t="s">
        <v>10288</v>
      </c>
      <c r="AA647" s="107"/>
      <c r="AB647" s="107"/>
      <c r="AC647" s="107"/>
      <c r="AD647" s="107"/>
      <c r="AE647" s="118" t="s">
        <v>6647</v>
      </c>
      <c r="AF647" s="118" t="s">
        <v>6648</v>
      </c>
      <c r="AG647" s="107"/>
      <c r="AH647" s="107"/>
      <c r="AI647" s="118" t="s">
        <v>6650</v>
      </c>
      <c r="AJ647" s="118" t="s">
        <v>6651</v>
      </c>
      <c r="AK647" s="107"/>
      <c r="AL647" s="107"/>
      <c r="AM647" s="107"/>
      <c r="AN647" s="105"/>
      <c r="AO647" s="105"/>
      <c r="AP647" s="107"/>
      <c r="AQ647" s="109"/>
      <c r="AR647" s="109" t="str">
        <f>IFERROR(__xludf.DUMMYFUNCTION("IF(IFERROR(VLOOKUP(A647, IMPORTRANGE(""https://docs.google.com/spreadsheets/d/1f7uHQQgxgff8nh6aFDrh_cqkeFpcVPsvJILesm778_0"", ""工作表1!A:B""), 2, FALSE), """") &lt;&gt; """", ""有縮圖"", ""無縮圖"")"),"有縮圖")</f>
        <v>有縮圖</v>
      </c>
      <c r="AS647" s="107"/>
    </row>
    <row r="648">
      <c r="A648" s="114" t="s">
        <v>1820</v>
      </c>
      <c r="B648" s="94"/>
      <c r="C648" s="351"/>
      <c r="D648" s="97" t="s">
        <v>3154</v>
      </c>
      <c r="E648" s="97" t="s">
        <v>2449</v>
      </c>
      <c r="F648" s="98"/>
      <c r="G648" s="94" t="s">
        <v>4347</v>
      </c>
      <c r="H648" s="99"/>
      <c r="I648" s="100"/>
      <c r="J648" s="101"/>
      <c r="K648" s="94"/>
      <c r="L648" s="111"/>
      <c r="M648" s="112" t="b">
        <v>1</v>
      </c>
      <c r="N648" s="113" t="b">
        <v>0</v>
      </c>
      <c r="O648" s="113" t="b">
        <v>0</v>
      </c>
      <c r="P648" s="113" t="b">
        <v>0</v>
      </c>
      <c r="Q648" s="105" t="s">
        <v>410</v>
      </c>
      <c r="R648" s="106" t="str">
        <f t="array" ref="R648">IFERROR(INDEX('印量調查區'!G:G, MATCH(A648, '印量調查區'!A:A, 0)), "")</f>
        <v/>
      </c>
      <c r="S648" s="118" t="s">
        <v>10303</v>
      </c>
      <c r="T648" s="107"/>
      <c r="U648" s="107"/>
      <c r="V648" s="107"/>
      <c r="W648" s="118" t="s">
        <v>10305</v>
      </c>
      <c r="X648" s="107"/>
      <c r="Y648" s="107"/>
      <c r="Z648" s="107"/>
      <c r="AA648" s="107"/>
      <c r="AB648" s="107"/>
      <c r="AC648" s="107"/>
      <c r="AD648" s="107"/>
      <c r="AE648" s="118" t="s">
        <v>10308</v>
      </c>
      <c r="AF648" s="107"/>
      <c r="AG648" s="107"/>
      <c r="AH648" s="107"/>
      <c r="AI648" s="107"/>
      <c r="AJ648" s="107"/>
      <c r="AK648" s="107"/>
      <c r="AL648" s="118" t="s">
        <v>10310</v>
      </c>
      <c r="AM648" s="107"/>
      <c r="AN648" s="107"/>
      <c r="AO648" s="105"/>
      <c r="AP648" s="107"/>
      <c r="AQ648" s="109"/>
      <c r="AR648" s="109" t="str">
        <f>IFERROR(__xludf.DUMMYFUNCTION("IF(IFERROR(VLOOKUP(A648, IMPORTRANGE(""https://docs.google.com/spreadsheets/d/1f7uHQQgxgff8nh6aFDrh_cqkeFpcVPsvJILesm778_0"", ""工作表1!A:B""), 2, FALSE), """") &lt;&gt; """", ""有縮圖"", ""無縮圖"")"),"無縮圖")</f>
        <v>無縮圖</v>
      </c>
      <c r="AS648" s="107"/>
    </row>
    <row r="649">
      <c r="A649" s="114" t="s">
        <v>1821</v>
      </c>
      <c r="B649" s="94"/>
      <c r="C649" s="351"/>
      <c r="D649" s="97" t="s">
        <v>2648</v>
      </c>
      <c r="E649" s="97" t="s">
        <v>3750</v>
      </c>
      <c r="F649" s="98"/>
      <c r="G649" s="94" t="s">
        <v>140</v>
      </c>
      <c r="H649" s="99"/>
      <c r="I649" s="100"/>
      <c r="J649" s="110"/>
      <c r="K649" s="94"/>
      <c r="L649" s="111"/>
      <c r="M649" s="112" t="b">
        <v>1</v>
      </c>
      <c r="N649" s="113" t="b">
        <v>0</v>
      </c>
      <c r="O649" s="113" t="b">
        <v>0</v>
      </c>
      <c r="P649" s="113" t="b">
        <v>0</v>
      </c>
      <c r="Q649" s="107"/>
      <c r="R649" s="106" t="str">
        <f t="array" ref="R649">IFERROR(INDEX('印量調查區'!G:G, MATCH(A649, '印量調查區'!A:A, 0)), "")</f>
        <v/>
      </c>
      <c r="S649" s="118" t="s">
        <v>10317</v>
      </c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  <c r="AI649" s="107"/>
      <c r="AJ649" s="107"/>
      <c r="AK649" s="107"/>
      <c r="AL649" s="107"/>
      <c r="AM649" s="107"/>
      <c r="AN649" s="107"/>
      <c r="AO649" s="107"/>
      <c r="AP649" s="107"/>
      <c r="AQ649" s="109"/>
      <c r="AR649" s="109" t="str">
        <f>IFERROR(__xludf.DUMMYFUNCTION("IF(IFERROR(VLOOKUP(A649, IMPORTRANGE(""https://docs.google.com/spreadsheets/d/1f7uHQQgxgff8nh6aFDrh_cqkeFpcVPsvJILesm778_0"", ""工作表1!A:B""), 2, FALSE), """") &lt;&gt; """", ""有縮圖"", ""無縮圖"")"),"無縮圖")</f>
        <v>無縮圖</v>
      </c>
      <c r="AS649" s="107"/>
    </row>
    <row r="650">
      <c r="A650" s="114" t="s">
        <v>1822</v>
      </c>
      <c r="B650" s="94"/>
      <c r="C650" s="351"/>
      <c r="D650" s="96"/>
      <c r="E650" s="97" t="s">
        <v>3410</v>
      </c>
      <c r="F650" s="98"/>
      <c r="G650" s="94" t="s">
        <v>144</v>
      </c>
      <c r="H650" s="99"/>
      <c r="I650" s="100"/>
      <c r="J650" s="101"/>
      <c r="K650" s="98"/>
      <c r="L650" s="111"/>
      <c r="M650" s="112" t="b">
        <v>1</v>
      </c>
      <c r="N650" s="113" t="b">
        <v>0</v>
      </c>
      <c r="O650" s="113" t="b">
        <v>0</v>
      </c>
      <c r="P650" s="113" t="b">
        <v>0</v>
      </c>
      <c r="Q650" s="107"/>
      <c r="R650" s="106" t="str">
        <f t="array" ref="R650">IFERROR(INDEX('印量調查區'!G:G, MATCH(A650, '印量調查區'!A:A, 0)), "")</f>
        <v/>
      </c>
      <c r="S650" s="118" t="s">
        <v>10324</v>
      </c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  <c r="AI650" s="107"/>
      <c r="AJ650" s="107"/>
      <c r="AK650" s="107"/>
      <c r="AL650" s="107"/>
      <c r="AM650" s="107"/>
      <c r="AN650" s="107"/>
      <c r="AO650" s="107"/>
      <c r="AP650" s="107"/>
      <c r="AQ650" s="109"/>
      <c r="AR650" s="109" t="str">
        <f>IFERROR(__xludf.DUMMYFUNCTION("IF(IFERROR(VLOOKUP(A650, IMPORTRANGE(""https://docs.google.com/spreadsheets/d/1f7uHQQgxgff8nh6aFDrh_cqkeFpcVPsvJILesm778_0"", ""工作表1!A:B""), 2, FALSE), """") &lt;&gt; """", ""有縮圖"", ""無縮圖"")"),"無縮圖")</f>
        <v>無縮圖</v>
      </c>
      <c r="AS650" s="107"/>
    </row>
    <row r="651">
      <c r="A651" s="114" t="s">
        <v>1823</v>
      </c>
      <c r="B651" s="94"/>
      <c r="C651" s="290" t="s">
        <v>2635</v>
      </c>
      <c r="D651" s="97" t="s">
        <v>3297</v>
      </c>
      <c r="E651" s="96"/>
      <c r="F651" s="98"/>
      <c r="G651" s="94" t="s">
        <v>140</v>
      </c>
      <c r="H651" s="99"/>
      <c r="I651" s="99"/>
      <c r="J651" s="110"/>
      <c r="K651" s="98"/>
      <c r="L651" s="111"/>
      <c r="M651" s="112" t="b">
        <v>1</v>
      </c>
      <c r="N651" s="113" t="b">
        <v>0</v>
      </c>
      <c r="O651" s="113" t="b">
        <v>0</v>
      </c>
      <c r="P651" s="113" t="b">
        <v>0</v>
      </c>
      <c r="Q651" s="107"/>
      <c r="R651" s="106"/>
      <c r="S651" s="118" t="s">
        <v>10336</v>
      </c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5"/>
      <c r="AF651" s="107"/>
      <c r="AG651" s="107"/>
      <c r="AH651" s="107"/>
      <c r="AI651" s="107"/>
      <c r="AJ651" s="107"/>
      <c r="AK651" s="107"/>
      <c r="AL651" s="118" t="s">
        <v>10343</v>
      </c>
      <c r="AM651" s="107"/>
      <c r="AN651" s="107"/>
      <c r="AO651" s="107"/>
      <c r="AP651" s="107"/>
      <c r="AQ651" s="109"/>
      <c r="AR651" s="109" t="str">
        <f>IFERROR(__xludf.DUMMYFUNCTION("IF(IFERROR(VLOOKUP(A651, IMPORTRANGE(""https://docs.google.com/spreadsheets/d/1f7uHQQgxgff8nh6aFDrh_cqkeFpcVPsvJILesm778_0"", ""工作表1!A:B""), 2, FALSE), """") &lt;&gt; """", ""有縮圖"", ""無縮圖"")"),"無縮圖")</f>
        <v>無縮圖</v>
      </c>
      <c r="AS651" s="107"/>
    </row>
    <row r="652">
      <c r="A652" s="114" t="s">
        <v>1825</v>
      </c>
      <c r="B652" s="94"/>
      <c r="C652" s="290" t="s">
        <v>2559</v>
      </c>
      <c r="D652" s="97" t="s">
        <v>2560</v>
      </c>
      <c r="E652" s="96"/>
      <c r="F652" s="98"/>
      <c r="G652" s="94" t="s">
        <v>144</v>
      </c>
      <c r="H652" s="100"/>
      <c r="I652" s="100" t="s">
        <v>108</v>
      </c>
      <c r="J652" s="117" t="s">
        <v>145</v>
      </c>
      <c r="K652" s="94"/>
      <c r="L652" s="111"/>
      <c r="M652" s="112" t="b">
        <v>1</v>
      </c>
      <c r="N652" s="113" t="b">
        <v>1</v>
      </c>
      <c r="O652" s="113" t="b">
        <v>0</v>
      </c>
      <c r="P652" s="113" t="b">
        <v>0</v>
      </c>
      <c r="Q652" s="107"/>
      <c r="R652" s="106" t="str">
        <f t="array" ref="R652">IFERROR(INDEX('印量調查區'!G:G, MATCH(A652, '印量調查區'!A:A, 0)), "")</f>
        <v/>
      </c>
      <c r="S652" s="107"/>
      <c r="T652" s="107"/>
      <c r="U652" s="107"/>
      <c r="V652" s="107"/>
      <c r="W652" s="105"/>
      <c r="X652" s="107"/>
      <c r="Y652" s="118" t="s">
        <v>6660</v>
      </c>
      <c r="Z652" s="118" t="s">
        <v>6661</v>
      </c>
      <c r="AA652" s="107"/>
      <c r="AB652" s="107"/>
      <c r="AC652" s="107"/>
      <c r="AD652" s="107"/>
      <c r="AE652" s="107"/>
      <c r="AF652" s="107"/>
      <c r="AG652" s="107"/>
      <c r="AH652" s="107"/>
      <c r="AI652" s="107"/>
      <c r="AJ652" s="107"/>
      <c r="AK652" s="107"/>
      <c r="AL652" s="107"/>
      <c r="AM652" s="107"/>
      <c r="AN652" s="107"/>
      <c r="AO652" s="105"/>
      <c r="AP652" s="107"/>
      <c r="AQ652" s="109"/>
      <c r="AR652" s="109" t="str">
        <f>IFERROR(__xludf.DUMMYFUNCTION("IF(IFERROR(VLOOKUP(A652, IMPORTRANGE(""https://docs.google.com/spreadsheets/d/1f7uHQQgxgff8nh6aFDrh_cqkeFpcVPsvJILesm778_0"", ""工作表1!A:B""), 2, FALSE), """") &lt;&gt; """", ""有縮圖"", ""無縮圖"")"),"無縮圖")</f>
        <v>無縮圖</v>
      </c>
      <c r="AS652" s="107"/>
    </row>
    <row r="653">
      <c r="A653" s="114" t="s">
        <v>1826</v>
      </c>
      <c r="B653" s="94"/>
      <c r="C653" s="290" t="s">
        <v>2702</v>
      </c>
      <c r="D653" s="97" t="s">
        <v>2702</v>
      </c>
      <c r="E653" s="96"/>
      <c r="F653" s="98"/>
      <c r="G653" s="94" t="s">
        <v>140</v>
      </c>
      <c r="H653" s="99"/>
      <c r="I653" s="99"/>
      <c r="J653" s="110"/>
      <c r="K653" s="98"/>
      <c r="L653" s="111"/>
      <c r="M653" s="112" t="b">
        <v>1</v>
      </c>
      <c r="N653" s="113" t="b">
        <v>0</v>
      </c>
      <c r="O653" s="113" t="b">
        <v>0</v>
      </c>
      <c r="P653" s="113" t="b">
        <v>0</v>
      </c>
      <c r="Q653" s="107"/>
      <c r="R653" s="106" t="str">
        <f t="array" ref="R653">IFERROR(INDEX('印量調查區'!G:G, MATCH(A653, '印量調查區'!A:A, 0)), "")</f>
        <v/>
      </c>
      <c r="S653" s="118" t="s">
        <v>10352</v>
      </c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  <c r="AI653" s="107"/>
      <c r="AJ653" s="105"/>
      <c r="AK653" s="107"/>
      <c r="AL653" s="107"/>
      <c r="AM653" s="107"/>
      <c r="AN653" s="107"/>
      <c r="AO653" s="107"/>
      <c r="AP653" s="107"/>
      <c r="AQ653" s="109"/>
      <c r="AR653" s="109" t="str">
        <f>IFERROR(__xludf.DUMMYFUNCTION("IF(IFERROR(VLOOKUP(A653, IMPORTRANGE(""https://docs.google.com/spreadsheets/d/1f7uHQQgxgff8nh6aFDrh_cqkeFpcVPsvJILesm778_0"", ""工作表1!A:B""), 2, FALSE), """") &lt;&gt; """", ""有縮圖"", ""無縮圖"")"),"無縮圖")</f>
        <v>無縮圖</v>
      </c>
      <c r="AS653" s="107"/>
    </row>
    <row r="654">
      <c r="A654" s="114" t="s">
        <v>1827</v>
      </c>
      <c r="B654" s="94" t="s">
        <v>8514</v>
      </c>
      <c r="C654" s="120" t="s">
        <v>2815</v>
      </c>
      <c r="D654" s="97" t="s">
        <v>2815</v>
      </c>
      <c r="E654" s="96"/>
      <c r="F654" s="98"/>
      <c r="G654" s="94" t="s">
        <v>144</v>
      </c>
      <c r="H654" s="100" t="s">
        <v>34</v>
      </c>
      <c r="I654" s="100" t="s">
        <v>108</v>
      </c>
      <c r="J654" s="117" t="s">
        <v>10357</v>
      </c>
      <c r="K654" s="94" t="s">
        <v>10358</v>
      </c>
      <c r="L654" s="111"/>
      <c r="M654" s="112" t="b">
        <v>1</v>
      </c>
      <c r="N654" s="113" t="b">
        <v>1</v>
      </c>
      <c r="O654" s="113" t="b">
        <v>1</v>
      </c>
      <c r="P654" s="113" t="b">
        <v>1</v>
      </c>
      <c r="Q654" s="105"/>
      <c r="R654" s="106" t="str">
        <f t="array" ref="R654">IFERROR(INDEX('印量調查區'!G:G, MATCH(A654, '印量調查區'!A:A, 0)), "")</f>
        <v/>
      </c>
      <c r="S654" s="118" t="s">
        <v>8518</v>
      </c>
      <c r="T654" s="118" t="s">
        <v>8520</v>
      </c>
      <c r="U654" s="107"/>
      <c r="V654" s="107"/>
      <c r="W654" s="118" t="s">
        <v>8521</v>
      </c>
      <c r="X654" s="107"/>
      <c r="Y654" s="107"/>
      <c r="Z654" s="107"/>
      <c r="AA654" s="107"/>
      <c r="AB654" s="107"/>
      <c r="AC654" s="107"/>
      <c r="AD654" s="107"/>
      <c r="AE654" s="118" t="s">
        <v>8522</v>
      </c>
      <c r="AF654" s="107"/>
      <c r="AG654" s="118" t="s">
        <v>8523</v>
      </c>
      <c r="AH654" s="107"/>
      <c r="AI654" s="107"/>
      <c r="AJ654" s="118" t="s">
        <v>8524</v>
      </c>
      <c r="AK654" s="107"/>
      <c r="AL654" s="107"/>
      <c r="AM654" s="107"/>
      <c r="AN654" s="118" t="s">
        <v>10366</v>
      </c>
      <c r="AO654" s="118" t="s">
        <v>10367</v>
      </c>
      <c r="AP654" s="183"/>
      <c r="AQ654" s="109"/>
      <c r="AR654" s="109" t="str">
        <f>IFERROR(__xludf.DUMMYFUNCTION("IF(IFERROR(VLOOKUP(A654, IMPORTRANGE(""https://docs.google.com/spreadsheets/d/1f7uHQQgxgff8nh6aFDrh_cqkeFpcVPsvJILesm778_0"", ""工作表1!A:B""), 2, FALSE), """") &lt;&gt; """", ""有縮圖"", ""無縮圖"")"),"有縮圖")</f>
        <v>有縮圖</v>
      </c>
      <c r="AS654" s="107"/>
    </row>
    <row r="655">
      <c r="A655" s="114" t="s">
        <v>1828</v>
      </c>
      <c r="B655" s="94" t="s">
        <v>4123</v>
      </c>
      <c r="C655" s="290" t="s">
        <v>2062</v>
      </c>
      <c r="D655" s="116"/>
      <c r="E655" s="96"/>
      <c r="F655" s="98"/>
      <c r="G655" s="94" t="s">
        <v>144</v>
      </c>
      <c r="H655" s="99"/>
      <c r="I655" s="100" t="s">
        <v>108</v>
      </c>
      <c r="J655" s="211" t="s">
        <v>4104</v>
      </c>
      <c r="K655" s="94" t="s">
        <v>10370</v>
      </c>
      <c r="L655" s="111"/>
      <c r="M655" s="112" t="b">
        <v>1</v>
      </c>
      <c r="N655" s="113" t="b">
        <v>1</v>
      </c>
      <c r="O655" s="113" t="b">
        <v>0</v>
      </c>
      <c r="P655" s="113" t="b">
        <v>0</v>
      </c>
      <c r="Q655" s="107"/>
      <c r="R655" s="106" t="str">
        <f t="array" ref="R655">IFERROR(INDEX('印量調查區'!G:G, MATCH(A655, '印量調查區'!A:A, 0)), "")</f>
        <v/>
      </c>
      <c r="S655" s="118" t="s">
        <v>4126</v>
      </c>
      <c r="T655" s="107"/>
      <c r="U655" s="107"/>
      <c r="V655" s="107"/>
      <c r="W655" s="118" t="s">
        <v>4127</v>
      </c>
      <c r="X655" s="107"/>
      <c r="Y655" s="118" t="s">
        <v>4129</v>
      </c>
      <c r="Z655" s="118" t="s">
        <v>4130</v>
      </c>
      <c r="AA655" s="118" t="s">
        <v>4131</v>
      </c>
      <c r="AB655" s="107"/>
      <c r="AC655" s="107"/>
      <c r="AD655" s="107"/>
      <c r="AE655" s="118" t="s">
        <v>4132</v>
      </c>
      <c r="AF655" s="107"/>
      <c r="AG655" s="107"/>
      <c r="AH655" s="107"/>
      <c r="AI655" s="118" t="s">
        <v>4133</v>
      </c>
      <c r="AJ655" s="118" t="s">
        <v>4134</v>
      </c>
      <c r="AK655" s="105"/>
      <c r="AL655" s="107"/>
      <c r="AM655" s="107"/>
      <c r="AN655" s="107"/>
      <c r="AO655" s="107"/>
      <c r="AP655" s="107"/>
      <c r="AQ655" s="109"/>
      <c r="AR655" s="109" t="str">
        <f>IFERROR(__xludf.DUMMYFUNCTION("IF(IFERROR(VLOOKUP(A655, IMPORTRANGE(""https://docs.google.com/spreadsheets/d/1f7uHQQgxgff8nh6aFDrh_cqkeFpcVPsvJILesm778_0"", ""工作表1!A:B""), 2, FALSE), """") &lt;&gt; """", ""有縮圖"", ""無縮圖"")"),"無縮圖")</f>
        <v>無縮圖</v>
      </c>
      <c r="AS655" s="107"/>
    </row>
    <row r="656">
      <c r="A656" s="114" t="s">
        <v>1831</v>
      </c>
      <c r="B656" s="94"/>
      <c r="C656" s="351"/>
      <c r="D656" s="97" t="s">
        <v>3147</v>
      </c>
      <c r="E656" s="97" t="s">
        <v>3147</v>
      </c>
      <c r="F656" s="98"/>
      <c r="G656" s="94" t="s">
        <v>144</v>
      </c>
      <c r="H656" s="100" t="s">
        <v>35</v>
      </c>
      <c r="I656" s="100" t="s">
        <v>108</v>
      </c>
      <c r="J656" s="117" t="s">
        <v>145</v>
      </c>
      <c r="K656" s="94" t="s">
        <v>10376</v>
      </c>
      <c r="L656" s="111"/>
      <c r="M656" s="112" t="b">
        <v>1</v>
      </c>
      <c r="N656" s="113" t="b">
        <v>1</v>
      </c>
      <c r="O656" s="113" t="b">
        <v>1</v>
      </c>
      <c r="P656" s="113" t="b">
        <v>0</v>
      </c>
      <c r="Q656" s="107"/>
      <c r="R656" s="106" t="str">
        <f t="array" ref="R656">IFERROR(INDEX('印量調查區'!G:G, MATCH(A656, '印量調查區'!A:A, 0)), "")</f>
        <v/>
      </c>
      <c r="S656" s="118" t="s">
        <v>9693</v>
      </c>
      <c r="T656" s="107"/>
      <c r="U656" s="107"/>
      <c r="V656" s="107"/>
      <c r="W656" s="107"/>
      <c r="X656" s="107"/>
      <c r="Y656" s="107"/>
      <c r="Z656" s="118" t="s">
        <v>9695</v>
      </c>
      <c r="AA656" s="107"/>
      <c r="AB656" s="107"/>
      <c r="AC656" s="107"/>
      <c r="AD656" s="107"/>
      <c r="AE656" s="107"/>
      <c r="AF656" s="107"/>
      <c r="AG656" s="107"/>
      <c r="AH656" s="107"/>
      <c r="AI656" s="107"/>
      <c r="AJ656" s="107"/>
      <c r="AK656" s="107"/>
      <c r="AL656" s="107"/>
      <c r="AM656" s="107"/>
      <c r="AN656" s="172" t="s">
        <v>10379</v>
      </c>
      <c r="AO656" s="107"/>
      <c r="AP656" s="118" t="s">
        <v>10386</v>
      </c>
      <c r="AQ656" s="109"/>
      <c r="AR656" s="109" t="str">
        <f>IFERROR(__xludf.DUMMYFUNCTION("IF(IFERROR(VLOOKUP(A656, IMPORTRANGE(""https://docs.google.com/spreadsheets/d/1f7uHQQgxgff8nh6aFDrh_cqkeFpcVPsvJILesm778_0"", ""工作表1!A:B""), 2, FALSE), """") &lt;&gt; """", ""有縮圖"", ""無縮圖"")"),"有縮圖")</f>
        <v>有縮圖</v>
      </c>
      <c r="AS656" s="107"/>
    </row>
    <row r="657">
      <c r="A657" s="114" t="s">
        <v>1834</v>
      </c>
      <c r="B657" s="94"/>
      <c r="C657" s="290" t="s">
        <v>2125</v>
      </c>
      <c r="D657" s="96"/>
      <c r="E657" s="97" t="s">
        <v>2007</v>
      </c>
      <c r="F657" s="98"/>
      <c r="G657" s="94" t="s">
        <v>144</v>
      </c>
      <c r="H657" s="99"/>
      <c r="I657" s="99"/>
      <c r="J657" s="110"/>
      <c r="K657" s="98"/>
      <c r="L657" s="111"/>
      <c r="M657" s="112" t="b">
        <v>1</v>
      </c>
      <c r="N657" s="113" t="b">
        <v>0</v>
      </c>
      <c r="O657" s="113" t="b">
        <v>1</v>
      </c>
      <c r="P657" s="113" t="b">
        <v>0</v>
      </c>
      <c r="Q657" s="107"/>
      <c r="R657" s="106" t="str">
        <f t="array" ref="R657">IFERROR(INDEX('印量調查區'!G:G, MATCH(A657, '印量調查區'!A:A, 0)), "")</f>
        <v/>
      </c>
      <c r="S657" s="118" t="s">
        <v>2953</v>
      </c>
      <c r="T657" s="107"/>
      <c r="U657" s="107"/>
      <c r="V657" s="107"/>
      <c r="W657" s="118" t="s">
        <v>2954</v>
      </c>
      <c r="X657" s="107"/>
      <c r="Y657" s="118" t="s">
        <v>2955</v>
      </c>
      <c r="Z657" s="118" t="s">
        <v>2956</v>
      </c>
      <c r="AA657" s="107"/>
      <c r="AB657" s="107"/>
      <c r="AC657" s="107"/>
      <c r="AD657" s="107"/>
      <c r="AE657" s="107"/>
      <c r="AF657" s="107"/>
      <c r="AG657" s="107"/>
      <c r="AH657" s="107"/>
      <c r="AI657" s="107"/>
      <c r="AJ657" s="107"/>
      <c r="AK657" s="107"/>
      <c r="AL657" s="107"/>
      <c r="AM657" s="107"/>
      <c r="AN657" s="108" t="s">
        <v>10387</v>
      </c>
      <c r="AO657" s="105"/>
      <c r="AP657" s="105"/>
      <c r="AQ657" s="109"/>
      <c r="AR657" s="109" t="str">
        <f>IFERROR(__xludf.DUMMYFUNCTION("IF(IFERROR(VLOOKUP(A657, IMPORTRANGE(""https://docs.google.com/spreadsheets/d/1f7uHQQgxgff8nh6aFDrh_cqkeFpcVPsvJILesm778_0"", ""工作表1!A:B""), 2, FALSE), """") &lt;&gt; """", ""有縮圖"", ""無縮圖"")"),"有縮圖")</f>
        <v>有縮圖</v>
      </c>
      <c r="AS657" s="107"/>
    </row>
    <row r="658">
      <c r="A658" s="114" t="s">
        <v>1836</v>
      </c>
      <c r="B658" s="94"/>
      <c r="C658" s="351"/>
      <c r="D658" s="96"/>
      <c r="E658" s="97" t="s">
        <v>2078</v>
      </c>
      <c r="F658" s="98"/>
      <c r="G658" s="94"/>
      <c r="H658" s="100"/>
      <c r="I658" s="99"/>
      <c r="J658" s="110"/>
      <c r="K658" s="94"/>
      <c r="L658" s="111"/>
      <c r="M658" s="112" t="b">
        <v>0</v>
      </c>
      <c r="N658" s="113" t="b">
        <v>0</v>
      </c>
      <c r="O658" s="113" t="b">
        <v>0</v>
      </c>
      <c r="P658" s="113" t="b">
        <v>0</v>
      </c>
      <c r="Q658" s="107"/>
      <c r="R658" s="106" t="str">
        <f t="array" ref="R658">IFERROR(INDEX('印量調查區'!G:G, MATCH(A658, '印量調查區'!A:A, 0)), "")</f>
        <v/>
      </c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  <c r="AI658" s="107"/>
      <c r="AJ658" s="107"/>
      <c r="AK658" s="107"/>
      <c r="AL658" s="107"/>
      <c r="AM658" s="107"/>
      <c r="AN658" s="105"/>
      <c r="AO658" s="105"/>
      <c r="AP658" s="105"/>
      <c r="AQ658" s="109"/>
      <c r="AR658" s="109" t="str">
        <f>IFERROR(__xludf.DUMMYFUNCTION("IF(IFERROR(VLOOKUP(A658, IMPORTRANGE(""https://docs.google.com/spreadsheets/d/1f7uHQQgxgff8nh6aFDrh_cqkeFpcVPsvJILesm778_0"", ""工作表1!A:B""), 2, FALSE), """") &lt;&gt; """", ""有縮圖"", ""無縮圖"")"),"無縮圖")</f>
        <v>無縮圖</v>
      </c>
      <c r="AS658" s="107"/>
    </row>
    <row r="659">
      <c r="A659" s="114" t="s">
        <v>1829</v>
      </c>
      <c r="B659" s="94"/>
      <c r="C659" s="351"/>
      <c r="D659" s="97" t="s">
        <v>443</v>
      </c>
      <c r="E659" s="97" t="s">
        <v>3032</v>
      </c>
      <c r="F659" s="98"/>
      <c r="G659" s="94" t="s">
        <v>657</v>
      </c>
      <c r="H659" s="99"/>
      <c r="I659" s="99"/>
      <c r="J659" s="110"/>
      <c r="K659" s="98"/>
      <c r="L659" s="111"/>
      <c r="M659" s="112" t="b">
        <v>1</v>
      </c>
      <c r="N659" s="113" t="b">
        <v>0</v>
      </c>
      <c r="O659" s="113" t="b">
        <v>0</v>
      </c>
      <c r="P659" s="113" t="b">
        <v>0</v>
      </c>
      <c r="Q659" s="107"/>
      <c r="R659" s="106" t="str">
        <f t="array" ref="R659">IFERROR(INDEX('印量調查區'!G:G, MATCH(A659, '印量調查區'!A:A, 0)), "")</f>
        <v/>
      </c>
      <c r="S659" s="107"/>
      <c r="T659" s="107"/>
      <c r="U659" s="107"/>
      <c r="V659" s="107"/>
      <c r="W659" s="118" t="s">
        <v>10393</v>
      </c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  <c r="AI659" s="107"/>
      <c r="AJ659" s="107"/>
      <c r="AK659" s="118" t="s">
        <v>10394</v>
      </c>
      <c r="AL659" s="107"/>
      <c r="AM659" s="107"/>
      <c r="AN659" s="107"/>
      <c r="AO659" s="107"/>
      <c r="AP659" s="107"/>
      <c r="AQ659" s="109"/>
      <c r="AR659" s="109" t="str">
        <f>IFERROR(__xludf.DUMMYFUNCTION("IF(IFERROR(VLOOKUP(A659, IMPORTRANGE(""https://docs.google.com/spreadsheets/d/1f7uHQQgxgff8nh6aFDrh_cqkeFpcVPsvJILesm778_0"", ""工作表1!A:B""), 2, FALSE), """") &lt;&gt; """", ""有縮圖"", ""無縮圖"")"),"無縮圖")</f>
        <v>無縮圖</v>
      </c>
      <c r="AS659" s="107"/>
    </row>
    <row r="660">
      <c r="A660" s="114" t="s">
        <v>1837</v>
      </c>
      <c r="B660" s="94"/>
      <c r="C660" s="351"/>
      <c r="D660" s="116"/>
      <c r="E660" s="97" t="s">
        <v>2915</v>
      </c>
      <c r="F660" s="98"/>
      <c r="G660" s="94" t="s">
        <v>144</v>
      </c>
      <c r="H660" s="99"/>
      <c r="I660" s="100"/>
      <c r="J660" s="101"/>
      <c r="K660" s="94"/>
      <c r="L660" s="111"/>
      <c r="M660" s="112" t="b">
        <v>1</v>
      </c>
      <c r="N660" s="113" t="b">
        <v>0</v>
      </c>
      <c r="O660" s="113" t="b">
        <v>0</v>
      </c>
      <c r="P660" s="113" t="b">
        <v>0</v>
      </c>
      <c r="Q660" s="105"/>
      <c r="R660" s="106" t="str">
        <f t="array" ref="R660">IFERROR(INDEX('印量調查區'!G:G, MATCH(A660, '印量調查區'!A:A, 0)), "")</f>
        <v/>
      </c>
      <c r="S660" s="118" t="s">
        <v>10396</v>
      </c>
      <c r="T660" s="107"/>
      <c r="U660" s="107"/>
      <c r="V660" s="107"/>
      <c r="W660" s="118" t="s">
        <v>10397</v>
      </c>
      <c r="X660" s="107"/>
      <c r="Y660" s="107"/>
      <c r="Z660" s="118" t="s">
        <v>10398</v>
      </c>
      <c r="AA660" s="107"/>
      <c r="AB660" s="107"/>
      <c r="AC660" s="107"/>
      <c r="AD660" s="105"/>
      <c r="AE660" s="118" t="s">
        <v>10400</v>
      </c>
      <c r="AF660" s="107"/>
      <c r="AG660" s="107"/>
      <c r="AH660" s="107"/>
      <c r="AI660" s="107"/>
      <c r="AJ660" s="107"/>
      <c r="AK660" s="107"/>
      <c r="AL660" s="118" t="s">
        <v>10402</v>
      </c>
      <c r="AM660" s="107"/>
      <c r="AN660" s="105"/>
      <c r="AP660" s="107"/>
      <c r="AQ660" s="109"/>
      <c r="AR660" s="109" t="str">
        <f>IFERROR(__xludf.DUMMYFUNCTION("IF(IFERROR(VLOOKUP(A660, IMPORTRANGE(""https://docs.google.com/spreadsheets/d/1f7uHQQgxgff8nh6aFDrh_cqkeFpcVPsvJILesm778_0"", ""工作表1!A:B""), 2, FALSE), """") &lt;&gt; """", ""有縮圖"", ""無縮圖"")"),"無縮圖")</f>
        <v>無縮圖</v>
      </c>
      <c r="AS660" s="107"/>
    </row>
    <row r="661">
      <c r="A661" s="114" t="s">
        <v>1840</v>
      </c>
      <c r="B661" s="94"/>
      <c r="C661" s="351"/>
      <c r="D661" s="97" t="s">
        <v>2447</v>
      </c>
      <c r="E661" s="97" t="s">
        <v>3653</v>
      </c>
      <c r="F661" s="98"/>
      <c r="G661" s="94" t="s">
        <v>144</v>
      </c>
      <c r="H661" s="100" t="s">
        <v>34</v>
      </c>
      <c r="I661" s="100" t="s">
        <v>108</v>
      </c>
      <c r="J661" s="211" t="s">
        <v>298</v>
      </c>
      <c r="K661" s="94" t="s">
        <v>10403</v>
      </c>
      <c r="L661" s="111"/>
      <c r="M661" s="112" t="b">
        <v>1</v>
      </c>
      <c r="N661" s="113" t="b">
        <v>1</v>
      </c>
      <c r="O661" s="113" t="b">
        <v>0</v>
      </c>
      <c r="P661" s="113" t="b">
        <v>1</v>
      </c>
      <c r="Q661" s="107"/>
      <c r="R661" s="106" t="str">
        <f t="array" ref="R661">IFERROR(INDEX('印量調查區'!G:G, MATCH(A661, '印量調查區'!A:A, 0)), "")</f>
        <v/>
      </c>
      <c r="S661" s="118" t="s">
        <v>2632</v>
      </c>
      <c r="T661" s="107"/>
      <c r="U661" s="105"/>
      <c r="V661" s="107"/>
      <c r="W661" s="118" t="s">
        <v>10405</v>
      </c>
      <c r="X661" s="107"/>
      <c r="Y661" s="107"/>
      <c r="Z661" s="105"/>
      <c r="AA661" s="107"/>
      <c r="AB661" s="107"/>
      <c r="AC661" s="107"/>
      <c r="AD661" s="107"/>
      <c r="AE661" s="107"/>
      <c r="AF661" s="107"/>
      <c r="AG661" s="107"/>
      <c r="AH661" s="107"/>
      <c r="AI661" s="107"/>
      <c r="AJ661" s="107"/>
      <c r="AK661" s="107"/>
      <c r="AL661" s="105"/>
      <c r="AM661" s="107"/>
      <c r="AN661" s="107"/>
      <c r="AO661" s="118" t="s">
        <v>10407</v>
      </c>
      <c r="AP661" s="107"/>
      <c r="AQ661" s="109"/>
      <c r="AR661" s="109" t="str">
        <f>IFERROR(__xludf.DUMMYFUNCTION("IF(IFERROR(VLOOKUP(A661, IMPORTRANGE(""https://docs.google.com/spreadsheets/d/1f7uHQQgxgff8nh6aFDrh_cqkeFpcVPsvJILesm778_0"", ""工作表1!A:B""), 2, FALSE), """") &lt;&gt; """", ""有縮圖"", ""無縮圖"")"),"無縮圖")</f>
        <v>無縮圖</v>
      </c>
      <c r="AS661" s="107"/>
    </row>
    <row r="662">
      <c r="A662" s="114" t="s">
        <v>1842</v>
      </c>
      <c r="B662" s="94"/>
      <c r="C662" s="290" t="s">
        <v>2529</v>
      </c>
      <c r="D662" s="96"/>
      <c r="E662" s="97" t="s">
        <v>3233</v>
      </c>
      <c r="F662" s="98"/>
      <c r="G662" s="94" t="s">
        <v>144</v>
      </c>
      <c r="H662" s="100"/>
      <c r="I662" s="100" t="s">
        <v>108</v>
      </c>
      <c r="J662" s="117" t="s">
        <v>145</v>
      </c>
      <c r="K662" s="94"/>
      <c r="L662" s="111"/>
      <c r="M662" s="112" t="b">
        <v>1</v>
      </c>
      <c r="N662" s="113" t="b">
        <v>1</v>
      </c>
      <c r="O662" s="113" t="b">
        <v>0</v>
      </c>
      <c r="P662" s="113" t="b">
        <v>0</v>
      </c>
      <c r="Q662" s="107"/>
      <c r="R662" s="106" t="str">
        <f t="array" ref="R662">IFERROR(INDEX('印量調查區'!G:G, MATCH(A662, '印量調查區'!A:A, 0)), "")</f>
        <v/>
      </c>
      <c r="S662" s="118" t="s">
        <v>2565</v>
      </c>
      <c r="T662" s="107"/>
      <c r="U662" s="107"/>
      <c r="V662" s="107"/>
      <c r="W662" s="118" t="s">
        <v>2568</v>
      </c>
      <c r="X662" s="107"/>
      <c r="Y662" s="107"/>
      <c r="Z662" s="118" t="s">
        <v>2570</v>
      </c>
      <c r="AA662" s="107"/>
      <c r="AB662" s="107"/>
      <c r="AC662" s="107"/>
      <c r="AD662" s="107"/>
      <c r="AE662" s="107"/>
      <c r="AF662" s="105"/>
      <c r="AG662" s="107"/>
      <c r="AH662" s="107"/>
      <c r="AI662" s="107"/>
      <c r="AJ662" s="107"/>
      <c r="AK662" s="107"/>
      <c r="AL662" s="105"/>
      <c r="AM662" s="107"/>
      <c r="AN662" s="107"/>
      <c r="AO662" s="105"/>
      <c r="AP662" s="107"/>
      <c r="AQ662" s="109"/>
      <c r="AR662" s="109" t="str">
        <f>IFERROR(__xludf.DUMMYFUNCTION("IF(IFERROR(VLOOKUP(A662, IMPORTRANGE(""https://docs.google.com/spreadsheets/d/1f7uHQQgxgff8nh6aFDrh_cqkeFpcVPsvJILesm778_0"", ""工作表1!A:B""), 2, FALSE), """") &lt;&gt; """", ""有縮圖"", ""無縮圖"")"),"無縮圖")</f>
        <v>無縮圖</v>
      </c>
      <c r="AS662" s="107"/>
    </row>
    <row r="663">
      <c r="A663" s="114" t="s">
        <v>1845</v>
      </c>
      <c r="B663" s="94" t="s">
        <v>10417</v>
      </c>
      <c r="C663" s="290" t="s">
        <v>2201</v>
      </c>
      <c r="D663" s="116"/>
      <c r="E663" s="96"/>
      <c r="F663" s="98"/>
      <c r="G663" s="94" t="s">
        <v>144</v>
      </c>
      <c r="H663" s="100" t="s">
        <v>35</v>
      </c>
      <c r="I663" s="100" t="s">
        <v>108</v>
      </c>
      <c r="J663" s="117" t="s">
        <v>10421</v>
      </c>
      <c r="K663" s="94" t="s">
        <v>10422</v>
      </c>
      <c r="L663" s="111"/>
      <c r="M663" s="112" t="b">
        <v>1</v>
      </c>
      <c r="N663" s="113" t="b">
        <v>1</v>
      </c>
      <c r="O663" s="113" t="b">
        <v>0</v>
      </c>
      <c r="P663" s="113" t="b">
        <v>1</v>
      </c>
      <c r="Q663" s="107"/>
      <c r="R663" s="106" t="str">
        <f t="array" ref="R663">IFERROR(INDEX('印量調查區'!G:G, MATCH(A663, '印量調查區'!A:A, 0)), "")</f>
        <v/>
      </c>
      <c r="S663" s="107"/>
      <c r="T663" s="107"/>
      <c r="U663" s="107"/>
      <c r="V663" s="107"/>
      <c r="W663" s="118" t="s">
        <v>10424</v>
      </c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  <c r="AI663" s="107"/>
      <c r="AJ663" s="107"/>
      <c r="AK663" s="107"/>
      <c r="AL663" s="107"/>
      <c r="AM663" s="107"/>
      <c r="AN663" s="107"/>
      <c r="AO663" s="118" t="s">
        <v>10427</v>
      </c>
      <c r="AP663" s="107"/>
      <c r="AQ663" s="109"/>
      <c r="AR663" s="109" t="str">
        <f>IFERROR(__xludf.DUMMYFUNCTION("IF(IFERROR(VLOOKUP(A663, IMPORTRANGE(""https://docs.google.com/spreadsheets/d/1f7uHQQgxgff8nh6aFDrh_cqkeFpcVPsvJILesm778_0"", ""工作表1!A:B""), 2, FALSE), """") &lt;&gt; """", ""有縮圖"", ""無縮圖"")"),"有縮圖")</f>
        <v>有縮圖</v>
      </c>
      <c r="AS663" s="107"/>
    </row>
    <row r="664">
      <c r="A664" s="114" t="s">
        <v>1847</v>
      </c>
      <c r="B664" s="94"/>
      <c r="C664" s="351"/>
      <c r="D664" s="97" t="s">
        <v>2131</v>
      </c>
      <c r="E664" s="97" t="s">
        <v>2047</v>
      </c>
      <c r="F664" s="98"/>
      <c r="G664" s="94" t="s">
        <v>144</v>
      </c>
      <c r="H664" s="100" t="s">
        <v>34</v>
      </c>
      <c r="I664" s="100" t="s">
        <v>108</v>
      </c>
      <c r="J664" s="211" t="s">
        <v>10429</v>
      </c>
      <c r="K664" s="94" t="s">
        <v>10430</v>
      </c>
      <c r="L664" s="111"/>
      <c r="M664" s="112" t="b">
        <v>1</v>
      </c>
      <c r="N664" s="113" t="b">
        <v>1</v>
      </c>
      <c r="O664" s="113" t="b">
        <v>0</v>
      </c>
      <c r="P664" s="113" t="b">
        <v>1</v>
      </c>
      <c r="Q664" s="105"/>
      <c r="R664" s="106" t="str">
        <f t="array" ref="R664">IFERROR(INDEX('印量調查區'!G:G, MATCH(A664, '印量調查區'!A:A, 0)), "")</f>
        <v/>
      </c>
      <c r="S664" s="105"/>
      <c r="T664" s="107"/>
      <c r="U664" s="107"/>
      <c r="V664" s="107"/>
      <c r="W664" s="118" t="s">
        <v>10434</v>
      </c>
      <c r="X664" s="107"/>
      <c r="Y664" s="107"/>
      <c r="Z664" s="105"/>
      <c r="AA664" s="107"/>
      <c r="AB664" s="107"/>
      <c r="AC664" s="107"/>
      <c r="AD664" s="107"/>
      <c r="AE664" s="118" t="s">
        <v>10436</v>
      </c>
      <c r="AF664" s="105"/>
      <c r="AG664" s="105"/>
      <c r="AH664" s="107"/>
      <c r="AI664" s="107"/>
      <c r="AJ664" s="107"/>
      <c r="AK664" s="105"/>
      <c r="AL664" s="107"/>
      <c r="AM664" s="107"/>
      <c r="AN664" s="105"/>
      <c r="AO664" s="118" t="s">
        <v>10438</v>
      </c>
      <c r="AP664" s="107"/>
      <c r="AQ664" s="109"/>
      <c r="AR664" s="109" t="str">
        <f>IFERROR(__xludf.DUMMYFUNCTION("IF(IFERROR(VLOOKUP(A664, IMPORTRANGE(""https://docs.google.com/spreadsheets/d/1f7uHQQgxgff8nh6aFDrh_cqkeFpcVPsvJILesm778_0"", ""工作表1!A:B""), 2, FALSE), """") &lt;&gt; """", ""有縮圖"", ""無縮圖"")"),"無縮圖")</f>
        <v>無縮圖</v>
      </c>
      <c r="AS664" s="107"/>
    </row>
    <row r="665">
      <c r="A665" s="114" t="s">
        <v>1848</v>
      </c>
      <c r="B665" s="94" t="s">
        <v>10440</v>
      </c>
      <c r="C665" s="290" t="s">
        <v>1983</v>
      </c>
      <c r="D665" s="96"/>
      <c r="E665" s="96"/>
      <c r="F665" s="98"/>
      <c r="G665" s="94"/>
      <c r="H665" s="99"/>
      <c r="I665" s="100"/>
      <c r="J665" s="101"/>
      <c r="K665" s="94"/>
      <c r="L665" s="111"/>
      <c r="M665" s="112" t="b">
        <v>0</v>
      </c>
      <c r="N665" s="113" t="b">
        <v>0</v>
      </c>
      <c r="O665" s="113" t="b">
        <v>0</v>
      </c>
      <c r="P665" s="113" t="b">
        <v>0</v>
      </c>
      <c r="Q665" s="107"/>
      <c r="R665" s="106" t="str">
        <f t="array" ref="R665">IFERROR(INDEX('印量調查區'!G:G, MATCH(A665, '印量調查區'!A:A, 0)), "")</f>
        <v/>
      </c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  <c r="AI665" s="107"/>
      <c r="AJ665" s="107"/>
      <c r="AK665" s="107"/>
      <c r="AL665" s="107"/>
      <c r="AM665" s="107"/>
      <c r="AN665" s="105"/>
      <c r="AO665" s="105"/>
      <c r="AP665" s="107"/>
      <c r="AQ665" s="109"/>
      <c r="AR665" s="109" t="str">
        <f>IFERROR(__xludf.DUMMYFUNCTION("IF(IFERROR(VLOOKUP(A665, IMPORTRANGE(""https://docs.google.com/spreadsheets/d/1f7uHQQgxgff8nh6aFDrh_cqkeFpcVPsvJILesm778_0"", ""工作表1!A:B""), 2, FALSE), """") &lt;&gt; """", ""有縮圖"", ""無縮圖"")"),"無縮圖")</f>
        <v>無縮圖</v>
      </c>
      <c r="AS665" s="107"/>
    </row>
    <row r="666">
      <c r="A666" s="114" t="s">
        <v>1850</v>
      </c>
      <c r="B666" s="94" t="s">
        <v>10442</v>
      </c>
      <c r="C666" s="290" t="s">
        <v>2175</v>
      </c>
      <c r="D666" s="116"/>
      <c r="E666" s="96"/>
      <c r="F666" s="98"/>
      <c r="G666" s="94" t="s">
        <v>144</v>
      </c>
      <c r="H666" s="99"/>
      <c r="I666" s="100"/>
      <c r="J666" s="211"/>
      <c r="K666" s="94"/>
      <c r="L666" s="111"/>
      <c r="M666" s="112" t="b">
        <v>1</v>
      </c>
      <c r="N666" s="113" t="b">
        <v>0</v>
      </c>
      <c r="O666" s="113" t="b">
        <v>0</v>
      </c>
      <c r="P666" s="113" t="b">
        <v>0</v>
      </c>
      <c r="Q666" s="107"/>
      <c r="R666" s="106" t="str">
        <f t="array" ref="R666">IFERROR(INDEX('印量調查區'!G:G, MATCH(A666, '印量調查區'!A:A, 0)), "")</f>
        <v/>
      </c>
      <c r="S666" s="118" t="s">
        <v>10444</v>
      </c>
      <c r="T666" s="107"/>
      <c r="U666" s="107"/>
      <c r="V666" s="107"/>
      <c r="W666" s="118" t="s">
        <v>6668</v>
      </c>
      <c r="X666" s="107"/>
      <c r="Y666" s="118" t="s">
        <v>6670</v>
      </c>
      <c r="Z666" s="118" t="s">
        <v>6671</v>
      </c>
      <c r="AA666" s="118" t="s">
        <v>6672</v>
      </c>
      <c r="AB666" s="107"/>
      <c r="AC666" s="107"/>
      <c r="AD666" s="118" t="s">
        <v>6675</v>
      </c>
      <c r="AE666" s="107"/>
      <c r="AF666" s="107"/>
      <c r="AG666" s="107"/>
      <c r="AH666" s="107"/>
      <c r="AI666" s="107"/>
      <c r="AJ666" s="118" t="s">
        <v>6676</v>
      </c>
      <c r="AK666" s="107"/>
      <c r="AL666" s="107"/>
      <c r="AM666" s="107"/>
      <c r="AN666" s="105"/>
      <c r="AO666" s="105"/>
      <c r="AP666" s="107"/>
      <c r="AQ666" s="109"/>
      <c r="AR666" s="109" t="str">
        <f>IFERROR(__xludf.DUMMYFUNCTION("IF(IFERROR(VLOOKUP(A666, IMPORTRANGE(""https://docs.google.com/spreadsheets/d/1f7uHQQgxgff8nh6aFDrh_cqkeFpcVPsvJILesm778_0"", ""工作表1!A:B""), 2, FALSE), """") &lt;&gt; """", ""有縮圖"", ""無縮圖"")"),"有縮圖")</f>
        <v>有縮圖</v>
      </c>
      <c r="AS666" s="107"/>
    </row>
    <row r="667">
      <c r="A667" s="114" t="s">
        <v>1853</v>
      </c>
      <c r="B667" s="94"/>
      <c r="C667" s="351"/>
      <c r="D667" s="96"/>
      <c r="E667" s="115" t="s">
        <v>2997</v>
      </c>
      <c r="F667" s="98"/>
      <c r="G667" s="94" t="s">
        <v>6224</v>
      </c>
      <c r="H667" s="100"/>
      <c r="I667" s="100"/>
      <c r="J667" s="101"/>
      <c r="K667" s="94"/>
      <c r="L667" s="111"/>
      <c r="M667" s="112" t="b">
        <v>1</v>
      </c>
      <c r="N667" s="113" t="b">
        <v>0</v>
      </c>
      <c r="O667" s="113" t="b">
        <v>0</v>
      </c>
      <c r="P667" s="113" t="b">
        <v>0</v>
      </c>
      <c r="Q667" s="107"/>
      <c r="R667" s="106" t="str">
        <f t="array" ref="R667">IFERROR(INDEX('印量調查區'!G:G, MATCH(A667, '印量調查區'!A:A, 0)), "")</f>
        <v/>
      </c>
      <c r="S667" s="118" t="s">
        <v>10454</v>
      </c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  <c r="AI667" s="107"/>
      <c r="AJ667" s="107"/>
      <c r="AK667" s="107"/>
      <c r="AL667" s="107"/>
      <c r="AM667" s="107"/>
      <c r="AN667" s="107"/>
      <c r="AO667" s="105"/>
      <c r="AP667" s="107"/>
      <c r="AQ667" s="109"/>
      <c r="AR667" s="109" t="str">
        <f>IFERROR(__xludf.DUMMYFUNCTION("IF(IFERROR(VLOOKUP(A667, IMPORTRANGE(""https://docs.google.com/spreadsheets/d/1f7uHQQgxgff8nh6aFDrh_cqkeFpcVPsvJILesm778_0"", ""工作表1!A:B""), 2, FALSE), """") &lt;&gt; """", ""有縮圖"", ""無縮圖"")"),"無縮圖")</f>
        <v>無縮圖</v>
      </c>
      <c r="AS667" s="107"/>
    </row>
    <row r="668">
      <c r="A668" s="114" t="s">
        <v>1855</v>
      </c>
      <c r="B668" s="94" t="s">
        <v>10458</v>
      </c>
      <c r="C668" s="290" t="s">
        <v>2265</v>
      </c>
      <c r="D668" s="96"/>
      <c r="E668" s="97" t="s">
        <v>2158</v>
      </c>
      <c r="F668" s="98"/>
      <c r="G668" s="94" t="s">
        <v>144</v>
      </c>
      <c r="H668" s="100" t="s">
        <v>35</v>
      </c>
      <c r="I668" s="100" t="s">
        <v>84</v>
      </c>
      <c r="J668" s="110"/>
      <c r="K668" s="94" t="s">
        <v>10459</v>
      </c>
      <c r="L668" s="111"/>
      <c r="M668" s="112" t="b">
        <v>1</v>
      </c>
      <c r="N668" s="113" t="b">
        <v>1</v>
      </c>
      <c r="O668" s="113" t="b">
        <v>0</v>
      </c>
      <c r="P668" s="113" t="b">
        <v>1</v>
      </c>
      <c r="Q668" s="107"/>
      <c r="R668" s="106" t="str">
        <f t="array" ref="R668">IFERROR(INDEX('印量調查區'!G:G, MATCH(A668, '印量調查區'!A:A, 0)), "")</f>
        <v/>
      </c>
      <c r="S668" s="118" t="s">
        <v>10461</v>
      </c>
      <c r="T668" s="107"/>
      <c r="U668" s="107"/>
      <c r="V668" s="107"/>
      <c r="W668" s="28" t="s">
        <v>10462</v>
      </c>
      <c r="X668" s="107"/>
      <c r="Y668" s="107"/>
      <c r="Z668" s="118" t="s">
        <v>10464</v>
      </c>
      <c r="AA668" s="107"/>
      <c r="AB668" s="107"/>
      <c r="AC668" s="107"/>
      <c r="AD668" s="107"/>
      <c r="AE668" s="105"/>
      <c r="AF668" s="105"/>
      <c r="AG668" s="107"/>
      <c r="AH668" s="107"/>
      <c r="AI668" s="107"/>
      <c r="AJ668" s="107"/>
      <c r="AK668" s="105"/>
      <c r="AL668" s="107"/>
      <c r="AM668" s="107"/>
      <c r="AN668" s="105"/>
      <c r="AO668" s="118" t="s">
        <v>10466</v>
      </c>
      <c r="AP668" s="107"/>
      <c r="AQ668" s="109"/>
      <c r="AR668" s="109" t="str">
        <f>IFERROR(__xludf.DUMMYFUNCTION("IF(IFERROR(VLOOKUP(A668, IMPORTRANGE(""https://docs.google.com/spreadsheets/d/1f7uHQQgxgff8nh6aFDrh_cqkeFpcVPsvJILesm778_0"", ""工作表1!A:B""), 2, FALSE), """") &lt;&gt; """", ""有縮圖"", ""無縮圖"")"),"無縮圖")</f>
        <v>無縮圖</v>
      </c>
      <c r="AS668" s="107"/>
    </row>
    <row r="669">
      <c r="A669" s="114" t="s">
        <v>1858</v>
      </c>
      <c r="B669" s="94" t="s">
        <v>10467</v>
      </c>
      <c r="C669" s="290" t="s">
        <v>2846</v>
      </c>
      <c r="D669" s="97" t="s">
        <v>2846</v>
      </c>
      <c r="E669" s="96"/>
      <c r="F669" s="98"/>
      <c r="G669" s="94" t="s">
        <v>144</v>
      </c>
      <c r="H669" s="99"/>
      <c r="I669" s="99"/>
      <c r="J669" s="110"/>
      <c r="K669" s="98"/>
      <c r="L669" s="111"/>
      <c r="M669" s="112" t="b">
        <v>1</v>
      </c>
      <c r="N669" s="113" t="b">
        <v>0</v>
      </c>
      <c r="O669" s="113" t="b">
        <v>1</v>
      </c>
      <c r="P669" s="113" t="b">
        <v>0</v>
      </c>
      <c r="Q669" s="107"/>
      <c r="R669" s="106" t="str">
        <f t="array" ref="R669">IFERROR(INDEX('印量調查區'!G:G, MATCH(A669, '印量調查區'!A:A, 0)), "")</f>
        <v/>
      </c>
      <c r="S669" s="118" t="s">
        <v>10471</v>
      </c>
      <c r="T669" s="107"/>
      <c r="U669" s="107"/>
      <c r="V669" s="107"/>
      <c r="W669" s="118" t="s">
        <v>10473</v>
      </c>
      <c r="X669" s="107"/>
      <c r="Y669" s="118" t="s">
        <v>10474</v>
      </c>
      <c r="Z669" s="118" t="s">
        <v>10476</v>
      </c>
      <c r="AA669" s="107"/>
      <c r="AB669" s="107"/>
      <c r="AC669" s="107"/>
      <c r="AD669" s="107"/>
      <c r="AE669" s="107"/>
      <c r="AF669" s="107"/>
      <c r="AG669" s="107"/>
      <c r="AH669" s="107"/>
      <c r="AI669" s="107"/>
      <c r="AJ669" s="118" t="s">
        <v>10478</v>
      </c>
      <c r="AK669" s="107"/>
      <c r="AL669" s="107"/>
      <c r="AM669" s="107"/>
      <c r="AN669" s="118" t="s">
        <v>10479</v>
      </c>
      <c r="AO669" s="107"/>
      <c r="AP669" s="107"/>
      <c r="AQ669" s="109"/>
      <c r="AR669" s="109" t="str">
        <f>IFERROR(__xludf.DUMMYFUNCTION("IF(IFERROR(VLOOKUP(A669, IMPORTRANGE(""https://docs.google.com/spreadsheets/d/1f7uHQQgxgff8nh6aFDrh_cqkeFpcVPsvJILesm778_0"", ""工作表1!A:B""), 2, FALSE), """") &lt;&gt; """", ""有縮圖"", ""無縮圖"")"),"有縮圖")</f>
        <v>有縮圖</v>
      </c>
      <c r="AS669" s="107"/>
    </row>
    <row r="670">
      <c r="A670" s="114" t="s">
        <v>1862</v>
      </c>
      <c r="B670" s="94"/>
      <c r="C670" s="290" t="s">
        <v>2311</v>
      </c>
      <c r="D670" s="116"/>
      <c r="E670" s="96"/>
      <c r="F670" s="98"/>
      <c r="G670" s="94" t="s">
        <v>144</v>
      </c>
      <c r="H670" s="99"/>
      <c r="I670" s="99"/>
      <c r="J670" s="110"/>
      <c r="K670" s="98"/>
      <c r="L670" s="111"/>
      <c r="M670" s="112" t="b">
        <v>1</v>
      </c>
      <c r="N670" s="113" t="b">
        <v>0</v>
      </c>
      <c r="O670" s="113" t="b">
        <v>0</v>
      </c>
      <c r="P670" s="113" t="b">
        <v>0</v>
      </c>
      <c r="Q670" s="107"/>
      <c r="R670" s="106" t="str">
        <f t="array" ref="R670">IFERROR(INDEX('印量調查區'!G:G, MATCH(A670, '印量調查區'!A:A, 0)), "")</f>
        <v/>
      </c>
      <c r="S670" s="118" t="s">
        <v>10484</v>
      </c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18" t="s">
        <v>10486</v>
      </c>
      <c r="AF670" s="107"/>
      <c r="AG670" s="107"/>
      <c r="AH670" s="118" t="s">
        <v>10488</v>
      </c>
      <c r="AI670" s="107"/>
      <c r="AJ670" s="107"/>
      <c r="AK670" s="107"/>
      <c r="AL670" s="118" t="s">
        <v>10491</v>
      </c>
      <c r="AM670" s="107"/>
      <c r="AN670" s="107"/>
      <c r="AO670" s="107"/>
      <c r="AP670" s="107"/>
      <c r="AQ670" s="109"/>
      <c r="AR670" s="109" t="str">
        <f>IFERROR(__xludf.DUMMYFUNCTION("IF(IFERROR(VLOOKUP(A670, IMPORTRANGE(""https://docs.google.com/spreadsheets/d/1f7uHQQgxgff8nh6aFDrh_cqkeFpcVPsvJILesm778_0"", ""工作表1!A:B""), 2, FALSE), """") &lt;&gt; """", ""有縮圖"", ""無縮圖"")"),"無縮圖")</f>
        <v>無縮圖</v>
      </c>
      <c r="AS670" s="107"/>
    </row>
    <row r="671">
      <c r="A671" s="114" t="s">
        <v>1864</v>
      </c>
      <c r="B671" s="94"/>
      <c r="C671" s="290" t="s">
        <v>2367</v>
      </c>
      <c r="D671" s="96"/>
      <c r="E671" s="97" t="s">
        <v>3099</v>
      </c>
      <c r="F671" s="98"/>
      <c r="G671" s="94" t="s">
        <v>144</v>
      </c>
      <c r="H671" s="99"/>
      <c r="I671" s="99"/>
      <c r="J671" s="110"/>
      <c r="K671" s="98"/>
      <c r="L671" s="111"/>
      <c r="M671" s="112" t="b">
        <v>1</v>
      </c>
      <c r="N671" s="113" t="b">
        <v>0</v>
      </c>
      <c r="O671" s="113" t="b">
        <v>0</v>
      </c>
      <c r="P671" s="113" t="b">
        <v>0</v>
      </c>
      <c r="Q671" s="107"/>
      <c r="R671" s="106" t="str">
        <f t="array" ref="R671">IFERROR(INDEX('印量調查區'!G:G, MATCH(A671, '印量調查區'!A:A, 0)), "")</f>
        <v/>
      </c>
      <c r="S671" s="118" t="s">
        <v>10495</v>
      </c>
      <c r="T671" s="107"/>
      <c r="U671" s="118" t="s">
        <v>10496</v>
      </c>
      <c r="V671" s="107"/>
      <c r="W671" s="118" t="s">
        <v>9678</v>
      </c>
      <c r="X671" s="107"/>
      <c r="Y671" s="107"/>
      <c r="Z671" s="118" t="s">
        <v>9679</v>
      </c>
      <c r="AA671" s="107"/>
      <c r="AB671" s="107"/>
      <c r="AC671" s="118" t="s">
        <v>9680</v>
      </c>
      <c r="AD671" s="107"/>
      <c r="AE671" s="118" t="s">
        <v>10499</v>
      </c>
      <c r="AF671" s="107"/>
      <c r="AG671" s="107"/>
      <c r="AH671" s="107"/>
      <c r="AI671" s="107"/>
      <c r="AJ671" s="118" t="s">
        <v>10502</v>
      </c>
      <c r="AK671" s="107"/>
      <c r="AL671" s="107"/>
      <c r="AM671" s="107"/>
      <c r="AN671" s="107"/>
      <c r="AO671" s="107"/>
      <c r="AP671" s="107"/>
      <c r="AQ671" s="109"/>
      <c r="AR671" s="109" t="str">
        <f>IFERROR(__xludf.DUMMYFUNCTION("IF(IFERROR(VLOOKUP(A671, IMPORTRANGE(""https://docs.google.com/spreadsheets/d/1f7uHQQgxgff8nh6aFDrh_cqkeFpcVPsvJILesm778_0"", ""工作表1!A:B""), 2, FALSE), """") &lt;&gt; """", ""有縮圖"", ""無縮圖"")"),"無縮圖")</f>
        <v>無縮圖</v>
      </c>
      <c r="AS671" s="107"/>
    </row>
    <row r="672">
      <c r="A672" s="114" t="s">
        <v>1866</v>
      </c>
      <c r="B672" s="94"/>
      <c r="C672" s="290" t="s">
        <v>2043</v>
      </c>
      <c r="D672" s="96"/>
      <c r="E672" s="116"/>
      <c r="F672" s="98"/>
      <c r="G672" s="94" t="s">
        <v>144</v>
      </c>
      <c r="H672" s="99"/>
      <c r="I672" s="99"/>
      <c r="J672" s="110"/>
      <c r="K672" s="98"/>
      <c r="L672" s="111"/>
      <c r="M672" s="112" t="b">
        <v>1</v>
      </c>
      <c r="N672" s="113" t="b">
        <v>0</v>
      </c>
      <c r="O672" s="113" t="b">
        <v>0</v>
      </c>
      <c r="P672" s="113" t="b">
        <v>0</v>
      </c>
      <c r="Q672" s="107"/>
      <c r="R672" s="106" t="str">
        <f t="array" ref="R672">IFERROR(INDEX('印量調查區'!G:G, MATCH(A672, '印量調查區'!A:A, 0)), "")</f>
        <v/>
      </c>
      <c r="S672" s="118" t="s">
        <v>3730</v>
      </c>
      <c r="T672" s="118" t="s">
        <v>3731</v>
      </c>
      <c r="U672" s="107"/>
      <c r="V672" s="107"/>
      <c r="W672" s="118" t="s">
        <v>3732</v>
      </c>
      <c r="X672" s="107"/>
      <c r="Y672" s="107"/>
      <c r="Z672" s="118" t="s">
        <v>3733</v>
      </c>
      <c r="AA672" s="107"/>
      <c r="AB672" s="107"/>
      <c r="AC672" s="107"/>
      <c r="AD672" s="107"/>
      <c r="AE672" s="118" t="s">
        <v>3735</v>
      </c>
      <c r="AF672" s="107"/>
      <c r="AG672" s="107"/>
      <c r="AH672" s="107"/>
      <c r="AI672" s="107"/>
      <c r="AJ672" s="107"/>
      <c r="AK672" s="107"/>
      <c r="AL672" s="107"/>
      <c r="AM672" s="105"/>
      <c r="AN672" s="107"/>
      <c r="AO672" s="107"/>
      <c r="AP672" s="118" t="s">
        <v>3743</v>
      </c>
      <c r="AQ672" s="109"/>
      <c r="AR672" s="109" t="str">
        <f>IFERROR(__xludf.DUMMYFUNCTION("IF(IFERROR(VLOOKUP(A672, IMPORTRANGE(""https://docs.google.com/spreadsheets/d/1f7uHQQgxgff8nh6aFDrh_cqkeFpcVPsvJILesm778_0"", ""工作表1!A:B""), 2, FALSE), """") &lt;&gt; """", ""有縮圖"", ""無縮圖"")"),"無縮圖")</f>
        <v>無縮圖</v>
      </c>
      <c r="AS672" s="107"/>
    </row>
    <row r="673">
      <c r="A673" s="114" t="s">
        <v>1868</v>
      </c>
      <c r="B673" s="94"/>
      <c r="C673" s="351"/>
      <c r="D673" s="97" t="s">
        <v>3171</v>
      </c>
      <c r="E673" s="96"/>
      <c r="F673" s="98"/>
      <c r="G673" s="94" t="s">
        <v>144</v>
      </c>
      <c r="H673" s="99"/>
      <c r="I673" s="99"/>
      <c r="J673" s="110"/>
      <c r="K673" s="98"/>
      <c r="L673" s="111"/>
      <c r="M673" s="112" t="b">
        <v>1</v>
      </c>
      <c r="N673" s="113" t="b">
        <v>0</v>
      </c>
      <c r="O673" s="113" t="b">
        <v>0</v>
      </c>
      <c r="P673" s="113" t="b">
        <v>0</v>
      </c>
      <c r="Q673" s="107"/>
      <c r="R673" s="106" t="str">
        <f t="array" ref="R673">IFERROR(INDEX('印量調查區'!G:G, MATCH(A673, '印量調查區'!A:A, 0)), "")</f>
        <v/>
      </c>
      <c r="S673" s="107"/>
      <c r="T673" s="107"/>
      <c r="U673" s="107"/>
      <c r="V673" s="107"/>
      <c r="W673" s="118" t="s">
        <v>10519</v>
      </c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  <c r="AI673" s="107"/>
      <c r="AJ673" s="107"/>
      <c r="AK673" s="107"/>
      <c r="AL673" s="107"/>
      <c r="AM673" s="107"/>
      <c r="AN673" s="107"/>
      <c r="AO673" s="107"/>
      <c r="AP673" s="107"/>
      <c r="AQ673" s="109"/>
      <c r="AR673" s="109" t="str">
        <f>IFERROR(__xludf.DUMMYFUNCTION("IF(IFERROR(VLOOKUP(A673, IMPORTRANGE(""https://docs.google.com/spreadsheets/d/1f7uHQQgxgff8nh6aFDrh_cqkeFpcVPsvJILesm778_0"", ""工作表1!A:B""), 2, FALSE), """") &lt;&gt; """", ""有縮圖"", ""無縮圖"")"),"無縮圖")</f>
        <v>無縮圖</v>
      </c>
      <c r="AS673" s="107"/>
    </row>
    <row r="674">
      <c r="A674" s="114" t="s">
        <v>1870</v>
      </c>
      <c r="B674" s="94"/>
      <c r="C674" s="351"/>
      <c r="D674" s="97" t="s">
        <v>2073</v>
      </c>
      <c r="E674" s="115" t="s">
        <v>2076</v>
      </c>
      <c r="F674" s="98"/>
      <c r="G674" s="94" t="s">
        <v>144</v>
      </c>
      <c r="H674" s="100"/>
      <c r="I674" s="100"/>
      <c r="J674" s="117"/>
      <c r="K674" s="94"/>
      <c r="L674" s="111"/>
      <c r="M674" s="112" t="b">
        <v>1</v>
      </c>
      <c r="N674" s="113" t="b">
        <v>0</v>
      </c>
      <c r="O674" s="113" t="b">
        <v>0</v>
      </c>
      <c r="P674" s="113" t="b">
        <v>0</v>
      </c>
      <c r="Q674" s="105"/>
      <c r="R674" s="106" t="str">
        <f t="array" ref="R674">IFERROR(INDEX('印量調查區'!G:G, MATCH(A674, '印量調查區'!A:A, 0)), "")</f>
        <v/>
      </c>
      <c r="S674" s="105"/>
      <c r="T674" s="107"/>
      <c r="U674" s="107"/>
      <c r="V674" s="107"/>
      <c r="W674" s="118" t="s">
        <v>9018</v>
      </c>
      <c r="X674" s="107"/>
      <c r="Y674" s="107"/>
      <c r="Z674" s="107"/>
      <c r="AA674" s="107"/>
      <c r="AB674" s="107"/>
      <c r="AC674" s="107"/>
      <c r="AD674" s="105"/>
      <c r="AE674" s="107"/>
      <c r="AF674" s="105"/>
      <c r="AG674" s="107"/>
      <c r="AH674" s="107"/>
      <c r="AI674" s="107"/>
      <c r="AJ674" s="107"/>
      <c r="AK674" s="107"/>
      <c r="AL674" s="105"/>
      <c r="AM674" s="107"/>
      <c r="AN674" s="105"/>
      <c r="AO674" s="105"/>
      <c r="AP674" s="105"/>
      <c r="AQ674" s="109"/>
      <c r="AR674" s="109" t="str">
        <f>IFERROR(__xludf.DUMMYFUNCTION("IF(IFERROR(VLOOKUP(A674, IMPORTRANGE(""https://docs.google.com/spreadsheets/d/1f7uHQQgxgff8nh6aFDrh_cqkeFpcVPsvJILesm778_0"", ""工作表1!A:B""), 2, FALSE), """") &lt;&gt; """", ""有縮圖"", ""無縮圖"")"),"無縮圖")</f>
        <v>無縮圖</v>
      </c>
      <c r="AS674" s="107"/>
    </row>
    <row r="675">
      <c r="A675" s="114" t="s">
        <v>1873</v>
      </c>
      <c r="B675" s="94"/>
      <c r="C675" s="351"/>
      <c r="D675" s="96"/>
      <c r="E675" s="97" t="s">
        <v>1389</v>
      </c>
      <c r="F675" s="98"/>
      <c r="G675" s="94"/>
      <c r="H675" s="100"/>
      <c r="I675" s="100"/>
      <c r="J675" s="101"/>
      <c r="K675" s="94"/>
      <c r="L675" s="111"/>
      <c r="M675" s="112" t="b">
        <v>0</v>
      </c>
      <c r="N675" s="113" t="b">
        <v>0</v>
      </c>
      <c r="O675" s="113" t="b">
        <v>0</v>
      </c>
      <c r="P675" s="113" t="b">
        <v>0</v>
      </c>
      <c r="Q675" s="107"/>
      <c r="R675" s="106" t="str">
        <f t="array" ref="R675">IFERROR(INDEX('印量調查區'!G:G, MATCH(A675, '印量調查區'!A:A, 0)), "")</f>
        <v/>
      </c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  <c r="AI675" s="107"/>
      <c r="AJ675" s="107"/>
      <c r="AK675" s="107"/>
      <c r="AL675" s="107"/>
      <c r="AM675" s="107"/>
      <c r="AN675" s="107"/>
      <c r="AO675" s="105"/>
      <c r="AP675" s="107"/>
      <c r="AQ675" s="109"/>
      <c r="AR675" s="109" t="str">
        <f>IFERROR(__xludf.DUMMYFUNCTION("IF(IFERROR(VLOOKUP(A675, IMPORTRANGE(""https://docs.google.com/spreadsheets/d/1f7uHQQgxgff8nh6aFDrh_cqkeFpcVPsvJILesm778_0"", ""工作表1!A:B""), 2, FALSE), """") &lt;&gt; """", ""有縮圖"", ""無縮圖"")"),"無縮圖")</f>
        <v>無縮圖</v>
      </c>
      <c r="AS675" s="107"/>
    </row>
    <row r="676">
      <c r="A676" s="114" t="s">
        <v>1875</v>
      </c>
      <c r="B676" s="94" t="s">
        <v>10534</v>
      </c>
      <c r="C676" s="351"/>
      <c r="D676" s="116"/>
      <c r="E676" s="97" t="s">
        <v>3212</v>
      </c>
      <c r="F676" s="98"/>
      <c r="G676" s="94" t="s">
        <v>144</v>
      </c>
      <c r="H676" s="99"/>
      <c r="I676" s="100" t="s">
        <v>108</v>
      </c>
      <c r="J676" s="117" t="s">
        <v>145</v>
      </c>
      <c r="K676" s="98"/>
      <c r="L676" s="111"/>
      <c r="M676" s="112" t="b">
        <v>1</v>
      </c>
      <c r="N676" s="113" t="b">
        <v>1</v>
      </c>
      <c r="O676" s="113" t="b">
        <v>0</v>
      </c>
      <c r="P676" s="113" t="b">
        <v>0</v>
      </c>
      <c r="Q676" s="107"/>
      <c r="R676" s="106" t="str">
        <f t="array" ref="R676">IFERROR(INDEX('印量調查區'!G:G, MATCH(A676, '印量調查區'!A:A, 0)), "")</f>
        <v/>
      </c>
      <c r="S676" s="107"/>
      <c r="T676" s="107"/>
      <c r="U676" s="105"/>
      <c r="V676" s="107"/>
      <c r="W676" s="105" t="s">
        <v>3629</v>
      </c>
      <c r="X676" s="107"/>
      <c r="Y676" s="107"/>
      <c r="Z676" s="105" t="s">
        <v>3062</v>
      </c>
      <c r="AA676" s="107"/>
      <c r="AB676" s="105" t="s">
        <v>10538</v>
      </c>
      <c r="AC676" s="107"/>
      <c r="AD676" s="107"/>
      <c r="AE676" s="107"/>
      <c r="AF676" s="107"/>
      <c r="AG676" s="107"/>
      <c r="AH676" s="107"/>
      <c r="AI676" s="107"/>
      <c r="AJ676" s="107"/>
      <c r="AK676" s="107"/>
      <c r="AL676" s="105"/>
      <c r="AM676" s="107"/>
      <c r="AN676" s="107"/>
      <c r="AO676" s="107"/>
      <c r="AP676" s="107"/>
      <c r="AQ676" s="109"/>
      <c r="AR676" s="109" t="str">
        <f>IFERROR(__xludf.DUMMYFUNCTION("IF(IFERROR(VLOOKUP(A676, IMPORTRANGE(""https://docs.google.com/spreadsheets/d/1f7uHQQgxgff8nh6aFDrh_cqkeFpcVPsvJILesm778_0"", ""工作表1!A:B""), 2, FALSE), """") &lt;&gt; """", ""有縮圖"", ""無縮圖"")"),"無縮圖")</f>
        <v>無縮圖</v>
      </c>
      <c r="AS676" s="107"/>
    </row>
    <row r="677">
      <c r="A677" s="114" t="s">
        <v>1876</v>
      </c>
      <c r="B677" s="94"/>
      <c r="C677" s="351"/>
      <c r="D677" s="97" t="s">
        <v>3012</v>
      </c>
      <c r="E677" s="97" t="s">
        <v>3012</v>
      </c>
      <c r="F677" s="98"/>
      <c r="G677" s="94" t="s">
        <v>10540</v>
      </c>
      <c r="H677" s="100" t="s">
        <v>34</v>
      </c>
      <c r="I677" s="100" t="s">
        <v>108</v>
      </c>
      <c r="J677" s="117" t="s">
        <v>3795</v>
      </c>
      <c r="K677" s="94"/>
      <c r="L677" s="111"/>
      <c r="M677" s="112" t="b">
        <v>1</v>
      </c>
      <c r="N677" s="113" t="b">
        <v>1</v>
      </c>
      <c r="O677" s="113" t="b">
        <v>0</v>
      </c>
      <c r="P677" s="113" t="b">
        <v>0</v>
      </c>
      <c r="Q677" s="105" t="s">
        <v>410</v>
      </c>
      <c r="R677" s="106" t="str">
        <f t="array" ref="R677">IFERROR(INDEX('印量調查區'!G:G, MATCH(A677, '印量調查區'!A:A, 0)), "")</f>
        <v/>
      </c>
      <c r="S677" s="118" t="s">
        <v>10543</v>
      </c>
      <c r="T677" s="107"/>
      <c r="U677" s="107"/>
      <c r="V677" s="107"/>
      <c r="W677" s="118" t="s">
        <v>10550</v>
      </c>
      <c r="X677" s="107"/>
      <c r="Y677" s="107"/>
      <c r="Z677" s="107"/>
      <c r="AA677" s="107"/>
      <c r="AB677" s="107"/>
      <c r="AC677" s="107"/>
      <c r="AD677" s="107"/>
      <c r="AE677" s="105"/>
      <c r="AF677" s="107"/>
      <c r="AG677" s="107"/>
      <c r="AH677" s="107"/>
      <c r="AI677" s="107"/>
      <c r="AJ677" s="107"/>
      <c r="AK677" s="118" t="s">
        <v>10553</v>
      </c>
      <c r="AL677" s="107"/>
      <c r="AM677" s="107"/>
      <c r="AN677" s="105"/>
      <c r="AO677" s="105"/>
      <c r="AP677" s="107"/>
      <c r="AQ677" s="109"/>
      <c r="AR677" s="109" t="str">
        <f>IFERROR(__xludf.DUMMYFUNCTION("IF(IFERROR(VLOOKUP(A677, IMPORTRANGE(""https://docs.google.com/spreadsheets/d/1f7uHQQgxgff8nh6aFDrh_cqkeFpcVPsvJILesm778_0"", ""工作表1!A:B""), 2, FALSE), """") &lt;&gt; """", ""有縮圖"", ""無縮圖"")"),"無縮圖")</f>
        <v>無縮圖</v>
      </c>
      <c r="AS677" s="107"/>
    </row>
    <row r="678">
      <c r="A678" s="114" t="s">
        <v>1879</v>
      </c>
      <c r="B678" s="94"/>
      <c r="C678" s="290" t="s">
        <v>2638</v>
      </c>
      <c r="D678" s="116"/>
      <c r="E678" s="97" t="s">
        <v>2638</v>
      </c>
      <c r="F678" s="98"/>
      <c r="G678" s="94" t="s">
        <v>140</v>
      </c>
      <c r="H678" s="99"/>
      <c r="I678" s="99"/>
      <c r="J678" s="110"/>
      <c r="K678" s="98"/>
      <c r="L678" s="111"/>
      <c r="M678" s="112" t="b">
        <v>0</v>
      </c>
      <c r="N678" s="113" t="b">
        <v>0</v>
      </c>
      <c r="O678" s="113" t="b">
        <v>0</v>
      </c>
      <c r="P678" s="113" t="b">
        <v>0</v>
      </c>
      <c r="Q678" s="107"/>
      <c r="R678" s="106" t="str">
        <f t="array" ref="R678">IFERROR(INDEX('印量調查區'!G:G, MATCH(A678, '印量調查區'!A:A, 0)), "")</f>
        <v/>
      </c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  <c r="AI678" s="107"/>
      <c r="AJ678" s="107"/>
      <c r="AK678" s="107"/>
      <c r="AL678" s="107"/>
      <c r="AM678" s="107"/>
      <c r="AN678" s="107"/>
      <c r="AO678" s="107"/>
      <c r="AP678" s="107"/>
      <c r="AQ678" s="109"/>
      <c r="AR678" s="109" t="str">
        <f>IFERROR(__xludf.DUMMYFUNCTION("IF(IFERROR(VLOOKUP(A678, IMPORTRANGE(""https://docs.google.com/spreadsheets/d/1f7uHQQgxgff8nh6aFDrh_cqkeFpcVPsvJILesm778_0"", ""工作表1!A:B""), 2, FALSE), """") &lt;&gt; """", ""有縮圖"", ""無縮圖"")"),"無縮圖")</f>
        <v>無縮圖</v>
      </c>
      <c r="AS678" s="107"/>
    </row>
    <row r="679">
      <c r="A679" s="114" t="s">
        <v>1882</v>
      </c>
      <c r="B679" s="94"/>
      <c r="C679" s="351"/>
      <c r="D679" s="97" t="s">
        <v>1872</v>
      </c>
      <c r="E679" s="97" t="s">
        <v>1872</v>
      </c>
      <c r="F679" s="98"/>
      <c r="G679" s="94" t="s">
        <v>144</v>
      </c>
      <c r="H679" s="100" t="s">
        <v>34</v>
      </c>
      <c r="I679" s="100" t="s">
        <v>108</v>
      </c>
      <c r="J679" s="117" t="s">
        <v>5933</v>
      </c>
      <c r="K679" s="94" t="s">
        <v>10563</v>
      </c>
      <c r="L679" s="111"/>
      <c r="M679" s="112" t="b">
        <v>1</v>
      </c>
      <c r="N679" s="113" t="b">
        <v>1</v>
      </c>
      <c r="O679" s="113" t="b">
        <v>0</v>
      </c>
      <c r="P679" s="113" t="b">
        <v>1</v>
      </c>
      <c r="Q679" s="107"/>
      <c r="R679" s="106" t="str">
        <f t="array" ref="R679">IFERROR(INDEX('印量調查區'!G:G, MATCH(A679, '印量調查區'!A:A, 0)), "")</f>
        <v/>
      </c>
      <c r="S679" s="118" t="s">
        <v>10565</v>
      </c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  <c r="AI679" s="107"/>
      <c r="AJ679" s="107"/>
      <c r="AK679" s="107"/>
      <c r="AL679" s="107"/>
      <c r="AM679" s="107"/>
      <c r="AN679" s="105"/>
      <c r="AO679" s="118" t="s">
        <v>10566</v>
      </c>
      <c r="AP679" s="107"/>
      <c r="AQ679" s="109"/>
      <c r="AR679" s="109" t="str">
        <f>IFERROR(__xludf.DUMMYFUNCTION("IF(IFERROR(VLOOKUP(A679, IMPORTRANGE(""https://docs.google.com/spreadsheets/d/1f7uHQQgxgff8nh6aFDrh_cqkeFpcVPsvJILesm778_0"", ""工作表1!A:B""), 2, FALSE), """") &lt;&gt; """", ""有縮圖"", ""無縮圖"")"),"無縮圖")</f>
        <v>無縮圖</v>
      </c>
      <c r="AS679" s="107"/>
    </row>
    <row r="680">
      <c r="A680" s="114" t="s">
        <v>1884</v>
      </c>
      <c r="B680" s="94"/>
      <c r="C680" s="351"/>
      <c r="D680" s="96"/>
      <c r="E680" s="97" t="s">
        <v>3432</v>
      </c>
      <c r="F680" s="98"/>
      <c r="G680" s="94" t="s">
        <v>738</v>
      </c>
      <c r="H680" s="100"/>
      <c r="I680" s="100"/>
      <c r="J680" s="110"/>
      <c r="K680" s="94"/>
      <c r="L680" s="111"/>
      <c r="M680" s="112" t="b">
        <v>1</v>
      </c>
      <c r="N680" s="113" t="b">
        <v>0</v>
      </c>
      <c r="O680" s="113" t="b">
        <v>0</v>
      </c>
      <c r="P680" s="113" t="b">
        <v>0</v>
      </c>
      <c r="Q680" s="105"/>
      <c r="R680" s="106" t="str">
        <f t="array" ref="R680">IFERROR(INDEX('印量調查區'!G:G, MATCH(A680, '印量調查區'!A:A, 0)), "")</f>
        <v/>
      </c>
      <c r="S680" s="107"/>
      <c r="T680" s="107"/>
      <c r="U680" s="107"/>
      <c r="V680" s="107"/>
      <c r="W680" s="118" t="s">
        <v>10570</v>
      </c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  <c r="AI680" s="107"/>
      <c r="AJ680" s="107"/>
      <c r="AK680" s="107"/>
      <c r="AL680" s="118" t="s">
        <v>10572</v>
      </c>
      <c r="AM680" s="107"/>
      <c r="AN680" s="107"/>
      <c r="AO680" s="105"/>
      <c r="AP680" s="107"/>
      <c r="AQ680" s="109"/>
      <c r="AR680" s="109" t="str">
        <f>IFERROR(__xludf.DUMMYFUNCTION("IF(IFERROR(VLOOKUP(A680, IMPORTRANGE(""https://docs.google.com/spreadsheets/d/1f7uHQQgxgff8nh6aFDrh_cqkeFpcVPsvJILesm778_0"", ""工作表1!A:B""), 2, FALSE), """") &lt;&gt; """", ""有縮圖"", ""無縮圖"")"),"無縮圖")</f>
        <v>無縮圖</v>
      </c>
      <c r="AS680" s="107"/>
    </row>
    <row r="681">
      <c r="A681" s="114" t="s">
        <v>1886</v>
      </c>
      <c r="B681" s="94"/>
      <c r="C681" s="351"/>
      <c r="D681" s="115" t="s">
        <v>2808</v>
      </c>
      <c r="E681" s="96"/>
      <c r="F681" s="98"/>
      <c r="G681" s="94" t="s">
        <v>144</v>
      </c>
      <c r="H681" s="99"/>
      <c r="I681" s="99"/>
      <c r="J681" s="117" t="s">
        <v>10421</v>
      </c>
      <c r="K681" s="94" t="s">
        <v>10578</v>
      </c>
      <c r="L681" s="111"/>
      <c r="M681" s="112" t="b">
        <v>1</v>
      </c>
      <c r="N681" s="113" t="b">
        <v>1</v>
      </c>
      <c r="O681" s="113" t="b">
        <v>1</v>
      </c>
      <c r="P681" s="113" t="b">
        <v>0</v>
      </c>
      <c r="Q681" s="105"/>
      <c r="R681" s="106" t="str">
        <f t="array" ref="R681">IFERROR(INDEX('印量調查區'!G:G, MATCH(A681, '印量調查區'!A:A, 0)), "")</f>
        <v/>
      </c>
      <c r="S681" s="105"/>
      <c r="T681" s="107"/>
      <c r="U681" s="107"/>
      <c r="V681" s="107"/>
      <c r="W681" s="118" t="s">
        <v>10585</v>
      </c>
      <c r="X681" s="107"/>
      <c r="Y681" s="118" t="s">
        <v>10590</v>
      </c>
      <c r="Z681" s="118" t="s">
        <v>10593</v>
      </c>
      <c r="AA681" s="107"/>
      <c r="AB681" s="107"/>
      <c r="AC681" s="107"/>
      <c r="AD681" s="118" t="s">
        <v>10594</v>
      </c>
      <c r="AE681" s="107"/>
      <c r="AF681" s="107"/>
      <c r="AG681" s="107"/>
      <c r="AH681" s="107"/>
      <c r="AI681" s="107"/>
      <c r="AJ681" s="107"/>
      <c r="AK681" s="107"/>
      <c r="AL681" s="107"/>
      <c r="AM681" s="107"/>
      <c r="AN681" s="118" t="s">
        <v>10599</v>
      </c>
      <c r="AO681" s="107"/>
      <c r="AP681" s="107"/>
      <c r="AQ681" s="109"/>
      <c r="AR681" s="109" t="str">
        <f>IFERROR(__xludf.DUMMYFUNCTION("IF(IFERROR(VLOOKUP(A681, IMPORTRANGE(""https://docs.google.com/spreadsheets/d/1f7uHQQgxgff8nh6aFDrh_cqkeFpcVPsvJILesm778_0"", ""工作表1!A:B""), 2, FALSE), """") &lt;&gt; """", ""有縮圖"", ""無縮圖"")"),"無縮圖")</f>
        <v>無縮圖</v>
      </c>
      <c r="AS681" s="107"/>
    </row>
    <row r="682">
      <c r="A682" s="114" t="s">
        <v>1888</v>
      </c>
      <c r="B682" s="94"/>
      <c r="C682" s="290" t="s">
        <v>2803</v>
      </c>
      <c r="D682" s="96"/>
      <c r="E682" s="96"/>
      <c r="F682" s="98"/>
      <c r="G682" s="94" t="s">
        <v>144</v>
      </c>
      <c r="H682" s="100"/>
      <c r="I682" s="100"/>
      <c r="J682" s="117"/>
      <c r="K682" s="94"/>
      <c r="L682" s="111"/>
      <c r="M682" s="112" t="b">
        <v>1</v>
      </c>
      <c r="N682" s="113" t="b">
        <v>0</v>
      </c>
      <c r="O682" s="113" t="b">
        <v>0</v>
      </c>
      <c r="P682" s="113" t="b">
        <v>0</v>
      </c>
      <c r="Q682" s="107"/>
      <c r="R682" s="106" t="str">
        <f t="array" ref="R682">IFERROR(INDEX('印量調查區'!G:G, MATCH(A682, '印量調查區'!A:A, 0)), "")</f>
        <v/>
      </c>
      <c r="S682" s="105"/>
      <c r="T682" s="107"/>
      <c r="U682" s="107"/>
      <c r="V682" s="107"/>
      <c r="W682" s="118" t="s">
        <v>10603</v>
      </c>
      <c r="X682" s="118" t="s">
        <v>10605</v>
      </c>
      <c r="Y682" s="107"/>
      <c r="Z682" s="118" t="s">
        <v>10606</v>
      </c>
      <c r="AA682" s="107"/>
      <c r="AB682" s="107"/>
      <c r="AC682" s="107"/>
      <c r="AD682" s="107"/>
      <c r="AE682" s="107"/>
      <c r="AF682" s="107"/>
      <c r="AG682" s="107"/>
      <c r="AH682" s="107"/>
      <c r="AI682" s="107"/>
      <c r="AJ682" s="107"/>
      <c r="AK682" s="107"/>
      <c r="AL682" s="107"/>
      <c r="AM682" s="107"/>
      <c r="AN682" s="107"/>
      <c r="AO682" s="105"/>
      <c r="AP682" s="107"/>
      <c r="AQ682" s="109"/>
      <c r="AR682" s="109" t="str">
        <f>IFERROR(__xludf.DUMMYFUNCTION("IF(IFERROR(VLOOKUP(A682, IMPORTRANGE(""https://docs.google.com/spreadsheets/d/1f7uHQQgxgff8nh6aFDrh_cqkeFpcVPsvJILesm778_0"", ""工作表1!A:B""), 2, FALSE), """") &lt;&gt; """", ""有縮圖"", ""無縮圖"")"),"無縮圖")</f>
        <v>無縮圖</v>
      </c>
      <c r="AS682" s="107"/>
    </row>
    <row r="683">
      <c r="A683" s="114" t="s">
        <v>1851</v>
      </c>
      <c r="B683" s="94" t="s">
        <v>5350</v>
      </c>
      <c r="C683" s="290" t="s">
        <v>1849</v>
      </c>
      <c r="D683" s="97" t="s">
        <v>2888</v>
      </c>
      <c r="E683" s="96"/>
      <c r="F683" s="98"/>
      <c r="G683" s="94" t="s">
        <v>144</v>
      </c>
      <c r="H683" s="99"/>
      <c r="I683" s="100"/>
      <c r="J683" s="101"/>
      <c r="K683" s="98"/>
      <c r="L683" s="111"/>
      <c r="M683" s="112" t="b">
        <v>1</v>
      </c>
      <c r="N683" s="113" t="b">
        <v>0</v>
      </c>
      <c r="O683" s="113" t="b">
        <v>0</v>
      </c>
      <c r="P683" s="113" t="b">
        <v>0</v>
      </c>
      <c r="Q683" s="105"/>
      <c r="R683" s="106" t="str">
        <f t="array" ref="R683">IFERROR(INDEX('印量調查區'!G:G, MATCH(A683, '印量調查區'!A:A, 0)), "")</f>
        <v/>
      </c>
      <c r="S683" s="118" t="s">
        <v>5369</v>
      </c>
      <c r="T683" s="107"/>
      <c r="U683" s="107"/>
      <c r="V683" s="107"/>
      <c r="W683" s="118" t="s">
        <v>5354</v>
      </c>
      <c r="X683" s="107"/>
      <c r="Y683" s="118" t="s">
        <v>5355</v>
      </c>
      <c r="Z683" s="118" t="s">
        <v>5356</v>
      </c>
      <c r="AA683" s="118" t="s">
        <v>5358</v>
      </c>
      <c r="AB683" s="107"/>
      <c r="AC683" s="107"/>
      <c r="AD683" s="118" t="s">
        <v>5359</v>
      </c>
      <c r="AE683" s="118" t="s">
        <v>5360</v>
      </c>
      <c r="AF683" s="107"/>
      <c r="AG683" s="107"/>
      <c r="AH683" s="107"/>
      <c r="AI683" s="107"/>
      <c r="AJ683" s="118" t="s">
        <v>5361</v>
      </c>
      <c r="AK683" s="107"/>
      <c r="AL683" s="107"/>
      <c r="AM683" s="107"/>
      <c r="AN683" s="107"/>
      <c r="AO683" s="107"/>
      <c r="AP683" s="107"/>
      <c r="AQ683" s="109"/>
      <c r="AR683" s="109" t="str">
        <f>IFERROR(__xludf.DUMMYFUNCTION("IF(IFERROR(VLOOKUP(A683, IMPORTRANGE(""https://docs.google.com/spreadsheets/d/1f7uHQQgxgff8nh6aFDrh_cqkeFpcVPsvJILesm778_0"", ""工作表1!A:B""), 2, FALSE), """") &lt;&gt; """", ""有縮圖"", ""無縮圖"")"),"無縮圖")</f>
        <v>無縮圖</v>
      </c>
      <c r="AS683" s="107"/>
    </row>
    <row r="684">
      <c r="A684" s="114" t="s">
        <v>1893</v>
      </c>
      <c r="B684" s="94" t="s">
        <v>10619</v>
      </c>
      <c r="C684" s="95"/>
      <c r="D684" s="115" t="s">
        <v>2110</v>
      </c>
      <c r="E684" s="97" t="s">
        <v>2520</v>
      </c>
      <c r="F684" s="98"/>
      <c r="G684" s="94" t="s">
        <v>144</v>
      </c>
      <c r="H684" s="100"/>
      <c r="I684" s="100"/>
      <c r="J684" s="117"/>
      <c r="K684" s="94"/>
      <c r="L684" s="111"/>
      <c r="M684" s="112" t="b">
        <v>1</v>
      </c>
      <c r="N684" s="113" t="b">
        <v>0</v>
      </c>
      <c r="O684" s="113" t="b">
        <v>0</v>
      </c>
      <c r="P684" s="113" t="b">
        <v>0</v>
      </c>
      <c r="Q684" s="107"/>
      <c r="R684" s="106" t="str">
        <f t="array" ref="R684">IFERROR(INDEX('印量調查區'!G:G, MATCH(A684, '印量調查區'!A:A, 0)), "")</f>
        <v/>
      </c>
      <c r="S684" s="118" t="s">
        <v>10623</v>
      </c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  <c r="AI684" s="107"/>
      <c r="AJ684" s="107"/>
      <c r="AK684" s="107"/>
      <c r="AL684" s="107"/>
      <c r="AM684" s="107"/>
      <c r="AN684" s="107"/>
      <c r="AO684" s="105"/>
      <c r="AP684" s="107"/>
      <c r="AQ684" s="109"/>
      <c r="AR684" s="109" t="str">
        <f>IFERROR(__xludf.DUMMYFUNCTION("IF(IFERROR(VLOOKUP(A684, IMPORTRANGE(""https://docs.google.com/spreadsheets/d/1f7uHQQgxgff8nh6aFDrh_cqkeFpcVPsvJILesm778_0"", ""工作表1!A:B""), 2, FALSE), """") &lt;&gt; """", ""有縮圖"", ""無縮圖"")"),"無縮圖")</f>
        <v>無縮圖</v>
      </c>
      <c r="AS684" s="107"/>
    </row>
    <row r="685">
      <c r="A685" s="114" t="s">
        <v>1895</v>
      </c>
      <c r="B685" s="94"/>
      <c r="C685" s="290" t="s">
        <v>2411</v>
      </c>
      <c r="D685" s="96"/>
      <c r="E685" s="97" t="s">
        <v>3646</v>
      </c>
      <c r="F685" s="98"/>
      <c r="G685" s="94"/>
      <c r="H685" s="100"/>
      <c r="I685" s="100"/>
      <c r="J685" s="110"/>
      <c r="K685" s="94"/>
      <c r="L685" s="111"/>
      <c r="M685" s="112" t="b">
        <v>0</v>
      </c>
      <c r="N685" s="113" t="b">
        <v>0</v>
      </c>
      <c r="O685" s="113" t="b">
        <v>0</v>
      </c>
      <c r="P685" s="113" t="b">
        <v>0</v>
      </c>
      <c r="Q685" s="107"/>
      <c r="R685" s="106" t="str">
        <f t="array" ref="R685">IFERROR(INDEX('印量調查區'!G:G, MATCH(A685, '印量調查區'!A:A, 0)), "")</f>
        <v/>
      </c>
      <c r="S685" s="107"/>
      <c r="T685" s="107"/>
      <c r="U685" s="107"/>
      <c r="V685" s="107"/>
      <c r="W685" s="105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  <c r="AI685" s="107"/>
      <c r="AJ685" s="107"/>
      <c r="AK685" s="107"/>
      <c r="AL685" s="107"/>
      <c r="AM685" s="107"/>
      <c r="AN685" s="107"/>
      <c r="AO685" s="105"/>
      <c r="AP685" s="105"/>
      <c r="AQ685" s="109"/>
      <c r="AR685" s="109" t="str">
        <f>IFERROR(__xludf.DUMMYFUNCTION("IF(IFERROR(VLOOKUP(A685, IMPORTRANGE(""https://docs.google.com/spreadsheets/d/1f7uHQQgxgff8nh6aFDrh_cqkeFpcVPsvJILesm778_0"", ""工作表1!A:B""), 2, FALSE), """") &lt;&gt; """", ""有縮圖"", ""無縮圖"")"),"無縮圖")</f>
        <v>無縮圖</v>
      </c>
      <c r="AS685" s="107"/>
    </row>
    <row r="686">
      <c r="A686" s="114" t="s">
        <v>1898</v>
      </c>
      <c r="B686" s="94"/>
      <c r="C686" s="351"/>
      <c r="D686" s="96"/>
      <c r="E686" s="97" t="s">
        <v>2808</v>
      </c>
      <c r="F686" s="98"/>
      <c r="G686" s="94" t="s">
        <v>144</v>
      </c>
      <c r="H686" s="100"/>
      <c r="I686" s="100"/>
      <c r="J686" s="117"/>
      <c r="K686" s="94"/>
      <c r="L686" s="111"/>
      <c r="M686" s="112" t="b">
        <v>1</v>
      </c>
      <c r="N686" s="113" t="b">
        <v>0</v>
      </c>
      <c r="O686" s="113" t="b">
        <v>1</v>
      </c>
      <c r="P686" s="113" t="b">
        <v>0</v>
      </c>
      <c r="Q686" s="107"/>
      <c r="R686" s="106" t="str">
        <f t="array" ref="R686">IFERROR(INDEX('印量調查區'!G:G, MATCH(A686, '印量調查區'!A:A, 0)), "")</f>
        <v/>
      </c>
      <c r="S686" s="28" t="s">
        <v>10629</v>
      </c>
      <c r="T686" s="107"/>
      <c r="U686" s="107"/>
      <c r="V686" s="107"/>
      <c r="W686" s="118" t="s">
        <v>10630</v>
      </c>
      <c r="X686" s="118" t="s">
        <v>10633</v>
      </c>
      <c r="Y686" s="118" t="s">
        <v>10634</v>
      </c>
      <c r="Z686" s="118" t="s">
        <v>10637</v>
      </c>
      <c r="AA686" s="107"/>
      <c r="AB686" s="107"/>
      <c r="AC686" s="107"/>
      <c r="AD686" s="107"/>
      <c r="AE686" s="118" t="s">
        <v>10639</v>
      </c>
      <c r="AF686" s="107"/>
      <c r="AG686" s="118" t="s">
        <v>10641</v>
      </c>
      <c r="AH686" s="107"/>
      <c r="AI686" s="107"/>
      <c r="AJ686" s="107"/>
      <c r="AK686" s="107"/>
      <c r="AL686" s="118" t="s">
        <v>10642</v>
      </c>
      <c r="AM686" s="107"/>
      <c r="AN686" s="118" t="s">
        <v>10643</v>
      </c>
      <c r="AO686" s="107"/>
      <c r="AP686" s="105"/>
      <c r="AQ686" s="109"/>
      <c r="AR686" s="109" t="str">
        <f>IFERROR(__xludf.DUMMYFUNCTION("IF(IFERROR(VLOOKUP(A686, IMPORTRANGE(""https://docs.google.com/spreadsheets/d/1f7uHQQgxgff8nh6aFDrh_cqkeFpcVPsvJILesm778_0"", ""工作表1!A:B""), 2, FALSE), """") &lt;&gt; """", ""有縮圖"", ""無縮圖"")"),"無縮圖")</f>
        <v>無縮圖</v>
      </c>
      <c r="AS686" s="107"/>
    </row>
    <row r="687">
      <c r="A687" s="114" t="s">
        <v>1901</v>
      </c>
      <c r="B687" s="94"/>
      <c r="C687" s="351"/>
      <c r="D687" s="115" t="s">
        <v>2977</v>
      </c>
      <c r="E687" s="97" t="s">
        <v>3548</v>
      </c>
      <c r="F687" s="98"/>
      <c r="G687" s="94" t="s">
        <v>144</v>
      </c>
      <c r="H687" s="100"/>
      <c r="I687" s="100"/>
      <c r="J687" s="101"/>
      <c r="K687" s="94"/>
      <c r="L687" s="111"/>
      <c r="M687" s="112" t="b">
        <v>1</v>
      </c>
      <c r="N687" s="113" t="b">
        <v>0</v>
      </c>
      <c r="O687" s="113" t="b">
        <v>0</v>
      </c>
      <c r="P687" s="113" t="b">
        <v>0</v>
      </c>
      <c r="Q687" s="107"/>
      <c r="R687" s="106" t="str">
        <f t="array" ref="R687">IFERROR(INDEX('印量調查區'!G:G, MATCH(A687, '印量調查區'!A:A, 0)), "")</f>
        <v/>
      </c>
      <c r="S687" s="118" t="s">
        <v>9001</v>
      </c>
      <c r="T687" s="107"/>
      <c r="U687" s="107"/>
      <c r="V687" s="107"/>
      <c r="W687" s="118" t="s">
        <v>10648</v>
      </c>
      <c r="X687" s="107"/>
      <c r="Y687" s="107"/>
      <c r="Z687" s="118" t="s">
        <v>10650</v>
      </c>
      <c r="AA687" s="118" t="s">
        <v>9006</v>
      </c>
      <c r="AB687" s="107"/>
      <c r="AC687" s="107"/>
      <c r="AD687" s="107"/>
      <c r="AE687" s="107"/>
      <c r="AF687" s="107"/>
      <c r="AG687" s="107"/>
      <c r="AH687" s="107"/>
      <c r="AI687" s="107"/>
      <c r="AJ687" s="107"/>
      <c r="AK687" s="107"/>
      <c r="AL687" s="118" t="s">
        <v>10653</v>
      </c>
      <c r="AM687" s="107"/>
      <c r="AN687" s="105"/>
      <c r="AO687" s="105"/>
      <c r="AP687" s="107"/>
      <c r="AQ687" s="109"/>
      <c r="AR687" s="109" t="str">
        <f>IFERROR(__xludf.DUMMYFUNCTION("IF(IFERROR(VLOOKUP(A687, IMPORTRANGE(""https://docs.google.com/spreadsheets/d/1f7uHQQgxgff8nh6aFDrh_cqkeFpcVPsvJILesm778_0"", ""工作表1!A:B""), 2, FALSE), """") &lt;&gt; """", ""有縮圖"", ""無縮圖"")"),"無縮圖")</f>
        <v>無縮圖</v>
      </c>
      <c r="AS687" s="107"/>
    </row>
    <row r="688">
      <c r="A688" s="114" t="s">
        <v>1904</v>
      </c>
      <c r="B688" s="94"/>
      <c r="C688" s="290" t="s">
        <v>2708</v>
      </c>
      <c r="D688" s="97" t="s">
        <v>3349</v>
      </c>
      <c r="E688" s="116"/>
      <c r="F688" s="98"/>
      <c r="G688" s="94" t="s">
        <v>140</v>
      </c>
      <c r="H688" s="99"/>
      <c r="I688" s="99"/>
      <c r="J688" s="110"/>
      <c r="K688" s="98"/>
      <c r="L688" s="111"/>
      <c r="M688" s="112" t="b">
        <v>1</v>
      </c>
      <c r="N688" s="113" t="b">
        <v>0</v>
      </c>
      <c r="O688" s="113" t="b">
        <v>0</v>
      </c>
      <c r="P688" s="113" t="b">
        <v>0</v>
      </c>
      <c r="Q688" s="105" t="s">
        <v>410</v>
      </c>
      <c r="R688" s="106" t="str">
        <f t="array" ref="R688">IFERROR(INDEX('印量調查區'!G:G, MATCH(A688, '印量調查區'!A:A, 0)), "")</f>
        <v/>
      </c>
      <c r="S688" s="118" t="s">
        <v>10659</v>
      </c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18" t="s">
        <v>10661</v>
      </c>
      <c r="AF688" s="107"/>
      <c r="AG688" s="107"/>
      <c r="AH688" s="107"/>
      <c r="AI688" s="107"/>
      <c r="AJ688" s="107"/>
      <c r="AK688" s="107"/>
      <c r="AL688" s="107"/>
      <c r="AM688" s="107"/>
      <c r="AN688" s="107"/>
      <c r="AO688" s="107"/>
      <c r="AP688" s="118" t="s">
        <v>10663</v>
      </c>
      <c r="AQ688" s="109"/>
      <c r="AR688" s="109" t="str">
        <f>IFERROR(__xludf.DUMMYFUNCTION("IF(IFERROR(VLOOKUP(A688, IMPORTRANGE(""https://docs.google.com/spreadsheets/d/1f7uHQQgxgff8nh6aFDrh_cqkeFpcVPsvJILesm778_0"", ""工作表1!A:B""), 2, FALSE), """") &lt;&gt; """", ""有縮圖"", ""無縮圖"")"),"無縮圖")</f>
        <v>無縮圖</v>
      </c>
      <c r="AS688" s="107"/>
    </row>
    <row r="689">
      <c r="A689" s="114" t="s">
        <v>1905</v>
      </c>
      <c r="B689" s="94" t="s">
        <v>10665</v>
      </c>
      <c r="C689" s="290" t="s">
        <v>1976</v>
      </c>
      <c r="D689" s="116"/>
      <c r="E689" s="97" t="s">
        <v>1993</v>
      </c>
      <c r="F689" s="98"/>
      <c r="G689" s="94" t="s">
        <v>144</v>
      </c>
      <c r="H689" s="100" t="s">
        <v>34</v>
      </c>
      <c r="I689" s="100" t="s">
        <v>367</v>
      </c>
      <c r="J689" s="117" t="s">
        <v>267</v>
      </c>
      <c r="K689" s="94" t="s">
        <v>10667</v>
      </c>
      <c r="L689" s="111"/>
      <c r="M689" s="112" t="b">
        <v>1</v>
      </c>
      <c r="N689" s="113" t="b">
        <v>1</v>
      </c>
      <c r="O689" s="113" t="b">
        <v>1</v>
      </c>
      <c r="P689" s="113" t="b">
        <v>0</v>
      </c>
      <c r="Q689" s="107"/>
      <c r="R689" s="106" t="str">
        <f t="array" ref="R689">IFERROR(INDEX('印量調查區'!G:G, MATCH(A689, '印量調查區'!A:A, 0)), "")</f>
        <v/>
      </c>
      <c r="S689" s="118" t="s">
        <v>10668</v>
      </c>
      <c r="T689" s="107"/>
      <c r="U689" s="107"/>
      <c r="V689" s="107"/>
      <c r="W689" s="105" t="s">
        <v>3629</v>
      </c>
      <c r="X689" s="107"/>
      <c r="Y689" s="105" t="s">
        <v>118</v>
      </c>
      <c r="Z689" s="118" t="s">
        <v>10671</v>
      </c>
      <c r="AA689" s="107"/>
      <c r="AB689" s="107"/>
      <c r="AC689" s="107"/>
      <c r="AD689" s="107"/>
      <c r="AE689" s="107"/>
      <c r="AF689" s="107"/>
      <c r="AG689" s="107"/>
      <c r="AH689" s="107"/>
      <c r="AI689" s="107"/>
      <c r="AJ689" s="107"/>
      <c r="AK689" s="107"/>
      <c r="AL689" s="107"/>
      <c r="AM689" s="107"/>
      <c r="AN689" s="118" t="s">
        <v>10673</v>
      </c>
      <c r="AO689" s="105"/>
      <c r="AP689" s="107"/>
      <c r="AQ689" s="109"/>
      <c r="AR689" s="109" t="str">
        <f>IFERROR(__xludf.DUMMYFUNCTION("IF(IFERROR(VLOOKUP(A689, IMPORTRANGE(""https://docs.google.com/spreadsheets/d/1f7uHQQgxgff8nh6aFDrh_cqkeFpcVPsvJILesm778_0"", ""工作表1!A:B""), 2, FALSE), """") &lt;&gt; """", ""有縮圖"", ""無縮圖"")"),"無縮圖")</f>
        <v>無縮圖</v>
      </c>
      <c r="AS689" s="107"/>
    </row>
    <row r="690">
      <c r="A690" s="114" t="s">
        <v>1908</v>
      </c>
      <c r="B690" s="94" t="s">
        <v>10675</v>
      </c>
      <c r="C690" s="120" t="s">
        <v>2548</v>
      </c>
      <c r="D690" s="96"/>
      <c r="E690" s="115" t="s">
        <v>2597</v>
      </c>
      <c r="F690" s="98"/>
      <c r="G690" s="94" t="s">
        <v>144</v>
      </c>
      <c r="H690" s="100"/>
      <c r="I690" s="100" t="s">
        <v>108</v>
      </c>
      <c r="J690" s="117" t="s">
        <v>145</v>
      </c>
      <c r="K690" s="94"/>
      <c r="L690" s="111"/>
      <c r="M690" s="112" t="b">
        <v>1</v>
      </c>
      <c r="N690" s="113" t="b">
        <v>1</v>
      </c>
      <c r="O690" s="113" t="b">
        <v>0</v>
      </c>
      <c r="P690" s="113" t="b">
        <v>0</v>
      </c>
      <c r="Q690" s="107"/>
      <c r="R690" s="106" t="str">
        <f t="array" ref="R690">IFERROR(INDEX('印量調查區'!G:G, MATCH(A690, '印量調查區'!A:A, 0)), "")</f>
        <v/>
      </c>
      <c r="S690" s="118" t="s">
        <v>10677</v>
      </c>
      <c r="T690" s="107"/>
      <c r="U690" s="107"/>
      <c r="V690" s="107"/>
      <c r="W690" s="118" t="s">
        <v>10679</v>
      </c>
      <c r="X690" s="107"/>
      <c r="Y690" s="118" t="s">
        <v>10683</v>
      </c>
      <c r="Z690" s="118" t="s">
        <v>10686</v>
      </c>
      <c r="AA690" s="107"/>
      <c r="AB690" s="107"/>
      <c r="AC690" s="107"/>
      <c r="AD690" s="107"/>
      <c r="AE690" s="107"/>
      <c r="AF690" s="107"/>
      <c r="AG690" s="107"/>
      <c r="AH690" s="107"/>
      <c r="AI690" s="107"/>
      <c r="AJ690" s="107"/>
      <c r="AK690" s="107"/>
      <c r="AL690" s="107"/>
      <c r="AM690" s="107"/>
      <c r="AN690" s="108"/>
      <c r="AO690" s="105"/>
      <c r="AP690" s="108"/>
      <c r="AQ690" s="109"/>
      <c r="AR690" s="109" t="str">
        <f>IFERROR(__xludf.DUMMYFUNCTION("IF(IFERROR(VLOOKUP(A690, IMPORTRANGE(""https://docs.google.com/spreadsheets/d/1f7uHQQgxgff8nh6aFDrh_cqkeFpcVPsvJILesm778_0"", ""工作表1!A:B""), 2, FALSE), """") &lt;&gt; """", ""有縮圖"", ""無縮圖"")"),"有縮圖")</f>
        <v>有縮圖</v>
      </c>
      <c r="AS690" s="107"/>
    </row>
    <row r="691">
      <c r="A691" s="114" t="s">
        <v>1911</v>
      </c>
      <c r="B691" s="94" t="s">
        <v>6691</v>
      </c>
      <c r="C691" s="290" t="s">
        <v>2584</v>
      </c>
      <c r="D691" s="115" t="s">
        <v>2584</v>
      </c>
      <c r="E691" s="96"/>
      <c r="F691" s="98"/>
      <c r="G691" s="94" t="s">
        <v>144</v>
      </c>
      <c r="H691" s="100" t="s">
        <v>35</v>
      </c>
      <c r="I691" s="100" t="s">
        <v>108</v>
      </c>
      <c r="J691" s="117" t="s">
        <v>145</v>
      </c>
      <c r="K691" s="94" t="s">
        <v>10691</v>
      </c>
      <c r="L691" s="111"/>
      <c r="M691" s="112" t="b">
        <v>1</v>
      </c>
      <c r="N691" s="113" t="b">
        <v>1</v>
      </c>
      <c r="O691" s="113" t="b">
        <v>0</v>
      </c>
      <c r="P691" s="113" t="b">
        <v>0</v>
      </c>
      <c r="Q691" s="107"/>
      <c r="R691" s="106"/>
      <c r="S691" s="118" t="s">
        <v>6695</v>
      </c>
      <c r="T691" s="107"/>
      <c r="U691" s="107"/>
      <c r="V691" s="107"/>
      <c r="W691" s="118" t="s">
        <v>6696</v>
      </c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  <c r="AI691" s="107"/>
      <c r="AJ691" s="107"/>
      <c r="AK691" s="107"/>
      <c r="AL691" s="107"/>
      <c r="AM691" s="107"/>
      <c r="AN691" s="107"/>
      <c r="AO691" s="107"/>
      <c r="AP691" s="107"/>
      <c r="AQ691" s="109"/>
      <c r="AR691" s="109" t="str">
        <f>IFERROR(__xludf.DUMMYFUNCTION("IF(IFERROR(VLOOKUP(A691, IMPORTRANGE(""https://docs.google.com/spreadsheets/d/1f7uHQQgxgff8nh6aFDrh_cqkeFpcVPsvJILesm778_0"", ""工作表1!A:B""), 2, FALSE), """") &lt;&gt; """", ""有縮圖"", ""無縮圖"")"),"有縮圖")</f>
        <v>有縮圖</v>
      </c>
      <c r="AS691" s="107"/>
    </row>
    <row r="692">
      <c r="A692" s="114" t="s">
        <v>1913</v>
      </c>
      <c r="B692" s="94"/>
      <c r="C692" s="351"/>
      <c r="D692" s="97" t="s">
        <v>3073</v>
      </c>
      <c r="E692" s="97" t="s">
        <v>2328</v>
      </c>
      <c r="F692" s="98"/>
      <c r="G692" s="94" t="s">
        <v>144</v>
      </c>
      <c r="H692" s="99"/>
      <c r="I692" s="100"/>
      <c r="J692" s="117"/>
      <c r="K692" s="98"/>
      <c r="L692" s="111"/>
      <c r="M692" s="112" t="b">
        <v>1</v>
      </c>
      <c r="N692" s="113" t="b">
        <v>0</v>
      </c>
      <c r="O692" s="113" t="b">
        <v>0</v>
      </c>
      <c r="P692" s="113" t="b">
        <v>0</v>
      </c>
      <c r="Q692" s="107"/>
      <c r="R692" s="106" t="str">
        <f t="array" ref="R692">IFERROR(INDEX('印量調查區'!G:G, MATCH(A692, '印量調查區'!A:A, 0)), "")</f>
        <v/>
      </c>
      <c r="S692" s="118" t="s">
        <v>10408</v>
      </c>
      <c r="T692" s="107"/>
      <c r="U692" s="107"/>
      <c r="V692" s="107"/>
      <c r="W692" s="118" t="s">
        <v>10409</v>
      </c>
      <c r="X692" s="107"/>
      <c r="Y692" s="107"/>
      <c r="Z692" s="107"/>
      <c r="AA692" s="107"/>
      <c r="AB692" s="107"/>
      <c r="AC692" s="107"/>
      <c r="AD692" s="107"/>
      <c r="AE692" s="118" t="s">
        <v>10410</v>
      </c>
      <c r="AF692" s="107"/>
      <c r="AG692" s="107"/>
      <c r="AH692" s="118" t="s">
        <v>10411</v>
      </c>
      <c r="AI692" s="118" t="s">
        <v>10412</v>
      </c>
      <c r="AJ692" s="107"/>
      <c r="AK692" s="107"/>
      <c r="AL692" s="118" t="s">
        <v>10413</v>
      </c>
      <c r="AM692" s="107"/>
      <c r="AN692" s="107"/>
      <c r="AO692" s="107"/>
      <c r="AP692" s="107"/>
      <c r="AQ692" s="109"/>
      <c r="AR692" s="109" t="str">
        <f>IFERROR(__xludf.DUMMYFUNCTION("IF(IFERROR(VLOOKUP(A692, IMPORTRANGE(""https://docs.google.com/spreadsheets/d/1f7uHQQgxgff8nh6aFDrh_cqkeFpcVPsvJILesm778_0"", ""工作表1!A:B""), 2, FALSE), """") &lt;&gt; """", ""有縮圖"", ""無縮圖"")"),"有縮圖")</f>
        <v>有縮圖</v>
      </c>
      <c r="AS692" s="107"/>
    </row>
    <row r="693">
      <c r="A693" s="114" t="s">
        <v>1914</v>
      </c>
      <c r="B693" s="94"/>
      <c r="C693" s="290" t="s">
        <v>2330</v>
      </c>
      <c r="D693" s="96"/>
      <c r="E693" s="96"/>
      <c r="F693" s="98"/>
      <c r="G693" s="94" t="s">
        <v>4066</v>
      </c>
      <c r="H693" s="100"/>
      <c r="I693" s="100"/>
      <c r="J693" s="211"/>
      <c r="K693" s="94"/>
      <c r="L693" s="111"/>
      <c r="M693" s="112" t="b">
        <v>1</v>
      </c>
      <c r="N693" s="113" t="b">
        <v>0</v>
      </c>
      <c r="O693" s="113" t="b">
        <v>0</v>
      </c>
      <c r="P693" s="113" t="b">
        <v>0</v>
      </c>
      <c r="Q693" s="107"/>
      <c r="R693" s="106" t="str">
        <f t="array" ref="R693">IFERROR(INDEX('印量調查區'!G:G, MATCH(A693, '印量調查區'!A:A, 0)), "")</f>
        <v/>
      </c>
      <c r="S693" s="118" t="s">
        <v>10709</v>
      </c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  <c r="AI693" s="107"/>
      <c r="AJ693" s="107"/>
      <c r="AK693" s="107"/>
      <c r="AL693" s="107"/>
      <c r="AM693" s="107"/>
      <c r="AN693" s="105"/>
      <c r="AO693" s="105"/>
      <c r="AP693" s="105"/>
      <c r="AQ693" s="109"/>
      <c r="AR693" s="109" t="str">
        <f>IFERROR(__xludf.DUMMYFUNCTION("IF(IFERROR(VLOOKUP(A693, IMPORTRANGE(""https://docs.google.com/spreadsheets/d/1f7uHQQgxgff8nh6aFDrh_cqkeFpcVPsvJILesm778_0"", ""工作表1!A:B""), 2, FALSE), """") &lt;&gt; """", ""有縮圖"", ""無縮圖"")"),"無縮圖")</f>
        <v>無縮圖</v>
      </c>
      <c r="AS693" s="107"/>
    </row>
    <row r="694">
      <c r="A694" s="114" t="s">
        <v>1916</v>
      </c>
      <c r="B694" s="94"/>
      <c r="C694" s="351"/>
      <c r="D694" s="97" t="s">
        <v>3023</v>
      </c>
      <c r="E694" s="97" t="s">
        <v>2207</v>
      </c>
      <c r="F694" s="98"/>
      <c r="G694" s="94" t="s">
        <v>229</v>
      </c>
      <c r="H694" s="99"/>
      <c r="I694" s="99"/>
      <c r="J694" s="110"/>
      <c r="K694" s="98"/>
      <c r="L694" s="111"/>
      <c r="M694" s="112" t="b">
        <v>1</v>
      </c>
      <c r="N694" s="113" t="b">
        <v>0</v>
      </c>
      <c r="O694" s="113" t="b">
        <v>1</v>
      </c>
      <c r="P694" s="113" t="b">
        <v>0</v>
      </c>
      <c r="Q694" s="107"/>
      <c r="R694" s="106" t="str">
        <f t="array" ref="R694">IFERROR(INDEX('印量調查區'!G:G, MATCH(A694, '印量調查區'!A:A, 0)), "")</f>
        <v/>
      </c>
      <c r="S694" s="118" t="s">
        <v>10713</v>
      </c>
      <c r="T694" s="107"/>
      <c r="U694" s="107"/>
      <c r="V694" s="107"/>
      <c r="W694" s="118" t="s">
        <v>4258</v>
      </c>
      <c r="X694" s="107"/>
      <c r="Y694" s="118" t="s">
        <v>4259</v>
      </c>
      <c r="Z694" s="105" t="s">
        <v>3062</v>
      </c>
      <c r="AA694" s="107"/>
      <c r="AB694" s="107"/>
      <c r="AC694" s="107"/>
      <c r="AD694" s="107"/>
      <c r="AE694" s="107"/>
      <c r="AF694" s="107"/>
      <c r="AG694" s="107"/>
      <c r="AH694" s="107"/>
      <c r="AI694" s="107"/>
      <c r="AJ694" s="107"/>
      <c r="AK694" s="107"/>
      <c r="AL694" s="107"/>
      <c r="AM694" s="107"/>
      <c r="AN694" s="118" t="s">
        <v>10716</v>
      </c>
      <c r="AO694" s="107"/>
      <c r="AP694" s="107"/>
      <c r="AQ694" s="109"/>
      <c r="AR694" s="109" t="str">
        <f>IFERROR(__xludf.DUMMYFUNCTION("IF(IFERROR(VLOOKUP(A694, IMPORTRANGE(""https://docs.google.com/spreadsheets/d/1f7uHQQgxgff8nh6aFDrh_cqkeFpcVPsvJILesm778_0"", ""工作表1!A:B""), 2, FALSE), """") &lt;&gt; """", ""有縮圖"", ""無縮圖"")"),"有縮圖")</f>
        <v>有縮圖</v>
      </c>
      <c r="AS694" s="107"/>
    </row>
    <row r="695">
      <c r="A695" s="114" t="s">
        <v>1920</v>
      </c>
      <c r="B695" s="94"/>
      <c r="C695" s="290" t="s">
        <v>2349</v>
      </c>
      <c r="D695" s="97" t="s">
        <v>3074</v>
      </c>
      <c r="E695" s="96"/>
      <c r="F695" s="98"/>
      <c r="G695" s="94" t="s">
        <v>227</v>
      </c>
      <c r="H695" s="99"/>
      <c r="I695" s="99"/>
      <c r="J695" s="110"/>
      <c r="K695" s="98"/>
      <c r="L695" s="111"/>
      <c r="M695" s="112" t="b">
        <v>1</v>
      </c>
      <c r="N695" s="113" t="b">
        <v>0</v>
      </c>
      <c r="O695" s="113" t="b">
        <v>0</v>
      </c>
      <c r="P695" s="113" t="b">
        <v>0</v>
      </c>
      <c r="Q695" s="107"/>
      <c r="R695" s="106" t="str">
        <f t="array" ref="R695">IFERROR(INDEX('印量調查區'!G:G, MATCH(A695, '印量調查區'!A:A, 0)), "")</f>
        <v/>
      </c>
      <c r="S695" s="118" t="s">
        <v>10415</v>
      </c>
      <c r="T695" s="107"/>
      <c r="U695" s="107"/>
      <c r="V695" s="107"/>
      <c r="W695" s="107"/>
      <c r="X695" s="107"/>
      <c r="Y695" s="118" t="s">
        <v>10416</v>
      </c>
      <c r="Z695" s="107"/>
      <c r="AA695" s="107"/>
      <c r="AB695" s="107"/>
      <c r="AC695" s="107"/>
      <c r="AD695" s="107"/>
      <c r="AE695" s="105"/>
      <c r="AF695" s="107"/>
      <c r="AG695" s="107"/>
      <c r="AH695" s="107"/>
      <c r="AI695" s="107"/>
      <c r="AJ695" s="107"/>
      <c r="AK695" s="107"/>
      <c r="AL695" s="107"/>
      <c r="AM695" s="107"/>
      <c r="AN695" s="107"/>
      <c r="AO695" s="107"/>
      <c r="AP695" s="107"/>
      <c r="AQ695" s="109"/>
      <c r="AR695" s="109" t="str">
        <f>IFERROR(__xludf.DUMMYFUNCTION("IF(IFERROR(VLOOKUP(A695, IMPORTRANGE(""https://docs.google.com/spreadsheets/d/1f7uHQQgxgff8nh6aFDrh_cqkeFpcVPsvJILesm778_0"", ""工作表1!A:B""), 2, FALSE), """") &lt;&gt; """", ""有縮圖"", ""無縮圖"")"),"無縮圖")</f>
        <v>無縮圖</v>
      </c>
      <c r="AS695" s="107"/>
    </row>
    <row r="696">
      <c r="A696" s="114" t="s">
        <v>1921</v>
      </c>
      <c r="B696" s="94"/>
      <c r="C696" s="290" t="s">
        <v>2652</v>
      </c>
      <c r="D696" s="96"/>
      <c r="E696" s="96"/>
      <c r="F696" s="98"/>
      <c r="G696" s="94" t="s">
        <v>1536</v>
      </c>
      <c r="H696" s="99"/>
      <c r="I696" s="100"/>
      <c r="J696" s="101"/>
      <c r="K696" s="94"/>
      <c r="L696" s="111"/>
      <c r="M696" s="112" t="b">
        <v>1</v>
      </c>
      <c r="N696" s="113" t="b">
        <v>0</v>
      </c>
      <c r="O696" s="113" t="b">
        <v>0</v>
      </c>
      <c r="P696" s="113" t="b">
        <v>0</v>
      </c>
      <c r="Q696" s="105"/>
      <c r="R696" s="106" t="str">
        <f t="array" ref="R696">IFERROR(INDEX('印量調查區'!G:G, MATCH(A696, '印量調查區'!A:A, 0)), "")</f>
        <v/>
      </c>
      <c r="S696" s="118" t="s">
        <v>10729</v>
      </c>
      <c r="T696" s="107"/>
      <c r="U696" s="107"/>
      <c r="V696" s="107"/>
      <c r="W696" s="118" t="s">
        <v>10730</v>
      </c>
      <c r="X696" s="107"/>
      <c r="Y696" s="105" t="s">
        <v>118</v>
      </c>
      <c r="Z696" s="21" t="s">
        <v>3062</v>
      </c>
      <c r="AA696" s="107"/>
      <c r="AC696" s="107"/>
      <c r="AD696" s="107"/>
      <c r="AE696" s="105" t="s">
        <v>124</v>
      </c>
      <c r="AF696" s="107"/>
      <c r="AG696" s="107"/>
      <c r="AH696" s="107"/>
      <c r="AI696" s="107"/>
      <c r="AJ696" s="107"/>
      <c r="AK696" s="107"/>
      <c r="AL696" s="107"/>
      <c r="AM696" s="107"/>
      <c r="AN696" s="107"/>
      <c r="AO696" s="107"/>
      <c r="AP696" s="107"/>
      <c r="AQ696" s="109"/>
      <c r="AR696" s="109" t="str">
        <f>IFERROR(__xludf.DUMMYFUNCTION("IF(IFERROR(VLOOKUP(A696, IMPORTRANGE(""https://docs.google.com/spreadsheets/d/1f7uHQQgxgff8nh6aFDrh_cqkeFpcVPsvJILesm778_0"", ""工作表1!A:B""), 2, FALSE), """") &lt;&gt; """", ""有縮圖"", ""無縮圖"")"),"無縮圖")</f>
        <v>無縮圖</v>
      </c>
      <c r="AS696" s="107"/>
    </row>
    <row r="697">
      <c r="A697" s="114" t="s">
        <v>1924</v>
      </c>
      <c r="B697" s="94"/>
      <c r="C697" s="351"/>
      <c r="D697" s="96"/>
      <c r="E697" s="115" t="s">
        <v>3110</v>
      </c>
      <c r="F697" s="98"/>
      <c r="G697" s="94" t="s">
        <v>144</v>
      </c>
      <c r="H697" s="100"/>
      <c r="I697" s="100"/>
      <c r="J697" s="117"/>
      <c r="K697" s="94"/>
      <c r="L697" s="111"/>
      <c r="M697" s="112" t="b">
        <v>1</v>
      </c>
      <c r="N697" s="113" t="b">
        <v>0</v>
      </c>
      <c r="O697" s="113" t="b">
        <v>1</v>
      </c>
      <c r="P697" s="113" t="b">
        <v>0</v>
      </c>
      <c r="Q697" s="107"/>
      <c r="R697" s="106" t="str">
        <f t="array" ref="R697">IFERROR(INDEX('印量調查區'!G:G, MATCH(A697, '印量調查區'!A:A, 0)), "")</f>
        <v/>
      </c>
      <c r="S697" s="118" t="s">
        <v>8902</v>
      </c>
      <c r="T697" s="107"/>
      <c r="U697" s="107"/>
      <c r="V697" s="107"/>
      <c r="W697" s="118" t="s">
        <v>8903</v>
      </c>
      <c r="X697" s="107"/>
      <c r="Y697" s="118" t="s">
        <v>8904</v>
      </c>
      <c r="Z697" s="107"/>
      <c r="AA697" s="107"/>
      <c r="AB697" s="107"/>
      <c r="AC697" s="107"/>
      <c r="AD697" s="107"/>
      <c r="AE697" s="107"/>
      <c r="AF697" s="107"/>
      <c r="AG697" s="107"/>
      <c r="AH697" s="107"/>
      <c r="AI697" s="107"/>
      <c r="AJ697" s="107"/>
      <c r="AK697" s="107"/>
      <c r="AL697" s="107"/>
      <c r="AM697" s="118" t="s">
        <v>8905</v>
      </c>
      <c r="AN697" s="118" t="s">
        <v>10740</v>
      </c>
      <c r="AO697" s="105"/>
      <c r="AP697" s="107"/>
      <c r="AQ697" s="109"/>
      <c r="AR697" s="109" t="str">
        <f>IFERROR(__xludf.DUMMYFUNCTION("IF(IFERROR(VLOOKUP(A697, IMPORTRANGE(""https://docs.google.com/spreadsheets/d/1f7uHQQgxgff8nh6aFDrh_cqkeFpcVPsvJILesm778_0"", ""工作表1!A:B""), 2, FALSE), """") &lt;&gt; """", ""有縮圖"", ""無縮圖"")"),"無縮圖")</f>
        <v>無縮圖</v>
      </c>
      <c r="AS697" s="107"/>
    </row>
    <row r="698">
      <c r="A698" s="114" t="s">
        <v>1926</v>
      </c>
      <c r="B698" s="94" t="s">
        <v>10743</v>
      </c>
      <c r="C698" s="351"/>
      <c r="D698" s="116"/>
      <c r="E698" s="97" t="s">
        <v>2098</v>
      </c>
      <c r="F698" s="98"/>
      <c r="G698" s="94" t="s">
        <v>4358</v>
      </c>
      <c r="H698" s="99"/>
      <c r="I698" s="100" t="s">
        <v>108</v>
      </c>
      <c r="J698" s="117" t="s">
        <v>145</v>
      </c>
      <c r="K698" s="94" t="s">
        <v>10744</v>
      </c>
      <c r="L698" s="111"/>
      <c r="M698" s="112" t="b">
        <v>1</v>
      </c>
      <c r="N698" s="113" t="b">
        <v>1</v>
      </c>
      <c r="O698" s="113" t="b">
        <v>1</v>
      </c>
      <c r="P698" s="113" t="b">
        <v>0</v>
      </c>
      <c r="Q698" s="107"/>
      <c r="R698" s="106" t="str">
        <f t="array" ref="R698">IFERROR(INDEX('印量調查區'!G:G, MATCH(A698, '印量調查區'!A:A, 0)), "")</f>
        <v/>
      </c>
      <c r="S698" s="118" t="s">
        <v>10746</v>
      </c>
      <c r="T698" s="107"/>
      <c r="U698" s="107"/>
      <c r="V698" s="107"/>
      <c r="W698" s="118" t="s">
        <v>10747</v>
      </c>
      <c r="X698" s="107"/>
      <c r="Y698" s="118" t="s">
        <v>10749</v>
      </c>
      <c r="Z698" s="118" t="s">
        <v>10750</v>
      </c>
      <c r="AA698" s="107"/>
      <c r="AB698" s="107"/>
      <c r="AC698" s="107"/>
      <c r="AD698" s="107"/>
      <c r="AE698" s="118" t="s">
        <v>10754</v>
      </c>
      <c r="AF698" s="107"/>
      <c r="AG698" s="107"/>
      <c r="AH698" s="107"/>
      <c r="AI698" s="107"/>
      <c r="AJ698" s="107"/>
      <c r="AK698" s="118" t="s">
        <v>10755</v>
      </c>
      <c r="AL698" s="107"/>
      <c r="AM698" s="107"/>
      <c r="AN698" s="118" t="s">
        <v>10760</v>
      </c>
      <c r="AO698" s="107"/>
      <c r="AP698" s="107"/>
      <c r="AQ698" s="109"/>
      <c r="AR698" s="109" t="str">
        <f>IFERROR(__xludf.DUMMYFUNCTION("IF(IFERROR(VLOOKUP(A698, IMPORTRANGE(""https://docs.google.com/spreadsheets/d/1f7uHQQgxgff8nh6aFDrh_cqkeFpcVPsvJILesm778_0"", ""工作表1!A:B""), 2, FALSE), """") &lt;&gt; """", ""有縮圖"", ""無縮圖"")"),"無縮圖")</f>
        <v>無縮圖</v>
      </c>
      <c r="AS698" s="107"/>
    </row>
    <row r="699">
      <c r="A699" s="114" t="s">
        <v>1928</v>
      </c>
      <c r="B699" s="94" t="s">
        <v>10764</v>
      </c>
      <c r="C699" s="290" t="s">
        <v>2314</v>
      </c>
      <c r="D699" s="115" t="s">
        <v>2314</v>
      </c>
      <c r="E699" s="96"/>
      <c r="F699" s="98"/>
      <c r="G699" s="94" t="s">
        <v>144</v>
      </c>
      <c r="H699" s="99"/>
      <c r="I699" s="100"/>
      <c r="J699" s="101"/>
      <c r="K699" s="98"/>
      <c r="L699" s="111"/>
      <c r="M699" s="112" t="b">
        <v>1</v>
      </c>
      <c r="N699" s="113" t="b">
        <v>0</v>
      </c>
      <c r="O699" s="113" t="b">
        <v>0</v>
      </c>
      <c r="P699" s="113" t="b">
        <v>0</v>
      </c>
      <c r="Q699" s="105"/>
      <c r="R699" s="106" t="str">
        <f t="array" ref="R699">IFERROR(INDEX('印量調查區'!G:G, MATCH(A699, '印量調查區'!A:A, 0)), "")</f>
        <v/>
      </c>
      <c r="S699" s="118" t="s">
        <v>10765</v>
      </c>
      <c r="T699" s="107"/>
      <c r="U699" s="107"/>
      <c r="V699" s="107"/>
      <c r="W699" s="105"/>
      <c r="X699" s="107"/>
      <c r="Y699" s="107"/>
      <c r="Z699" s="105"/>
      <c r="AA699" s="107"/>
      <c r="AB699" s="107"/>
      <c r="AC699" s="107"/>
      <c r="AD699" s="107"/>
      <c r="AE699" s="118" t="s">
        <v>10766</v>
      </c>
      <c r="AF699" s="107"/>
      <c r="AG699" s="107"/>
      <c r="AH699" s="107"/>
      <c r="AI699" s="107"/>
      <c r="AJ699" s="107"/>
      <c r="AK699" s="107"/>
      <c r="AL699" s="118" t="s">
        <v>10768</v>
      </c>
      <c r="AM699" s="107"/>
      <c r="AN699" s="107"/>
      <c r="AO699" s="107"/>
      <c r="AP699" s="107"/>
      <c r="AQ699" s="109"/>
      <c r="AR699" s="109" t="str">
        <f>IFERROR(__xludf.DUMMYFUNCTION("IF(IFERROR(VLOOKUP(A699, IMPORTRANGE(""https://docs.google.com/spreadsheets/d/1f7uHQQgxgff8nh6aFDrh_cqkeFpcVPsvJILesm778_0"", ""工作表1!A:B""), 2, FALSE), """") &lt;&gt; """", ""有縮圖"", ""無縮圖"")"),"無縮圖")</f>
        <v>無縮圖</v>
      </c>
      <c r="AS699" s="107"/>
    </row>
    <row r="700">
      <c r="A700" s="114" t="s">
        <v>1931</v>
      </c>
      <c r="B700" s="94"/>
      <c r="C700" s="290" t="s">
        <v>2769</v>
      </c>
      <c r="D700" s="97" t="s">
        <v>2769</v>
      </c>
      <c r="E700" s="116"/>
      <c r="F700" s="98"/>
      <c r="G700" s="94" t="s">
        <v>234</v>
      </c>
      <c r="H700" s="99"/>
      <c r="I700" s="99"/>
      <c r="J700" s="110"/>
      <c r="K700" s="98"/>
      <c r="L700" s="111"/>
      <c r="M700" s="112" t="b">
        <v>1</v>
      </c>
      <c r="N700" s="113" t="b">
        <v>0</v>
      </c>
      <c r="O700" s="113" t="b">
        <v>0</v>
      </c>
      <c r="P700" s="113" t="b">
        <v>0</v>
      </c>
      <c r="Q700" s="105" t="s">
        <v>410</v>
      </c>
      <c r="R700" s="106" t="str">
        <f t="array" ref="R700">IFERROR(INDEX('印量調查區'!G:G, MATCH(A700, '印量調查區'!A:A, 0)), "")</f>
        <v/>
      </c>
      <c r="S700" s="118" t="s">
        <v>10773</v>
      </c>
      <c r="T700" s="107"/>
      <c r="U700" s="107"/>
      <c r="V700" s="107"/>
      <c r="W700" s="105"/>
      <c r="X700" s="107"/>
      <c r="Y700" s="107"/>
      <c r="Z700" s="107"/>
      <c r="AA700" s="107"/>
      <c r="AB700" s="107"/>
      <c r="AC700" s="107"/>
      <c r="AD700" s="107"/>
      <c r="AE700" s="105"/>
      <c r="AF700" s="107"/>
      <c r="AG700" s="107"/>
      <c r="AH700" s="107"/>
      <c r="AI700" s="107"/>
      <c r="AJ700" s="107"/>
      <c r="AK700" s="107"/>
      <c r="AL700" s="107"/>
      <c r="AM700" s="107"/>
      <c r="AN700" s="107"/>
      <c r="AO700" s="107"/>
      <c r="AP700" s="107"/>
      <c r="AQ700" s="109"/>
      <c r="AR700" s="109" t="str">
        <f>IFERROR(__xludf.DUMMYFUNCTION("IF(IFERROR(VLOOKUP(A700, IMPORTRANGE(""https://docs.google.com/spreadsheets/d/1f7uHQQgxgff8nh6aFDrh_cqkeFpcVPsvJILesm778_0"", ""工作表1!A:B""), 2, FALSE), """") &lt;&gt; """", ""有縮圖"", ""無縮圖"")"),"無縮圖")</f>
        <v>無縮圖</v>
      </c>
      <c r="AS700" s="107"/>
    </row>
    <row r="701">
      <c r="A701" s="114" t="s">
        <v>1932</v>
      </c>
      <c r="B701" s="94"/>
      <c r="C701" s="351"/>
      <c r="D701" s="97" t="s">
        <v>2762</v>
      </c>
      <c r="E701" s="116"/>
      <c r="F701" s="98"/>
      <c r="G701" s="94" t="s">
        <v>144</v>
      </c>
      <c r="H701" s="100"/>
      <c r="I701" s="100" t="s">
        <v>108</v>
      </c>
      <c r="J701" s="360" t="s">
        <v>6894</v>
      </c>
      <c r="K701" s="94"/>
      <c r="L701" s="111"/>
      <c r="M701" s="112" t="b">
        <v>1</v>
      </c>
      <c r="N701" s="113" t="b">
        <v>1</v>
      </c>
      <c r="O701" s="113" t="b">
        <v>1</v>
      </c>
      <c r="P701" s="113" t="b">
        <v>0</v>
      </c>
      <c r="Q701" s="107"/>
      <c r="R701" s="106" t="str">
        <f t="array" ref="R701">IFERROR(INDEX('印量調查區'!G:G, MATCH(A701, '印量調查區'!A:A, 0)), "")</f>
        <v/>
      </c>
      <c r="S701" s="118" t="s">
        <v>9741</v>
      </c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  <c r="AI701" s="107"/>
      <c r="AJ701" s="107"/>
      <c r="AK701" s="107"/>
      <c r="AL701" s="107"/>
      <c r="AM701" s="107"/>
      <c r="AN701" s="118" t="s">
        <v>10791</v>
      </c>
      <c r="AO701" s="105"/>
      <c r="AP701" s="107"/>
      <c r="AQ701" s="109"/>
      <c r="AR701" s="109" t="str">
        <f>IFERROR(__xludf.DUMMYFUNCTION("IF(IFERROR(VLOOKUP(A701, IMPORTRANGE(""https://docs.google.com/spreadsheets/d/1f7uHQQgxgff8nh6aFDrh_cqkeFpcVPsvJILesm778_0"", ""工作表1!A:B""), 2, FALSE), """") &lt;&gt; """", ""有縮圖"", ""無縮圖"")"),"無縮圖")</f>
        <v>無縮圖</v>
      </c>
      <c r="AS701" s="107"/>
    </row>
    <row r="702">
      <c r="A702" s="114" t="s">
        <v>1934</v>
      </c>
      <c r="B702" s="94"/>
      <c r="C702" s="290" t="s">
        <v>2282</v>
      </c>
      <c r="D702" s="96"/>
      <c r="E702" s="97" t="s">
        <v>2261</v>
      </c>
      <c r="F702" s="98"/>
      <c r="G702" s="94" t="s">
        <v>6231</v>
      </c>
      <c r="H702" s="100" t="s">
        <v>34</v>
      </c>
      <c r="I702" s="100" t="s">
        <v>84</v>
      </c>
      <c r="J702" s="117"/>
      <c r="K702" s="94" t="s">
        <v>83</v>
      </c>
      <c r="L702" s="111"/>
      <c r="M702" s="112" t="b">
        <v>1</v>
      </c>
      <c r="N702" s="113" t="b">
        <v>1</v>
      </c>
      <c r="O702" s="113" t="b">
        <v>1</v>
      </c>
      <c r="P702" s="113" t="b">
        <v>0</v>
      </c>
      <c r="Q702" s="107"/>
      <c r="R702" s="106" t="str">
        <f t="array" ref="R702">IFERROR(INDEX('印量調查區'!G:G, MATCH(A702, '印量調查區'!A:A, 0)), "")</f>
        <v/>
      </c>
      <c r="S702" s="118" t="s">
        <v>10796</v>
      </c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  <c r="AI702" s="107"/>
      <c r="AJ702" s="107"/>
      <c r="AK702" s="107"/>
      <c r="AL702" s="107"/>
      <c r="AM702" s="107"/>
      <c r="AN702" s="118" t="s">
        <v>10799</v>
      </c>
      <c r="AO702" s="105"/>
      <c r="AP702" s="107"/>
      <c r="AQ702" s="109"/>
      <c r="AR702" s="109" t="str">
        <f>IFERROR(__xludf.DUMMYFUNCTION("IF(IFERROR(VLOOKUP(A702, IMPORTRANGE(""https://docs.google.com/spreadsheets/d/1f7uHQQgxgff8nh6aFDrh_cqkeFpcVPsvJILesm778_0"", ""工作表1!A:B""), 2, FALSE), """") &lt;&gt; """", ""有縮圖"", ""無縮圖"")"),"無縮圖")</f>
        <v>無縮圖</v>
      </c>
      <c r="AS702" s="107"/>
    </row>
    <row r="703">
      <c r="A703" s="114" t="s">
        <v>1937</v>
      </c>
      <c r="B703" s="94" t="s">
        <v>8134</v>
      </c>
      <c r="C703" s="290" t="s">
        <v>2406</v>
      </c>
      <c r="D703" s="97" t="s">
        <v>3128</v>
      </c>
      <c r="E703" s="116"/>
      <c r="F703" s="98"/>
      <c r="G703" s="94" t="s">
        <v>144</v>
      </c>
      <c r="H703" s="100" t="s">
        <v>34</v>
      </c>
      <c r="I703" s="100" t="s">
        <v>108</v>
      </c>
      <c r="J703" s="211" t="s">
        <v>8041</v>
      </c>
      <c r="K703" s="94" t="s">
        <v>10801</v>
      </c>
      <c r="L703" s="111"/>
      <c r="M703" s="112" t="b">
        <v>1</v>
      </c>
      <c r="N703" s="113" t="b">
        <v>1</v>
      </c>
      <c r="O703" s="113" t="b">
        <v>0</v>
      </c>
      <c r="P703" s="113" t="b">
        <v>1</v>
      </c>
      <c r="Q703" s="105"/>
      <c r="R703" s="106" t="str">
        <f t="array" ref="R703">IFERROR(INDEX('印量調查區'!G:G, MATCH(A703, '印量調查區'!A:A, 0)), "")</f>
        <v/>
      </c>
      <c r="S703" s="118" t="s">
        <v>8140</v>
      </c>
      <c r="T703" s="107"/>
      <c r="U703" s="107"/>
      <c r="V703" s="107"/>
      <c r="W703" s="118" t="s">
        <v>8141</v>
      </c>
      <c r="X703" s="107"/>
      <c r="Y703" s="118" t="s">
        <v>8142</v>
      </c>
      <c r="Z703" s="118" t="s">
        <v>8143</v>
      </c>
      <c r="AA703" s="107"/>
      <c r="AB703" s="107"/>
      <c r="AC703" s="118" t="s">
        <v>8144</v>
      </c>
      <c r="AD703" s="107"/>
      <c r="AE703" s="118" t="s">
        <v>8145</v>
      </c>
      <c r="AF703" s="107"/>
      <c r="AG703" s="107"/>
      <c r="AH703" s="107"/>
      <c r="AI703" s="107"/>
      <c r="AJ703" s="107"/>
      <c r="AK703" s="105"/>
      <c r="AL703" s="107"/>
      <c r="AM703" s="107"/>
      <c r="AN703" s="105"/>
      <c r="AO703" s="118" t="s">
        <v>10808</v>
      </c>
      <c r="AP703" s="107"/>
      <c r="AQ703" s="109"/>
      <c r="AR703" s="109" t="str">
        <f>IFERROR(__xludf.DUMMYFUNCTION("IF(IFERROR(VLOOKUP(A703, IMPORTRANGE(""https://docs.google.com/spreadsheets/d/1f7uHQQgxgff8nh6aFDrh_cqkeFpcVPsvJILesm778_0"", ""工作表1!A:B""), 2, FALSE), """") &lt;&gt; """", ""有縮圖"", ""無縮圖"")"),"無縮圖")</f>
        <v>無縮圖</v>
      </c>
      <c r="AS703" s="105"/>
    </row>
    <row r="704">
      <c r="A704" s="114" t="s">
        <v>1939</v>
      </c>
      <c r="B704" s="94"/>
      <c r="C704" s="351"/>
      <c r="D704" s="96"/>
      <c r="E704" s="115" t="s">
        <v>3593</v>
      </c>
      <c r="F704" s="98"/>
      <c r="G704" s="94" t="s">
        <v>234</v>
      </c>
      <c r="H704" s="99"/>
      <c r="I704" s="100"/>
      <c r="J704" s="101"/>
      <c r="K704" s="94"/>
      <c r="L704" s="111"/>
      <c r="M704" s="112" t="b">
        <v>1</v>
      </c>
      <c r="N704" s="113" t="b">
        <v>0</v>
      </c>
      <c r="O704" s="113" t="b">
        <v>0</v>
      </c>
      <c r="P704" s="113" t="b">
        <v>0</v>
      </c>
      <c r="Q704" s="105" t="s">
        <v>410</v>
      </c>
      <c r="R704" s="106" t="str">
        <f t="array" ref="R704">IFERROR(INDEX('印量調查區'!G:G, MATCH(A704, '印量調查區'!A:A, 0)), "")</f>
        <v/>
      </c>
      <c r="S704" s="118" t="s">
        <v>10817</v>
      </c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18" t="s">
        <v>10819</v>
      </c>
      <c r="AF704" s="107"/>
      <c r="AG704" s="107"/>
      <c r="AH704" s="107"/>
      <c r="AI704" s="107"/>
      <c r="AJ704" s="107"/>
      <c r="AK704" s="107"/>
      <c r="AL704" s="107"/>
      <c r="AM704" s="107"/>
      <c r="AN704" s="105"/>
      <c r="AO704" s="107"/>
      <c r="AP704" s="107"/>
      <c r="AQ704" s="109"/>
      <c r="AR704" s="109" t="str">
        <f>IFERROR(__xludf.DUMMYFUNCTION("IF(IFERROR(VLOOKUP(A704, IMPORTRANGE(""https://docs.google.com/spreadsheets/d/1f7uHQQgxgff8nh6aFDrh_cqkeFpcVPsvJILesm778_0"", ""工作表1!A:B""), 2, FALSE), """") &lt;&gt; """", ""有縮圖"", ""無縮圖"")"),"無縮圖")</f>
        <v>無縮圖</v>
      </c>
      <c r="AS704" s="107"/>
    </row>
    <row r="705">
      <c r="A705" s="114" t="s">
        <v>1942</v>
      </c>
      <c r="B705" s="94"/>
      <c r="C705" s="290" t="s">
        <v>1079</v>
      </c>
      <c r="D705" s="115" t="s">
        <v>1079</v>
      </c>
      <c r="E705" s="96"/>
      <c r="F705" s="98"/>
      <c r="G705" s="94" t="s">
        <v>144</v>
      </c>
      <c r="H705" s="100"/>
      <c r="I705" s="100"/>
      <c r="J705" s="397"/>
      <c r="K705" s="94"/>
      <c r="L705" s="111"/>
      <c r="M705" s="112" t="b">
        <v>1</v>
      </c>
      <c r="N705" s="113" t="b">
        <v>0</v>
      </c>
      <c r="O705" s="113" t="b">
        <v>0</v>
      </c>
      <c r="P705" s="113" t="b">
        <v>0</v>
      </c>
      <c r="Q705" s="107"/>
      <c r="R705" s="106" t="str">
        <f t="array" ref="R705">IFERROR(INDEX('印量調查區'!G:G, MATCH(A705, '印量調查區'!A:A, 0)), "")</f>
        <v/>
      </c>
      <c r="S705" s="107"/>
      <c r="T705" s="107"/>
      <c r="U705" s="107"/>
      <c r="V705" s="107"/>
      <c r="W705" s="118" t="s">
        <v>10826</v>
      </c>
      <c r="X705" s="107"/>
      <c r="Y705" s="107"/>
      <c r="Z705" s="118" t="s">
        <v>10827</v>
      </c>
      <c r="AA705" s="107"/>
      <c r="AB705" s="107"/>
      <c r="AC705" s="107"/>
      <c r="AD705" s="107"/>
      <c r="AE705" s="107"/>
      <c r="AF705" s="107"/>
      <c r="AG705" s="107"/>
      <c r="AH705" s="107"/>
      <c r="AI705" s="107"/>
      <c r="AJ705" s="107"/>
      <c r="AK705" s="107"/>
      <c r="AL705" s="107"/>
      <c r="AM705" s="107"/>
      <c r="AN705" s="107"/>
      <c r="AO705" s="105"/>
      <c r="AP705" s="107"/>
      <c r="AQ705" s="109"/>
      <c r="AR705" s="109" t="str">
        <f>IFERROR(__xludf.DUMMYFUNCTION("IF(IFERROR(VLOOKUP(A705, IMPORTRANGE(""https://docs.google.com/spreadsheets/d/1f7uHQQgxgff8nh6aFDrh_cqkeFpcVPsvJILesm778_0"", ""工作表1!A:B""), 2, FALSE), """") &lt;&gt; """", ""有縮圖"", ""無縮圖"")"),"無縮圖")</f>
        <v>無縮圖</v>
      </c>
      <c r="AS705" s="107"/>
    </row>
    <row r="706">
      <c r="A706" s="114" t="s">
        <v>1857</v>
      </c>
      <c r="B706" s="94"/>
      <c r="C706" s="290" t="s">
        <v>1856</v>
      </c>
      <c r="D706" s="96"/>
      <c r="E706" s="97" t="s">
        <v>3475</v>
      </c>
      <c r="F706" s="98"/>
      <c r="G706" s="94" t="s">
        <v>144</v>
      </c>
      <c r="H706" s="100" t="s">
        <v>34</v>
      </c>
      <c r="I706" s="100" t="s">
        <v>108</v>
      </c>
      <c r="J706" s="117" t="s">
        <v>10834</v>
      </c>
      <c r="K706" s="94" t="s">
        <v>10835</v>
      </c>
      <c r="L706" s="111"/>
      <c r="M706" s="112" t="b">
        <v>1</v>
      </c>
      <c r="N706" s="113" t="b">
        <v>1</v>
      </c>
      <c r="O706" s="113" t="b">
        <v>1</v>
      </c>
      <c r="P706" s="113" t="b">
        <v>1</v>
      </c>
      <c r="Q706" s="107"/>
      <c r="R706" s="106" t="str">
        <f t="array" ref="R706">IFERROR(INDEX('印量調查區'!G:G, MATCH(A706, '印量調查區'!A:A, 0)), "")</f>
        <v/>
      </c>
      <c r="S706" s="118" t="s">
        <v>10837</v>
      </c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  <c r="AI706" s="107"/>
      <c r="AJ706" s="107"/>
      <c r="AK706" s="107"/>
      <c r="AL706" s="107"/>
      <c r="AM706" s="107"/>
      <c r="AN706" s="118" t="s">
        <v>10840</v>
      </c>
      <c r="AO706" s="118" t="s">
        <v>10842</v>
      </c>
      <c r="AP706" s="107"/>
      <c r="AQ706" s="109"/>
      <c r="AR706" s="109" t="str">
        <f>IFERROR(__xludf.DUMMYFUNCTION("IF(IFERROR(VLOOKUP(A706, IMPORTRANGE(""https://docs.google.com/spreadsheets/d/1f7uHQQgxgff8nh6aFDrh_cqkeFpcVPsvJILesm778_0"", ""工作表1!A:B""), 2, FALSE), """") &lt;&gt; """", ""有縮圖"", ""無縮圖"")"),"無縮圖")</f>
        <v>無縮圖</v>
      </c>
      <c r="AS706" s="107"/>
    </row>
    <row r="707">
      <c r="A707" s="114" t="s">
        <v>1946</v>
      </c>
      <c r="B707" s="94"/>
      <c r="C707" s="290" t="s">
        <v>2286</v>
      </c>
      <c r="D707" s="96"/>
      <c r="E707" s="96"/>
      <c r="F707" s="98"/>
      <c r="G707" s="94" t="s">
        <v>144</v>
      </c>
      <c r="H707" s="100"/>
      <c r="I707" s="100"/>
      <c r="J707" s="101"/>
      <c r="K707" s="94"/>
      <c r="L707" s="111"/>
      <c r="M707" s="112" t="b">
        <v>1</v>
      </c>
      <c r="N707" s="113" t="b">
        <v>0</v>
      </c>
      <c r="O707" s="113" t="b">
        <v>0</v>
      </c>
      <c r="P707" s="113" t="b">
        <v>0</v>
      </c>
      <c r="Q707" s="105" t="s">
        <v>410</v>
      </c>
      <c r="R707" s="106" t="str">
        <f t="array" ref="R707">IFERROR(INDEX('印量調查區'!G:G, MATCH(A707, '印量調查區'!A:A, 0)), "")</f>
        <v/>
      </c>
      <c r="S707" s="118" t="s">
        <v>10845</v>
      </c>
      <c r="T707" s="107"/>
      <c r="U707" s="107"/>
      <c r="V707" s="107"/>
      <c r="W707" s="105"/>
      <c r="X707" s="107"/>
      <c r="Y707" s="107"/>
      <c r="Z707" s="107"/>
      <c r="AA707" s="107"/>
      <c r="AB707" s="107"/>
      <c r="AC707" s="107"/>
      <c r="AD707" s="107"/>
      <c r="AE707" s="118" t="s">
        <v>10847</v>
      </c>
      <c r="AF707" s="107"/>
      <c r="AG707" s="107"/>
      <c r="AH707" s="107"/>
      <c r="AI707" s="107"/>
      <c r="AJ707" s="107"/>
      <c r="AK707" s="107"/>
      <c r="AL707" s="107"/>
      <c r="AM707" s="107"/>
      <c r="AN707" s="107"/>
      <c r="AO707" s="105"/>
      <c r="AP707" s="107"/>
      <c r="AQ707" s="109"/>
      <c r="AR707" s="109" t="str">
        <f>IFERROR(__xludf.DUMMYFUNCTION("IF(IFERROR(VLOOKUP(A707, IMPORTRANGE(""https://docs.google.com/spreadsheets/d/1f7uHQQgxgff8nh6aFDrh_cqkeFpcVPsvJILesm778_0"", ""工作表1!A:B""), 2, FALSE), """") &lt;&gt; """", ""有縮圖"", ""無縮圖"")"),"無縮圖")</f>
        <v>無縮圖</v>
      </c>
      <c r="AS707" s="107"/>
    </row>
    <row r="708">
      <c r="A708" s="114" t="s">
        <v>1949</v>
      </c>
      <c r="B708" s="94"/>
      <c r="C708" s="290" t="s">
        <v>2068</v>
      </c>
      <c r="D708" s="96"/>
      <c r="E708" s="97" t="s">
        <v>2512</v>
      </c>
      <c r="F708" s="98"/>
      <c r="G708" s="94" t="s">
        <v>144</v>
      </c>
      <c r="H708" s="99"/>
      <c r="I708" s="99"/>
      <c r="J708" s="110"/>
      <c r="K708" s="98"/>
      <c r="L708" s="111"/>
      <c r="M708" s="112" t="b">
        <v>1</v>
      </c>
      <c r="N708" s="113" t="b">
        <v>0</v>
      </c>
      <c r="O708" s="113" t="b">
        <v>1</v>
      </c>
      <c r="P708" s="113" t="b">
        <v>0</v>
      </c>
      <c r="Q708" s="107"/>
      <c r="R708" s="106" t="str">
        <f t="array" ref="R708">IFERROR(INDEX('印量調查區'!G:G, MATCH(A708, '印量調查區'!A:A, 0)), "")</f>
        <v/>
      </c>
      <c r="S708" s="118" t="s">
        <v>8647</v>
      </c>
      <c r="T708" s="107"/>
      <c r="U708" s="107"/>
      <c r="V708" s="107"/>
      <c r="W708" s="118" t="s">
        <v>8648</v>
      </c>
      <c r="X708" s="107"/>
      <c r="Y708" s="107"/>
      <c r="Z708" s="118" t="s">
        <v>8650</v>
      </c>
      <c r="AA708" s="107"/>
      <c r="AB708" s="107"/>
      <c r="AC708" s="107"/>
      <c r="AD708" s="107"/>
      <c r="AE708" s="105"/>
      <c r="AF708" s="105"/>
      <c r="AG708" s="107"/>
      <c r="AH708" s="107"/>
      <c r="AI708" s="107"/>
      <c r="AJ708" s="107"/>
      <c r="AK708" s="107"/>
      <c r="AL708" s="105"/>
      <c r="AM708" s="107"/>
      <c r="AN708" s="118" t="s">
        <v>10857</v>
      </c>
      <c r="AO708" s="107"/>
      <c r="AP708" s="107"/>
      <c r="AQ708" s="109"/>
      <c r="AR708" s="109" t="str">
        <f>IFERROR(__xludf.DUMMYFUNCTION("IF(IFERROR(VLOOKUP(A708, IMPORTRANGE(""https://docs.google.com/spreadsheets/d/1f7uHQQgxgff8nh6aFDrh_cqkeFpcVPsvJILesm778_0"", ""工作表1!A:B""), 2, FALSE), """") &lt;&gt; """", ""有縮圖"", ""無縮圖"")"),"有縮圖")</f>
        <v>有縮圖</v>
      </c>
      <c r="AS708" s="107"/>
    </row>
    <row r="709">
      <c r="A709" s="114" t="s">
        <v>1951</v>
      </c>
      <c r="B709" s="94" t="s">
        <v>5226</v>
      </c>
      <c r="C709" s="351"/>
      <c r="D709" s="115" t="s">
        <v>3313</v>
      </c>
      <c r="E709" s="97" t="s">
        <v>3313</v>
      </c>
      <c r="F709" s="98"/>
      <c r="G709" s="94" t="s">
        <v>140</v>
      </c>
      <c r="H709" s="100"/>
      <c r="I709" s="100"/>
      <c r="J709" s="211"/>
      <c r="K709" s="94"/>
      <c r="L709" s="111"/>
      <c r="M709" s="112" t="b">
        <v>1</v>
      </c>
      <c r="N709" s="113" t="b">
        <v>0</v>
      </c>
      <c r="O709" s="113" t="b">
        <v>0</v>
      </c>
      <c r="P709" s="113" t="b">
        <v>0</v>
      </c>
      <c r="Q709" s="107"/>
      <c r="R709" s="106" t="str">
        <f t="array" ref="R709">IFERROR(INDEX('印量調查區'!G:G, MATCH(A709, '印量調查區'!A:A, 0)), "")</f>
        <v/>
      </c>
      <c r="S709" s="118" t="s">
        <v>5229</v>
      </c>
      <c r="T709" s="107"/>
      <c r="U709" s="107"/>
      <c r="V709" s="107"/>
      <c r="W709" s="118" t="s">
        <v>5231</v>
      </c>
      <c r="X709" s="107"/>
      <c r="Y709" s="107"/>
      <c r="Z709" s="107"/>
      <c r="AA709" s="107"/>
      <c r="AB709" s="107"/>
      <c r="AC709" s="107"/>
      <c r="AD709" s="107"/>
      <c r="AE709" s="118" t="s">
        <v>5232</v>
      </c>
      <c r="AF709" s="107"/>
      <c r="AG709" s="107"/>
      <c r="AH709" s="107"/>
      <c r="AI709" s="107"/>
      <c r="AJ709" s="107"/>
      <c r="AK709" s="107"/>
      <c r="AL709" s="118" t="s">
        <v>5233</v>
      </c>
      <c r="AM709" s="107"/>
      <c r="AN709" s="105"/>
      <c r="AO709" s="105"/>
      <c r="AP709" s="107"/>
      <c r="AQ709" s="109"/>
      <c r="AR709" s="109" t="str">
        <f>IFERROR(__xludf.DUMMYFUNCTION("IF(IFERROR(VLOOKUP(A709, IMPORTRANGE(""https://docs.google.com/spreadsheets/d/1f7uHQQgxgff8nh6aFDrh_cqkeFpcVPsvJILesm778_0"", ""工作表1!A:B""), 2, FALSE), """") &lt;&gt; """", ""有縮圖"", ""無縮圖"")"),"無縮圖")</f>
        <v>無縮圖</v>
      </c>
      <c r="AS709" s="107"/>
    </row>
    <row r="710">
      <c r="A710" s="114" t="s">
        <v>1953</v>
      </c>
      <c r="B710" s="94" t="s">
        <v>6701</v>
      </c>
      <c r="C710" s="351"/>
      <c r="D710" s="115" t="s">
        <v>3214</v>
      </c>
      <c r="E710" s="97" t="s">
        <v>2542</v>
      </c>
      <c r="F710" s="98"/>
      <c r="G710" s="94" t="s">
        <v>144</v>
      </c>
      <c r="H710" s="99"/>
      <c r="I710" s="100" t="s">
        <v>108</v>
      </c>
      <c r="J710" s="117" t="s">
        <v>145</v>
      </c>
      <c r="K710" s="98"/>
      <c r="L710" s="111"/>
      <c r="M710" s="112" t="b">
        <v>1</v>
      </c>
      <c r="N710" s="113" t="b">
        <v>1</v>
      </c>
      <c r="O710" s="113" t="b">
        <v>0</v>
      </c>
      <c r="P710" s="113" t="b">
        <v>0</v>
      </c>
      <c r="Q710" s="107"/>
      <c r="R710" s="106" t="str">
        <f t="array" ref="R710">IFERROR(INDEX('印量調查區'!G:G, MATCH(A710, '印量調查區'!A:A, 0)), "")</f>
        <v/>
      </c>
      <c r="S710" s="107"/>
      <c r="T710" s="107"/>
      <c r="U710" s="118" t="s">
        <v>6705</v>
      </c>
      <c r="V710" s="107"/>
      <c r="W710" s="118" t="s">
        <v>6706</v>
      </c>
      <c r="X710" s="107"/>
      <c r="Y710" s="107"/>
      <c r="Z710" s="118" t="s">
        <v>6707</v>
      </c>
      <c r="AA710" s="107"/>
      <c r="AB710" s="107"/>
      <c r="AC710" s="118" t="s">
        <v>6708</v>
      </c>
      <c r="AD710" s="107"/>
      <c r="AE710" s="105"/>
      <c r="AF710" s="107"/>
      <c r="AG710" s="107"/>
      <c r="AH710" s="107"/>
      <c r="AI710" s="118" t="s">
        <v>6709</v>
      </c>
      <c r="AJ710" s="107"/>
      <c r="AK710" s="107"/>
      <c r="AL710" s="118" t="s">
        <v>6711</v>
      </c>
      <c r="AM710" s="107"/>
      <c r="AN710" s="107"/>
      <c r="AO710" s="107"/>
      <c r="AP710" s="107"/>
      <c r="AQ710" s="109"/>
      <c r="AR710" s="109" t="str">
        <f>IFERROR(__xludf.DUMMYFUNCTION("IF(IFERROR(VLOOKUP(A710, IMPORTRANGE(""https://docs.google.com/spreadsheets/d/1f7uHQQgxgff8nh6aFDrh_cqkeFpcVPsvJILesm778_0"", ""工作表1!A:B""), 2, FALSE), """") &lt;&gt; """", ""有縮圖"", ""無縮圖"")"),"有縮圖")</f>
        <v>有縮圖</v>
      </c>
      <c r="AS710" s="107"/>
    </row>
    <row r="711">
      <c r="A711" s="114" t="s">
        <v>44</v>
      </c>
      <c r="B711" s="94" t="s">
        <v>10889</v>
      </c>
      <c r="C711" s="95"/>
      <c r="D711" s="97" t="s">
        <v>2108</v>
      </c>
      <c r="E711" s="97" t="s">
        <v>2522</v>
      </c>
      <c r="F711" s="98"/>
      <c r="G711" s="94" t="s">
        <v>144</v>
      </c>
      <c r="H711" s="100" t="s">
        <v>2551</v>
      </c>
      <c r="I711" s="100" t="s">
        <v>108</v>
      </c>
      <c r="J711" s="117" t="s">
        <v>10891</v>
      </c>
      <c r="K711" s="94" t="s">
        <v>10892</v>
      </c>
      <c r="L711" s="102" t="s">
        <v>49</v>
      </c>
      <c r="M711" s="112" t="b">
        <v>1</v>
      </c>
      <c r="N711" s="113" t="b">
        <v>1</v>
      </c>
      <c r="O711" s="113" t="b">
        <v>0</v>
      </c>
      <c r="P711" s="113" t="b">
        <v>1</v>
      </c>
      <c r="Q711" s="105" t="s">
        <v>410</v>
      </c>
      <c r="R711" s="369" t="str">
        <f t="array" ref="R711">IFERROR(INDEX('印量調查區'!G:G, MATCH(A711, '印量調查區'!A:A, 0)), "")</f>
        <v>https://forms.gle/PXowBJWWJhYe42Ud6</v>
      </c>
      <c r="S711" s="398" t="s">
        <v>10897</v>
      </c>
      <c r="T711" s="399"/>
      <c r="U711" s="304"/>
      <c r="V711" s="304"/>
      <c r="W711" s="399"/>
      <c r="X711" s="304"/>
      <c r="Y711" s="304"/>
      <c r="Z711" s="399"/>
      <c r="AA711" s="304"/>
      <c r="AB711" s="304"/>
      <c r="AC711" s="304"/>
      <c r="AD711" s="304"/>
      <c r="AE711" s="400" t="s">
        <v>10899</v>
      </c>
      <c r="AF711" s="304"/>
      <c r="AG711" s="304"/>
      <c r="AH711" s="304"/>
      <c r="AI711" s="304"/>
      <c r="AJ711" s="304"/>
      <c r="AK711" s="304"/>
      <c r="AL711" s="304"/>
      <c r="AM711" s="304"/>
      <c r="AN711" s="302"/>
      <c r="AO711" s="401" t="s">
        <v>10901</v>
      </c>
      <c r="AP711" s="324"/>
      <c r="AQ711" s="302"/>
      <c r="AR711" s="109" t="str">
        <f>IFERROR(__xludf.DUMMYFUNCTION("IF(IFERROR(VLOOKUP(A711, IMPORTRANGE(""https://docs.google.com/spreadsheets/d/1f7uHQQgxgff8nh6aFDrh_cqkeFpcVPsvJILesm778_0"", ""工作表1!A:B""), 2, FALSE), """") &lt;&gt; """", ""有縮圖"", ""無縮圖"")"),"無縮圖")</f>
        <v>無縮圖</v>
      </c>
      <c r="AS711" s="107"/>
    </row>
    <row r="712">
      <c r="A712" s="114" t="s">
        <v>1956</v>
      </c>
      <c r="B712" s="94" t="s">
        <v>1956</v>
      </c>
      <c r="C712" s="290" t="s">
        <v>2790</v>
      </c>
      <c r="D712" s="96"/>
      <c r="E712" s="97" t="s">
        <v>3818</v>
      </c>
      <c r="F712" s="98"/>
      <c r="G712" s="94" t="s">
        <v>144</v>
      </c>
      <c r="H712" s="100" t="s">
        <v>35</v>
      </c>
      <c r="I712" s="100" t="s">
        <v>108</v>
      </c>
      <c r="J712" s="110"/>
      <c r="K712" s="94" t="s">
        <v>10906</v>
      </c>
      <c r="L712" s="102" t="s">
        <v>10907</v>
      </c>
      <c r="M712" s="112" t="b">
        <v>1</v>
      </c>
      <c r="N712" s="113" t="b">
        <v>1</v>
      </c>
      <c r="O712" s="113" t="b">
        <v>1</v>
      </c>
      <c r="P712" s="113" t="b">
        <v>1</v>
      </c>
      <c r="Q712" s="107"/>
      <c r="R712" s="106" t="str">
        <f t="array" ref="R712">IFERROR(INDEX('印量調查區'!G:G, MATCH(A712, '印量調查區'!A:A, 0)), "")</f>
        <v/>
      </c>
      <c r="S712" s="118" t="s">
        <v>5241</v>
      </c>
      <c r="T712" s="107"/>
      <c r="U712" s="107"/>
      <c r="V712" s="107"/>
      <c r="W712" s="118" t="s">
        <v>5242</v>
      </c>
      <c r="X712" s="107"/>
      <c r="Y712" s="118" t="s">
        <v>5244</v>
      </c>
      <c r="Z712" s="118" t="s">
        <v>5245</v>
      </c>
      <c r="AA712" s="118" t="s">
        <v>5246</v>
      </c>
      <c r="AB712" s="118" t="s">
        <v>5247</v>
      </c>
      <c r="AC712" s="107"/>
      <c r="AD712" s="118" t="s">
        <v>5248</v>
      </c>
      <c r="AE712" s="107"/>
      <c r="AF712" s="107"/>
      <c r="AG712" s="107"/>
      <c r="AH712" s="107"/>
      <c r="AI712" s="107"/>
      <c r="AJ712" s="118" t="s">
        <v>5249</v>
      </c>
      <c r="AK712" s="107"/>
      <c r="AL712" s="107"/>
      <c r="AM712" s="107"/>
      <c r="AN712" s="118" t="s">
        <v>10920</v>
      </c>
      <c r="AO712" s="118" t="s">
        <v>10921</v>
      </c>
      <c r="AP712" s="107"/>
      <c r="AQ712" s="109"/>
      <c r="AR712" s="109" t="str">
        <f>IFERROR(__xludf.DUMMYFUNCTION("IF(IFERROR(VLOOKUP(A712, IMPORTRANGE(""https://docs.google.com/spreadsheets/d/1f7uHQQgxgff8nh6aFDrh_cqkeFpcVPsvJILesm778_0"", ""工作表1!A:B""), 2, FALSE), """") &lt;&gt; """", ""有縮圖"", ""無縮圖"")"),"有縮圖")</f>
        <v>有縮圖</v>
      </c>
      <c r="AS712" s="107"/>
    </row>
    <row r="713">
      <c r="A713" s="114" t="s">
        <v>1959</v>
      </c>
      <c r="B713" s="94"/>
      <c r="C713" s="290" t="s">
        <v>2633</v>
      </c>
      <c r="D713" s="96"/>
      <c r="E713" s="97" t="s">
        <v>2636</v>
      </c>
      <c r="F713" s="98"/>
      <c r="G713" s="94" t="s">
        <v>2329</v>
      </c>
      <c r="H713" s="99"/>
      <c r="I713" s="100"/>
      <c r="J713" s="101"/>
      <c r="K713" s="98"/>
      <c r="L713" s="111"/>
      <c r="M713" s="112" t="b">
        <v>1</v>
      </c>
      <c r="N713" s="113" t="b">
        <v>0</v>
      </c>
      <c r="O713" s="113" t="b">
        <v>0</v>
      </c>
      <c r="P713" s="113" t="b">
        <v>0</v>
      </c>
      <c r="Q713" s="105" t="s">
        <v>410</v>
      </c>
      <c r="R713" s="106" t="str">
        <f t="array" ref="R713">IFERROR(INDEX('印量調查區'!G:G, MATCH(A713, '印量調查區'!A:A, 0)), "")</f>
        <v/>
      </c>
      <c r="S713" s="118" t="s">
        <v>10925</v>
      </c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18" t="s">
        <v>10927</v>
      </c>
      <c r="AE713" s="118" t="s">
        <v>10929</v>
      </c>
      <c r="AF713" s="107"/>
      <c r="AG713" s="107"/>
      <c r="AH713" s="107"/>
      <c r="AI713" s="107"/>
      <c r="AJ713" s="107"/>
      <c r="AK713" s="107"/>
      <c r="AL713" s="107"/>
      <c r="AM713" s="107"/>
      <c r="AN713" s="107"/>
      <c r="AO713" s="107"/>
      <c r="AP713" s="107"/>
      <c r="AQ713" s="109"/>
      <c r="AR713" s="109" t="str">
        <f>IFERROR(__xludf.DUMMYFUNCTION("IF(IFERROR(VLOOKUP(A713, IMPORTRANGE(""https://docs.google.com/spreadsheets/d/1f7uHQQgxgff8nh6aFDrh_cqkeFpcVPsvJILesm778_0"", ""工作表1!A:B""), 2, FALSE), """") &lt;&gt; """", ""有縮圖"", ""無縮圖"")"),"無縮圖")</f>
        <v>無縮圖</v>
      </c>
      <c r="AS713" s="107"/>
    </row>
    <row r="714">
      <c r="A714" s="114" t="s">
        <v>1960</v>
      </c>
      <c r="B714" s="94"/>
      <c r="C714" s="351"/>
      <c r="D714" s="96"/>
      <c r="E714" s="115" t="s">
        <v>2567</v>
      </c>
      <c r="F714" s="98"/>
      <c r="G714" s="94"/>
      <c r="H714" s="99"/>
      <c r="I714" s="100" t="s">
        <v>108</v>
      </c>
      <c r="J714" s="117" t="s">
        <v>145</v>
      </c>
      <c r="K714" s="98"/>
      <c r="L714" s="111"/>
      <c r="M714" s="112" t="b">
        <v>0</v>
      </c>
      <c r="N714" s="113" t="b">
        <v>1</v>
      </c>
      <c r="O714" s="113" t="b">
        <v>0</v>
      </c>
      <c r="P714" s="113" t="b">
        <v>0</v>
      </c>
      <c r="Q714" s="107"/>
      <c r="R714" s="106" t="str">
        <f t="array" ref="R714">IFERROR(INDEX('印量調查區'!G:G, MATCH(A714, '印量調查區'!A:A, 0)), "")</f>
        <v/>
      </c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  <c r="AI714" s="107"/>
      <c r="AJ714" s="107"/>
      <c r="AK714" s="107"/>
      <c r="AL714" s="107"/>
      <c r="AM714" s="107"/>
      <c r="AN714" s="107"/>
      <c r="AO714" s="107"/>
      <c r="AP714" s="107"/>
      <c r="AQ714" s="109"/>
      <c r="AR714" s="109" t="str">
        <f>IFERROR(__xludf.DUMMYFUNCTION("IF(IFERROR(VLOOKUP(A714, IMPORTRANGE(""https://docs.google.com/spreadsheets/d/1f7uHQQgxgff8nh6aFDrh_cqkeFpcVPsvJILesm778_0"", ""工作表1!A:B""), 2, FALSE), """") &lt;&gt; """", ""有縮圖"", ""無縮圖"")"),"無縮圖")</f>
        <v>無縮圖</v>
      </c>
      <c r="AS714" s="107"/>
    </row>
    <row r="715">
      <c r="A715" s="114" t="s">
        <v>1966</v>
      </c>
      <c r="B715" s="94" t="s">
        <v>10937</v>
      </c>
      <c r="C715" s="290" t="s">
        <v>351</v>
      </c>
      <c r="D715" s="96"/>
      <c r="E715" s="96"/>
      <c r="F715" s="98"/>
      <c r="G715" s="94" t="s">
        <v>144</v>
      </c>
      <c r="H715" s="100" t="s">
        <v>35</v>
      </c>
      <c r="I715" s="100" t="s">
        <v>84</v>
      </c>
      <c r="J715" s="117"/>
      <c r="K715" s="94" t="s">
        <v>10938</v>
      </c>
      <c r="L715" s="102"/>
      <c r="M715" s="112" t="b">
        <v>1</v>
      </c>
      <c r="N715" s="113" t="b">
        <v>1</v>
      </c>
      <c r="O715" s="113" t="b">
        <v>1</v>
      </c>
      <c r="P715" s="113" t="b">
        <v>1</v>
      </c>
      <c r="Q715" s="105"/>
      <c r="R715" s="106" t="str">
        <f t="array" ref="R715">IFERROR(INDEX('印量調查區'!G:G, MATCH(A715, '印量調查區'!A:A, 0)), "")</f>
        <v/>
      </c>
      <c r="S715" s="118" t="s">
        <v>10940</v>
      </c>
      <c r="T715" s="107"/>
      <c r="U715" s="107"/>
      <c r="V715" s="107"/>
      <c r="W715" s="118" t="s">
        <v>10944</v>
      </c>
      <c r="X715" s="107"/>
      <c r="Y715" s="107"/>
      <c r="Z715" s="118" t="s">
        <v>10946</v>
      </c>
      <c r="AA715" s="107"/>
      <c r="AB715" s="107"/>
      <c r="AC715" s="107"/>
      <c r="AD715" s="107"/>
      <c r="AE715" s="107"/>
      <c r="AF715" s="107"/>
      <c r="AG715" s="107"/>
      <c r="AH715" s="107"/>
      <c r="AI715" s="107"/>
      <c r="AJ715" s="107"/>
      <c r="AK715" s="107"/>
      <c r="AL715" s="107"/>
      <c r="AM715" s="107"/>
      <c r="AN715" s="108" t="s">
        <v>10947</v>
      </c>
      <c r="AO715" s="118" t="s">
        <v>10951</v>
      </c>
      <c r="AP715" s="118" t="s">
        <v>10951</v>
      </c>
      <c r="AQ715" s="109"/>
      <c r="AR715" s="109" t="str">
        <f>IFERROR(__xludf.DUMMYFUNCTION("IF(IFERROR(VLOOKUP(A715, IMPORTRANGE(""https://docs.google.com/spreadsheets/d/1f7uHQQgxgff8nh6aFDrh_cqkeFpcVPsvJILesm778_0"", ""工作表1!A:B""), 2, FALSE), """") &lt;&gt; """", ""有縮圖"", ""無縮圖"")"),"無縮圖")</f>
        <v>無縮圖</v>
      </c>
      <c r="AS715" s="118" t="s">
        <v>10955</v>
      </c>
    </row>
    <row r="716">
      <c r="A716" s="114" t="s">
        <v>1968</v>
      </c>
      <c r="B716" s="94" t="s">
        <v>7805</v>
      </c>
      <c r="C716" s="351"/>
      <c r="D716" s="97" t="s">
        <v>3233</v>
      </c>
      <c r="E716" s="97" t="s">
        <v>2552</v>
      </c>
      <c r="F716" s="98"/>
      <c r="G716" s="94" t="s">
        <v>144</v>
      </c>
      <c r="H716" s="100" t="s">
        <v>35</v>
      </c>
      <c r="I716" s="100" t="s">
        <v>367</v>
      </c>
      <c r="J716" s="117" t="s">
        <v>145</v>
      </c>
      <c r="K716" s="94" t="s">
        <v>10956</v>
      </c>
      <c r="L716" s="102"/>
      <c r="M716" s="112" t="b">
        <v>1</v>
      </c>
      <c r="N716" s="113" t="b">
        <v>1</v>
      </c>
      <c r="O716" s="113" t="b">
        <v>1</v>
      </c>
      <c r="P716" s="113" t="b">
        <v>1</v>
      </c>
      <c r="Q716" s="107"/>
      <c r="R716" s="106" t="str">
        <f t="array" ref="R716">IFERROR(INDEX('印量調查區'!G:G, MATCH(A716, '印量調查區'!A:A, 0)), "")</f>
        <v/>
      </c>
      <c r="S716" s="118" t="s">
        <v>7811</v>
      </c>
      <c r="T716" s="107"/>
      <c r="U716" s="107"/>
      <c r="V716" s="107"/>
      <c r="W716" s="118" t="s">
        <v>7812</v>
      </c>
      <c r="X716" s="107"/>
      <c r="Y716" s="118" t="s">
        <v>7813</v>
      </c>
      <c r="Z716" s="118" t="s">
        <v>7814</v>
      </c>
      <c r="AA716" s="107"/>
      <c r="AB716" s="107"/>
      <c r="AC716" s="107"/>
      <c r="AD716" s="107"/>
      <c r="AE716" s="107"/>
      <c r="AF716" s="107"/>
      <c r="AG716" s="107"/>
      <c r="AH716" s="107"/>
      <c r="AI716" s="107"/>
      <c r="AJ716" s="107"/>
      <c r="AK716" s="118" t="s">
        <v>7815</v>
      </c>
      <c r="AL716" s="107"/>
      <c r="AM716" s="107"/>
      <c r="AN716" s="118" t="s">
        <v>10964</v>
      </c>
      <c r="AO716" s="118" t="s">
        <v>10969</v>
      </c>
      <c r="AP716" s="107"/>
      <c r="AQ716" s="109"/>
      <c r="AR716" s="109" t="str">
        <f>IFERROR(__xludf.DUMMYFUNCTION("IF(IFERROR(VLOOKUP(A716, IMPORTRANGE(""https://docs.google.com/spreadsheets/d/1f7uHQQgxgff8nh6aFDrh_cqkeFpcVPsvJILesm778_0"", ""工作表1!A:B""), 2, FALSE), """") &lt;&gt; """", ""有縮圖"", ""無縮圖"")"),"有縮圖")</f>
        <v>有縮圖</v>
      </c>
      <c r="AS716" s="107"/>
    </row>
    <row r="717">
      <c r="A717" s="114" t="s">
        <v>1970</v>
      </c>
      <c r="B717" s="341" t="s">
        <v>10970</v>
      </c>
      <c r="C717" s="290" t="s">
        <v>2455</v>
      </c>
      <c r="D717" s="116"/>
      <c r="E717" s="96"/>
      <c r="F717" s="98"/>
      <c r="G717" s="341" t="s">
        <v>144</v>
      </c>
      <c r="H717" s="99"/>
      <c r="I717" s="99"/>
      <c r="J717" s="110"/>
      <c r="K717" s="98"/>
      <c r="L717" s="111"/>
      <c r="M717" s="112" t="b">
        <v>1</v>
      </c>
      <c r="N717" s="113" t="b">
        <v>0</v>
      </c>
      <c r="O717" s="113" t="b">
        <v>1</v>
      </c>
      <c r="P717" s="113" t="b">
        <v>0</v>
      </c>
      <c r="Q717" s="107"/>
      <c r="R717" s="106" t="str">
        <f t="array" ref="R717">IFERROR(INDEX('印量調查區'!G:G, MATCH(A717, '印量調查區'!A:A, 0)), "")</f>
        <v/>
      </c>
      <c r="S717" s="107"/>
      <c r="T717" s="107"/>
      <c r="U717" s="107"/>
      <c r="V717" s="107"/>
      <c r="W717" s="118" t="s">
        <v>10973</v>
      </c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  <c r="AI717" s="107"/>
      <c r="AJ717" s="107"/>
      <c r="AK717" s="107"/>
      <c r="AL717" s="107"/>
      <c r="AM717" s="107"/>
      <c r="AN717" s="118" t="s">
        <v>10976</v>
      </c>
      <c r="AO717" s="107"/>
      <c r="AP717" s="107"/>
      <c r="AQ717" s="109"/>
      <c r="AR717" s="109" t="str">
        <f>IFERROR(__xludf.DUMMYFUNCTION("IF(IFERROR(VLOOKUP(A717, IMPORTRANGE(""https://docs.google.com/spreadsheets/d/1f7uHQQgxgff8nh6aFDrh_cqkeFpcVPsvJILesm778_0"", ""工作表1!A:B""), 2, FALSE), """") &lt;&gt; """", ""有縮圖"", ""無縮圖"")"),"無縮圖")</f>
        <v>無縮圖</v>
      </c>
      <c r="AS717" s="107"/>
    </row>
    <row r="718">
      <c r="A718" s="114" t="s">
        <v>1972</v>
      </c>
      <c r="B718" s="94" t="s">
        <v>10283</v>
      </c>
      <c r="C718" s="290" t="s">
        <v>2456</v>
      </c>
      <c r="D718" s="115" t="s">
        <v>3138</v>
      </c>
      <c r="E718" s="96"/>
      <c r="F718" s="98"/>
      <c r="G718" s="94" t="s">
        <v>144</v>
      </c>
      <c r="H718" s="100"/>
      <c r="I718" s="100"/>
      <c r="J718" s="117"/>
      <c r="K718" s="94"/>
      <c r="L718" s="111"/>
      <c r="M718" s="112" t="b">
        <v>1</v>
      </c>
      <c r="N718" s="113" t="b">
        <v>0</v>
      </c>
      <c r="O718" s="113" t="b">
        <v>1</v>
      </c>
      <c r="P718" s="113" t="b">
        <v>0</v>
      </c>
      <c r="Q718" s="105"/>
      <c r="R718" s="106"/>
      <c r="S718" s="118" t="s">
        <v>10287</v>
      </c>
      <c r="T718" s="107"/>
      <c r="U718" s="107"/>
      <c r="V718" s="107"/>
      <c r="W718" s="118" t="s">
        <v>10289</v>
      </c>
      <c r="X718" s="107"/>
      <c r="Y718" s="107"/>
      <c r="Z718" s="105"/>
      <c r="AA718" s="118" t="s">
        <v>10290</v>
      </c>
      <c r="AB718" s="107"/>
      <c r="AC718" s="107"/>
      <c r="AD718" s="107"/>
      <c r="AE718" s="118" t="s">
        <v>10291</v>
      </c>
      <c r="AF718" s="107"/>
      <c r="AG718" s="107"/>
      <c r="AH718" s="107"/>
      <c r="AI718" s="107"/>
      <c r="AJ718" s="107"/>
      <c r="AK718" s="107"/>
      <c r="AL718" s="118" t="s">
        <v>10292</v>
      </c>
      <c r="AM718" s="107"/>
      <c r="AN718" s="118" t="s">
        <v>10982</v>
      </c>
      <c r="AO718" s="105"/>
      <c r="AP718" s="107"/>
      <c r="AQ718" s="109"/>
      <c r="AR718" s="109" t="str">
        <f>IFERROR(__xludf.DUMMYFUNCTION("IF(IFERROR(VLOOKUP(A718, IMPORTRANGE(""https://docs.google.com/spreadsheets/d/1f7uHQQgxgff8nh6aFDrh_cqkeFpcVPsvJILesm778_0"", ""工作表1!A:B""), 2, FALSE), """") &lt;&gt; """", ""有縮圖"", ""無縮圖"")"),"無縮圖")</f>
        <v>無縮圖</v>
      </c>
      <c r="AS718" s="107"/>
    </row>
    <row r="719">
      <c r="A719" s="114" t="s">
        <v>1975</v>
      </c>
      <c r="B719" s="94"/>
      <c r="C719" s="351"/>
      <c r="D719" s="97" t="s">
        <v>3109</v>
      </c>
      <c r="E719" s="97" t="s">
        <v>3109</v>
      </c>
      <c r="F719" s="98"/>
      <c r="G719" s="94" t="s">
        <v>10926</v>
      </c>
      <c r="H719" s="100"/>
      <c r="I719" s="100"/>
      <c r="J719" s="101"/>
      <c r="K719" s="94"/>
      <c r="L719" s="111"/>
      <c r="M719" s="112" t="b">
        <v>1</v>
      </c>
      <c r="N719" s="113" t="b">
        <v>0</v>
      </c>
      <c r="O719" s="113" t="b">
        <v>0</v>
      </c>
      <c r="P719" s="113" t="b">
        <v>0</v>
      </c>
      <c r="Q719" s="107"/>
      <c r="R719" s="106" t="str">
        <f t="array" ref="R719">IFERROR(INDEX('印量調查區'!G:G, MATCH(A719, '印量調查區'!A:A, 0)), "")</f>
        <v/>
      </c>
      <c r="S719" s="107"/>
      <c r="T719" s="107"/>
      <c r="U719" s="107"/>
      <c r="V719" s="107"/>
      <c r="W719" s="118" t="s">
        <v>10928</v>
      </c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  <c r="AI719" s="107"/>
      <c r="AJ719" s="107"/>
      <c r="AK719" s="107"/>
      <c r="AL719" s="107"/>
      <c r="AM719" s="107"/>
      <c r="AN719" s="105"/>
      <c r="AO719" s="105"/>
      <c r="AP719" s="105"/>
      <c r="AQ719" s="109"/>
      <c r="AR719" s="109" t="str">
        <f>IFERROR(__xludf.DUMMYFUNCTION("IF(IFERROR(VLOOKUP(A719, IMPORTRANGE(""https://docs.google.com/spreadsheets/d/1f7uHQQgxgff8nh6aFDrh_cqkeFpcVPsvJILesm778_0"", ""工作表1!A:B""), 2, FALSE), """") &lt;&gt; """", ""有縮圖"", ""無縮圖"")"),"無縮圖")</f>
        <v>無縮圖</v>
      </c>
      <c r="AS719" s="105"/>
    </row>
    <row r="720">
      <c r="A720" s="114" t="s">
        <v>1977</v>
      </c>
      <c r="B720" s="94" t="s">
        <v>8119</v>
      </c>
      <c r="C720" s="290" t="s">
        <v>2843</v>
      </c>
      <c r="D720" s="97" t="s">
        <v>2843</v>
      </c>
      <c r="E720" s="97" t="s">
        <v>2843</v>
      </c>
      <c r="F720" s="98"/>
      <c r="G720" s="94" t="s">
        <v>144</v>
      </c>
      <c r="H720" s="99"/>
      <c r="I720" s="99"/>
      <c r="J720" s="110"/>
      <c r="K720" s="98"/>
      <c r="L720" s="111"/>
      <c r="M720" s="112" t="b">
        <v>1</v>
      </c>
      <c r="N720" s="113" t="b">
        <v>0</v>
      </c>
      <c r="O720" s="113" t="b">
        <v>0</v>
      </c>
      <c r="P720" s="113" t="b">
        <v>0</v>
      </c>
      <c r="Q720" s="107"/>
      <c r="R720" s="106" t="str">
        <f t="array" ref="R720">IFERROR(INDEX('印量調查區'!G:G, MATCH(A720, '印量調查區'!A:A, 0)), "")</f>
        <v/>
      </c>
      <c r="S720" s="118" t="s">
        <v>8122</v>
      </c>
      <c r="T720" s="107"/>
      <c r="U720" s="107"/>
      <c r="V720" s="107"/>
      <c r="W720" s="118" t="s">
        <v>8124</v>
      </c>
      <c r="X720" s="107"/>
      <c r="Y720" s="118" t="s">
        <v>8125</v>
      </c>
      <c r="Z720" s="118" t="s">
        <v>8126</v>
      </c>
      <c r="AA720" s="107"/>
      <c r="AB720" s="107"/>
      <c r="AC720" s="107"/>
      <c r="AD720" s="107"/>
      <c r="AE720" s="107"/>
      <c r="AF720" s="107"/>
      <c r="AG720" s="107"/>
      <c r="AH720" s="107"/>
      <c r="AI720" s="107"/>
      <c r="AJ720" s="107"/>
      <c r="AK720" s="107"/>
      <c r="AL720" s="107"/>
      <c r="AM720" s="107"/>
      <c r="AN720" s="107"/>
      <c r="AO720" s="107"/>
      <c r="AP720" s="107"/>
      <c r="AQ720" s="109"/>
      <c r="AR720" s="109" t="str">
        <f>IFERROR(__xludf.DUMMYFUNCTION("IF(IFERROR(VLOOKUP(A720, IMPORTRANGE(""https://docs.google.com/spreadsheets/d/1f7uHQQgxgff8nh6aFDrh_cqkeFpcVPsvJILesm778_0"", ""工作表1!A:B""), 2, FALSE), """") &lt;&gt; """", ""有縮圖"", ""無縮圖"")"),"有縮圖")</f>
        <v>有縮圖</v>
      </c>
      <c r="AS720" s="107"/>
    </row>
    <row r="721">
      <c r="A721" s="114" t="s">
        <v>1979</v>
      </c>
      <c r="B721" s="94" t="s">
        <v>6717</v>
      </c>
      <c r="C721" s="290" t="s">
        <v>2497</v>
      </c>
      <c r="D721" s="96"/>
      <c r="E721" s="97" t="s">
        <v>3720</v>
      </c>
      <c r="F721" s="98"/>
      <c r="G721" s="94" t="s">
        <v>144</v>
      </c>
      <c r="H721" s="100" t="s">
        <v>35</v>
      </c>
      <c r="I721" s="100" t="s">
        <v>108</v>
      </c>
      <c r="J721" s="117" t="s">
        <v>10996</v>
      </c>
      <c r="K721" s="94" t="s">
        <v>10997</v>
      </c>
      <c r="L721" s="111"/>
      <c r="M721" s="112" t="b">
        <v>1</v>
      </c>
      <c r="N721" s="113" t="b">
        <v>1</v>
      </c>
      <c r="O721" s="113" t="b">
        <v>0</v>
      </c>
      <c r="P721" s="113" t="b">
        <v>1</v>
      </c>
      <c r="Q721" s="107"/>
      <c r="R721" s="106" t="str">
        <f t="array" ref="R721">IFERROR(INDEX('印量調查區'!G:G, MATCH(A721, '印量調查區'!A:A, 0)), "")</f>
        <v/>
      </c>
      <c r="S721" s="118" t="s">
        <v>6722</v>
      </c>
      <c r="T721" s="107"/>
      <c r="U721" s="107"/>
      <c r="V721" s="107"/>
      <c r="W721" s="118" t="s">
        <v>6723</v>
      </c>
      <c r="X721" s="107"/>
      <c r="Y721" s="107"/>
      <c r="Z721" s="118" t="s">
        <v>6724</v>
      </c>
      <c r="AA721" s="107"/>
      <c r="AB721" s="107"/>
      <c r="AC721" s="107"/>
      <c r="AD721" s="107"/>
      <c r="AE721" s="105"/>
      <c r="AF721" s="107"/>
      <c r="AG721" s="118" t="s">
        <v>6725</v>
      </c>
      <c r="AH721" s="107"/>
      <c r="AI721" s="107"/>
      <c r="AJ721" s="107"/>
      <c r="AK721" s="107"/>
      <c r="AL721" s="105"/>
      <c r="AM721" s="107"/>
      <c r="AN721" s="107"/>
      <c r="AO721" s="118" t="s">
        <v>11004</v>
      </c>
      <c r="AP721" s="118" t="s">
        <v>11006</v>
      </c>
      <c r="AQ721" s="109"/>
      <c r="AR721" s="109" t="str">
        <f>IFERROR(__xludf.DUMMYFUNCTION("IF(IFERROR(VLOOKUP(A721, IMPORTRANGE(""https://docs.google.com/spreadsheets/d/1f7uHQQgxgff8nh6aFDrh_cqkeFpcVPsvJILesm778_0"", ""工作表1!A:B""), 2, FALSE), """") &lt;&gt; """", ""有縮圖"", ""無縮圖"")"),"有縮圖")</f>
        <v>有縮圖</v>
      </c>
      <c r="AS721" s="107"/>
    </row>
    <row r="722">
      <c r="A722" s="114" t="s">
        <v>1982</v>
      </c>
      <c r="B722" s="94"/>
      <c r="C722" s="290" t="s">
        <v>2086</v>
      </c>
      <c r="D722" s="97" t="s">
        <v>2086</v>
      </c>
      <c r="E722" s="116"/>
      <c r="F722" s="98"/>
      <c r="G722" s="94" t="s">
        <v>144</v>
      </c>
      <c r="H722" s="99"/>
      <c r="I722" s="99"/>
      <c r="J722" s="110"/>
      <c r="K722" s="98"/>
      <c r="L722" s="111"/>
      <c r="M722" s="112" t="b">
        <v>1</v>
      </c>
      <c r="N722" s="113" t="b">
        <v>0</v>
      </c>
      <c r="O722" s="113" t="b">
        <v>0</v>
      </c>
      <c r="P722" s="113" t="b">
        <v>0</v>
      </c>
      <c r="Q722" s="107"/>
      <c r="R722" s="106" t="str">
        <f t="array" ref="R722">IFERROR(INDEX('印量調查區'!G:G, MATCH(A722, '印量調查區'!A:A, 0)), "")</f>
        <v/>
      </c>
      <c r="S722" s="118" t="s">
        <v>11015</v>
      </c>
      <c r="T722" s="107"/>
      <c r="U722" s="107"/>
      <c r="V722" s="107"/>
      <c r="W722" s="118" t="s">
        <v>11016</v>
      </c>
      <c r="X722" s="107"/>
      <c r="Y722" s="118" t="s">
        <v>11017</v>
      </c>
      <c r="Z722" s="118" t="s">
        <v>11018</v>
      </c>
      <c r="AA722" s="107"/>
      <c r="AB722" s="107"/>
      <c r="AC722" s="107"/>
      <c r="AD722" s="107"/>
      <c r="AE722" s="107"/>
      <c r="AF722" s="107"/>
      <c r="AG722" s="107"/>
      <c r="AH722" s="107"/>
      <c r="AI722" s="107"/>
      <c r="AJ722" s="107"/>
      <c r="AK722" s="107"/>
      <c r="AL722" s="107"/>
      <c r="AM722" s="107"/>
      <c r="AN722" s="107"/>
      <c r="AO722" s="107"/>
      <c r="AP722" s="107"/>
      <c r="AQ722" s="109"/>
      <c r="AR722" s="109" t="str">
        <f>IFERROR(__xludf.DUMMYFUNCTION("IF(IFERROR(VLOOKUP(A722, IMPORTRANGE(""https://docs.google.com/spreadsheets/d/1f7uHQQgxgff8nh6aFDrh_cqkeFpcVPsvJILesm778_0"", ""工作表1!A:B""), 2, FALSE), """") &lt;&gt; """", ""有縮圖"", ""無縮圖"")"),"有縮圖")</f>
        <v>有縮圖</v>
      </c>
      <c r="AS722" s="107"/>
    </row>
    <row r="723">
      <c r="A723" s="114" t="s">
        <v>1984</v>
      </c>
      <c r="B723" s="94"/>
      <c r="C723" s="351"/>
      <c r="D723" s="115" t="s">
        <v>2384</v>
      </c>
      <c r="E723" s="96"/>
      <c r="F723" s="98"/>
      <c r="G723" s="94" t="s">
        <v>144</v>
      </c>
      <c r="H723" s="100"/>
      <c r="I723" s="100"/>
      <c r="J723" s="101"/>
      <c r="K723" s="94"/>
      <c r="L723" s="111"/>
      <c r="M723" s="112" t="b">
        <v>1</v>
      </c>
      <c r="N723" s="113" t="b">
        <v>0</v>
      </c>
      <c r="O723" s="113" t="b">
        <v>0</v>
      </c>
      <c r="P723" s="113" t="b">
        <v>0</v>
      </c>
      <c r="Q723" s="107"/>
      <c r="R723" s="106" t="str">
        <f t="array" ref="R723">IFERROR(INDEX('印量調查區'!G:G, MATCH(A723, '印量調查區'!A:A, 0)), "")</f>
        <v/>
      </c>
      <c r="S723" s="118" t="s">
        <v>11024</v>
      </c>
      <c r="T723" s="107"/>
      <c r="U723" s="107"/>
      <c r="V723" s="107"/>
      <c r="W723" s="118" t="s">
        <v>11026</v>
      </c>
      <c r="X723" s="107"/>
      <c r="Y723" s="107"/>
      <c r="Z723" s="118" t="s">
        <v>11027</v>
      </c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5"/>
      <c r="AO723" s="108"/>
      <c r="AP723" s="105"/>
      <c r="AQ723" s="109"/>
      <c r="AR723" s="109" t="str">
        <f>IFERROR(__xludf.DUMMYFUNCTION("IF(IFERROR(VLOOKUP(A723, IMPORTRANGE(""https://docs.google.com/spreadsheets/d/1f7uHQQgxgff8nh6aFDrh_cqkeFpcVPsvJILesm778_0"", ""工作表1!A:B""), 2, FALSE), """") &lt;&gt; """", ""有縮圖"", ""無縮圖"")"),"無縮圖")</f>
        <v>無縮圖</v>
      </c>
      <c r="AS723" s="107"/>
    </row>
    <row r="724">
      <c r="A724" s="114" t="s">
        <v>1986</v>
      </c>
      <c r="B724" s="94"/>
      <c r="C724" s="351"/>
      <c r="D724" s="97" t="s">
        <v>2812</v>
      </c>
      <c r="E724" s="97" t="s">
        <v>2812</v>
      </c>
      <c r="F724" s="98"/>
      <c r="G724" s="94" t="s">
        <v>227</v>
      </c>
      <c r="H724" s="99"/>
      <c r="I724" s="99"/>
      <c r="J724" s="110"/>
      <c r="K724" s="98"/>
      <c r="L724" s="111"/>
      <c r="M724" s="112" t="b">
        <v>1</v>
      </c>
      <c r="N724" s="113" t="b">
        <v>0</v>
      </c>
      <c r="O724" s="113" t="b">
        <v>0</v>
      </c>
      <c r="P724" s="113" t="b">
        <v>0</v>
      </c>
      <c r="Q724" s="105"/>
      <c r="R724" s="106" t="str">
        <f t="array" ref="R724">IFERROR(INDEX('印量調查區'!G:G, MATCH(A724, '印量調查區'!A:A, 0)), "")</f>
        <v/>
      </c>
      <c r="S724" s="107"/>
      <c r="T724" s="107"/>
      <c r="U724" s="107"/>
      <c r="V724" s="107"/>
      <c r="W724" s="118" t="s">
        <v>5300</v>
      </c>
      <c r="X724" s="107"/>
      <c r="Y724" s="107"/>
      <c r="Z724" s="107"/>
      <c r="AA724" s="107"/>
      <c r="AB724" s="107"/>
      <c r="AC724" s="107"/>
      <c r="AD724" s="107"/>
      <c r="AE724" s="118" t="s">
        <v>5301</v>
      </c>
      <c r="AF724" s="118" t="s">
        <v>5302</v>
      </c>
      <c r="AG724" s="118" t="s">
        <v>5303</v>
      </c>
      <c r="AH724" s="107"/>
      <c r="AI724" s="107"/>
      <c r="AJ724" s="107"/>
      <c r="AK724" s="107"/>
      <c r="AL724" s="105"/>
      <c r="AM724" s="107"/>
      <c r="AN724" s="107"/>
      <c r="AO724" s="107"/>
      <c r="AP724" s="107"/>
      <c r="AQ724" s="109"/>
      <c r="AR724" s="109" t="str">
        <f>IFERROR(__xludf.DUMMYFUNCTION("IF(IFERROR(VLOOKUP(A724, IMPORTRANGE(""https://docs.google.com/spreadsheets/d/1f7uHQQgxgff8nh6aFDrh_cqkeFpcVPsvJILesm778_0"", ""工作表1!A:B""), 2, FALSE), """") &lt;&gt; """", ""有縮圖"", ""無縮圖"")"),"有縮圖")</f>
        <v>有縮圖</v>
      </c>
      <c r="AS724" s="107"/>
    </row>
    <row r="725">
      <c r="A725" s="114" t="s">
        <v>1989</v>
      </c>
      <c r="B725" s="94" t="s">
        <v>8086</v>
      </c>
      <c r="C725" s="290" t="s">
        <v>2096</v>
      </c>
      <c r="D725" s="97" t="s">
        <v>2968</v>
      </c>
      <c r="E725" s="96"/>
      <c r="F725" s="98"/>
      <c r="G725" s="94" t="s">
        <v>144</v>
      </c>
      <c r="H725" s="100" t="s">
        <v>34</v>
      </c>
      <c r="I725" s="100" t="s">
        <v>108</v>
      </c>
      <c r="J725" s="117" t="s">
        <v>8041</v>
      </c>
      <c r="K725" s="94" t="s">
        <v>11038</v>
      </c>
      <c r="L725" s="111"/>
      <c r="M725" s="112" t="b">
        <v>1</v>
      </c>
      <c r="N725" s="113" t="b">
        <v>1</v>
      </c>
      <c r="O725" s="113" t="b">
        <v>0</v>
      </c>
      <c r="P725" s="113" t="b">
        <v>1</v>
      </c>
      <c r="Q725" s="107"/>
      <c r="R725" s="106" t="str">
        <f t="array" ref="R725">IFERROR(INDEX('印量調查區'!G:G, MATCH(A725, '印量調查區'!A:A, 0)), "")</f>
        <v/>
      </c>
      <c r="S725" s="118" t="s">
        <v>8090</v>
      </c>
      <c r="T725" s="107"/>
      <c r="U725" s="107"/>
      <c r="V725" s="107"/>
      <c r="W725" s="118" t="s">
        <v>8091</v>
      </c>
      <c r="X725" s="107"/>
      <c r="Y725" s="107"/>
      <c r="Z725" s="118" t="s">
        <v>8092</v>
      </c>
      <c r="AA725" s="107"/>
      <c r="AB725" s="107"/>
      <c r="AC725" s="107"/>
      <c r="AD725" s="107"/>
      <c r="AE725" s="107"/>
      <c r="AF725" s="107"/>
      <c r="AG725" s="107"/>
      <c r="AH725" s="107"/>
      <c r="AI725" s="107"/>
      <c r="AJ725" s="107"/>
      <c r="AK725" s="107"/>
      <c r="AL725" s="107"/>
      <c r="AM725" s="107"/>
      <c r="AN725" s="105"/>
      <c r="AO725" s="118" t="s">
        <v>11040</v>
      </c>
      <c r="AP725" s="118" t="s">
        <v>11041</v>
      </c>
      <c r="AQ725" s="109"/>
      <c r="AR725" s="109" t="str">
        <f>IFERROR(__xludf.DUMMYFUNCTION("IF(IFERROR(VLOOKUP(A725, IMPORTRANGE(""https://docs.google.com/spreadsheets/d/1f7uHQQgxgff8nh6aFDrh_cqkeFpcVPsvJILesm778_0"", ""工作表1!A:B""), 2, FALSE), """") &lt;&gt; """", ""有縮圖"", ""無縮圖"")"),"無縮圖")</f>
        <v>無縮圖</v>
      </c>
      <c r="AS725" s="107"/>
    </row>
    <row r="726">
      <c r="A726" s="284" t="s">
        <v>11042</v>
      </c>
      <c r="B726" s="94" t="s">
        <v>11043</v>
      </c>
      <c r="C726" s="290" t="s">
        <v>2204</v>
      </c>
      <c r="D726" s="115" t="s">
        <v>3022</v>
      </c>
      <c r="E726" s="96"/>
      <c r="F726" s="98"/>
      <c r="G726" s="94" t="s">
        <v>11045</v>
      </c>
      <c r="H726" s="99"/>
      <c r="I726" s="100" t="s">
        <v>108</v>
      </c>
      <c r="J726" s="117" t="s">
        <v>3795</v>
      </c>
      <c r="K726" s="94" t="s">
        <v>11046</v>
      </c>
      <c r="L726" s="111"/>
      <c r="M726" s="112" t="b">
        <v>1</v>
      </c>
      <c r="N726" s="113" t="b">
        <v>1</v>
      </c>
      <c r="O726" s="113" t="b">
        <v>0</v>
      </c>
      <c r="P726" s="113" t="b">
        <v>0</v>
      </c>
      <c r="Q726" s="107"/>
      <c r="R726" s="106" t="str">
        <f t="array" ref="R726">IFERROR(INDEX('印量調查區'!G:G, MATCH(A726, '印量調查區'!A:A, 0)), "")</f>
        <v/>
      </c>
      <c r="S726" s="118" t="s">
        <v>11047</v>
      </c>
      <c r="T726" s="107"/>
      <c r="U726" s="107"/>
      <c r="V726" s="107"/>
      <c r="W726" s="118" t="s">
        <v>11052</v>
      </c>
      <c r="X726" s="107"/>
      <c r="Y726" s="107"/>
      <c r="Z726" s="107"/>
      <c r="AA726" s="107"/>
      <c r="AB726" s="107"/>
      <c r="AC726" s="107"/>
      <c r="AD726" s="107"/>
      <c r="AE726" s="105"/>
      <c r="AF726" s="107"/>
      <c r="AG726" s="107"/>
      <c r="AH726" s="107"/>
      <c r="AI726" s="107"/>
      <c r="AJ726" s="107"/>
      <c r="AK726" s="107"/>
      <c r="AL726" s="107"/>
      <c r="AM726" s="107"/>
      <c r="AN726" s="107"/>
      <c r="AO726" s="107"/>
      <c r="AP726" s="107"/>
      <c r="AQ726" s="109"/>
      <c r="AR726" s="109" t="str">
        <f>IFERROR(__xludf.DUMMYFUNCTION("IF(IFERROR(VLOOKUP(A726, IMPORTRANGE(""https://docs.google.com/spreadsheets/d/1f7uHQQgxgff8nh6aFDrh_cqkeFpcVPsvJILesm778_0"", ""工作表1!A:B""), 2, FALSE), """") &lt;&gt; """", ""有縮圖"", ""無縮圖"")"),"無縮圖")</f>
        <v>無縮圖</v>
      </c>
      <c r="AS726" s="107"/>
    </row>
    <row r="727">
      <c r="A727" s="114" t="s">
        <v>1907</v>
      </c>
      <c r="B727" s="94" t="s">
        <v>5371</v>
      </c>
      <c r="C727" s="290" t="s">
        <v>1906</v>
      </c>
      <c r="D727" s="115" t="s">
        <v>1906</v>
      </c>
      <c r="E727" s="96"/>
      <c r="F727" s="98"/>
      <c r="G727" s="94" t="s">
        <v>144</v>
      </c>
      <c r="H727" s="99"/>
      <c r="I727" s="99"/>
      <c r="J727" s="110"/>
      <c r="K727" s="98"/>
      <c r="L727" s="111"/>
      <c r="M727" s="112" t="b">
        <v>1</v>
      </c>
      <c r="N727" s="113" t="b">
        <v>0</v>
      </c>
      <c r="O727" s="113" t="b">
        <v>0</v>
      </c>
      <c r="P727" s="113" t="b">
        <v>0</v>
      </c>
      <c r="Q727" s="107"/>
      <c r="R727" s="106" t="str">
        <f t="array" ref="R727">IFERROR(INDEX('印量調查區'!G:G, MATCH(A727, '印量調查區'!A:A, 0)), "")</f>
        <v/>
      </c>
      <c r="S727" s="118" t="s">
        <v>5375</v>
      </c>
      <c r="T727" s="107"/>
      <c r="U727" s="107"/>
      <c r="V727" s="107"/>
      <c r="W727" s="118" t="s">
        <v>5376</v>
      </c>
      <c r="X727" s="107"/>
      <c r="Y727" s="107"/>
      <c r="Z727" s="118" t="s">
        <v>5377</v>
      </c>
      <c r="AA727" s="107"/>
      <c r="AB727" s="107"/>
      <c r="AC727" s="107"/>
      <c r="AD727" s="107"/>
      <c r="AE727" s="118" t="s">
        <v>5378</v>
      </c>
      <c r="AF727" s="107"/>
      <c r="AG727" s="107"/>
      <c r="AH727" s="107"/>
      <c r="AI727" s="107"/>
      <c r="AJ727" s="107"/>
      <c r="AK727" s="107"/>
      <c r="AL727" s="118" t="s">
        <v>5379</v>
      </c>
      <c r="AM727" s="107"/>
      <c r="AN727" s="107"/>
      <c r="AO727" s="107"/>
      <c r="AP727" s="107"/>
      <c r="AQ727" s="109"/>
      <c r="AR727" s="109" t="str">
        <f>IFERROR(__xludf.DUMMYFUNCTION("IF(IFERROR(VLOOKUP(A727, IMPORTRANGE(""https://docs.google.com/spreadsheets/d/1f7uHQQgxgff8nh6aFDrh_cqkeFpcVPsvJILesm778_0"", ""工作表1!A:B""), 2, FALSE), """") &lt;&gt; """", ""有縮圖"", ""無縮圖"")"),"無縮圖")</f>
        <v>無縮圖</v>
      </c>
      <c r="AS727" s="107"/>
    </row>
    <row r="728">
      <c r="A728" s="114" t="s">
        <v>1995</v>
      </c>
      <c r="B728" s="94" t="s">
        <v>9245</v>
      </c>
      <c r="C728" s="290" t="s">
        <v>2207</v>
      </c>
      <c r="D728" s="116"/>
      <c r="E728" s="256" t="s">
        <v>11062</v>
      </c>
      <c r="F728" s="98"/>
      <c r="G728" s="94" t="s">
        <v>144</v>
      </c>
      <c r="H728" s="100" t="s">
        <v>47</v>
      </c>
      <c r="I728" s="100" t="s">
        <v>84</v>
      </c>
      <c r="J728" s="110"/>
      <c r="K728" s="94" t="s">
        <v>11064</v>
      </c>
      <c r="L728" s="111"/>
      <c r="M728" s="112" t="b">
        <v>1</v>
      </c>
      <c r="N728" s="113" t="b">
        <v>1</v>
      </c>
      <c r="O728" s="113" t="b">
        <v>1</v>
      </c>
      <c r="P728" s="113" t="b">
        <v>1</v>
      </c>
      <c r="Q728" s="107"/>
      <c r="R728" s="106" t="str">
        <f t="array" ref="R728">IFERROR(INDEX('印量調查區'!G:G, MATCH(A728, '印量調查區'!A:A, 0)), "")</f>
        <v/>
      </c>
      <c r="S728" s="118" t="s">
        <v>9247</v>
      </c>
      <c r="T728" s="107"/>
      <c r="U728" s="107"/>
      <c r="V728" s="107"/>
      <c r="W728" s="118" t="s">
        <v>9248</v>
      </c>
      <c r="X728" s="105" t="s">
        <v>9249</v>
      </c>
      <c r="Y728" s="118" t="s">
        <v>9250</v>
      </c>
      <c r="Z728" s="118" t="s">
        <v>9251</v>
      </c>
      <c r="AA728" s="107"/>
      <c r="AB728" s="107"/>
      <c r="AC728" s="107"/>
      <c r="AD728" s="105" t="s">
        <v>9253</v>
      </c>
      <c r="AE728" s="118" t="s">
        <v>9254</v>
      </c>
      <c r="AF728" s="107"/>
      <c r="AG728" s="105" t="s">
        <v>9255</v>
      </c>
      <c r="AH728" s="107"/>
      <c r="AI728" s="118" t="s">
        <v>9256</v>
      </c>
      <c r="AJ728" s="118" t="s">
        <v>9257</v>
      </c>
      <c r="AK728" s="107"/>
      <c r="AL728" s="118" t="s">
        <v>9258</v>
      </c>
      <c r="AM728" s="118" t="s">
        <v>9259</v>
      </c>
      <c r="AN728" s="118" t="s">
        <v>11074</v>
      </c>
      <c r="AO728" s="118" t="s">
        <v>11076</v>
      </c>
      <c r="AP728" s="107"/>
      <c r="AQ728" s="109"/>
      <c r="AR728" s="109" t="str">
        <f>IFERROR(__xludf.DUMMYFUNCTION("IF(IFERROR(VLOOKUP(A728, IMPORTRANGE(""https://docs.google.com/spreadsheets/d/1f7uHQQgxgff8nh6aFDrh_cqkeFpcVPsvJILesm778_0"", ""工作表1!A:B""), 2, FALSE), """") &lt;&gt; """", ""有縮圖"", ""無縮圖"")"),"無縮圖")</f>
        <v>無縮圖</v>
      </c>
      <c r="AS728" s="107"/>
    </row>
    <row r="729">
      <c r="A729" s="114" t="s">
        <v>1997</v>
      </c>
      <c r="B729" s="94"/>
      <c r="C729" s="351"/>
      <c r="D729" s="97" t="s">
        <v>3021</v>
      </c>
      <c r="E729" s="97" t="s">
        <v>3021</v>
      </c>
      <c r="F729" s="98"/>
      <c r="G729" s="94" t="s">
        <v>4347</v>
      </c>
      <c r="H729" s="100" t="s">
        <v>34</v>
      </c>
      <c r="I729" s="100" t="s">
        <v>108</v>
      </c>
      <c r="J729" s="117" t="s">
        <v>3795</v>
      </c>
      <c r="K729" s="94"/>
      <c r="L729" s="111"/>
      <c r="M729" s="112" t="b">
        <v>1</v>
      </c>
      <c r="N729" s="113" t="b">
        <v>1</v>
      </c>
      <c r="O729" s="113" t="b">
        <v>0</v>
      </c>
      <c r="P729" s="113" t="b">
        <v>0</v>
      </c>
      <c r="Q729" s="107"/>
      <c r="R729" s="106" t="str">
        <f t="array" ref="R729">IFERROR(INDEX('印量調查區'!G:G, MATCH(A729, '印量調查區'!A:A, 0)), "")</f>
        <v/>
      </c>
      <c r="S729" s="107"/>
      <c r="T729" s="107"/>
      <c r="U729" s="107"/>
      <c r="V729" s="107"/>
      <c r="W729" s="118" t="s">
        <v>11081</v>
      </c>
      <c r="X729" s="107"/>
      <c r="Y729" s="107"/>
      <c r="Z729" s="107"/>
      <c r="AA729" s="107"/>
      <c r="AB729" s="107"/>
      <c r="AC729" s="107"/>
      <c r="AD729" s="107"/>
      <c r="AE729" s="105"/>
      <c r="AF729" s="118" t="s">
        <v>11082</v>
      </c>
      <c r="AG729" s="107"/>
      <c r="AH729" s="107"/>
      <c r="AI729" s="107"/>
      <c r="AJ729" s="107"/>
      <c r="AK729" s="118" t="s">
        <v>11085</v>
      </c>
      <c r="AL729" s="107"/>
      <c r="AM729" s="107"/>
      <c r="AN729" s="107"/>
      <c r="AO729" s="105"/>
      <c r="AP729" s="107"/>
      <c r="AQ729" s="109"/>
      <c r="AR729" s="109" t="str">
        <f>IFERROR(__xludf.DUMMYFUNCTION("IF(IFERROR(VLOOKUP(A729, IMPORTRANGE(""https://docs.google.com/spreadsheets/d/1f7uHQQgxgff8nh6aFDrh_cqkeFpcVPsvJILesm778_0"", ""工作表1!A:B""), 2, FALSE), """") &lt;&gt; """", ""有縮圖"", ""無縮圖"")"),"無縮圖")</f>
        <v>無縮圖</v>
      </c>
      <c r="AS729" s="107"/>
    </row>
    <row r="730">
      <c r="A730" s="114" t="s">
        <v>1999</v>
      </c>
      <c r="B730" s="402" t="s">
        <v>11086</v>
      </c>
      <c r="C730" s="351"/>
      <c r="D730" s="96"/>
      <c r="E730" s="115" t="s">
        <v>2783</v>
      </c>
      <c r="F730" s="98"/>
      <c r="G730" s="341" t="s">
        <v>11088</v>
      </c>
      <c r="H730" s="100" t="s">
        <v>34</v>
      </c>
      <c r="I730" s="100" t="s">
        <v>3325</v>
      </c>
      <c r="J730" s="341" t="s">
        <v>11090</v>
      </c>
      <c r="K730" s="94" t="s">
        <v>11091</v>
      </c>
      <c r="L730" s="111"/>
      <c r="M730" s="112" t="b">
        <v>1</v>
      </c>
      <c r="N730" s="113" t="b">
        <v>1</v>
      </c>
      <c r="O730" s="113" t="b">
        <v>1</v>
      </c>
      <c r="P730" s="113" t="b">
        <v>0</v>
      </c>
      <c r="Q730" s="107"/>
      <c r="R730" s="106" t="str">
        <f t="array" ref="R730">IFERROR(INDEX('印量調查區'!G:G, MATCH(A730, '印量調查區'!A:A, 0)), "")</f>
        <v/>
      </c>
      <c r="S730" s="118" t="s">
        <v>11092</v>
      </c>
      <c r="T730" s="107"/>
      <c r="U730" s="107"/>
      <c r="V730" s="107"/>
      <c r="W730" s="118" t="s">
        <v>3088</v>
      </c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  <c r="AI730" s="107"/>
      <c r="AJ730" s="107"/>
      <c r="AK730" s="107"/>
      <c r="AL730" s="107"/>
      <c r="AM730" s="107"/>
      <c r="AN730" s="118" t="s">
        <v>11095</v>
      </c>
      <c r="AO730" s="107"/>
      <c r="AP730" s="107"/>
      <c r="AQ730" s="109"/>
      <c r="AR730" s="109" t="str">
        <f>IFERROR(__xludf.DUMMYFUNCTION("IF(IFERROR(VLOOKUP(A730, IMPORTRANGE(""https://docs.google.com/spreadsheets/d/1f7uHQQgxgff8nh6aFDrh_cqkeFpcVPsvJILesm778_0"", ""工作表1!A:B""), 2, FALSE), """") &lt;&gt; """", ""有縮圖"", ""無縮圖"")"),"無縮圖")</f>
        <v>無縮圖</v>
      </c>
      <c r="AS730" s="107"/>
    </row>
    <row r="731">
      <c r="A731" s="114" t="s">
        <v>2003</v>
      </c>
      <c r="B731" s="94" t="s">
        <v>7652</v>
      </c>
      <c r="C731" s="290" t="s">
        <v>2534</v>
      </c>
      <c r="D731" s="115" t="s">
        <v>3218</v>
      </c>
      <c r="E731" s="96"/>
      <c r="F731" s="98"/>
      <c r="G731" s="94" t="s">
        <v>144</v>
      </c>
      <c r="H731" s="99"/>
      <c r="I731" s="100" t="s">
        <v>108</v>
      </c>
      <c r="J731" s="117" t="s">
        <v>145</v>
      </c>
      <c r="K731" s="98"/>
      <c r="L731" s="111"/>
      <c r="M731" s="112" t="b">
        <v>1</v>
      </c>
      <c r="N731" s="113" t="b">
        <v>1</v>
      </c>
      <c r="O731" s="113" t="b">
        <v>0</v>
      </c>
      <c r="P731" s="113" t="b">
        <v>0</v>
      </c>
      <c r="Q731" s="105" t="s">
        <v>410</v>
      </c>
      <c r="R731" s="106" t="str">
        <f t="array" ref="R731">IFERROR(INDEX('印量調查區'!G:G, MATCH(A731, '印量調查區'!A:A, 0)), "")</f>
        <v/>
      </c>
      <c r="S731" s="118" t="s">
        <v>7657</v>
      </c>
      <c r="T731" s="118" t="s">
        <v>11100</v>
      </c>
      <c r="U731" s="107"/>
      <c r="V731" s="107"/>
      <c r="W731" s="118" t="s">
        <v>7659</v>
      </c>
      <c r="X731" s="107"/>
      <c r="Y731" s="107"/>
      <c r="Z731" s="118" t="s">
        <v>7660</v>
      </c>
      <c r="AA731" s="107"/>
      <c r="AB731" s="107"/>
      <c r="AC731" s="107"/>
      <c r="AD731" s="107"/>
      <c r="AE731" s="107"/>
      <c r="AF731" s="107"/>
      <c r="AG731" s="107"/>
      <c r="AH731" s="118" t="s">
        <v>7661</v>
      </c>
      <c r="AI731" s="107"/>
      <c r="AJ731" s="118" t="s">
        <v>7662</v>
      </c>
      <c r="AK731" s="107"/>
      <c r="AL731" s="118" t="s">
        <v>7664</v>
      </c>
      <c r="AM731" s="107"/>
      <c r="AN731" s="107"/>
      <c r="AO731" s="107"/>
      <c r="AP731" s="118" t="s">
        <v>7668</v>
      </c>
      <c r="AQ731" s="109"/>
      <c r="AR731" s="109" t="str">
        <f>IFERROR(__xludf.DUMMYFUNCTION("IF(IFERROR(VLOOKUP(A731, IMPORTRANGE(""https://docs.google.com/spreadsheets/d/1f7uHQQgxgff8nh6aFDrh_cqkeFpcVPsvJILesm778_0"", ""工作表1!A:B""), 2, FALSE), """") &lt;&gt; """", ""有縮圖"", ""無縮圖"")"),"有縮圖")</f>
        <v>有縮圖</v>
      </c>
      <c r="AS731" s="107"/>
    </row>
    <row r="732">
      <c r="A732" s="114" t="s">
        <v>2006</v>
      </c>
      <c r="B732" s="94"/>
      <c r="C732" s="351"/>
      <c r="D732" s="115" t="s">
        <v>1869</v>
      </c>
      <c r="E732" s="97" t="s">
        <v>1869</v>
      </c>
      <c r="F732" s="98"/>
      <c r="G732" s="94" t="s">
        <v>5950</v>
      </c>
      <c r="H732" s="100" t="s">
        <v>47</v>
      </c>
      <c r="I732" s="100" t="s">
        <v>108</v>
      </c>
      <c r="J732" s="211" t="s">
        <v>5933</v>
      </c>
      <c r="K732" s="94" t="s">
        <v>11106</v>
      </c>
      <c r="L732" s="111"/>
      <c r="M732" s="112" t="b">
        <v>1</v>
      </c>
      <c r="N732" s="113" t="b">
        <v>1</v>
      </c>
      <c r="O732" s="113" t="b">
        <v>1</v>
      </c>
      <c r="P732" s="113" t="b">
        <v>1</v>
      </c>
      <c r="Q732" s="107"/>
      <c r="R732" s="106" t="str">
        <f t="array" ref="R732">IFERROR(INDEX('印量調查區'!G:G, MATCH(A732, '印量調查區'!A:A, 0)), "")</f>
        <v/>
      </c>
      <c r="S732" s="118" t="s">
        <v>5953</v>
      </c>
      <c r="T732" s="107"/>
      <c r="U732" s="107"/>
      <c r="V732" s="107"/>
      <c r="W732" s="118" t="s">
        <v>5954</v>
      </c>
      <c r="X732" s="107"/>
      <c r="Y732" s="107"/>
      <c r="Z732" s="118" t="s">
        <v>5955</v>
      </c>
      <c r="AA732" s="107"/>
      <c r="AB732" s="107"/>
      <c r="AC732" s="107"/>
      <c r="AD732" s="107"/>
      <c r="AE732" s="118" t="s">
        <v>5956</v>
      </c>
      <c r="AF732" s="107"/>
      <c r="AG732" s="107"/>
      <c r="AH732" s="107"/>
      <c r="AI732" s="107"/>
      <c r="AJ732" s="107"/>
      <c r="AK732" s="107"/>
      <c r="AL732" s="107"/>
      <c r="AM732" s="107"/>
      <c r="AN732" s="118" t="s">
        <v>11111</v>
      </c>
      <c r="AO732" s="118" t="s">
        <v>11113</v>
      </c>
      <c r="AP732" s="107"/>
      <c r="AQ732" s="109"/>
      <c r="AR732" s="109" t="str">
        <f>IFERROR(__xludf.DUMMYFUNCTION("IF(IFERROR(VLOOKUP(A732, IMPORTRANGE(""https://docs.google.com/spreadsheets/d/1f7uHQQgxgff8nh6aFDrh_cqkeFpcVPsvJILesm778_0"", ""工作表1!A:B""), 2, FALSE), """") &lt;&gt; """", ""有縮圖"", ""無縮圖"")"),"無縮圖")</f>
        <v>無縮圖</v>
      </c>
      <c r="AS732" s="107"/>
    </row>
    <row r="733">
      <c r="A733" s="114" t="s">
        <v>2008</v>
      </c>
      <c r="B733" s="94"/>
      <c r="C733" s="351"/>
      <c r="D733" s="115" t="s">
        <v>2140</v>
      </c>
      <c r="E733" s="96"/>
      <c r="F733" s="98"/>
      <c r="G733" s="94" t="s">
        <v>144</v>
      </c>
      <c r="H733" s="99"/>
      <c r="I733" s="99"/>
      <c r="J733" s="110"/>
      <c r="K733" s="98"/>
      <c r="L733" s="111"/>
      <c r="M733" s="112" t="b">
        <v>1</v>
      </c>
      <c r="N733" s="113" t="b">
        <v>0</v>
      </c>
      <c r="O733" s="113" t="b">
        <v>0</v>
      </c>
      <c r="P733" s="113" t="b">
        <v>0</v>
      </c>
      <c r="Q733" s="107"/>
      <c r="R733" s="106" t="str">
        <f t="array" ref="R733">IFERROR(INDEX('印量調查區'!G:G, MATCH(A733, '印量調查區'!A:A, 0)), "")</f>
        <v/>
      </c>
      <c r="S733" s="118" t="s">
        <v>11117</v>
      </c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  <c r="AI733" s="107"/>
      <c r="AJ733" s="107"/>
      <c r="AK733" s="107"/>
      <c r="AL733" s="107"/>
      <c r="AM733" s="107"/>
      <c r="AN733" s="107"/>
      <c r="AO733" s="107"/>
      <c r="AP733" s="107"/>
      <c r="AQ733" s="109"/>
      <c r="AR733" s="109" t="str">
        <f>IFERROR(__xludf.DUMMYFUNCTION("IF(IFERROR(VLOOKUP(A733, IMPORTRANGE(""https://docs.google.com/spreadsheets/d/1f7uHQQgxgff8nh6aFDrh_cqkeFpcVPsvJILesm778_0"", ""工作表1!A:B""), 2, FALSE), """") &lt;&gt; """", ""有縮圖"", ""無縮圖"")"),"無縮圖")</f>
        <v>無縮圖</v>
      </c>
      <c r="AS733" s="107"/>
    </row>
    <row r="734">
      <c r="A734" s="114" t="s">
        <v>2010</v>
      </c>
      <c r="B734" s="94"/>
      <c r="C734" s="164" t="s">
        <v>11119</v>
      </c>
      <c r="D734" s="164" t="s">
        <v>11119</v>
      </c>
      <c r="E734" s="97" t="s">
        <v>3551</v>
      </c>
      <c r="F734" s="98"/>
      <c r="G734" s="94"/>
      <c r="H734" s="100" t="s">
        <v>35</v>
      </c>
      <c r="I734" s="100" t="s">
        <v>108</v>
      </c>
      <c r="J734" s="117" t="s">
        <v>8945</v>
      </c>
      <c r="K734" s="94" t="s">
        <v>11122</v>
      </c>
      <c r="L734" s="111"/>
      <c r="M734" s="112" t="b">
        <v>1</v>
      </c>
      <c r="N734" s="113" t="b">
        <v>1</v>
      </c>
      <c r="O734" s="113" t="b">
        <v>0</v>
      </c>
      <c r="P734" s="113" t="b">
        <v>1</v>
      </c>
      <c r="Q734" s="107"/>
      <c r="R734" s="106" t="str">
        <f t="array" ref="R734">IFERROR(INDEX('印量調查區'!G:G, MATCH(A734, '印量調查區'!A:A, 0)), "")</f>
        <v/>
      </c>
      <c r="S734" s="118" t="s">
        <v>11125</v>
      </c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  <c r="AI734" s="107"/>
      <c r="AJ734" s="107"/>
      <c r="AK734" s="107"/>
      <c r="AL734" s="107"/>
      <c r="AM734" s="107"/>
      <c r="AN734" s="107"/>
      <c r="AO734" s="118" t="s">
        <v>11127</v>
      </c>
      <c r="AP734" s="107"/>
      <c r="AQ734" s="109"/>
      <c r="AR734" s="109" t="str">
        <f>IFERROR(__xludf.DUMMYFUNCTION("IF(IFERROR(VLOOKUP(A734, IMPORTRANGE(""https://docs.google.com/spreadsheets/d/1f7uHQQgxgff8nh6aFDrh_cqkeFpcVPsvJILesm778_0"", ""工作表1!A:B""), 2, FALSE), """") &lt;&gt; """", ""有縮圖"", ""無縮圖"")"),"無縮圖")</f>
        <v>無縮圖</v>
      </c>
      <c r="AS734" s="107"/>
    </row>
    <row r="735">
      <c r="A735" s="114" t="s">
        <v>2014</v>
      </c>
      <c r="B735" s="94"/>
      <c r="C735" s="351"/>
      <c r="D735" s="115" t="s">
        <v>2800</v>
      </c>
      <c r="E735" s="97" t="s">
        <v>2800</v>
      </c>
      <c r="F735" s="98"/>
      <c r="G735" s="94" t="s">
        <v>144</v>
      </c>
      <c r="H735" s="99"/>
      <c r="I735" s="99"/>
      <c r="J735" s="110"/>
      <c r="K735" s="98"/>
      <c r="L735" s="111"/>
      <c r="M735" s="112" t="b">
        <v>1</v>
      </c>
      <c r="N735" s="113" t="b">
        <v>0</v>
      </c>
      <c r="O735" s="113" t="b">
        <v>0</v>
      </c>
      <c r="P735" s="113" t="b">
        <v>0</v>
      </c>
      <c r="Q735" s="105"/>
      <c r="R735" s="106" t="str">
        <f t="array" ref="R735">IFERROR(INDEX('印量調查區'!G:G, MATCH(A735, '印量調查區'!A:A, 0)), "")</f>
        <v/>
      </c>
      <c r="S735" s="105"/>
      <c r="T735" s="107"/>
      <c r="U735" s="107"/>
      <c r="V735" s="107"/>
      <c r="W735" s="105" t="s">
        <v>3629</v>
      </c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5"/>
      <c r="AH735" s="107"/>
      <c r="AI735" s="107"/>
      <c r="AJ735" s="107"/>
      <c r="AK735" s="105" t="s">
        <v>623</v>
      </c>
      <c r="AL735" s="107"/>
      <c r="AM735" s="107"/>
      <c r="AN735" s="107"/>
      <c r="AO735" s="107"/>
      <c r="AP735" s="107"/>
      <c r="AQ735" s="109"/>
      <c r="AR735" s="109" t="str">
        <f>IFERROR(__xludf.DUMMYFUNCTION("IF(IFERROR(VLOOKUP(A735, IMPORTRANGE(""https://docs.google.com/spreadsheets/d/1f7uHQQgxgff8nh6aFDrh_cqkeFpcVPsvJILesm778_0"", ""工作表1!A:B""), 2, FALSE), """") &lt;&gt; """", ""有縮圖"", ""無縮圖"")"),"無縮圖")</f>
        <v>無縮圖</v>
      </c>
      <c r="AS735" s="107"/>
    </row>
    <row r="736">
      <c r="A736" s="114" t="s">
        <v>2016</v>
      </c>
      <c r="B736" s="94" t="s">
        <v>11134</v>
      </c>
      <c r="C736" s="351"/>
      <c r="D736" s="97" t="s">
        <v>2485</v>
      </c>
      <c r="E736" s="97" t="s">
        <v>2485</v>
      </c>
      <c r="F736" s="98"/>
      <c r="G736" s="94" t="s">
        <v>144</v>
      </c>
      <c r="H736" s="100" t="s">
        <v>34</v>
      </c>
      <c r="I736" s="100" t="s">
        <v>3325</v>
      </c>
      <c r="J736" s="211" t="s">
        <v>11135</v>
      </c>
      <c r="K736" s="94" t="s">
        <v>11136</v>
      </c>
      <c r="L736" s="111"/>
      <c r="M736" s="112" t="b">
        <v>1</v>
      </c>
      <c r="N736" s="113" t="b">
        <v>1</v>
      </c>
      <c r="O736" s="113" t="b">
        <v>1</v>
      </c>
      <c r="P736" s="113" t="b">
        <v>0</v>
      </c>
      <c r="Q736" s="107"/>
      <c r="R736" s="106" t="str">
        <f t="array" ref="R736">IFERROR(INDEX('印量調查區'!G:G, MATCH(A736, '印量調查區'!A:A, 0)), "")</f>
        <v/>
      </c>
      <c r="S736" s="118" t="s">
        <v>11138</v>
      </c>
      <c r="T736" s="118" t="s">
        <v>11140</v>
      </c>
      <c r="U736" s="107"/>
      <c r="V736" s="107"/>
      <c r="W736" s="118" t="s">
        <v>11141</v>
      </c>
      <c r="X736" s="107"/>
      <c r="Y736" s="107"/>
      <c r="Z736" s="118" t="s">
        <v>11143</v>
      </c>
      <c r="AA736" s="107"/>
      <c r="AB736" s="107"/>
      <c r="AC736" s="107"/>
      <c r="AD736" s="107"/>
      <c r="AE736" s="107"/>
      <c r="AF736" s="118" t="s">
        <v>11144</v>
      </c>
      <c r="AG736" s="107"/>
      <c r="AH736" s="107"/>
      <c r="AI736" s="107"/>
      <c r="AJ736" s="107"/>
      <c r="AK736" s="107"/>
      <c r="AL736" s="107"/>
      <c r="AM736" s="107"/>
      <c r="AN736" s="118" t="s">
        <v>11146</v>
      </c>
      <c r="AO736" s="105"/>
      <c r="AP736" s="107"/>
      <c r="AQ736" s="109"/>
      <c r="AR736" s="109" t="str">
        <f>IFERROR(__xludf.DUMMYFUNCTION("IF(IFERROR(VLOOKUP(A736, IMPORTRANGE(""https://docs.google.com/spreadsheets/d/1f7uHQQgxgff8nh6aFDrh_cqkeFpcVPsvJILesm778_0"", ""工作表1!A:B""), 2, FALSE), """") &lt;&gt; """", ""有縮圖"", ""無縮圖"")"),"有縮圖")</f>
        <v>有縮圖</v>
      </c>
      <c r="AS736" s="107"/>
    </row>
    <row r="737">
      <c r="A737" s="114" t="s">
        <v>2019</v>
      </c>
      <c r="B737" s="94"/>
      <c r="C737" s="290" t="s">
        <v>2348</v>
      </c>
      <c r="D737" s="116"/>
      <c r="E737" s="96"/>
      <c r="F737" s="98"/>
      <c r="G737" s="94" t="s">
        <v>227</v>
      </c>
      <c r="H737" s="99"/>
      <c r="I737" s="99"/>
      <c r="J737" s="110"/>
      <c r="K737" s="98"/>
      <c r="L737" s="111"/>
      <c r="M737" s="112" t="b">
        <v>1</v>
      </c>
      <c r="N737" s="113" t="b">
        <v>0</v>
      </c>
      <c r="O737" s="113" t="b">
        <v>0</v>
      </c>
      <c r="P737" s="113" t="b">
        <v>0</v>
      </c>
      <c r="Q737" s="107"/>
      <c r="R737" s="106" t="str">
        <f t="array" ref="R737">IFERROR(INDEX('印量調查區'!G:G, MATCH(A737, '印量調查區'!A:A, 0)), "")</f>
        <v/>
      </c>
      <c r="S737" s="118" t="s">
        <v>11150</v>
      </c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18" t="s">
        <v>11153</v>
      </c>
      <c r="AF737" s="107"/>
      <c r="AG737" s="107"/>
      <c r="AH737" s="107"/>
      <c r="AI737" s="107"/>
      <c r="AJ737" s="107"/>
      <c r="AK737" s="107"/>
      <c r="AL737" s="107"/>
      <c r="AM737" s="107"/>
      <c r="AN737" s="107"/>
      <c r="AO737" s="107"/>
      <c r="AP737" s="107"/>
      <c r="AQ737" s="109"/>
      <c r="AR737" s="109" t="str">
        <f>IFERROR(__xludf.DUMMYFUNCTION("IF(IFERROR(VLOOKUP(A737, IMPORTRANGE(""https://docs.google.com/spreadsheets/d/1f7uHQQgxgff8nh6aFDrh_cqkeFpcVPsvJILesm778_0"", ""工作表1!A:B""), 2, FALSE), """") &lt;&gt; """", ""有縮圖"", ""無縮圖"")"),"無縮圖")</f>
        <v>無縮圖</v>
      </c>
      <c r="AS737" s="107"/>
    </row>
    <row r="738">
      <c r="A738" s="114" t="s">
        <v>2021</v>
      </c>
      <c r="B738" s="94"/>
      <c r="C738" s="351"/>
      <c r="D738" s="97" t="s">
        <v>2443</v>
      </c>
      <c r="E738" s="97" t="s">
        <v>2443</v>
      </c>
      <c r="F738" s="98"/>
      <c r="G738" s="94" t="s">
        <v>738</v>
      </c>
      <c r="H738" s="100" t="s">
        <v>34</v>
      </c>
      <c r="I738" s="100" t="s">
        <v>84</v>
      </c>
      <c r="J738" s="110"/>
      <c r="K738" s="94" t="s">
        <v>11157</v>
      </c>
      <c r="L738" s="111"/>
      <c r="M738" s="112" t="b">
        <v>1</v>
      </c>
      <c r="N738" s="113" t="b">
        <v>1</v>
      </c>
      <c r="O738" s="113" t="b">
        <v>0</v>
      </c>
      <c r="P738" s="113" t="b">
        <v>1</v>
      </c>
      <c r="Q738" s="107"/>
      <c r="R738" s="106" t="str">
        <f t="array" ref="R738">IFERROR(INDEX('印量調查區'!G:G, MATCH(A738, '印量調查區'!A:A, 0)), "")</f>
        <v/>
      </c>
      <c r="S738" s="107"/>
      <c r="T738" s="107"/>
      <c r="U738" s="107"/>
      <c r="V738" s="107"/>
      <c r="W738" s="118" t="s">
        <v>11158</v>
      </c>
      <c r="X738" s="107"/>
      <c r="Y738" s="107"/>
      <c r="Z738" s="107"/>
      <c r="AA738" s="107"/>
      <c r="AB738" s="107"/>
      <c r="AC738" s="107"/>
      <c r="AD738" s="107"/>
      <c r="AE738" s="118" t="s">
        <v>11162</v>
      </c>
      <c r="AF738" s="118" t="s">
        <v>11164</v>
      </c>
      <c r="AG738" s="107"/>
      <c r="AH738" s="107"/>
      <c r="AI738" s="107"/>
      <c r="AJ738" s="107"/>
      <c r="AK738" s="107"/>
      <c r="AL738" s="118" t="s">
        <v>11166</v>
      </c>
      <c r="AM738" s="107"/>
      <c r="AN738" s="107"/>
      <c r="AO738" s="118" t="s">
        <v>11168</v>
      </c>
      <c r="AP738" s="107"/>
      <c r="AQ738" s="109"/>
      <c r="AR738" s="109" t="str">
        <f>IFERROR(__xludf.DUMMYFUNCTION("IF(IFERROR(VLOOKUP(A738, IMPORTRANGE(""https://docs.google.com/spreadsheets/d/1f7uHQQgxgff8nh6aFDrh_cqkeFpcVPsvJILesm778_0"", ""工作表1!A:B""), 2, FALSE), """") &lt;&gt; """", ""有縮圖"", ""無縮圖"")"),"無縮圖")</f>
        <v>無縮圖</v>
      </c>
      <c r="AS738" s="107"/>
    </row>
    <row r="739">
      <c r="A739" s="114" t="s">
        <v>2023</v>
      </c>
      <c r="B739" s="94"/>
      <c r="C739" s="351"/>
      <c r="D739" s="97" t="s">
        <v>3070</v>
      </c>
      <c r="E739" s="97" t="s">
        <v>2317</v>
      </c>
      <c r="F739" s="98"/>
      <c r="G739" s="94" t="s">
        <v>144</v>
      </c>
      <c r="H739" s="99"/>
      <c r="I739" s="99"/>
      <c r="J739" s="110"/>
      <c r="K739" s="98"/>
      <c r="L739" s="102" t="s">
        <v>6177</v>
      </c>
      <c r="M739" s="112" t="b">
        <v>1</v>
      </c>
      <c r="N739" s="113" t="b">
        <v>1</v>
      </c>
      <c r="O739" s="113" t="b">
        <v>0</v>
      </c>
      <c r="P739" s="113" t="b">
        <v>0</v>
      </c>
      <c r="Q739" s="105"/>
      <c r="R739" s="106" t="str">
        <f t="array" ref="R739">IFERROR(INDEX('印量調查區'!G:G, MATCH(A739, '印量調查區'!A:A, 0)), "")</f>
        <v/>
      </c>
      <c r="S739" s="118" t="s">
        <v>11171</v>
      </c>
      <c r="T739" s="107"/>
      <c r="U739" s="107"/>
      <c r="V739" s="107"/>
      <c r="W739" s="118" t="s">
        <v>11173</v>
      </c>
      <c r="X739" s="107"/>
      <c r="Y739" s="118" t="s">
        <v>11175</v>
      </c>
      <c r="Z739" s="118" t="s">
        <v>11177</v>
      </c>
      <c r="AA739" s="107"/>
      <c r="AB739" s="107"/>
      <c r="AC739" s="107"/>
      <c r="AD739" s="107"/>
      <c r="AE739" s="107"/>
      <c r="AF739" s="107"/>
      <c r="AG739" s="107"/>
      <c r="AH739" s="107"/>
      <c r="AI739" s="107"/>
      <c r="AJ739" s="107"/>
      <c r="AK739" s="105"/>
      <c r="AL739" s="107"/>
      <c r="AM739" s="107"/>
      <c r="AN739" s="105"/>
      <c r="AO739" s="107"/>
      <c r="AP739" s="107"/>
      <c r="AQ739" s="109"/>
      <c r="AR739" s="109" t="str">
        <f>IFERROR(__xludf.DUMMYFUNCTION("IF(IFERROR(VLOOKUP(A739, IMPORTRANGE(""https://docs.google.com/spreadsheets/d/1f7uHQQgxgff8nh6aFDrh_cqkeFpcVPsvJILesm778_0"", ""工作表1!A:B""), 2, FALSE), """") &lt;&gt; """", ""有縮圖"", ""無縮圖"")"),"無縮圖")</f>
        <v>無縮圖</v>
      </c>
      <c r="AS739" s="107"/>
    </row>
    <row r="740">
      <c r="A740" s="114" t="s">
        <v>2025</v>
      </c>
      <c r="B740" s="94"/>
      <c r="C740" s="351"/>
      <c r="D740" s="97" t="s">
        <v>3077</v>
      </c>
      <c r="E740" s="97" t="s">
        <v>3077</v>
      </c>
      <c r="F740" s="98"/>
      <c r="G740" s="94" t="s">
        <v>4066</v>
      </c>
      <c r="H740" s="99"/>
      <c r="I740" s="99"/>
      <c r="J740" s="110"/>
      <c r="K740" s="98"/>
      <c r="L740" s="111"/>
      <c r="M740" s="112" t="b">
        <v>1</v>
      </c>
      <c r="N740" s="113" t="b">
        <v>0</v>
      </c>
      <c r="O740" s="113" t="b">
        <v>0</v>
      </c>
      <c r="P740" s="113" t="b">
        <v>0</v>
      </c>
      <c r="Q740" s="107"/>
      <c r="R740" s="106" t="str">
        <f t="array" ref="R740">IFERROR(INDEX('印量調查區'!G:G, MATCH(A740, '印量調查區'!A:A, 0)), "")</f>
        <v/>
      </c>
      <c r="S740" s="118" t="s">
        <v>11181</v>
      </c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  <c r="AI740" s="107"/>
      <c r="AJ740" s="107"/>
      <c r="AK740" s="107"/>
      <c r="AL740" s="107"/>
      <c r="AM740" s="107"/>
      <c r="AN740" s="107"/>
      <c r="AO740" s="107"/>
      <c r="AP740" s="107"/>
      <c r="AQ740" s="109"/>
      <c r="AR740" s="109" t="str">
        <f>IFERROR(__xludf.DUMMYFUNCTION("IF(IFERROR(VLOOKUP(A740, IMPORTRANGE(""https://docs.google.com/spreadsheets/d/1f7uHQQgxgff8nh6aFDrh_cqkeFpcVPsvJILesm778_0"", ""工作表1!A:B""), 2, FALSE), """") &lt;&gt; """", ""有縮圖"", ""無縮圖"")"),"無縮圖")</f>
        <v>無縮圖</v>
      </c>
      <c r="AS740" s="107"/>
    </row>
    <row r="741">
      <c r="A741" s="114" t="s">
        <v>2027</v>
      </c>
      <c r="B741" s="94"/>
      <c r="C741" s="351"/>
      <c r="D741" s="115" t="s">
        <v>2234</v>
      </c>
      <c r="E741" s="97" t="s">
        <v>2234</v>
      </c>
      <c r="F741" s="98"/>
      <c r="G741" s="94" t="s">
        <v>144</v>
      </c>
      <c r="H741" s="99"/>
      <c r="I741" s="100"/>
      <c r="J741" s="101"/>
      <c r="K741" s="98"/>
      <c r="L741" s="111"/>
      <c r="M741" s="112" t="b">
        <v>1</v>
      </c>
      <c r="N741" s="113" t="b">
        <v>0</v>
      </c>
      <c r="O741" s="113" t="b">
        <v>1</v>
      </c>
      <c r="P741" s="113" t="b">
        <v>0</v>
      </c>
      <c r="Q741" s="107"/>
      <c r="R741" s="106" t="str">
        <f t="array" ref="R741">IFERROR(INDEX('印量調查區'!G:G, MATCH(A741, '印量調查區'!A:A, 0)), "")</f>
        <v/>
      </c>
      <c r="S741" s="105" t="s">
        <v>3495</v>
      </c>
      <c r="T741" s="107"/>
      <c r="U741" s="107"/>
      <c r="V741" s="107"/>
      <c r="W741" s="118" t="s">
        <v>11188</v>
      </c>
      <c r="X741" s="107"/>
      <c r="Y741" s="118" t="s">
        <v>11189</v>
      </c>
      <c r="Z741" s="118" t="s">
        <v>11192</v>
      </c>
      <c r="AA741" s="107"/>
      <c r="AB741" s="107"/>
      <c r="AC741" s="107"/>
      <c r="AD741" s="107"/>
      <c r="AE741" s="107"/>
      <c r="AF741" s="107"/>
      <c r="AG741" s="107"/>
      <c r="AH741" s="107"/>
      <c r="AI741" s="107"/>
      <c r="AJ741" s="107"/>
      <c r="AK741" s="107"/>
      <c r="AL741" s="107"/>
      <c r="AM741" s="107"/>
      <c r="AN741" s="118" t="s">
        <v>11195</v>
      </c>
      <c r="AO741" s="107"/>
      <c r="AP741" s="107"/>
      <c r="AQ741" s="109"/>
      <c r="AR741" s="109" t="str">
        <f>IFERROR(__xludf.DUMMYFUNCTION("IF(IFERROR(VLOOKUP(A741, IMPORTRANGE(""https://docs.google.com/spreadsheets/d/1f7uHQQgxgff8nh6aFDrh_cqkeFpcVPsvJILesm778_0"", ""工作表1!A:B""), 2, FALSE), """") &lt;&gt; """", ""有縮圖"", ""無縮圖"")"),"無縮圖")</f>
        <v>無縮圖</v>
      </c>
      <c r="AS741" s="107"/>
    </row>
    <row r="742">
      <c r="A742" s="114" t="s">
        <v>2032</v>
      </c>
      <c r="B742" s="94"/>
      <c r="C742" s="290" t="s">
        <v>2800</v>
      </c>
      <c r="D742" s="116"/>
      <c r="E742" s="96"/>
      <c r="F742" s="98"/>
      <c r="G742" s="94" t="s">
        <v>144</v>
      </c>
      <c r="H742" s="99"/>
      <c r="I742" s="100"/>
      <c r="J742" s="101"/>
      <c r="K742" s="98"/>
      <c r="L742" s="111"/>
      <c r="M742" s="112" t="b">
        <v>1</v>
      </c>
      <c r="N742" s="113" t="b">
        <v>0</v>
      </c>
      <c r="O742" s="113" t="b">
        <v>0</v>
      </c>
      <c r="P742" s="113" t="b">
        <v>0</v>
      </c>
      <c r="Q742" s="107"/>
      <c r="R742" s="106" t="str">
        <f t="array" ref="R742">IFERROR(INDEX('印量調查區'!G:G, MATCH(A742, '印量調查區'!A:A, 0)), "")</f>
        <v/>
      </c>
      <c r="S742" s="105" t="s">
        <v>3495</v>
      </c>
      <c r="T742" s="107"/>
      <c r="U742" s="107"/>
      <c r="V742" s="107"/>
      <c r="W742" s="118" t="s">
        <v>3496</v>
      </c>
      <c r="X742" s="107"/>
      <c r="Y742" s="118" t="s">
        <v>3498</v>
      </c>
      <c r="Z742" s="118" t="s">
        <v>3499</v>
      </c>
      <c r="AA742" s="107"/>
      <c r="AB742" s="107"/>
      <c r="AC742" s="107"/>
      <c r="AD742" s="107"/>
      <c r="AE742" s="107"/>
      <c r="AF742" s="107"/>
      <c r="AG742" s="107"/>
      <c r="AH742" s="107"/>
      <c r="AI742" s="107"/>
      <c r="AJ742" s="107"/>
      <c r="AK742" s="107"/>
      <c r="AL742" s="107"/>
      <c r="AM742" s="107"/>
      <c r="AN742" s="107"/>
      <c r="AO742" s="107"/>
      <c r="AP742" s="107"/>
      <c r="AQ742" s="109"/>
      <c r="AR742" s="109" t="str">
        <f>IFERROR(__xludf.DUMMYFUNCTION("IF(IFERROR(VLOOKUP(A742, IMPORTRANGE(""https://docs.google.com/spreadsheets/d/1f7uHQQgxgff8nh6aFDrh_cqkeFpcVPsvJILesm778_0"", ""工作表1!A:B""), 2, FALSE), """") &lt;&gt; """", ""有縮圖"", ""無縮圖"")"),"有縮圖")</f>
        <v>有縮圖</v>
      </c>
      <c r="AS742" s="107"/>
    </row>
    <row r="743">
      <c r="A743" s="114" t="s">
        <v>2030</v>
      </c>
      <c r="B743" s="94"/>
      <c r="C743" s="290" t="s">
        <v>2227</v>
      </c>
      <c r="D743" s="97" t="s">
        <v>3032</v>
      </c>
      <c r="E743" s="96"/>
      <c r="F743" s="98"/>
      <c r="G743" s="94" t="s">
        <v>144</v>
      </c>
      <c r="H743" s="99"/>
      <c r="I743" s="99"/>
      <c r="J743" s="110"/>
      <c r="K743" s="98"/>
      <c r="L743" s="111"/>
      <c r="M743" s="112" t="b">
        <v>1</v>
      </c>
      <c r="N743" s="113" t="b">
        <v>0</v>
      </c>
      <c r="O743" s="113" t="b">
        <v>0</v>
      </c>
      <c r="P743" s="113" t="b">
        <v>0</v>
      </c>
      <c r="Q743" s="107"/>
      <c r="R743" s="106" t="str">
        <f t="array" ref="R743">IFERROR(INDEX('印量調查區'!G:G, MATCH(A743, '印量調查區'!A:A, 0)), "")</f>
        <v/>
      </c>
      <c r="S743" s="105" t="s">
        <v>3495</v>
      </c>
      <c r="T743" s="107"/>
      <c r="U743" s="107"/>
      <c r="V743" s="107"/>
      <c r="W743" s="118" t="s">
        <v>11205</v>
      </c>
      <c r="X743" s="107"/>
      <c r="Y743" s="107"/>
      <c r="Z743" s="118" t="s">
        <v>11207</v>
      </c>
      <c r="AA743" s="107"/>
      <c r="AB743" s="107"/>
      <c r="AC743" s="107"/>
      <c r="AD743" s="107"/>
      <c r="AE743" s="107"/>
      <c r="AF743" s="107"/>
      <c r="AG743" s="107"/>
      <c r="AH743" s="107"/>
      <c r="AI743" s="107"/>
      <c r="AJ743" s="107"/>
      <c r="AK743" s="107"/>
      <c r="AL743" s="107"/>
      <c r="AM743" s="107"/>
      <c r="AN743" s="107"/>
      <c r="AO743" s="107"/>
      <c r="AP743" s="107"/>
      <c r="AQ743" s="109"/>
      <c r="AR743" s="109" t="str">
        <f>IFERROR(__xludf.DUMMYFUNCTION("IF(IFERROR(VLOOKUP(A743, IMPORTRANGE(""https://docs.google.com/spreadsheets/d/1f7uHQQgxgff8nh6aFDrh_cqkeFpcVPsvJILesm778_0"", ""工作表1!A:B""), 2, FALSE), """") &lt;&gt; """", ""有縮圖"", ""無縮圖"")"),"無縮圖")</f>
        <v>無縮圖</v>
      </c>
      <c r="AS743" s="107"/>
    </row>
    <row r="744">
      <c r="A744" s="114" t="s">
        <v>2034</v>
      </c>
      <c r="B744" s="94" t="s">
        <v>11209</v>
      </c>
      <c r="C744" s="290" t="s">
        <v>2737</v>
      </c>
      <c r="D744" s="96"/>
      <c r="E744" s="116"/>
      <c r="F744" s="98"/>
      <c r="G744" s="94" t="s">
        <v>140</v>
      </c>
      <c r="H744" s="99"/>
      <c r="I744" s="100"/>
      <c r="J744" s="117"/>
      <c r="K744" s="94"/>
      <c r="L744" s="111"/>
      <c r="M744" s="112" t="b">
        <v>1</v>
      </c>
      <c r="N744" s="113" t="b">
        <v>0</v>
      </c>
      <c r="O744" s="113" t="b">
        <v>0</v>
      </c>
      <c r="P744" s="113" t="b">
        <v>0</v>
      </c>
      <c r="Q744" s="107"/>
      <c r="R744" s="106" t="str">
        <f t="array" ref="R744">IFERROR(INDEX('印量調查區'!G:G, MATCH(A744, '印量調查區'!A:A, 0)), "")</f>
        <v/>
      </c>
      <c r="S744" s="118" t="s">
        <v>11211</v>
      </c>
      <c r="T744" s="107"/>
      <c r="U744" s="107"/>
      <c r="V744" s="107"/>
      <c r="W744" s="118" t="s">
        <v>11213</v>
      </c>
      <c r="X744" s="107"/>
      <c r="Y744" s="105"/>
      <c r="Z744" s="107"/>
      <c r="AA744" s="107"/>
      <c r="AB744" s="107"/>
      <c r="AC744" s="107"/>
      <c r="AD744" s="107"/>
      <c r="AE744" s="118" t="s">
        <v>11216</v>
      </c>
      <c r="AF744" s="107"/>
      <c r="AG744" s="107"/>
      <c r="AH744" s="107"/>
      <c r="AI744" s="107"/>
      <c r="AJ744" s="107"/>
      <c r="AK744" s="107"/>
      <c r="AL744" s="107"/>
      <c r="AM744" s="107"/>
      <c r="AN744" s="107"/>
      <c r="AO744" s="105"/>
      <c r="AP744" s="107"/>
      <c r="AQ744" s="109"/>
      <c r="AR744" s="109" t="str">
        <f>IFERROR(__xludf.DUMMYFUNCTION("IF(IFERROR(VLOOKUP(A744, IMPORTRANGE(""https://docs.google.com/spreadsheets/d/1f7uHQQgxgff8nh6aFDrh_cqkeFpcVPsvJILesm778_0"", ""工作表1!A:B""), 2, FALSE), """") &lt;&gt; """", ""有縮圖"", ""無縮圖"")"),"無縮圖")</f>
        <v>無縮圖</v>
      </c>
      <c r="AS744" s="107"/>
    </row>
    <row r="745">
      <c r="A745" s="114" t="s">
        <v>2035</v>
      </c>
      <c r="B745" s="94"/>
      <c r="C745" s="290" t="s">
        <v>2425</v>
      </c>
      <c r="D745" s="115" t="s">
        <v>3146</v>
      </c>
      <c r="E745" s="96"/>
      <c r="F745" s="98"/>
      <c r="G745" s="94" t="s">
        <v>4192</v>
      </c>
      <c r="H745" s="99"/>
      <c r="I745" s="99"/>
      <c r="J745" s="110"/>
      <c r="K745" s="98"/>
      <c r="L745" s="111"/>
      <c r="M745" s="112" t="b">
        <v>1</v>
      </c>
      <c r="N745" s="113" t="b">
        <v>0</v>
      </c>
      <c r="O745" s="113" t="b">
        <v>1</v>
      </c>
      <c r="P745" s="113" t="b">
        <v>0</v>
      </c>
      <c r="Q745" s="107"/>
      <c r="R745" s="106" t="str">
        <f t="array" ref="R745">IFERROR(INDEX('印量調查區'!G:G, MATCH(A745, '印量調查區'!A:A, 0)), "")</f>
        <v/>
      </c>
      <c r="S745" s="118" t="s">
        <v>11222</v>
      </c>
      <c r="T745" s="107"/>
      <c r="U745" s="107"/>
      <c r="V745" s="107"/>
      <c r="W745" s="118" t="s">
        <v>11224</v>
      </c>
      <c r="X745" s="107"/>
      <c r="Y745" s="107"/>
      <c r="Z745" s="107"/>
      <c r="AA745" s="107"/>
      <c r="AB745" s="107"/>
      <c r="AC745" s="107"/>
      <c r="AD745" s="107"/>
      <c r="AE745" s="118" t="s">
        <v>11226</v>
      </c>
      <c r="AF745" s="118" t="s">
        <v>11227</v>
      </c>
      <c r="AG745" s="107"/>
      <c r="AH745" s="107"/>
      <c r="AI745" s="118" t="s">
        <v>11228</v>
      </c>
      <c r="AJ745" s="107"/>
      <c r="AK745" s="105"/>
      <c r="AL745" s="107"/>
      <c r="AM745" s="28" t="s">
        <v>11232</v>
      </c>
      <c r="AN745" s="118" t="s">
        <v>11235</v>
      </c>
      <c r="AO745" s="107"/>
      <c r="AP745" s="107"/>
      <c r="AQ745" s="109"/>
      <c r="AR745" s="109" t="str">
        <f>IFERROR(__xludf.DUMMYFUNCTION("IF(IFERROR(VLOOKUP(A745, IMPORTRANGE(""https://docs.google.com/spreadsheets/d/1f7uHQQgxgff8nh6aFDrh_cqkeFpcVPsvJILesm778_0"", ""工作表1!A:B""), 2, FALSE), """") &lt;&gt; """", ""有縮圖"", ""無縮圖"")"),"無縮圖")</f>
        <v>無縮圖</v>
      </c>
      <c r="AS745" s="107"/>
    </row>
    <row r="746">
      <c r="A746" s="114" t="s">
        <v>2038</v>
      </c>
      <c r="B746" s="94"/>
      <c r="C746" s="290" t="s">
        <v>2432</v>
      </c>
      <c r="D746" s="97" t="s">
        <v>3143</v>
      </c>
      <c r="E746" s="96"/>
      <c r="F746" s="98"/>
      <c r="G746" s="94" t="s">
        <v>234</v>
      </c>
      <c r="H746" s="99"/>
      <c r="I746" s="99"/>
      <c r="J746" s="110"/>
      <c r="K746" s="98"/>
      <c r="L746" s="111"/>
      <c r="M746" s="112" t="b">
        <v>1</v>
      </c>
      <c r="N746" s="113" t="b">
        <v>0</v>
      </c>
      <c r="O746" s="113" t="b">
        <v>0</v>
      </c>
      <c r="P746" s="113" t="b">
        <v>0</v>
      </c>
      <c r="Q746" s="105"/>
      <c r="R746" s="106" t="str">
        <f t="array" ref="R746">IFERROR(INDEX('印量調查區'!G:G, MATCH(A746, '印量調查區'!A:A, 0)), "")</f>
        <v/>
      </c>
      <c r="T746" s="107"/>
      <c r="U746" s="107"/>
      <c r="V746" s="107"/>
      <c r="W746" s="28" t="s">
        <v>11242</v>
      </c>
      <c r="X746" s="107"/>
      <c r="Y746" s="107"/>
      <c r="AA746" s="107"/>
      <c r="AB746" s="107"/>
      <c r="AC746" s="107"/>
      <c r="AD746" s="107"/>
      <c r="AE746" s="118" t="s">
        <v>11244</v>
      </c>
      <c r="AF746" s="107"/>
      <c r="AG746" s="107"/>
      <c r="AH746" s="107"/>
      <c r="AI746" s="118" t="s">
        <v>11246</v>
      </c>
      <c r="AJ746" s="107"/>
      <c r="AK746" s="105"/>
      <c r="AL746" s="118" t="s">
        <v>11249</v>
      </c>
      <c r="AM746" s="107"/>
      <c r="AN746" s="107"/>
      <c r="AO746" s="107"/>
      <c r="AP746" s="107"/>
      <c r="AQ746" s="109"/>
      <c r="AR746" s="109" t="str">
        <f>IFERROR(__xludf.DUMMYFUNCTION("IF(IFERROR(VLOOKUP(A746, IMPORTRANGE(""https://docs.google.com/spreadsheets/d/1f7uHQQgxgff8nh6aFDrh_cqkeFpcVPsvJILesm778_0"", ""工作表1!A:B""), 2, FALSE), """") &lt;&gt; """", ""有縮圖"", ""無縮圖"")"),"無縮圖")</f>
        <v>無縮圖</v>
      </c>
      <c r="AS746" s="107"/>
    </row>
    <row r="747">
      <c r="A747" s="114" t="s">
        <v>2041</v>
      </c>
      <c r="B747" s="94"/>
      <c r="C747" s="351"/>
      <c r="D747" s="115" t="s">
        <v>2445</v>
      </c>
      <c r="E747" s="97" t="s">
        <v>2445</v>
      </c>
      <c r="F747" s="98"/>
      <c r="G747" s="94"/>
      <c r="H747" s="100"/>
      <c r="I747" s="100"/>
      <c r="J747" s="117"/>
      <c r="K747" s="94"/>
      <c r="L747" s="111"/>
      <c r="M747" s="112" t="b">
        <v>0</v>
      </c>
      <c r="N747" s="113" t="b">
        <v>0</v>
      </c>
      <c r="O747" s="113" t="b">
        <v>0</v>
      </c>
      <c r="P747" s="113" t="b">
        <v>0</v>
      </c>
      <c r="Q747" s="107"/>
      <c r="R747" s="106" t="str">
        <f t="array" ref="R747">IFERROR(INDEX('印量調查區'!G:G, MATCH(A747, '印量調查區'!A:A, 0)), "")</f>
        <v/>
      </c>
      <c r="S747" s="183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  <c r="AI747" s="107"/>
      <c r="AJ747" s="107"/>
      <c r="AK747" s="107"/>
      <c r="AL747" s="107"/>
      <c r="AM747" s="107"/>
      <c r="AN747" s="107"/>
      <c r="AO747" s="107"/>
      <c r="AP747" s="107"/>
      <c r="AQ747" s="109"/>
      <c r="AR747" s="109" t="str">
        <f>IFERROR(__xludf.DUMMYFUNCTION("IF(IFERROR(VLOOKUP(A747, IMPORTRANGE(""https://docs.google.com/spreadsheets/d/1f7uHQQgxgff8nh6aFDrh_cqkeFpcVPsvJILesm778_0"", ""工作表1!A:B""), 2, FALSE), """") &lt;&gt; """", ""有縮圖"", ""無縮圖"")"),"無縮圖")</f>
        <v>無縮圖</v>
      </c>
      <c r="AS747" s="107"/>
    </row>
    <row r="748">
      <c r="A748" s="114" t="s">
        <v>2001</v>
      </c>
      <c r="B748" s="94"/>
      <c r="C748" s="290" t="s">
        <v>2000</v>
      </c>
      <c r="D748" s="96"/>
      <c r="E748" s="96"/>
      <c r="F748" s="98"/>
      <c r="G748" s="94" t="s">
        <v>144</v>
      </c>
      <c r="H748" s="100" t="s">
        <v>34</v>
      </c>
      <c r="I748" s="100" t="s">
        <v>108</v>
      </c>
      <c r="J748" s="211" t="s">
        <v>11261</v>
      </c>
      <c r="K748" s="94"/>
      <c r="L748" s="111"/>
      <c r="M748" s="112" t="b">
        <v>1</v>
      </c>
      <c r="N748" s="113" t="b">
        <v>1</v>
      </c>
      <c r="O748" s="113" t="b">
        <v>1</v>
      </c>
      <c r="P748" s="113" t="b">
        <v>0</v>
      </c>
      <c r="Q748" s="107"/>
      <c r="R748" s="106" t="str">
        <f t="array" ref="R748">IFERROR(INDEX('印量調查區'!G:G, MATCH(A748, '印量調查區'!A:A, 0)), "")</f>
        <v/>
      </c>
      <c r="S748" s="118" t="s">
        <v>11263</v>
      </c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18" t="s">
        <v>11266</v>
      </c>
      <c r="AF748" s="107"/>
      <c r="AG748" s="107"/>
      <c r="AH748" s="107"/>
      <c r="AI748" s="107"/>
      <c r="AJ748" s="107"/>
      <c r="AK748" s="107"/>
      <c r="AL748" s="107"/>
      <c r="AM748" s="107"/>
      <c r="AN748" s="118" t="s">
        <v>11268</v>
      </c>
      <c r="AO748" s="108"/>
      <c r="AP748" s="105"/>
      <c r="AQ748" s="109"/>
      <c r="AR748" s="109" t="str">
        <f>IFERROR(__xludf.DUMMYFUNCTION("IF(IFERROR(VLOOKUP(A748, IMPORTRANGE(""https://docs.google.com/spreadsheets/d/1f7uHQQgxgff8nh6aFDrh_cqkeFpcVPsvJILesm778_0"", ""工作表1!A:B""), 2, FALSE), """") &lt;&gt; """", ""有縮圖"", ""無縮圖"")"),"無縮圖")</f>
        <v>無縮圖</v>
      </c>
      <c r="AS748" s="107"/>
    </row>
    <row r="749">
      <c r="A749" s="114" t="s">
        <v>1839</v>
      </c>
      <c r="B749" s="94" t="s">
        <v>5693</v>
      </c>
      <c r="C749" s="290" t="s">
        <v>1838</v>
      </c>
      <c r="D749" s="97" t="s">
        <v>1838</v>
      </c>
      <c r="E749" s="97" t="s">
        <v>3468</v>
      </c>
      <c r="F749" s="98"/>
      <c r="G749" s="94" t="s">
        <v>144</v>
      </c>
      <c r="H749" s="99"/>
      <c r="I749" s="100" t="s">
        <v>108</v>
      </c>
      <c r="J749" s="211" t="s">
        <v>3700</v>
      </c>
      <c r="K749" s="98"/>
      <c r="L749" s="111"/>
      <c r="M749" s="112" t="b">
        <v>1</v>
      </c>
      <c r="N749" s="113" t="b">
        <v>1</v>
      </c>
      <c r="O749" s="113" t="b">
        <v>0</v>
      </c>
      <c r="P749" s="113" t="b">
        <v>0</v>
      </c>
      <c r="Q749" s="107"/>
      <c r="R749" s="106" t="str">
        <f t="array" ref="R749">IFERROR(INDEX('印量調查區'!G:G, MATCH(A749, '印量調查區'!A:A, 0)), "")</f>
        <v/>
      </c>
      <c r="S749" s="118" t="s">
        <v>5697</v>
      </c>
      <c r="T749" s="107"/>
      <c r="U749" s="107"/>
      <c r="V749" s="107"/>
      <c r="W749" s="118" t="s">
        <v>5698</v>
      </c>
      <c r="X749" s="107"/>
      <c r="Y749" s="118" t="s">
        <v>5699</v>
      </c>
      <c r="Z749" s="118" t="s">
        <v>3059</v>
      </c>
      <c r="AA749" s="107"/>
      <c r="AB749" s="107"/>
      <c r="AC749" s="107"/>
      <c r="AD749" s="107"/>
      <c r="AE749" s="118" t="s">
        <v>5700</v>
      </c>
      <c r="AF749" s="107"/>
      <c r="AG749" s="107"/>
      <c r="AH749" s="107"/>
      <c r="AI749" s="107"/>
      <c r="AJ749" s="107"/>
      <c r="AK749" s="107"/>
      <c r="AL749" s="107"/>
      <c r="AM749" s="107"/>
      <c r="AN749" s="107"/>
      <c r="AO749" s="107"/>
      <c r="AP749" s="107"/>
      <c r="AQ749" s="109"/>
      <c r="AR749" s="109" t="str">
        <f>IFERROR(__xludf.DUMMYFUNCTION("IF(IFERROR(VLOOKUP(A749, IMPORTRANGE(""https://docs.google.com/spreadsheets/d/1f7uHQQgxgff8nh6aFDrh_cqkeFpcVPsvJILesm778_0"", ""工作表1!A:B""), 2, FALSE), """") &lt;&gt; """", ""有縮圖"", ""無縮圖"")"),"有縮圖")</f>
        <v>有縮圖</v>
      </c>
      <c r="AS749" s="107"/>
    </row>
    <row r="750">
      <c r="A750" s="114" t="s">
        <v>2046</v>
      </c>
      <c r="B750" s="94" t="s">
        <v>11275</v>
      </c>
      <c r="C750" s="351"/>
      <c r="D750" s="115" t="s">
        <v>3376</v>
      </c>
      <c r="E750" s="97" t="s">
        <v>1747</v>
      </c>
      <c r="F750" s="98"/>
      <c r="G750" s="94" t="s">
        <v>140</v>
      </c>
      <c r="H750" s="99"/>
      <c r="I750" s="99"/>
      <c r="J750" s="110"/>
      <c r="K750" s="98"/>
      <c r="L750" s="111"/>
      <c r="M750" s="112" t="b">
        <v>1</v>
      </c>
      <c r="N750" s="113" t="b">
        <v>0</v>
      </c>
      <c r="O750" s="113" t="b">
        <v>0</v>
      </c>
      <c r="P750" s="113" t="b">
        <v>0</v>
      </c>
      <c r="Q750" s="107"/>
      <c r="R750" s="106" t="str">
        <f t="array" ref="R750">IFERROR(INDEX('印量調查區'!G:G, MATCH(A750, '印量調查區'!A:A, 0)), "")</f>
        <v/>
      </c>
      <c r="S750" s="118" t="s">
        <v>11277</v>
      </c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  <c r="AI750" s="107"/>
      <c r="AJ750" s="107"/>
      <c r="AK750" s="107"/>
      <c r="AL750" s="107"/>
      <c r="AM750" s="107"/>
      <c r="AN750" s="107"/>
      <c r="AO750" s="107"/>
      <c r="AP750" s="107"/>
      <c r="AQ750" s="109"/>
      <c r="AR750" s="109" t="str">
        <f>IFERROR(__xludf.DUMMYFUNCTION("IF(IFERROR(VLOOKUP(A750, IMPORTRANGE(""https://docs.google.com/spreadsheets/d/1f7uHQQgxgff8nh6aFDrh_cqkeFpcVPsvJILesm778_0"", ""工作表1!A:B""), 2, FALSE), """") &lt;&gt; """", ""有縮圖"", ""無縮圖"")"),"無縮圖")</f>
        <v>無縮圖</v>
      </c>
      <c r="AS750" s="107"/>
    </row>
    <row r="751">
      <c r="A751" s="114" t="s">
        <v>2048</v>
      </c>
      <c r="B751" s="94" t="s">
        <v>6730</v>
      </c>
      <c r="C751" s="351"/>
      <c r="D751" s="116"/>
      <c r="E751" s="97" t="s">
        <v>3722</v>
      </c>
      <c r="F751" s="98"/>
      <c r="G751" s="94" t="s">
        <v>144</v>
      </c>
      <c r="H751" s="99"/>
      <c r="I751" s="100" t="s">
        <v>108</v>
      </c>
      <c r="J751" s="117" t="s">
        <v>145</v>
      </c>
      <c r="K751" s="98"/>
      <c r="L751" s="111"/>
      <c r="M751" s="112" t="b">
        <v>1</v>
      </c>
      <c r="N751" s="113" t="b">
        <v>1</v>
      </c>
      <c r="O751" s="113" t="b">
        <v>0</v>
      </c>
      <c r="P751" s="113" t="b">
        <v>0</v>
      </c>
      <c r="Q751" s="107"/>
      <c r="R751" s="106" t="str">
        <f t="array" ref="R751">IFERROR(INDEX('印量調查區'!G:G, MATCH(A751, '印量調查區'!A:A, 0)), "")</f>
        <v/>
      </c>
      <c r="S751" s="118" t="s">
        <v>6731</v>
      </c>
      <c r="T751" s="107"/>
      <c r="U751" s="107"/>
      <c r="V751" s="107"/>
      <c r="W751" s="118" t="s">
        <v>6732</v>
      </c>
      <c r="X751" s="107"/>
      <c r="Y751" s="107"/>
      <c r="Z751" s="118" t="s">
        <v>6733</v>
      </c>
      <c r="AA751" s="107"/>
      <c r="AB751" s="107"/>
      <c r="AC751" s="107"/>
      <c r="AD751" s="107"/>
      <c r="AE751" s="107"/>
      <c r="AF751" s="107"/>
      <c r="AG751" s="107"/>
      <c r="AH751" s="107"/>
      <c r="AI751" s="107"/>
      <c r="AJ751" s="107"/>
      <c r="AK751" s="107"/>
      <c r="AL751" s="107"/>
      <c r="AM751" s="107"/>
      <c r="AN751" s="107"/>
      <c r="AO751" s="107"/>
      <c r="AP751" s="107"/>
      <c r="AQ751" s="109"/>
      <c r="AR751" s="109" t="str">
        <f>IFERROR(__xludf.DUMMYFUNCTION("IF(IFERROR(VLOOKUP(A751, IMPORTRANGE(""https://docs.google.com/spreadsheets/d/1f7uHQQgxgff8nh6aFDrh_cqkeFpcVPsvJILesm778_0"", ""工作表1!A:B""), 2, FALSE), """") &lt;&gt; """", ""有縮圖"", ""無縮圖"")"),"無縮圖")</f>
        <v>無縮圖</v>
      </c>
      <c r="AS751" s="107"/>
    </row>
    <row r="752">
      <c r="A752" s="114" t="s">
        <v>2050</v>
      </c>
      <c r="B752" s="94" t="s">
        <v>11285</v>
      </c>
      <c r="C752" s="351"/>
      <c r="D752" s="97" t="s">
        <v>2037</v>
      </c>
      <c r="E752" s="115" t="s">
        <v>2037</v>
      </c>
      <c r="F752" s="98"/>
      <c r="G752" s="94" t="s">
        <v>144</v>
      </c>
      <c r="H752" s="99"/>
      <c r="I752" s="99"/>
      <c r="J752" s="110"/>
      <c r="K752" s="98"/>
      <c r="L752" s="111"/>
      <c r="M752" s="112" t="b">
        <v>1</v>
      </c>
      <c r="N752" s="113" t="b">
        <v>0</v>
      </c>
      <c r="O752" s="113" t="b">
        <v>0</v>
      </c>
      <c r="P752" s="113" t="b">
        <v>0</v>
      </c>
      <c r="Q752" s="107"/>
      <c r="R752" s="106" t="str">
        <f t="array" ref="R752">IFERROR(INDEX('印量調查區'!G:G, MATCH(A752, '印量調查區'!A:A, 0)), "")</f>
        <v/>
      </c>
      <c r="S752" s="105"/>
      <c r="T752" s="107"/>
      <c r="U752" s="107"/>
      <c r="V752" s="107"/>
      <c r="W752" s="118" t="s">
        <v>11289</v>
      </c>
      <c r="X752" s="107"/>
      <c r="Y752" s="107"/>
      <c r="Z752" s="118" t="s">
        <v>11291</v>
      </c>
      <c r="AA752" s="107"/>
      <c r="AB752" s="107"/>
      <c r="AC752" s="107"/>
      <c r="AD752" s="107"/>
      <c r="AE752" s="105"/>
      <c r="AF752" s="107"/>
      <c r="AG752" s="118" t="s">
        <v>11293</v>
      </c>
      <c r="AH752" s="107"/>
      <c r="AI752" s="107"/>
      <c r="AJ752" s="107"/>
      <c r="AK752" s="107"/>
      <c r="AL752" s="118" t="s">
        <v>11295</v>
      </c>
      <c r="AM752" s="107"/>
      <c r="AN752" s="107"/>
      <c r="AO752" s="107"/>
      <c r="AP752" s="107"/>
      <c r="AQ752" s="109"/>
      <c r="AR752" s="109" t="str">
        <f>IFERROR(__xludf.DUMMYFUNCTION("IF(IFERROR(VLOOKUP(A752, IMPORTRANGE(""https://docs.google.com/spreadsheets/d/1f7uHQQgxgff8nh6aFDrh_cqkeFpcVPsvJILesm778_0"", ""工作表1!A:B""), 2, FALSE), """") &lt;&gt; """", ""有縮圖"", ""無縮圖"")"),"無縮圖")</f>
        <v>無縮圖</v>
      </c>
      <c r="AS752" s="107"/>
    </row>
    <row r="753">
      <c r="A753" s="114" t="s">
        <v>2052</v>
      </c>
      <c r="B753" s="94" t="s">
        <v>11298</v>
      </c>
      <c r="C753" s="290" t="s">
        <v>2585</v>
      </c>
      <c r="D753" s="97" t="s">
        <v>2585</v>
      </c>
      <c r="E753" s="96"/>
      <c r="F753" s="98"/>
      <c r="G753" s="94" t="s">
        <v>144</v>
      </c>
      <c r="H753" s="99"/>
      <c r="I753" s="100" t="s">
        <v>108</v>
      </c>
      <c r="J753" s="117" t="s">
        <v>145</v>
      </c>
      <c r="K753" s="98"/>
      <c r="L753" s="111"/>
      <c r="M753" s="112" t="b">
        <v>1</v>
      </c>
      <c r="N753" s="113" t="b">
        <v>1</v>
      </c>
      <c r="O753" s="113" t="b">
        <v>0</v>
      </c>
      <c r="P753" s="113" t="b">
        <v>0</v>
      </c>
      <c r="Q753" s="107"/>
      <c r="R753" s="106" t="str">
        <f t="array" ref="R753">IFERROR(INDEX('印量調查區'!G:G, MATCH(A753, '印量調查區'!A:A, 0)), "")</f>
        <v/>
      </c>
      <c r="S753" s="118" t="s">
        <v>11304</v>
      </c>
      <c r="T753" s="107"/>
      <c r="U753" s="107"/>
      <c r="V753" s="107"/>
      <c r="W753" s="118" t="s">
        <v>11306</v>
      </c>
      <c r="X753" s="118" t="s">
        <v>11307</v>
      </c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  <c r="AI753" s="107"/>
      <c r="AJ753" s="107"/>
      <c r="AK753" s="107"/>
      <c r="AL753" s="107"/>
      <c r="AM753" s="107"/>
      <c r="AN753" s="107"/>
      <c r="AO753" s="107"/>
      <c r="AP753" s="107"/>
      <c r="AQ753" s="109"/>
      <c r="AR753" s="109" t="str">
        <f>IFERROR(__xludf.DUMMYFUNCTION("IF(IFERROR(VLOOKUP(A753, IMPORTRANGE(""https://docs.google.com/spreadsheets/d/1f7uHQQgxgff8nh6aFDrh_cqkeFpcVPsvJILesm778_0"", ""工作表1!A:B""), 2, FALSE), """") &lt;&gt; """", ""有縮圖"", ""無縮圖"")"),"無縮圖")</f>
        <v>無縮圖</v>
      </c>
      <c r="AS753" s="107"/>
    </row>
    <row r="754">
      <c r="A754" s="114" t="s">
        <v>2055</v>
      </c>
      <c r="B754" s="94" t="s">
        <v>10201</v>
      </c>
      <c r="C754" s="290" t="s">
        <v>2452</v>
      </c>
      <c r="D754" s="96"/>
      <c r="E754" s="97" t="s">
        <v>3657</v>
      </c>
      <c r="F754" s="98"/>
      <c r="G754" s="94" t="s">
        <v>144</v>
      </c>
      <c r="H754" s="100" t="s">
        <v>34</v>
      </c>
      <c r="I754" s="100" t="s">
        <v>108</v>
      </c>
      <c r="J754" s="117" t="s">
        <v>11311</v>
      </c>
      <c r="K754" s="94" t="s">
        <v>11312</v>
      </c>
      <c r="L754" s="111"/>
      <c r="M754" s="112" t="b">
        <v>1</v>
      </c>
      <c r="N754" s="113" t="b">
        <v>1</v>
      </c>
      <c r="O754" s="113" t="b">
        <v>0</v>
      </c>
      <c r="P754" s="113" t="b">
        <v>1</v>
      </c>
      <c r="Q754" s="107"/>
      <c r="R754" s="106" t="str">
        <f t="array" ref="R754">IFERROR(INDEX('印量調查區'!G:G, MATCH(A754, '印量調查區'!A:A, 0)), "")</f>
        <v/>
      </c>
      <c r="S754" s="118" t="s">
        <v>10206</v>
      </c>
      <c r="T754" s="107"/>
      <c r="U754" s="107"/>
      <c r="V754" s="107"/>
      <c r="W754" s="118" t="s">
        <v>10207</v>
      </c>
      <c r="X754" s="107"/>
      <c r="Y754" s="107"/>
      <c r="Z754" s="107"/>
      <c r="AA754" s="107"/>
      <c r="AB754" s="107"/>
      <c r="AC754" s="107"/>
      <c r="AD754" s="107"/>
      <c r="AE754" s="107"/>
      <c r="AF754" s="118" t="s">
        <v>10208</v>
      </c>
      <c r="AG754" s="107"/>
      <c r="AH754" s="107"/>
      <c r="AI754" s="107"/>
      <c r="AJ754" s="107"/>
      <c r="AK754" s="107"/>
      <c r="AL754" s="118" t="s">
        <v>10210</v>
      </c>
      <c r="AM754" s="107"/>
      <c r="AN754" s="107"/>
      <c r="AO754" s="118" t="s">
        <v>11316</v>
      </c>
      <c r="AP754" s="107"/>
      <c r="AQ754" s="109"/>
      <c r="AR754" s="109" t="str">
        <f>IFERROR(__xludf.DUMMYFUNCTION("IF(IFERROR(VLOOKUP(A754, IMPORTRANGE(""https://docs.google.com/spreadsheets/d/1f7uHQQgxgff8nh6aFDrh_cqkeFpcVPsvJILesm778_0"", ""工作表1!A:B""), 2, FALSE), """") &lt;&gt; """", ""有縮圖"", ""無縮圖"")"),"無縮圖")</f>
        <v>無縮圖</v>
      </c>
      <c r="AS754" s="107"/>
    </row>
    <row r="755">
      <c r="A755" s="114" t="s">
        <v>2058</v>
      </c>
      <c r="B755" s="94" t="s">
        <v>11317</v>
      </c>
      <c r="C755" s="290" t="s">
        <v>2418</v>
      </c>
      <c r="D755" s="97" t="s">
        <v>2418</v>
      </c>
      <c r="E755" s="96"/>
      <c r="F755" s="98"/>
      <c r="G755" s="94" t="s">
        <v>144</v>
      </c>
      <c r="H755" s="100" t="s">
        <v>35</v>
      </c>
      <c r="I755" s="100" t="s">
        <v>108</v>
      </c>
      <c r="J755" s="117" t="s">
        <v>11319</v>
      </c>
      <c r="K755" s="94" t="s">
        <v>11320</v>
      </c>
      <c r="L755" s="111"/>
      <c r="M755" s="112" t="b">
        <v>1</v>
      </c>
      <c r="N755" s="113" t="b">
        <v>1</v>
      </c>
      <c r="O755" s="113" t="b">
        <v>1</v>
      </c>
      <c r="P755" s="113" t="b">
        <v>0</v>
      </c>
      <c r="Q755" s="107"/>
      <c r="R755" s="106" t="str">
        <f t="array" ref="R755">IFERROR(INDEX('印量調查區'!G:G, MATCH(A755, '印量調查區'!A:A, 0)), "")</f>
        <v/>
      </c>
      <c r="S755" s="118" t="s">
        <v>11322</v>
      </c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  <c r="AI755" s="107"/>
      <c r="AJ755" s="107"/>
      <c r="AK755" s="107"/>
      <c r="AL755" s="107"/>
      <c r="AM755" s="107"/>
      <c r="AN755" s="108" t="s">
        <v>11325</v>
      </c>
      <c r="AO755" s="105"/>
      <c r="AP755" s="118" t="s">
        <v>11326</v>
      </c>
      <c r="AQ755" s="403"/>
      <c r="AR755" s="109" t="str">
        <f>IFERROR(__xludf.DUMMYFUNCTION("IF(IFERROR(VLOOKUP(A755, IMPORTRANGE(""https://docs.google.com/spreadsheets/d/1f7uHQQgxgff8nh6aFDrh_cqkeFpcVPsvJILesm778_0"", ""工作表1!A:B""), 2, FALSE), """") &lt;&gt; """", ""有縮圖"", ""無縮圖"")"),"無縮圖")</f>
        <v>無縮圖</v>
      </c>
      <c r="AS755" s="107"/>
    </row>
    <row r="756">
      <c r="A756" s="114" t="s">
        <v>2060</v>
      </c>
      <c r="B756" s="94"/>
      <c r="C756" s="290" t="s">
        <v>2819</v>
      </c>
      <c r="D756" s="115" t="s">
        <v>2819</v>
      </c>
      <c r="E756" s="96"/>
      <c r="F756" s="98"/>
      <c r="G756" s="94"/>
      <c r="H756" s="99"/>
      <c r="I756" s="100"/>
      <c r="J756" s="101"/>
      <c r="K756" s="98"/>
      <c r="L756" s="102"/>
      <c r="M756" s="112" t="b">
        <v>0</v>
      </c>
      <c r="N756" s="113" t="b">
        <v>0</v>
      </c>
      <c r="O756" s="113" t="b">
        <v>0</v>
      </c>
      <c r="P756" s="113" t="b">
        <v>0</v>
      </c>
      <c r="Q756" s="107"/>
      <c r="R756" s="106" t="str">
        <f t="array" ref="R756">IFERROR(INDEX('印量調查區'!G:G, MATCH(A756, '印量調查區'!A:A, 0)), "")</f>
        <v/>
      </c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  <c r="AI756" s="107"/>
      <c r="AJ756" s="107"/>
      <c r="AK756" s="107"/>
      <c r="AL756" s="107"/>
      <c r="AM756" s="107"/>
      <c r="AN756" s="107"/>
      <c r="AO756" s="107"/>
      <c r="AP756" s="107"/>
      <c r="AQ756" s="109"/>
      <c r="AR756" s="109" t="str">
        <f>IFERROR(__xludf.DUMMYFUNCTION("IF(IFERROR(VLOOKUP(A756, IMPORTRANGE(""https://docs.google.com/spreadsheets/d/1f7uHQQgxgff8nh6aFDrh_cqkeFpcVPsvJILesm778_0"", ""工作表1!A:B""), 2, FALSE), """") &lt;&gt; """", ""有縮圖"", ""無縮圖"")"),"無縮圖")</f>
        <v>無縮圖</v>
      </c>
      <c r="AS756" s="107"/>
    </row>
    <row r="757">
      <c r="A757" s="114" t="s">
        <v>1878</v>
      </c>
      <c r="B757" s="94"/>
      <c r="C757" s="290" t="s">
        <v>1877</v>
      </c>
      <c r="D757" s="97" t="s">
        <v>1877</v>
      </c>
      <c r="E757" s="96"/>
      <c r="F757" s="98"/>
      <c r="G757" s="94" t="s">
        <v>144</v>
      </c>
      <c r="H757" s="100" t="s">
        <v>34</v>
      </c>
      <c r="I757" s="100" t="s">
        <v>108</v>
      </c>
      <c r="J757" s="211" t="s">
        <v>11330</v>
      </c>
      <c r="K757" s="94" t="s">
        <v>11331</v>
      </c>
      <c r="L757" s="111"/>
      <c r="M757" s="112" t="b">
        <v>1</v>
      </c>
      <c r="N757" s="113" t="b">
        <v>1</v>
      </c>
      <c r="O757" s="113" t="b">
        <v>0</v>
      </c>
      <c r="P757" s="113" t="b">
        <v>1</v>
      </c>
      <c r="Q757" s="107"/>
      <c r="R757" s="106" t="str">
        <f t="array" ref="R757">IFERROR(INDEX('印量調查區'!G:G, MATCH(A757, '印量調查區'!A:A, 0)), "")</f>
        <v/>
      </c>
      <c r="S757" s="118" t="s">
        <v>6076</v>
      </c>
      <c r="T757" s="107"/>
      <c r="U757" s="107"/>
      <c r="V757" s="107"/>
      <c r="W757" s="118" t="s">
        <v>6078</v>
      </c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  <c r="AI757" s="107"/>
      <c r="AJ757" s="107"/>
      <c r="AK757" s="107"/>
      <c r="AL757" s="107"/>
      <c r="AM757" s="107"/>
      <c r="AN757" s="105"/>
      <c r="AO757" s="118" t="s">
        <v>11336</v>
      </c>
      <c r="AP757" s="107"/>
      <c r="AQ757" s="109"/>
      <c r="AR757" s="109" t="str">
        <f>IFERROR(__xludf.DUMMYFUNCTION("IF(IFERROR(VLOOKUP(A757, IMPORTRANGE(""https://docs.google.com/spreadsheets/d/1f7uHQQgxgff8nh6aFDrh_cqkeFpcVPsvJILesm778_0"", ""工作表1!A:B""), 2, FALSE), """") &lt;&gt; """", ""有縮圖"", ""無縮圖"")"),"有縮圖")</f>
        <v>有縮圖</v>
      </c>
      <c r="AS757" s="107"/>
    </row>
    <row r="758">
      <c r="A758" s="114" t="s">
        <v>2063</v>
      </c>
      <c r="B758" s="94" t="s">
        <v>8451</v>
      </c>
      <c r="C758" s="351"/>
      <c r="D758" s="96"/>
      <c r="E758" s="97" t="s">
        <v>2999</v>
      </c>
      <c r="F758" s="98"/>
      <c r="G758" s="94" t="s">
        <v>144</v>
      </c>
      <c r="H758" s="100"/>
      <c r="I758" s="100"/>
      <c r="J758" s="117"/>
      <c r="K758" s="94"/>
      <c r="L758" s="111"/>
      <c r="M758" s="112" t="b">
        <v>1</v>
      </c>
      <c r="N758" s="113" t="b">
        <v>0</v>
      </c>
      <c r="O758" s="113" t="b">
        <v>0</v>
      </c>
      <c r="P758" s="113" t="b">
        <v>0</v>
      </c>
      <c r="Q758" s="107"/>
      <c r="R758" s="106" t="str">
        <f t="array" ref="R758">IFERROR(INDEX('印量調查區'!G:G, MATCH(A758, '印量調查區'!A:A, 0)), "")</f>
        <v/>
      </c>
      <c r="S758" s="28" t="s">
        <v>11339</v>
      </c>
      <c r="T758" s="107"/>
      <c r="U758" s="107"/>
      <c r="V758" s="107"/>
      <c r="W758" s="118" t="s">
        <v>8456</v>
      </c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  <c r="AI758" s="107"/>
      <c r="AJ758" s="107"/>
      <c r="AK758" s="107"/>
      <c r="AL758" s="107"/>
      <c r="AM758" s="107"/>
      <c r="AN758" s="107"/>
      <c r="AO758" s="105"/>
      <c r="AP758" s="107"/>
      <c r="AQ758" s="109"/>
      <c r="AR758" s="109" t="str">
        <f>IFERROR(__xludf.DUMMYFUNCTION("IF(IFERROR(VLOOKUP(A758, IMPORTRANGE(""https://docs.google.com/spreadsheets/d/1f7uHQQgxgff8nh6aFDrh_cqkeFpcVPsvJILesm778_0"", ""工作表1!A:B""), 2, FALSE), """") &lt;&gt; """", ""有縮圖"", ""無縮圖"")"),"無縮圖")</f>
        <v>無縮圖</v>
      </c>
      <c r="AS758" s="107"/>
    </row>
    <row r="759">
      <c r="A759" s="114" t="s">
        <v>2067</v>
      </c>
      <c r="B759" s="94" t="s">
        <v>6743</v>
      </c>
      <c r="C759" s="290" t="s">
        <v>2591</v>
      </c>
      <c r="D759" s="97" t="s">
        <v>2591</v>
      </c>
      <c r="E759" s="96"/>
      <c r="F759" s="98"/>
      <c r="G759" s="94" t="s">
        <v>144</v>
      </c>
      <c r="H759" s="100"/>
      <c r="I759" s="100" t="s">
        <v>108</v>
      </c>
      <c r="J759" s="117" t="s">
        <v>145</v>
      </c>
      <c r="K759" s="94" t="s">
        <v>11345</v>
      </c>
      <c r="L759" s="111"/>
      <c r="M759" s="112" t="b">
        <v>1</v>
      </c>
      <c r="N759" s="113" t="b">
        <v>1</v>
      </c>
      <c r="O759" s="113" t="b">
        <v>0</v>
      </c>
      <c r="P759" s="113" t="b">
        <v>1</v>
      </c>
      <c r="Q759" s="107"/>
      <c r="R759" s="106" t="str">
        <f t="array" ref="R759">IFERROR(INDEX('印量調查區'!G:G, MATCH(A759, '印量調查區'!A:A, 0)), "")</f>
        <v/>
      </c>
      <c r="S759" s="118" t="s">
        <v>6747</v>
      </c>
      <c r="T759" s="118" t="s">
        <v>6748</v>
      </c>
      <c r="U759" s="107"/>
      <c r="V759" s="107"/>
      <c r="W759" s="118" t="s">
        <v>6749</v>
      </c>
      <c r="X759" s="118" t="s">
        <v>6750</v>
      </c>
      <c r="Y759" s="118" t="s">
        <v>6751</v>
      </c>
      <c r="Z759" s="118" t="s">
        <v>6752</v>
      </c>
      <c r="AA759" s="107"/>
      <c r="AB759" s="107"/>
      <c r="AC759" s="118" t="s">
        <v>6753</v>
      </c>
      <c r="AD759" s="107"/>
      <c r="AE759" s="107"/>
      <c r="AF759" s="107"/>
      <c r="AG759" s="107"/>
      <c r="AH759" s="107"/>
      <c r="AI759" s="118" t="s">
        <v>6754</v>
      </c>
      <c r="AJ759" s="107"/>
      <c r="AK759" s="107"/>
      <c r="AL759" s="118" t="s">
        <v>6755</v>
      </c>
      <c r="AM759" s="107"/>
      <c r="AN759" s="105"/>
      <c r="AO759" s="118" t="s">
        <v>11350</v>
      </c>
      <c r="AP759" s="107"/>
      <c r="AQ759" s="109"/>
      <c r="AR759" s="109" t="str">
        <f>IFERROR(__xludf.DUMMYFUNCTION("IF(IFERROR(VLOOKUP(A759, IMPORTRANGE(""https://docs.google.com/spreadsheets/d/1f7uHQQgxgff8nh6aFDrh_cqkeFpcVPsvJILesm778_0"", ""工作表1!A:B""), 2, FALSE), """") &lt;&gt; """", ""有縮圖"", ""無縮圖"")"),"有縮圖")</f>
        <v>有縮圖</v>
      </c>
      <c r="AS759" s="107"/>
    </row>
    <row r="760">
      <c r="A760" s="114" t="s">
        <v>2069</v>
      </c>
      <c r="B760" s="94" t="s">
        <v>11351</v>
      </c>
      <c r="C760" s="290" t="s">
        <v>2580</v>
      </c>
      <c r="D760" s="97" t="s">
        <v>3249</v>
      </c>
      <c r="E760" s="96"/>
      <c r="F760" s="98"/>
      <c r="G760" s="94" t="s">
        <v>144</v>
      </c>
      <c r="H760" s="100"/>
      <c r="I760" s="100" t="s">
        <v>108</v>
      </c>
      <c r="J760" s="117" t="s">
        <v>145</v>
      </c>
      <c r="K760" s="94"/>
      <c r="L760" s="111"/>
      <c r="M760" s="112" t="b">
        <v>1</v>
      </c>
      <c r="N760" s="113" t="b">
        <v>1</v>
      </c>
      <c r="O760" s="113" t="b">
        <v>0</v>
      </c>
      <c r="P760" s="113" t="b">
        <v>0</v>
      </c>
      <c r="Q760" s="107"/>
      <c r="R760" s="106" t="str">
        <f t="array" ref="R760">IFERROR(INDEX('印量調查區'!G:G, MATCH(A760, '印量調查區'!A:A, 0)), "")</f>
        <v/>
      </c>
      <c r="S760" s="118" t="s">
        <v>11356</v>
      </c>
      <c r="T760" s="107"/>
      <c r="U760" s="107"/>
      <c r="V760" s="107"/>
      <c r="W760" s="118" t="s">
        <v>11358</v>
      </c>
      <c r="X760" s="107"/>
      <c r="Y760" s="118" t="s">
        <v>11359</v>
      </c>
      <c r="Z760" s="118" t="s">
        <v>11361</v>
      </c>
      <c r="AA760" s="107"/>
      <c r="AB760" s="107"/>
      <c r="AC760" s="107"/>
      <c r="AD760" s="107"/>
      <c r="AE760" s="107"/>
      <c r="AF760" s="107"/>
      <c r="AG760" s="107"/>
      <c r="AH760" s="107"/>
      <c r="AI760" s="107"/>
      <c r="AJ760" s="107"/>
      <c r="AK760" s="107"/>
      <c r="AL760" s="107"/>
      <c r="AM760" s="107"/>
      <c r="AN760" s="105"/>
      <c r="AO760" s="105"/>
      <c r="AP760" s="107"/>
      <c r="AQ760" s="109"/>
      <c r="AR760" s="109" t="str">
        <f>IFERROR(__xludf.DUMMYFUNCTION("IF(IFERROR(VLOOKUP(A760, IMPORTRANGE(""https://docs.google.com/spreadsheets/d/1f7uHQQgxgff8nh6aFDrh_cqkeFpcVPsvJILesm778_0"", ""工作表1!A:B""), 2, FALSE), """") &lt;&gt; """", ""有縮圖"", ""無縮圖"")"),"有縮圖")</f>
        <v>有縮圖</v>
      </c>
      <c r="AS760" s="107"/>
    </row>
    <row r="761">
      <c r="A761" s="114" t="s">
        <v>2075</v>
      </c>
      <c r="B761" s="341" t="s">
        <v>11364</v>
      </c>
      <c r="C761" s="351"/>
      <c r="D761" s="116"/>
      <c r="E761" s="97" t="s">
        <v>3623</v>
      </c>
      <c r="F761" s="98"/>
      <c r="G761" s="341" t="s">
        <v>144</v>
      </c>
      <c r="H761" s="100"/>
      <c r="I761" s="100" t="s">
        <v>108</v>
      </c>
      <c r="J761" s="404" t="s">
        <v>11319</v>
      </c>
      <c r="K761" s="94"/>
      <c r="L761" s="111"/>
      <c r="M761" s="112" t="b">
        <v>1</v>
      </c>
      <c r="N761" s="113" t="b">
        <v>1</v>
      </c>
      <c r="O761" s="113" t="b">
        <v>0</v>
      </c>
      <c r="P761" s="113" t="b">
        <v>0</v>
      </c>
      <c r="Q761" s="107"/>
      <c r="R761" s="106" t="str">
        <f t="array" ref="R761">IFERROR(INDEX('印量調查區'!G:G, MATCH(A761, '印量調查區'!A:A, 0)), "")</f>
        <v/>
      </c>
      <c r="S761" s="118" t="s">
        <v>11366</v>
      </c>
      <c r="T761" s="107"/>
      <c r="U761" s="107"/>
      <c r="V761" s="107"/>
      <c r="W761" s="118" t="s">
        <v>11368</v>
      </c>
      <c r="X761" s="107"/>
      <c r="Y761" s="107"/>
      <c r="Z761" s="118" t="s">
        <v>11370</v>
      </c>
      <c r="AA761" s="107"/>
      <c r="AB761" s="107"/>
      <c r="AC761" s="107"/>
      <c r="AD761" s="107"/>
      <c r="AE761" s="107"/>
      <c r="AF761" s="107"/>
      <c r="AG761" s="107"/>
      <c r="AH761" s="107"/>
      <c r="AI761" s="28" t="s">
        <v>11374</v>
      </c>
      <c r="AJ761" s="107"/>
      <c r="AK761" s="107"/>
      <c r="AL761" s="107"/>
      <c r="AM761" s="107"/>
      <c r="AN761" s="107"/>
      <c r="AO761" s="105"/>
      <c r="AP761" s="107"/>
      <c r="AQ761" s="109"/>
      <c r="AR761" s="109" t="str">
        <f>IFERROR(__xludf.DUMMYFUNCTION("IF(IFERROR(VLOOKUP(A761, IMPORTRANGE(""https://docs.google.com/spreadsheets/d/1f7uHQQgxgff8nh6aFDrh_cqkeFpcVPsvJILesm778_0"", ""工作表1!A:B""), 2, FALSE), """") &lt;&gt; """", ""有縮圖"", ""無縮圖"")"),"無縮圖")</f>
        <v>無縮圖</v>
      </c>
      <c r="AS761" s="107"/>
    </row>
    <row r="762">
      <c r="A762" s="114" t="s">
        <v>2077</v>
      </c>
      <c r="B762" s="94"/>
      <c r="C762" s="351"/>
      <c r="D762" s="97" t="s">
        <v>2166</v>
      </c>
      <c r="E762" s="97" t="s">
        <v>3073</v>
      </c>
      <c r="F762" s="98"/>
      <c r="G762" s="94" t="s">
        <v>144</v>
      </c>
      <c r="H762" s="100"/>
      <c r="I762" s="100" t="s">
        <v>108</v>
      </c>
      <c r="J762" s="342"/>
      <c r="K762" s="94"/>
      <c r="L762" s="102" t="s">
        <v>6177</v>
      </c>
      <c r="M762" s="112" t="b">
        <v>1</v>
      </c>
      <c r="N762" s="113" t="b">
        <v>1</v>
      </c>
      <c r="O762" s="113" t="b">
        <v>0</v>
      </c>
      <c r="P762" s="113" t="b">
        <v>0</v>
      </c>
      <c r="Q762" s="107"/>
      <c r="R762" s="106" t="str">
        <f t="array" ref="R762">IFERROR(INDEX('印量調查區'!G:G, MATCH(A762, '印量調查區'!A:A, 0)), "")</f>
        <v/>
      </c>
      <c r="S762" s="118" t="s">
        <v>11390</v>
      </c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  <c r="AI762" s="107"/>
      <c r="AJ762" s="107"/>
      <c r="AK762" s="107"/>
      <c r="AL762" s="107"/>
      <c r="AM762" s="107"/>
      <c r="AN762" s="105"/>
      <c r="AO762" s="105"/>
      <c r="AP762" s="107"/>
      <c r="AQ762" s="109"/>
      <c r="AR762" s="109" t="str">
        <f>IFERROR(__xludf.DUMMYFUNCTION("IF(IFERROR(VLOOKUP(A762, IMPORTRANGE(""https://docs.google.com/spreadsheets/d/1f7uHQQgxgff8nh6aFDrh_cqkeFpcVPsvJILesm778_0"", ""工作表1!A:B""), 2, FALSE), """") &lt;&gt; """", ""有縮圖"", ""無縮圖"")"),"無縮圖")</f>
        <v>無縮圖</v>
      </c>
      <c r="AS762" s="105"/>
    </row>
    <row r="763">
      <c r="A763" s="114" t="s">
        <v>2079</v>
      </c>
      <c r="B763" s="94"/>
      <c r="C763" s="290" t="s">
        <v>2100</v>
      </c>
      <c r="D763" s="97" t="s">
        <v>2100</v>
      </c>
      <c r="E763" s="96"/>
      <c r="F763" s="98"/>
      <c r="G763" s="94" t="s">
        <v>144</v>
      </c>
      <c r="H763" s="99"/>
      <c r="I763" s="100" t="s">
        <v>367</v>
      </c>
      <c r="J763" s="117" t="s">
        <v>3848</v>
      </c>
      <c r="K763" s="98"/>
      <c r="L763" s="111"/>
      <c r="M763" s="112" t="b">
        <v>1</v>
      </c>
      <c r="N763" s="113" t="b">
        <v>1</v>
      </c>
      <c r="O763" s="113" t="b">
        <v>0</v>
      </c>
      <c r="P763" s="113" t="b">
        <v>0</v>
      </c>
      <c r="Q763" s="107"/>
      <c r="R763" s="106" t="str">
        <f t="array" ref="R763">IFERROR(INDEX('印量調查區'!G:G, MATCH(A763, '印量調查區'!A:A, 0)), "")</f>
        <v/>
      </c>
      <c r="S763" s="118" t="s">
        <v>10066</v>
      </c>
      <c r="T763" s="107"/>
      <c r="U763" s="118" t="s">
        <v>10067</v>
      </c>
      <c r="V763" s="107"/>
      <c r="W763" s="118" t="s">
        <v>10068</v>
      </c>
      <c r="X763" s="107"/>
      <c r="Y763" s="107"/>
      <c r="Z763" s="107"/>
      <c r="AA763" s="107"/>
      <c r="AB763" s="107"/>
      <c r="AC763" s="107"/>
      <c r="AD763" s="118" t="s">
        <v>10069</v>
      </c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9"/>
      <c r="AR763" s="109" t="str">
        <f>IFERROR(__xludf.DUMMYFUNCTION("IF(IFERROR(VLOOKUP(A763, IMPORTRANGE(""https://docs.google.com/spreadsheets/d/1f7uHQQgxgff8nh6aFDrh_cqkeFpcVPsvJILesm778_0"", ""工作表1!A:B""), 2, FALSE), """") &lt;&gt; """", ""有縮圖"", ""無縮圖"")"),"無縮圖")</f>
        <v>無縮圖</v>
      </c>
      <c r="AS763" s="107"/>
    </row>
    <row r="764">
      <c r="A764" s="114" t="s">
        <v>2082</v>
      </c>
      <c r="B764" s="94"/>
      <c r="C764" s="351"/>
      <c r="D764" s="115" t="s">
        <v>3039</v>
      </c>
      <c r="E764" s="97" t="s">
        <v>3039</v>
      </c>
      <c r="F764" s="98"/>
      <c r="G764" s="94" t="s">
        <v>9359</v>
      </c>
      <c r="H764" s="99"/>
      <c r="I764" s="99"/>
      <c r="J764" s="110"/>
      <c r="K764" s="98"/>
      <c r="L764" s="111"/>
      <c r="M764" s="112" t="b">
        <v>1</v>
      </c>
      <c r="N764" s="113" t="b">
        <v>0</v>
      </c>
      <c r="O764" s="113" t="b">
        <v>0</v>
      </c>
      <c r="P764" s="113" t="b">
        <v>0</v>
      </c>
      <c r="Q764" s="107"/>
      <c r="R764" s="106" t="str">
        <f t="array" ref="R764">IFERROR(INDEX('印量調查區'!G:G, MATCH(A764, '印量調查區'!A:A, 0)), "")</f>
        <v/>
      </c>
      <c r="S764" s="118" t="s">
        <v>11403</v>
      </c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  <c r="AI764" s="107"/>
      <c r="AJ764" s="107"/>
      <c r="AK764" s="107"/>
      <c r="AL764" s="107"/>
      <c r="AM764" s="107"/>
      <c r="AN764" s="107"/>
      <c r="AO764" s="107"/>
      <c r="AP764" s="107"/>
      <c r="AQ764" s="109"/>
      <c r="AR764" s="109" t="str">
        <f>IFERROR(__xludf.DUMMYFUNCTION("IF(IFERROR(VLOOKUP(A764, IMPORTRANGE(""https://docs.google.com/spreadsheets/d/1f7uHQQgxgff8nh6aFDrh_cqkeFpcVPsvJILesm778_0"", ""工作表1!A:B""), 2, FALSE), """") &lt;&gt; """", ""有縮圖"", ""無縮圖"")"),"無縮圖")</f>
        <v>無縮圖</v>
      </c>
      <c r="AS764" s="107"/>
    </row>
    <row r="765">
      <c r="A765" s="114" t="s">
        <v>2084</v>
      </c>
      <c r="B765" s="94"/>
      <c r="C765" s="290" t="s">
        <v>2424</v>
      </c>
      <c r="D765" s="96"/>
      <c r="E765" s="116"/>
      <c r="F765" s="98"/>
      <c r="G765" s="94" t="s">
        <v>3240</v>
      </c>
      <c r="H765" s="99"/>
      <c r="I765" s="100" t="s">
        <v>108</v>
      </c>
      <c r="J765" s="117" t="s">
        <v>11406</v>
      </c>
      <c r="K765" s="94"/>
      <c r="L765" s="111"/>
      <c r="M765" s="112" t="b">
        <v>1</v>
      </c>
      <c r="N765" s="113" t="b">
        <v>1</v>
      </c>
      <c r="O765" s="113" t="b">
        <v>1</v>
      </c>
      <c r="P765" s="113" t="b">
        <v>0</v>
      </c>
      <c r="Q765" s="107"/>
      <c r="R765" s="106" t="str">
        <f t="array" ref="R765">IFERROR(INDEX('印量調查區'!G:G, MATCH(A765, '印量調查區'!A:A, 0)), "")</f>
        <v/>
      </c>
      <c r="S765" s="118" t="s">
        <v>11408</v>
      </c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18" t="s">
        <v>11411</v>
      </c>
      <c r="AF765" s="107"/>
      <c r="AG765" s="107"/>
      <c r="AH765" s="107"/>
      <c r="AI765" s="107"/>
      <c r="AJ765" s="107"/>
      <c r="AK765" s="107"/>
      <c r="AL765" s="107"/>
      <c r="AM765" s="107"/>
      <c r="AN765" s="118" t="s">
        <v>11412</v>
      </c>
      <c r="AO765" s="107"/>
      <c r="AP765" s="107"/>
      <c r="AQ765" s="109"/>
      <c r="AR765" s="109" t="str">
        <f>IFERROR(__xludf.DUMMYFUNCTION("IF(IFERROR(VLOOKUP(A765, IMPORTRANGE(""https://docs.google.com/spreadsheets/d/1f7uHQQgxgff8nh6aFDrh_cqkeFpcVPsvJILesm778_0"", ""工作表1!A:B""), 2, FALSE), """") &lt;&gt; """", ""有縮圖"", ""無縮圖"")"),"無縮圖")</f>
        <v>無縮圖</v>
      </c>
      <c r="AS765" s="107"/>
    </row>
    <row r="766">
      <c r="A766" s="114" t="s">
        <v>2087</v>
      </c>
      <c r="B766" s="94"/>
      <c r="C766" s="290" t="s">
        <v>2352</v>
      </c>
      <c r="D766" s="115" t="s">
        <v>2360</v>
      </c>
      <c r="E766" s="96"/>
      <c r="F766" s="98"/>
      <c r="G766" s="94" t="s">
        <v>4066</v>
      </c>
      <c r="H766" s="99"/>
      <c r="I766" s="99"/>
      <c r="J766" s="110"/>
      <c r="K766" s="98"/>
      <c r="L766" s="111"/>
      <c r="M766" s="112" t="b">
        <v>1</v>
      </c>
      <c r="N766" s="113" t="b">
        <v>0</v>
      </c>
      <c r="O766" s="113" t="b">
        <v>0</v>
      </c>
      <c r="P766" s="113" t="b">
        <v>0</v>
      </c>
      <c r="Q766" s="105"/>
      <c r="R766" s="106" t="str">
        <f t="array" ref="R766">IFERROR(INDEX('印量調查區'!G:G, MATCH(A766, '印量調查區'!A:A, 0)), "")</f>
        <v/>
      </c>
      <c r="S766" s="118" t="s">
        <v>11415</v>
      </c>
      <c r="T766" s="107"/>
      <c r="U766" s="107"/>
      <c r="V766" s="107"/>
      <c r="W766" s="105"/>
      <c r="X766" s="107"/>
      <c r="Y766" s="107"/>
      <c r="Z766" s="107"/>
      <c r="AA766" s="107"/>
      <c r="AB766" s="107"/>
      <c r="AC766" s="107"/>
      <c r="AD766" s="105"/>
      <c r="AE766" s="107"/>
      <c r="AF766" s="105"/>
      <c r="AG766" s="105"/>
      <c r="AH766" s="107"/>
      <c r="AI766" s="107"/>
      <c r="AJ766" s="107"/>
      <c r="AK766" s="107"/>
      <c r="AL766" s="107"/>
      <c r="AM766" s="107"/>
      <c r="AN766" s="105"/>
      <c r="AO766" s="107"/>
      <c r="AP766" s="107"/>
      <c r="AQ766" s="109"/>
      <c r="AR766" s="109" t="str">
        <f>IFERROR(__xludf.DUMMYFUNCTION("IF(IFERROR(VLOOKUP(A766, IMPORTRANGE(""https://docs.google.com/spreadsheets/d/1f7uHQQgxgff8nh6aFDrh_cqkeFpcVPsvJILesm778_0"", ""工作表1!A:B""), 2, FALSE), """") &lt;&gt; """", ""有縮圖"", ""無縮圖"")"),"無縮圖")</f>
        <v>無縮圖</v>
      </c>
      <c r="AS766" s="107"/>
    </row>
    <row r="767">
      <c r="A767" s="114" t="s">
        <v>2089</v>
      </c>
      <c r="B767" s="94"/>
      <c r="C767" s="95"/>
      <c r="D767" s="97" t="s">
        <v>2498</v>
      </c>
      <c r="E767" s="116"/>
      <c r="F767" s="98"/>
      <c r="G767" s="94" t="s">
        <v>144</v>
      </c>
      <c r="H767" s="100"/>
      <c r="I767" s="100" t="s">
        <v>108</v>
      </c>
      <c r="J767" s="117" t="s">
        <v>145</v>
      </c>
      <c r="K767" s="94"/>
      <c r="L767" s="111"/>
      <c r="M767" s="112" t="b">
        <v>1</v>
      </c>
      <c r="N767" s="113" t="b">
        <v>1</v>
      </c>
      <c r="O767" s="113" t="b">
        <v>0</v>
      </c>
      <c r="P767" s="113" t="b">
        <v>0</v>
      </c>
      <c r="Q767" s="107"/>
      <c r="R767" s="106" t="str">
        <f t="array" ref="R767">IFERROR(INDEX('印量調查區'!G:G, MATCH(A767, '印量調查區'!A:A, 0)), "")</f>
        <v/>
      </c>
      <c r="S767" s="118" t="s">
        <v>11419</v>
      </c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  <c r="AI767" s="107"/>
      <c r="AJ767" s="107"/>
      <c r="AK767" s="107"/>
      <c r="AL767" s="107"/>
      <c r="AM767" s="107"/>
      <c r="AN767" s="107"/>
      <c r="AO767" s="105"/>
      <c r="AP767" s="107"/>
      <c r="AQ767" s="109"/>
      <c r="AR767" s="109" t="str">
        <f>IFERROR(__xludf.DUMMYFUNCTION("IF(IFERROR(VLOOKUP(A767, IMPORTRANGE(""https://docs.google.com/spreadsheets/d/1f7uHQQgxgff8nh6aFDrh_cqkeFpcVPsvJILesm778_0"", ""工作表1!A:B""), 2, FALSE), """") &lt;&gt; """", ""有縮圖"", ""無縮圖"")"),"無縮圖")</f>
        <v>無縮圖</v>
      </c>
      <c r="AS767" s="107"/>
    </row>
    <row r="768">
      <c r="A768" s="114" t="s">
        <v>2091</v>
      </c>
      <c r="B768" s="94"/>
      <c r="C768" s="351"/>
      <c r="D768" s="97" t="s">
        <v>366</v>
      </c>
      <c r="E768" s="115" t="s">
        <v>366</v>
      </c>
      <c r="F768" s="98"/>
      <c r="G768" s="94"/>
      <c r="H768" s="99"/>
      <c r="I768" s="99"/>
      <c r="J768" s="110"/>
      <c r="K768" s="98"/>
      <c r="L768" s="111"/>
      <c r="M768" s="112" t="b">
        <v>0</v>
      </c>
      <c r="N768" s="113" t="b">
        <v>0</v>
      </c>
      <c r="O768" s="113" t="b">
        <v>0</v>
      </c>
      <c r="P768" s="113" t="b">
        <v>0</v>
      </c>
      <c r="Q768" s="107"/>
      <c r="R768" s="106" t="str">
        <f t="array" ref="R768">IFERROR(INDEX('印量調查區'!G:G, MATCH(A768, '印量調查區'!A:A, 0)), "")</f>
        <v/>
      </c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  <c r="AI768" s="107"/>
      <c r="AJ768" s="107"/>
      <c r="AK768" s="107"/>
      <c r="AL768" s="107"/>
      <c r="AM768" s="107"/>
      <c r="AN768" s="107"/>
      <c r="AO768" s="107"/>
      <c r="AP768" s="107"/>
      <c r="AQ768" s="109"/>
      <c r="AR768" s="109" t="str">
        <f>IFERROR(__xludf.DUMMYFUNCTION("IF(IFERROR(VLOOKUP(A768, IMPORTRANGE(""https://docs.google.com/spreadsheets/d/1f7uHQQgxgff8nh6aFDrh_cqkeFpcVPsvJILesm778_0"", ""工作表1!A:B""), 2, FALSE), """") &lt;&gt; """", ""有縮圖"", ""無縮圖"")"),"無縮圖")</f>
        <v>無縮圖</v>
      </c>
      <c r="AS768" s="107"/>
    </row>
    <row r="769">
      <c r="A769" s="114" t="s">
        <v>2093</v>
      </c>
      <c r="B769" s="94"/>
      <c r="C769" s="351"/>
      <c r="D769" s="97" t="s">
        <v>2018</v>
      </c>
      <c r="E769" s="115" t="s">
        <v>2018</v>
      </c>
      <c r="F769" s="98"/>
      <c r="G769" s="94" t="s">
        <v>144</v>
      </c>
      <c r="H769" s="99"/>
      <c r="I769" s="100" t="s">
        <v>84</v>
      </c>
      <c r="J769" s="110"/>
      <c r="K769" s="98"/>
      <c r="L769" s="111"/>
      <c r="M769" s="112" t="b">
        <v>1</v>
      </c>
      <c r="N769" s="113" t="b">
        <v>1</v>
      </c>
      <c r="O769" s="113" t="b">
        <v>0</v>
      </c>
      <c r="P769" s="113" t="b">
        <v>0</v>
      </c>
      <c r="Q769" s="105"/>
      <c r="R769" s="106" t="str">
        <f t="array" ref="R769">IFERROR(INDEX('印量調查區'!G:G, MATCH(A769, '印量調查區'!A:A, 0)), "")</f>
        <v/>
      </c>
      <c r="S769" s="118" t="s">
        <v>11433</v>
      </c>
      <c r="T769" s="107"/>
      <c r="U769" s="107"/>
      <c r="V769" s="107"/>
      <c r="W769" s="105"/>
      <c r="X769" s="107"/>
      <c r="Y769" s="107"/>
      <c r="Z769" s="107"/>
      <c r="AA769" s="107"/>
      <c r="AB769" s="107"/>
      <c r="AC769" s="107"/>
      <c r="AD769" s="107"/>
      <c r="AE769" s="105"/>
      <c r="AF769" s="105"/>
      <c r="AH769" s="107"/>
      <c r="AI769" s="107"/>
      <c r="AJ769" s="107"/>
      <c r="AK769" s="107"/>
      <c r="AL769" s="105"/>
      <c r="AM769" s="107"/>
      <c r="AN769" s="107"/>
      <c r="AO769" s="107"/>
      <c r="AP769" s="107"/>
      <c r="AQ769" s="109"/>
      <c r="AR769" s="109" t="str">
        <f>IFERROR(__xludf.DUMMYFUNCTION("IF(IFERROR(VLOOKUP(A769, IMPORTRANGE(""https://docs.google.com/spreadsheets/d/1f7uHQQgxgff8nh6aFDrh_cqkeFpcVPsvJILesm778_0"", ""工作表1!A:B""), 2, FALSE), """") &lt;&gt; """", ""有縮圖"", ""無縮圖"")"),"有縮圖")</f>
        <v>有縮圖</v>
      </c>
      <c r="AS769" s="107"/>
    </row>
    <row r="770">
      <c r="A770" s="114" t="s">
        <v>2065</v>
      </c>
      <c r="B770" s="94" t="s">
        <v>8656</v>
      </c>
      <c r="C770" s="290" t="s">
        <v>2064</v>
      </c>
      <c r="D770" s="97" t="s">
        <v>2064</v>
      </c>
      <c r="E770" s="96"/>
      <c r="F770" s="98"/>
      <c r="G770" s="94" t="s">
        <v>144</v>
      </c>
      <c r="H770" s="100"/>
      <c r="I770" s="100" t="s">
        <v>108</v>
      </c>
      <c r="J770" s="117" t="s">
        <v>539</v>
      </c>
      <c r="K770" s="94" t="s">
        <v>83</v>
      </c>
      <c r="L770" s="111"/>
      <c r="M770" s="112" t="b">
        <v>1</v>
      </c>
      <c r="N770" s="113" t="b">
        <v>1</v>
      </c>
      <c r="O770" s="113" t="b">
        <v>0</v>
      </c>
      <c r="P770" s="113" t="b">
        <v>0</v>
      </c>
      <c r="Q770" s="107"/>
      <c r="R770" s="106" t="str">
        <f t="array" ref="R770">IFERROR(INDEX('印量調查區'!G:G, MATCH(A770, '印量調查區'!A:A, 0)), "")</f>
        <v/>
      </c>
      <c r="S770" s="107"/>
      <c r="T770" s="107"/>
      <c r="U770" s="107"/>
      <c r="V770" s="107"/>
      <c r="W770" s="118" t="s">
        <v>8660</v>
      </c>
      <c r="X770" s="107"/>
      <c r="Y770" s="118" t="s">
        <v>8661</v>
      </c>
      <c r="Z770" s="118" t="s">
        <v>8662</v>
      </c>
      <c r="AA770" s="107"/>
      <c r="AB770" s="107"/>
      <c r="AC770" s="107"/>
      <c r="AD770" s="107"/>
      <c r="AE770" s="107"/>
      <c r="AF770" s="107"/>
      <c r="AG770" s="107"/>
      <c r="AH770" s="107"/>
      <c r="AI770" s="107"/>
      <c r="AJ770" s="118" t="s">
        <v>8663</v>
      </c>
      <c r="AK770" s="107"/>
      <c r="AL770" s="107"/>
      <c r="AM770" s="107"/>
      <c r="AN770" s="107"/>
      <c r="AO770" s="105"/>
      <c r="AP770" s="107"/>
      <c r="AQ770" s="109"/>
      <c r="AR770" s="109" t="str">
        <f>IFERROR(__xludf.DUMMYFUNCTION("IF(IFERROR(VLOOKUP(A770, IMPORTRANGE(""https://docs.google.com/spreadsheets/d/1f7uHQQgxgff8nh6aFDrh_cqkeFpcVPsvJILesm778_0"", ""工作表1!A:B""), 2, FALSE), """") &lt;&gt; """", ""有縮圖"", ""無縮圖"")"),"有縮圖")</f>
        <v>有縮圖</v>
      </c>
      <c r="AS770" s="107"/>
    </row>
    <row r="771">
      <c r="A771" s="114" t="s">
        <v>2097</v>
      </c>
      <c r="B771" s="94"/>
      <c r="C771" s="95"/>
      <c r="D771" s="97" t="s">
        <v>2885</v>
      </c>
      <c r="E771" s="97" t="s">
        <v>3469</v>
      </c>
      <c r="F771" s="98"/>
      <c r="G771" s="94" t="s">
        <v>144</v>
      </c>
      <c r="H771" s="100"/>
      <c r="I771" s="100"/>
      <c r="J771" s="117"/>
      <c r="K771" s="94"/>
      <c r="L771" s="111"/>
      <c r="M771" s="112" t="b">
        <v>1</v>
      </c>
      <c r="N771" s="113" t="b">
        <v>0</v>
      </c>
      <c r="O771" s="113" t="b">
        <v>0</v>
      </c>
      <c r="P771" s="113" t="b">
        <v>0</v>
      </c>
      <c r="Q771" s="107"/>
      <c r="R771" s="106" t="str">
        <f t="array" ref="R771">IFERROR(INDEX('印量調查區'!G:G, MATCH(A771, '印量調查區'!A:A, 0)), "")</f>
        <v/>
      </c>
      <c r="S771" s="118" t="s">
        <v>4067</v>
      </c>
      <c r="T771" s="107"/>
      <c r="U771" s="107"/>
      <c r="V771" s="107"/>
      <c r="W771" s="105" t="s">
        <v>3629</v>
      </c>
      <c r="X771" s="107"/>
      <c r="Y771" s="105" t="s">
        <v>118</v>
      </c>
      <c r="Z771" s="107"/>
      <c r="AA771" s="107"/>
      <c r="AB771" s="107"/>
      <c r="AC771" s="107"/>
      <c r="AD771" s="107"/>
      <c r="AE771" s="118" t="s">
        <v>4068</v>
      </c>
      <c r="AF771" s="107"/>
      <c r="AG771" s="107"/>
      <c r="AH771" s="107"/>
      <c r="AI771" s="107"/>
      <c r="AJ771" s="107"/>
      <c r="AK771" s="107"/>
      <c r="AL771" s="107"/>
      <c r="AM771" s="107"/>
      <c r="AN771" s="105"/>
      <c r="AO771" s="105"/>
      <c r="AP771" s="105"/>
      <c r="AQ771" s="109"/>
      <c r="AR771" s="109" t="str">
        <f>IFERROR(__xludf.DUMMYFUNCTION("IF(IFERROR(VLOOKUP(A771, IMPORTRANGE(""https://docs.google.com/spreadsheets/d/1f7uHQQgxgff8nh6aFDrh_cqkeFpcVPsvJILesm778_0"", ""工作表1!A:B""), 2, FALSE), """") &lt;&gt; """", ""有縮圖"", ""無縮圖"")"),"有縮圖")</f>
        <v>有縮圖</v>
      </c>
      <c r="AS771" s="105"/>
    </row>
    <row r="772">
      <c r="A772" s="114" t="s">
        <v>2099</v>
      </c>
      <c r="B772" s="94" t="s">
        <v>10551</v>
      </c>
      <c r="C772" s="351"/>
      <c r="D772" s="97" t="s">
        <v>2474</v>
      </c>
      <c r="E772" s="97" t="s">
        <v>2474</v>
      </c>
      <c r="F772" s="98"/>
      <c r="G772" s="94" t="s">
        <v>3755</v>
      </c>
      <c r="H772" s="100" t="s">
        <v>34</v>
      </c>
      <c r="I772" s="100" t="s">
        <v>84</v>
      </c>
      <c r="J772" s="117"/>
      <c r="K772" s="94" t="s">
        <v>11456</v>
      </c>
      <c r="L772" s="111"/>
      <c r="M772" s="112" t="b">
        <v>1</v>
      </c>
      <c r="N772" s="113" t="b">
        <v>1</v>
      </c>
      <c r="O772" s="113" t="b">
        <v>0</v>
      </c>
      <c r="P772" s="113" t="b">
        <v>1</v>
      </c>
      <c r="Q772" s="107"/>
      <c r="R772" s="106" t="str">
        <f t="array" ref="R772">IFERROR(INDEX('印量調查區'!G:G, MATCH(A772, '印量調查區'!A:A, 0)), "")</f>
        <v/>
      </c>
      <c r="S772" s="118" t="s">
        <v>10554</v>
      </c>
      <c r="T772" s="107"/>
      <c r="U772" s="107"/>
      <c r="V772" s="107"/>
      <c r="W772" s="118" t="s">
        <v>10555</v>
      </c>
      <c r="X772" s="107"/>
      <c r="Y772" s="105"/>
      <c r="Z772" s="105"/>
      <c r="AA772" s="107"/>
      <c r="AB772" s="107"/>
      <c r="AC772" s="107"/>
      <c r="AD772" s="107"/>
      <c r="AE772" s="118" t="s">
        <v>10556</v>
      </c>
      <c r="AF772" s="107"/>
      <c r="AG772" s="107"/>
      <c r="AH772" s="107"/>
      <c r="AI772" s="118" t="s">
        <v>10557</v>
      </c>
      <c r="AJ772" s="107"/>
      <c r="AK772" s="107"/>
      <c r="AL772" s="107"/>
      <c r="AM772" s="107"/>
      <c r="AN772" s="108"/>
      <c r="AO772" s="118" t="s">
        <v>11462</v>
      </c>
      <c r="AP772" s="107"/>
      <c r="AQ772" s="109"/>
      <c r="AR772" s="109" t="str">
        <f>IFERROR(__xludf.DUMMYFUNCTION("IF(IFERROR(VLOOKUP(A772, IMPORTRANGE(""https://docs.google.com/spreadsheets/d/1f7uHQQgxgff8nh6aFDrh_cqkeFpcVPsvJILesm778_0"", ""工作表1!A:B""), 2, FALSE), """") &lt;&gt; """", ""有縮圖"", ""無縮圖"")"),"無縮圖")</f>
        <v>無縮圖</v>
      </c>
      <c r="AS772" s="107"/>
    </row>
    <row r="773">
      <c r="A773" s="114" t="s">
        <v>2101</v>
      </c>
      <c r="B773" s="94" t="s">
        <v>11464</v>
      </c>
      <c r="C773" s="351"/>
      <c r="D773" s="96"/>
      <c r="E773" s="97" t="s">
        <v>3502</v>
      </c>
      <c r="F773" s="98"/>
      <c r="G773" s="94" t="s">
        <v>144</v>
      </c>
      <c r="H773" s="99"/>
      <c r="I773" s="99"/>
      <c r="J773" s="110"/>
      <c r="K773" s="98"/>
      <c r="L773" s="111"/>
      <c r="M773" s="112" t="b">
        <v>1</v>
      </c>
      <c r="N773" s="113" t="b">
        <v>0</v>
      </c>
      <c r="O773" s="113" t="b">
        <v>0</v>
      </c>
      <c r="P773" s="113" t="b">
        <v>0</v>
      </c>
      <c r="Q773" s="105"/>
      <c r="R773" s="106" t="str">
        <f t="array" ref="R773">IFERROR(INDEX('印量調查區'!G:G, MATCH(A773, '印量調查區'!A:A, 0)), "")</f>
        <v/>
      </c>
      <c r="S773" s="118" t="s">
        <v>11466</v>
      </c>
      <c r="T773" s="105"/>
      <c r="U773" s="107"/>
      <c r="V773" s="107"/>
      <c r="W773" s="118" t="s">
        <v>11469</v>
      </c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  <c r="AI773" s="118" t="s">
        <v>11470</v>
      </c>
      <c r="AJ773" s="107"/>
      <c r="AK773" s="105"/>
      <c r="AL773" s="107"/>
      <c r="AM773" s="107"/>
      <c r="AN773" s="107"/>
      <c r="AO773" s="107"/>
      <c r="AP773" s="107"/>
      <c r="AQ773" s="109"/>
      <c r="AR773" s="109" t="str">
        <f>IFERROR(__xludf.DUMMYFUNCTION("IF(IFERROR(VLOOKUP(A773, IMPORTRANGE(""https://docs.google.com/spreadsheets/d/1f7uHQQgxgff8nh6aFDrh_cqkeFpcVPsvJILesm778_0"", ""工作表1!A:B""), 2, FALSE), """") &lt;&gt; """", ""有縮圖"", ""無縮圖"")"),"無縮圖")</f>
        <v>無縮圖</v>
      </c>
      <c r="AS773" s="107"/>
    </row>
    <row r="774">
      <c r="A774" s="114" t="s">
        <v>2103</v>
      </c>
      <c r="B774" s="94"/>
      <c r="C774" s="290" t="s">
        <v>2463</v>
      </c>
      <c r="D774" s="115" t="s">
        <v>2463</v>
      </c>
      <c r="E774" s="96"/>
      <c r="F774" s="98"/>
      <c r="G774" s="94" t="s">
        <v>144</v>
      </c>
      <c r="H774" s="100" t="s">
        <v>34</v>
      </c>
      <c r="I774" s="100" t="s">
        <v>108</v>
      </c>
      <c r="J774" s="117" t="s">
        <v>11471</v>
      </c>
      <c r="K774" s="94" t="s">
        <v>11472</v>
      </c>
      <c r="L774" s="111"/>
      <c r="M774" s="112" t="b">
        <v>1</v>
      </c>
      <c r="N774" s="113" t="b">
        <v>1</v>
      </c>
      <c r="O774" s="113" t="b">
        <v>0</v>
      </c>
      <c r="P774" s="113" t="b">
        <v>1</v>
      </c>
      <c r="Q774" s="107"/>
      <c r="R774" s="106" t="str">
        <f t="array" ref="R774">IFERROR(INDEX('印量調查區'!G:G, MATCH(A774, '印量調查區'!A:A, 0)), "")</f>
        <v/>
      </c>
      <c r="S774" s="107"/>
      <c r="T774" s="107"/>
      <c r="U774" s="107"/>
      <c r="V774" s="107"/>
      <c r="W774" s="118" t="s">
        <v>11473</v>
      </c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  <c r="AI774" s="107"/>
      <c r="AJ774" s="107"/>
      <c r="AK774" s="107"/>
      <c r="AL774" s="107"/>
      <c r="AM774" s="107"/>
      <c r="AN774" s="107"/>
      <c r="AO774" s="118" t="s">
        <v>11474</v>
      </c>
      <c r="AP774" s="118" t="s">
        <v>11477</v>
      </c>
      <c r="AQ774" s="109"/>
      <c r="AR774" s="109" t="str">
        <f>IFERROR(__xludf.DUMMYFUNCTION("IF(IFERROR(VLOOKUP(A774, IMPORTRANGE(""https://docs.google.com/spreadsheets/d/1f7uHQQgxgff8nh6aFDrh_cqkeFpcVPsvJILesm778_0"", ""工作表1!A:B""), 2, FALSE), """") &lt;&gt; """", ""有縮圖"", ""無縮圖"")"),"無縮圖")</f>
        <v>無縮圖</v>
      </c>
      <c r="AS774" s="107"/>
    </row>
    <row r="775">
      <c r="A775" s="114" t="s">
        <v>2106</v>
      </c>
      <c r="B775" s="94"/>
      <c r="C775" s="290" t="s">
        <v>2108</v>
      </c>
      <c r="D775" s="96"/>
      <c r="E775" s="115" t="s">
        <v>3690</v>
      </c>
      <c r="F775" s="98"/>
      <c r="G775" s="94" t="s">
        <v>144</v>
      </c>
      <c r="H775" s="99"/>
      <c r="I775" s="100" t="s">
        <v>108</v>
      </c>
      <c r="J775" s="117" t="s">
        <v>7175</v>
      </c>
      <c r="K775" s="94" t="s">
        <v>83</v>
      </c>
      <c r="L775" s="111"/>
      <c r="M775" s="112" t="b">
        <v>1</v>
      </c>
      <c r="N775" s="113" t="b">
        <v>1</v>
      </c>
      <c r="O775" s="113" t="b">
        <v>1</v>
      </c>
      <c r="P775" s="113" t="b">
        <v>0</v>
      </c>
      <c r="Q775" s="107"/>
      <c r="R775" s="106" t="str">
        <f t="array" ref="R775">IFERROR(INDEX('印量調查區'!G:G, MATCH(A775, '印量調查區'!A:A, 0)), "")</f>
        <v/>
      </c>
      <c r="S775" s="118" t="s">
        <v>8102</v>
      </c>
      <c r="T775" s="107"/>
      <c r="U775" s="107"/>
      <c r="V775" s="107"/>
      <c r="W775" s="118" t="s">
        <v>8103</v>
      </c>
      <c r="X775" s="107"/>
      <c r="Y775" s="118" t="s">
        <v>8104</v>
      </c>
      <c r="Z775" s="118" t="s">
        <v>8105</v>
      </c>
      <c r="AA775" s="107"/>
      <c r="AB775" s="107"/>
      <c r="AC775" s="107"/>
      <c r="AD775" s="107"/>
      <c r="AE775" s="107"/>
      <c r="AF775" s="107"/>
      <c r="AG775" s="107"/>
      <c r="AH775" s="107"/>
      <c r="AI775" s="107"/>
      <c r="AJ775" s="107"/>
      <c r="AK775" s="107"/>
      <c r="AL775" s="107"/>
      <c r="AM775" s="107"/>
      <c r="AN775" s="118" t="s">
        <v>11489</v>
      </c>
      <c r="AO775" s="107"/>
      <c r="AP775" s="107"/>
      <c r="AQ775" s="109"/>
      <c r="AR775" s="109" t="str">
        <f>IFERROR(__xludf.DUMMYFUNCTION("IF(IFERROR(VLOOKUP(A775, IMPORTRANGE(""https://docs.google.com/spreadsheets/d/1f7uHQQgxgff8nh6aFDrh_cqkeFpcVPsvJILesm778_0"", ""工作表1!A:B""), 2, FALSE), """") &lt;&gt; """", ""有縮圖"", ""無縮圖"")"),"無縮圖")</f>
        <v>無縮圖</v>
      </c>
      <c r="AS775" s="107"/>
    </row>
    <row r="776">
      <c r="A776" s="289" t="s">
        <v>2109</v>
      </c>
      <c r="B776" s="94" t="s">
        <v>11491</v>
      </c>
      <c r="C776" s="290" t="s">
        <v>2719</v>
      </c>
      <c r="D776" s="96"/>
      <c r="E776" s="96"/>
      <c r="F776" s="98"/>
      <c r="G776" s="94" t="s">
        <v>140</v>
      </c>
      <c r="H776" s="100"/>
      <c r="I776" s="100"/>
      <c r="J776" s="101"/>
      <c r="K776" s="94"/>
      <c r="L776" s="111"/>
      <c r="M776" s="112" t="b">
        <v>1</v>
      </c>
      <c r="N776" s="113" t="b">
        <v>0</v>
      </c>
      <c r="O776" s="113" t="b">
        <v>1</v>
      </c>
      <c r="P776" s="113" t="b">
        <v>0</v>
      </c>
      <c r="Q776" s="107"/>
      <c r="R776" s="106" t="str">
        <f t="array" ref="R776">IFERROR(INDEX('印量調查區'!G:G, MATCH(A776, '印量調查區'!A:A, 0)), "")</f>
        <v/>
      </c>
      <c r="S776" s="118" t="s">
        <v>11495</v>
      </c>
      <c r="T776" s="118" t="s">
        <v>11496</v>
      </c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F776" s="107"/>
      <c r="AG776" s="107"/>
      <c r="AH776" s="107"/>
      <c r="AI776" s="107"/>
      <c r="AJ776" s="107"/>
      <c r="AK776" s="107"/>
      <c r="AL776" s="107"/>
      <c r="AM776" s="107"/>
      <c r="AN776" s="118" t="s">
        <v>11496</v>
      </c>
      <c r="AO776" s="107"/>
      <c r="AP776" s="107"/>
      <c r="AQ776" s="109"/>
      <c r="AR776" s="109" t="str">
        <f>IFERROR(__xludf.DUMMYFUNCTION("IF(IFERROR(VLOOKUP(A776, IMPORTRANGE(""https://docs.google.com/spreadsheets/d/1f7uHQQgxgff8nh6aFDrh_cqkeFpcVPsvJILesm778_0"", ""工作表1!A:B""), 2, FALSE), """") &lt;&gt; """", ""有縮圖"", ""無縮圖"")"),"無縮圖")</f>
        <v>無縮圖</v>
      </c>
      <c r="AS776" s="107"/>
    </row>
    <row r="777">
      <c r="A777" s="114" t="s">
        <v>2111</v>
      </c>
      <c r="B777" s="94"/>
      <c r="C777" s="290" t="s">
        <v>2720</v>
      </c>
      <c r="D777" s="97" t="s">
        <v>2720</v>
      </c>
      <c r="E777" s="96"/>
      <c r="F777" s="98"/>
      <c r="G777" s="94" t="s">
        <v>140</v>
      </c>
      <c r="H777" s="100" t="s">
        <v>34</v>
      </c>
      <c r="I777" s="100" t="s">
        <v>84</v>
      </c>
      <c r="J777" s="101"/>
      <c r="K777" s="94" t="s">
        <v>11502</v>
      </c>
      <c r="L777" s="111"/>
      <c r="M777" s="112" t="b">
        <v>1</v>
      </c>
      <c r="N777" s="113" t="b">
        <v>1</v>
      </c>
      <c r="O777" s="113" t="b">
        <v>1</v>
      </c>
      <c r="P777" s="113" t="b">
        <v>1</v>
      </c>
      <c r="Q777" s="107"/>
      <c r="R777" s="106" t="str">
        <f t="array" ref="R777">IFERROR(INDEX('印量調查區'!G:G, MATCH(A777, '印量調查區'!A:A, 0)), "")</f>
        <v/>
      </c>
      <c r="S777" s="118" t="s">
        <v>11506</v>
      </c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18" t="s">
        <v>11508</v>
      </c>
      <c r="AF777" s="107"/>
      <c r="AG777" s="107"/>
      <c r="AH777" s="107"/>
      <c r="AI777" s="107"/>
      <c r="AJ777" s="107"/>
      <c r="AK777" s="107"/>
      <c r="AL777" s="107"/>
      <c r="AM777" s="107"/>
      <c r="AN777" s="108" t="s">
        <v>11511</v>
      </c>
      <c r="AO777" s="118" t="s">
        <v>11512</v>
      </c>
      <c r="AP777" s="118" t="s">
        <v>11512</v>
      </c>
      <c r="AQ777" s="109"/>
      <c r="AR777" s="109" t="str">
        <f>IFERROR(__xludf.DUMMYFUNCTION("IF(IFERROR(VLOOKUP(A777, IMPORTRANGE(""https://docs.google.com/spreadsheets/d/1f7uHQQgxgff8nh6aFDrh_cqkeFpcVPsvJILesm778_0"", ""工作表1!A:B""), 2, FALSE), """") &lt;&gt; """", ""有縮圖"", ""無縮圖"")"),"無縮圖")</f>
        <v>無縮圖</v>
      </c>
      <c r="AS777" s="107"/>
    </row>
    <row r="778">
      <c r="A778" s="114" t="s">
        <v>2114</v>
      </c>
      <c r="B778" s="94"/>
      <c r="C778" s="290" t="s">
        <v>2830</v>
      </c>
      <c r="D778" s="96"/>
      <c r="E778" s="96"/>
      <c r="F778" s="98"/>
      <c r="G778" s="94" t="s">
        <v>223</v>
      </c>
      <c r="H778" s="100"/>
      <c r="I778" s="100"/>
      <c r="J778" s="101"/>
      <c r="K778" s="94"/>
      <c r="L778" s="111"/>
      <c r="M778" s="112" t="b">
        <v>1</v>
      </c>
      <c r="N778" s="113" t="b">
        <v>0</v>
      </c>
      <c r="O778" s="113" t="b">
        <v>0</v>
      </c>
      <c r="P778" s="113" t="b">
        <v>0</v>
      </c>
      <c r="Q778" s="107"/>
      <c r="R778" s="106" t="str">
        <f t="array" ref="R778">IFERROR(INDEX('印量調查區'!G:G, MATCH(A778, '印量調查區'!A:A, 0)), "")</f>
        <v/>
      </c>
      <c r="S778" s="107"/>
      <c r="T778" s="107"/>
      <c r="U778" s="107"/>
      <c r="V778" s="107"/>
      <c r="W778" s="118" t="s">
        <v>11517</v>
      </c>
      <c r="X778" s="107"/>
      <c r="Y778" s="107"/>
      <c r="Z778" s="107"/>
      <c r="AA778" s="107"/>
      <c r="AB778" s="107"/>
      <c r="AC778" s="107"/>
      <c r="AD778" s="107"/>
      <c r="AE778" s="118" t="s">
        <v>11519</v>
      </c>
      <c r="AF778" s="118" t="s">
        <v>11522</v>
      </c>
      <c r="AG778" s="118" t="s">
        <v>11523</v>
      </c>
      <c r="AH778" s="107"/>
      <c r="AI778" s="118" t="s">
        <v>11526</v>
      </c>
      <c r="AJ778" s="107"/>
      <c r="AK778" s="107"/>
      <c r="AL778" s="118" t="s">
        <v>11530</v>
      </c>
      <c r="AM778" s="107"/>
      <c r="AN778" s="105"/>
      <c r="AO778" s="105"/>
      <c r="AP778" s="107"/>
      <c r="AQ778" s="109"/>
      <c r="AR778" s="109" t="str">
        <f>IFERROR(__xludf.DUMMYFUNCTION("IF(IFERROR(VLOOKUP(A778, IMPORTRANGE(""https://docs.google.com/spreadsheets/d/1f7uHQQgxgff8nh6aFDrh_cqkeFpcVPsvJILesm778_0"", ""工作表1!A:B""), 2, FALSE), """") &lt;&gt; """", ""有縮圖"", ""無縮圖"")"),"無縮圖")</f>
        <v>無縮圖</v>
      </c>
      <c r="AS778" s="107"/>
    </row>
    <row r="779">
      <c r="A779" s="114" t="s">
        <v>2116</v>
      </c>
      <c r="B779" s="94"/>
      <c r="C779" s="290" t="s">
        <v>2854</v>
      </c>
      <c r="D779" s="96"/>
      <c r="E779" s="97" t="s">
        <v>2850</v>
      </c>
      <c r="F779" s="98"/>
      <c r="G779" s="94" t="s">
        <v>140</v>
      </c>
      <c r="H779" s="100"/>
      <c r="I779" s="100"/>
      <c r="J779" s="117"/>
      <c r="K779" s="94"/>
      <c r="L779" s="111"/>
      <c r="M779" s="112" t="b">
        <v>1</v>
      </c>
      <c r="N779" s="113" t="b">
        <v>0</v>
      </c>
      <c r="O779" s="113" t="b">
        <v>0</v>
      </c>
      <c r="P779" s="113" t="b">
        <v>0</v>
      </c>
      <c r="Q779" s="107"/>
      <c r="R779" s="106" t="str">
        <f t="array" ref="R779">IFERROR(INDEX('印量調查區'!G:G, MATCH(A779, '印量調查區'!A:A, 0)), "")</f>
        <v/>
      </c>
      <c r="S779" s="118" t="s">
        <v>3228</v>
      </c>
      <c r="T779" s="107"/>
      <c r="U779" s="107"/>
      <c r="V779" s="107"/>
      <c r="W779" s="118" t="s">
        <v>3230</v>
      </c>
      <c r="X779" s="107"/>
      <c r="Y779" s="105" t="s">
        <v>118</v>
      </c>
      <c r="Z779" s="107"/>
      <c r="AA779" s="107"/>
      <c r="AB779" s="107"/>
      <c r="AC779" s="107"/>
      <c r="AD779" s="107"/>
      <c r="AE779" s="118" t="s">
        <v>3231</v>
      </c>
      <c r="AF779" s="107"/>
      <c r="AG779" s="107"/>
      <c r="AH779" s="107"/>
      <c r="AI779" s="107"/>
      <c r="AJ779" s="107"/>
      <c r="AK779" s="107"/>
      <c r="AL779" s="107"/>
      <c r="AM779" s="107"/>
      <c r="AN779" s="107"/>
      <c r="AO779" s="105"/>
      <c r="AP779" s="107"/>
      <c r="AQ779" s="109"/>
      <c r="AR779" s="109" t="str">
        <f>IFERROR(__xludf.DUMMYFUNCTION("IF(IFERROR(VLOOKUP(A779, IMPORTRANGE(""https://docs.google.com/spreadsheets/d/1f7uHQQgxgff8nh6aFDrh_cqkeFpcVPsvJILesm778_0"", ""工作表1!A:B""), 2, FALSE), """") &lt;&gt; """", ""有縮圖"", ""無縮圖"")"),"有縮圖")</f>
        <v>有縮圖</v>
      </c>
      <c r="AS779" s="107"/>
    </row>
    <row r="780">
      <c r="A780" s="114" t="s">
        <v>2120</v>
      </c>
      <c r="B780" s="94" t="s">
        <v>5281</v>
      </c>
      <c r="C780" s="351"/>
      <c r="D780" s="97" t="s">
        <v>2711</v>
      </c>
      <c r="E780" s="97" t="s">
        <v>2711</v>
      </c>
      <c r="F780" s="98"/>
      <c r="G780" s="94" t="s">
        <v>140</v>
      </c>
      <c r="H780" s="99"/>
      <c r="I780" s="99"/>
      <c r="J780" s="110"/>
      <c r="K780" s="98"/>
      <c r="L780" s="111"/>
      <c r="M780" s="112" t="b">
        <v>1</v>
      </c>
      <c r="N780" s="113" t="b">
        <v>0</v>
      </c>
      <c r="O780" s="113" t="b">
        <v>0</v>
      </c>
      <c r="P780" s="113" t="b">
        <v>0</v>
      </c>
      <c r="Q780" s="107"/>
      <c r="R780" s="106" t="str">
        <f t="array" ref="R780">IFERROR(INDEX('印量調查區'!G:G, MATCH(A780, '印量調查區'!A:A, 0)), "")</f>
        <v/>
      </c>
      <c r="S780" s="118" t="s">
        <v>5284</v>
      </c>
      <c r="T780" s="107"/>
      <c r="U780" s="107"/>
      <c r="V780" s="107"/>
      <c r="W780" s="118" t="s">
        <v>5285</v>
      </c>
      <c r="X780" s="107"/>
      <c r="Y780" s="107"/>
      <c r="Z780" s="107"/>
      <c r="AA780" s="107"/>
      <c r="AB780" s="107"/>
      <c r="AC780" s="107"/>
      <c r="AD780" s="118" t="s">
        <v>5288</v>
      </c>
      <c r="AE780" s="118" t="s">
        <v>5289</v>
      </c>
      <c r="AF780" s="107"/>
      <c r="AG780" s="118" t="s">
        <v>5290</v>
      </c>
      <c r="AH780" s="107"/>
      <c r="AI780" s="107"/>
      <c r="AJ780" s="107"/>
      <c r="AK780" s="107"/>
      <c r="AL780" s="107"/>
      <c r="AM780" s="107"/>
      <c r="AN780" s="107"/>
      <c r="AO780" s="107"/>
      <c r="AP780" s="107"/>
      <c r="AQ780" s="109"/>
      <c r="AR780" s="109" t="str">
        <f>IFERROR(__xludf.DUMMYFUNCTION("IF(IFERROR(VLOOKUP(A780, IMPORTRANGE(""https://docs.google.com/spreadsheets/d/1f7uHQQgxgff8nh6aFDrh_cqkeFpcVPsvJILesm778_0"", ""工作表1!A:B""), 2, FALSE), """") &lt;&gt; """", ""有縮圖"", ""無縮圖"")"),"無縮圖")</f>
        <v>無縮圖</v>
      </c>
      <c r="AS780" s="107"/>
    </row>
    <row r="781">
      <c r="A781" s="114" t="s">
        <v>2122</v>
      </c>
      <c r="B781" s="94" t="s">
        <v>9263</v>
      </c>
      <c r="C781" s="290" t="s">
        <v>2410</v>
      </c>
      <c r="D781" s="96"/>
      <c r="E781" s="97" t="s">
        <v>3648</v>
      </c>
      <c r="F781" s="98"/>
      <c r="G781" s="94" t="s">
        <v>144</v>
      </c>
      <c r="H781" s="100" t="s">
        <v>34</v>
      </c>
      <c r="I781" s="100" t="s">
        <v>108</v>
      </c>
      <c r="J781" s="211" t="s">
        <v>11553</v>
      </c>
      <c r="K781" s="94" t="s">
        <v>11554</v>
      </c>
      <c r="L781" s="102"/>
      <c r="M781" s="112" t="b">
        <v>1</v>
      </c>
      <c r="N781" s="113" t="b">
        <v>1</v>
      </c>
      <c r="O781" s="113" t="b">
        <v>1</v>
      </c>
      <c r="P781" s="113" t="b">
        <v>1</v>
      </c>
      <c r="Q781" s="107"/>
      <c r="R781" s="106" t="str">
        <f t="array" ref="R781">IFERROR(INDEX('印量調查區'!G:G, MATCH(A781, '印量調查區'!A:A, 0)), "")</f>
        <v/>
      </c>
      <c r="S781" s="118" t="s">
        <v>9266</v>
      </c>
      <c r="T781" s="107"/>
      <c r="U781" s="107"/>
      <c r="V781" s="107"/>
      <c r="W781" s="118" t="s">
        <v>9268</v>
      </c>
      <c r="X781" s="107"/>
      <c r="Y781" s="107"/>
      <c r="Z781" s="118" t="s">
        <v>9269</v>
      </c>
      <c r="AA781" s="107"/>
      <c r="AB781" s="107"/>
      <c r="AC781" s="107"/>
      <c r="AD781" s="107"/>
      <c r="AE781" s="118" t="s">
        <v>9270</v>
      </c>
      <c r="AF781" s="107"/>
      <c r="AG781" s="107"/>
      <c r="AH781" s="107"/>
      <c r="AI781" s="107"/>
      <c r="AJ781" s="107"/>
      <c r="AK781" s="107"/>
      <c r="AL781" s="107"/>
      <c r="AM781" s="107"/>
      <c r="AN781" s="108" t="s">
        <v>11561</v>
      </c>
      <c r="AO781" s="118" t="s">
        <v>11562</v>
      </c>
      <c r="AP781" s="107"/>
      <c r="AQ781" s="109"/>
      <c r="AR781" s="109" t="str">
        <f>IFERROR(__xludf.DUMMYFUNCTION("IF(IFERROR(VLOOKUP(A781, IMPORTRANGE(""https://docs.google.com/spreadsheets/d/1f7uHQQgxgff8nh6aFDrh_cqkeFpcVPsvJILesm778_0"", ""工作表1!A:B""), 2, FALSE), """") &lt;&gt; """", ""有縮圖"", ""無縮圖"")"),"有縮圖")</f>
        <v>有縮圖</v>
      </c>
      <c r="AS781" s="118" t="s">
        <v>11565</v>
      </c>
    </row>
    <row r="782">
      <c r="A782" s="114" t="s">
        <v>2070</v>
      </c>
      <c r="B782" s="94" t="s">
        <v>8609</v>
      </c>
      <c r="C782" s="351"/>
      <c r="D782" s="97" t="s">
        <v>1983</v>
      </c>
      <c r="E782" s="115" t="s">
        <v>1983</v>
      </c>
      <c r="F782" s="98"/>
      <c r="G782" s="94" t="s">
        <v>144</v>
      </c>
      <c r="H782" s="100" t="s">
        <v>34</v>
      </c>
      <c r="I782" s="100" t="s">
        <v>108</v>
      </c>
      <c r="J782" s="117" t="s">
        <v>267</v>
      </c>
      <c r="K782" s="98"/>
      <c r="L782" s="111"/>
      <c r="M782" s="112" t="b">
        <v>1</v>
      </c>
      <c r="N782" s="113" t="b">
        <v>1</v>
      </c>
      <c r="O782" s="113" t="b">
        <v>1</v>
      </c>
      <c r="P782" s="113" t="b">
        <v>0</v>
      </c>
      <c r="Q782" s="107"/>
      <c r="R782" s="106" t="str">
        <f t="array" ref="R782">IFERROR(INDEX('印量調查區'!G:G, MATCH(A782, '印量調查區'!A:A, 0)), "")</f>
        <v/>
      </c>
      <c r="S782" s="118" t="s">
        <v>8613</v>
      </c>
      <c r="T782" s="107"/>
      <c r="U782" s="107"/>
      <c r="V782" s="107"/>
      <c r="W782" s="118" t="s">
        <v>8615</v>
      </c>
      <c r="X782" s="107"/>
      <c r="Y782" s="118" t="s">
        <v>8616</v>
      </c>
      <c r="Z782" s="118" t="s">
        <v>8617</v>
      </c>
      <c r="AA782" s="107"/>
      <c r="AB782" s="107"/>
      <c r="AC782" s="107"/>
      <c r="AD782" s="107"/>
      <c r="AE782" s="118" t="s">
        <v>8618</v>
      </c>
      <c r="AF782" s="107"/>
      <c r="AG782" s="107"/>
      <c r="AH782" s="107"/>
      <c r="AI782" s="107"/>
      <c r="AJ782" s="107"/>
      <c r="AK782" s="107"/>
      <c r="AL782" s="118" t="s">
        <v>8619</v>
      </c>
      <c r="AM782" s="107"/>
      <c r="AN782" s="108" t="s">
        <v>11578</v>
      </c>
      <c r="AO782" s="107"/>
      <c r="AP782" s="107"/>
      <c r="AQ782" s="109"/>
      <c r="AR782" s="109" t="str">
        <f>IFERROR(__xludf.DUMMYFUNCTION("IF(IFERROR(VLOOKUP(A782, IMPORTRANGE(""https://docs.google.com/spreadsheets/d/1f7uHQQgxgff8nh6aFDrh_cqkeFpcVPsvJILesm778_0"", ""工作表1!A:B""), 2, FALSE), """") &lt;&gt; """", ""有縮圖"", ""無縮圖"")"),"無縮圖")</f>
        <v>無縮圖</v>
      </c>
      <c r="AS782" s="107"/>
    </row>
    <row r="783">
      <c r="A783" s="114" t="s">
        <v>2072</v>
      </c>
      <c r="B783" s="94"/>
      <c r="C783" s="95"/>
      <c r="D783" s="97" t="s">
        <v>3072</v>
      </c>
      <c r="E783" s="115" t="s">
        <v>2320</v>
      </c>
      <c r="F783" s="98"/>
      <c r="G783" s="94" t="s">
        <v>144</v>
      </c>
      <c r="H783" s="99"/>
      <c r="I783" s="100"/>
      <c r="J783" s="101"/>
      <c r="K783" s="94"/>
      <c r="L783" s="102" t="s">
        <v>6177</v>
      </c>
      <c r="M783" s="112" t="b">
        <v>1</v>
      </c>
      <c r="N783" s="113" t="b">
        <v>1</v>
      </c>
      <c r="O783" s="113" t="b">
        <v>0</v>
      </c>
      <c r="P783" s="113" t="b">
        <v>0</v>
      </c>
      <c r="Q783" s="107"/>
      <c r="R783" s="106" t="str">
        <f t="array" ref="R783">IFERROR(INDEX('印量調查區'!G:G, MATCH(A783, '印量調查區'!A:A, 0)), "")</f>
        <v/>
      </c>
      <c r="S783" s="118" t="s">
        <v>11584</v>
      </c>
      <c r="T783" s="107"/>
      <c r="U783" s="107"/>
      <c r="V783" s="107"/>
      <c r="W783" s="118" t="s">
        <v>11586</v>
      </c>
      <c r="X783" s="107"/>
      <c r="Y783" s="105" t="s">
        <v>118</v>
      </c>
      <c r="Z783" s="105" t="s">
        <v>3062</v>
      </c>
      <c r="AA783" s="107"/>
      <c r="AB783" s="107"/>
      <c r="AC783" s="107"/>
      <c r="AD783" s="107"/>
      <c r="AE783" s="107"/>
      <c r="AF783" s="107"/>
      <c r="AG783" s="107"/>
      <c r="AH783" s="107"/>
      <c r="AI783" s="107"/>
      <c r="AJ783" s="107"/>
      <c r="AK783" s="107"/>
      <c r="AL783" s="107"/>
      <c r="AM783" s="107"/>
      <c r="AN783" s="105"/>
      <c r="AO783" s="105"/>
      <c r="AP783" s="107"/>
      <c r="AQ783" s="109"/>
      <c r="AR783" s="109" t="str">
        <f>IFERROR(__xludf.DUMMYFUNCTION("IF(IFERROR(VLOOKUP(A783, IMPORTRANGE(""https://docs.google.com/spreadsheets/d/1f7uHQQgxgff8nh6aFDrh_cqkeFpcVPsvJILesm778_0"", ""工作表1!A:B""), 2, FALSE), """") &lt;&gt; """", ""有縮圖"", ""無縮圖"")"),"無縮圖")</f>
        <v>無縮圖</v>
      </c>
      <c r="AS783" s="107"/>
    </row>
    <row r="784">
      <c r="A784" s="114" t="s">
        <v>2124</v>
      </c>
      <c r="B784" s="94" t="s">
        <v>2124</v>
      </c>
      <c r="C784" s="120" t="s">
        <v>2849</v>
      </c>
      <c r="D784" s="97" t="s">
        <v>2849</v>
      </c>
      <c r="E784" s="97" t="s">
        <v>2849</v>
      </c>
      <c r="F784" s="98"/>
      <c r="G784" s="94" t="s">
        <v>144</v>
      </c>
      <c r="H784" s="100" t="s">
        <v>47</v>
      </c>
      <c r="I784" s="100" t="s">
        <v>108</v>
      </c>
      <c r="J784" s="117" t="s">
        <v>5951</v>
      </c>
      <c r="K784" s="94" t="s">
        <v>11588</v>
      </c>
      <c r="L784" s="111"/>
      <c r="M784" s="112" t="b">
        <v>1</v>
      </c>
      <c r="N784" s="113" t="b">
        <v>1</v>
      </c>
      <c r="O784" s="113" t="b">
        <v>0</v>
      </c>
      <c r="P784" s="113" t="b">
        <v>1</v>
      </c>
      <c r="Q784" s="105"/>
      <c r="R784" s="106" t="str">
        <f t="array" ref="R784">IFERROR(INDEX('印量調查區'!G:G, MATCH(A784, '印量調查區'!A:A, 0)), "")</f>
        <v/>
      </c>
      <c r="S784" s="118" t="s">
        <v>5988</v>
      </c>
      <c r="T784" s="107"/>
      <c r="U784" s="107"/>
      <c r="V784" s="107"/>
      <c r="W784" s="118" t="s">
        <v>5989</v>
      </c>
      <c r="X784" s="107"/>
      <c r="Y784" s="118" t="s">
        <v>5990</v>
      </c>
      <c r="Z784" s="118" t="s">
        <v>5991</v>
      </c>
      <c r="AA784" s="107"/>
      <c r="AB784" s="107"/>
      <c r="AC784" s="107"/>
      <c r="AD784" s="105"/>
      <c r="AE784" s="107"/>
      <c r="AF784" s="105"/>
      <c r="AG784" s="105"/>
      <c r="AH784" s="107"/>
      <c r="AI784" s="105"/>
      <c r="AJ784" s="118" t="s">
        <v>5993</v>
      </c>
      <c r="AK784" s="107"/>
      <c r="AL784" s="105"/>
      <c r="AM784" s="107"/>
      <c r="AN784" s="107"/>
      <c r="AO784" s="118" t="s">
        <v>11590</v>
      </c>
      <c r="AP784" s="107"/>
      <c r="AQ784" s="109"/>
      <c r="AR784" s="109" t="str">
        <f>IFERROR(__xludf.DUMMYFUNCTION("IF(IFERROR(VLOOKUP(A784, IMPORTRANGE(""https://docs.google.com/spreadsheets/d/1f7uHQQgxgff8nh6aFDrh_cqkeFpcVPsvJILesm778_0"", ""工作表1!A:B""), 2, FALSE), """") &lt;&gt; """", ""有縮圖"", ""無縮圖"")"),"無縮圖")</f>
        <v>無縮圖</v>
      </c>
      <c r="AS784" s="107"/>
    </row>
    <row r="785">
      <c r="A785" s="114" t="s">
        <v>2126</v>
      </c>
      <c r="B785" s="94"/>
      <c r="C785" s="351"/>
      <c r="D785" s="115" t="s">
        <v>3377</v>
      </c>
      <c r="E785" s="97" t="s">
        <v>2745</v>
      </c>
      <c r="F785" s="98"/>
      <c r="G785" s="94" t="s">
        <v>235</v>
      </c>
      <c r="H785" s="99"/>
      <c r="I785" s="99"/>
      <c r="J785" s="110"/>
      <c r="K785" s="98"/>
      <c r="L785" s="111"/>
      <c r="M785" s="112" t="b">
        <v>1</v>
      </c>
      <c r="N785" s="113" t="b">
        <v>0</v>
      </c>
      <c r="O785" s="113" t="b">
        <v>0</v>
      </c>
      <c r="P785" s="113" t="b">
        <v>0</v>
      </c>
      <c r="Q785" s="107"/>
      <c r="R785" s="106" t="str">
        <f t="array" ref="R785">IFERROR(INDEX('印量調查區'!G:G, MATCH(A785, '印量調查區'!A:A, 0)), "")</f>
        <v/>
      </c>
      <c r="S785" s="107"/>
      <c r="T785" s="107"/>
      <c r="U785" s="107"/>
      <c r="V785" s="107"/>
      <c r="W785" s="118" t="s">
        <v>11596</v>
      </c>
      <c r="X785" s="107"/>
      <c r="Y785" s="107"/>
      <c r="Z785" s="107"/>
      <c r="AA785" s="107"/>
      <c r="AB785" s="107"/>
      <c r="AC785" s="107"/>
      <c r="AD785" s="107"/>
      <c r="AE785" s="118" t="s">
        <v>11598</v>
      </c>
      <c r="AF785" s="107"/>
      <c r="AG785" s="118" t="s">
        <v>11599</v>
      </c>
      <c r="AH785" s="107"/>
      <c r="AI785" s="118" t="s">
        <v>11600</v>
      </c>
      <c r="AJ785" s="107"/>
      <c r="AK785" s="107"/>
      <c r="AL785" s="118" t="s">
        <v>11602</v>
      </c>
      <c r="AM785" s="107"/>
      <c r="AN785" s="107"/>
      <c r="AO785" s="107"/>
      <c r="AP785" s="107"/>
      <c r="AQ785" s="109"/>
      <c r="AR785" s="109" t="str">
        <f>IFERROR(__xludf.DUMMYFUNCTION("IF(IFERROR(VLOOKUP(A785, IMPORTRANGE(""https://docs.google.com/spreadsheets/d/1f7uHQQgxgff8nh6aFDrh_cqkeFpcVPsvJILesm778_0"", ""工作表1!A:B""), 2, FALSE), """") &lt;&gt; """", ""有縮圖"", ""無縮圖"")"),"無縮圖")</f>
        <v>無縮圖</v>
      </c>
      <c r="AS785" s="107"/>
    </row>
    <row r="786">
      <c r="A786" s="114" t="s">
        <v>2128</v>
      </c>
      <c r="B786" s="94"/>
      <c r="C786" s="351"/>
      <c r="D786" s="96"/>
      <c r="E786" s="97" t="s">
        <v>3026</v>
      </c>
      <c r="F786" s="98"/>
      <c r="G786" s="94" t="s">
        <v>144</v>
      </c>
      <c r="H786" s="100"/>
      <c r="I786" s="100"/>
      <c r="J786" s="117"/>
      <c r="K786" s="94"/>
      <c r="L786" s="111"/>
      <c r="M786" s="112" t="b">
        <v>1</v>
      </c>
      <c r="N786" s="113" t="b">
        <v>0</v>
      </c>
      <c r="O786" s="113" t="b">
        <v>1</v>
      </c>
      <c r="P786" s="113" t="b">
        <v>0</v>
      </c>
      <c r="Q786" s="107"/>
      <c r="R786" s="106" t="str">
        <f t="array" ref="R786">IFERROR(INDEX('印量調查區'!G:G, MATCH(A786, '印量調查區'!A:A, 0)), "")</f>
        <v/>
      </c>
      <c r="S786" s="118" t="s">
        <v>11608</v>
      </c>
      <c r="T786" s="107"/>
      <c r="U786" s="107"/>
      <c r="V786" s="107"/>
      <c r="W786" s="118" t="s">
        <v>11609</v>
      </c>
      <c r="X786" s="107"/>
      <c r="Y786" s="118" t="s">
        <v>11615</v>
      </c>
      <c r="Z786" s="107"/>
      <c r="AA786" s="107"/>
      <c r="AB786" s="107"/>
      <c r="AC786" s="107"/>
      <c r="AD786" s="107"/>
      <c r="AE786" s="107"/>
      <c r="AF786" s="107"/>
      <c r="AG786" s="107"/>
      <c r="AH786" s="107"/>
      <c r="AI786" s="107"/>
      <c r="AJ786" s="107"/>
      <c r="AK786" s="107"/>
      <c r="AL786" s="107"/>
      <c r="AM786" s="107"/>
      <c r="AN786" s="118" t="s">
        <v>11620</v>
      </c>
      <c r="AO786" s="105"/>
      <c r="AP786" s="107"/>
      <c r="AQ786" s="109"/>
      <c r="AR786" s="109" t="str">
        <f>IFERROR(__xludf.DUMMYFUNCTION("IF(IFERROR(VLOOKUP(A786, IMPORTRANGE(""https://docs.google.com/spreadsheets/d/1f7uHQQgxgff8nh6aFDrh_cqkeFpcVPsvJILesm778_0"", ""工作表1!A:B""), 2, FALSE), """") &lt;&gt; """", ""有縮圖"", ""無縮圖"")"),"無縮圖")</f>
        <v>無縮圖</v>
      </c>
      <c r="AS786" s="107"/>
    </row>
    <row r="787">
      <c r="A787" s="114" t="s">
        <v>2130</v>
      </c>
      <c r="B787" s="94"/>
      <c r="C787" s="290" t="s">
        <v>2665</v>
      </c>
      <c r="D787" s="97" t="s">
        <v>2665</v>
      </c>
      <c r="E787" s="96"/>
      <c r="F787" s="98"/>
      <c r="G787" s="94" t="s">
        <v>3879</v>
      </c>
      <c r="H787" s="99"/>
      <c r="I787" s="100"/>
      <c r="J787" s="101"/>
      <c r="K787" s="98"/>
      <c r="L787" s="111"/>
      <c r="M787" s="112" t="b">
        <v>1</v>
      </c>
      <c r="N787" s="113" t="b">
        <v>0</v>
      </c>
      <c r="O787" s="113" t="b">
        <v>0</v>
      </c>
      <c r="P787" s="113" t="b">
        <v>0</v>
      </c>
      <c r="Q787" s="107"/>
      <c r="R787" s="106" t="str">
        <f t="array" ref="R787">IFERROR(INDEX('印量調查區'!G:G, MATCH(A787, '印量調查區'!A:A, 0)), "")</f>
        <v/>
      </c>
      <c r="S787" s="118" t="s">
        <v>11624</v>
      </c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18" t="s">
        <v>11625</v>
      </c>
      <c r="AH787" s="107"/>
      <c r="AI787" s="107"/>
      <c r="AJ787" s="107"/>
      <c r="AK787" s="107"/>
      <c r="AL787" s="107"/>
      <c r="AM787" s="107"/>
      <c r="AN787" s="107"/>
      <c r="AO787" s="107"/>
      <c r="AP787" s="107"/>
      <c r="AQ787" s="109"/>
      <c r="AR787" s="109" t="str">
        <f>IFERROR(__xludf.DUMMYFUNCTION("IF(IFERROR(VLOOKUP(A787, IMPORTRANGE(""https://docs.google.com/spreadsheets/d/1f7uHQQgxgff8nh6aFDrh_cqkeFpcVPsvJILesm778_0"", ""工作表1!A:B""), 2, FALSE), """") &lt;&gt; """", ""有縮圖"", ""無縮圖"")"),"無縮圖")</f>
        <v>無縮圖</v>
      </c>
      <c r="AS787" s="107"/>
    </row>
    <row r="788">
      <c r="A788" s="114" t="s">
        <v>2133</v>
      </c>
      <c r="B788" s="94" t="s">
        <v>5396</v>
      </c>
      <c r="C788" s="351"/>
      <c r="D788" s="97" t="s">
        <v>1900</v>
      </c>
      <c r="E788" s="115" t="s">
        <v>1900</v>
      </c>
      <c r="F788" s="98"/>
      <c r="G788" s="94" t="s">
        <v>144</v>
      </c>
      <c r="H788" s="100" t="s">
        <v>35</v>
      </c>
      <c r="I788" s="100" t="s">
        <v>84</v>
      </c>
      <c r="J788" s="117" t="s">
        <v>11626</v>
      </c>
      <c r="K788" s="94" t="s">
        <v>11627</v>
      </c>
      <c r="L788" s="111"/>
      <c r="M788" s="112" t="b">
        <v>1</v>
      </c>
      <c r="N788" s="113" t="b">
        <v>1</v>
      </c>
      <c r="O788" s="113" t="b">
        <v>0</v>
      </c>
      <c r="P788" s="113" t="b">
        <v>1</v>
      </c>
      <c r="Q788" s="105"/>
      <c r="R788" s="106" t="str">
        <f t="array" ref="R788">IFERROR(INDEX('印量調查區'!G:G, MATCH(A788, '印量調查區'!A:A, 0)), "")</f>
        <v/>
      </c>
      <c r="S788" s="118" t="s">
        <v>5399</v>
      </c>
      <c r="T788" s="107"/>
      <c r="U788" s="107"/>
      <c r="V788" s="107"/>
      <c r="W788" s="118" t="s">
        <v>5400</v>
      </c>
      <c r="X788" s="107"/>
      <c r="Y788" s="118" t="s">
        <v>5401</v>
      </c>
      <c r="Z788" s="118" t="s">
        <v>5403</v>
      </c>
      <c r="AA788" s="107"/>
      <c r="AB788" s="107"/>
      <c r="AC788" s="107"/>
      <c r="AD788" s="105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18" t="s">
        <v>11631</v>
      </c>
      <c r="AP788" s="107"/>
      <c r="AQ788" s="109"/>
      <c r="AR788" s="109" t="str">
        <f>IFERROR(__xludf.DUMMYFUNCTION("IF(IFERROR(VLOOKUP(A788, IMPORTRANGE(""https://docs.google.com/spreadsheets/d/1f7uHQQgxgff8nh6aFDrh_cqkeFpcVPsvJILesm778_0"", ""工作表1!A:B""), 2, FALSE), """") &lt;&gt; """", ""有縮圖"", ""無縮圖"")"),"無縮圖")</f>
        <v>無縮圖</v>
      </c>
      <c r="AS788" s="107"/>
    </row>
    <row r="789">
      <c r="A789" s="114" t="s">
        <v>2134</v>
      </c>
      <c r="B789" s="94"/>
      <c r="C789" s="290" t="s">
        <v>2710</v>
      </c>
      <c r="D789" s="115" t="s">
        <v>2660</v>
      </c>
      <c r="E789" s="96"/>
      <c r="F789" s="98"/>
      <c r="G789" s="94" t="s">
        <v>140</v>
      </c>
      <c r="H789" s="99"/>
      <c r="I789" s="99"/>
      <c r="J789" s="110"/>
      <c r="K789" s="98"/>
      <c r="L789" s="111"/>
      <c r="M789" s="112" t="b">
        <v>1</v>
      </c>
      <c r="N789" s="113" t="b">
        <v>0</v>
      </c>
      <c r="O789" s="113" t="b">
        <v>0</v>
      </c>
      <c r="P789" s="113" t="b">
        <v>0</v>
      </c>
      <c r="Q789" s="107"/>
      <c r="R789" s="106" t="str">
        <f t="array" ref="R789">IFERROR(INDEX('印量調查區'!G:G, MATCH(A789, '印量調查區'!A:A, 0)), "")</f>
        <v/>
      </c>
      <c r="S789" s="118" t="s">
        <v>11632</v>
      </c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  <c r="AQ789" s="109"/>
      <c r="AR789" s="109" t="str">
        <f>IFERROR(__xludf.DUMMYFUNCTION("IF(IFERROR(VLOOKUP(A789, IMPORTRANGE(""https://docs.google.com/spreadsheets/d/1f7uHQQgxgff8nh6aFDrh_cqkeFpcVPsvJILesm778_0"", ""工作表1!A:B""), 2, FALSE), """") &lt;&gt; """", ""有縮圖"", ""無縮圖"")"),"無縮圖")</f>
        <v>無縮圖</v>
      </c>
      <c r="AS789" s="107"/>
    </row>
    <row r="790">
      <c r="A790" s="114" t="s">
        <v>2136</v>
      </c>
      <c r="B790" s="94" t="s">
        <v>11635</v>
      </c>
      <c r="C790" s="351"/>
      <c r="D790" s="96"/>
      <c r="E790" s="97" t="s">
        <v>3150</v>
      </c>
      <c r="F790" s="98"/>
      <c r="G790" s="94" t="s">
        <v>223</v>
      </c>
      <c r="H790" s="99"/>
      <c r="I790" s="100"/>
      <c r="J790" s="110"/>
      <c r="K790" s="99"/>
      <c r="L790" s="102"/>
      <c r="M790" s="112" t="b">
        <v>1</v>
      </c>
      <c r="N790" s="113" t="b">
        <v>0</v>
      </c>
      <c r="O790" s="113" t="b">
        <v>0</v>
      </c>
      <c r="P790" s="113" t="b">
        <v>0</v>
      </c>
      <c r="Q790" s="107"/>
      <c r="R790" s="106" t="str">
        <f t="array" ref="R790">IFERROR(INDEX('印量調查區'!G:G, MATCH(A790, '印量調查區'!A:A, 0)), "")</f>
        <v/>
      </c>
      <c r="S790" s="107"/>
      <c r="T790" s="107"/>
      <c r="U790" s="107"/>
      <c r="V790" s="107"/>
      <c r="W790" s="118" t="s">
        <v>11637</v>
      </c>
      <c r="X790" s="107"/>
      <c r="Y790" s="107"/>
      <c r="Z790" s="107"/>
      <c r="AA790" s="107"/>
      <c r="AB790" s="107"/>
      <c r="AC790" s="107"/>
      <c r="AD790" s="107"/>
      <c r="AE790" s="118" t="s">
        <v>11639</v>
      </c>
      <c r="AF790" s="118" t="s">
        <v>11640</v>
      </c>
      <c r="AG790" s="107"/>
      <c r="AH790" s="107"/>
      <c r="AI790" s="118" t="s">
        <v>11642</v>
      </c>
      <c r="AJ790" s="107"/>
      <c r="AK790" s="107"/>
      <c r="AL790" s="118" t="s">
        <v>11643</v>
      </c>
      <c r="AM790" s="107"/>
      <c r="AN790" s="108"/>
      <c r="AO790" s="107"/>
      <c r="AP790" s="107"/>
      <c r="AQ790" s="109"/>
      <c r="AR790" s="109" t="str">
        <f>IFERROR(__xludf.DUMMYFUNCTION("IF(IFERROR(VLOOKUP(A790, IMPORTRANGE(""https://docs.google.com/spreadsheets/d/1f7uHQQgxgff8nh6aFDrh_cqkeFpcVPsvJILesm778_0"", ""工作表1!A:B""), 2, FALSE), """") &lt;&gt; """", ""有縮圖"", ""無縮圖"")"),"無縮圖")</f>
        <v>無縮圖</v>
      </c>
      <c r="AS790" s="105"/>
    </row>
    <row r="791">
      <c r="A791" s="114" t="s">
        <v>1963</v>
      </c>
      <c r="B791" s="94"/>
      <c r="C791" s="290" t="s">
        <v>1962</v>
      </c>
      <c r="D791" s="96"/>
      <c r="E791" s="96"/>
      <c r="F791" s="98"/>
      <c r="G791" s="94" t="s">
        <v>657</v>
      </c>
      <c r="H791" s="100"/>
      <c r="I791" s="100"/>
      <c r="J791" s="110"/>
      <c r="K791" s="94"/>
      <c r="L791" s="111"/>
      <c r="M791" s="112" t="b">
        <v>1</v>
      </c>
      <c r="N791" s="113" t="b">
        <v>0</v>
      </c>
      <c r="O791" s="113" t="b">
        <v>0</v>
      </c>
      <c r="P791" s="113" t="b">
        <v>0</v>
      </c>
      <c r="Q791" s="107"/>
      <c r="R791" s="106" t="str">
        <f t="array" ref="R791">IFERROR(INDEX('印量調查區'!G:G, MATCH(A791, '印量調查區'!A:A, 0)), "")</f>
        <v/>
      </c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18" t="s">
        <v>4458</v>
      </c>
      <c r="AN791" s="107"/>
      <c r="AO791" s="105"/>
      <c r="AP791" s="107"/>
      <c r="AQ791" s="109"/>
      <c r="AR791" s="109" t="str">
        <f>IFERROR(__xludf.DUMMYFUNCTION("IF(IFERROR(VLOOKUP(A791, IMPORTRANGE(""https://docs.google.com/spreadsheets/d/1f7uHQQgxgff8nh6aFDrh_cqkeFpcVPsvJILesm778_0"", ""工作表1!A:B""), 2, FALSE), """") &lt;&gt; """", ""有縮圖"", ""無縮圖"")"),"有縮圖")</f>
        <v>有縮圖</v>
      </c>
      <c r="AS791" s="107"/>
    </row>
    <row r="792">
      <c r="A792" s="114" t="s">
        <v>2139</v>
      </c>
      <c r="B792" s="94"/>
      <c r="C792" s="351"/>
      <c r="D792" s="115" t="s">
        <v>3243</v>
      </c>
      <c r="E792" s="97" t="s">
        <v>3243</v>
      </c>
      <c r="F792" s="98"/>
      <c r="G792" s="94" t="s">
        <v>144</v>
      </c>
      <c r="H792" s="99"/>
      <c r="I792" s="100" t="s">
        <v>108</v>
      </c>
      <c r="J792" s="117" t="s">
        <v>145</v>
      </c>
      <c r="K792" s="98"/>
      <c r="L792" s="111"/>
      <c r="M792" s="112" t="b">
        <v>1</v>
      </c>
      <c r="N792" s="113" t="b">
        <v>1</v>
      </c>
      <c r="O792" s="113" t="b">
        <v>0</v>
      </c>
      <c r="P792" s="113" t="b">
        <v>0</v>
      </c>
      <c r="Q792" s="105" t="s">
        <v>410</v>
      </c>
      <c r="R792" s="106" t="str">
        <f t="array" ref="R792">IFERROR(INDEX('印量調查區'!G:G, MATCH(A792, '印量調查區'!A:A, 0)), "")</f>
        <v/>
      </c>
      <c r="S792" s="107"/>
      <c r="T792" s="107"/>
      <c r="U792" s="107"/>
      <c r="V792" s="107"/>
      <c r="W792" s="28" t="s">
        <v>11647</v>
      </c>
      <c r="X792" s="107"/>
      <c r="Y792" s="107"/>
      <c r="Z792" s="118" t="s">
        <v>11648</v>
      </c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  <c r="AQ792" s="109"/>
      <c r="AR792" s="109" t="str">
        <f>IFERROR(__xludf.DUMMYFUNCTION("IF(IFERROR(VLOOKUP(A792, IMPORTRANGE(""https://docs.google.com/spreadsheets/d/1f7uHQQgxgff8nh6aFDrh_cqkeFpcVPsvJILesm778_0"", ""工作表1!A:B""), 2, FALSE), """") &lt;&gt; """", ""有縮圖"", ""無縮圖"")"),"無縮圖")</f>
        <v>無縮圖</v>
      </c>
      <c r="AS792" s="107"/>
    </row>
    <row r="793">
      <c r="A793" s="284" t="s">
        <v>1988</v>
      </c>
      <c r="B793" s="301" t="s">
        <v>11654</v>
      </c>
      <c r="C793" s="120" t="s">
        <v>1987</v>
      </c>
      <c r="D793" s="96"/>
      <c r="E793" s="96"/>
      <c r="F793" s="98"/>
      <c r="G793" s="94" t="s">
        <v>144</v>
      </c>
      <c r="H793" s="100"/>
      <c r="I793" s="100" t="s">
        <v>84</v>
      </c>
      <c r="J793" s="110"/>
      <c r="K793" s="94"/>
      <c r="L793" s="111"/>
      <c r="M793" s="112" t="b">
        <v>1</v>
      </c>
      <c r="N793" s="113" t="b">
        <v>1</v>
      </c>
      <c r="O793" s="113" t="b">
        <v>0</v>
      </c>
      <c r="P793" s="113" t="b">
        <v>0</v>
      </c>
      <c r="Q793" s="107"/>
      <c r="R793" s="106"/>
      <c r="S793" s="286" t="s">
        <v>11656</v>
      </c>
      <c r="T793" s="286"/>
      <c r="U793" s="286"/>
      <c r="V793" s="286"/>
      <c r="W793" s="286" t="s">
        <v>11658</v>
      </c>
      <c r="X793" s="286"/>
      <c r="Y793" s="286"/>
      <c r="Z793" s="286" t="s">
        <v>11659</v>
      </c>
      <c r="AA793" s="286"/>
      <c r="AB793" s="286"/>
      <c r="AC793" s="286" t="s">
        <v>11660</v>
      </c>
      <c r="AD793" s="286"/>
      <c r="AE793" s="286" t="s">
        <v>11661</v>
      </c>
      <c r="AF793" s="286"/>
      <c r="AG793" s="286"/>
      <c r="AH793" s="286"/>
      <c r="AI793" s="313"/>
      <c r="AJ793" s="313"/>
      <c r="AK793" s="302"/>
      <c r="AL793" s="302"/>
      <c r="AM793" s="304"/>
      <c r="AN793" s="183"/>
      <c r="AO793" s="105"/>
      <c r="AP793" s="107"/>
      <c r="AQ793" s="109"/>
      <c r="AR793" s="109" t="str">
        <f>IFERROR(__xludf.DUMMYFUNCTION("IF(IFERROR(VLOOKUP(A793, IMPORTRANGE(""https://docs.google.com/spreadsheets/d/1f7uHQQgxgff8nh6aFDrh_cqkeFpcVPsvJILesm778_0"", ""工作表1!A:B""), 2, FALSE), """") &lt;&gt; """", ""有縮圖"", ""無縮圖"")"),"有縮圖")</f>
        <v>有縮圖</v>
      </c>
      <c r="AS793" s="107"/>
    </row>
    <row r="794">
      <c r="A794" s="114" t="s">
        <v>2142</v>
      </c>
      <c r="B794" s="94"/>
      <c r="C794" s="351"/>
      <c r="D794" s="96"/>
      <c r="E794" s="97" t="s">
        <v>1917</v>
      </c>
      <c r="F794" s="98"/>
      <c r="G794" s="94" t="s">
        <v>144</v>
      </c>
      <c r="H794" s="99"/>
      <c r="I794" s="99"/>
      <c r="J794" s="110"/>
      <c r="K794" s="98"/>
      <c r="L794" s="111"/>
      <c r="M794" s="112" t="b">
        <v>1</v>
      </c>
      <c r="N794" s="113" t="b">
        <v>0</v>
      </c>
      <c r="O794" s="113" t="b">
        <v>0</v>
      </c>
      <c r="P794" s="113" t="b">
        <v>0</v>
      </c>
      <c r="Q794" s="107"/>
      <c r="R794" s="106" t="str">
        <f t="array" ref="R794">IFERROR(INDEX('印量調查區'!G:G, MATCH(A794, '印量調查區'!A:A, 0)), "")</f>
        <v/>
      </c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18" t="s">
        <v>11665</v>
      </c>
      <c r="AN794" s="107"/>
      <c r="AO794" s="107"/>
      <c r="AP794" s="107"/>
      <c r="AQ794" s="109"/>
      <c r="AR794" s="109" t="str">
        <f>IFERROR(__xludf.DUMMYFUNCTION("IF(IFERROR(VLOOKUP(A794, IMPORTRANGE(""https://docs.google.com/spreadsheets/d/1f7uHQQgxgff8nh6aFDrh_cqkeFpcVPsvJILesm778_0"", ""工作表1!A:B""), 2, FALSE), """") &lt;&gt; """", ""有縮圖"", ""無縮圖"")"),"無縮圖")</f>
        <v>無縮圖</v>
      </c>
      <c r="AS794" s="107"/>
    </row>
    <row r="795">
      <c r="A795" s="114" t="s">
        <v>2145</v>
      </c>
      <c r="B795" s="94"/>
      <c r="C795" s="351"/>
      <c r="D795" s="97" t="s">
        <v>3422</v>
      </c>
      <c r="E795" s="97" t="s">
        <v>2809</v>
      </c>
      <c r="F795" s="98"/>
      <c r="G795" s="94" t="s">
        <v>144</v>
      </c>
      <c r="H795" s="99"/>
      <c r="I795" s="99"/>
      <c r="J795" s="117" t="s">
        <v>5579</v>
      </c>
      <c r="K795" s="94" t="s">
        <v>83</v>
      </c>
      <c r="L795" s="111"/>
      <c r="M795" s="112" t="b">
        <v>1</v>
      </c>
      <c r="N795" s="113" t="b">
        <v>1</v>
      </c>
      <c r="O795" s="113" t="b">
        <v>1</v>
      </c>
      <c r="P795" s="113" t="b">
        <v>0</v>
      </c>
      <c r="Q795" s="107"/>
      <c r="R795" s="106" t="str">
        <f t="array" ref="R795">IFERROR(INDEX('印量調查區'!G:G, MATCH(A795, '印量調查區'!A:A, 0)), "")</f>
        <v/>
      </c>
      <c r="S795" s="118" t="s">
        <v>5582</v>
      </c>
      <c r="T795" s="107"/>
      <c r="U795" s="107"/>
      <c r="V795" s="107"/>
      <c r="W795" s="118" t="s">
        <v>5583</v>
      </c>
      <c r="X795" s="107"/>
      <c r="Y795" s="118" t="s">
        <v>5584</v>
      </c>
      <c r="Z795" s="118" t="s">
        <v>5585</v>
      </c>
      <c r="AA795" s="107"/>
      <c r="AB795" s="107"/>
      <c r="AC795" s="118" t="s">
        <v>5587</v>
      </c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18" t="s">
        <v>11672</v>
      </c>
      <c r="AO795" s="107"/>
      <c r="AP795" s="107"/>
      <c r="AQ795" s="109"/>
      <c r="AR795" s="109" t="str">
        <f>IFERROR(__xludf.DUMMYFUNCTION("IF(IFERROR(VLOOKUP(A795, IMPORTRANGE(""https://docs.google.com/spreadsheets/d/1f7uHQQgxgff8nh6aFDrh_cqkeFpcVPsvJILesm778_0"", ""工作表1!A:B""), 2, FALSE), """") &lt;&gt; """", ""有縮圖"", ""無縮圖"")"),"有縮圖")</f>
        <v>有縮圖</v>
      </c>
      <c r="AS795" s="107"/>
    </row>
    <row r="796">
      <c r="A796" s="114" t="s">
        <v>2147</v>
      </c>
      <c r="B796" s="94"/>
      <c r="C796" s="351"/>
      <c r="D796" s="97" t="s">
        <v>2322</v>
      </c>
      <c r="E796" s="97" t="s">
        <v>2336</v>
      </c>
      <c r="F796" s="98"/>
      <c r="G796" s="94" t="s">
        <v>4066</v>
      </c>
      <c r="H796" s="100"/>
      <c r="I796" s="100"/>
      <c r="J796" s="110"/>
      <c r="K796" s="94"/>
      <c r="L796" s="111"/>
      <c r="M796" s="112" t="b">
        <v>1</v>
      </c>
      <c r="N796" s="113" t="b">
        <v>0</v>
      </c>
      <c r="O796" s="113" t="b">
        <v>0</v>
      </c>
      <c r="P796" s="113" t="b">
        <v>0</v>
      </c>
      <c r="Q796" s="107"/>
      <c r="R796" s="106" t="str">
        <f t="array" ref="R796">IFERROR(INDEX('印量調查區'!G:G, MATCH(A796, '印量調查區'!A:A, 0)), "")</f>
        <v/>
      </c>
      <c r="S796" s="118" t="s">
        <v>11280</v>
      </c>
      <c r="T796" s="107"/>
      <c r="U796" s="107"/>
      <c r="V796" s="107"/>
      <c r="W796" s="105" t="s">
        <v>3629</v>
      </c>
      <c r="X796" s="107"/>
      <c r="Y796" s="105" t="s">
        <v>118</v>
      </c>
      <c r="Z796" s="105" t="s">
        <v>3062</v>
      </c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5"/>
      <c r="AP796" s="107"/>
      <c r="AQ796" s="109"/>
      <c r="AR796" s="109" t="str">
        <f>IFERROR(__xludf.DUMMYFUNCTION("IF(IFERROR(VLOOKUP(A796, IMPORTRANGE(""https://docs.google.com/spreadsheets/d/1f7uHQQgxgff8nh6aFDrh_cqkeFpcVPsvJILesm778_0"", ""工作表1!A:B""), 2, FALSE), """") &lt;&gt; """", ""有縮圖"", ""無縮圖"")"),"有縮圖")</f>
        <v>有縮圖</v>
      </c>
      <c r="AS796" s="107"/>
    </row>
    <row r="797">
      <c r="A797" s="114" t="s">
        <v>2149</v>
      </c>
      <c r="B797" s="94"/>
      <c r="C797" s="351"/>
      <c r="D797" s="97" t="s">
        <v>2639</v>
      </c>
      <c r="E797" s="97" t="s">
        <v>3747</v>
      </c>
      <c r="F797" s="98"/>
      <c r="G797" s="94" t="s">
        <v>140</v>
      </c>
      <c r="H797" s="276"/>
      <c r="I797" s="100"/>
      <c r="J797" s="110"/>
      <c r="K797" s="94"/>
      <c r="L797" s="102"/>
      <c r="M797" s="112" t="b">
        <v>1</v>
      </c>
      <c r="N797" s="113" t="b">
        <v>0</v>
      </c>
      <c r="O797" s="113" t="b">
        <v>0</v>
      </c>
      <c r="P797" s="113" t="b">
        <v>0</v>
      </c>
      <c r="Q797" s="107"/>
      <c r="R797" s="106" t="str">
        <f t="array" ref="R797">IFERROR(INDEX('印量調查區'!G:G, MATCH(A797, '印量調查區'!A:A, 0)), "")</f>
        <v/>
      </c>
      <c r="S797" s="118" t="s">
        <v>11677</v>
      </c>
      <c r="T797" s="107"/>
      <c r="U797" s="107"/>
      <c r="V797" s="107"/>
      <c r="W797" s="105"/>
      <c r="X797" s="107"/>
      <c r="Y797" s="105"/>
      <c r="Z797" s="107"/>
      <c r="AA797" s="107"/>
      <c r="AB797" s="107"/>
      <c r="AC797" s="107"/>
      <c r="AD797" s="107"/>
      <c r="AE797" s="105"/>
      <c r="AF797" s="105"/>
      <c r="AG797" s="105"/>
      <c r="AH797" s="107"/>
      <c r="AI797" s="105"/>
      <c r="AJ797" s="107"/>
      <c r="AK797" s="105"/>
      <c r="AM797" s="105"/>
      <c r="AN797" s="108"/>
      <c r="AO797" s="105"/>
      <c r="AP797" s="105"/>
      <c r="AQ797" s="389"/>
      <c r="AR797" s="109" t="str">
        <f>IFERROR(__xludf.DUMMYFUNCTION("IF(IFERROR(VLOOKUP(A797, IMPORTRANGE(""https://docs.google.com/spreadsheets/d/1f7uHQQgxgff8nh6aFDrh_cqkeFpcVPsvJILesm778_0"", ""工作表1!A:B""), 2, FALSE), """") &lt;&gt; """", ""有縮圖"", ""無縮圖"")"),"無縮圖")</f>
        <v>無縮圖</v>
      </c>
      <c r="AS797" s="107"/>
    </row>
    <row r="798">
      <c r="A798" s="114" t="s">
        <v>2151</v>
      </c>
      <c r="B798" s="94" t="s">
        <v>8004</v>
      </c>
      <c r="C798" s="351"/>
      <c r="D798" s="97" t="s">
        <v>2761</v>
      </c>
      <c r="E798" s="97" t="s">
        <v>2761</v>
      </c>
      <c r="F798" s="98"/>
      <c r="G798" s="94" t="s">
        <v>144</v>
      </c>
      <c r="H798" s="99"/>
      <c r="I798" s="100" t="s">
        <v>108</v>
      </c>
      <c r="J798" s="117" t="s">
        <v>11686</v>
      </c>
      <c r="K798" s="98"/>
      <c r="L798" s="111"/>
      <c r="M798" s="112" t="b">
        <v>1</v>
      </c>
      <c r="N798" s="113" t="b">
        <v>1</v>
      </c>
      <c r="O798" s="113" t="b">
        <v>1</v>
      </c>
      <c r="P798" s="113" t="b">
        <v>0</v>
      </c>
      <c r="Q798" s="107"/>
      <c r="R798" s="106" t="str">
        <f t="array" ref="R798">IFERROR(INDEX('印量調查區'!G:G, MATCH(A798, '印量調查區'!A:A, 0)), "")</f>
        <v/>
      </c>
      <c r="S798" s="118" t="s">
        <v>8006</v>
      </c>
      <c r="T798" s="107"/>
      <c r="U798" s="107"/>
      <c r="V798" s="107"/>
      <c r="W798" s="118" t="s">
        <v>8007</v>
      </c>
      <c r="X798" s="107"/>
      <c r="Y798" s="107"/>
      <c r="Z798" s="118" t="s">
        <v>8008</v>
      </c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7"/>
      <c r="AN798" s="118" t="s">
        <v>11689</v>
      </c>
      <c r="AO798" s="107"/>
      <c r="AP798" s="107"/>
      <c r="AQ798" s="109"/>
      <c r="AR798" s="109" t="str">
        <f>IFERROR(__xludf.DUMMYFUNCTION("IF(IFERROR(VLOOKUP(A798, IMPORTRANGE(""https://docs.google.com/spreadsheets/d/1f7uHQQgxgff8nh6aFDrh_cqkeFpcVPsvJILesm778_0"", ""工作表1!A:B""), 2, FALSE), """") &lt;&gt; """", ""有縮圖"", ""無縮圖"")"),"有縮圖")</f>
        <v>有縮圖</v>
      </c>
      <c r="AS798" s="107"/>
    </row>
    <row r="799">
      <c r="A799" s="114" t="s">
        <v>2154</v>
      </c>
      <c r="B799" s="94" t="s">
        <v>11690</v>
      </c>
      <c r="C799" s="290" t="s">
        <v>510</v>
      </c>
      <c r="D799" s="97" t="s">
        <v>510</v>
      </c>
      <c r="E799" s="96"/>
      <c r="F799" s="98"/>
      <c r="G799" s="94" t="s">
        <v>6957</v>
      </c>
      <c r="H799" s="100" t="s">
        <v>34</v>
      </c>
      <c r="I799" s="100" t="s">
        <v>84</v>
      </c>
      <c r="J799" s="117"/>
      <c r="K799" s="94" t="s">
        <v>11691</v>
      </c>
      <c r="L799" s="111"/>
      <c r="M799" s="112" t="b">
        <v>1</v>
      </c>
      <c r="N799" s="113" t="b">
        <v>1</v>
      </c>
      <c r="O799" s="113" t="b">
        <v>1</v>
      </c>
      <c r="P799" s="113" t="b">
        <v>1</v>
      </c>
      <c r="Q799" s="105"/>
      <c r="R799" s="106" t="str">
        <f t="array" ref="R799">IFERROR(INDEX('印量調查區'!G:G, MATCH(A799, '印量調查區'!A:A, 0)), "")</f>
        <v/>
      </c>
      <c r="S799" s="118" t="s">
        <v>11693</v>
      </c>
      <c r="T799" s="107"/>
      <c r="U799" s="107"/>
      <c r="V799" s="107"/>
      <c r="W799" s="259"/>
      <c r="X799" s="107"/>
      <c r="Y799" s="107"/>
      <c r="Z799" s="105"/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7"/>
      <c r="AN799" s="118" t="s">
        <v>8148</v>
      </c>
      <c r="AO799" s="118" t="s">
        <v>11695</v>
      </c>
      <c r="AP799" s="107"/>
      <c r="AQ799" s="109"/>
      <c r="AR799" s="109" t="str">
        <f>IFERROR(__xludf.DUMMYFUNCTION("IF(IFERROR(VLOOKUP(A799, IMPORTRANGE(""https://docs.google.com/spreadsheets/d/1f7uHQQgxgff8nh6aFDrh_cqkeFpcVPsvJILesm778_0"", ""工作表1!A:B""), 2, FALSE), """") &lt;&gt; """", ""有縮圖"", ""無縮圖"")"),"無縮圖")</f>
        <v>無縮圖</v>
      </c>
      <c r="AS799" s="107"/>
    </row>
    <row r="800">
      <c r="A800" s="114" t="s">
        <v>2012</v>
      </c>
      <c r="B800" s="94" t="s">
        <v>4074</v>
      </c>
      <c r="C800" s="290" t="s">
        <v>2011</v>
      </c>
      <c r="D800" s="115" t="s">
        <v>2999</v>
      </c>
      <c r="E800" s="96"/>
      <c r="F800" s="98"/>
      <c r="G800" s="94" t="s">
        <v>144</v>
      </c>
      <c r="H800" s="100"/>
      <c r="I800" s="100"/>
      <c r="J800" s="101"/>
      <c r="K800" s="94"/>
      <c r="L800" s="111"/>
      <c r="M800" s="112" t="b">
        <v>1</v>
      </c>
      <c r="N800" s="113" t="b">
        <v>0</v>
      </c>
      <c r="O800" s="113" t="b">
        <v>0</v>
      </c>
      <c r="P800" s="113" t="b">
        <v>0</v>
      </c>
      <c r="Q800" s="107"/>
      <c r="R800" s="106" t="str">
        <f t="array" ref="R800">IFERROR(INDEX('印量調查區'!G:G, MATCH(A800, '印量調查區'!A:A, 0)), "")</f>
        <v/>
      </c>
      <c r="S800" s="118" t="s">
        <v>11698</v>
      </c>
      <c r="T800" s="107"/>
      <c r="U800" s="107"/>
      <c r="V800" s="107"/>
      <c r="W800" s="118" t="s">
        <v>4079</v>
      </c>
      <c r="X800" s="107"/>
      <c r="Y800" s="107"/>
      <c r="Z800" s="118" t="s">
        <v>4081</v>
      </c>
      <c r="AA800" s="107"/>
      <c r="AB800" s="107"/>
      <c r="AC800" s="107"/>
      <c r="AD800" s="107"/>
      <c r="AE800" s="107"/>
      <c r="AF800" s="107"/>
      <c r="AG800" s="107"/>
      <c r="AH800" s="107"/>
      <c r="AI800" s="107"/>
      <c r="AJ800" s="107"/>
      <c r="AK800" s="107"/>
      <c r="AL800" s="107"/>
      <c r="AM800" s="107"/>
      <c r="AN800" s="107"/>
      <c r="AO800" s="105"/>
      <c r="AP800" s="107"/>
      <c r="AQ800" s="109"/>
      <c r="AR800" s="109" t="str">
        <f>IFERROR(__xludf.DUMMYFUNCTION("IF(IFERROR(VLOOKUP(A800, IMPORTRANGE(""https://docs.google.com/spreadsheets/d/1f7uHQQgxgff8nh6aFDrh_cqkeFpcVPsvJILesm778_0"", ""工作表1!A:B""), 2, FALSE), """") &lt;&gt; """", ""有縮圖"", ""無縮圖"")"),"有縮圖")</f>
        <v>有縮圖</v>
      </c>
      <c r="AS800" s="107"/>
    </row>
    <row r="801">
      <c r="A801" s="114" t="s">
        <v>2159</v>
      </c>
      <c r="B801" s="94" t="s">
        <v>6766</v>
      </c>
      <c r="C801" s="290" t="s">
        <v>2531</v>
      </c>
      <c r="D801" s="97" t="s">
        <v>3216</v>
      </c>
      <c r="E801" s="96"/>
      <c r="F801" s="98"/>
      <c r="G801" s="94" t="s">
        <v>144</v>
      </c>
      <c r="H801" s="99"/>
      <c r="I801" s="100" t="s">
        <v>108</v>
      </c>
      <c r="J801" s="117" t="s">
        <v>145</v>
      </c>
      <c r="K801" s="98"/>
      <c r="L801" s="111"/>
      <c r="M801" s="112" t="b">
        <v>1</v>
      </c>
      <c r="N801" s="113" t="b">
        <v>1</v>
      </c>
      <c r="O801" s="113" t="b">
        <v>0</v>
      </c>
      <c r="P801" s="113" t="b">
        <v>0</v>
      </c>
      <c r="Q801" s="105"/>
      <c r="R801" s="106" t="str">
        <f t="array" ref="R801">IFERROR(INDEX('印量調查區'!G:G, MATCH(A801, '印量調查區'!A:A, 0)), "")</f>
        <v/>
      </c>
      <c r="S801" s="118" t="s">
        <v>6769</v>
      </c>
      <c r="T801" s="107"/>
      <c r="U801" s="107"/>
      <c r="V801" s="107"/>
      <c r="W801" s="118" t="s">
        <v>6771</v>
      </c>
      <c r="X801" s="107"/>
      <c r="Y801" s="107"/>
      <c r="Z801" s="118" t="s">
        <v>6772</v>
      </c>
      <c r="AA801" s="107"/>
      <c r="AB801" s="107"/>
      <c r="AC801" s="107"/>
      <c r="AD801" s="105"/>
      <c r="AE801" s="105"/>
      <c r="AF801" s="107"/>
      <c r="AG801" s="105"/>
      <c r="AH801" s="107"/>
      <c r="AI801" s="107"/>
      <c r="AJ801" s="107"/>
      <c r="AK801" s="107"/>
      <c r="AL801" s="105"/>
      <c r="AM801" s="107"/>
      <c r="AN801" s="107"/>
      <c r="AO801" s="107"/>
      <c r="AP801" s="107"/>
      <c r="AQ801" s="109"/>
      <c r="AR801" s="109" t="str">
        <f>IFERROR(__xludf.DUMMYFUNCTION("IF(IFERROR(VLOOKUP(A801, IMPORTRANGE(""https://docs.google.com/spreadsheets/d/1f7uHQQgxgff8nh6aFDrh_cqkeFpcVPsvJILesm778_0"", ""工作表1!A:B""), 2, FALSE), """") &lt;&gt; """", ""有縮圖"", ""無縮圖"")"),"無縮圖")</f>
        <v>無縮圖</v>
      </c>
      <c r="AS801" s="107"/>
    </row>
    <row r="802">
      <c r="A802" s="114" t="s">
        <v>2161</v>
      </c>
      <c r="B802" s="94"/>
      <c r="C802" s="290" t="s">
        <v>2619</v>
      </c>
      <c r="D802" s="97" t="s">
        <v>3307</v>
      </c>
      <c r="E802" s="96"/>
      <c r="F802" s="98"/>
      <c r="G802" s="94" t="s">
        <v>140</v>
      </c>
      <c r="H802" s="99"/>
      <c r="I802" s="99"/>
      <c r="J802" s="110"/>
      <c r="K802" s="98"/>
      <c r="L802" s="111"/>
      <c r="M802" s="112" t="b">
        <v>1</v>
      </c>
      <c r="N802" s="113" t="b">
        <v>0</v>
      </c>
      <c r="O802" s="113" t="b">
        <v>0</v>
      </c>
      <c r="P802" s="113" t="b">
        <v>0</v>
      </c>
      <c r="Q802" s="107"/>
      <c r="R802" s="106" t="str">
        <f t="array" ref="R802">IFERROR(INDEX('印量調查區'!G:G, MATCH(A802, '印量調查區'!A:A, 0)), "")</f>
        <v/>
      </c>
      <c r="S802" s="118" t="s">
        <v>11710</v>
      </c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  <c r="AI802" s="107"/>
      <c r="AJ802" s="107"/>
      <c r="AK802" s="107"/>
      <c r="AL802" s="107"/>
      <c r="AM802" s="107"/>
      <c r="AN802" s="107"/>
      <c r="AO802" s="107"/>
      <c r="AP802" s="107"/>
      <c r="AQ802" s="109"/>
      <c r="AR802" s="109" t="str">
        <f>IFERROR(__xludf.DUMMYFUNCTION("IF(IFERROR(VLOOKUP(A802, IMPORTRANGE(""https://docs.google.com/spreadsheets/d/1f7uHQQgxgff8nh6aFDrh_cqkeFpcVPsvJILesm778_0"", ""工作表1!A:B""), 2, FALSE), """") &lt;&gt; """", ""有縮圖"", ""無縮圖"")"),"無縮圖")</f>
        <v>無縮圖</v>
      </c>
      <c r="AS802" s="107"/>
    </row>
    <row r="803">
      <c r="A803" s="114" t="s">
        <v>2162</v>
      </c>
      <c r="B803" s="94" t="s">
        <v>6779</v>
      </c>
      <c r="C803" s="290" t="s">
        <v>2572</v>
      </c>
      <c r="D803" s="116"/>
      <c r="E803" s="97" t="s">
        <v>2582</v>
      </c>
      <c r="F803" s="98"/>
      <c r="G803" s="94" t="s">
        <v>144</v>
      </c>
      <c r="H803" s="99"/>
      <c r="I803" s="100" t="s">
        <v>108</v>
      </c>
      <c r="J803" s="117" t="s">
        <v>145</v>
      </c>
      <c r="K803" s="98"/>
      <c r="L803" s="111"/>
      <c r="M803" s="112" t="b">
        <v>1</v>
      </c>
      <c r="N803" s="113" t="b">
        <v>1</v>
      </c>
      <c r="O803" s="113" t="b">
        <v>0</v>
      </c>
      <c r="P803" s="113" t="b">
        <v>0</v>
      </c>
      <c r="Q803" s="107"/>
      <c r="R803" s="106" t="str">
        <f t="array" ref="R803">IFERROR(INDEX('印量調查區'!G:G, MATCH(A803, '印量調查區'!A:A, 0)), "")</f>
        <v/>
      </c>
      <c r="S803" s="118" t="s">
        <v>6782</v>
      </c>
      <c r="T803" s="107"/>
      <c r="U803" s="107"/>
      <c r="V803" s="107"/>
      <c r="W803" s="118" t="s">
        <v>6784</v>
      </c>
      <c r="X803" s="107"/>
      <c r="Y803" s="107"/>
      <c r="Z803" s="118" t="s">
        <v>6786</v>
      </c>
      <c r="AA803" s="107"/>
      <c r="AB803" s="107"/>
      <c r="AC803" s="107"/>
      <c r="AD803" s="107"/>
      <c r="AE803" s="107"/>
      <c r="AF803" s="107"/>
      <c r="AG803" s="118" t="s">
        <v>6787</v>
      </c>
      <c r="AH803" s="107"/>
      <c r="AI803" s="107"/>
      <c r="AJ803" s="118" t="s">
        <v>6788</v>
      </c>
      <c r="AK803" s="107"/>
      <c r="AL803" s="107"/>
      <c r="AM803" s="107"/>
      <c r="AN803" s="107"/>
      <c r="AO803" s="107"/>
      <c r="AP803" s="107"/>
      <c r="AQ803" s="109"/>
      <c r="AR803" s="109" t="str">
        <f>IFERROR(__xludf.DUMMYFUNCTION("IF(IFERROR(VLOOKUP(A803, IMPORTRANGE(""https://docs.google.com/spreadsheets/d/1f7uHQQgxgff8nh6aFDrh_cqkeFpcVPsvJILesm778_0"", ""工作表1!A:B""), 2, FALSE), """") &lt;&gt; """", ""有縮圖"", ""無縮圖"")"),"有縮圖")</f>
        <v>有縮圖</v>
      </c>
      <c r="AS803" s="107"/>
    </row>
    <row r="804">
      <c r="A804" s="114" t="s">
        <v>2164</v>
      </c>
      <c r="B804" s="94"/>
      <c r="C804" s="351"/>
      <c r="D804" s="97" t="s">
        <v>3008</v>
      </c>
      <c r="E804" s="97" t="s">
        <v>2168</v>
      </c>
      <c r="F804" s="98"/>
      <c r="G804" s="94" t="s">
        <v>225</v>
      </c>
      <c r="H804" s="100" t="s">
        <v>47</v>
      </c>
      <c r="I804" s="100" t="s">
        <v>84</v>
      </c>
      <c r="J804" s="110"/>
      <c r="K804" s="94" t="s">
        <v>11719</v>
      </c>
      <c r="L804" s="111"/>
      <c r="M804" s="112" t="b">
        <v>1</v>
      </c>
      <c r="N804" s="113" t="b">
        <v>1</v>
      </c>
      <c r="O804" s="113" t="b">
        <v>1</v>
      </c>
      <c r="P804" s="113" t="b">
        <v>0</v>
      </c>
      <c r="Q804" s="107"/>
      <c r="R804" s="106" t="str">
        <f t="array" ref="R804">IFERROR(INDEX('印量調查區'!G:G, MATCH(A804, '印量調查區'!A:A, 0)), "")</f>
        <v/>
      </c>
      <c r="S804" s="118" t="s">
        <v>11721</v>
      </c>
      <c r="T804" s="107"/>
      <c r="U804" s="107"/>
      <c r="V804" s="107"/>
      <c r="W804" s="105" t="s">
        <v>3629</v>
      </c>
      <c r="X804" s="107"/>
      <c r="Y804" s="105" t="s">
        <v>118</v>
      </c>
      <c r="Z804" s="107"/>
      <c r="AA804" s="107"/>
      <c r="AB804" s="107"/>
      <c r="AC804" s="107"/>
      <c r="AD804" s="107"/>
      <c r="AE804" s="107"/>
      <c r="AF804" s="118" t="s">
        <v>11723</v>
      </c>
      <c r="AG804" s="107"/>
      <c r="AH804" s="107"/>
      <c r="AI804" s="107"/>
      <c r="AJ804" s="107"/>
      <c r="AK804" s="107"/>
      <c r="AL804" s="107"/>
      <c r="AM804" s="107"/>
      <c r="AN804" s="118" t="s">
        <v>11724</v>
      </c>
      <c r="AO804" s="107"/>
      <c r="AP804" s="107"/>
      <c r="AQ804" s="109"/>
      <c r="AR804" s="109" t="str">
        <f>IFERROR(__xludf.DUMMYFUNCTION("IF(IFERROR(VLOOKUP(A804, IMPORTRANGE(""https://docs.google.com/spreadsheets/d/1f7uHQQgxgff8nh6aFDrh_cqkeFpcVPsvJILesm778_0"", ""工作表1!A:B""), 2, FALSE), """") &lt;&gt; """", ""有縮圖"", ""無縮圖"")"),"無縮圖")</f>
        <v>無縮圖</v>
      </c>
      <c r="AS804" s="107"/>
    </row>
    <row r="805">
      <c r="A805" s="114" t="s">
        <v>2165</v>
      </c>
      <c r="B805" s="94" t="s">
        <v>4037</v>
      </c>
      <c r="C805" s="290" t="s">
        <v>2754</v>
      </c>
      <c r="D805" s="115" t="s">
        <v>3381</v>
      </c>
      <c r="E805" s="96"/>
      <c r="F805" s="98"/>
      <c r="G805" s="94" t="s">
        <v>144</v>
      </c>
      <c r="H805" s="99"/>
      <c r="I805" s="100" t="s">
        <v>108</v>
      </c>
      <c r="J805" s="360" t="s">
        <v>6894</v>
      </c>
      <c r="K805" s="98"/>
      <c r="L805" s="111"/>
      <c r="M805" s="112" t="b">
        <v>1</v>
      </c>
      <c r="N805" s="113" t="b">
        <v>1</v>
      </c>
      <c r="O805" s="113" t="b">
        <v>0</v>
      </c>
      <c r="P805" s="113" t="b">
        <v>0</v>
      </c>
      <c r="Q805" s="107"/>
      <c r="R805" s="106" t="str">
        <f t="array" ref="R805">IFERROR(INDEX('印量調查區'!G:G, MATCH(A805, '印量調查區'!A:A, 0)), "")</f>
        <v/>
      </c>
      <c r="S805" s="118" t="s">
        <v>4043</v>
      </c>
      <c r="T805" s="107"/>
      <c r="U805" s="107"/>
      <c r="V805" s="107"/>
      <c r="W805" s="118" t="s">
        <v>4044</v>
      </c>
      <c r="X805" s="107"/>
      <c r="Y805" s="118" t="s">
        <v>4045</v>
      </c>
      <c r="Z805" s="118" t="s">
        <v>4046</v>
      </c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  <c r="AQ805" s="109"/>
      <c r="AR805" s="109" t="str">
        <f>IFERROR(__xludf.DUMMYFUNCTION("IF(IFERROR(VLOOKUP(A805, IMPORTRANGE(""https://docs.google.com/spreadsheets/d/1f7uHQQgxgff8nh6aFDrh_cqkeFpcVPsvJILesm778_0"", ""工作表1!A:B""), 2, FALSE), """") &lt;&gt; """", ""有縮圖"", ""無縮圖"")"),"有縮圖")</f>
        <v>有縮圖</v>
      </c>
      <c r="AS805" s="107"/>
    </row>
    <row r="806">
      <c r="A806" s="114" t="s">
        <v>2167</v>
      </c>
      <c r="B806" s="94"/>
      <c r="C806" s="351"/>
      <c r="D806" s="96"/>
      <c r="E806" s="115" t="s">
        <v>1906</v>
      </c>
      <c r="F806" s="98"/>
      <c r="G806" s="94"/>
      <c r="H806" s="99"/>
      <c r="I806" s="99"/>
      <c r="J806" s="110"/>
      <c r="K806" s="98"/>
      <c r="L806" s="111"/>
      <c r="M806" s="112" t="b">
        <v>0</v>
      </c>
      <c r="N806" s="113" t="b">
        <v>0</v>
      </c>
      <c r="O806" s="113" t="b">
        <v>0</v>
      </c>
      <c r="P806" s="113" t="b">
        <v>0</v>
      </c>
      <c r="Q806" s="107"/>
      <c r="R806" s="106" t="str">
        <f t="array" ref="R806">IFERROR(INDEX('印量調查區'!G:G, MATCH(A806, '印量調查區'!A:A, 0)), "")</f>
        <v/>
      </c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  <c r="AQ806" s="109"/>
      <c r="AR806" s="109" t="str">
        <f>IFERROR(__xludf.DUMMYFUNCTION("IF(IFERROR(VLOOKUP(A806, IMPORTRANGE(""https://docs.google.com/spreadsheets/d/1f7uHQQgxgff8nh6aFDrh_cqkeFpcVPsvJILesm778_0"", ""工作表1!A:B""), 2, FALSE), """") &lt;&gt; """", ""有縮圖"", ""無縮圖"")"),"無縮圖")</f>
        <v>無縮圖</v>
      </c>
      <c r="AS806" s="107"/>
    </row>
    <row r="807">
      <c r="A807" s="114" t="s">
        <v>2170</v>
      </c>
      <c r="B807" s="94"/>
      <c r="C807" s="290" t="s">
        <v>2767</v>
      </c>
      <c r="D807" s="97" t="s">
        <v>3391</v>
      </c>
      <c r="E807" s="96"/>
      <c r="F807" s="98"/>
      <c r="G807" s="94" t="s">
        <v>144</v>
      </c>
      <c r="H807" s="100"/>
      <c r="I807" s="100"/>
      <c r="J807" s="117"/>
      <c r="K807" s="94"/>
      <c r="L807" s="111"/>
      <c r="M807" s="112" t="b">
        <v>1</v>
      </c>
      <c r="N807" s="113" t="b">
        <v>0</v>
      </c>
      <c r="O807" s="113" t="b">
        <v>0</v>
      </c>
      <c r="P807" s="113" t="b">
        <v>0</v>
      </c>
      <c r="Q807" s="107"/>
      <c r="R807" s="106" t="str">
        <f t="array" ref="R807">IFERROR(INDEX('印量調查區'!G:G, MATCH(A807, '印量調查區'!A:A, 0)), "")</f>
        <v/>
      </c>
      <c r="S807" s="118" t="s">
        <v>8891</v>
      </c>
      <c r="T807" s="107"/>
      <c r="U807" s="107"/>
      <c r="V807" s="107"/>
      <c r="W807" s="118" t="s">
        <v>8892</v>
      </c>
      <c r="X807" s="107"/>
      <c r="Y807" s="105" t="s">
        <v>118</v>
      </c>
      <c r="Z807" s="118" t="s">
        <v>8893</v>
      </c>
      <c r="AA807" s="107"/>
      <c r="AB807" s="107"/>
      <c r="AC807" s="107"/>
      <c r="AD807" s="107"/>
      <c r="AE807" s="105"/>
      <c r="AF807" s="105"/>
      <c r="AG807" s="105"/>
      <c r="AH807" s="107"/>
      <c r="AI807" s="107"/>
      <c r="AJ807" s="107"/>
      <c r="AK807" s="107"/>
      <c r="AL807" s="105"/>
      <c r="AM807" s="107"/>
      <c r="AN807" s="107"/>
      <c r="AO807" s="105"/>
      <c r="AP807" s="107"/>
      <c r="AQ807" s="403"/>
      <c r="AR807" s="109" t="str">
        <f>IFERROR(__xludf.DUMMYFUNCTION("IF(IFERROR(VLOOKUP(A807, IMPORTRANGE(""https://docs.google.com/spreadsheets/d/1f7uHQQgxgff8nh6aFDrh_cqkeFpcVPsvJILesm778_0"", ""工作表1!A:B""), 2, FALSE), """") &lt;&gt; """", ""有縮圖"", ""無縮圖"")"),"無縮圖")</f>
        <v>無縮圖</v>
      </c>
      <c r="AS807" s="107"/>
    </row>
    <row r="808">
      <c r="A808" s="114" t="s">
        <v>2172</v>
      </c>
      <c r="B808" s="94"/>
      <c r="C808" s="351"/>
      <c r="D808" s="115" t="s">
        <v>2467</v>
      </c>
      <c r="E808" s="97" t="s">
        <v>2467</v>
      </c>
      <c r="F808" s="98"/>
      <c r="G808" s="94" t="s">
        <v>223</v>
      </c>
      <c r="H808" s="100"/>
      <c r="I808" s="100"/>
      <c r="J808" s="117"/>
      <c r="K808" s="94"/>
      <c r="L808" s="111"/>
      <c r="M808" s="112" t="b">
        <v>1</v>
      </c>
      <c r="N808" s="113" t="b">
        <v>0</v>
      </c>
      <c r="O808" s="113" t="b">
        <v>1</v>
      </c>
      <c r="P808" s="113" t="b">
        <v>0</v>
      </c>
      <c r="Q808" s="105"/>
      <c r="R808" s="106" t="str">
        <f t="array" ref="R808">IFERROR(INDEX('印量調查區'!G:G, MATCH(A808, '印量調查區'!A:A, 0)), "")</f>
        <v/>
      </c>
      <c r="S808" s="105"/>
      <c r="T808" s="107"/>
      <c r="U808" s="107"/>
      <c r="V808" s="107"/>
      <c r="W808" s="118" t="s">
        <v>10828</v>
      </c>
      <c r="X808" s="107"/>
      <c r="Y808" s="105"/>
      <c r="Z808" s="107"/>
      <c r="AA808" s="107"/>
      <c r="AB808" s="107"/>
      <c r="AC808" s="107"/>
      <c r="AD808" s="107"/>
      <c r="AE808" s="118" t="s">
        <v>10829</v>
      </c>
      <c r="AF808" s="118" t="s">
        <v>10830</v>
      </c>
      <c r="AG808" s="118" t="s">
        <v>10831</v>
      </c>
      <c r="AH808" s="107"/>
      <c r="AI808" s="107"/>
      <c r="AJ808" s="107"/>
      <c r="AK808" s="107"/>
      <c r="AL808" s="107"/>
      <c r="AM808" s="107"/>
      <c r="AN808" s="118" t="s">
        <v>11744</v>
      </c>
      <c r="AO808" s="105"/>
      <c r="AP808" s="107"/>
      <c r="AQ808" s="109"/>
      <c r="AR808" s="109" t="str">
        <f>IFERROR(__xludf.DUMMYFUNCTION("IF(IFERROR(VLOOKUP(A808, IMPORTRANGE(""https://docs.google.com/spreadsheets/d/1f7uHQQgxgff8nh6aFDrh_cqkeFpcVPsvJILesm778_0"", ""工作表1!A:B""), 2, FALSE), """") &lt;&gt; """", ""有縮圖"", ""無縮圖"")"),"無縮圖")</f>
        <v>無縮圖</v>
      </c>
      <c r="AS808" s="107"/>
    </row>
    <row r="809">
      <c r="A809" s="114" t="s">
        <v>2174</v>
      </c>
      <c r="B809" s="94"/>
      <c r="C809" s="290" t="s">
        <v>2639</v>
      </c>
      <c r="D809" s="96"/>
      <c r="E809" s="97" t="s">
        <v>2641</v>
      </c>
      <c r="F809" s="98"/>
      <c r="G809" s="94" t="s">
        <v>140</v>
      </c>
      <c r="H809" s="100"/>
      <c r="I809" s="100"/>
      <c r="J809" s="117"/>
      <c r="K809" s="94"/>
      <c r="L809" s="111"/>
      <c r="M809" s="112" t="b">
        <v>1</v>
      </c>
      <c r="N809" s="113" t="b">
        <v>0</v>
      </c>
      <c r="O809" s="113" t="b">
        <v>0</v>
      </c>
      <c r="P809" s="113" t="b">
        <v>0</v>
      </c>
      <c r="Q809" s="107"/>
      <c r="R809" s="106" t="str">
        <f t="array" ref="R809">IFERROR(INDEX('印量調查區'!G:G, MATCH(A809, '印量調查區'!A:A, 0)), "")</f>
        <v/>
      </c>
      <c r="S809" s="118" t="s">
        <v>11746</v>
      </c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18" t="s">
        <v>11748</v>
      </c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5"/>
      <c r="AP809" s="107"/>
      <c r="AQ809" s="109"/>
      <c r="AR809" s="109" t="str">
        <f>IFERROR(__xludf.DUMMYFUNCTION("IF(IFERROR(VLOOKUP(A809, IMPORTRANGE(""https://docs.google.com/spreadsheets/d/1f7uHQQgxgff8nh6aFDrh_cqkeFpcVPsvJILesm778_0"", ""工作表1!A:B""), 2, FALSE), """") &lt;&gt; """", ""有縮圖"", ""無縮圖"")"),"無縮圖")</f>
        <v>無縮圖</v>
      </c>
      <c r="AS809" s="107"/>
    </row>
    <row r="810">
      <c r="A810" s="114" t="s">
        <v>2177</v>
      </c>
      <c r="B810" s="94"/>
      <c r="C810" s="290" t="s">
        <v>2328</v>
      </c>
      <c r="D810" s="97" t="s">
        <v>2328</v>
      </c>
      <c r="E810" s="96"/>
      <c r="F810" s="98"/>
      <c r="G810" s="94" t="s">
        <v>4066</v>
      </c>
      <c r="H810" s="100"/>
      <c r="I810" s="100"/>
      <c r="J810" s="117"/>
      <c r="K810" s="94"/>
      <c r="L810" s="111"/>
      <c r="M810" s="112" t="b">
        <v>1</v>
      </c>
      <c r="N810" s="113" t="b">
        <v>0</v>
      </c>
      <c r="O810" s="113" t="b">
        <v>0</v>
      </c>
      <c r="P810" s="113" t="b">
        <v>0</v>
      </c>
      <c r="Q810" s="107"/>
      <c r="R810" s="106" t="str">
        <f t="array" ref="R810">IFERROR(INDEX('印量調查區'!G:G, MATCH(A810, '印量調查區'!A:A, 0)), "")</f>
        <v/>
      </c>
      <c r="S810" s="118" t="s">
        <v>10075</v>
      </c>
      <c r="T810" s="107"/>
      <c r="U810" s="107"/>
      <c r="V810" s="107"/>
      <c r="W810" s="105" t="s">
        <v>3629</v>
      </c>
      <c r="X810" s="107"/>
      <c r="Y810" s="105" t="s">
        <v>118</v>
      </c>
      <c r="Z810" s="105" t="s">
        <v>3062</v>
      </c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5"/>
      <c r="AP810" s="107"/>
      <c r="AQ810" s="109"/>
      <c r="AR810" s="109" t="str">
        <f>IFERROR(__xludf.DUMMYFUNCTION("IF(IFERROR(VLOOKUP(A810, IMPORTRANGE(""https://docs.google.com/spreadsheets/d/1f7uHQQgxgff8nh6aFDrh_cqkeFpcVPsvJILesm778_0"", ""工作表1!A:B""), 2, FALSE), """") &lt;&gt; """", ""有縮圖"", ""無縮圖"")"),"有縮圖")</f>
        <v>有縮圖</v>
      </c>
      <c r="AS810" s="107"/>
    </row>
    <row r="811">
      <c r="A811" s="114" t="s">
        <v>2113</v>
      </c>
      <c r="B811" s="94" t="s">
        <v>11751</v>
      </c>
      <c r="C811" s="290" t="s">
        <v>2112</v>
      </c>
      <c r="D811" s="96"/>
      <c r="E811" s="96"/>
      <c r="F811" s="98"/>
      <c r="G811" s="94" t="s">
        <v>144</v>
      </c>
      <c r="H811" s="99"/>
      <c r="I811" s="99"/>
      <c r="J811" s="110"/>
      <c r="K811" s="98"/>
      <c r="L811" s="111"/>
      <c r="M811" s="112" t="b">
        <v>1</v>
      </c>
      <c r="N811" s="113" t="b">
        <v>0</v>
      </c>
      <c r="O811" s="113" t="b">
        <v>1</v>
      </c>
      <c r="P811" s="113" t="b">
        <v>0</v>
      </c>
      <c r="Q811" s="107"/>
      <c r="R811" s="106" t="str">
        <f t="array" ref="R811">IFERROR(INDEX('印量調查區'!G:G, MATCH(A811, '印量調查區'!A:A, 0)), "")</f>
        <v/>
      </c>
      <c r="S811" s="118" t="s">
        <v>11754</v>
      </c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18" t="s">
        <v>11756</v>
      </c>
      <c r="AO811" s="107"/>
      <c r="AP811" s="107"/>
      <c r="AQ811" s="109"/>
      <c r="AR811" s="109" t="str">
        <f>IFERROR(__xludf.DUMMYFUNCTION("IF(IFERROR(VLOOKUP(A811, IMPORTRANGE(""https://docs.google.com/spreadsheets/d/1f7uHQQgxgff8nh6aFDrh_cqkeFpcVPsvJILesm778_0"", ""工作表1!A:B""), 2, FALSE), """") &lt;&gt; """", ""有縮圖"", ""無縮圖"")"),"無縮圖")</f>
        <v>無縮圖</v>
      </c>
      <c r="AS811" s="107"/>
    </row>
    <row r="812">
      <c r="A812" s="114" t="s">
        <v>2180</v>
      </c>
      <c r="B812" s="94" t="s">
        <v>5749</v>
      </c>
      <c r="C812" s="351"/>
      <c r="D812" s="97" t="s">
        <v>3167</v>
      </c>
      <c r="E812" s="116"/>
      <c r="F812" s="98"/>
      <c r="G812" s="94" t="s">
        <v>144</v>
      </c>
      <c r="H812" s="100"/>
      <c r="I812" s="99"/>
      <c r="J812" s="110"/>
      <c r="K812" s="94"/>
      <c r="L812" s="111"/>
      <c r="M812" s="112" t="b">
        <v>1</v>
      </c>
      <c r="N812" s="113" t="b">
        <v>0</v>
      </c>
      <c r="O812" s="113" t="b">
        <v>0</v>
      </c>
      <c r="P812" s="113" t="b">
        <v>0</v>
      </c>
      <c r="Q812" s="105"/>
      <c r="R812" s="106" t="str">
        <f t="array" ref="R812">IFERROR(INDEX('印量調查區'!G:G, MATCH(A812, '印量調查區'!A:A, 0)), "")</f>
        <v/>
      </c>
      <c r="S812" s="118" t="s">
        <v>5752</v>
      </c>
      <c r="T812" s="107"/>
      <c r="U812" s="107"/>
      <c r="V812" s="107"/>
      <c r="W812" s="118" t="s">
        <v>5753</v>
      </c>
      <c r="X812" s="107"/>
      <c r="Y812" s="118" t="s">
        <v>5754</v>
      </c>
      <c r="Z812" s="118" t="s">
        <v>5755</v>
      </c>
      <c r="AA812" s="107"/>
      <c r="AB812" s="107"/>
      <c r="AC812" s="107"/>
      <c r="AD812" s="107"/>
      <c r="AE812" s="105"/>
      <c r="AF812" s="107"/>
      <c r="AG812" s="107"/>
      <c r="AH812" s="107"/>
      <c r="AI812" s="107"/>
      <c r="AJ812" s="107"/>
      <c r="AK812" s="107"/>
      <c r="AL812" s="105"/>
      <c r="AM812" s="107"/>
      <c r="AN812" s="105"/>
      <c r="AO812" s="107"/>
      <c r="AP812" s="107"/>
      <c r="AQ812" s="109"/>
      <c r="AR812" s="109" t="str">
        <f>IFERROR(__xludf.DUMMYFUNCTION("IF(IFERROR(VLOOKUP(A812, IMPORTRANGE(""https://docs.google.com/spreadsheets/d/1f7uHQQgxgff8nh6aFDrh_cqkeFpcVPsvJILesm778_0"", ""工作表1!A:B""), 2, FALSE), """") &lt;&gt; """", ""有縮圖"", ""無縮圖"")"),"有縮圖")</f>
        <v>有縮圖</v>
      </c>
      <c r="AS812" s="107"/>
    </row>
    <row r="813">
      <c r="A813" s="114" t="s">
        <v>2182</v>
      </c>
      <c r="B813" s="94"/>
      <c r="C813" s="351"/>
      <c r="D813" s="96"/>
      <c r="E813" s="97" t="s">
        <v>2968</v>
      </c>
      <c r="F813" s="98"/>
      <c r="G813" s="94" t="s">
        <v>144</v>
      </c>
      <c r="H813" s="99"/>
      <c r="I813" s="100"/>
      <c r="J813" s="101"/>
      <c r="K813" s="98"/>
      <c r="L813" s="111"/>
      <c r="M813" s="112" t="b">
        <v>1</v>
      </c>
      <c r="N813" s="113" t="b">
        <v>0</v>
      </c>
      <c r="O813" s="113" t="b">
        <v>0</v>
      </c>
      <c r="P813" s="113" t="b">
        <v>0</v>
      </c>
      <c r="Q813" s="105"/>
      <c r="R813" s="106" t="str">
        <f t="array" ref="R813">IFERROR(INDEX('印量調查區'!G:G, MATCH(A813, '印量調查區'!A:A, 0)), "")</f>
        <v/>
      </c>
      <c r="S813" s="107"/>
      <c r="T813" s="107"/>
      <c r="U813" s="107"/>
      <c r="V813" s="107"/>
      <c r="W813" s="259"/>
      <c r="X813" s="107"/>
      <c r="Y813" s="107"/>
      <c r="Z813" s="118" t="s">
        <v>11771</v>
      </c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  <c r="AQ813" s="109"/>
      <c r="AR813" s="109" t="str">
        <f>IFERROR(__xludf.DUMMYFUNCTION("IF(IFERROR(VLOOKUP(A813, IMPORTRANGE(""https://docs.google.com/spreadsheets/d/1f7uHQQgxgff8nh6aFDrh_cqkeFpcVPsvJILesm778_0"", ""工作表1!A:B""), 2, FALSE), """") &lt;&gt; """", ""有縮圖"", ""無縮圖"")"),"無縮圖")</f>
        <v>無縮圖</v>
      </c>
      <c r="AS813" s="107"/>
    </row>
    <row r="814">
      <c r="A814" s="114" t="s">
        <v>2183</v>
      </c>
      <c r="B814" s="94" t="s">
        <v>11774</v>
      </c>
      <c r="C814" s="164"/>
      <c r="D814" s="97" t="s">
        <v>3152</v>
      </c>
      <c r="E814" s="115" t="s">
        <v>3666</v>
      </c>
      <c r="F814" s="98"/>
      <c r="G814" s="94" t="s">
        <v>6957</v>
      </c>
      <c r="H814" s="100" t="s">
        <v>34</v>
      </c>
      <c r="I814" s="100" t="s">
        <v>84</v>
      </c>
      <c r="J814" s="117"/>
      <c r="K814" s="94" t="s">
        <v>11775</v>
      </c>
      <c r="L814" s="111"/>
      <c r="M814" s="112" t="b">
        <v>1</v>
      </c>
      <c r="N814" s="113" t="b">
        <v>1</v>
      </c>
      <c r="O814" s="113" t="b">
        <v>0</v>
      </c>
      <c r="P814" s="113" t="b">
        <v>1</v>
      </c>
      <c r="Q814" s="105"/>
      <c r="R814" s="106" t="str">
        <f t="array" ref="R814">IFERROR(INDEX('印量調查區'!G:G, MATCH(A814, '印量調查區'!A:A, 0)), "")</f>
        <v/>
      </c>
      <c r="S814" s="107"/>
      <c r="T814" s="107"/>
      <c r="U814" s="107"/>
      <c r="V814" s="107"/>
      <c r="W814" s="118" t="s">
        <v>11777</v>
      </c>
      <c r="X814" s="107"/>
      <c r="Y814" s="107"/>
      <c r="Z814" s="107"/>
      <c r="AA814" s="107"/>
      <c r="AB814" s="107"/>
      <c r="AC814" s="107"/>
      <c r="AD814" s="107"/>
      <c r="AE814" s="118" t="s">
        <v>11778</v>
      </c>
      <c r="AF814" s="118" t="s">
        <v>11782</v>
      </c>
      <c r="AG814" s="118" t="s">
        <v>11783</v>
      </c>
      <c r="AH814" s="107"/>
      <c r="AI814" s="107"/>
      <c r="AJ814" s="107"/>
      <c r="AK814" s="107"/>
      <c r="AL814" s="105"/>
      <c r="AM814" s="107"/>
      <c r="AN814" s="105"/>
      <c r="AO814" s="118" t="s">
        <v>11785</v>
      </c>
      <c r="AP814" s="107"/>
      <c r="AQ814" s="109"/>
      <c r="AR814" s="109" t="str">
        <f>IFERROR(__xludf.DUMMYFUNCTION("IF(IFERROR(VLOOKUP(A814, IMPORTRANGE(""https://docs.google.com/spreadsheets/d/1f7uHQQgxgff8nh6aFDrh_cqkeFpcVPsvJILesm778_0"", ""工作表1!A:B""), 2, FALSE), """") &lt;&gt; """", ""有縮圖"", ""無縮圖"")"),"無縮圖")</f>
        <v>無縮圖</v>
      </c>
      <c r="AS814" s="107"/>
    </row>
    <row r="815">
      <c r="A815" s="284" t="s">
        <v>2185</v>
      </c>
      <c r="B815" s="94"/>
      <c r="C815" s="120" t="s">
        <v>2279</v>
      </c>
      <c r="D815" s="96"/>
      <c r="E815" s="96"/>
      <c r="F815" s="98"/>
      <c r="G815" s="94" t="s">
        <v>144</v>
      </c>
      <c r="H815" s="100"/>
      <c r="I815" s="100"/>
      <c r="J815" s="110"/>
      <c r="K815" s="94"/>
      <c r="L815" s="111"/>
      <c r="M815" s="112" t="b">
        <v>1</v>
      </c>
      <c r="N815" s="113" t="b">
        <v>0</v>
      </c>
      <c r="O815" s="113" t="b">
        <v>0</v>
      </c>
      <c r="P815" s="113" t="b">
        <v>0</v>
      </c>
      <c r="Q815" s="107"/>
      <c r="R815" s="106"/>
      <c r="S815" s="172" t="s">
        <v>11787</v>
      </c>
      <c r="T815" s="107"/>
      <c r="U815" s="107"/>
      <c r="V815" s="107"/>
      <c r="W815" s="183"/>
      <c r="X815" s="107"/>
      <c r="Y815" s="107"/>
      <c r="Z815" s="107"/>
      <c r="AA815" s="107"/>
      <c r="AB815" s="107"/>
      <c r="AC815" s="107"/>
      <c r="AD815" s="107"/>
      <c r="AE815" s="118" t="s">
        <v>11789</v>
      </c>
      <c r="AF815" s="105"/>
      <c r="AG815" s="105"/>
      <c r="AH815" s="107"/>
      <c r="AI815" s="105"/>
      <c r="AJ815" s="107"/>
      <c r="AK815" s="107"/>
      <c r="AL815" s="107"/>
      <c r="AM815" s="107"/>
      <c r="AN815" s="183"/>
      <c r="AO815" s="105"/>
      <c r="AP815" s="107"/>
      <c r="AQ815" s="109"/>
      <c r="AR815" s="109" t="str">
        <f>IFERROR(__xludf.DUMMYFUNCTION("IF(IFERROR(VLOOKUP(A815, IMPORTRANGE(""https://docs.google.com/spreadsheets/d/1f7uHQQgxgff8nh6aFDrh_cqkeFpcVPsvJILesm778_0"", ""工作表1!A:B""), 2, FALSE), """") &lt;&gt; """", ""有縮圖"", ""無縮圖"")"),"無縮圖")</f>
        <v>無縮圖</v>
      </c>
      <c r="AS815" s="107"/>
    </row>
    <row r="816">
      <c r="A816" s="114" t="s">
        <v>2188</v>
      </c>
      <c r="B816" s="94" t="s">
        <v>11791</v>
      </c>
      <c r="C816" s="351"/>
      <c r="D816" s="115" t="s">
        <v>3089</v>
      </c>
      <c r="E816" s="97" t="s">
        <v>3089</v>
      </c>
      <c r="F816" s="98"/>
      <c r="G816" s="94" t="s">
        <v>10957</v>
      </c>
      <c r="H816" s="100" t="s">
        <v>34</v>
      </c>
      <c r="I816" s="100" t="s">
        <v>84</v>
      </c>
      <c r="J816" s="110"/>
      <c r="K816" s="94" t="s">
        <v>11792</v>
      </c>
      <c r="L816" s="111"/>
      <c r="M816" s="112" t="b">
        <v>1</v>
      </c>
      <c r="N816" s="113" t="b">
        <v>1</v>
      </c>
      <c r="O816" s="113" t="b">
        <v>1</v>
      </c>
      <c r="P816" s="113" t="b">
        <v>1</v>
      </c>
      <c r="Q816" s="105"/>
      <c r="R816" s="106" t="str">
        <f t="array" ref="R816">IFERROR(INDEX('印量調查區'!G:G, MATCH(A816, '印量調查區'!A:A, 0)), "")</f>
        <v/>
      </c>
      <c r="S816" s="107"/>
      <c r="T816" s="107"/>
      <c r="U816" s="107"/>
      <c r="V816" s="107"/>
      <c r="W816" s="118" t="s">
        <v>10959</v>
      </c>
      <c r="X816" s="107"/>
      <c r="Y816" s="107"/>
      <c r="Z816" s="107"/>
      <c r="AA816" s="107"/>
      <c r="AB816" s="105"/>
      <c r="AC816" s="107"/>
      <c r="AD816" s="107"/>
      <c r="AE816" s="118" t="s">
        <v>10960</v>
      </c>
      <c r="AF816" s="118" t="s">
        <v>10961</v>
      </c>
      <c r="AG816" s="107"/>
      <c r="AH816" s="107"/>
      <c r="AI816" s="107"/>
      <c r="AJ816" s="107"/>
      <c r="AK816" s="107"/>
      <c r="AL816" s="105"/>
      <c r="AM816" s="107"/>
      <c r="AN816" s="118" t="s">
        <v>11796</v>
      </c>
      <c r="AO816" s="118" t="s">
        <v>11800</v>
      </c>
      <c r="AP816" s="107"/>
      <c r="AQ816" s="109"/>
      <c r="AR816" s="109" t="str">
        <f>IFERROR(__xludf.DUMMYFUNCTION("IF(IFERROR(VLOOKUP(A816, IMPORTRANGE(""https://docs.google.com/spreadsheets/d/1f7uHQQgxgff8nh6aFDrh_cqkeFpcVPsvJILesm778_0"", ""工作表1!A:B""), 2, FALSE), """") &lt;&gt; """", ""有縮圖"", ""無縮圖"")"),"無縮圖")</f>
        <v>無縮圖</v>
      </c>
      <c r="AS816" s="107"/>
    </row>
    <row r="817">
      <c r="A817" s="114" t="s">
        <v>2190</v>
      </c>
      <c r="B817" s="94"/>
      <c r="C817" s="351"/>
      <c r="D817" s="115" t="s">
        <v>2997</v>
      </c>
      <c r="E817" s="96"/>
      <c r="F817" s="98"/>
      <c r="G817" s="94" t="s">
        <v>144</v>
      </c>
      <c r="H817" s="100" t="s">
        <v>34</v>
      </c>
      <c r="I817" s="100" t="s">
        <v>108</v>
      </c>
      <c r="J817" s="117" t="s">
        <v>11802</v>
      </c>
      <c r="K817" s="94" t="s">
        <v>11803</v>
      </c>
      <c r="L817" s="111"/>
      <c r="M817" s="112" t="b">
        <v>1</v>
      </c>
      <c r="N817" s="113" t="b">
        <v>1</v>
      </c>
      <c r="O817" s="113" t="b">
        <v>1</v>
      </c>
      <c r="P817" s="113" t="b">
        <v>1</v>
      </c>
      <c r="Q817" s="107"/>
      <c r="R817" s="106" t="str">
        <f t="array" ref="R817">IFERROR(INDEX('印量調查區'!G:G, MATCH(A817, '印量調查區'!A:A, 0)), "")</f>
        <v/>
      </c>
      <c r="S817" s="107"/>
      <c r="T817" s="107"/>
      <c r="U817" s="107"/>
      <c r="V817" s="107"/>
      <c r="W817" s="118" t="s">
        <v>11804</v>
      </c>
      <c r="X817" s="107"/>
      <c r="Y817" s="118" t="s">
        <v>11806</v>
      </c>
      <c r="Z817" s="118" t="s">
        <v>11807</v>
      </c>
      <c r="AA817" s="107"/>
      <c r="AB817" s="107"/>
      <c r="AC817" s="107"/>
      <c r="AD817" s="107"/>
      <c r="AE817" s="107"/>
      <c r="AF817" s="107"/>
      <c r="AG817" s="107"/>
      <c r="AH817" s="107"/>
      <c r="AI817" s="107"/>
      <c r="AJ817" s="28" t="s">
        <v>11809</v>
      </c>
      <c r="AK817" s="118" t="s">
        <v>11810</v>
      </c>
      <c r="AL817" s="107"/>
      <c r="AM817" s="107"/>
      <c r="AN817" s="118" t="s">
        <v>11812</v>
      </c>
      <c r="AO817" s="118" t="s">
        <v>11813</v>
      </c>
      <c r="AP817" s="28" t="s">
        <v>11814</v>
      </c>
      <c r="AQ817" s="109"/>
      <c r="AR817" s="109" t="str">
        <f>IFERROR(__xludf.DUMMYFUNCTION("IF(IFERROR(VLOOKUP(A817, IMPORTRANGE(""https://docs.google.com/spreadsheets/d/1f7uHQQgxgff8nh6aFDrh_cqkeFpcVPsvJILesm778_0"", ""工作表1!A:B""), 2, FALSE), """") &lt;&gt; """", ""有縮圖"", ""無縮圖"")"),"有縮圖")</f>
        <v>有縮圖</v>
      </c>
      <c r="AS817" s="107"/>
    </row>
    <row r="818">
      <c r="A818" s="114" t="s">
        <v>2191</v>
      </c>
      <c r="B818" s="94"/>
      <c r="C818" s="351"/>
      <c r="D818" s="97" t="s">
        <v>2306</v>
      </c>
      <c r="E818" s="97" t="s">
        <v>3607</v>
      </c>
      <c r="F818" s="98"/>
      <c r="G818" s="94" t="s">
        <v>144</v>
      </c>
      <c r="H818" s="100" t="s">
        <v>34</v>
      </c>
      <c r="I818" s="100" t="s">
        <v>84</v>
      </c>
      <c r="J818" s="110"/>
      <c r="K818" s="94" t="s">
        <v>11819</v>
      </c>
      <c r="L818" s="111"/>
      <c r="M818" s="112" t="b">
        <v>1</v>
      </c>
      <c r="N818" s="113" t="b">
        <v>1</v>
      </c>
      <c r="O818" s="113" t="b">
        <v>0</v>
      </c>
      <c r="P818" s="113" t="b">
        <v>1</v>
      </c>
      <c r="Q818" s="107"/>
      <c r="R818" s="106" t="str">
        <f t="array" ref="R818">IFERROR(INDEX('印量調查區'!G:G, MATCH(A818, '印量調查區'!A:A, 0)), "")</f>
        <v/>
      </c>
      <c r="S818" s="118" t="s">
        <v>11820</v>
      </c>
      <c r="T818" s="107"/>
      <c r="U818" s="107"/>
      <c r="V818" s="107"/>
      <c r="W818" s="118" t="s">
        <v>11821</v>
      </c>
      <c r="X818" s="107"/>
      <c r="Y818" s="118" t="s">
        <v>11822</v>
      </c>
      <c r="Z818" s="118" t="s">
        <v>11823</v>
      </c>
      <c r="AA818" s="107"/>
      <c r="AB818" s="107"/>
      <c r="AC818" s="107"/>
      <c r="AD818" s="107"/>
      <c r="AE818" s="107"/>
      <c r="AF818" s="107"/>
      <c r="AG818" s="107"/>
      <c r="AH818" s="107"/>
      <c r="AI818" s="107"/>
      <c r="AJ818" s="107"/>
      <c r="AK818" s="107"/>
      <c r="AL818" s="107"/>
      <c r="AM818" s="107"/>
      <c r="AN818" s="107"/>
      <c r="AO818" s="108" t="s">
        <v>11824</v>
      </c>
      <c r="AP818" s="107"/>
      <c r="AQ818" s="109"/>
      <c r="AR818" s="109" t="str">
        <f>IFERROR(__xludf.DUMMYFUNCTION("IF(IFERROR(VLOOKUP(A818, IMPORTRANGE(""https://docs.google.com/spreadsheets/d/1f7uHQQgxgff8nh6aFDrh_cqkeFpcVPsvJILesm778_0"", ""工作表1!A:B""), 2, FALSE), """") &lt;&gt; """", ""有縮圖"", ""無縮圖"")"),"無縮圖")</f>
        <v>無縮圖</v>
      </c>
      <c r="AS818" s="107"/>
    </row>
    <row r="819">
      <c r="A819" s="114" t="s">
        <v>2194</v>
      </c>
      <c r="B819" s="94" t="s">
        <v>11826</v>
      </c>
      <c r="C819" s="351"/>
      <c r="D819" s="115" t="s">
        <v>3121</v>
      </c>
      <c r="E819" s="97" t="s">
        <v>3121</v>
      </c>
      <c r="F819" s="98"/>
      <c r="G819" s="94" t="s">
        <v>144</v>
      </c>
      <c r="H819" s="99"/>
      <c r="I819" s="99"/>
      <c r="J819" s="110"/>
      <c r="K819" s="98"/>
      <c r="L819" s="111"/>
      <c r="M819" s="112" t="b">
        <v>1</v>
      </c>
      <c r="N819" s="113" t="b">
        <v>0</v>
      </c>
      <c r="O819" s="113" t="b">
        <v>0</v>
      </c>
      <c r="P819" s="113" t="b">
        <v>0</v>
      </c>
      <c r="Q819" s="107"/>
      <c r="R819" s="106" t="str">
        <f t="array" ref="R819">IFERROR(INDEX('印量調查區'!G:G, MATCH(A819, '印量調查區'!A:A, 0)), "")</f>
        <v/>
      </c>
      <c r="S819" s="118" t="s">
        <v>11829</v>
      </c>
      <c r="T819" s="107"/>
      <c r="U819" s="107"/>
      <c r="V819" s="107"/>
      <c r="W819" s="118" t="s">
        <v>11832</v>
      </c>
      <c r="X819" s="107"/>
      <c r="Y819" s="107"/>
      <c r="Z819" s="118" t="s">
        <v>11833</v>
      </c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  <c r="AQ819" s="109"/>
      <c r="AR819" s="109" t="str">
        <f>IFERROR(__xludf.DUMMYFUNCTION("IF(IFERROR(VLOOKUP(A819, IMPORTRANGE(""https://docs.google.com/spreadsheets/d/1f7uHQQgxgff8nh6aFDrh_cqkeFpcVPsvJILesm778_0"", ""工作表1!A:B""), 2, FALSE), """") &lt;&gt; """", ""有縮圖"", ""無縮圖"")"),"有縮圖")</f>
        <v>有縮圖</v>
      </c>
      <c r="AS819" s="107"/>
    </row>
    <row r="820">
      <c r="A820" s="114" t="s">
        <v>1844</v>
      </c>
      <c r="B820" s="94" t="s">
        <v>8623</v>
      </c>
      <c r="C820" s="290" t="s">
        <v>1843</v>
      </c>
      <c r="D820" s="97" t="s">
        <v>1843</v>
      </c>
      <c r="E820" s="116"/>
      <c r="F820" s="98"/>
      <c r="G820" s="94" t="s">
        <v>144</v>
      </c>
      <c r="H820" s="100" t="s">
        <v>35</v>
      </c>
      <c r="I820" s="100" t="s">
        <v>84</v>
      </c>
      <c r="J820" s="110"/>
      <c r="K820" s="94" t="s">
        <v>11836</v>
      </c>
      <c r="L820" s="111"/>
      <c r="M820" s="112" t="b">
        <v>1</v>
      </c>
      <c r="N820" s="113" t="b">
        <v>1</v>
      </c>
      <c r="O820" s="113" t="b">
        <v>0</v>
      </c>
      <c r="P820" s="113" t="b">
        <v>1</v>
      </c>
      <c r="Q820" s="105"/>
      <c r="R820" s="106" t="str">
        <f t="array" ref="R820">IFERROR(INDEX('印量調查區'!G:G, MATCH(A820, '印量調查區'!A:A, 0)), "")</f>
        <v/>
      </c>
      <c r="S820" s="118" t="s">
        <v>8627</v>
      </c>
      <c r="T820" s="107"/>
      <c r="U820" s="107"/>
      <c r="V820" s="107"/>
      <c r="W820" s="118" t="s">
        <v>8629</v>
      </c>
      <c r="X820" s="105"/>
      <c r="Y820" s="105" t="s">
        <v>8630</v>
      </c>
      <c r="Z820" s="118" t="s">
        <v>8631</v>
      </c>
      <c r="AA820" s="105"/>
      <c r="AB820" s="107"/>
      <c r="AC820" s="107"/>
      <c r="AD820" s="107"/>
      <c r="AE820" s="107"/>
      <c r="AF820" s="105"/>
      <c r="AG820" s="105"/>
      <c r="AH820" s="107"/>
      <c r="AI820" s="107"/>
      <c r="AJ820" s="107"/>
      <c r="AK820" s="105"/>
      <c r="AL820" s="107"/>
      <c r="AM820" s="107"/>
      <c r="AN820" s="107"/>
      <c r="AO820" s="118" t="s">
        <v>11839</v>
      </c>
      <c r="AP820" s="107"/>
      <c r="AQ820" s="109"/>
      <c r="AR820" s="109" t="str">
        <f>IFERROR(__xludf.DUMMYFUNCTION("IF(IFERROR(VLOOKUP(A820, IMPORTRANGE(""https://docs.google.com/spreadsheets/d/1f7uHQQgxgff8nh6aFDrh_cqkeFpcVPsvJILesm778_0"", ""工作表1!A:B""), 2, FALSE), """") &lt;&gt; """", ""有縮圖"", ""無縮圖"")"),"有縮圖")</f>
        <v>有縮圖</v>
      </c>
      <c r="AS820" s="107"/>
    </row>
    <row r="821">
      <c r="A821" s="114" t="s">
        <v>2197</v>
      </c>
      <c r="B821" s="94"/>
      <c r="C821" s="351"/>
      <c r="D821" s="97" t="s">
        <v>2043</v>
      </c>
      <c r="E821" s="96"/>
      <c r="F821" s="98"/>
      <c r="G821" s="94" t="s">
        <v>144</v>
      </c>
      <c r="H821" s="99"/>
      <c r="I821" s="100" t="s">
        <v>108</v>
      </c>
      <c r="J821" s="117" t="s">
        <v>3050</v>
      </c>
      <c r="K821" s="98"/>
      <c r="L821" s="111"/>
      <c r="M821" s="112" t="b">
        <v>1</v>
      </c>
      <c r="N821" s="113" t="b">
        <v>1</v>
      </c>
      <c r="O821" s="113" t="b">
        <v>0</v>
      </c>
      <c r="P821" s="113" t="b">
        <v>0</v>
      </c>
      <c r="Q821" s="107"/>
      <c r="R821" s="106" t="str">
        <f t="array" ref="R821">IFERROR(INDEX('印量調查區'!G:G, MATCH(A821, '印量調查區'!A:A, 0)), "")</f>
        <v/>
      </c>
      <c r="S821" s="118" t="s">
        <v>11845</v>
      </c>
      <c r="T821" s="107"/>
      <c r="U821" s="107"/>
      <c r="V821" s="107"/>
      <c r="W821" s="118" t="s">
        <v>11851</v>
      </c>
      <c r="X821" s="107"/>
      <c r="Y821" s="107"/>
      <c r="Z821" s="118" t="s">
        <v>11853</v>
      </c>
      <c r="AA821" s="107"/>
      <c r="AB821" s="107"/>
      <c r="AC821" s="107"/>
      <c r="AD821" s="107"/>
      <c r="AE821" s="118" t="s">
        <v>11855</v>
      </c>
      <c r="AF821" s="107"/>
      <c r="AG821" s="107"/>
      <c r="AH821" s="107"/>
      <c r="AI821" s="107"/>
      <c r="AJ821" s="107"/>
      <c r="AK821" s="107"/>
      <c r="AL821" s="107"/>
      <c r="AM821" s="107"/>
      <c r="AN821" s="107"/>
      <c r="AO821" s="107"/>
      <c r="AP821" s="107"/>
      <c r="AQ821" s="109"/>
      <c r="AR821" s="109" t="str">
        <f>IFERROR(__xludf.DUMMYFUNCTION("IF(IFERROR(VLOOKUP(A821, IMPORTRANGE(""https://docs.google.com/spreadsheets/d/1f7uHQQgxgff8nh6aFDrh_cqkeFpcVPsvJILesm778_0"", ""工作表1!A:B""), 2, FALSE), """") &lt;&gt; """", ""有縮圖"", ""無縮圖"")"),"無縮圖")</f>
        <v>無縮圖</v>
      </c>
      <c r="AS821" s="107"/>
    </row>
    <row r="822">
      <c r="A822" s="114" t="s">
        <v>2200</v>
      </c>
      <c r="B822" s="94"/>
      <c r="C822" s="351"/>
      <c r="D822" s="97" t="s">
        <v>3158</v>
      </c>
      <c r="E822" s="96"/>
      <c r="F822" s="98"/>
      <c r="G822" s="94" t="s">
        <v>144</v>
      </c>
      <c r="H822" s="99"/>
      <c r="I822" s="100" t="s">
        <v>84</v>
      </c>
      <c r="J822" s="110"/>
      <c r="K822" s="94" t="s">
        <v>11858</v>
      </c>
      <c r="L822" s="111"/>
      <c r="M822" s="112" t="b">
        <v>1</v>
      </c>
      <c r="N822" s="113" t="b">
        <v>1</v>
      </c>
      <c r="O822" s="113" t="b">
        <v>1</v>
      </c>
      <c r="P822" s="113" t="b">
        <v>0</v>
      </c>
      <c r="Q822" s="107"/>
      <c r="R822" s="106" t="str">
        <f t="array" ref="R822">IFERROR(INDEX('印量調查區'!G:G, MATCH(A822, '印量調查區'!A:A, 0)), "")</f>
        <v/>
      </c>
      <c r="S822" s="107"/>
      <c r="T822" s="107"/>
      <c r="U822" s="107"/>
      <c r="V822" s="107"/>
      <c r="W822" s="118" t="s">
        <v>11862</v>
      </c>
      <c r="X822" s="107"/>
      <c r="Y822" s="107"/>
      <c r="Z822" s="118" t="s">
        <v>11863</v>
      </c>
      <c r="AA822" s="107"/>
      <c r="AB822" s="107"/>
      <c r="AC822" s="107"/>
      <c r="AD822" s="105" t="s">
        <v>11864</v>
      </c>
      <c r="AE822" s="107"/>
      <c r="AF822" s="118" t="s">
        <v>11865</v>
      </c>
      <c r="AG822" s="107"/>
      <c r="AH822" s="107"/>
      <c r="AI822" s="107"/>
      <c r="AJ822" s="107"/>
      <c r="AK822" s="107"/>
      <c r="AL822" s="118" t="s">
        <v>11867</v>
      </c>
      <c r="AM822" s="118" t="s">
        <v>11868</v>
      </c>
      <c r="AN822" s="118" t="s">
        <v>11870</v>
      </c>
      <c r="AO822" s="107"/>
      <c r="AP822" s="107"/>
      <c r="AQ822" s="109"/>
      <c r="AR822" s="109" t="str">
        <f>IFERROR(__xludf.DUMMYFUNCTION("IF(IFERROR(VLOOKUP(A822, IMPORTRANGE(""https://docs.google.com/spreadsheets/d/1f7uHQQgxgff8nh6aFDrh_cqkeFpcVPsvJILesm778_0"", ""工作表1!A:B""), 2, FALSE), """") &lt;&gt; """", ""有縮圖"", ""無縮圖"")"),"有縮圖")</f>
        <v>有縮圖</v>
      </c>
      <c r="AS822" s="107"/>
    </row>
    <row r="823">
      <c r="A823" s="114" t="s">
        <v>2203</v>
      </c>
      <c r="B823" s="94"/>
      <c r="C823" s="351"/>
      <c r="D823" s="116"/>
      <c r="E823" s="97" t="s">
        <v>2726</v>
      </c>
      <c r="F823" s="98"/>
      <c r="G823" s="94" t="s">
        <v>140</v>
      </c>
      <c r="H823" s="99"/>
      <c r="I823" s="99"/>
      <c r="J823" s="110"/>
      <c r="K823" s="98"/>
      <c r="L823" s="111"/>
      <c r="M823" s="112" t="b">
        <v>0</v>
      </c>
      <c r="N823" s="113" t="b">
        <v>0</v>
      </c>
      <c r="O823" s="113" t="b">
        <v>0</v>
      </c>
      <c r="P823" s="113" t="b">
        <v>0</v>
      </c>
      <c r="Q823" s="107"/>
      <c r="R823" s="106" t="str">
        <f t="array" ref="R823">IFERROR(INDEX('印量調查區'!G:G, MATCH(A823, '印量調查區'!A:A, 0)), "")</f>
        <v/>
      </c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  <c r="AI823" s="107"/>
      <c r="AJ823" s="107"/>
      <c r="AK823" s="107"/>
      <c r="AL823" s="107"/>
      <c r="AM823" s="107"/>
      <c r="AN823" s="107"/>
      <c r="AO823" s="107"/>
      <c r="AP823" s="107"/>
      <c r="AQ823" s="109"/>
      <c r="AR823" s="109" t="str">
        <f>IFERROR(__xludf.DUMMYFUNCTION("IF(IFERROR(VLOOKUP(A823, IMPORTRANGE(""https://docs.google.com/spreadsheets/d/1f7uHQQgxgff8nh6aFDrh_cqkeFpcVPsvJILesm778_0"", ""工作表1!A:B""), 2, FALSE), """") &lt;&gt; """", ""有縮圖"", ""無縮圖"")"),"無縮圖")</f>
        <v>無縮圖</v>
      </c>
      <c r="AS823" s="107"/>
    </row>
    <row r="824">
      <c r="A824" s="114" t="s">
        <v>2205</v>
      </c>
      <c r="B824" s="94"/>
      <c r="C824" s="290" t="s">
        <v>2742</v>
      </c>
      <c r="D824" s="115" t="s">
        <v>2742</v>
      </c>
      <c r="E824" s="96"/>
      <c r="F824" s="98"/>
      <c r="G824" s="94" t="s">
        <v>140</v>
      </c>
      <c r="H824" s="99"/>
      <c r="I824" s="99"/>
      <c r="J824" s="110"/>
      <c r="K824" s="98"/>
      <c r="L824" s="111"/>
      <c r="M824" s="112" t="b">
        <v>1</v>
      </c>
      <c r="N824" s="113" t="b">
        <v>0</v>
      </c>
      <c r="O824" s="113" t="b">
        <v>0</v>
      </c>
      <c r="P824" s="113" t="b">
        <v>0</v>
      </c>
      <c r="Q824" s="107"/>
      <c r="R824" s="106" t="str">
        <f t="array" ref="R824">IFERROR(INDEX('印量調查區'!G:G, MATCH(A824, '印量調查區'!A:A, 0)), "")</f>
        <v/>
      </c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18" t="s">
        <v>11874</v>
      </c>
      <c r="AF824" s="107"/>
      <c r="AG824" s="107"/>
      <c r="AH824" s="107"/>
      <c r="AI824" s="107"/>
      <c r="AJ824" s="107"/>
      <c r="AK824" s="107"/>
      <c r="AL824" s="107"/>
      <c r="AM824" s="107"/>
      <c r="AN824" s="107"/>
      <c r="AO824" s="107"/>
      <c r="AP824" s="107"/>
      <c r="AQ824" s="109"/>
      <c r="AR824" s="109" t="str">
        <f>IFERROR(__xludf.DUMMYFUNCTION("IF(IFERROR(VLOOKUP(A824, IMPORTRANGE(""https://docs.google.com/spreadsheets/d/1f7uHQQgxgff8nh6aFDrh_cqkeFpcVPsvJILesm778_0"", ""工作表1!A:B""), 2, FALSE), """") &lt;&gt; """", ""有縮圖"", ""無縮圖"")"),"無縮圖")</f>
        <v>無縮圖</v>
      </c>
      <c r="AS824" s="107"/>
    </row>
    <row r="825">
      <c r="A825" s="114" t="s">
        <v>2208</v>
      </c>
      <c r="B825" s="94" t="s">
        <v>11250</v>
      </c>
      <c r="C825" s="351"/>
      <c r="D825" s="96"/>
      <c r="E825" s="97" t="s">
        <v>3310</v>
      </c>
      <c r="F825" s="98"/>
      <c r="G825" s="94" t="s">
        <v>11251</v>
      </c>
      <c r="H825" s="100"/>
      <c r="I825" s="100"/>
      <c r="J825" s="101"/>
      <c r="K825" s="94"/>
      <c r="L825" s="111"/>
      <c r="M825" s="112" t="b">
        <v>1</v>
      </c>
      <c r="N825" s="113" t="b">
        <v>0</v>
      </c>
      <c r="O825" s="113" t="b">
        <v>0</v>
      </c>
      <c r="P825" s="113" t="b">
        <v>0</v>
      </c>
      <c r="Q825" s="107"/>
      <c r="R825" s="106" t="str">
        <f t="array" ref="R825">IFERROR(INDEX('印量調查區'!G:G, MATCH(A825, '印量調查區'!A:A, 0)), "")</f>
        <v/>
      </c>
      <c r="S825" s="118" t="s">
        <v>11252</v>
      </c>
      <c r="T825" s="107"/>
      <c r="U825" s="107"/>
      <c r="V825" s="107"/>
      <c r="W825" s="118" t="s">
        <v>11253</v>
      </c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18" t="s">
        <v>11254</v>
      </c>
      <c r="AH825" s="107"/>
      <c r="AI825" s="107"/>
      <c r="AJ825" s="107"/>
      <c r="AK825" s="107"/>
      <c r="AL825" s="107"/>
      <c r="AM825" s="107"/>
      <c r="AN825" s="105"/>
      <c r="AO825" s="108"/>
      <c r="AP825" s="107"/>
      <c r="AQ825" s="109"/>
      <c r="AR825" s="109" t="str">
        <f>IFERROR(__xludf.DUMMYFUNCTION("IF(IFERROR(VLOOKUP(A825, IMPORTRANGE(""https://docs.google.com/spreadsheets/d/1f7uHQQgxgff8nh6aFDrh_cqkeFpcVPsvJILesm778_0"", ""工作表1!A:B""), 2, FALSE), """") &lt;&gt; """", ""有縮圖"", ""無縮圖"")"),"無縮圖")</f>
        <v>無縮圖</v>
      </c>
      <c r="AS825" s="107"/>
    </row>
    <row r="826">
      <c r="A826" s="114" t="s">
        <v>2211</v>
      </c>
      <c r="B826" s="94" t="s">
        <v>4921</v>
      </c>
      <c r="C826" s="351"/>
      <c r="D826" s="97" t="s">
        <v>3265</v>
      </c>
      <c r="E826" s="97" t="s">
        <v>2598</v>
      </c>
      <c r="F826" s="98"/>
      <c r="G826" s="94" t="s">
        <v>144</v>
      </c>
      <c r="H826" s="100"/>
      <c r="I826" s="100" t="s">
        <v>108</v>
      </c>
      <c r="J826" s="117" t="s">
        <v>145</v>
      </c>
      <c r="K826" s="94"/>
      <c r="L826" s="111"/>
      <c r="M826" s="112" t="b">
        <v>1</v>
      </c>
      <c r="N826" s="113" t="b">
        <v>1</v>
      </c>
      <c r="O826" s="113" t="b">
        <v>0</v>
      </c>
      <c r="P826" s="113" t="b">
        <v>0</v>
      </c>
      <c r="Q826" s="107"/>
      <c r="R826" s="106" t="str">
        <f t="array" ref="R826">IFERROR(INDEX('印量調查區'!G:G, MATCH(A826, '印量調查區'!A:A, 0)), "")</f>
        <v/>
      </c>
      <c r="S826" s="107"/>
      <c r="T826" s="107"/>
      <c r="U826" s="107"/>
      <c r="V826" s="107"/>
      <c r="W826" s="118" t="s">
        <v>4925</v>
      </c>
      <c r="X826" s="107"/>
      <c r="Y826" s="118" t="s">
        <v>4926</v>
      </c>
      <c r="Z826" s="118" t="s">
        <v>4927</v>
      </c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7"/>
      <c r="AN826" s="105"/>
      <c r="AO826" s="105"/>
      <c r="AP826" s="105"/>
      <c r="AQ826" s="109"/>
      <c r="AR826" s="109" t="str">
        <f>IFERROR(__xludf.DUMMYFUNCTION("IF(IFERROR(VLOOKUP(A826, IMPORTRANGE(""https://docs.google.com/spreadsheets/d/1f7uHQQgxgff8nh6aFDrh_cqkeFpcVPsvJILesm778_0"", ""工作表1!A:B""), 2, FALSE), """") &lt;&gt; """", ""有縮圖"", ""無縮圖"")"),"無縮圖")</f>
        <v>無縮圖</v>
      </c>
      <c r="AS826" s="107"/>
    </row>
    <row r="827">
      <c r="A827" s="114" t="s">
        <v>2213</v>
      </c>
      <c r="B827" s="94"/>
      <c r="C827" s="351"/>
      <c r="D827" s="97" t="s">
        <v>2829</v>
      </c>
      <c r="E827" s="97" t="s">
        <v>2829</v>
      </c>
      <c r="F827" s="98"/>
      <c r="G827" s="94"/>
      <c r="H827" s="100"/>
      <c r="I827" s="100"/>
      <c r="J827" s="101"/>
      <c r="K827" s="94"/>
      <c r="L827" s="111"/>
      <c r="M827" s="112" t="b">
        <v>1</v>
      </c>
      <c r="N827" s="113" t="b">
        <v>0</v>
      </c>
      <c r="O827" s="113" t="b">
        <v>0</v>
      </c>
      <c r="P827" s="113" t="b">
        <v>0</v>
      </c>
      <c r="Q827" s="107"/>
      <c r="R827" s="106" t="str">
        <f t="array" ref="R827">IFERROR(INDEX('印量調查區'!G:G, MATCH(A827, '印量調查區'!A:A, 0)), "")</f>
        <v/>
      </c>
      <c r="S827" s="107"/>
      <c r="T827" s="107"/>
      <c r="U827" s="107"/>
      <c r="V827" s="107"/>
      <c r="W827" s="105"/>
      <c r="X827" s="107"/>
      <c r="Y827" s="118" t="s">
        <v>11881</v>
      </c>
      <c r="Z827" s="118" t="s">
        <v>11883</v>
      </c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7"/>
      <c r="AN827" s="107"/>
      <c r="AO827" s="105"/>
      <c r="AP827" s="107"/>
      <c r="AQ827" s="109"/>
      <c r="AR827" s="109" t="str">
        <f>IFERROR(__xludf.DUMMYFUNCTION("IF(IFERROR(VLOOKUP(A827, IMPORTRANGE(""https://docs.google.com/spreadsheets/d/1f7uHQQgxgff8nh6aFDrh_cqkeFpcVPsvJILesm778_0"", ""工作表1!A:B""), 2, FALSE), """") &lt;&gt; """", ""有縮圖"", ""無縮圖"")"),"無縮圖")</f>
        <v>無縮圖</v>
      </c>
      <c r="AS827" s="107"/>
    </row>
    <row r="828">
      <c r="A828" s="114" t="s">
        <v>2217</v>
      </c>
      <c r="B828" s="94"/>
      <c r="C828" s="290" t="s">
        <v>2658</v>
      </c>
      <c r="D828" s="97" t="s">
        <v>3309</v>
      </c>
      <c r="E828" s="96"/>
      <c r="F828" s="98"/>
      <c r="G828" s="94" t="s">
        <v>140</v>
      </c>
      <c r="H828" s="99"/>
      <c r="I828" s="99"/>
      <c r="J828" s="110"/>
      <c r="K828" s="98"/>
      <c r="L828" s="111"/>
      <c r="M828" s="112" t="b">
        <v>1</v>
      </c>
      <c r="N828" s="113" t="b">
        <v>0</v>
      </c>
      <c r="O828" s="113" t="b">
        <v>0</v>
      </c>
      <c r="P828" s="113" t="b">
        <v>0</v>
      </c>
      <c r="Q828" s="107"/>
      <c r="R828" s="106" t="str">
        <f t="array" ref="R828">IFERROR(INDEX('印量調查區'!G:G, MATCH(A828, '印量調查區'!A:A, 0)), "")</f>
        <v/>
      </c>
      <c r="S828" s="28" t="s">
        <v>11889</v>
      </c>
      <c r="T828" s="107"/>
      <c r="U828" s="107"/>
      <c r="V828" s="107"/>
      <c r="W828" s="118" t="s">
        <v>11891</v>
      </c>
      <c r="X828" s="107"/>
      <c r="Y828" s="107"/>
      <c r="Z828" s="107"/>
      <c r="AA828" s="107"/>
      <c r="AB828" s="107"/>
      <c r="AC828" s="107"/>
      <c r="AD828" s="107"/>
      <c r="AE828" s="118" t="s">
        <v>11893</v>
      </c>
      <c r="AF828" s="107"/>
      <c r="AG828" s="107"/>
      <c r="AH828" s="107"/>
      <c r="AI828" s="107"/>
      <c r="AJ828" s="107"/>
      <c r="AK828" s="107"/>
      <c r="AL828" s="118" t="s">
        <v>11895</v>
      </c>
      <c r="AM828" s="107"/>
      <c r="AN828" s="105"/>
      <c r="AO828" s="107"/>
      <c r="AP828" s="107"/>
      <c r="AQ828" s="109"/>
      <c r="AR828" s="109" t="str">
        <f>IFERROR(__xludf.DUMMYFUNCTION("IF(IFERROR(VLOOKUP(A828, IMPORTRANGE(""https://docs.google.com/spreadsheets/d/1f7uHQQgxgff8nh6aFDrh_cqkeFpcVPsvJILesm778_0"", ""工作表1!A:B""), 2, FALSE), """") &lt;&gt; """", ""有縮圖"", ""無縮圖"")"),"無縮圖")</f>
        <v>無縮圖</v>
      </c>
      <c r="AS828" s="107"/>
    </row>
    <row r="829">
      <c r="A829" s="114" t="s">
        <v>1919</v>
      </c>
      <c r="B829" s="94"/>
      <c r="C829" s="290" t="s">
        <v>1917</v>
      </c>
      <c r="D829" s="96"/>
      <c r="E829" s="96"/>
      <c r="F829" s="98"/>
      <c r="G829" s="94" t="s">
        <v>144</v>
      </c>
      <c r="H829" s="99"/>
      <c r="I829" s="99"/>
      <c r="J829" s="110"/>
      <c r="K829" s="98"/>
      <c r="L829" s="111"/>
      <c r="M829" s="112" t="b">
        <v>1</v>
      </c>
      <c r="N829" s="113" t="b">
        <v>0</v>
      </c>
      <c r="O829" s="113" t="b">
        <v>1</v>
      </c>
      <c r="P829" s="113" t="b">
        <v>0</v>
      </c>
      <c r="Q829" s="105"/>
      <c r="R829" s="106" t="str">
        <f t="array" ref="R829">IFERROR(INDEX('印量調查區'!G:G, MATCH(A829, '印量調查區'!A:A, 0)), "")</f>
        <v/>
      </c>
      <c r="S829" s="118" t="s">
        <v>11898</v>
      </c>
      <c r="T829" s="107"/>
      <c r="U829" s="107"/>
      <c r="V829" s="107"/>
      <c r="W829" s="118" t="s">
        <v>11900</v>
      </c>
      <c r="X829" s="107"/>
      <c r="Y829" s="105" t="s">
        <v>118</v>
      </c>
      <c r="Z829" s="105" t="s">
        <v>3062</v>
      </c>
      <c r="AA829" s="107"/>
      <c r="AB829" s="105"/>
      <c r="AC829" s="107"/>
      <c r="AD829" s="107"/>
      <c r="AE829" s="105"/>
      <c r="AF829" s="107"/>
      <c r="AG829" s="107"/>
      <c r="AH829" s="107"/>
      <c r="AI829" s="107"/>
      <c r="AJ829" s="107"/>
      <c r="AK829" s="107"/>
      <c r="AL829" s="105"/>
      <c r="AM829" s="107"/>
      <c r="AN829" s="118" t="s">
        <v>11902</v>
      </c>
      <c r="AO829" s="107"/>
      <c r="AP829" s="107"/>
      <c r="AQ829" s="109"/>
      <c r="AR829" s="109" t="str">
        <f>IFERROR(__xludf.DUMMYFUNCTION("IF(IFERROR(VLOOKUP(A829, IMPORTRANGE(""https://docs.google.com/spreadsheets/d/1f7uHQQgxgff8nh6aFDrh_cqkeFpcVPsvJILesm778_0"", ""工作表1!A:B""), 2, FALSE), """") &lt;&gt; """", ""有縮圖"", ""無縮圖"")"),"無縮圖")</f>
        <v>無縮圖</v>
      </c>
      <c r="AS829" s="107"/>
    </row>
    <row r="830">
      <c r="A830" s="114" t="s">
        <v>2221</v>
      </c>
      <c r="B830" s="94"/>
      <c r="C830" s="290" t="s">
        <v>2644</v>
      </c>
      <c r="D830" s="97" t="s">
        <v>2644</v>
      </c>
      <c r="E830" s="116"/>
      <c r="F830" s="98"/>
      <c r="G830" s="94" t="s">
        <v>140</v>
      </c>
      <c r="H830" s="100"/>
      <c r="I830" s="99"/>
      <c r="J830" s="110"/>
      <c r="K830" s="94"/>
      <c r="L830" s="111"/>
      <c r="M830" s="112" t="b">
        <v>1</v>
      </c>
      <c r="N830" s="113" t="b">
        <v>0</v>
      </c>
      <c r="O830" s="113" t="b">
        <v>0</v>
      </c>
      <c r="P830" s="113" t="b">
        <v>0</v>
      </c>
      <c r="Q830" s="105"/>
      <c r="R830" s="106" t="str">
        <f t="array" ref="R830">IFERROR(INDEX('印量調查區'!G:G, MATCH(A830, '印量調查區'!A:A, 0)), "")</f>
        <v/>
      </c>
      <c r="S830" s="118" t="s">
        <v>11904</v>
      </c>
      <c r="T830" s="107"/>
      <c r="U830" s="107"/>
      <c r="V830" s="107"/>
      <c r="W830" s="118" t="s">
        <v>11907</v>
      </c>
      <c r="X830" s="107"/>
      <c r="Y830" s="107"/>
      <c r="Z830" s="107"/>
      <c r="AA830" s="107"/>
      <c r="AB830" s="107"/>
      <c r="AC830" s="107"/>
      <c r="AD830" s="107"/>
      <c r="AE830" s="172" t="s">
        <v>11908</v>
      </c>
      <c r="AF830" s="107"/>
      <c r="AG830" s="107"/>
      <c r="AH830" s="107"/>
      <c r="AI830" s="107"/>
      <c r="AJ830" s="107"/>
      <c r="AK830" s="107"/>
      <c r="AL830" s="107"/>
      <c r="AM830" s="107"/>
      <c r="AN830" s="105"/>
      <c r="AO830" s="107"/>
      <c r="AP830" s="107"/>
      <c r="AQ830" s="109"/>
      <c r="AR830" s="109" t="str">
        <f>IFERROR(__xludf.DUMMYFUNCTION("IF(IFERROR(VLOOKUP(A830, IMPORTRANGE(""https://docs.google.com/spreadsheets/d/1f7uHQQgxgff8nh6aFDrh_cqkeFpcVPsvJILesm778_0"", ""工作表1!A:B""), 2, FALSE), """") &lt;&gt; """", ""有縮圖"", ""無縮圖"")"),"無縮圖")</f>
        <v>無縮圖</v>
      </c>
      <c r="AS830" s="107"/>
    </row>
    <row r="831">
      <c r="A831" s="114" t="s">
        <v>2223</v>
      </c>
      <c r="B831" s="94"/>
      <c r="C831" s="351"/>
      <c r="D831" s="97" t="s">
        <v>3390</v>
      </c>
      <c r="E831" s="115" t="s">
        <v>3390</v>
      </c>
      <c r="F831" s="98"/>
      <c r="G831" s="94" t="s">
        <v>144</v>
      </c>
      <c r="H831" s="100"/>
      <c r="I831" s="100"/>
      <c r="J831" s="101"/>
      <c r="K831" s="94"/>
      <c r="L831" s="111"/>
      <c r="M831" s="112" t="b">
        <v>1</v>
      </c>
      <c r="N831" s="113" t="b">
        <v>0</v>
      </c>
      <c r="O831" s="113" t="b">
        <v>0</v>
      </c>
      <c r="P831" s="113" t="b">
        <v>0</v>
      </c>
      <c r="Q831" s="107"/>
      <c r="R831" s="106" t="str">
        <f t="array" ref="R831">IFERROR(INDEX('印量調查區'!G:G, MATCH(A831, '印量調查區'!A:A, 0)), "")</f>
        <v/>
      </c>
      <c r="S831" s="118" t="s">
        <v>11369</v>
      </c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18" t="s">
        <v>11369</v>
      </c>
      <c r="AM831" s="107"/>
      <c r="AN831" s="108"/>
      <c r="AO831" s="105"/>
      <c r="AP831" s="108"/>
      <c r="AQ831" s="109"/>
      <c r="AR831" s="109" t="str">
        <f>IFERROR(__xludf.DUMMYFUNCTION("IF(IFERROR(VLOOKUP(A831, IMPORTRANGE(""https://docs.google.com/spreadsheets/d/1f7uHQQgxgff8nh6aFDrh_cqkeFpcVPsvJILesm778_0"", ""工作表1!A:B""), 2, FALSE), """") &lt;&gt; """", ""有縮圖"", ""無縮圖"")"),"無縮圖")</f>
        <v>無縮圖</v>
      </c>
      <c r="AS831" s="105"/>
    </row>
    <row r="832">
      <c r="A832" s="114" t="s">
        <v>2225</v>
      </c>
      <c r="B832" s="94"/>
      <c r="C832" s="351"/>
      <c r="D832" s="97" t="s">
        <v>2652</v>
      </c>
      <c r="E832" s="97" t="s">
        <v>3276</v>
      </c>
      <c r="F832" s="98"/>
      <c r="G832" s="94" t="s">
        <v>140</v>
      </c>
      <c r="H832" s="99"/>
      <c r="I832" s="100"/>
      <c r="J832" s="101"/>
      <c r="K832" s="98"/>
      <c r="L832" s="111"/>
      <c r="M832" s="112" t="b">
        <v>0</v>
      </c>
      <c r="N832" s="113" t="b">
        <v>0</v>
      </c>
      <c r="O832" s="113" t="b">
        <v>0</v>
      </c>
      <c r="P832" s="113" t="b">
        <v>0</v>
      </c>
      <c r="Q832" s="107"/>
      <c r="R832" s="106" t="str">
        <f t="array" ref="R832">IFERROR(INDEX('印量調查區'!G:G, MATCH(A832, '印量調查區'!A:A, 0)), "")</f>
        <v/>
      </c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7"/>
      <c r="AN832" s="107"/>
      <c r="AO832" s="107"/>
      <c r="AP832" s="107"/>
      <c r="AQ832" s="109"/>
      <c r="AR832" s="109" t="str">
        <f>IFERROR(__xludf.DUMMYFUNCTION("IF(IFERROR(VLOOKUP(A832, IMPORTRANGE(""https://docs.google.com/spreadsheets/d/1f7uHQQgxgff8nh6aFDrh_cqkeFpcVPsvJILesm778_0"", ""工作表1!A:B""), 2, FALSE), """") &lt;&gt; """", ""有縮圖"", ""無縮圖"")"),"無縮圖")</f>
        <v>無縮圖</v>
      </c>
      <c r="AS832" s="107"/>
    </row>
    <row r="833">
      <c r="A833" s="114" t="s">
        <v>2216</v>
      </c>
      <c r="B833" s="94"/>
      <c r="C833" s="290" t="s">
        <v>2215</v>
      </c>
      <c r="D833" s="97" t="s">
        <v>3026</v>
      </c>
      <c r="E833" s="116"/>
      <c r="F833" s="98"/>
      <c r="G833" s="94" t="s">
        <v>144</v>
      </c>
      <c r="H833" s="99"/>
      <c r="I833" s="100" t="s">
        <v>84</v>
      </c>
      <c r="J833" s="110"/>
      <c r="K833" s="94" t="s">
        <v>11917</v>
      </c>
      <c r="L833" s="111"/>
      <c r="M833" s="112" t="b">
        <v>1</v>
      </c>
      <c r="N833" s="113" t="b">
        <v>1</v>
      </c>
      <c r="O833" s="113" t="b">
        <v>1</v>
      </c>
      <c r="P833" s="113" t="b">
        <v>0</v>
      </c>
      <c r="Q833" s="107"/>
      <c r="R833" s="106" t="str">
        <f t="array" ref="R833">IFERROR(INDEX('印量調查區'!G:G, MATCH(A833, '印量調查區'!A:A, 0)), "")</f>
        <v/>
      </c>
      <c r="S833" s="118" t="s">
        <v>11457</v>
      </c>
      <c r="T833" s="107"/>
      <c r="U833" s="107"/>
      <c r="V833" s="107"/>
      <c r="W833" s="107"/>
      <c r="X833" s="107"/>
      <c r="Y833" s="105"/>
      <c r="Z833" s="107"/>
      <c r="AA833" s="107"/>
      <c r="AB833" s="107"/>
      <c r="AC833" s="107"/>
      <c r="AD833" s="107"/>
      <c r="AE833" s="107"/>
      <c r="AF833" s="107"/>
      <c r="AG833" s="107"/>
      <c r="AH833" s="107"/>
      <c r="AI833" s="105"/>
      <c r="AJ833" s="107"/>
      <c r="AK833" s="118" t="s">
        <v>11458</v>
      </c>
      <c r="AL833" s="107"/>
      <c r="AM833" s="107"/>
      <c r="AN833" s="108" t="s">
        <v>11923</v>
      </c>
      <c r="AO833" s="107"/>
      <c r="AP833" s="107"/>
      <c r="AQ833" s="109"/>
      <c r="AR833" s="109" t="str">
        <f>IFERROR(__xludf.DUMMYFUNCTION("IF(IFERROR(VLOOKUP(A833, IMPORTRANGE(""https://docs.google.com/spreadsheets/d/1f7uHQQgxgff8nh6aFDrh_cqkeFpcVPsvJILesm778_0"", ""工作表1!A:B""), 2, FALSE), """") &lt;&gt; """", ""有縮圖"", ""無縮圖"")"),"無縮圖")</f>
        <v>無縮圖</v>
      </c>
      <c r="AS833" s="107"/>
    </row>
    <row r="834">
      <c r="A834" s="114" t="s">
        <v>2229</v>
      </c>
      <c r="B834" s="94"/>
      <c r="C834" s="351"/>
      <c r="D834" s="97" t="s">
        <v>2256</v>
      </c>
      <c r="E834" s="97" t="s">
        <v>2256</v>
      </c>
      <c r="F834" s="98"/>
      <c r="G834" s="94" t="s">
        <v>11930</v>
      </c>
      <c r="H834" s="99"/>
      <c r="I834" s="100"/>
      <c r="J834" s="101"/>
      <c r="K834" s="98"/>
      <c r="L834" s="111"/>
      <c r="M834" s="112" t="b">
        <v>1</v>
      </c>
      <c r="N834" s="113" t="b">
        <v>0</v>
      </c>
      <c r="O834" s="113" t="b">
        <v>0</v>
      </c>
      <c r="P834" s="113" t="b">
        <v>0</v>
      </c>
      <c r="Q834" s="107"/>
      <c r="R834" s="106" t="str">
        <f t="array" ref="R834">IFERROR(INDEX('印量調查區'!G:G, MATCH(A834, '印量調查區'!A:A, 0)), "")</f>
        <v/>
      </c>
      <c r="S834" s="118" t="s">
        <v>11932</v>
      </c>
      <c r="T834" s="107"/>
      <c r="U834" s="107"/>
      <c r="V834" s="107"/>
      <c r="W834" s="105" t="s">
        <v>3629</v>
      </c>
      <c r="X834" s="107"/>
      <c r="Y834" s="105" t="s">
        <v>118</v>
      </c>
      <c r="Z834" s="105" t="s">
        <v>3062</v>
      </c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7"/>
      <c r="AN834" s="107"/>
      <c r="AO834" s="107"/>
      <c r="AP834" s="107"/>
      <c r="AQ834" s="109"/>
      <c r="AR834" s="109" t="str">
        <f>IFERROR(__xludf.DUMMYFUNCTION("IF(IFERROR(VLOOKUP(A834, IMPORTRANGE(""https://docs.google.com/spreadsheets/d/1f7uHQQgxgff8nh6aFDrh_cqkeFpcVPsvJILesm778_0"", ""工作表1!A:B""), 2, FALSE), """") &lt;&gt; """", ""有縮圖"", ""無縮圖"")"),"有縮圖")</f>
        <v>有縮圖</v>
      </c>
      <c r="AS834" s="107"/>
    </row>
    <row r="835">
      <c r="A835" s="114" t="s">
        <v>2231</v>
      </c>
      <c r="B835" s="94" t="s">
        <v>11937</v>
      </c>
      <c r="C835" s="351"/>
      <c r="D835" s="115" t="s">
        <v>2788</v>
      </c>
      <c r="E835" s="97" t="s">
        <v>3462</v>
      </c>
      <c r="F835" s="98"/>
      <c r="G835" s="94" t="s">
        <v>144</v>
      </c>
      <c r="H835" s="100" t="s">
        <v>34</v>
      </c>
      <c r="I835" s="100" t="s">
        <v>108</v>
      </c>
      <c r="J835" s="117" t="s">
        <v>1697</v>
      </c>
      <c r="K835" s="98"/>
      <c r="L835" s="111"/>
      <c r="M835" s="112" t="b">
        <v>1</v>
      </c>
      <c r="N835" s="113" t="b">
        <v>1</v>
      </c>
      <c r="O835" s="113" t="b">
        <v>1</v>
      </c>
      <c r="P835" s="113" t="b">
        <v>0</v>
      </c>
      <c r="Q835" s="105"/>
      <c r="R835" s="106" t="str">
        <f t="array" ref="R835">IFERROR(INDEX('印量調查區'!G:G, MATCH(A835, '印量調查區'!A:A, 0)), "")</f>
        <v/>
      </c>
      <c r="S835" s="118" t="s">
        <v>11941</v>
      </c>
      <c r="T835" s="107"/>
      <c r="U835" s="107"/>
      <c r="V835" s="107"/>
      <c r="W835" s="259"/>
      <c r="X835" s="107"/>
      <c r="Y835" s="105"/>
      <c r="Z835" s="107"/>
      <c r="AA835" s="107"/>
      <c r="AB835" s="107"/>
      <c r="AC835" s="107"/>
      <c r="AD835" s="107"/>
      <c r="AE835" s="259"/>
      <c r="AF835" s="107"/>
      <c r="AG835" s="107"/>
      <c r="AH835" s="107"/>
      <c r="AI835" s="107"/>
      <c r="AJ835" s="107"/>
      <c r="AK835" s="107"/>
      <c r="AL835" s="107"/>
      <c r="AM835" s="107"/>
      <c r="AN835" s="118" t="s">
        <v>11944</v>
      </c>
      <c r="AO835" s="107"/>
      <c r="AP835" s="107"/>
      <c r="AQ835" s="109"/>
      <c r="AR835" s="109" t="str">
        <f>IFERROR(__xludf.DUMMYFUNCTION("IF(IFERROR(VLOOKUP(A835, IMPORTRANGE(""https://docs.google.com/spreadsheets/d/1f7uHQQgxgff8nh6aFDrh_cqkeFpcVPsvJILesm778_0"", ""工作表1!A:B""), 2, FALSE), """") &lt;&gt; """", ""有縮圖"", ""無縮圖"")"),"無縮圖")</f>
        <v>無縮圖</v>
      </c>
      <c r="AS835" s="107"/>
    </row>
    <row r="836">
      <c r="A836" s="114" t="s">
        <v>2235</v>
      </c>
      <c r="B836" s="94"/>
      <c r="C836" s="290" t="s">
        <v>2723</v>
      </c>
      <c r="D836" s="97" t="s">
        <v>2723</v>
      </c>
      <c r="E836" s="96"/>
      <c r="F836" s="98"/>
      <c r="G836" s="94" t="s">
        <v>140</v>
      </c>
      <c r="H836" s="100"/>
      <c r="I836" s="100"/>
      <c r="J836" s="117"/>
      <c r="K836" s="94"/>
      <c r="L836" s="111"/>
      <c r="M836" s="112" t="b">
        <v>0</v>
      </c>
      <c r="N836" s="113" t="b">
        <v>0</v>
      </c>
      <c r="O836" s="113" t="b">
        <v>0</v>
      </c>
      <c r="P836" s="113" t="b">
        <v>0</v>
      </c>
      <c r="Q836" s="105"/>
      <c r="R836" s="106" t="str">
        <f t="array" ref="R836">IFERROR(INDEX('印量調查區'!G:G, MATCH(A836, '印量調查區'!A:A, 0)), "")</f>
        <v/>
      </c>
      <c r="S836" s="107"/>
      <c r="T836" s="107"/>
      <c r="U836" s="107"/>
      <c r="V836" s="107"/>
      <c r="W836" s="105"/>
      <c r="X836" s="107"/>
      <c r="Y836" s="107"/>
      <c r="Z836" s="107"/>
      <c r="AA836" s="107"/>
      <c r="AB836" s="105"/>
      <c r="AC836" s="107"/>
      <c r="AD836" s="107"/>
      <c r="AE836" s="105"/>
      <c r="AF836" s="107"/>
      <c r="AG836" s="107"/>
      <c r="AH836" s="107"/>
      <c r="AI836" s="107"/>
      <c r="AJ836" s="107"/>
      <c r="AK836" s="107"/>
      <c r="AL836" s="107"/>
      <c r="AM836" s="107"/>
      <c r="AN836" s="105"/>
      <c r="AO836" s="105"/>
      <c r="AP836" s="107"/>
      <c r="AQ836" s="109"/>
      <c r="AR836" s="109" t="str">
        <f>IFERROR(__xludf.DUMMYFUNCTION("IF(IFERROR(VLOOKUP(A836, IMPORTRANGE(""https://docs.google.com/spreadsheets/d/1f7uHQQgxgff8nh6aFDrh_cqkeFpcVPsvJILesm778_0"", ""工作表1!A:B""), 2, FALSE), """") &lt;&gt; """", ""有縮圖"", ""無縮圖"")"),"無縮圖")</f>
        <v>無縮圖</v>
      </c>
      <c r="AS836" s="107"/>
    </row>
    <row r="837">
      <c r="A837" s="114" t="s">
        <v>2074</v>
      </c>
      <c r="B837" s="94" t="s">
        <v>5683</v>
      </c>
      <c r="C837" s="290" t="s">
        <v>2073</v>
      </c>
      <c r="D837" s="96"/>
      <c r="E837" s="115" t="s">
        <v>143</v>
      </c>
      <c r="F837" s="98"/>
      <c r="G837" s="94" t="s">
        <v>3240</v>
      </c>
      <c r="H837" s="99"/>
      <c r="I837" s="99"/>
      <c r="J837" s="110"/>
      <c r="K837" s="98"/>
      <c r="L837" s="111"/>
      <c r="M837" s="112" t="b">
        <v>1</v>
      </c>
      <c r="N837" s="113" t="b">
        <v>0</v>
      </c>
      <c r="O837" s="113" t="b">
        <v>0</v>
      </c>
      <c r="P837" s="113" t="b">
        <v>0</v>
      </c>
      <c r="Q837" s="107"/>
      <c r="R837" s="106" t="str">
        <f t="array" ref="R837">IFERROR(INDEX('印量調查區'!G:G, MATCH(A837, '印量調查區'!A:A, 0)), "")</f>
        <v/>
      </c>
      <c r="S837" s="118" t="s">
        <v>5686</v>
      </c>
      <c r="T837" s="107"/>
      <c r="U837" s="107"/>
      <c r="V837" s="107"/>
      <c r="W837" s="118" t="s">
        <v>5687</v>
      </c>
      <c r="X837" s="107"/>
      <c r="Y837" s="107"/>
      <c r="Z837" s="118" t="s">
        <v>5688</v>
      </c>
      <c r="AA837" s="107"/>
      <c r="AB837" s="107"/>
      <c r="AC837" s="107"/>
      <c r="AD837" s="107"/>
      <c r="AE837" s="118" t="s">
        <v>5689</v>
      </c>
      <c r="AF837" s="107"/>
      <c r="AG837" s="107"/>
      <c r="AH837" s="107"/>
      <c r="AI837" s="107"/>
      <c r="AJ837" s="107"/>
      <c r="AK837" s="107"/>
      <c r="AL837" s="107"/>
      <c r="AM837" s="118" t="s">
        <v>5691</v>
      </c>
      <c r="AN837" s="105"/>
      <c r="AO837" s="107"/>
      <c r="AP837" s="107"/>
      <c r="AQ837" s="109"/>
      <c r="AR837" s="109" t="str">
        <f>IFERROR(__xludf.DUMMYFUNCTION("IF(IFERROR(VLOOKUP(A837, IMPORTRANGE(""https://docs.google.com/spreadsheets/d/1f7uHQQgxgff8nh6aFDrh_cqkeFpcVPsvJILesm778_0"", ""工作表1!A:B""), 2, FALSE), """") &lt;&gt; """", ""有縮圖"", ""無縮圖"")"),"無縮圖")</f>
        <v>無縮圖</v>
      </c>
      <c r="AS837" s="107"/>
    </row>
    <row r="838">
      <c r="A838" s="114" t="s">
        <v>2237</v>
      </c>
      <c r="B838" s="94"/>
      <c r="C838" s="351"/>
      <c r="D838" s="96"/>
      <c r="E838" s="97" t="s">
        <v>3227</v>
      </c>
      <c r="F838" s="98"/>
      <c r="G838" s="94" t="s">
        <v>144</v>
      </c>
      <c r="H838" s="99"/>
      <c r="I838" s="100" t="s">
        <v>108</v>
      </c>
      <c r="J838" s="117" t="s">
        <v>145</v>
      </c>
      <c r="K838" s="98"/>
      <c r="L838" s="111"/>
      <c r="M838" s="112" t="b">
        <v>1</v>
      </c>
      <c r="N838" s="113" t="b">
        <v>1</v>
      </c>
      <c r="O838" s="113" t="b">
        <v>0</v>
      </c>
      <c r="P838" s="113" t="b">
        <v>0</v>
      </c>
      <c r="Q838" s="107"/>
      <c r="R838" s="106" t="str">
        <f t="array" ref="R838">IFERROR(INDEX('印量調查區'!G:G, MATCH(A838, '印量調查區'!A:A, 0)), "")</f>
        <v/>
      </c>
      <c r="S838" s="105"/>
      <c r="T838" s="107"/>
      <c r="U838" s="118" t="s">
        <v>11959</v>
      </c>
      <c r="V838" s="107"/>
      <c r="W838" s="118" t="s">
        <v>11960</v>
      </c>
      <c r="X838" s="118" t="s">
        <v>11961</v>
      </c>
      <c r="Y838" s="118" t="s">
        <v>11963</v>
      </c>
      <c r="Z838" s="107"/>
      <c r="AA838" s="107"/>
      <c r="AB838" s="107"/>
      <c r="AC838" s="107"/>
      <c r="AE838" s="105"/>
      <c r="AF838" s="105"/>
      <c r="AG838" s="107"/>
      <c r="AH838" s="107"/>
      <c r="AI838" s="107"/>
      <c r="AJ838" s="107"/>
      <c r="AK838" s="107"/>
      <c r="AL838" s="105"/>
      <c r="AM838" s="107"/>
      <c r="AN838" s="107"/>
      <c r="AO838" s="107"/>
      <c r="AP838" s="107"/>
      <c r="AQ838" s="109"/>
      <c r="AR838" s="109" t="str">
        <f>IFERROR(__xludf.DUMMYFUNCTION("IF(IFERROR(VLOOKUP(A838, IMPORTRANGE(""https://docs.google.com/spreadsheets/d/1f7uHQQgxgff8nh6aFDrh_cqkeFpcVPsvJILesm778_0"", ""工作表1!A:B""), 2, FALSE), """") &lt;&gt; """", ""有縮圖"", ""無縮圖"")"),"無縮圖")</f>
        <v>無縮圖</v>
      </c>
      <c r="AS838" s="107"/>
    </row>
    <row r="839">
      <c r="A839" s="114" t="s">
        <v>2239</v>
      </c>
      <c r="B839" s="94" t="s">
        <v>11965</v>
      </c>
      <c r="C839" s="290" t="s">
        <v>2428</v>
      </c>
      <c r="D839" s="96"/>
      <c r="E839" s="116"/>
      <c r="F839" s="98"/>
      <c r="G839" s="94" t="s">
        <v>144</v>
      </c>
      <c r="H839" s="99"/>
      <c r="I839" s="99"/>
      <c r="J839" s="110"/>
      <c r="K839" s="94" t="s">
        <v>11966</v>
      </c>
      <c r="L839" s="111"/>
      <c r="M839" s="112" t="b">
        <v>1</v>
      </c>
      <c r="N839" s="113" t="b">
        <v>1</v>
      </c>
      <c r="O839" s="113" t="b">
        <v>1</v>
      </c>
      <c r="P839" s="113" t="b">
        <v>0</v>
      </c>
      <c r="Q839" s="105"/>
      <c r="R839" s="106" t="str">
        <f t="array" ref="R839">IFERROR(INDEX('印量調查區'!G:G, MATCH(A839, '印量調查區'!A:A, 0)), "")</f>
        <v/>
      </c>
      <c r="S839" s="118" t="s">
        <v>11968</v>
      </c>
      <c r="T839" s="107"/>
      <c r="U839" s="118" t="s">
        <v>11969</v>
      </c>
      <c r="V839" s="107"/>
      <c r="W839" s="118" t="s">
        <v>11970</v>
      </c>
      <c r="X839" s="107"/>
      <c r="Y839" s="118" t="s">
        <v>11972</v>
      </c>
      <c r="Z839" s="118" t="s">
        <v>11973</v>
      </c>
      <c r="AA839" s="107"/>
      <c r="AB839" s="107"/>
      <c r="AC839" s="107"/>
      <c r="AD839" s="107"/>
      <c r="AE839" s="118" t="s">
        <v>11974</v>
      </c>
      <c r="AF839" s="118" t="s">
        <v>11975</v>
      </c>
      <c r="AG839" s="107"/>
      <c r="AH839" s="107"/>
      <c r="AI839" s="107"/>
      <c r="AJ839" s="107"/>
      <c r="AK839" s="107"/>
      <c r="AL839" s="105"/>
      <c r="AM839" s="118" t="s">
        <v>11976</v>
      </c>
      <c r="AN839" s="118" t="s">
        <v>11977</v>
      </c>
      <c r="AO839" s="107"/>
      <c r="AP839" s="107"/>
      <c r="AQ839" s="109"/>
      <c r="AR839" s="109" t="str">
        <f>IFERROR(__xludf.DUMMYFUNCTION("IF(IFERROR(VLOOKUP(A839, IMPORTRANGE(""https://docs.google.com/spreadsheets/d/1f7uHQQgxgff8nh6aFDrh_cqkeFpcVPsvJILesm778_0"", ""工作表1!A:B""), 2, FALSE), """") &lt;&gt; """", ""有縮圖"", ""無縮圖"")"),"無縮圖")</f>
        <v>無縮圖</v>
      </c>
      <c r="AS839" s="107"/>
    </row>
    <row r="840">
      <c r="A840" s="114" t="s">
        <v>2242</v>
      </c>
      <c r="B840" s="94" t="s">
        <v>6811</v>
      </c>
      <c r="C840" s="351"/>
      <c r="D840" s="97" t="s">
        <v>2580</v>
      </c>
      <c r="E840" s="97" t="s">
        <v>2580</v>
      </c>
      <c r="F840" s="98"/>
      <c r="G840" s="94" t="s">
        <v>144</v>
      </c>
      <c r="H840" s="100"/>
      <c r="I840" s="100" t="s">
        <v>108</v>
      </c>
      <c r="J840" s="117" t="s">
        <v>145</v>
      </c>
      <c r="K840" s="94"/>
      <c r="L840" s="111"/>
      <c r="M840" s="112" t="b">
        <v>1</v>
      </c>
      <c r="N840" s="113" t="b">
        <v>1</v>
      </c>
      <c r="O840" s="113" t="b">
        <v>0</v>
      </c>
      <c r="P840" s="113" t="b">
        <v>0</v>
      </c>
      <c r="Q840" s="107"/>
      <c r="R840" s="106" t="str">
        <f t="array" ref="R840">IFERROR(INDEX('印量調查區'!G:G, MATCH(A840, '印量調查區'!A:A, 0)), "")</f>
        <v/>
      </c>
      <c r="S840" s="118" t="s">
        <v>6812</v>
      </c>
      <c r="T840" s="107"/>
      <c r="U840" s="107"/>
      <c r="V840" s="107"/>
      <c r="W840" s="118" t="s">
        <v>6814</v>
      </c>
      <c r="X840" s="107"/>
      <c r="Y840" s="107"/>
      <c r="Z840" s="118" t="s">
        <v>6815</v>
      </c>
      <c r="AA840" s="107"/>
      <c r="AB840" s="107"/>
      <c r="AC840" s="107"/>
      <c r="AD840" s="107"/>
      <c r="AE840" s="107"/>
      <c r="AF840" s="107"/>
      <c r="AG840" s="107"/>
      <c r="AH840" s="107"/>
      <c r="AI840" s="107"/>
      <c r="AJ840" s="107"/>
      <c r="AK840" s="107"/>
      <c r="AL840" s="107"/>
      <c r="AM840" s="107"/>
      <c r="AN840" s="107"/>
      <c r="AO840" s="105"/>
      <c r="AP840" s="107"/>
      <c r="AQ840" s="109"/>
      <c r="AR840" s="109" t="str">
        <f>IFERROR(__xludf.DUMMYFUNCTION("IF(IFERROR(VLOOKUP(A840, IMPORTRANGE(""https://docs.google.com/spreadsheets/d/1f7uHQQgxgff8nh6aFDrh_cqkeFpcVPsvJILesm778_0"", ""工作表1!A:B""), 2, FALSE), """") &lt;&gt; """", ""有縮圖"", ""無縮圖"")"),"有縮圖")</f>
        <v>有縮圖</v>
      </c>
      <c r="AS840" s="107"/>
    </row>
    <row r="841">
      <c r="A841" s="114" t="s">
        <v>2244</v>
      </c>
      <c r="B841" s="94"/>
      <c r="C841" s="351"/>
      <c r="D841" s="96"/>
      <c r="E841" s="97" t="s">
        <v>3583</v>
      </c>
      <c r="F841" s="98"/>
      <c r="G841" s="94" t="s">
        <v>144</v>
      </c>
      <c r="H841" s="100"/>
      <c r="I841" s="100"/>
      <c r="J841" s="117"/>
      <c r="K841" s="98"/>
      <c r="L841" s="111"/>
      <c r="M841" s="112" t="b">
        <v>1</v>
      </c>
      <c r="N841" s="113" t="b">
        <v>0</v>
      </c>
      <c r="O841" s="113" t="b">
        <v>0</v>
      </c>
      <c r="P841" s="113" t="b">
        <v>0</v>
      </c>
      <c r="Q841" s="107"/>
      <c r="R841" s="106" t="str">
        <f t="array" ref="R841">IFERROR(INDEX('印量調查區'!G:G, MATCH(A841, '印量調查區'!A:A, 0)), "")</f>
        <v/>
      </c>
      <c r="S841" s="118" t="s">
        <v>11983</v>
      </c>
      <c r="T841" s="107"/>
      <c r="U841" s="107"/>
      <c r="V841" s="107"/>
      <c r="W841" s="118" t="s">
        <v>11984</v>
      </c>
      <c r="X841" s="107"/>
      <c r="Y841" s="107"/>
      <c r="Z841" s="107"/>
      <c r="AA841" s="107"/>
      <c r="AB841" s="107"/>
      <c r="AC841" s="107"/>
      <c r="AD841" s="107"/>
      <c r="AE841" s="107"/>
      <c r="AF841" s="118" t="s">
        <v>11986</v>
      </c>
      <c r="AG841" s="107"/>
      <c r="AH841" s="107"/>
      <c r="AI841" s="107"/>
      <c r="AJ841" s="107"/>
      <c r="AK841" s="107"/>
      <c r="AL841" s="118" t="s">
        <v>11987</v>
      </c>
      <c r="AM841" s="107"/>
      <c r="AN841" s="107"/>
      <c r="AO841" s="107"/>
      <c r="AP841" s="107"/>
      <c r="AQ841" s="109"/>
      <c r="AR841" s="109" t="str">
        <f>IFERROR(__xludf.DUMMYFUNCTION("IF(IFERROR(VLOOKUP(A841, IMPORTRANGE(""https://docs.google.com/spreadsheets/d/1f7uHQQgxgff8nh6aFDrh_cqkeFpcVPsvJILesm778_0"", ""工作表1!A:B""), 2, FALSE), """") &lt;&gt; """", ""有縮圖"", ""無縮圖"")"),"無縮圖")</f>
        <v>無縮圖</v>
      </c>
      <c r="AS841" s="107"/>
    </row>
    <row r="842">
      <c r="A842" s="114" t="s">
        <v>2246</v>
      </c>
      <c r="B842" s="94" t="s">
        <v>9939</v>
      </c>
      <c r="C842" s="290" t="s">
        <v>2771</v>
      </c>
      <c r="D842" s="97" t="s">
        <v>3396</v>
      </c>
      <c r="E842" s="96"/>
      <c r="F842" s="98"/>
      <c r="G842" s="94" t="s">
        <v>144</v>
      </c>
      <c r="H842" s="99"/>
      <c r="I842" s="100"/>
      <c r="J842" s="101"/>
      <c r="K842" s="98"/>
      <c r="L842" s="111"/>
      <c r="M842" s="112" t="b">
        <v>1</v>
      </c>
      <c r="N842" s="113" t="b">
        <v>0</v>
      </c>
      <c r="O842" s="113" t="b">
        <v>0</v>
      </c>
      <c r="P842" s="113" t="b">
        <v>0</v>
      </c>
      <c r="Q842" s="107"/>
      <c r="R842" s="106" t="str">
        <f t="array" ref="R842">IFERROR(INDEX('印量調查區'!G:G, MATCH(A842, '印量調查區'!A:A, 0)), "")</f>
        <v/>
      </c>
      <c r="S842" s="118" t="s">
        <v>9941</v>
      </c>
      <c r="T842" s="107"/>
      <c r="U842" s="107"/>
      <c r="V842" s="107"/>
      <c r="W842" s="107"/>
      <c r="X842" s="107"/>
      <c r="Y842" s="107"/>
      <c r="Z842" s="118" t="s">
        <v>9942</v>
      </c>
      <c r="AA842" s="107"/>
      <c r="AB842" s="107"/>
      <c r="AC842" s="107"/>
      <c r="AD842" s="107"/>
      <c r="AE842" s="118" t="s">
        <v>9943</v>
      </c>
      <c r="AF842" s="107"/>
      <c r="AG842" s="118" t="s">
        <v>9944</v>
      </c>
      <c r="AH842" s="107"/>
      <c r="AI842" s="107"/>
      <c r="AJ842" s="107"/>
      <c r="AK842" s="118" t="s">
        <v>9945</v>
      </c>
      <c r="AL842" s="107"/>
      <c r="AM842" s="107"/>
      <c r="AN842" s="107"/>
      <c r="AO842" s="107"/>
      <c r="AP842" s="107"/>
      <c r="AQ842" s="109"/>
      <c r="AR842" s="109" t="str">
        <f>IFERROR(__xludf.DUMMYFUNCTION("IF(IFERROR(VLOOKUP(A842, IMPORTRANGE(""https://docs.google.com/spreadsheets/d/1f7uHQQgxgff8nh6aFDrh_cqkeFpcVPsvJILesm778_0"", ""工作表1!A:B""), 2, FALSE), """") &lt;&gt; """", ""有縮圖"", ""無縮圖"")"),"無縮圖")</f>
        <v>無縮圖</v>
      </c>
      <c r="AS842" s="107"/>
    </row>
    <row r="843">
      <c r="A843" s="114" t="s">
        <v>2248</v>
      </c>
      <c r="B843" s="94" t="s">
        <v>2876</v>
      </c>
      <c r="C843" s="290" t="s">
        <v>2817</v>
      </c>
      <c r="D843" s="97" t="s">
        <v>2817</v>
      </c>
      <c r="E843" s="96"/>
      <c r="F843" s="98"/>
      <c r="G843" s="94" t="s">
        <v>144</v>
      </c>
      <c r="H843" s="99"/>
      <c r="I843" s="100"/>
      <c r="J843" s="101"/>
      <c r="K843" s="98"/>
      <c r="L843" s="111"/>
      <c r="M843" s="112" t="b">
        <v>1</v>
      </c>
      <c r="N843" s="113" t="b">
        <v>0</v>
      </c>
      <c r="O843" s="113" t="b">
        <v>0</v>
      </c>
      <c r="P843" s="113" t="b">
        <v>0</v>
      </c>
      <c r="Q843" s="107"/>
      <c r="R843" s="106" t="str">
        <f t="array" ref="R843">IFERROR(INDEX('印量調查區'!G:G, MATCH(A843, '印量調查區'!A:A, 0)), "")</f>
        <v/>
      </c>
      <c r="S843" s="118" t="s">
        <v>2879</v>
      </c>
      <c r="T843" s="107"/>
      <c r="U843" s="107"/>
      <c r="V843" s="107"/>
      <c r="W843" s="118" t="s">
        <v>2880</v>
      </c>
      <c r="X843" s="107"/>
      <c r="Y843" s="118" t="s">
        <v>2881</v>
      </c>
      <c r="Z843" s="118" t="s">
        <v>2882</v>
      </c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9"/>
      <c r="AR843" s="109" t="str">
        <f>IFERROR(__xludf.DUMMYFUNCTION("IF(IFERROR(VLOOKUP(A843, IMPORTRANGE(""https://docs.google.com/spreadsheets/d/1f7uHQQgxgff8nh6aFDrh_cqkeFpcVPsvJILesm778_0"", ""工作表1!A:B""), 2, FALSE), """") &lt;&gt; """", ""有縮圖"", ""無縮圖"")"),"無縮圖")</f>
        <v>無縮圖</v>
      </c>
      <c r="AS843" s="107"/>
    </row>
    <row r="844">
      <c r="A844" s="114" t="s">
        <v>2250</v>
      </c>
      <c r="B844" s="94"/>
      <c r="C844" s="351"/>
      <c r="D844" s="116"/>
      <c r="E844" s="97" t="s">
        <v>2507</v>
      </c>
      <c r="F844" s="98"/>
      <c r="G844" s="94"/>
      <c r="H844" s="99"/>
      <c r="I844" s="100"/>
      <c r="J844" s="101"/>
      <c r="K844" s="98"/>
      <c r="L844" s="111"/>
      <c r="M844" s="112" t="b">
        <v>0</v>
      </c>
      <c r="N844" s="113" t="b">
        <v>0</v>
      </c>
      <c r="O844" s="113" t="b">
        <v>0</v>
      </c>
      <c r="P844" s="113" t="b">
        <v>0</v>
      </c>
      <c r="Q844" s="107"/>
      <c r="R844" s="106" t="str">
        <f t="array" ref="R844">IFERROR(INDEX('印量調查區'!G:G, MATCH(A844, '印量調查區'!A:A, 0)), "")</f>
        <v/>
      </c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7"/>
      <c r="AN844" s="107"/>
      <c r="AO844" s="107"/>
      <c r="AP844" s="107"/>
      <c r="AQ844" s="109"/>
      <c r="AR844" s="109" t="str">
        <f>IFERROR(__xludf.DUMMYFUNCTION("IF(IFERROR(VLOOKUP(A844, IMPORTRANGE(""https://docs.google.com/spreadsheets/d/1f7uHQQgxgff8nh6aFDrh_cqkeFpcVPsvJILesm778_0"", ""工作表1!A:B""), 2, FALSE), """") &lt;&gt; """", ""有縮圖"", ""無縮圖"")"),"無縮圖")</f>
        <v>無縮圖</v>
      </c>
      <c r="AS844" s="107"/>
    </row>
    <row r="845">
      <c r="A845" s="114" t="s">
        <v>2252</v>
      </c>
      <c r="B845" s="94"/>
      <c r="C845" s="120" t="s">
        <v>2755</v>
      </c>
      <c r="D845" s="96"/>
      <c r="E845" s="116"/>
      <c r="F845" s="98"/>
      <c r="G845" s="94" t="s">
        <v>144</v>
      </c>
      <c r="H845" s="99"/>
      <c r="I845" s="100"/>
      <c r="J845" s="101"/>
      <c r="K845" s="98"/>
      <c r="L845" s="111"/>
      <c r="M845" s="112" t="b">
        <v>1</v>
      </c>
      <c r="N845" s="113" t="b">
        <v>0</v>
      </c>
      <c r="O845" s="113" t="b">
        <v>0</v>
      </c>
      <c r="P845" s="113" t="b">
        <v>0</v>
      </c>
      <c r="Q845" s="107"/>
      <c r="R845" s="106" t="str">
        <f t="array" ref="R845">IFERROR(INDEX('印量調查區'!G:G, MATCH(A845, '印量調查區'!A:A, 0)), "")</f>
        <v/>
      </c>
      <c r="S845" s="118" t="s">
        <v>8850</v>
      </c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  <c r="AI845" s="107"/>
      <c r="AJ845" s="107"/>
      <c r="AK845" s="107"/>
      <c r="AL845" s="107"/>
      <c r="AM845" s="107"/>
      <c r="AN845" s="107"/>
      <c r="AO845" s="107"/>
      <c r="AP845" s="107"/>
      <c r="AQ845" s="109"/>
      <c r="AR845" s="109" t="str">
        <f>IFERROR(__xludf.DUMMYFUNCTION("IF(IFERROR(VLOOKUP(A845, IMPORTRANGE(""https://docs.google.com/spreadsheets/d/1f7uHQQgxgff8nh6aFDrh_cqkeFpcVPsvJILesm778_0"", ""工作表1!A:B""), 2, FALSE), """") &lt;&gt; """", ""有縮圖"", ""無縮圖"")"),"無縮圖")</f>
        <v>無縮圖</v>
      </c>
      <c r="AS845" s="107"/>
    </row>
    <row r="846">
      <c r="A846" s="114" t="s">
        <v>2255</v>
      </c>
      <c r="B846" s="94"/>
      <c r="C846" s="351"/>
      <c r="D846" s="97" t="s">
        <v>2323</v>
      </c>
      <c r="E846" s="97" t="s">
        <v>2332</v>
      </c>
      <c r="F846" s="98"/>
      <c r="G846" s="94" t="s">
        <v>4066</v>
      </c>
      <c r="H846" s="100"/>
      <c r="I846" s="100"/>
      <c r="J846" s="110"/>
      <c r="K846" s="94"/>
      <c r="L846" s="102"/>
      <c r="M846" s="112" t="b">
        <v>1</v>
      </c>
      <c r="N846" s="113" t="b">
        <v>0</v>
      </c>
      <c r="O846" s="113" t="b">
        <v>0</v>
      </c>
      <c r="P846" s="113" t="b">
        <v>0</v>
      </c>
      <c r="Q846" s="107"/>
      <c r="R846" s="106" t="str">
        <f t="array" ref="R846">IFERROR(INDEX('印量調查區'!G:G, MATCH(A846, '印量調查區'!A:A, 0)), "")</f>
        <v/>
      </c>
      <c r="S846" s="118" t="s">
        <v>12022</v>
      </c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  <c r="AI846" s="107"/>
      <c r="AJ846" s="107"/>
      <c r="AK846" s="107"/>
      <c r="AL846" s="107"/>
      <c r="AM846" s="107"/>
      <c r="AN846" s="105"/>
      <c r="AO846" s="105"/>
      <c r="AP846" s="107"/>
      <c r="AQ846" s="109"/>
      <c r="AR846" s="109" t="str">
        <f>IFERROR(__xludf.DUMMYFUNCTION("IF(IFERROR(VLOOKUP(A846, IMPORTRANGE(""https://docs.google.com/spreadsheets/d/1f7uHQQgxgff8nh6aFDrh_cqkeFpcVPsvJILesm778_0"", ""工作表1!A:B""), 2, FALSE), """") &lt;&gt; """", ""有縮圖"", ""無縮圖"")"),"無縮圖")</f>
        <v>無縮圖</v>
      </c>
      <c r="AS846" s="107"/>
    </row>
    <row r="847">
      <c r="A847" s="114" t="s">
        <v>2259</v>
      </c>
      <c r="B847" s="94"/>
      <c r="C847" s="164" t="s">
        <v>12026</v>
      </c>
      <c r="D847" s="97" t="s">
        <v>3118</v>
      </c>
      <c r="E847" s="97" t="s">
        <v>3118</v>
      </c>
      <c r="F847" s="98"/>
      <c r="G847" s="94" t="s">
        <v>144</v>
      </c>
      <c r="H847" s="100" t="s">
        <v>34</v>
      </c>
      <c r="I847" s="100" t="s">
        <v>108</v>
      </c>
      <c r="J847" s="117" t="s">
        <v>298</v>
      </c>
      <c r="K847" s="94" t="s">
        <v>12027</v>
      </c>
      <c r="L847" s="111"/>
      <c r="M847" s="112" t="b">
        <v>1</v>
      </c>
      <c r="N847" s="113" t="b">
        <v>1</v>
      </c>
      <c r="O847" s="113" t="b">
        <v>0</v>
      </c>
      <c r="P847" s="113" t="b">
        <v>1</v>
      </c>
      <c r="Q847" s="105"/>
      <c r="R847" s="106" t="str">
        <f t="array" ref="R847">IFERROR(INDEX('印量調查區'!G:G, MATCH(A847, '印量調查區'!A:A, 0)), "")</f>
        <v/>
      </c>
      <c r="S847" s="118" t="s">
        <v>12029</v>
      </c>
      <c r="T847" s="107"/>
      <c r="U847" s="107"/>
      <c r="V847" s="107"/>
      <c r="W847" s="118" t="s">
        <v>12034</v>
      </c>
      <c r="X847" s="107"/>
      <c r="Y847" s="107"/>
      <c r="Z847" s="118" t="s">
        <v>9286</v>
      </c>
      <c r="AA847" s="107"/>
      <c r="AB847" s="105"/>
      <c r="AC847" s="107"/>
      <c r="AD847" s="107"/>
      <c r="AE847" s="118" t="s">
        <v>12040</v>
      </c>
      <c r="AF847" s="107"/>
      <c r="AG847" s="107"/>
      <c r="AH847" s="107"/>
      <c r="AI847" s="107"/>
      <c r="AJ847" s="107"/>
      <c r="AK847" s="107"/>
      <c r="AL847" s="107"/>
      <c r="AM847" s="107"/>
      <c r="AN847" s="107"/>
      <c r="AO847" s="118" t="s">
        <v>12041</v>
      </c>
      <c r="AP847" s="107"/>
      <c r="AQ847" s="109"/>
      <c r="AR847" s="109" t="str">
        <f>IFERROR(__xludf.DUMMYFUNCTION("IF(IFERROR(VLOOKUP(A847, IMPORTRANGE(""https://docs.google.com/spreadsheets/d/1f7uHQQgxgff8nh6aFDrh_cqkeFpcVPsvJILesm778_0"", ""工作表1!A:B""), 2, FALSE), """") &lt;&gt; """", ""有縮圖"", ""無縮圖"")"),"無縮圖")</f>
        <v>無縮圖</v>
      </c>
      <c r="AS847" s="107"/>
    </row>
    <row r="848">
      <c r="A848" s="114" t="s">
        <v>2262</v>
      </c>
      <c r="B848" s="94"/>
      <c r="C848" s="164" t="s">
        <v>12042</v>
      </c>
      <c r="D848" s="96"/>
      <c r="E848" s="115" t="s">
        <v>1927</v>
      </c>
      <c r="F848" s="98"/>
      <c r="G848" s="94" t="s">
        <v>144</v>
      </c>
      <c r="H848" s="100"/>
      <c r="I848" s="100"/>
      <c r="J848" s="110"/>
      <c r="K848" s="94"/>
      <c r="L848" s="111"/>
      <c r="M848" s="112" t="b">
        <v>1</v>
      </c>
      <c r="N848" s="113" t="b">
        <v>0</v>
      </c>
      <c r="O848" s="113" t="b">
        <v>1</v>
      </c>
      <c r="P848" s="113" t="b">
        <v>0</v>
      </c>
      <c r="Q848" s="105"/>
      <c r="R848" s="106" t="str">
        <f t="array" ref="R848">IFERROR(INDEX('印量調查區'!G:G, MATCH(A848, '印量調查區'!A:A, 0)), "")</f>
        <v/>
      </c>
      <c r="S848" s="118" t="s">
        <v>5503</v>
      </c>
      <c r="T848" s="107"/>
      <c r="U848" s="107"/>
      <c r="V848" s="107"/>
      <c r="W848" s="105"/>
      <c r="X848" s="105"/>
      <c r="Y848" s="107"/>
      <c r="Z848" s="105"/>
      <c r="AA848" s="105"/>
      <c r="AB848" s="107"/>
      <c r="AC848" s="107"/>
      <c r="AE848" s="118" t="s">
        <v>12053</v>
      </c>
      <c r="AF848" s="105"/>
      <c r="AG848" s="107"/>
      <c r="AH848" s="107"/>
      <c r="AI848" s="107"/>
      <c r="AJ848" s="107"/>
      <c r="AK848" s="105"/>
      <c r="AL848" s="105"/>
      <c r="AM848" s="107"/>
      <c r="AN848" s="118" t="s">
        <v>12055</v>
      </c>
      <c r="AO848" s="105"/>
      <c r="AP848" s="107"/>
      <c r="AQ848" s="109"/>
      <c r="AR848" s="109" t="str">
        <f>IFERROR(__xludf.DUMMYFUNCTION("IF(IFERROR(VLOOKUP(A848, IMPORTRANGE(""https://docs.google.com/spreadsheets/d/1f7uHQQgxgff8nh6aFDrh_cqkeFpcVPsvJILesm778_0"", ""工作表1!A:B""), 2, FALSE), """") &lt;&gt; """", ""有縮圖"", ""無縮圖"")"),"無縮圖")</f>
        <v>無縮圖</v>
      </c>
      <c r="AS848" s="107"/>
    </row>
    <row r="849">
      <c r="A849" s="114" t="s">
        <v>1985</v>
      </c>
      <c r="B849" s="94"/>
      <c r="C849" s="290" t="s">
        <v>264</v>
      </c>
      <c r="D849" s="97" t="s">
        <v>1994</v>
      </c>
      <c r="E849" s="116"/>
      <c r="F849" s="98"/>
      <c r="G849" s="94" t="s">
        <v>144</v>
      </c>
      <c r="H849" s="99"/>
      <c r="I849" s="99"/>
      <c r="J849" s="110"/>
      <c r="K849" s="98"/>
      <c r="L849" s="102"/>
      <c r="M849" s="112" t="b">
        <v>1</v>
      </c>
      <c r="N849" s="113" t="b">
        <v>0</v>
      </c>
      <c r="O849" s="113" t="b">
        <v>0</v>
      </c>
      <c r="P849" s="113" t="b">
        <v>0</v>
      </c>
      <c r="Q849" s="105"/>
      <c r="R849" s="106" t="str">
        <f t="array" ref="R849">IFERROR(INDEX('印量調查區'!G:G, MATCH(A849, '印量調查區'!A:A, 0)), "")</f>
        <v/>
      </c>
      <c r="S849" s="105"/>
      <c r="T849" s="107"/>
      <c r="U849" s="107"/>
      <c r="V849" s="107"/>
      <c r="W849" s="105"/>
      <c r="Y849" s="118" t="s">
        <v>12061</v>
      </c>
      <c r="Z849" s="105"/>
      <c r="AA849" s="107"/>
      <c r="AB849" s="105"/>
      <c r="AC849" s="107"/>
      <c r="AD849" s="107"/>
      <c r="AE849" s="105"/>
      <c r="AF849" s="107"/>
      <c r="AG849" s="107"/>
      <c r="AH849" s="107"/>
      <c r="AI849" s="107"/>
      <c r="AJ849" s="107"/>
      <c r="AK849" s="107"/>
      <c r="AL849" s="107"/>
      <c r="AM849" s="107"/>
      <c r="AN849" s="107"/>
      <c r="AO849" s="107"/>
      <c r="AP849" s="107"/>
      <c r="AQ849" s="109"/>
      <c r="AR849" s="109" t="str">
        <f>IFERROR(__xludf.DUMMYFUNCTION("IF(IFERROR(VLOOKUP(A849, IMPORTRANGE(""https://docs.google.com/spreadsheets/d/1f7uHQQgxgff8nh6aFDrh_cqkeFpcVPsvJILesm778_0"", ""工作表1!A:B""), 2, FALSE), """") &lt;&gt; """", ""有縮圖"", ""無縮圖"")"),"無縮圖")</f>
        <v>無縮圖</v>
      </c>
      <c r="AS849" s="107"/>
    </row>
    <row r="850">
      <c r="A850" s="114" t="s">
        <v>82</v>
      </c>
      <c r="B850" s="94"/>
      <c r="C850" s="351"/>
      <c r="D850" s="96"/>
      <c r="E850" s="115" t="s">
        <v>2115</v>
      </c>
      <c r="F850" s="98"/>
      <c r="G850" s="94" t="s">
        <v>144</v>
      </c>
      <c r="H850" s="100" t="s">
        <v>35</v>
      </c>
      <c r="I850" s="100" t="s">
        <v>84</v>
      </c>
      <c r="J850" s="110"/>
      <c r="K850" s="94" t="s">
        <v>12068</v>
      </c>
      <c r="L850" s="102" t="s">
        <v>12069</v>
      </c>
      <c r="M850" s="112" t="b">
        <v>1</v>
      </c>
      <c r="N850" s="113" t="b">
        <v>1</v>
      </c>
      <c r="O850" s="113" t="b">
        <v>1</v>
      </c>
      <c r="P850" s="113" t="b">
        <v>0</v>
      </c>
      <c r="Q850" s="105"/>
      <c r="R850" s="369" t="str">
        <f t="array" ref="R850">IFERROR(INDEX('印量調查區'!G:G, MATCH(A850, '印量調查區'!A:A, 0)), "")</f>
        <v>https://forms.gle/Ktev8Lzxf36gfCHUA</v>
      </c>
      <c r="S850" s="118" t="s">
        <v>12071</v>
      </c>
      <c r="T850" s="107"/>
      <c r="U850" s="107"/>
      <c r="V850" s="107"/>
      <c r="W850" s="105"/>
      <c r="X850" s="107"/>
      <c r="Y850" s="118" t="s">
        <v>12074</v>
      </c>
      <c r="Z850" s="118" t="s">
        <v>12076</v>
      </c>
      <c r="AA850" s="107"/>
      <c r="AB850" s="107"/>
      <c r="AC850" s="107"/>
      <c r="AD850" s="107"/>
      <c r="AE850" s="118" t="s">
        <v>12077</v>
      </c>
      <c r="AF850" s="107"/>
      <c r="AG850" s="107"/>
      <c r="AH850" s="107"/>
      <c r="AI850" s="107"/>
      <c r="AJ850" s="107"/>
      <c r="AK850" s="107"/>
      <c r="AL850" s="118" t="s">
        <v>12079</v>
      </c>
      <c r="AM850" s="107"/>
      <c r="AN850" s="118" t="s">
        <v>12081</v>
      </c>
      <c r="AO850" s="105"/>
      <c r="AP850" s="118" t="s">
        <v>12082</v>
      </c>
      <c r="AQ850" s="109"/>
      <c r="AR850" s="109" t="str">
        <f>IFERROR(__xludf.DUMMYFUNCTION("IF(IFERROR(VLOOKUP(A850, IMPORTRANGE(""https://docs.google.com/spreadsheets/d/1f7uHQQgxgff8nh6aFDrh_cqkeFpcVPsvJILesm778_0"", ""工作表1!A:B""), 2, FALSE), """") &lt;&gt; """", ""有縮圖"", ""無縮圖"")"),"無縮圖")</f>
        <v>無縮圖</v>
      </c>
      <c r="AS850" s="107"/>
    </row>
    <row r="851">
      <c r="A851" s="114" t="s">
        <v>2266</v>
      </c>
      <c r="B851" s="94"/>
      <c r="C851" s="351"/>
      <c r="D851" s="97" t="s">
        <v>2943</v>
      </c>
      <c r="E851" s="96"/>
      <c r="F851" s="98"/>
      <c r="G851" s="94"/>
      <c r="H851" s="99"/>
      <c r="I851" s="99"/>
      <c r="J851" s="110"/>
      <c r="K851" s="98"/>
      <c r="L851" s="111"/>
      <c r="M851" s="112" t="b">
        <v>0</v>
      </c>
      <c r="N851" s="113" t="b">
        <v>0</v>
      </c>
      <c r="O851" s="113" t="b">
        <v>0</v>
      </c>
      <c r="P851" s="113" t="b">
        <v>0</v>
      </c>
      <c r="Q851" s="107"/>
      <c r="R851" s="106" t="str">
        <f t="array" ref="R851">IFERROR(INDEX('印量調查區'!G:G, MATCH(A851, '印量調查區'!A:A, 0)), "")</f>
        <v/>
      </c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  <c r="AI851" s="107"/>
      <c r="AJ851" s="107"/>
      <c r="AK851" s="107"/>
      <c r="AL851" s="107"/>
      <c r="AM851" s="107"/>
      <c r="AN851" s="107"/>
      <c r="AO851" s="107"/>
      <c r="AP851" s="107"/>
      <c r="AQ851" s="109"/>
      <c r="AR851" s="109" t="str">
        <f>IFERROR(__xludf.DUMMYFUNCTION("IF(IFERROR(VLOOKUP(A851, IMPORTRANGE(""https://docs.google.com/spreadsheets/d/1f7uHQQgxgff8nh6aFDrh_cqkeFpcVPsvJILesm778_0"", ""工作表1!A:B""), 2, FALSE), """") &lt;&gt; """", ""有縮圖"", ""無縮圖"")"),"無縮圖")</f>
        <v>無縮圖</v>
      </c>
      <c r="AS851" s="107"/>
    </row>
    <row r="852">
      <c r="A852" s="114" t="s">
        <v>2199</v>
      </c>
      <c r="B852" s="94"/>
      <c r="C852" s="290" t="s">
        <v>2198</v>
      </c>
      <c r="D852" s="96"/>
      <c r="E852" s="96"/>
      <c r="F852" s="98"/>
      <c r="G852" s="94" t="s">
        <v>144</v>
      </c>
      <c r="H852" s="99"/>
      <c r="I852" s="100"/>
      <c r="J852" s="101"/>
      <c r="K852" s="94" t="s">
        <v>83</v>
      </c>
      <c r="L852" s="111"/>
      <c r="M852" s="112" t="b">
        <v>1</v>
      </c>
      <c r="N852" s="113" t="b">
        <v>1</v>
      </c>
      <c r="O852" s="113" t="b">
        <v>1</v>
      </c>
      <c r="P852" s="113" t="b">
        <v>0</v>
      </c>
      <c r="Q852" s="107"/>
      <c r="R852" s="106" t="str">
        <f t="array" ref="R852">IFERROR(INDEX('印量調查區'!G:G, MATCH(A852, '印量調查區'!A:A, 0)), "")</f>
        <v/>
      </c>
      <c r="S852" s="118" t="s">
        <v>12090</v>
      </c>
      <c r="T852" s="107"/>
      <c r="U852" s="107"/>
      <c r="V852" s="107"/>
      <c r="W852" s="118" t="s">
        <v>12092</v>
      </c>
      <c r="X852" s="107"/>
      <c r="Y852" s="107"/>
      <c r="Z852" s="107"/>
      <c r="AA852" s="118" t="s">
        <v>12094</v>
      </c>
      <c r="AB852" s="107"/>
      <c r="AC852" s="107"/>
      <c r="AD852" s="107"/>
      <c r="AE852" s="107"/>
      <c r="AF852" s="107"/>
      <c r="AG852" s="107"/>
      <c r="AH852" s="107"/>
      <c r="AI852" s="107"/>
      <c r="AJ852" s="107"/>
      <c r="AK852" s="118" t="s">
        <v>12095</v>
      </c>
      <c r="AL852" s="107"/>
      <c r="AM852" s="107"/>
      <c r="AN852" s="118" t="s">
        <v>12096</v>
      </c>
      <c r="AO852" s="107"/>
      <c r="AP852" s="107"/>
      <c r="AQ852" s="109"/>
      <c r="AR852" s="109" t="str">
        <f>IFERROR(__xludf.DUMMYFUNCTION("IF(IFERROR(VLOOKUP(A852, IMPORTRANGE(""https://docs.google.com/spreadsheets/d/1f7uHQQgxgff8nh6aFDrh_cqkeFpcVPsvJILesm778_0"", ""工作表1!A:B""), 2, FALSE), """") &lt;&gt; """", ""有縮圖"", ""無縮圖"")"),"無縮圖")</f>
        <v>無縮圖</v>
      </c>
      <c r="AS852" s="107"/>
    </row>
    <row r="853">
      <c r="A853" s="114" t="s">
        <v>1897</v>
      </c>
      <c r="B853" s="94"/>
      <c r="C853" s="290" t="s">
        <v>1896</v>
      </c>
      <c r="D853" s="115" t="s">
        <v>1896</v>
      </c>
      <c r="E853" s="96"/>
      <c r="F853" s="98"/>
      <c r="G853" s="94" t="s">
        <v>144</v>
      </c>
      <c r="H853" s="100" t="s">
        <v>34</v>
      </c>
      <c r="I853" s="100" t="s">
        <v>108</v>
      </c>
      <c r="J853" s="117" t="s">
        <v>5297</v>
      </c>
      <c r="K853" s="94" t="s">
        <v>12098</v>
      </c>
      <c r="L853" s="111"/>
      <c r="M853" s="112" t="b">
        <v>1</v>
      </c>
      <c r="N853" s="113" t="b">
        <v>1</v>
      </c>
      <c r="O853" s="113" t="b">
        <v>1</v>
      </c>
      <c r="P853" s="113" t="b">
        <v>1</v>
      </c>
      <c r="Q853" s="105"/>
      <c r="R853" s="106"/>
      <c r="S853" s="118" t="s">
        <v>5508</v>
      </c>
      <c r="T853" s="107"/>
      <c r="U853" s="107"/>
      <c r="V853" s="107"/>
      <c r="W853" s="118" t="s">
        <v>5509</v>
      </c>
      <c r="X853" s="107"/>
      <c r="Y853" s="107"/>
      <c r="Z853" s="118" t="s">
        <v>5510</v>
      </c>
      <c r="AA853" s="107"/>
      <c r="AB853" s="107"/>
      <c r="AC853" s="107"/>
      <c r="AD853" s="107"/>
      <c r="AE853" s="107"/>
      <c r="AF853" s="107"/>
      <c r="AG853" s="107"/>
      <c r="AH853" s="107"/>
      <c r="AI853" s="107"/>
      <c r="AJ853" s="107"/>
      <c r="AK853" s="107"/>
      <c r="AL853" s="107"/>
      <c r="AM853" s="107"/>
      <c r="AN853" s="118" t="s">
        <v>12101</v>
      </c>
      <c r="AO853" s="118" t="s">
        <v>12103</v>
      </c>
      <c r="AP853" s="107"/>
      <c r="AQ853" s="109"/>
      <c r="AR853" s="109" t="str">
        <f>IFERROR(__xludf.DUMMYFUNCTION("IF(IFERROR(VLOOKUP(A853, IMPORTRANGE(""https://docs.google.com/spreadsheets/d/1f7uHQQgxgff8nh6aFDrh_cqkeFpcVPsvJILesm778_0"", ""工作表1!A:B""), 2, FALSE), """") &lt;&gt; """", ""有縮圖"", ""無縮圖"")"),"無縮圖")</f>
        <v>無縮圖</v>
      </c>
      <c r="AS853" s="107"/>
    </row>
    <row r="854">
      <c r="A854" s="114" t="s">
        <v>2274</v>
      </c>
      <c r="B854" s="94" t="s">
        <v>12105</v>
      </c>
      <c r="C854" s="290" t="s">
        <v>2392</v>
      </c>
      <c r="D854" s="97" t="s">
        <v>3117</v>
      </c>
      <c r="E854" s="96"/>
      <c r="F854" s="98"/>
      <c r="G854" s="94" t="s">
        <v>144</v>
      </c>
      <c r="H854" s="100"/>
      <c r="I854" s="100"/>
      <c r="J854" s="110"/>
      <c r="K854" s="94"/>
      <c r="L854" s="111"/>
      <c r="M854" s="112" t="b">
        <v>1</v>
      </c>
      <c r="N854" s="113" t="b">
        <v>0</v>
      </c>
      <c r="O854" s="113" t="b">
        <v>0</v>
      </c>
      <c r="P854" s="113" t="b">
        <v>0</v>
      </c>
      <c r="Q854" s="107"/>
      <c r="R854" s="106" t="str">
        <f t="array" ref="R854">IFERROR(INDEX('印量調查區'!G:G, MATCH(A854, '印量調查區'!A:A, 0)), "")</f>
        <v/>
      </c>
      <c r="S854" s="118" t="s">
        <v>12106</v>
      </c>
      <c r="T854" s="118" t="s">
        <v>12107</v>
      </c>
      <c r="U854" s="107"/>
      <c r="V854" s="107"/>
      <c r="W854" s="118" t="s">
        <v>12108</v>
      </c>
      <c r="X854" s="107"/>
      <c r="Y854" s="118" t="s">
        <v>12109</v>
      </c>
      <c r="Z854" s="105" t="s">
        <v>118</v>
      </c>
      <c r="AA854" s="107"/>
      <c r="AB854" s="107"/>
      <c r="AC854" s="107"/>
      <c r="AD854" s="107"/>
      <c r="AE854" s="107"/>
      <c r="AF854" s="107"/>
      <c r="AG854" s="107"/>
      <c r="AH854" s="107"/>
      <c r="AI854" s="107"/>
      <c r="AJ854" s="107"/>
      <c r="AK854" s="107"/>
      <c r="AL854" s="107"/>
      <c r="AM854" s="107"/>
      <c r="AN854" s="107"/>
      <c r="AO854" s="105"/>
      <c r="AP854" s="107"/>
      <c r="AQ854" s="109"/>
      <c r="AR854" s="109" t="str">
        <f>IFERROR(__xludf.DUMMYFUNCTION("IF(IFERROR(VLOOKUP(A854, IMPORTRANGE(""https://docs.google.com/spreadsheets/d/1f7uHQQgxgff8nh6aFDrh_cqkeFpcVPsvJILesm778_0"", ""工作表1!A:B""), 2, FALSE), """") &lt;&gt; """", ""有縮圖"", ""無縮圖"")"),"無縮圖")</f>
        <v>無縮圖</v>
      </c>
      <c r="AS854" s="107"/>
    </row>
    <row r="855">
      <c r="A855" s="114" t="s">
        <v>2276</v>
      </c>
      <c r="B855" s="94"/>
      <c r="C855" s="290" t="s">
        <v>2608</v>
      </c>
      <c r="D855" s="97" t="s">
        <v>2608</v>
      </c>
      <c r="E855" s="116"/>
      <c r="F855" s="98"/>
      <c r="G855" s="94" t="s">
        <v>12110</v>
      </c>
      <c r="H855" s="99"/>
      <c r="I855" s="100" t="s">
        <v>108</v>
      </c>
      <c r="J855" s="117" t="s">
        <v>145</v>
      </c>
      <c r="K855" s="94" t="s">
        <v>83</v>
      </c>
      <c r="L855" s="111"/>
      <c r="M855" s="112" t="b">
        <v>1</v>
      </c>
      <c r="N855" s="113" t="b">
        <v>1</v>
      </c>
      <c r="O855" s="113" t="b">
        <v>1</v>
      </c>
      <c r="P855" s="113" t="b">
        <v>0</v>
      </c>
      <c r="Q855" s="107"/>
      <c r="R855" s="106" t="str">
        <f t="array" ref="R855">IFERROR(INDEX('印量調查區'!G:G, MATCH(A855, '印量調查區'!A:A, 0)), "")</f>
        <v/>
      </c>
      <c r="S855" s="107"/>
      <c r="T855" s="107"/>
      <c r="U855" s="107"/>
      <c r="V855" s="107"/>
      <c r="W855" s="105"/>
      <c r="X855" s="107"/>
      <c r="Y855" s="118" t="s">
        <v>7244</v>
      </c>
      <c r="Z855" s="28" t="s">
        <v>7245</v>
      </c>
      <c r="AA855" s="107"/>
      <c r="AB855" s="105"/>
      <c r="AC855" s="107"/>
      <c r="AD855" s="107"/>
      <c r="AE855" s="105"/>
      <c r="AF855" s="107"/>
      <c r="AG855" s="105"/>
      <c r="AH855" s="107"/>
      <c r="AI855" s="107"/>
      <c r="AJ855" s="107"/>
      <c r="AK855" s="107"/>
      <c r="AL855" s="118" t="s">
        <v>12115</v>
      </c>
      <c r="AM855" s="107"/>
      <c r="AN855" s="108" t="s">
        <v>12116</v>
      </c>
      <c r="AO855" s="107"/>
      <c r="AP855" s="118" t="s">
        <v>12118</v>
      </c>
      <c r="AQ855" s="403"/>
      <c r="AR855" s="109" t="str">
        <f>IFERROR(__xludf.DUMMYFUNCTION("IF(IFERROR(VLOOKUP(A855, IMPORTRANGE(""https://docs.google.com/spreadsheets/d/1f7uHQQgxgff8nh6aFDrh_cqkeFpcVPsvJILesm778_0"", ""工作表1!A:B""), 2, FALSE), """") &lt;&gt; """", ""有縮圖"", ""無縮圖"")"),"無縮圖")</f>
        <v>無縮圖</v>
      </c>
      <c r="AS855" s="107"/>
    </row>
    <row r="856">
      <c r="A856" s="114" t="s">
        <v>2278</v>
      </c>
      <c r="B856" s="94" t="s">
        <v>8529</v>
      </c>
      <c r="C856" s="290" t="s">
        <v>2333</v>
      </c>
      <c r="D856" s="116"/>
      <c r="E856" s="96"/>
      <c r="F856" s="98"/>
      <c r="G856" s="94" t="s">
        <v>227</v>
      </c>
      <c r="H856" s="100" t="s">
        <v>34</v>
      </c>
      <c r="I856" s="100" t="s">
        <v>3325</v>
      </c>
      <c r="J856" s="211" t="s">
        <v>12119</v>
      </c>
      <c r="K856" s="94" t="s">
        <v>12120</v>
      </c>
      <c r="L856" s="102"/>
      <c r="M856" s="112" t="b">
        <v>1</v>
      </c>
      <c r="N856" s="113" t="b">
        <v>1</v>
      </c>
      <c r="O856" s="113" t="b">
        <v>1</v>
      </c>
      <c r="P856" s="113" t="b">
        <v>1</v>
      </c>
      <c r="Q856" s="107"/>
      <c r="R856" s="106" t="str">
        <f t="array" ref="R856">IFERROR(INDEX('印量調查區'!G:G, MATCH(A856, '印量調查區'!A:A, 0)), "")</f>
        <v/>
      </c>
      <c r="S856" s="118" t="s">
        <v>12121</v>
      </c>
      <c r="T856" s="107"/>
      <c r="U856" s="107"/>
      <c r="V856" s="107"/>
      <c r="W856" s="118" t="s">
        <v>8535</v>
      </c>
      <c r="X856" s="107"/>
      <c r="Y856" s="118" t="s">
        <v>12123</v>
      </c>
      <c r="Z856" s="107"/>
      <c r="AA856" s="107"/>
      <c r="AB856" s="107"/>
      <c r="AC856" s="107"/>
      <c r="AD856" s="107"/>
      <c r="AE856" s="118" t="s">
        <v>8537</v>
      </c>
      <c r="AF856" s="107"/>
      <c r="AG856" s="107"/>
      <c r="AH856" s="107"/>
      <c r="AI856" s="107"/>
      <c r="AJ856" s="107"/>
      <c r="AK856" s="107"/>
      <c r="AL856" s="118" t="s">
        <v>12124</v>
      </c>
      <c r="AM856" s="107"/>
      <c r="AN856" s="118" t="s">
        <v>12125</v>
      </c>
      <c r="AO856" s="108" t="s">
        <v>12126</v>
      </c>
      <c r="AP856" s="107"/>
      <c r="AQ856" s="109"/>
      <c r="AR856" s="109" t="str">
        <f>IFERROR(__xludf.DUMMYFUNCTION("IF(IFERROR(VLOOKUP(A856, IMPORTRANGE(""https://docs.google.com/spreadsheets/d/1f7uHQQgxgff8nh6aFDrh_cqkeFpcVPsvJILesm778_0"", ""工作表1!A:B""), 2, FALSE), """") &lt;&gt; """", ""有縮圖"", ""無縮圖"")"),"有縮圖")</f>
        <v>有縮圖</v>
      </c>
      <c r="AS856" s="107"/>
    </row>
    <row r="857">
      <c r="A857" s="114" t="s">
        <v>2281</v>
      </c>
      <c r="B857" s="94"/>
      <c r="C857" s="290" t="s">
        <v>2663</v>
      </c>
      <c r="D857" s="97" t="s">
        <v>2663</v>
      </c>
      <c r="E857" s="96"/>
      <c r="F857" s="98"/>
      <c r="G857" s="94" t="s">
        <v>140</v>
      </c>
      <c r="H857" s="99"/>
      <c r="I857" s="100"/>
      <c r="J857" s="101"/>
      <c r="K857" s="98"/>
      <c r="L857" s="111"/>
      <c r="M857" s="112" t="b">
        <v>1</v>
      </c>
      <c r="N857" s="113" t="b">
        <v>0</v>
      </c>
      <c r="O857" s="113" t="b">
        <v>0</v>
      </c>
      <c r="P857" s="113" t="b">
        <v>0</v>
      </c>
      <c r="Q857" s="107"/>
      <c r="R857" s="106" t="str">
        <f t="array" ref="R857">IFERROR(INDEX('印量調查區'!G:G, MATCH(A857, '印量調查區'!A:A, 0)), "")</f>
        <v/>
      </c>
      <c r="S857" s="118" t="s">
        <v>12130</v>
      </c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7"/>
      <c r="AQ857" s="109"/>
      <c r="AR857" s="109" t="str">
        <f>IFERROR(__xludf.DUMMYFUNCTION("IF(IFERROR(VLOOKUP(A857, IMPORTRANGE(""https://docs.google.com/spreadsheets/d/1f7uHQQgxgff8nh6aFDrh_cqkeFpcVPsvJILesm778_0"", ""工作表1!A:B""), 2, FALSE), """") &lt;&gt; """", ""有縮圖"", ""無縮圖"")"),"無縮圖")</f>
        <v>無縮圖</v>
      </c>
      <c r="AS857" s="107"/>
    </row>
    <row r="858">
      <c r="A858" s="114" t="s">
        <v>2283</v>
      </c>
      <c r="B858" s="94"/>
      <c r="C858" s="290" t="s">
        <v>2447</v>
      </c>
      <c r="D858" s="96"/>
      <c r="E858" s="116"/>
      <c r="F858" s="98"/>
      <c r="G858" s="94" t="s">
        <v>8118</v>
      </c>
      <c r="H858" s="100" t="s">
        <v>34</v>
      </c>
      <c r="I858" s="100" t="s">
        <v>108</v>
      </c>
      <c r="J858" s="117" t="s">
        <v>12135</v>
      </c>
      <c r="K858" s="408" t="s">
        <v>12136</v>
      </c>
      <c r="L858" s="111"/>
      <c r="M858" s="112" t="b">
        <v>1</v>
      </c>
      <c r="N858" s="113" t="b">
        <v>1</v>
      </c>
      <c r="O858" s="113" t="b">
        <v>0</v>
      </c>
      <c r="P858" s="113" t="b">
        <v>1</v>
      </c>
      <c r="Q858" s="107"/>
      <c r="R858" s="106" t="str">
        <f t="array" ref="R858">IFERROR(INDEX('印量調查區'!G:G, MATCH(A858, '印量調查區'!A:A, 0)), "")</f>
        <v/>
      </c>
      <c r="S858" s="107"/>
      <c r="T858" s="107"/>
      <c r="U858" s="107"/>
      <c r="V858" s="107"/>
      <c r="W858" s="118" t="s">
        <v>12138</v>
      </c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  <c r="AI858" s="107"/>
      <c r="AJ858" s="107"/>
      <c r="AK858" s="107"/>
      <c r="AL858" s="107"/>
      <c r="AM858" s="107"/>
      <c r="AN858" s="105"/>
      <c r="AO858" s="118" t="s">
        <v>12139</v>
      </c>
      <c r="AP858" s="105"/>
      <c r="AQ858" s="109"/>
      <c r="AR858" s="109" t="str">
        <f>IFERROR(__xludf.DUMMYFUNCTION("IF(IFERROR(VLOOKUP(A858, IMPORTRANGE(""https://docs.google.com/spreadsheets/d/1f7uHQQgxgff8nh6aFDrh_cqkeFpcVPsvJILesm778_0"", ""工作表1!A:B""), 2, FALSE), """") &lt;&gt; """", ""有縮圖"", ""無縮圖"")"),"無縮圖")</f>
        <v>無縮圖</v>
      </c>
      <c r="AS858" s="107"/>
    </row>
    <row r="859">
      <c r="A859" s="114" t="s">
        <v>2285</v>
      </c>
      <c r="B859" s="94"/>
      <c r="C859" s="351"/>
      <c r="D859" s="97" t="s">
        <v>2380</v>
      </c>
      <c r="E859" s="97" t="s">
        <v>2380</v>
      </c>
      <c r="F859" s="98"/>
      <c r="G859" s="94" t="s">
        <v>144</v>
      </c>
      <c r="H859" s="100"/>
      <c r="I859" s="100"/>
      <c r="J859" s="110"/>
      <c r="K859" s="94"/>
      <c r="L859" s="111"/>
      <c r="M859" s="112" t="b">
        <v>1</v>
      </c>
      <c r="N859" s="113" t="b">
        <v>0</v>
      </c>
      <c r="O859" s="113" t="b">
        <v>0</v>
      </c>
      <c r="P859" s="113" t="b">
        <v>0</v>
      </c>
      <c r="Q859" s="107"/>
      <c r="R859" s="106" t="str">
        <f t="array" ref="R859">IFERROR(INDEX('印量調查區'!G:G, MATCH(A859, '印量調查區'!A:A, 0)), "")</f>
        <v/>
      </c>
      <c r="S859" s="118" t="s">
        <v>12145</v>
      </c>
      <c r="T859" s="107"/>
      <c r="U859" s="107"/>
      <c r="V859" s="107"/>
      <c r="W859" s="105"/>
      <c r="X859" s="107"/>
      <c r="Y859" s="107"/>
      <c r="Z859" s="118" t="s">
        <v>12147</v>
      </c>
      <c r="AA859" s="107"/>
      <c r="AB859" s="107"/>
      <c r="AC859" s="107"/>
      <c r="AD859" s="107"/>
      <c r="AE859" s="118" t="s">
        <v>12149</v>
      </c>
      <c r="AF859" s="105"/>
      <c r="AG859" s="107"/>
      <c r="AH859" s="107"/>
      <c r="AI859" s="107"/>
      <c r="AJ859" s="107"/>
      <c r="AK859" s="107"/>
      <c r="AL859" s="107"/>
      <c r="AM859" s="107"/>
      <c r="AN859" s="107"/>
      <c r="AO859" s="105"/>
      <c r="AP859" s="107"/>
      <c r="AQ859" s="109"/>
      <c r="AR859" s="109" t="str">
        <f>IFERROR(__xludf.DUMMYFUNCTION("IF(IFERROR(VLOOKUP(A859, IMPORTRANGE(""https://docs.google.com/spreadsheets/d/1f7uHQQgxgff8nh6aFDrh_cqkeFpcVPsvJILesm778_0"", ""工作表1!A:B""), 2, FALSE), """") &lt;&gt; """", ""有縮圖"", ""無縮圖"")"),"無縮圖")</f>
        <v>無縮圖</v>
      </c>
      <c r="AS859" s="107"/>
    </row>
    <row r="860">
      <c r="A860" s="114" t="s">
        <v>2287</v>
      </c>
      <c r="B860" s="94" t="s">
        <v>7595</v>
      </c>
      <c r="C860" s="290" t="s">
        <v>2519</v>
      </c>
      <c r="D860" s="97" t="s">
        <v>2517</v>
      </c>
      <c r="E860" s="96"/>
      <c r="F860" s="98"/>
      <c r="G860" s="94" t="s">
        <v>144</v>
      </c>
      <c r="H860" s="100" t="s">
        <v>34</v>
      </c>
      <c r="I860" s="100" t="s">
        <v>108</v>
      </c>
      <c r="J860" s="117" t="s">
        <v>12152</v>
      </c>
      <c r="K860" s="94" t="s">
        <v>12153</v>
      </c>
      <c r="L860" s="111"/>
      <c r="M860" s="112" t="b">
        <v>1</v>
      </c>
      <c r="N860" s="113" t="b">
        <v>1</v>
      </c>
      <c r="O860" s="113" t="b">
        <v>1</v>
      </c>
      <c r="P860" s="113" t="b">
        <v>1</v>
      </c>
      <c r="Q860" s="107"/>
      <c r="R860" s="106" t="str">
        <f t="array" ref="R860">IFERROR(INDEX('印量調查區'!G:G, MATCH(A860, '印量調查區'!A:A, 0)), "")</f>
        <v/>
      </c>
      <c r="S860" s="118" t="s">
        <v>7599</v>
      </c>
      <c r="T860" s="107"/>
      <c r="U860" s="107"/>
      <c r="V860" s="107"/>
      <c r="W860" s="118" t="s">
        <v>7600</v>
      </c>
      <c r="X860" s="107"/>
      <c r="Y860" s="118" t="s">
        <v>7601</v>
      </c>
      <c r="Z860" s="118" t="s">
        <v>7602</v>
      </c>
      <c r="AA860" s="107"/>
      <c r="AB860" s="107"/>
      <c r="AC860" s="107"/>
      <c r="AD860" s="107"/>
      <c r="AE860" s="118" t="s">
        <v>7603</v>
      </c>
      <c r="AF860" s="107"/>
      <c r="AG860" s="107"/>
      <c r="AH860" s="107"/>
      <c r="AI860" s="107"/>
      <c r="AJ860" s="107"/>
      <c r="AK860" s="107"/>
      <c r="AL860" s="107"/>
      <c r="AM860" s="107"/>
      <c r="AN860" s="118" t="s">
        <v>12157</v>
      </c>
      <c r="AO860" s="118" t="s">
        <v>12158</v>
      </c>
      <c r="AP860" s="107"/>
      <c r="AQ860" s="109"/>
      <c r="AR860" s="109" t="str">
        <f>IFERROR(__xludf.DUMMYFUNCTION("IF(IFERROR(VLOOKUP(A860, IMPORTRANGE(""https://docs.google.com/spreadsheets/d/1f7uHQQgxgff8nh6aFDrh_cqkeFpcVPsvJILesm778_0"", ""工作表1!A:B""), 2, FALSE), """") &lt;&gt; """", ""有縮圖"", ""無縮圖"")"),"有縮圖")</f>
        <v>有縮圖</v>
      </c>
      <c r="AS860" s="107"/>
    </row>
    <row r="861">
      <c r="A861" s="114" t="s">
        <v>2289</v>
      </c>
      <c r="B861" s="94" t="s">
        <v>12160</v>
      </c>
      <c r="C861" s="351"/>
      <c r="D861" s="96"/>
      <c r="E861" s="97" t="s">
        <v>3676</v>
      </c>
      <c r="F861" s="98"/>
      <c r="G861" s="94" t="s">
        <v>223</v>
      </c>
      <c r="H861" s="99"/>
      <c r="I861" s="99"/>
      <c r="J861" s="110"/>
      <c r="K861" s="98"/>
      <c r="L861" s="111"/>
      <c r="M861" s="112" t="b">
        <v>1</v>
      </c>
      <c r="N861" s="113" t="b">
        <v>0</v>
      </c>
      <c r="O861" s="113" t="b">
        <v>0</v>
      </c>
      <c r="P861" s="113" t="b">
        <v>0</v>
      </c>
      <c r="Q861" s="107"/>
      <c r="R861" s="106" t="str">
        <f t="array" ref="R861">IFERROR(INDEX('印量調查區'!G:G, MATCH(A861, '印量調查區'!A:A, 0)), "")</f>
        <v/>
      </c>
      <c r="S861" s="107"/>
      <c r="T861" s="107"/>
      <c r="U861" s="107"/>
      <c r="V861" s="107"/>
      <c r="W861" s="118" t="s">
        <v>12162</v>
      </c>
      <c r="X861" s="107"/>
      <c r="Y861" s="107"/>
      <c r="Z861" s="107"/>
      <c r="AA861" s="107"/>
      <c r="AB861" s="107"/>
      <c r="AC861" s="107"/>
      <c r="AD861" s="118" t="s">
        <v>12163</v>
      </c>
      <c r="AE861" s="118" t="s">
        <v>12164</v>
      </c>
      <c r="AF861" s="118" t="s">
        <v>12166</v>
      </c>
      <c r="AG861" s="118" t="s">
        <v>12167</v>
      </c>
      <c r="AH861" s="107"/>
      <c r="AI861" s="118" t="s">
        <v>12169</v>
      </c>
      <c r="AJ861" s="107"/>
      <c r="AK861" s="107"/>
      <c r="AL861" s="118" t="s">
        <v>12170</v>
      </c>
      <c r="AM861" s="107"/>
      <c r="AN861" s="107"/>
      <c r="AO861" s="107"/>
      <c r="AP861" s="107"/>
      <c r="AQ861" s="109"/>
      <c r="AR861" s="109" t="str">
        <f>IFERROR(__xludf.DUMMYFUNCTION("IF(IFERROR(VLOOKUP(A861, IMPORTRANGE(""https://docs.google.com/spreadsheets/d/1f7uHQQgxgff8nh6aFDrh_cqkeFpcVPsvJILesm778_0"", ""工作表1!A:B""), 2, FALSE), """") &lt;&gt; """", ""有縮圖"", ""無縮圖"")"),"無縮圖")</f>
        <v>無縮圖</v>
      </c>
      <c r="AS861" s="107"/>
    </row>
    <row r="862">
      <c r="A862" s="119" t="s">
        <v>2292</v>
      </c>
      <c r="B862" s="94" t="s">
        <v>12172</v>
      </c>
      <c r="C862" s="95"/>
      <c r="D862" s="96"/>
      <c r="E862" s="97" t="s">
        <v>2978</v>
      </c>
      <c r="F862" s="98"/>
      <c r="G862" s="94" t="s">
        <v>144</v>
      </c>
      <c r="H862" s="100"/>
      <c r="I862" s="100"/>
      <c r="J862" s="110"/>
      <c r="K862" s="94"/>
      <c r="L862" s="111"/>
      <c r="M862" s="112" t="b">
        <v>1</v>
      </c>
      <c r="N862" s="113" t="b">
        <v>0</v>
      </c>
      <c r="O862" s="113" t="b">
        <v>1</v>
      </c>
      <c r="P862" s="113" t="b">
        <v>0</v>
      </c>
      <c r="Q862" s="107"/>
      <c r="R862" s="106" t="str">
        <f t="array" ref="R862">IFERROR(INDEX('印量調查區'!G:G, MATCH(A862, '印量調查區'!A:A, 0)), "")</f>
        <v/>
      </c>
      <c r="S862" s="172" t="s">
        <v>12174</v>
      </c>
      <c r="T862" s="107"/>
      <c r="U862" s="107"/>
      <c r="V862" s="107"/>
      <c r="W862" s="172" t="s">
        <v>12175</v>
      </c>
      <c r="X862" s="107"/>
      <c r="Y862" s="107"/>
      <c r="Z862" s="118" t="s">
        <v>12176</v>
      </c>
      <c r="AA862" s="107"/>
      <c r="AB862" s="107"/>
      <c r="AC862" s="107"/>
      <c r="AD862" s="107"/>
      <c r="AE862" s="107"/>
      <c r="AF862" s="105"/>
      <c r="AG862" s="107"/>
      <c r="AH862" s="107"/>
      <c r="AI862" s="105"/>
      <c r="AJ862" s="107"/>
      <c r="AK862" s="107"/>
      <c r="AL862" s="107"/>
      <c r="AM862" s="107"/>
      <c r="AN862" s="172" t="s">
        <v>12178</v>
      </c>
      <c r="AO862" s="105"/>
      <c r="AP862" s="107"/>
      <c r="AQ862" s="109"/>
      <c r="AR862" s="109" t="str">
        <f>IFERROR(__xludf.DUMMYFUNCTION("IF(IFERROR(VLOOKUP(A862, IMPORTRANGE(""https://docs.google.com/spreadsheets/d/1f7uHQQgxgff8nh6aFDrh_cqkeFpcVPsvJILesm778_0"", ""工作表1!A:B""), 2, FALSE), """") &lt;&gt; """", ""有縮圖"", ""無縮圖"")"),"無縮圖")</f>
        <v>無縮圖</v>
      </c>
      <c r="AS862" s="107"/>
    </row>
    <row r="863">
      <c r="A863" s="119" t="s">
        <v>2294</v>
      </c>
      <c r="B863" s="94"/>
      <c r="C863" s="95"/>
      <c r="D863" s="97" t="s">
        <v>327</v>
      </c>
      <c r="E863" s="96"/>
      <c r="F863" s="98"/>
      <c r="G863" s="94" t="s">
        <v>144</v>
      </c>
      <c r="H863" s="100"/>
      <c r="I863" s="100"/>
      <c r="J863" s="101"/>
      <c r="K863" s="94"/>
      <c r="L863" s="111"/>
      <c r="M863" s="112" t="b">
        <v>1</v>
      </c>
      <c r="N863" s="113" t="b">
        <v>0</v>
      </c>
      <c r="O863" s="113" t="b">
        <v>0</v>
      </c>
      <c r="P863" s="113" t="b">
        <v>0</v>
      </c>
      <c r="Q863" s="107"/>
      <c r="R863" s="106" t="str">
        <f t="array" ref="R863">IFERROR(INDEX('印量調查區'!G:G, MATCH(A863, '印量調查區'!A:A, 0)), "")</f>
        <v/>
      </c>
      <c r="S863" s="172" t="s">
        <v>12181</v>
      </c>
      <c r="T863" s="107"/>
      <c r="U863" s="107"/>
      <c r="V863" s="107"/>
      <c r="W863" s="172" t="s">
        <v>12182</v>
      </c>
      <c r="X863" s="107"/>
      <c r="Y863" s="107"/>
      <c r="Z863" s="118" t="s">
        <v>12184</v>
      </c>
      <c r="AA863" s="107"/>
      <c r="AB863" s="107"/>
      <c r="AC863" s="107"/>
      <c r="AD863" s="107"/>
      <c r="AE863" s="107"/>
      <c r="AF863" s="105"/>
      <c r="AG863" s="107"/>
      <c r="AH863" s="107"/>
      <c r="AI863" s="105"/>
      <c r="AJ863" s="107"/>
      <c r="AK863" s="107"/>
      <c r="AL863" s="107"/>
      <c r="AM863" s="107"/>
      <c r="AN863" s="183"/>
      <c r="AO863" s="105"/>
      <c r="AP863" s="107"/>
      <c r="AQ863" s="109"/>
      <c r="AR863" s="109" t="str">
        <f>IFERROR(__xludf.DUMMYFUNCTION("IF(IFERROR(VLOOKUP(A863, IMPORTRANGE(""https://docs.google.com/spreadsheets/d/1f7uHQQgxgff8nh6aFDrh_cqkeFpcVPsvJILesm778_0"", ""工作表1!A:B""), 2, FALSE), """") &lt;&gt; """", ""有縮圖"", ""無縮圖"")"),"無縮圖")</f>
        <v>無縮圖</v>
      </c>
      <c r="AS863" s="107"/>
    </row>
    <row r="864">
      <c r="A864" s="119" t="s">
        <v>2297</v>
      </c>
      <c r="B864" s="94" t="s">
        <v>6832</v>
      </c>
      <c r="C864" s="120" t="s">
        <v>2543</v>
      </c>
      <c r="D864" s="96"/>
      <c r="E864" s="97" t="s">
        <v>2581</v>
      </c>
      <c r="F864" s="98"/>
      <c r="G864" s="94" t="s">
        <v>144</v>
      </c>
      <c r="H864" s="100"/>
      <c r="I864" s="100" t="s">
        <v>108</v>
      </c>
      <c r="J864" s="117" t="s">
        <v>145</v>
      </c>
      <c r="K864" s="94" t="s">
        <v>12188</v>
      </c>
      <c r="L864" s="111"/>
      <c r="M864" s="112" t="b">
        <v>1</v>
      </c>
      <c r="N864" s="113" t="b">
        <v>1</v>
      </c>
      <c r="O864" s="113" t="b">
        <v>1</v>
      </c>
      <c r="P864" s="113" t="b">
        <v>1</v>
      </c>
      <c r="Q864" s="107"/>
      <c r="R864" s="106" t="str">
        <f t="array" ref="R864">IFERROR(INDEX('印量調查區'!G:G, MATCH(A864, '印量調查區'!A:A, 0)), "")</f>
        <v/>
      </c>
      <c r="S864" s="172" t="s">
        <v>6835</v>
      </c>
      <c r="T864" s="107"/>
      <c r="U864" s="107"/>
      <c r="V864" s="107"/>
      <c r="W864" s="361" t="s">
        <v>12192</v>
      </c>
      <c r="X864" s="259"/>
      <c r="Y864" s="107"/>
      <c r="Z864" s="118" t="s">
        <v>12195</v>
      </c>
      <c r="AA864" s="107"/>
      <c r="AB864" s="107"/>
      <c r="AC864" s="107"/>
      <c r="AD864" s="107"/>
      <c r="AE864" s="107"/>
      <c r="AF864" s="105"/>
      <c r="AG864" s="107"/>
      <c r="AH864" s="107"/>
      <c r="AI864" s="105"/>
      <c r="AJ864" s="107"/>
      <c r="AK864" s="107"/>
      <c r="AL864" s="105"/>
      <c r="AM864" s="107"/>
      <c r="AN864" s="172" t="s">
        <v>12197</v>
      </c>
      <c r="AO864" s="118" t="s">
        <v>12198</v>
      </c>
      <c r="AP864" s="107"/>
      <c r="AQ864" s="109"/>
      <c r="AR864" s="109" t="str">
        <f>IFERROR(__xludf.DUMMYFUNCTION("IF(IFERROR(VLOOKUP(A864, IMPORTRANGE(""https://docs.google.com/spreadsheets/d/1f7uHQQgxgff8nh6aFDrh_cqkeFpcVPsvJILesm778_0"", ""工作表1!A:B""), 2, FALSE), """") &lt;&gt; """", ""有縮圖"", ""無縮圖"")"),"有縮圖")</f>
        <v>有縮圖</v>
      </c>
      <c r="AS864" s="107"/>
    </row>
    <row r="865">
      <c r="A865" s="119" t="s">
        <v>2299</v>
      </c>
      <c r="B865" s="94" t="s">
        <v>6840</v>
      </c>
      <c r="C865" s="120" t="s">
        <v>143</v>
      </c>
      <c r="D865" s="96"/>
      <c r="E865" s="97" t="s">
        <v>3729</v>
      </c>
      <c r="F865" s="98"/>
      <c r="G865" s="94" t="s">
        <v>144</v>
      </c>
      <c r="H865" s="100"/>
      <c r="I865" s="100" t="s">
        <v>108</v>
      </c>
      <c r="J865" s="117" t="s">
        <v>145</v>
      </c>
      <c r="K865" s="94"/>
      <c r="L865" s="111"/>
      <c r="M865" s="112" t="b">
        <v>1</v>
      </c>
      <c r="N865" s="113" t="b">
        <v>1</v>
      </c>
      <c r="O865" s="113" t="b">
        <v>0</v>
      </c>
      <c r="P865" s="113" t="b">
        <v>0</v>
      </c>
      <c r="Q865" s="107"/>
      <c r="R865" s="106" t="str">
        <f t="array" ref="R865">IFERROR(INDEX('印量調查區'!G:G, MATCH(A865, '印量調查區'!A:A, 0)), "")</f>
        <v/>
      </c>
      <c r="S865" s="172" t="s">
        <v>6844</v>
      </c>
      <c r="T865" s="118" t="s">
        <v>6845</v>
      </c>
      <c r="U865" s="107"/>
      <c r="V865" s="107"/>
      <c r="W865" s="172" t="s">
        <v>6847</v>
      </c>
      <c r="X865" s="107"/>
      <c r="Y865" s="118" t="s">
        <v>6848</v>
      </c>
      <c r="Z865" s="118" t="s">
        <v>6849</v>
      </c>
      <c r="AA865" s="107"/>
      <c r="AB865" s="107"/>
      <c r="AC865" s="107"/>
      <c r="AD865" s="107"/>
      <c r="AE865" s="107"/>
      <c r="AF865" s="105"/>
      <c r="AG865" s="107"/>
      <c r="AH865" s="107"/>
      <c r="AI865" s="105"/>
      <c r="AJ865" s="107"/>
      <c r="AK865" s="107"/>
      <c r="AL865" s="107"/>
      <c r="AM865" s="107"/>
      <c r="AN865" s="183"/>
      <c r="AO865" s="105"/>
      <c r="AQ865" s="109"/>
      <c r="AR865" s="109" t="str">
        <f>IFERROR(__xludf.DUMMYFUNCTION("IF(IFERROR(VLOOKUP(A865, IMPORTRANGE(""https://docs.google.com/spreadsheets/d/1f7uHQQgxgff8nh6aFDrh_cqkeFpcVPsvJILesm778_0"", ""工作表1!A:B""), 2, FALSE), """") &lt;&gt; """", ""有縮圖"", ""無縮圖"")"),"有縮圖")</f>
        <v>有縮圖</v>
      </c>
      <c r="AS865" s="107"/>
    </row>
    <row r="866">
      <c r="A866" s="119" t="s">
        <v>2302</v>
      </c>
      <c r="B866" s="94"/>
      <c r="C866" s="95"/>
      <c r="D866" s="96"/>
      <c r="E866" s="97" t="s">
        <v>3139</v>
      </c>
      <c r="F866" s="98"/>
      <c r="G866" s="94" t="s">
        <v>144</v>
      </c>
      <c r="H866" s="100" t="s">
        <v>34</v>
      </c>
      <c r="I866" s="100" t="s">
        <v>108</v>
      </c>
      <c r="J866" s="117" t="s">
        <v>12206</v>
      </c>
      <c r="K866" s="94" t="s">
        <v>12207</v>
      </c>
      <c r="L866" s="111"/>
      <c r="M866" s="112" t="b">
        <v>1</v>
      </c>
      <c r="N866" s="113" t="b">
        <v>1</v>
      </c>
      <c r="O866" s="113" t="b">
        <v>1</v>
      </c>
      <c r="P866" s="113" t="b">
        <v>1</v>
      </c>
      <c r="Q866" s="107"/>
      <c r="R866" s="106" t="str">
        <f t="array" ref="R866">IFERROR(INDEX('印量調查區'!G:G, MATCH(A866, '印量調查區'!A:A, 0)), "")</f>
        <v/>
      </c>
      <c r="S866" s="172" t="s">
        <v>12210</v>
      </c>
      <c r="T866" s="107"/>
      <c r="U866" s="107"/>
      <c r="V866" s="107"/>
      <c r="W866" s="183"/>
      <c r="X866" s="107"/>
      <c r="Y866" s="107"/>
      <c r="Z866" s="118" t="s">
        <v>12215</v>
      </c>
      <c r="AA866" s="107"/>
      <c r="AB866" s="107"/>
      <c r="AC866" s="107"/>
      <c r="AD866" s="107"/>
      <c r="AE866" s="118" t="s">
        <v>12217</v>
      </c>
      <c r="AF866" s="118" t="s">
        <v>12218</v>
      </c>
      <c r="AG866" s="107"/>
      <c r="AH866" s="107"/>
      <c r="AI866" s="105"/>
      <c r="AJ866" s="107"/>
      <c r="AK866" s="107"/>
      <c r="AL866" s="107"/>
      <c r="AM866" s="105"/>
      <c r="AN866" s="172" t="s">
        <v>12220</v>
      </c>
      <c r="AO866" s="118" t="s">
        <v>12222</v>
      </c>
      <c r="AP866" s="107"/>
      <c r="AQ866" s="109"/>
      <c r="AR866" s="109" t="str">
        <f>IFERROR(__xludf.DUMMYFUNCTION("IF(IFERROR(VLOOKUP(A866, IMPORTRANGE(""https://docs.google.com/spreadsheets/d/1f7uHQQgxgff8nh6aFDrh_cqkeFpcVPsvJILesm778_0"", ""工作表1!A:B""), 2, FALSE), """") &lt;&gt; """", ""有縮圖"", ""無縮圖"")"),"無縮圖")</f>
        <v>無縮圖</v>
      </c>
      <c r="AS866" s="107"/>
    </row>
    <row r="867">
      <c r="A867" s="119" t="s">
        <v>2303</v>
      </c>
      <c r="B867" s="94" t="s">
        <v>4430</v>
      </c>
      <c r="C867" s="95"/>
      <c r="D867" s="97" t="s">
        <v>2803</v>
      </c>
      <c r="E867" s="97" t="s">
        <v>2803</v>
      </c>
      <c r="F867" s="98"/>
      <c r="G867" s="94" t="s">
        <v>144</v>
      </c>
      <c r="H867" s="100"/>
      <c r="I867" s="100" t="s">
        <v>108</v>
      </c>
      <c r="J867" s="211" t="s">
        <v>4432</v>
      </c>
      <c r="K867" s="94"/>
      <c r="L867" s="111"/>
      <c r="M867" s="112" t="b">
        <v>1</v>
      </c>
      <c r="N867" s="113" t="b">
        <v>1</v>
      </c>
      <c r="O867" s="113" t="b">
        <v>0</v>
      </c>
      <c r="P867" s="113" t="b">
        <v>0</v>
      </c>
      <c r="Q867" s="107"/>
      <c r="R867" s="106" t="str">
        <f t="array" ref="R867">IFERROR(INDEX('印量調查區'!G:G, MATCH(A867, '印量調查區'!A:A, 0)), "")</f>
        <v/>
      </c>
      <c r="S867" s="172" t="s">
        <v>4434</v>
      </c>
      <c r="T867" s="107"/>
      <c r="U867" s="107"/>
      <c r="V867" s="107"/>
      <c r="W867" s="172" t="s">
        <v>4435</v>
      </c>
      <c r="X867" s="107"/>
      <c r="Y867" s="107"/>
      <c r="Z867" s="107"/>
      <c r="AA867" s="118" t="s">
        <v>4436</v>
      </c>
      <c r="AB867" s="107"/>
      <c r="AC867" s="107"/>
      <c r="AD867" s="107"/>
      <c r="AE867" s="107"/>
      <c r="AF867" s="105"/>
      <c r="AG867" s="107"/>
      <c r="AH867" s="107"/>
      <c r="AI867" s="105"/>
      <c r="AJ867" s="107"/>
      <c r="AK867" s="118" t="s">
        <v>4437</v>
      </c>
      <c r="AL867" s="107"/>
      <c r="AM867" s="107"/>
      <c r="AN867" s="183"/>
      <c r="AO867" s="105"/>
      <c r="AP867" s="107"/>
      <c r="AQ867" s="109"/>
      <c r="AR867" s="109" t="str">
        <f>IFERROR(__xludf.DUMMYFUNCTION("IF(IFERROR(VLOOKUP(A867, IMPORTRANGE(""https://docs.google.com/spreadsheets/d/1f7uHQQgxgff8nh6aFDrh_cqkeFpcVPsvJILesm778_0"", ""工作表1!A:B""), 2, FALSE), """") &lt;&gt; """", ""有縮圖"", ""無縮圖"")"),"無縮圖")</f>
        <v>無縮圖</v>
      </c>
      <c r="AS867" s="107"/>
    </row>
    <row r="868">
      <c r="A868" s="119" t="s">
        <v>2196</v>
      </c>
      <c r="B868" s="94" t="s">
        <v>12228</v>
      </c>
      <c r="C868" s="120" t="s">
        <v>2195</v>
      </c>
      <c r="D868" s="96"/>
      <c r="E868" s="97" t="s">
        <v>2846</v>
      </c>
      <c r="F868" s="98"/>
      <c r="G868" s="94" t="s">
        <v>144</v>
      </c>
      <c r="H868" s="100" t="s">
        <v>35</v>
      </c>
      <c r="I868" s="100" t="s">
        <v>108</v>
      </c>
      <c r="J868" s="117" t="s">
        <v>8041</v>
      </c>
      <c r="K868" s="94" t="s">
        <v>12229</v>
      </c>
      <c r="L868" s="111"/>
      <c r="M868" s="112" t="b">
        <v>1</v>
      </c>
      <c r="N868" s="113" t="b">
        <v>1</v>
      </c>
      <c r="O868" s="113" t="b">
        <v>0</v>
      </c>
      <c r="P868" s="113" t="b">
        <v>1</v>
      </c>
      <c r="Q868" s="107"/>
      <c r="R868" s="106" t="str">
        <f t="array" ref="R868">IFERROR(INDEX('印量調查區'!G:G, MATCH(A868, '印量調查區'!A:A, 0)), "")</f>
        <v/>
      </c>
      <c r="S868" s="172" t="s">
        <v>12231</v>
      </c>
      <c r="T868" s="107"/>
      <c r="U868" s="107"/>
      <c r="V868" s="107"/>
      <c r="W868" s="28" t="s">
        <v>12232</v>
      </c>
      <c r="X868" s="107"/>
      <c r="Y868" s="118" t="s">
        <v>12233</v>
      </c>
      <c r="Z868" s="118" t="s">
        <v>12236</v>
      </c>
      <c r="AA868" s="107"/>
      <c r="AB868" s="107"/>
      <c r="AC868" s="107"/>
      <c r="AD868" s="107"/>
      <c r="AE868" s="107"/>
      <c r="AF868" s="105"/>
      <c r="AG868" s="107"/>
      <c r="AH868" s="107"/>
      <c r="AI868" s="118" t="s">
        <v>12238</v>
      </c>
      <c r="AJ868" s="118" t="s">
        <v>12241</v>
      </c>
      <c r="AK868" s="118" t="s">
        <v>12242</v>
      </c>
      <c r="AL868" s="107"/>
      <c r="AM868" s="107"/>
      <c r="AN868" s="183"/>
      <c r="AO868" s="118" t="s">
        <v>12243</v>
      </c>
      <c r="AP868" s="107"/>
      <c r="AQ868" s="109"/>
      <c r="AR868" s="109" t="str">
        <f>IFERROR(__xludf.DUMMYFUNCTION("IF(IFERROR(VLOOKUP(A868, IMPORTRANGE(""https://docs.google.com/spreadsheets/d/1f7uHQQgxgff8nh6aFDrh_cqkeFpcVPsvJILesm778_0"", ""工作表1!A:B""), 2, FALSE), """") &lt;&gt; """", ""有縮圖"", ""無縮圖"")"),"無縮圖")</f>
        <v>無縮圖</v>
      </c>
      <c r="AS868" s="107"/>
    </row>
    <row r="869">
      <c r="A869" s="119" t="s">
        <v>2308</v>
      </c>
      <c r="B869" s="94"/>
      <c r="C869" s="95"/>
      <c r="D869" s="97" t="s">
        <v>2007</v>
      </c>
      <c r="E869" s="96"/>
      <c r="F869" s="98"/>
      <c r="G869" s="94" t="s">
        <v>144</v>
      </c>
      <c r="H869" s="99"/>
      <c r="I869" s="99"/>
      <c r="J869" s="110"/>
      <c r="K869" s="98"/>
      <c r="L869" s="111"/>
      <c r="M869" s="112" t="b">
        <v>1</v>
      </c>
      <c r="N869" s="113" t="b">
        <v>0</v>
      </c>
      <c r="O869" s="113" t="b">
        <v>0</v>
      </c>
      <c r="P869" s="113" t="b">
        <v>0</v>
      </c>
      <c r="Q869" s="107"/>
      <c r="R869" s="106" t="str">
        <f t="array" ref="R869">IFERROR(INDEX('印量調查區'!G:G, MATCH(A869, '印量調查區'!A:A, 0)), "")</f>
        <v/>
      </c>
      <c r="S869" s="172" t="s">
        <v>12247</v>
      </c>
      <c r="T869" s="107"/>
      <c r="U869" s="107"/>
      <c r="V869" s="107"/>
      <c r="W869" s="183"/>
      <c r="X869" s="107"/>
      <c r="Y869" s="118" t="s">
        <v>12249</v>
      </c>
      <c r="Z869" s="107"/>
      <c r="AA869" s="107"/>
      <c r="AB869" s="107"/>
      <c r="AC869" s="118" t="s">
        <v>12250</v>
      </c>
      <c r="AD869" s="107"/>
      <c r="AE869" s="107"/>
      <c r="AH869" s="107"/>
      <c r="AJ869" s="107"/>
      <c r="AL869" s="107"/>
      <c r="AM869" s="107"/>
      <c r="AN869" s="183"/>
      <c r="AO869" s="107"/>
      <c r="AP869" s="107"/>
      <c r="AQ869" s="109"/>
      <c r="AR869" s="109" t="str">
        <f>IFERROR(__xludf.DUMMYFUNCTION("IF(IFERROR(VLOOKUP(A869, IMPORTRANGE(""https://docs.google.com/spreadsheets/d/1f7uHQQgxgff8nh6aFDrh_cqkeFpcVPsvJILesm778_0"", ""工作表1!A:B""), 2, FALSE), """") &lt;&gt; """", ""有縮圖"", ""無縮圖"")"),"無縮圖")</f>
        <v>無縮圖</v>
      </c>
      <c r="AS869" s="107"/>
    </row>
    <row r="870">
      <c r="A870" s="119" t="s">
        <v>2310</v>
      </c>
      <c r="B870" s="94" t="s">
        <v>12253</v>
      </c>
      <c r="C870" s="95"/>
      <c r="D870" s="97" t="s">
        <v>2371</v>
      </c>
      <c r="E870" s="97" t="s">
        <v>3626</v>
      </c>
      <c r="F870" s="98"/>
      <c r="G870" s="94" t="s">
        <v>227</v>
      </c>
      <c r="H870" s="100" t="s">
        <v>34</v>
      </c>
      <c r="I870" s="100" t="s">
        <v>84</v>
      </c>
      <c r="J870" s="110"/>
      <c r="K870" s="94" t="s">
        <v>12254</v>
      </c>
      <c r="L870" s="111"/>
      <c r="M870" s="112" t="b">
        <v>1</v>
      </c>
      <c r="N870" s="113" t="b">
        <v>1</v>
      </c>
      <c r="O870" s="113" t="b">
        <v>0</v>
      </c>
      <c r="P870" s="113" t="b">
        <v>1</v>
      </c>
      <c r="Q870" s="107"/>
      <c r="R870" s="106" t="str">
        <f t="array" ref="R870">IFERROR(INDEX('印量調查區'!G:G, MATCH(A870, '印量調查區'!A:A, 0)), "")</f>
        <v/>
      </c>
      <c r="S870" s="172" t="s">
        <v>12255</v>
      </c>
      <c r="T870" s="107"/>
      <c r="U870" s="107"/>
      <c r="V870" s="107"/>
      <c r="W870" s="183"/>
      <c r="X870" s="107"/>
      <c r="Y870" s="107"/>
      <c r="Z870" s="107"/>
      <c r="AA870" s="107"/>
      <c r="AB870" s="107"/>
      <c r="AC870" s="107"/>
      <c r="AD870" s="107"/>
      <c r="AE870" s="107"/>
      <c r="AF870" s="105"/>
      <c r="AG870" s="105"/>
      <c r="AH870" s="107"/>
      <c r="AI870" s="105"/>
      <c r="AJ870" s="107"/>
      <c r="AK870" s="107"/>
      <c r="AL870" s="107"/>
      <c r="AM870" s="107"/>
      <c r="AN870" s="183"/>
      <c r="AO870" s="118" t="s">
        <v>12258</v>
      </c>
      <c r="AP870" s="118" t="s">
        <v>12260</v>
      </c>
      <c r="AQ870" s="109"/>
      <c r="AR870" s="109" t="str">
        <f>IFERROR(__xludf.DUMMYFUNCTION("IF(IFERROR(VLOOKUP(A870, IMPORTRANGE(""https://docs.google.com/spreadsheets/d/1f7uHQQgxgff8nh6aFDrh_cqkeFpcVPsvJILesm778_0"", ""工作表1!A:B""), 2, FALSE), """") &lt;&gt; """", ""有縮圖"", ""無縮圖"")"),"無縮圖")</f>
        <v>無縮圖</v>
      </c>
      <c r="AS870" s="107"/>
    </row>
    <row r="871">
      <c r="A871" s="114" t="s">
        <v>1104</v>
      </c>
      <c r="B871" s="94"/>
      <c r="C871" s="120" t="s">
        <v>2736</v>
      </c>
      <c r="D871" s="97" t="s">
        <v>3005</v>
      </c>
      <c r="E871" s="116"/>
      <c r="F871" s="98"/>
      <c r="G871" s="94" t="s">
        <v>140</v>
      </c>
      <c r="H871" s="100"/>
      <c r="I871" s="100"/>
      <c r="J871" s="101"/>
      <c r="K871" s="94"/>
      <c r="L871" s="111"/>
      <c r="M871" s="112" t="b">
        <v>1</v>
      </c>
      <c r="N871" s="113" t="b">
        <v>0</v>
      </c>
      <c r="O871" s="113" t="b">
        <v>0</v>
      </c>
      <c r="P871" s="113" t="b">
        <v>0</v>
      </c>
      <c r="Q871" s="107"/>
      <c r="R871" s="106" t="str">
        <f t="array" ref="R871">IFERROR(INDEX('印量調查區'!G:G, MATCH(A871, '印量調查區'!A:A, 0)), "")</f>
        <v/>
      </c>
      <c r="S871" s="118" t="s">
        <v>12265</v>
      </c>
      <c r="T871" s="107"/>
      <c r="U871" s="107"/>
      <c r="V871" s="107"/>
      <c r="W871" s="118" t="s">
        <v>12268</v>
      </c>
      <c r="X871" s="107"/>
      <c r="Y871" s="107"/>
      <c r="Z871" s="107"/>
      <c r="AA871" s="107"/>
      <c r="AB871" s="107"/>
      <c r="AC871" s="107"/>
      <c r="AD871" s="118" t="s">
        <v>12269</v>
      </c>
      <c r="AE871" s="118" t="s">
        <v>12270</v>
      </c>
      <c r="AF871" s="118" t="s">
        <v>12272</v>
      </c>
      <c r="AG871" s="118" t="s">
        <v>12274</v>
      </c>
      <c r="AH871" s="107"/>
      <c r="AI871" s="107"/>
      <c r="AJ871" s="107"/>
      <c r="AK871" s="107"/>
      <c r="AL871" s="118" t="s">
        <v>12276</v>
      </c>
      <c r="AM871" s="107"/>
      <c r="AN871" s="105"/>
      <c r="AO871" s="105"/>
      <c r="AP871" s="107"/>
      <c r="AQ871" s="109"/>
      <c r="AR871" s="109" t="str">
        <f>IFERROR(__xludf.DUMMYFUNCTION("IF(IFERROR(VLOOKUP(A871, IMPORTRANGE(""https://docs.google.com/spreadsheets/d/1f7uHQQgxgff8nh6aFDrh_cqkeFpcVPsvJILesm778_0"", ""工作表1!A:B""), 2, FALSE), """") &lt;&gt; """", ""有縮圖"", ""無縮圖"")"),"無縮圖")</f>
        <v>無縮圖</v>
      </c>
      <c r="AS871" s="107"/>
    </row>
    <row r="872">
      <c r="A872" s="119" t="s">
        <v>515</v>
      </c>
      <c r="B872" s="94"/>
      <c r="C872" s="95"/>
      <c r="D872" s="96"/>
      <c r="E872" s="97" t="s">
        <v>2348</v>
      </c>
      <c r="F872" s="98"/>
      <c r="G872" s="94" t="s">
        <v>227</v>
      </c>
      <c r="H872" s="99"/>
      <c r="I872" s="99"/>
      <c r="J872" s="110"/>
      <c r="K872" s="94"/>
      <c r="L872" s="111"/>
      <c r="M872" s="112" t="b">
        <v>1</v>
      </c>
      <c r="N872" s="113" t="b">
        <v>0</v>
      </c>
      <c r="O872" s="113" t="b">
        <v>0</v>
      </c>
      <c r="P872" s="113" t="b">
        <v>0</v>
      </c>
      <c r="Q872" s="105"/>
      <c r="R872" s="106" t="str">
        <f t="array" ref="R872">IFERROR(INDEX('印量調查區'!G:G, MATCH(A872, '印量調查區'!A:A, 0)), "")</f>
        <v/>
      </c>
      <c r="S872" s="118" t="s">
        <v>8501</v>
      </c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18" t="s">
        <v>12283</v>
      </c>
      <c r="AF872" s="107"/>
      <c r="AG872" s="107"/>
      <c r="AH872" s="107"/>
      <c r="AI872" s="107"/>
      <c r="AJ872" s="107"/>
      <c r="AK872" s="107"/>
      <c r="AL872" s="107"/>
      <c r="AM872" s="107"/>
      <c r="AN872" s="107"/>
      <c r="AO872" s="105"/>
      <c r="AP872" s="107"/>
      <c r="AQ872" s="109"/>
      <c r="AR872" s="109" t="str">
        <f>IFERROR(__xludf.DUMMYFUNCTION("IF(IFERROR(VLOOKUP(A872, IMPORTRANGE(""https://docs.google.com/spreadsheets/d/1f7uHQQgxgff8nh6aFDrh_cqkeFpcVPsvJILesm778_0"", ""工作表1!A:B""), 2, FALSE), """") &lt;&gt; """", ""有縮圖"", ""無縮圖"")"),"無縮圖")</f>
        <v>無縮圖</v>
      </c>
      <c r="AS872" s="107"/>
    </row>
    <row r="873">
      <c r="A873" s="119" t="s">
        <v>520</v>
      </c>
      <c r="B873" s="94" t="s">
        <v>6854</v>
      </c>
      <c r="C873" s="95"/>
      <c r="D873" s="96"/>
      <c r="E873" s="97" t="s">
        <v>3554</v>
      </c>
      <c r="F873" s="98"/>
      <c r="G873" s="94" t="s">
        <v>144</v>
      </c>
      <c r="H873" s="100"/>
      <c r="I873" s="99"/>
      <c r="J873" s="110"/>
      <c r="K873" s="98"/>
      <c r="L873" s="111"/>
      <c r="M873" s="112" t="b">
        <v>1</v>
      </c>
      <c r="N873" s="113" t="b">
        <v>0</v>
      </c>
      <c r="O873" s="113" t="b">
        <v>0</v>
      </c>
      <c r="P873" s="113" t="b">
        <v>0</v>
      </c>
      <c r="Q873" s="105"/>
      <c r="R873" s="106" t="str">
        <f t="array" ref="R873">IFERROR(INDEX('印量調查區'!G:G, MATCH(A873, '印量調查區'!A:A, 0)), "")</f>
        <v/>
      </c>
      <c r="S873" s="118" t="s">
        <v>6858</v>
      </c>
      <c r="T873" s="107"/>
      <c r="U873" s="107"/>
      <c r="V873" s="107"/>
      <c r="W873" s="118" t="s">
        <v>6859</v>
      </c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  <c r="AI873" s="107"/>
      <c r="AJ873" s="107"/>
      <c r="AK873" s="118" t="s">
        <v>6860</v>
      </c>
      <c r="AL873" s="107"/>
      <c r="AM873" s="107"/>
      <c r="AN873" s="105"/>
      <c r="AO873" s="105"/>
      <c r="AP873" s="107"/>
      <c r="AQ873" s="109"/>
      <c r="AR873" s="109" t="str">
        <f>IFERROR(__xludf.DUMMYFUNCTION("IF(IFERROR(VLOOKUP(A873, IMPORTRANGE(""https://docs.google.com/spreadsheets/d/1f7uHQQgxgff8nh6aFDrh_cqkeFpcVPsvJILesm778_0"", ""工作表1!A:B""), 2, FALSE), """") &lt;&gt; """", ""有縮圖"", ""無縮圖"")"),"無縮圖")</f>
        <v>無縮圖</v>
      </c>
      <c r="AS873" s="107"/>
    </row>
    <row r="874">
      <c r="A874" s="114" t="s">
        <v>548</v>
      </c>
      <c r="B874" s="94"/>
      <c r="C874" s="120" t="s">
        <v>2173</v>
      </c>
      <c r="D874" s="115" t="s">
        <v>3013</v>
      </c>
      <c r="E874" s="116"/>
      <c r="F874" s="98"/>
      <c r="G874" s="94" t="s">
        <v>225</v>
      </c>
      <c r="H874" s="100" t="s">
        <v>34</v>
      </c>
      <c r="I874" s="100" t="s">
        <v>108</v>
      </c>
      <c r="J874" s="117" t="s">
        <v>3795</v>
      </c>
      <c r="K874" s="94"/>
      <c r="L874" s="111"/>
      <c r="M874" s="112" t="b">
        <v>1</v>
      </c>
      <c r="N874" s="113" t="b">
        <v>1</v>
      </c>
      <c r="O874" s="113" t="b">
        <v>0</v>
      </c>
      <c r="P874" s="113" t="b">
        <v>0</v>
      </c>
      <c r="Q874" s="107"/>
      <c r="R874" s="106" t="str">
        <f t="array" ref="R874">IFERROR(INDEX('印量調查區'!G:G, MATCH(A874, '印量調查區'!A:A, 0)), "")</f>
        <v/>
      </c>
      <c r="S874" s="107"/>
      <c r="T874" s="107"/>
      <c r="U874" s="107"/>
      <c r="V874" s="107"/>
      <c r="W874" s="118" t="s">
        <v>3819</v>
      </c>
      <c r="X874" s="107"/>
      <c r="Y874" s="107"/>
      <c r="Z874" s="107"/>
      <c r="AA874" s="107"/>
      <c r="AB874" s="107"/>
      <c r="AC874" s="107"/>
      <c r="AD874" s="107"/>
      <c r="AE874" s="107"/>
      <c r="AF874" s="118" t="s">
        <v>3820</v>
      </c>
      <c r="AG874" s="107"/>
      <c r="AH874" s="107"/>
      <c r="AI874" s="107"/>
      <c r="AJ874" s="107"/>
      <c r="AK874" s="107"/>
      <c r="AL874" s="107"/>
      <c r="AM874" s="107"/>
      <c r="AN874" s="107"/>
      <c r="AO874" s="105"/>
      <c r="AP874" s="107"/>
      <c r="AQ874" s="109"/>
      <c r="AR874" s="109" t="str">
        <f>IFERROR(__xludf.DUMMYFUNCTION("IF(IFERROR(VLOOKUP(A874, IMPORTRANGE(""https://docs.google.com/spreadsheets/d/1f7uHQQgxgff8nh6aFDrh_cqkeFpcVPsvJILesm778_0"", ""工作表1!A:B""), 2, FALSE), """") &lt;&gt; """", ""有縮圖"", ""無縮圖"")"),"無縮圖")</f>
        <v>無縮圖</v>
      </c>
      <c r="AS874" s="107"/>
    </row>
    <row r="875">
      <c r="A875" s="119" t="s">
        <v>517</v>
      </c>
      <c r="B875" s="94"/>
      <c r="C875" s="95"/>
      <c r="D875" s="97" t="s">
        <v>3036</v>
      </c>
      <c r="E875" s="97" t="s">
        <v>3036</v>
      </c>
      <c r="F875" s="98"/>
      <c r="G875" s="94" t="s">
        <v>11034</v>
      </c>
      <c r="H875" s="99"/>
      <c r="I875" s="100" t="s">
        <v>84</v>
      </c>
      <c r="J875" s="110"/>
      <c r="K875" s="98"/>
      <c r="L875" s="111"/>
      <c r="M875" s="112" t="b">
        <v>1</v>
      </c>
      <c r="N875" s="113" t="b">
        <v>1</v>
      </c>
      <c r="O875" s="113" t="b">
        <v>0</v>
      </c>
      <c r="P875" s="113" t="b">
        <v>0</v>
      </c>
      <c r="Q875" s="105"/>
      <c r="R875" s="106" t="str">
        <f t="array" ref="R875">IFERROR(INDEX('印量調查區'!G:G, MATCH(A875, '印量調查區'!A:A, 0)), "")</f>
        <v/>
      </c>
      <c r="S875" s="118" t="s">
        <v>11036</v>
      </c>
      <c r="T875" s="107"/>
      <c r="U875" s="107"/>
      <c r="V875" s="107"/>
      <c r="W875" s="107"/>
      <c r="X875" s="107"/>
      <c r="Y875" s="118" t="s">
        <v>11037</v>
      </c>
      <c r="Z875" s="107"/>
      <c r="AA875" s="107"/>
      <c r="AB875" s="107"/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  <c r="AQ875" s="109"/>
      <c r="AR875" s="109" t="str">
        <f>IFERROR(__xludf.DUMMYFUNCTION("IF(IFERROR(VLOOKUP(A875, IMPORTRANGE(""https://docs.google.com/spreadsheets/d/1f7uHQQgxgff8nh6aFDrh_cqkeFpcVPsvJILesm778_0"", ""工作表1!A:B""), 2, FALSE), """") &lt;&gt; """", ""有縮圖"", ""無縮圖"")"),"無縮圖")</f>
        <v>無縮圖</v>
      </c>
      <c r="AS875" s="107"/>
    </row>
    <row r="876">
      <c r="A876" s="119" t="s">
        <v>98</v>
      </c>
      <c r="B876" s="94"/>
      <c r="C876" s="120" t="s">
        <v>99</v>
      </c>
      <c r="D876" s="97" t="s">
        <v>99</v>
      </c>
      <c r="E876" s="96"/>
      <c r="F876" s="98"/>
      <c r="G876" s="94" t="s">
        <v>12316</v>
      </c>
      <c r="H876" s="100" t="s">
        <v>34</v>
      </c>
      <c r="I876" s="100" t="s">
        <v>84</v>
      </c>
      <c r="J876" s="101"/>
      <c r="K876" s="94" t="s">
        <v>12317</v>
      </c>
      <c r="L876" s="102"/>
      <c r="M876" s="112" t="b">
        <v>1</v>
      </c>
      <c r="N876" s="113" t="b">
        <v>1</v>
      </c>
      <c r="O876" s="113" t="b">
        <v>1</v>
      </c>
      <c r="P876" s="113" t="b">
        <v>1</v>
      </c>
      <c r="Q876" s="105"/>
      <c r="R876" s="106" t="str">
        <f t="array" ref="R876">IFERROR(INDEX('印量調查區'!G:G, MATCH(A876, '印量調查區'!A:A, 0)), "")</f>
        <v/>
      </c>
      <c r="S876" s="118" t="s">
        <v>12323</v>
      </c>
      <c r="T876" s="107"/>
      <c r="U876" s="107"/>
      <c r="V876" s="107"/>
      <c r="W876" s="118" t="s">
        <v>12325</v>
      </c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  <c r="AI876" s="107"/>
      <c r="AJ876" s="107"/>
      <c r="AK876" s="107"/>
      <c r="AL876" s="107"/>
      <c r="AM876" s="107"/>
      <c r="AN876" s="118" t="s">
        <v>12328</v>
      </c>
      <c r="AO876" s="29" t="s">
        <v>12330</v>
      </c>
      <c r="AP876" s="118" t="s">
        <v>12332</v>
      </c>
      <c r="AQ876" s="109"/>
      <c r="AR876" s="109" t="str">
        <f>IFERROR(__xludf.DUMMYFUNCTION("IF(IFERROR(VLOOKUP(A876, IMPORTRANGE(""https://docs.google.com/spreadsheets/d/1f7uHQQgxgff8nh6aFDrh_cqkeFpcVPsvJILesm778_0"", ""工作表1!A:B""), 2, FALSE), """") &lt;&gt; """", ""有縮圖"", ""無縮圖"")"),"有縮圖")</f>
        <v>有縮圖</v>
      </c>
      <c r="AS876" s="107"/>
    </row>
    <row r="877">
      <c r="A877" s="119" t="s">
        <v>518</v>
      </c>
      <c r="B877" s="94"/>
      <c r="C877" s="95"/>
      <c r="D877" s="97" t="s">
        <v>2053</v>
      </c>
      <c r="E877" s="97" t="s">
        <v>2961</v>
      </c>
      <c r="F877" s="98"/>
      <c r="G877" s="94" t="s">
        <v>144</v>
      </c>
      <c r="H877" s="100" t="s">
        <v>34</v>
      </c>
      <c r="I877" s="100" t="s">
        <v>108</v>
      </c>
      <c r="J877" s="117" t="s">
        <v>3050</v>
      </c>
      <c r="K877" s="94" t="s">
        <v>12335</v>
      </c>
      <c r="L877" s="111"/>
      <c r="M877" s="112" t="b">
        <v>1</v>
      </c>
      <c r="N877" s="113" t="b">
        <v>1</v>
      </c>
      <c r="O877" s="113" t="b">
        <v>1</v>
      </c>
      <c r="P877" s="113" t="b">
        <v>0</v>
      </c>
      <c r="Q877" s="105"/>
      <c r="R877" s="106" t="str">
        <f t="array" ref="R877">IFERROR(INDEX('印量調查區'!G:G, MATCH(A877, '印量調查區'!A:A, 0)), "")</f>
        <v/>
      </c>
      <c r="S877" s="172" t="s">
        <v>12336</v>
      </c>
      <c r="T877" s="107"/>
      <c r="U877" s="107"/>
      <c r="V877" s="107"/>
      <c r="W877" s="118" t="s">
        <v>12339</v>
      </c>
      <c r="X877" s="107"/>
      <c r="Y877" s="107"/>
      <c r="Z877" s="118" t="s">
        <v>12340</v>
      </c>
      <c r="AA877" s="107"/>
      <c r="AB877" s="107"/>
      <c r="AC877" s="107"/>
      <c r="AD877" s="107"/>
      <c r="AE877" s="118" t="s">
        <v>12341</v>
      </c>
      <c r="AF877" s="107"/>
      <c r="AG877" s="107"/>
      <c r="AH877" s="107"/>
      <c r="AI877" s="107"/>
      <c r="AJ877" s="107"/>
      <c r="AK877" s="107"/>
      <c r="AM877" s="107"/>
      <c r="AN877" s="118" t="s">
        <v>12343</v>
      </c>
      <c r="AO877" s="105"/>
      <c r="AP877" s="107"/>
      <c r="AQ877" s="109"/>
      <c r="AR877" s="109" t="str">
        <f>IFERROR(__xludf.DUMMYFUNCTION("IF(IFERROR(VLOOKUP(A877, IMPORTRANGE(""https://docs.google.com/spreadsheets/d/1f7uHQQgxgff8nh6aFDrh_cqkeFpcVPsvJILesm778_0"", ""工作表1!A:B""), 2, FALSE), """") &lt;&gt; """", ""有縮圖"", ""無縮圖"")"),"無縮圖")</f>
        <v>無縮圖</v>
      </c>
      <c r="AS877" s="107"/>
    </row>
    <row r="878">
      <c r="A878" s="119" t="s">
        <v>519</v>
      </c>
      <c r="B878" s="94"/>
      <c r="C878" s="120" t="s">
        <v>2408</v>
      </c>
      <c r="D878" s="96"/>
      <c r="E878" s="97" t="s">
        <v>2406</v>
      </c>
      <c r="F878" s="98"/>
      <c r="G878" s="94" t="s">
        <v>144</v>
      </c>
      <c r="H878" s="99"/>
      <c r="I878" s="99"/>
      <c r="J878" s="110"/>
      <c r="K878" s="98"/>
      <c r="L878" s="111"/>
      <c r="M878" s="112" t="b">
        <v>1</v>
      </c>
      <c r="N878" s="113" t="b">
        <v>0</v>
      </c>
      <c r="O878" s="113" t="b">
        <v>0</v>
      </c>
      <c r="P878" s="113" t="b">
        <v>0</v>
      </c>
      <c r="Q878" s="105"/>
      <c r="R878" s="106" t="str">
        <f t="array" ref="R878">IFERROR(INDEX('印量調查區'!G:G, MATCH(A878, '印量調查區'!A:A, 0)), "")</f>
        <v/>
      </c>
      <c r="S878" s="118" t="s">
        <v>12348</v>
      </c>
      <c r="T878" s="107"/>
      <c r="U878" s="107"/>
      <c r="V878" s="107"/>
      <c r="W878" s="118" t="s">
        <v>12349</v>
      </c>
      <c r="X878" s="107"/>
      <c r="Y878" s="107"/>
      <c r="Z878" s="118" t="s">
        <v>12350</v>
      </c>
      <c r="AA878" s="107"/>
      <c r="AB878" s="107"/>
      <c r="AC878" s="107"/>
      <c r="AD878" s="107"/>
      <c r="AE878" s="107"/>
      <c r="AF878" s="107"/>
      <c r="AG878" s="107"/>
      <c r="AH878" s="107"/>
      <c r="AI878" s="107"/>
      <c r="AJ878" s="107"/>
      <c r="AK878" s="107"/>
      <c r="AL878" s="118" t="s">
        <v>12353</v>
      </c>
      <c r="AM878" s="107"/>
      <c r="AN878" s="107"/>
      <c r="AO878" s="107"/>
      <c r="AP878" s="107"/>
      <c r="AQ878" s="109"/>
      <c r="AR878" s="109" t="str">
        <f>IFERROR(__xludf.DUMMYFUNCTION("IF(IFERROR(VLOOKUP(A878, IMPORTRANGE(""https://docs.google.com/spreadsheets/d/1f7uHQQgxgff8nh6aFDrh_cqkeFpcVPsvJILesm778_0"", ""工作表1!A:B""), 2, FALSE), """") &lt;&gt; """", ""有縮圖"", ""無縮圖"")"),"無縮圖")</f>
        <v>無縮圖</v>
      </c>
      <c r="AS878" s="107"/>
    </row>
    <row r="879">
      <c r="A879" s="119" t="s">
        <v>521</v>
      </c>
      <c r="B879" s="94"/>
      <c r="C879" s="120" t="s">
        <v>2413</v>
      </c>
      <c r="D879" s="96"/>
      <c r="E879" s="97" t="s">
        <v>3652</v>
      </c>
      <c r="F879" s="98"/>
      <c r="G879" s="94" t="s">
        <v>144</v>
      </c>
      <c r="H879" s="99"/>
      <c r="I879" s="99"/>
      <c r="J879" s="110"/>
      <c r="K879" s="98"/>
      <c r="L879" s="111"/>
      <c r="M879" s="112" t="b">
        <v>1</v>
      </c>
      <c r="N879" s="113" t="b">
        <v>0</v>
      </c>
      <c r="O879" s="113" t="b">
        <v>0</v>
      </c>
      <c r="P879" s="113" t="b">
        <v>0</v>
      </c>
      <c r="Q879" s="105"/>
      <c r="R879" s="106" t="str">
        <f t="array" ref="R879">IFERROR(INDEX('印量調查區'!G:G, MATCH(A879, '印量調查區'!A:A, 0)), "")</f>
        <v/>
      </c>
      <c r="S879" s="118" t="s">
        <v>12355</v>
      </c>
      <c r="T879" s="107"/>
      <c r="U879" s="107"/>
      <c r="V879" s="107"/>
      <c r="W879" s="118" t="s">
        <v>12289</v>
      </c>
      <c r="X879" s="105"/>
      <c r="Y879" s="107"/>
      <c r="Z879" s="118" t="s">
        <v>12290</v>
      </c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5"/>
      <c r="AL879" s="107"/>
      <c r="AM879" s="107"/>
      <c r="AN879" s="107"/>
      <c r="AO879" s="107"/>
      <c r="AP879" s="107"/>
      <c r="AQ879" s="109"/>
      <c r="AR879" s="109" t="str">
        <f>IFERROR(__xludf.DUMMYFUNCTION("IF(IFERROR(VLOOKUP(A879, IMPORTRANGE(""https://docs.google.com/spreadsheets/d/1f7uHQQgxgff8nh6aFDrh_cqkeFpcVPsvJILesm778_0"", ""工作表1!A:B""), 2, FALSE), """") &lt;&gt; """", ""有縮圖"", ""無縮圖"")"),"無縮圖")</f>
        <v>無縮圖</v>
      </c>
      <c r="AS879" s="107"/>
    </row>
    <row r="880">
      <c r="A880" s="119" t="s">
        <v>522</v>
      </c>
      <c r="B880" s="94" t="s">
        <v>12359</v>
      </c>
      <c r="C880" s="95"/>
      <c r="D880" s="96"/>
      <c r="E880" s="97" t="s">
        <v>2517</v>
      </c>
      <c r="F880" s="98"/>
      <c r="G880" s="94" t="s">
        <v>144</v>
      </c>
      <c r="H880" s="99"/>
      <c r="I880" s="99"/>
      <c r="J880" s="110"/>
      <c r="K880" s="98"/>
      <c r="L880" s="111"/>
      <c r="M880" s="112" t="b">
        <v>1</v>
      </c>
      <c r="N880" s="113" t="b">
        <v>0</v>
      </c>
      <c r="O880" s="113" t="b">
        <v>0</v>
      </c>
      <c r="P880" s="113" t="b">
        <v>0</v>
      </c>
      <c r="Q880" s="105"/>
      <c r="R880" s="106" t="str">
        <f t="array" ref="R880">IFERROR(INDEX('印量調查區'!G:G, MATCH(A880, '印量調查區'!A:A, 0)), "")</f>
        <v/>
      </c>
      <c r="S880" s="118" t="s">
        <v>12362</v>
      </c>
      <c r="T880" s="107"/>
      <c r="U880" s="107"/>
      <c r="V880" s="107"/>
      <c r="W880" s="107"/>
      <c r="X880" s="107"/>
      <c r="Y880" s="107"/>
      <c r="Z880" s="118" t="s">
        <v>12372</v>
      </c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  <c r="AQ880" s="109"/>
      <c r="AR880" s="109" t="str">
        <f>IFERROR(__xludf.DUMMYFUNCTION("IF(IFERROR(VLOOKUP(A880, IMPORTRANGE(""https://docs.google.com/spreadsheets/d/1f7uHQQgxgff8nh6aFDrh_cqkeFpcVPsvJILesm778_0"", ""工作表1!A:B""), 2, FALSE), """") &lt;&gt; """", ""有縮圖"", ""無縮圖"")"),"無縮圖")</f>
        <v>無縮圖</v>
      </c>
      <c r="AS880" s="107"/>
    </row>
    <row r="881">
      <c r="A881" s="119" t="s">
        <v>524</v>
      </c>
      <c r="B881" s="94" t="s">
        <v>12375</v>
      </c>
      <c r="C881" s="95"/>
      <c r="D881" s="96"/>
      <c r="E881" s="97" t="s">
        <v>2886</v>
      </c>
      <c r="F881" s="98"/>
      <c r="G881" s="94" t="s">
        <v>144</v>
      </c>
      <c r="H881" s="99"/>
      <c r="I881" s="99"/>
      <c r="J881" s="110"/>
      <c r="K881" s="94"/>
      <c r="L881" s="111"/>
      <c r="M881" s="112" t="b">
        <v>1</v>
      </c>
      <c r="N881" s="113" t="b">
        <v>0</v>
      </c>
      <c r="O881" s="113" t="b">
        <v>0</v>
      </c>
      <c r="P881" s="113" t="b">
        <v>0</v>
      </c>
      <c r="Q881" s="105"/>
      <c r="R881" s="106" t="str">
        <f t="array" ref="R881">IFERROR(INDEX('印量調查區'!G:G, MATCH(A881, '印量調查區'!A:A, 0)), "")</f>
        <v/>
      </c>
      <c r="S881" s="118" t="s">
        <v>12377</v>
      </c>
      <c r="T881" s="107"/>
      <c r="U881" s="107"/>
      <c r="V881" s="107"/>
      <c r="W881" s="118" t="s">
        <v>12379</v>
      </c>
      <c r="X881" s="107"/>
      <c r="Y881" s="118" t="s">
        <v>12380</v>
      </c>
      <c r="Z881" s="118" t="s">
        <v>12381</v>
      </c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18" t="s">
        <v>12384</v>
      </c>
      <c r="AK881" s="107"/>
      <c r="AL881" s="107"/>
      <c r="AM881" s="107"/>
      <c r="AN881" s="108"/>
      <c r="AO881" s="105"/>
      <c r="AP881" s="107"/>
      <c r="AQ881" s="109"/>
      <c r="AR881" s="109" t="str">
        <f>IFERROR(__xludf.DUMMYFUNCTION("IF(IFERROR(VLOOKUP(A881, IMPORTRANGE(""https://docs.google.com/spreadsheets/d/1f7uHQQgxgff8nh6aFDrh_cqkeFpcVPsvJILesm778_0"", ""工作表1!A:B""), 2, FALSE), """") &lt;&gt; """", ""有縮圖"", ""無縮圖"")"),"無縮圖")</f>
        <v>無縮圖</v>
      </c>
      <c r="AS881" s="107"/>
    </row>
    <row r="882">
      <c r="A882" s="119" t="s">
        <v>525</v>
      </c>
      <c r="B882" s="94"/>
      <c r="C882" s="120" t="s">
        <v>2783</v>
      </c>
      <c r="D882" s="97" t="s">
        <v>2783</v>
      </c>
      <c r="E882" s="96"/>
      <c r="F882" s="98"/>
      <c r="G882" s="94" t="s">
        <v>144</v>
      </c>
      <c r="H882" s="100"/>
      <c r="I882" s="100"/>
      <c r="J882" s="117"/>
      <c r="K882" s="94"/>
      <c r="L882" s="111"/>
      <c r="M882" s="112" t="b">
        <v>1</v>
      </c>
      <c r="N882" s="113" t="b">
        <v>0</v>
      </c>
      <c r="O882" s="113" t="b">
        <v>0</v>
      </c>
      <c r="P882" s="113" t="b">
        <v>0</v>
      </c>
      <c r="Q882" s="105"/>
      <c r="R882" s="106" t="str">
        <f t="array" ref="R882">IFERROR(INDEX('印量調查區'!G:G, MATCH(A882, '印量調查區'!A:A, 0)), "")</f>
        <v/>
      </c>
      <c r="S882" s="118" t="s">
        <v>7515</v>
      </c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5"/>
      <c r="AP882" s="107"/>
      <c r="AQ882" s="109"/>
      <c r="AR882" s="109" t="str">
        <f>IFERROR(__xludf.DUMMYFUNCTION("IF(IFERROR(VLOOKUP(A882, IMPORTRANGE(""https://docs.google.com/spreadsheets/d/1f7uHQQgxgff8nh6aFDrh_cqkeFpcVPsvJILesm778_0"", ""工作表1!A:B""), 2, FALSE), """") &lt;&gt; """", ""有縮圖"", ""無縮圖"")"),"有縮圖")</f>
        <v>有縮圖</v>
      </c>
      <c r="AS882" s="107"/>
    </row>
    <row r="883">
      <c r="A883" s="119" t="s">
        <v>526</v>
      </c>
      <c r="B883" s="94" t="s">
        <v>12395</v>
      </c>
      <c r="C883" s="95"/>
      <c r="D883" s="97" t="s">
        <v>2740</v>
      </c>
      <c r="E883" s="97" t="s">
        <v>2740</v>
      </c>
      <c r="F883" s="98"/>
      <c r="G883" s="94" t="s">
        <v>140</v>
      </c>
      <c r="H883" s="99"/>
      <c r="I883" s="99"/>
      <c r="J883" s="110"/>
      <c r="K883" s="98"/>
      <c r="L883" s="111"/>
      <c r="M883" s="112" t="b">
        <v>1</v>
      </c>
      <c r="N883" s="113" t="b">
        <v>0</v>
      </c>
      <c r="O883" s="113" t="b">
        <v>0</v>
      </c>
      <c r="P883" s="113" t="b">
        <v>0</v>
      </c>
      <c r="Q883" s="105"/>
      <c r="R883" s="106" t="str">
        <f t="array" ref="R883">IFERROR(INDEX('印量調查區'!G:G, MATCH(A883, '印量調查區'!A:A, 0)), "")</f>
        <v/>
      </c>
      <c r="S883" s="118" t="s">
        <v>12397</v>
      </c>
      <c r="T883" s="107"/>
      <c r="U883" s="107"/>
      <c r="V883" s="107"/>
      <c r="W883" s="118" t="s">
        <v>12401</v>
      </c>
      <c r="X883" s="107"/>
      <c r="Y883" s="107"/>
      <c r="Z883" s="107"/>
      <c r="AA883" s="107"/>
      <c r="AB883" s="107"/>
      <c r="AC883" s="107"/>
      <c r="AD883" s="107"/>
      <c r="AE883" s="118" t="s">
        <v>12403</v>
      </c>
      <c r="AF883" s="118" t="s">
        <v>12405</v>
      </c>
      <c r="AG883" s="107"/>
      <c r="AH883" s="107"/>
      <c r="AI883" s="107"/>
      <c r="AJ883" s="107"/>
      <c r="AK883" s="105"/>
      <c r="AL883" s="118" t="s">
        <v>12407</v>
      </c>
      <c r="AM883" s="107"/>
      <c r="AN883" s="107"/>
      <c r="AO883" s="107"/>
      <c r="AP883" s="107"/>
      <c r="AQ883" s="109"/>
      <c r="AR883" s="109" t="str">
        <f>IFERROR(__xludf.DUMMYFUNCTION("IF(IFERROR(VLOOKUP(A883, IMPORTRANGE(""https://docs.google.com/spreadsheets/d/1f7uHQQgxgff8nh6aFDrh_cqkeFpcVPsvJILesm778_0"", ""工作表1!A:B""), 2, FALSE), """") &lt;&gt; """", ""有縮圖"", ""無縮圖"")"),"無縮圖")</f>
        <v>無縮圖</v>
      </c>
      <c r="AS883" s="107"/>
    </row>
    <row r="884">
      <c r="A884" s="119" t="s">
        <v>527</v>
      </c>
      <c r="B884" s="94" t="s">
        <v>4587</v>
      </c>
      <c r="C884" s="95"/>
      <c r="D884" s="97" t="s">
        <v>1887</v>
      </c>
      <c r="E884" s="97" t="s">
        <v>1887</v>
      </c>
      <c r="F884" s="98"/>
      <c r="G884" s="94" t="s">
        <v>144</v>
      </c>
      <c r="H884" s="99"/>
      <c r="I884" s="99"/>
      <c r="J884" s="110"/>
      <c r="K884" s="94"/>
      <c r="L884" s="111"/>
      <c r="M884" s="112" t="b">
        <v>1</v>
      </c>
      <c r="N884" s="113" t="b">
        <v>0</v>
      </c>
      <c r="O884" s="113" t="b">
        <v>0</v>
      </c>
      <c r="P884" s="113" t="b">
        <v>0</v>
      </c>
      <c r="Q884" s="105"/>
      <c r="R884" s="106" t="str">
        <f t="array" ref="R884">IFERROR(INDEX('印量調查區'!G:G, MATCH(A884, '印量調查區'!A:A, 0)), "")</f>
        <v/>
      </c>
      <c r="S884" s="118" t="s">
        <v>4518</v>
      </c>
      <c r="T884" s="107"/>
      <c r="U884" s="107"/>
      <c r="V884" s="107"/>
      <c r="W884" s="118" t="s">
        <v>4519</v>
      </c>
      <c r="X884" s="107"/>
      <c r="Y884" s="118" t="s">
        <v>4521</v>
      </c>
      <c r="Z884" s="118" t="s">
        <v>4591</v>
      </c>
      <c r="AA884" s="107"/>
      <c r="AB884" s="107"/>
      <c r="AC884" s="107"/>
      <c r="AD884" s="107"/>
      <c r="AE884" s="107"/>
      <c r="AF884" s="107"/>
      <c r="AG884" s="107"/>
      <c r="AH884" s="107"/>
      <c r="AI884" s="107"/>
      <c r="AJ884" s="107"/>
      <c r="AK884" s="107"/>
      <c r="AL884" s="107"/>
      <c r="AM884" s="107"/>
      <c r="AN884" s="107"/>
      <c r="AO884" s="108"/>
      <c r="AP884" s="107"/>
      <c r="AQ884" s="109"/>
      <c r="AR884" s="109" t="str">
        <f>IFERROR(__xludf.DUMMYFUNCTION("IF(IFERROR(VLOOKUP(A884, IMPORTRANGE(""https://docs.google.com/spreadsheets/d/1f7uHQQgxgff8nh6aFDrh_cqkeFpcVPsvJILesm778_0"", ""工作表1!A:B""), 2, FALSE), """") &lt;&gt; """", ""有縮圖"", ""無縮圖"")"),"無縮圖")</f>
        <v>無縮圖</v>
      </c>
      <c r="AS884" s="107"/>
    </row>
    <row r="885">
      <c r="A885" s="119" t="s">
        <v>528</v>
      </c>
      <c r="B885" s="94" t="s">
        <v>11243</v>
      </c>
      <c r="C885" s="95"/>
      <c r="D885" s="97" t="s">
        <v>2710</v>
      </c>
      <c r="E885" s="96"/>
      <c r="F885" s="98"/>
      <c r="G885" s="94" t="s">
        <v>11230</v>
      </c>
      <c r="H885" s="99"/>
      <c r="I885" s="99"/>
      <c r="J885" s="110"/>
      <c r="K885" s="98"/>
      <c r="L885" s="111"/>
      <c r="M885" s="112" t="b">
        <v>1</v>
      </c>
      <c r="N885" s="113" t="b">
        <v>0</v>
      </c>
      <c r="O885" s="113" t="b">
        <v>0</v>
      </c>
      <c r="P885" s="113" t="b">
        <v>0</v>
      </c>
      <c r="Q885" s="105"/>
      <c r="R885" s="106" t="str">
        <f t="array" ref="R885">IFERROR(INDEX('印量調查區'!G:G, MATCH(A885, '印量調查區'!A:A, 0)), "")</f>
        <v/>
      </c>
      <c r="S885" s="105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18" t="s">
        <v>11245</v>
      </c>
      <c r="AH885" s="107"/>
      <c r="AI885" s="107"/>
      <c r="AJ885" s="107"/>
      <c r="AK885" s="118" t="s">
        <v>11247</v>
      </c>
      <c r="AL885" s="107"/>
      <c r="AM885" s="107"/>
      <c r="AN885" s="107"/>
      <c r="AO885" s="107"/>
      <c r="AP885" s="107"/>
      <c r="AQ885" s="109"/>
      <c r="AR885" s="109" t="str">
        <f>IFERROR(__xludf.DUMMYFUNCTION("IF(IFERROR(VLOOKUP(A885, IMPORTRANGE(""https://docs.google.com/spreadsheets/d/1f7uHQQgxgff8nh6aFDrh_cqkeFpcVPsvJILesm778_0"", ""工作表1!A:B""), 2, FALSE), """") &lt;&gt; """", ""有縮圖"", ""無縮圖"")"),"無縮圖")</f>
        <v>無縮圖</v>
      </c>
      <c r="AS885" s="107"/>
    </row>
    <row r="886">
      <c r="A886" s="119" t="s">
        <v>529</v>
      </c>
      <c r="B886" s="94"/>
      <c r="C886" s="95"/>
      <c r="D886" s="97" t="s">
        <v>3397</v>
      </c>
      <c r="E886" s="97" t="s">
        <v>3397</v>
      </c>
      <c r="F886" s="98"/>
      <c r="G886" s="94" t="s">
        <v>1536</v>
      </c>
      <c r="H886" s="99"/>
      <c r="I886" s="99"/>
      <c r="J886" s="110"/>
      <c r="K886" s="98"/>
      <c r="L886" s="111"/>
      <c r="M886" s="112" t="b">
        <v>1</v>
      </c>
      <c r="N886" s="113" t="b">
        <v>0</v>
      </c>
      <c r="O886" s="113" t="b">
        <v>0</v>
      </c>
      <c r="P886" s="113" t="b">
        <v>0</v>
      </c>
      <c r="Q886" s="105"/>
      <c r="R886" s="106" t="str">
        <f t="array" ref="R886">IFERROR(INDEX('印量調查區'!G:G, MATCH(A886, '印量調查區'!A:A, 0)), "")</f>
        <v/>
      </c>
      <c r="S886" s="118" t="s">
        <v>12419</v>
      </c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  <c r="AI886" s="107"/>
      <c r="AJ886" s="107"/>
      <c r="AK886" s="107"/>
      <c r="AL886" s="107"/>
      <c r="AM886" s="107"/>
      <c r="AN886" s="107"/>
      <c r="AO886" s="107"/>
      <c r="AP886" s="107"/>
      <c r="AQ886" s="109"/>
      <c r="AR886" s="109" t="str">
        <f>IFERROR(__xludf.DUMMYFUNCTION("IF(IFERROR(VLOOKUP(A886, IMPORTRANGE(""https://docs.google.com/spreadsheets/d/1f7uHQQgxgff8nh6aFDrh_cqkeFpcVPsvJILesm778_0"", ""工作表1!A:B""), 2, FALSE), """") &lt;&gt; """", ""有縮圖"", ""無縮圖"")"),"無縮圖")</f>
        <v>無縮圖</v>
      </c>
      <c r="AS886" s="107"/>
    </row>
    <row r="887">
      <c r="A887" s="119" t="s">
        <v>531</v>
      </c>
      <c r="B887" s="94" t="s">
        <v>5405</v>
      </c>
      <c r="C887" s="120" t="s">
        <v>1912</v>
      </c>
      <c r="D887" s="97" t="s">
        <v>1912</v>
      </c>
      <c r="E887" s="96"/>
      <c r="F887" s="98"/>
      <c r="G887" s="94" t="s">
        <v>144</v>
      </c>
      <c r="H887" s="100" t="s">
        <v>35</v>
      </c>
      <c r="I887" s="100" t="s">
        <v>108</v>
      </c>
      <c r="J887" s="117" t="s">
        <v>9371</v>
      </c>
      <c r="K887" s="94" t="s">
        <v>12423</v>
      </c>
      <c r="L887" s="111"/>
      <c r="M887" s="112" t="b">
        <v>1</v>
      </c>
      <c r="N887" s="113" t="b">
        <v>1</v>
      </c>
      <c r="O887" s="113" t="b">
        <v>0</v>
      </c>
      <c r="P887" s="113" t="b">
        <v>1</v>
      </c>
      <c r="Q887" s="105"/>
      <c r="R887" s="106" t="str">
        <f t="array" ref="R887">IFERROR(INDEX('印量調查區'!G:G, MATCH(A887, '印量調查區'!A:A, 0)), "")</f>
        <v/>
      </c>
      <c r="S887" s="118" t="s">
        <v>12348</v>
      </c>
      <c r="T887" s="107"/>
      <c r="U887" s="107"/>
      <c r="V887" s="107"/>
      <c r="W887" s="118" t="s">
        <v>12349</v>
      </c>
      <c r="X887" s="107"/>
      <c r="Y887" s="107"/>
      <c r="Z887" s="118" t="s">
        <v>12350</v>
      </c>
      <c r="AA887" s="107"/>
      <c r="AB887" s="107"/>
      <c r="AC887" s="107"/>
      <c r="AD887" s="107"/>
      <c r="AE887" s="107"/>
      <c r="AF887" s="107"/>
      <c r="AG887" s="107"/>
      <c r="AH887" s="107"/>
      <c r="AI887" s="107"/>
      <c r="AJ887" s="107"/>
      <c r="AK887" s="105"/>
      <c r="AL887" s="107"/>
      <c r="AM887" s="107"/>
      <c r="AN887" s="105"/>
      <c r="AO887" s="118" t="s">
        <v>12426</v>
      </c>
      <c r="AP887" s="107"/>
      <c r="AQ887" s="109"/>
      <c r="AR887" s="109" t="str">
        <f>IFERROR(__xludf.DUMMYFUNCTION("IF(IFERROR(VLOOKUP(A887, IMPORTRANGE(""https://docs.google.com/spreadsheets/d/1f7uHQQgxgff8nh6aFDrh_cqkeFpcVPsvJILesm778_0"", ""工作表1!A:B""), 2, FALSE), """") &lt;&gt; """", ""有縮圖"", ""無縮圖"")"),"無縮圖")</f>
        <v>無縮圖</v>
      </c>
      <c r="AS887" s="107"/>
    </row>
    <row r="888">
      <c r="A888" s="119" t="s">
        <v>534</v>
      </c>
      <c r="B888" s="94"/>
      <c r="C888" s="95"/>
      <c r="D888" s="97" t="s">
        <v>326</v>
      </c>
      <c r="E888" s="96"/>
      <c r="F888" s="98"/>
      <c r="G888" s="94" t="s">
        <v>144</v>
      </c>
      <c r="H888" s="100" t="s">
        <v>34</v>
      </c>
      <c r="I888" s="100" t="s">
        <v>108</v>
      </c>
      <c r="J888" s="117" t="s">
        <v>12429</v>
      </c>
      <c r="K888" s="94" t="s">
        <v>12430</v>
      </c>
      <c r="L888" s="111"/>
      <c r="M888" s="112" t="b">
        <v>1</v>
      </c>
      <c r="N888" s="113" t="b">
        <v>1</v>
      </c>
      <c r="O888" s="113" t="b">
        <v>1</v>
      </c>
      <c r="P888" s="113" t="b">
        <v>1</v>
      </c>
      <c r="Q888" s="105"/>
      <c r="R888" s="106" t="str">
        <f t="array" ref="R888">IFERROR(INDEX('印量調查區'!G:G, MATCH(A888, '印量調查區'!A:A, 0)), "")</f>
        <v/>
      </c>
      <c r="S888" s="118" t="s">
        <v>12432</v>
      </c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  <c r="AI888" s="107"/>
      <c r="AJ888" s="107"/>
      <c r="AK888" s="105"/>
      <c r="AL888" s="107"/>
      <c r="AM888" s="107"/>
      <c r="AN888" s="172" t="s">
        <v>12442</v>
      </c>
      <c r="AO888" s="118" t="s">
        <v>12444</v>
      </c>
      <c r="AP888" s="107"/>
      <c r="AQ888" s="109"/>
      <c r="AR888" s="109" t="str">
        <f>IFERROR(__xludf.DUMMYFUNCTION("IF(IFERROR(VLOOKUP(A888, IMPORTRANGE(""https://docs.google.com/spreadsheets/d/1f7uHQQgxgff8nh6aFDrh_cqkeFpcVPsvJILesm778_0"", ""工作表1!A:B""), 2, FALSE), """") &lt;&gt; """", ""有縮圖"", ""無縮圖"")"),"無縮圖")</f>
        <v>無縮圖</v>
      </c>
      <c r="AS888" s="107"/>
    </row>
    <row r="889">
      <c r="A889" s="114" t="s">
        <v>537</v>
      </c>
      <c r="B889" s="94" t="s">
        <v>12448</v>
      </c>
      <c r="C889" s="120" t="s">
        <v>2140</v>
      </c>
      <c r="D889" s="96"/>
      <c r="E889" s="97" t="s">
        <v>3001</v>
      </c>
      <c r="F889" s="98"/>
      <c r="G889" s="94" t="s">
        <v>144</v>
      </c>
      <c r="H889" s="100"/>
      <c r="I889" s="100"/>
      <c r="J889" s="101"/>
      <c r="K889" s="94"/>
      <c r="L889" s="111"/>
      <c r="M889" s="112" t="b">
        <v>1</v>
      </c>
      <c r="N889" s="113" t="b">
        <v>0</v>
      </c>
      <c r="O889" s="113" t="b">
        <v>0</v>
      </c>
      <c r="P889" s="113" t="b">
        <v>0</v>
      </c>
      <c r="Q889" s="107"/>
      <c r="R889" s="106" t="str">
        <f t="array" ref="R889">IFERROR(INDEX('印量調查區'!G:G, MATCH(A889, '印量調查區'!A:A, 0)), "")</f>
        <v/>
      </c>
      <c r="S889" s="118" t="s">
        <v>12452</v>
      </c>
      <c r="T889" s="107"/>
      <c r="U889" s="107"/>
      <c r="V889" s="107"/>
      <c r="W889" s="118" t="s">
        <v>12454</v>
      </c>
      <c r="X889" s="107"/>
      <c r="Y889" s="107"/>
      <c r="Z889" s="118" t="s">
        <v>12457</v>
      </c>
      <c r="AA889" s="107"/>
      <c r="AB889" s="107"/>
      <c r="AC889" s="107"/>
      <c r="AD889" s="107"/>
      <c r="AE889" s="118" t="s">
        <v>12459</v>
      </c>
      <c r="AF889" s="107"/>
      <c r="AG889" s="107"/>
      <c r="AH889" s="107"/>
      <c r="AI889" s="107"/>
      <c r="AJ889" s="107"/>
      <c r="AK889" s="118" t="s">
        <v>12461</v>
      </c>
      <c r="AL889" s="107"/>
      <c r="AM889" s="105"/>
      <c r="AN889" s="105"/>
      <c r="AO889" s="107"/>
      <c r="AP889" s="107"/>
      <c r="AQ889" s="109"/>
      <c r="AR889" s="109" t="str">
        <f>IFERROR(__xludf.DUMMYFUNCTION("IF(IFERROR(VLOOKUP(A889, IMPORTRANGE(""https://docs.google.com/spreadsheets/d/1f7uHQQgxgff8nh6aFDrh_cqkeFpcVPsvJILesm778_0"", ""工作表1!A:B""), 2, FALSE), """") &lt;&gt; """", ""有縮圖"", ""無縮圖"")"),"無縮圖")</f>
        <v>無縮圖</v>
      </c>
      <c r="AS889" s="107"/>
    </row>
    <row r="890">
      <c r="A890" s="114" t="s">
        <v>538</v>
      </c>
      <c r="B890" s="94" t="s">
        <v>12291</v>
      </c>
      <c r="C890" s="95"/>
      <c r="D890" s="97" t="s">
        <v>2402</v>
      </c>
      <c r="E890" s="115" t="s">
        <v>2402</v>
      </c>
      <c r="F890" s="98"/>
      <c r="G890" s="94" t="s">
        <v>144</v>
      </c>
      <c r="H890" s="100"/>
      <c r="I890" s="100" t="s">
        <v>108</v>
      </c>
      <c r="J890" s="117" t="s">
        <v>298</v>
      </c>
      <c r="K890" s="94" t="s">
        <v>12465</v>
      </c>
      <c r="L890" s="111"/>
      <c r="M890" s="112" t="b">
        <v>1</v>
      </c>
      <c r="N890" s="113" t="b">
        <v>1</v>
      </c>
      <c r="O890" s="113" t="b">
        <v>0</v>
      </c>
      <c r="P890" s="113" t="b">
        <v>0</v>
      </c>
      <c r="Q890" s="107"/>
      <c r="R890" s="106" t="str">
        <f t="array" ref="R890">IFERROR(INDEX('印量調查區'!G:G, MATCH(A890, '印量調查區'!A:A, 0)), "")</f>
        <v/>
      </c>
      <c r="S890" s="118" t="s">
        <v>12292</v>
      </c>
      <c r="T890" s="107"/>
      <c r="U890" s="107"/>
      <c r="V890" s="107"/>
      <c r="W890" s="118" t="s">
        <v>12293</v>
      </c>
      <c r="X890" s="107"/>
      <c r="Y890" s="118" t="s">
        <v>12294</v>
      </c>
      <c r="Z890" s="107"/>
      <c r="AA890" s="107"/>
      <c r="AB890" s="107"/>
      <c r="AC890" s="107"/>
      <c r="AD890" s="107"/>
      <c r="AE890" s="107"/>
      <c r="AF890" s="107"/>
      <c r="AG890" s="107"/>
      <c r="AH890" s="107"/>
      <c r="AI890" s="107"/>
      <c r="AJ890" s="107"/>
      <c r="AK890" s="107"/>
      <c r="AL890" s="107"/>
      <c r="AM890" s="107"/>
      <c r="AN890" s="107"/>
      <c r="AO890" s="105"/>
      <c r="AP890" s="107"/>
      <c r="AQ890" s="109"/>
      <c r="AR890" s="109" t="str">
        <f>IFERROR(__xludf.DUMMYFUNCTION("IF(IFERROR(VLOOKUP(A890, IMPORTRANGE(""https://docs.google.com/spreadsheets/d/1f7uHQQgxgff8nh6aFDrh_cqkeFpcVPsvJILesm778_0"", ""工作表1!A:B""), 2, FALSE), """") &lt;&gt; """", ""有縮圖"", ""無縮圖"")"),"有縮圖")</f>
        <v>有縮圖</v>
      </c>
      <c r="AS890" s="107"/>
    </row>
    <row r="891">
      <c r="A891" s="114" t="s">
        <v>540</v>
      </c>
      <c r="B891" s="94"/>
      <c r="C891" s="120" t="s">
        <v>2697</v>
      </c>
      <c r="D891" s="97" t="s">
        <v>2697</v>
      </c>
      <c r="E891" s="116"/>
      <c r="F891" s="98"/>
      <c r="G891" s="94" t="s">
        <v>140</v>
      </c>
      <c r="H891" s="100"/>
      <c r="I891" s="100"/>
      <c r="J891" s="342"/>
      <c r="K891" s="94"/>
      <c r="L891" s="111"/>
      <c r="M891" s="112" t="b">
        <v>1</v>
      </c>
      <c r="N891" s="113" t="b">
        <v>0</v>
      </c>
      <c r="O891" s="113" t="b">
        <v>0</v>
      </c>
      <c r="P891" s="113" t="b">
        <v>0</v>
      </c>
      <c r="Q891" s="107"/>
      <c r="R891" s="106" t="str">
        <f t="array" ref="R891">IFERROR(INDEX('印量調查區'!G:G, MATCH(A891, '印量調查區'!A:A, 0)), "")</f>
        <v/>
      </c>
      <c r="S891" s="118" t="s">
        <v>12486</v>
      </c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  <c r="AI891" s="107"/>
      <c r="AJ891" s="107"/>
      <c r="AK891" s="107"/>
      <c r="AL891" s="107"/>
      <c r="AM891" s="107"/>
      <c r="AN891" s="108"/>
      <c r="AO891" s="105"/>
      <c r="AP891" s="107"/>
      <c r="AQ891" s="109"/>
      <c r="AR891" s="109" t="str">
        <f>IFERROR(__xludf.DUMMYFUNCTION("IF(IFERROR(VLOOKUP(A891, IMPORTRANGE(""https://docs.google.com/spreadsheets/d/1f7uHQQgxgff8nh6aFDrh_cqkeFpcVPsvJILesm778_0"", ""工作表1!A:B""), 2, FALSE), """") &lt;&gt; """", ""有縮圖"", ""無縮圖"")"),"無縮圖")</f>
        <v>無縮圖</v>
      </c>
      <c r="AS891" s="105"/>
    </row>
    <row r="892">
      <c r="A892" s="114" t="s">
        <v>542</v>
      </c>
      <c r="B892" s="94"/>
      <c r="C892" s="95"/>
      <c r="D892" s="97" t="s">
        <v>3386</v>
      </c>
      <c r="E892" s="115" t="s">
        <v>3386</v>
      </c>
      <c r="F892" s="98"/>
      <c r="G892" s="94"/>
      <c r="H892" s="100"/>
      <c r="I892" s="100" t="s">
        <v>108</v>
      </c>
      <c r="J892" s="360" t="s">
        <v>6412</v>
      </c>
      <c r="K892" s="94"/>
      <c r="L892" s="111"/>
      <c r="M892" s="112" t="b">
        <v>1</v>
      </c>
      <c r="N892" s="113" t="b">
        <v>1</v>
      </c>
      <c r="O892" s="113" t="b">
        <v>0</v>
      </c>
      <c r="P892" s="113" t="b">
        <v>0</v>
      </c>
      <c r="Q892" s="107"/>
      <c r="R892" s="106" t="str">
        <f t="array" ref="R892">IFERROR(INDEX('印量調查區'!G:G, MATCH(A892, '印量調查區'!A:A, 0)), "")</f>
        <v/>
      </c>
      <c r="S892" s="172" t="s">
        <v>12495</v>
      </c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18" t="s">
        <v>12501</v>
      </c>
      <c r="AF892" s="107"/>
      <c r="AG892" s="107"/>
      <c r="AH892" s="107"/>
      <c r="AI892" s="118" t="s">
        <v>12503</v>
      </c>
      <c r="AJ892" s="107"/>
      <c r="AK892" s="107"/>
      <c r="AL892" s="118" t="s">
        <v>12504</v>
      </c>
      <c r="AM892" s="107"/>
      <c r="AN892" s="105"/>
      <c r="AO892" s="105"/>
      <c r="AP892" s="105"/>
      <c r="AQ892" s="109"/>
      <c r="AR892" s="109" t="str">
        <f>IFERROR(__xludf.DUMMYFUNCTION("IF(IFERROR(VLOOKUP(A892, IMPORTRANGE(""https://docs.google.com/spreadsheets/d/1f7uHQQgxgff8nh6aFDrh_cqkeFpcVPsvJILesm778_0"", ""工作表1!A:B""), 2, FALSE), """") &lt;&gt; """", ""有縮圖"", ""無縮圖"")"),"無縮圖")</f>
        <v>無縮圖</v>
      </c>
      <c r="AS892" s="105"/>
    </row>
    <row r="893">
      <c r="A893" s="114" t="s">
        <v>543</v>
      </c>
      <c r="B893" s="94" t="s">
        <v>12295</v>
      </c>
      <c r="C893" s="95"/>
      <c r="D893" s="116"/>
      <c r="E893" s="97" t="s">
        <v>2121</v>
      </c>
      <c r="F893" s="98"/>
      <c r="G893" s="94" t="s">
        <v>144</v>
      </c>
      <c r="H893" s="100"/>
      <c r="I893" s="100"/>
      <c r="J893" s="110"/>
      <c r="K893" s="94"/>
      <c r="L893" s="111"/>
      <c r="M893" s="112" t="b">
        <v>1</v>
      </c>
      <c r="N893" s="113" t="b">
        <v>0</v>
      </c>
      <c r="O893" s="113" t="b">
        <v>0</v>
      </c>
      <c r="P893" s="113" t="b">
        <v>0</v>
      </c>
      <c r="Q893" s="107"/>
      <c r="R893" s="106" t="str">
        <f t="array" ref="R893">IFERROR(INDEX('印量調查區'!G:G, MATCH(A893, '印量調查區'!A:A, 0)), "")</f>
        <v/>
      </c>
      <c r="S893" s="118" t="s">
        <v>12297</v>
      </c>
      <c r="T893" s="107"/>
      <c r="U893" s="107"/>
      <c r="V893" s="107"/>
      <c r="W893" s="118" t="s">
        <v>12298</v>
      </c>
      <c r="X893" s="107"/>
      <c r="Y893" s="118" t="s">
        <v>12299</v>
      </c>
      <c r="Z893" s="105"/>
      <c r="AA893" s="107"/>
      <c r="AB893" s="107"/>
      <c r="AC893" s="107"/>
      <c r="AD893" s="107"/>
      <c r="AE893" s="107"/>
      <c r="AF893" s="107"/>
      <c r="AG893" s="107"/>
      <c r="AH893" s="107"/>
      <c r="AI893" s="118" t="s">
        <v>12300</v>
      </c>
      <c r="AJ893" s="107"/>
      <c r="AK893" s="118" t="s">
        <v>12301</v>
      </c>
      <c r="AL893" s="107"/>
      <c r="AM893" s="107"/>
      <c r="AN893" s="105"/>
      <c r="AO893" s="107"/>
      <c r="AP893" s="107"/>
      <c r="AQ893" s="109"/>
      <c r="AR893" s="109" t="str">
        <f>IFERROR(__xludf.DUMMYFUNCTION("IF(IFERROR(VLOOKUP(A893, IMPORTRANGE(""https://docs.google.com/spreadsheets/d/1f7uHQQgxgff8nh6aFDrh_cqkeFpcVPsvJILesm778_0"", ""工作表1!A:B""), 2, FALSE), """") &lt;&gt; """", ""有縮圖"", ""無縮圖"")"),"有縮圖")</f>
        <v>有縮圖</v>
      </c>
      <c r="AS893" s="107"/>
    </row>
    <row r="894">
      <c r="A894" s="114" t="s">
        <v>544</v>
      </c>
      <c r="B894" s="94" t="s">
        <v>12516</v>
      </c>
      <c r="C894" s="95"/>
      <c r="D894" s="97" t="s">
        <v>3288</v>
      </c>
      <c r="E894" s="97" t="s">
        <v>3288</v>
      </c>
      <c r="F894" s="98"/>
      <c r="G894" s="94" t="s">
        <v>140</v>
      </c>
      <c r="H894" s="100"/>
      <c r="I894" s="100"/>
      <c r="J894" s="117"/>
      <c r="K894" s="94"/>
      <c r="L894" s="111"/>
      <c r="M894" s="112" t="b">
        <v>1</v>
      </c>
      <c r="N894" s="113" t="b">
        <v>0</v>
      </c>
      <c r="O894" s="113" t="b">
        <v>0</v>
      </c>
      <c r="P894" s="113" t="b">
        <v>0</v>
      </c>
      <c r="Q894" s="107"/>
      <c r="R894" s="106" t="str">
        <f t="array" ref="R894">IFERROR(INDEX('印量調查區'!G:G, MATCH(A894, '印量調查區'!A:A, 0)), "")</f>
        <v/>
      </c>
      <c r="S894" s="118" t="s">
        <v>12523</v>
      </c>
      <c r="T894" s="107"/>
      <c r="U894" s="107"/>
      <c r="V894" s="107"/>
      <c r="W894" s="105"/>
      <c r="X894" s="107"/>
      <c r="Y894" s="107"/>
      <c r="Z894" s="105"/>
      <c r="AA894" s="107"/>
      <c r="AB894" s="107"/>
      <c r="AC894" s="107"/>
      <c r="AD894" s="107"/>
      <c r="AE894" s="118" t="s">
        <v>12531</v>
      </c>
      <c r="AF894" s="107"/>
      <c r="AG894" s="107"/>
      <c r="AH894" s="107"/>
      <c r="AI894" s="107"/>
      <c r="AJ894" s="107"/>
      <c r="AK894" s="107"/>
      <c r="AL894" s="107"/>
      <c r="AM894" s="107"/>
      <c r="AN894" s="105"/>
      <c r="AO894" s="183"/>
      <c r="AP894" s="107"/>
      <c r="AQ894" s="109"/>
      <c r="AR894" s="109" t="str">
        <f>IFERROR(__xludf.DUMMYFUNCTION("IF(IFERROR(VLOOKUP(A894, IMPORTRANGE(""https://docs.google.com/spreadsheets/d/1f7uHQQgxgff8nh6aFDrh_cqkeFpcVPsvJILesm778_0"", ""工作表1!A:B""), 2, FALSE), """") &lt;&gt; """", ""有縮圖"", ""無縮圖"")"),"無縮圖")</f>
        <v>無縮圖</v>
      </c>
      <c r="AS894" s="107"/>
    </row>
    <row r="895">
      <c r="A895" s="114" t="s">
        <v>545</v>
      </c>
      <c r="B895" s="94" t="s">
        <v>12533</v>
      </c>
      <c r="C895" s="120" t="s">
        <v>2487</v>
      </c>
      <c r="D895" s="97" t="s">
        <v>2487</v>
      </c>
      <c r="E895" s="116"/>
      <c r="F895" s="98"/>
      <c r="G895" s="94" t="s">
        <v>6957</v>
      </c>
      <c r="H895" s="100"/>
      <c r="I895" s="100"/>
      <c r="J895" s="110"/>
      <c r="K895" s="94"/>
      <c r="L895" s="111"/>
      <c r="M895" s="112" t="b">
        <v>1</v>
      </c>
      <c r="N895" s="113" t="b">
        <v>0</v>
      </c>
      <c r="O895" s="113" t="b">
        <v>1</v>
      </c>
      <c r="P895" s="113" t="b">
        <v>0</v>
      </c>
      <c r="Q895" s="107"/>
      <c r="R895" s="106" t="str">
        <f t="array" ref="R895">IFERROR(INDEX('印量調查區'!G:G, MATCH(A895, '印量調查區'!A:A, 0)), "")</f>
        <v/>
      </c>
      <c r="S895" s="118" t="s">
        <v>12538</v>
      </c>
      <c r="T895" s="107"/>
      <c r="U895" s="107"/>
      <c r="V895" s="107"/>
      <c r="W895" s="118" t="s">
        <v>12542</v>
      </c>
      <c r="X895" s="107"/>
      <c r="Y895" s="107"/>
      <c r="Z895" s="107"/>
      <c r="AA895" s="107"/>
      <c r="AB895" s="107"/>
      <c r="AC895" s="107"/>
      <c r="AD895" s="107"/>
      <c r="AE895" s="107"/>
      <c r="AF895" s="118" t="s">
        <v>12545</v>
      </c>
      <c r="AG895" s="107"/>
      <c r="AH895" s="107"/>
      <c r="AI895" s="118" t="s">
        <v>12547</v>
      </c>
      <c r="AJ895" s="107"/>
      <c r="AK895" s="107"/>
      <c r="AL895" s="118" t="s">
        <v>12549</v>
      </c>
      <c r="AM895" s="107"/>
      <c r="AN895" s="118" t="s">
        <v>8148</v>
      </c>
      <c r="AO895" s="105"/>
      <c r="AP895" s="107"/>
      <c r="AQ895" s="109"/>
      <c r="AR895" s="109" t="str">
        <f>IFERROR(__xludf.DUMMYFUNCTION("IF(IFERROR(VLOOKUP(A895, IMPORTRANGE(""https://docs.google.com/spreadsheets/d/1f7uHQQgxgff8nh6aFDrh_cqkeFpcVPsvJILesm778_0"", ""工作表1!A:B""), 2, FALSE), """") &lt;&gt; """", ""有縮圖"", ""無縮圖"")"),"無縮圖")</f>
        <v>無縮圖</v>
      </c>
      <c r="AS895" s="107"/>
    </row>
    <row r="896">
      <c r="A896" s="114" t="s">
        <v>551</v>
      </c>
      <c r="B896" s="94"/>
      <c r="C896" s="120" t="s">
        <v>2166</v>
      </c>
      <c r="D896" s="96"/>
      <c r="E896" s="115" t="s">
        <v>3571</v>
      </c>
      <c r="F896" s="98"/>
      <c r="G896" s="94" t="s">
        <v>225</v>
      </c>
      <c r="H896" s="99"/>
      <c r="I896" s="99"/>
      <c r="J896" s="110"/>
      <c r="K896" s="98"/>
      <c r="L896" s="111"/>
      <c r="M896" s="112" t="b">
        <v>1</v>
      </c>
      <c r="N896" s="113" t="b">
        <v>0</v>
      </c>
      <c r="O896" s="113" t="b">
        <v>1</v>
      </c>
      <c r="P896" s="113" t="b">
        <v>0</v>
      </c>
      <c r="Q896" s="107"/>
      <c r="R896" s="106" t="str">
        <f t="array" ref="R896">IFERROR(INDEX('印量調查區'!G:G, MATCH(A896, '印量調查區'!A:A, 0)), "")</f>
        <v/>
      </c>
      <c r="S896" s="118" t="s">
        <v>10998</v>
      </c>
      <c r="T896" s="107"/>
      <c r="U896" s="107"/>
      <c r="V896" s="107"/>
      <c r="W896" s="172" t="s">
        <v>10999</v>
      </c>
      <c r="X896" s="107"/>
      <c r="Y896" s="107"/>
      <c r="Z896" s="107"/>
      <c r="AA896" s="105"/>
      <c r="AB896" s="107"/>
      <c r="AC896" s="107"/>
      <c r="AD896" s="107"/>
      <c r="AE896" s="118" t="s">
        <v>12557</v>
      </c>
      <c r="AF896" s="107"/>
      <c r="AG896" s="107"/>
      <c r="AH896" s="107"/>
      <c r="AI896" s="107"/>
      <c r="AJ896" s="107"/>
      <c r="AK896" s="107"/>
      <c r="AL896" s="118" t="s">
        <v>12560</v>
      </c>
      <c r="AM896" s="107"/>
      <c r="AN896" s="108" t="s">
        <v>12562</v>
      </c>
      <c r="AO896" s="107"/>
      <c r="AP896" s="107"/>
      <c r="AQ896" s="109"/>
      <c r="AR896" s="109" t="str">
        <f>IFERROR(__xludf.DUMMYFUNCTION("IF(IFERROR(VLOOKUP(A896, IMPORTRANGE(""https://docs.google.com/spreadsheets/d/1f7uHQQgxgff8nh6aFDrh_cqkeFpcVPsvJILesm778_0"", ""工作表1!A:B""), 2, FALSE), """") &lt;&gt; """", ""有縮圖"", ""無縮圖"")"),"無縮圖")</f>
        <v>無縮圖</v>
      </c>
      <c r="AS896" s="107"/>
    </row>
    <row r="897">
      <c r="A897" s="114" t="s">
        <v>554</v>
      </c>
      <c r="B897" s="94"/>
      <c r="C897" s="120" t="s">
        <v>2516</v>
      </c>
      <c r="D897" s="115" t="s">
        <v>2516</v>
      </c>
      <c r="E897" s="96"/>
      <c r="F897" s="98"/>
      <c r="G897" s="94" t="s">
        <v>144</v>
      </c>
      <c r="H897" s="100"/>
      <c r="I897" s="100" t="s">
        <v>108</v>
      </c>
      <c r="J897" s="117" t="s">
        <v>145</v>
      </c>
      <c r="K897" s="94"/>
      <c r="L897" s="111"/>
      <c r="M897" s="112" t="b">
        <v>1</v>
      </c>
      <c r="N897" s="113" t="b">
        <v>1</v>
      </c>
      <c r="O897" s="113" t="b">
        <v>0</v>
      </c>
      <c r="P897" s="113" t="b">
        <v>0</v>
      </c>
      <c r="Q897" s="107"/>
      <c r="R897" s="106" t="str">
        <f t="array" ref="R897">IFERROR(INDEX('印量調查區'!G:G, MATCH(A897, '印量調查區'!A:A, 0)), "")</f>
        <v/>
      </c>
      <c r="S897" s="107"/>
      <c r="T897" s="107"/>
      <c r="U897" s="107"/>
      <c r="V897" s="107"/>
      <c r="W897" s="118" t="s">
        <v>12571</v>
      </c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  <c r="AI897" s="107"/>
      <c r="AJ897" s="107"/>
      <c r="AK897" s="107"/>
      <c r="AL897" s="107"/>
      <c r="AM897" s="107"/>
      <c r="AN897" s="105"/>
      <c r="AO897" s="105"/>
      <c r="AP897" s="105"/>
      <c r="AQ897" s="109"/>
      <c r="AR897" s="109" t="str">
        <f>IFERROR(__xludf.DUMMYFUNCTION("IF(IFERROR(VLOOKUP(A897, IMPORTRANGE(""https://docs.google.com/spreadsheets/d/1f7uHQQgxgff8nh6aFDrh_cqkeFpcVPsvJILesm778_0"", ""工作表1!A:B""), 2, FALSE), """") &lt;&gt; """", ""有縮圖"", ""無縮圖"")"),"有縮圖")</f>
        <v>有縮圖</v>
      </c>
      <c r="AS897" s="107"/>
    </row>
    <row r="898">
      <c r="A898" s="114" t="s">
        <v>556</v>
      </c>
      <c r="B898" s="94" t="s">
        <v>12574</v>
      </c>
      <c r="C898" s="95"/>
      <c r="D898" s="97" t="s">
        <v>3213</v>
      </c>
      <c r="E898" s="97" t="s">
        <v>3214</v>
      </c>
      <c r="F898" s="98"/>
      <c r="G898" s="94" t="s">
        <v>144</v>
      </c>
      <c r="H898" s="100"/>
      <c r="I898" s="100" t="s">
        <v>108</v>
      </c>
      <c r="J898" s="117" t="s">
        <v>145</v>
      </c>
      <c r="K898" s="94"/>
      <c r="L898" s="111"/>
      <c r="M898" s="112" t="b">
        <v>1</v>
      </c>
      <c r="N898" s="113" t="b">
        <v>1</v>
      </c>
      <c r="O898" s="113" t="b">
        <v>0</v>
      </c>
      <c r="P898" s="113" t="b">
        <v>0</v>
      </c>
      <c r="Q898" s="107"/>
      <c r="R898" s="106" t="str">
        <f t="array" ref="R898">IFERROR(INDEX('印量調查區'!G:G, MATCH(A898, '印量調查區'!A:A, 0)), "")</f>
        <v/>
      </c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  <c r="AI898" s="107"/>
      <c r="AJ898" s="107"/>
      <c r="AK898" s="107"/>
      <c r="AL898" s="107"/>
      <c r="AM898" s="118" t="s">
        <v>12577</v>
      </c>
      <c r="AN898" s="107"/>
      <c r="AO898" s="105"/>
      <c r="AP898" s="107"/>
      <c r="AQ898" s="109"/>
      <c r="AR898" s="109" t="str">
        <f>IFERROR(__xludf.DUMMYFUNCTION("IF(IFERROR(VLOOKUP(A898, IMPORTRANGE(""https://docs.google.com/spreadsheets/d/1f7uHQQgxgff8nh6aFDrh_cqkeFpcVPsvJILesm778_0"", ""工作表1!A:B""), 2, FALSE), """") &lt;&gt; """", ""有縮圖"", ""無縮圖"")"),"有縮圖")</f>
        <v>有縮圖</v>
      </c>
      <c r="AS898" s="107"/>
    </row>
    <row r="899">
      <c r="A899" s="114" t="s">
        <v>559</v>
      </c>
      <c r="B899" s="94"/>
      <c r="C899" s="120" t="s">
        <v>2537</v>
      </c>
      <c r="D899" s="96"/>
      <c r="E899" s="115" t="s">
        <v>3216</v>
      </c>
      <c r="F899" s="98"/>
      <c r="G899" s="94" t="s">
        <v>144</v>
      </c>
      <c r="H899" s="100"/>
      <c r="I899" s="100" t="s">
        <v>108</v>
      </c>
      <c r="J899" s="117" t="s">
        <v>145</v>
      </c>
      <c r="K899" s="94"/>
      <c r="L899" s="111"/>
      <c r="M899" s="112" t="b">
        <v>1</v>
      </c>
      <c r="N899" s="113" t="b">
        <v>1</v>
      </c>
      <c r="O899" s="113" t="b">
        <v>1</v>
      </c>
      <c r="P899" s="113" t="b">
        <v>0</v>
      </c>
      <c r="Q899" s="107"/>
      <c r="R899" s="106" t="str">
        <f t="array" ref="R899">IFERROR(INDEX('印量調查區'!G:G, MATCH(A899, '印量調查區'!A:A, 0)), "")</f>
        <v/>
      </c>
      <c r="S899" s="118" t="s">
        <v>12587</v>
      </c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18" t="s">
        <v>12590</v>
      </c>
      <c r="AF899" s="107"/>
      <c r="AG899" s="107"/>
      <c r="AH899" s="107"/>
      <c r="AI899" s="107"/>
      <c r="AJ899" s="107"/>
      <c r="AK899" s="105"/>
      <c r="AL899" s="107"/>
      <c r="AM899" s="105"/>
      <c r="AN899" s="118" t="s">
        <v>12593</v>
      </c>
      <c r="AO899" s="105"/>
      <c r="AP899" s="118" t="s">
        <v>12595</v>
      </c>
      <c r="AQ899" s="109"/>
      <c r="AR899" s="109" t="str">
        <f>IFERROR(__xludf.DUMMYFUNCTION("IF(IFERROR(VLOOKUP(A899, IMPORTRANGE(""https://docs.google.com/spreadsheets/d/1f7uHQQgxgff8nh6aFDrh_cqkeFpcVPsvJILesm778_0"", ""工作表1!A:B""), 2, FALSE), """") &lt;&gt; """", ""有縮圖"", ""無縮圖"")"),"無縮圖")</f>
        <v>無縮圖</v>
      </c>
      <c r="AS899" s="107"/>
    </row>
    <row r="900">
      <c r="A900" s="114" t="s">
        <v>561</v>
      </c>
      <c r="B900" s="94" t="s">
        <v>6551</v>
      </c>
      <c r="C900" s="120" t="s">
        <v>2603</v>
      </c>
      <c r="D900" s="96"/>
      <c r="E900" s="97" t="s">
        <v>2534</v>
      </c>
      <c r="F900" s="98"/>
      <c r="G900" s="94" t="s">
        <v>140</v>
      </c>
      <c r="H900" s="100"/>
      <c r="I900" s="100" t="s">
        <v>108</v>
      </c>
      <c r="J900" s="117" t="s">
        <v>145</v>
      </c>
      <c r="K900" s="94"/>
      <c r="L900" s="111"/>
      <c r="M900" s="112" t="b">
        <v>1</v>
      </c>
      <c r="N900" s="113" t="b">
        <v>1</v>
      </c>
      <c r="O900" s="113" t="b">
        <v>0</v>
      </c>
      <c r="P900" s="113" t="b">
        <v>0</v>
      </c>
      <c r="Q900" s="107"/>
      <c r="R900" s="106" t="str">
        <f t="array" ref="R900">IFERROR(INDEX('印量調查區'!G:G, MATCH(A900, '印量調查區'!A:A, 0)), "")</f>
        <v/>
      </c>
      <c r="S900" s="118" t="s">
        <v>6554</v>
      </c>
      <c r="T900" s="107"/>
      <c r="U900" s="107"/>
      <c r="V900" s="107"/>
      <c r="W900" s="118" t="s">
        <v>6555</v>
      </c>
      <c r="X900" s="107"/>
      <c r="Y900" s="107"/>
      <c r="Z900" s="107"/>
      <c r="AA900" s="107"/>
      <c r="AB900" s="107"/>
      <c r="AC900" s="107"/>
      <c r="AD900" s="107"/>
      <c r="AE900" s="118" t="s">
        <v>6558</v>
      </c>
      <c r="AF900" s="118" t="s">
        <v>6562</v>
      </c>
      <c r="AG900" s="118" t="s">
        <v>6563</v>
      </c>
      <c r="AH900" s="107"/>
      <c r="AI900" s="107"/>
      <c r="AJ900" s="107"/>
      <c r="AK900" s="107"/>
      <c r="AL900" s="118" t="s">
        <v>6566</v>
      </c>
      <c r="AM900" s="107"/>
      <c r="AN900" s="107"/>
      <c r="AO900" s="105"/>
      <c r="AP900" s="107"/>
      <c r="AQ900" s="109"/>
      <c r="AR900" s="109" t="str">
        <f>IFERROR(__xludf.DUMMYFUNCTION("IF(IFERROR(VLOOKUP(A900, IMPORTRANGE(""https://docs.google.com/spreadsheets/d/1f7uHQQgxgff8nh6aFDrh_cqkeFpcVPsvJILesm778_0"", ""工作表1!A:B""), 2, FALSE), """") &lt;&gt; """", ""有縮圖"", ""無縮圖"")"),"無縮圖")</f>
        <v>無縮圖</v>
      </c>
      <c r="AS900" s="107"/>
    </row>
    <row r="901">
      <c r="A901" s="114" t="s">
        <v>564</v>
      </c>
      <c r="B901" s="94" t="s">
        <v>12603</v>
      </c>
      <c r="C901" s="95"/>
      <c r="D901" s="97" t="s">
        <v>654</v>
      </c>
      <c r="E901" s="115" t="s">
        <v>654</v>
      </c>
      <c r="F901" s="98"/>
      <c r="G901" s="94" t="s">
        <v>144</v>
      </c>
      <c r="H901" s="100"/>
      <c r="I901" s="100"/>
      <c r="J901" s="211"/>
      <c r="K901" s="94"/>
      <c r="L901" s="111"/>
      <c r="M901" s="112" t="b">
        <v>1</v>
      </c>
      <c r="N901" s="113" t="b">
        <v>0</v>
      </c>
      <c r="O901" s="113" t="b">
        <v>0</v>
      </c>
      <c r="P901" s="113" t="b">
        <v>0</v>
      </c>
      <c r="Q901" s="107"/>
      <c r="R901" s="106" t="str">
        <f t="array" ref="R901">IFERROR(INDEX('印量調查區'!G:G, MATCH(A901, '印量調查區'!A:A, 0)), "")</f>
        <v/>
      </c>
      <c r="S901" s="107"/>
      <c r="T901" s="107"/>
      <c r="U901" s="107"/>
      <c r="V901" s="107"/>
      <c r="W901" s="105" t="s">
        <v>3629</v>
      </c>
      <c r="X901" s="105" t="s">
        <v>3629</v>
      </c>
      <c r="Y901" s="107"/>
      <c r="Z901" s="105" t="s">
        <v>3062</v>
      </c>
      <c r="AA901" s="105" t="s">
        <v>3062</v>
      </c>
      <c r="AB901" s="107"/>
      <c r="AC901" s="107"/>
      <c r="AD901" s="107"/>
      <c r="AE901" s="107"/>
      <c r="AF901" s="107"/>
      <c r="AG901" s="107"/>
      <c r="AH901" s="107"/>
      <c r="AI901" s="107"/>
      <c r="AJ901" s="107"/>
      <c r="AK901" s="107"/>
      <c r="AL901" s="107"/>
      <c r="AM901" s="107"/>
      <c r="AN901" s="105"/>
      <c r="AO901" s="105"/>
      <c r="AP901" s="105"/>
      <c r="AQ901" s="109"/>
      <c r="AR901" s="109" t="str">
        <f>IFERROR(__xludf.DUMMYFUNCTION("IF(IFERROR(VLOOKUP(A901, IMPORTRANGE(""https://docs.google.com/spreadsheets/d/1f7uHQQgxgff8nh6aFDrh_cqkeFpcVPsvJILesm778_0"", ""工作表1!A:B""), 2, FALSE), """") &lt;&gt; """", ""有縮圖"", ""無縮圖"")"),"無縮圖")</f>
        <v>無縮圖</v>
      </c>
      <c r="AS901" s="107"/>
    </row>
    <row r="902">
      <c r="A902" s="114" t="s">
        <v>565</v>
      </c>
      <c r="B902" s="94" t="s">
        <v>4835</v>
      </c>
      <c r="C902" s="95"/>
      <c r="D902" s="115" t="s">
        <v>2892</v>
      </c>
      <c r="E902" s="115" t="s">
        <v>2892</v>
      </c>
      <c r="F902" s="98"/>
      <c r="G902" s="94" t="s">
        <v>4836</v>
      </c>
      <c r="H902" s="100" t="s">
        <v>2551</v>
      </c>
      <c r="I902" s="100" t="s">
        <v>108</v>
      </c>
      <c r="J902" s="117" t="s">
        <v>12606</v>
      </c>
      <c r="K902" s="94" t="s">
        <v>12608</v>
      </c>
      <c r="L902" s="111"/>
      <c r="M902" s="112" t="b">
        <v>1</v>
      </c>
      <c r="N902" s="113" t="b">
        <v>1</v>
      </c>
      <c r="O902" s="113" t="b">
        <v>0</v>
      </c>
      <c r="P902" s="113" t="b">
        <v>1</v>
      </c>
      <c r="Q902" s="107"/>
      <c r="R902" s="106" t="str">
        <f t="array" ref="R902">IFERROR(INDEX('印量調查區'!G:G, MATCH(A902, '印量調查區'!A:A, 0)), "")</f>
        <v/>
      </c>
      <c r="S902" s="118" t="s">
        <v>4840</v>
      </c>
      <c r="T902" s="107"/>
      <c r="U902" s="107"/>
      <c r="V902" s="107"/>
      <c r="W902" s="118" t="s">
        <v>4841</v>
      </c>
      <c r="X902" s="107"/>
      <c r="Y902" s="118" t="s">
        <v>4842</v>
      </c>
      <c r="Z902" s="118" t="s">
        <v>4843</v>
      </c>
      <c r="AA902" s="107"/>
      <c r="AB902" s="107"/>
      <c r="AC902" s="107"/>
      <c r="AD902" s="107"/>
      <c r="AE902" s="118" t="s">
        <v>4844</v>
      </c>
      <c r="AF902" s="118" t="s">
        <v>4845</v>
      </c>
      <c r="AG902" s="107"/>
      <c r="AH902" s="107"/>
      <c r="AI902" s="107"/>
      <c r="AJ902" s="107"/>
      <c r="AK902" s="107"/>
      <c r="AL902" s="107"/>
      <c r="AM902" s="107"/>
      <c r="AN902" s="107"/>
      <c r="AO902" s="118" t="s">
        <v>12616</v>
      </c>
      <c r="AP902" s="118" t="s">
        <v>12618</v>
      </c>
      <c r="AQ902" s="109"/>
      <c r="AR902" s="109" t="str">
        <f>IFERROR(__xludf.DUMMYFUNCTION("IF(IFERROR(VLOOKUP(A902, IMPORTRANGE(""https://docs.google.com/spreadsheets/d/1f7uHQQgxgff8nh6aFDrh_cqkeFpcVPsvJILesm778_0"", ""工作表1!A:B""), 2, FALSE), """") &lt;&gt; """", ""有縮圖"", ""無縮圖"")"),"有縮圖")</f>
        <v>有縮圖</v>
      </c>
      <c r="AS902" s="107"/>
    </row>
    <row r="903">
      <c r="A903" s="114" t="s">
        <v>566</v>
      </c>
      <c r="B903" s="94" t="s">
        <v>12621</v>
      </c>
      <c r="C903" s="95"/>
      <c r="D903" s="96"/>
      <c r="E903" s="115" t="s">
        <v>2125</v>
      </c>
      <c r="F903" s="98"/>
      <c r="G903" s="94" t="s">
        <v>144</v>
      </c>
      <c r="H903" s="100"/>
      <c r="I903" s="100"/>
      <c r="J903" s="211"/>
      <c r="K903" s="94"/>
      <c r="L903" s="111"/>
      <c r="M903" s="112" t="b">
        <v>1</v>
      </c>
      <c r="N903" s="113" t="b">
        <v>0</v>
      </c>
      <c r="O903" s="113" t="b">
        <v>0</v>
      </c>
      <c r="P903" s="113" t="b">
        <v>0</v>
      </c>
      <c r="Q903" s="107"/>
      <c r="R903" s="106" t="str">
        <f t="array" ref="R903">IFERROR(INDEX('印量調查區'!G:G, MATCH(A903, '印量調查區'!A:A, 0)), "")</f>
        <v/>
      </c>
      <c r="S903" s="118" t="s">
        <v>12622</v>
      </c>
      <c r="T903" s="107"/>
      <c r="U903" s="107"/>
      <c r="V903" s="107"/>
      <c r="W903" s="118" t="s">
        <v>12624</v>
      </c>
      <c r="X903" s="107"/>
      <c r="Y903" s="107"/>
      <c r="Z903" s="118" t="s">
        <v>12629</v>
      </c>
      <c r="AA903" s="107"/>
      <c r="AB903" s="107"/>
      <c r="AC903" s="107"/>
      <c r="AD903" s="107"/>
      <c r="AE903" s="118" t="s">
        <v>12637</v>
      </c>
      <c r="AF903" s="107"/>
      <c r="AG903" s="107"/>
      <c r="AH903" s="107"/>
      <c r="AI903" s="107"/>
      <c r="AJ903" s="107"/>
      <c r="AK903" s="107"/>
      <c r="AL903" s="107"/>
      <c r="AM903" s="107"/>
      <c r="AN903" s="105"/>
      <c r="AO903" s="105"/>
      <c r="AP903" s="107"/>
      <c r="AQ903" s="109"/>
      <c r="AR903" s="109" t="str">
        <f>IFERROR(__xludf.DUMMYFUNCTION("IF(IFERROR(VLOOKUP(A903, IMPORTRANGE(""https://docs.google.com/spreadsheets/d/1f7uHQQgxgff8nh6aFDrh_cqkeFpcVPsvJILesm778_0"", ""工作表1!A:B""), 2, FALSE), """") &lt;&gt; """", ""有縮圖"", ""無縮圖"")"),"有縮圖")</f>
        <v>有縮圖</v>
      </c>
      <c r="AS903" s="107"/>
    </row>
    <row r="904">
      <c r="A904" s="114" t="s">
        <v>567</v>
      </c>
      <c r="B904" s="94"/>
      <c r="C904" s="95"/>
      <c r="D904" s="96"/>
      <c r="E904" s="97" t="s">
        <v>2166</v>
      </c>
      <c r="F904" s="98"/>
      <c r="G904" s="94" t="s">
        <v>3857</v>
      </c>
      <c r="H904" s="100"/>
      <c r="I904" s="100" t="s">
        <v>84</v>
      </c>
      <c r="J904" s="211"/>
      <c r="K904" s="94" t="s">
        <v>12639</v>
      </c>
      <c r="L904" s="111"/>
      <c r="M904" s="112" t="b">
        <v>1</v>
      </c>
      <c r="N904" s="113" t="b">
        <v>1</v>
      </c>
      <c r="O904" s="113" t="b">
        <v>0</v>
      </c>
      <c r="P904" s="113" t="b">
        <v>0</v>
      </c>
      <c r="Q904" s="107"/>
      <c r="R904" s="106" t="str">
        <f t="array" ref="R904">IFERROR(INDEX('印量調查區'!G:G, MATCH(A904, '印量調查區'!A:A, 0)), "")</f>
        <v/>
      </c>
      <c r="S904" s="118" t="s">
        <v>11019</v>
      </c>
      <c r="T904" s="107"/>
      <c r="U904" s="107"/>
      <c r="V904" s="107"/>
      <c r="W904" s="118" t="s">
        <v>11020</v>
      </c>
      <c r="X904" s="118" t="s">
        <v>11021</v>
      </c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  <c r="AI904" s="107"/>
      <c r="AJ904" s="107"/>
      <c r="AK904" s="107"/>
      <c r="AL904" s="107"/>
      <c r="AM904" s="107"/>
      <c r="AN904" s="105"/>
      <c r="AO904" s="105"/>
      <c r="AP904" s="107"/>
      <c r="AQ904" s="109"/>
      <c r="AR904" s="109" t="str">
        <f>IFERROR(__xludf.DUMMYFUNCTION("IF(IFERROR(VLOOKUP(A904, IMPORTRANGE(""https://docs.google.com/spreadsheets/d/1f7uHQQgxgff8nh6aFDrh_cqkeFpcVPsvJILesm778_0"", ""工作表1!A:B""), 2, FALSE), """") &lt;&gt; """", ""有縮圖"", ""無縮圖"")"),"有縮圖")</f>
        <v>有縮圖</v>
      </c>
      <c r="AS904" s="107"/>
    </row>
    <row r="905">
      <c r="A905" s="114" t="s">
        <v>568</v>
      </c>
      <c r="B905" s="94"/>
      <c r="C905" s="120" t="s">
        <v>2595</v>
      </c>
      <c r="D905" s="115" t="s">
        <v>3254</v>
      </c>
      <c r="E905" s="116"/>
      <c r="F905" s="98"/>
      <c r="G905" s="94" t="s">
        <v>144</v>
      </c>
      <c r="H905" s="100"/>
      <c r="I905" s="100" t="s">
        <v>108</v>
      </c>
      <c r="J905" s="117" t="s">
        <v>145</v>
      </c>
      <c r="K905" s="94"/>
      <c r="L905" s="111"/>
      <c r="M905" s="112" t="b">
        <v>1</v>
      </c>
      <c r="N905" s="113" t="b">
        <v>1</v>
      </c>
      <c r="O905" s="113" t="b">
        <v>0</v>
      </c>
      <c r="P905" s="113" t="b">
        <v>0</v>
      </c>
      <c r="Q905" s="107"/>
      <c r="R905" s="106" t="str">
        <f t="array" ref="R905">IFERROR(INDEX('印量調查區'!G:G, MATCH(A905, '印量調查區'!A:A, 0)), "")</f>
        <v/>
      </c>
      <c r="S905" s="172" t="s">
        <v>12656</v>
      </c>
      <c r="T905" s="107"/>
      <c r="U905" s="107"/>
      <c r="V905" s="107"/>
      <c r="W905" s="118" t="s">
        <v>12657</v>
      </c>
      <c r="X905" s="107"/>
      <c r="Y905" s="107"/>
      <c r="Z905" s="118" t="s">
        <v>7415</v>
      </c>
      <c r="AA905" s="118" t="s">
        <v>12659</v>
      </c>
      <c r="AB905" s="107"/>
      <c r="AC905" s="107"/>
      <c r="AD905" s="118" t="s">
        <v>12661</v>
      </c>
      <c r="AE905" s="107"/>
      <c r="AF905" s="107"/>
      <c r="AG905" s="107"/>
      <c r="AH905" s="107"/>
      <c r="AI905" s="107"/>
      <c r="AJ905" s="107"/>
      <c r="AK905" s="107"/>
      <c r="AL905" s="107"/>
      <c r="AM905" s="107"/>
      <c r="AN905" s="107"/>
      <c r="AO905" s="105"/>
      <c r="AP905" s="107"/>
      <c r="AQ905" s="109"/>
      <c r="AR905" s="109" t="str">
        <f>IFERROR(__xludf.DUMMYFUNCTION("IF(IFERROR(VLOOKUP(A905, IMPORTRANGE(""https://docs.google.com/spreadsheets/d/1f7uHQQgxgff8nh6aFDrh_cqkeFpcVPsvJILesm778_0"", ""工作表1!A:B""), 2, FALSE), """") &lt;&gt; """", ""有縮圖"", ""無縮圖"")"),"無縮圖")</f>
        <v>無縮圖</v>
      </c>
      <c r="AS905" s="107"/>
    </row>
    <row r="906">
      <c r="A906" s="114" t="s">
        <v>571</v>
      </c>
      <c r="B906" s="94"/>
      <c r="C906" s="95"/>
      <c r="D906" s="115" t="s">
        <v>3431</v>
      </c>
      <c r="E906" s="115" t="s">
        <v>3431</v>
      </c>
      <c r="F906" s="98"/>
      <c r="G906" s="94" t="s">
        <v>2088</v>
      </c>
      <c r="H906" s="100"/>
      <c r="I906" s="100" t="s">
        <v>108</v>
      </c>
      <c r="J906" s="211" t="s">
        <v>8177</v>
      </c>
      <c r="K906" s="94"/>
      <c r="L906" s="111"/>
      <c r="M906" s="112" t="b">
        <v>1</v>
      </c>
      <c r="N906" s="113" t="b">
        <v>1</v>
      </c>
      <c r="O906" s="113" t="b">
        <v>0</v>
      </c>
      <c r="P906" s="113" t="b">
        <v>0</v>
      </c>
      <c r="Q906" s="105"/>
      <c r="R906" s="106" t="str">
        <f t="array" ref="R906">IFERROR(INDEX('印量調查區'!G:G, MATCH(A906, '印量調查區'!A:A, 0)), "")</f>
        <v/>
      </c>
      <c r="S906" s="105"/>
      <c r="T906" s="107"/>
      <c r="U906" s="107"/>
      <c r="V906" s="107"/>
      <c r="W906" s="118" t="s">
        <v>8215</v>
      </c>
      <c r="X906" s="107"/>
      <c r="Y906" s="107"/>
      <c r="Z906" s="107"/>
      <c r="AA906" s="107"/>
      <c r="AB906" s="118" t="s">
        <v>8216</v>
      </c>
      <c r="AC906" s="107"/>
      <c r="AD906" s="107"/>
      <c r="AE906" s="107"/>
      <c r="AF906" s="107"/>
      <c r="AG906" s="107"/>
      <c r="AH906" s="107"/>
      <c r="AI906" s="107"/>
      <c r="AJ906" s="107"/>
      <c r="AK906" s="107"/>
      <c r="AL906" s="107"/>
      <c r="AM906" s="107"/>
      <c r="AN906" s="105"/>
      <c r="AO906" s="105"/>
      <c r="AP906" s="107"/>
      <c r="AQ906" s="109"/>
      <c r="AR906" s="109" t="str">
        <f>IFERROR(__xludf.DUMMYFUNCTION("IF(IFERROR(VLOOKUP(A906, IMPORTRANGE(""https://docs.google.com/spreadsheets/d/1f7uHQQgxgff8nh6aFDrh_cqkeFpcVPsvJILesm778_0"", ""工作表1!A:B""), 2, FALSE), """") &lt;&gt; """", ""有縮圖"", ""無縮圖"")"),"無縮圖")</f>
        <v>無縮圖</v>
      </c>
      <c r="AS906" s="107"/>
    </row>
    <row r="907">
      <c r="A907" s="114" t="s">
        <v>572</v>
      </c>
      <c r="B907" s="94" t="s">
        <v>572</v>
      </c>
      <c r="C907" s="120" t="s">
        <v>2268</v>
      </c>
      <c r="D907" s="115" t="s">
        <v>2268</v>
      </c>
      <c r="E907" s="97" t="s">
        <v>2268</v>
      </c>
      <c r="F907" s="98"/>
      <c r="G907" s="94" t="s">
        <v>144</v>
      </c>
      <c r="H907" s="100"/>
      <c r="I907" s="100" t="s">
        <v>108</v>
      </c>
      <c r="J907" s="117" t="s">
        <v>12665</v>
      </c>
      <c r="K907" s="94" t="s">
        <v>83</v>
      </c>
      <c r="L907" s="111"/>
      <c r="M907" s="112" t="b">
        <v>1</v>
      </c>
      <c r="N907" s="113" t="b">
        <v>1</v>
      </c>
      <c r="O907" s="113" t="b">
        <v>1</v>
      </c>
      <c r="P907" s="113" t="b">
        <v>0</v>
      </c>
      <c r="Q907" s="107"/>
      <c r="R907" s="106" t="str">
        <f t="array" ref="R907">IFERROR(INDEX('印量調查區'!G:G, MATCH(A907, '印量調查區'!A:A, 0)), "")</f>
        <v/>
      </c>
      <c r="S907" s="118" t="s">
        <v>8970</v>
      </c>
      <c r="T907" s="107"/>
      <c r="U907" s="107"/>
      <c r="V907" s="107"/>
      <c r="W907" s="118" t="s">
        <v>8971</v>
      </c>
      <c r="X907" s="107"/>
      <c r="Y907" s="118" t="s">
        <v>8972</v>
      </c>
      <c r="Z907" s="118" t="s">
        <v>8973</v>
      </c>
      <c r="AA907" s="107"/>
      <c r="AB907" s="107"/>
      <c r="AC907" s="107"/>
      <c r="AD907" s="107"/>
      <c r="AE907" s="118" t="s">
        <v>8975</v>
      </c>
      <c r="AF907" s="118" t="s">
        <v>8976</v>
      </c>
      <c r="AG907" s="107"/>
      <c r="AH907" s="107"/>
      <c r="AI907" s="107"/>
      <c r="AJ907" s="118" t="s">
        <v>8977</v>
      </c>
      <c r="AK907" s="107"/>
      <c r="AL907" s="107"/>
      <c r="AM907" s="118" t="s">
        <v>8978</v>
      </c>
      <c r="AN907" s="172" t="s">
        <v>12684</v>
      </c>
      <c r="AO907" s="108"/>
      <c r="AP907" s="105"/>
      <c r="AQ907" s="109"/>
      <c r="AR907" s="109" t="str">
        <f>IFERROR(__xludf.DUMMYFUNCTION("IF(IFERROR(VLOOKUP(A907, IMPORTRANGE(""https://docs.google.com/spreadsheets/d/1f7uHQQgxgff8nh6aFDrh_cqkeFpcVPsvJILesm778_0"", ""工作表1!A:B""), 2, FALSE), """") &lt;&gt; """", ""有縮圖"", ""無縮圖"")"),"有縮圖")</f>
        <v>有縮圖</v>
      </c>
      <c r="AS907" s="107"/>
    </row>
    <row r="908">
      <c r="A908" s="114" t="s">
        <v>573</v>
      </c>
      <c r="B908" s="94" t="s">
        <v>573</v>
      </c>
      <c r="C908" s="95"/>
      <c r="D908" s="115" t="s">
        <v>3031</v>
      </c>
      <c r="E908" s="97" t="s">
        <v>3031</v>
      </c>
      <c r="F908" s="98"/>
      <c r="G908" s="94" t="s">
        <v>12685</v>
      </c>
      <c r="H908" s="100"/>
      <c r="I908" s="100"/>
      <c r="J908" s="117"/>
      <c r="K908" s="94"/>
      <c r="L908" s="111"/>
      <c r="M908" s="112" t="b">
        <v>1</v>
      </c>
      <c r="N908" s="113" t="b">
        <v>0</v>
      </c>
      <c r="O908" s="113" t="b">
        <v>0</v>
      </c>
      <c r="P908" s="113" t="b">
        <v>0</v>
      </c>
      <c r="Q908" s="105"/>
      <c r="R908" s="106" t="str">
        <f t="array" ref="R908">IFERROR(INDEX('印量調查區'!G:G, MATCH(A908, '印量調查區'!A:A, 0)), "")</f>
        <v/>
      </c>
      <c r="S908" s="107"/>
      <c r="T908" s="107"/>
      <c r="U908" s="107"/>
      <c r="V908" s="107"/>
      <c r="W908" s="118" t="s">
        <v>12687</v>
      </c>
      <c r="X908" s="107"/>
      <c r="Y908" s="107"/>
      <c r="Z908" s="118" t="s">
        <v>12688</v>
      </c>
      <c r="AA908" s="107"/>
      <c r="AB908" s="107"/>
      <c r="AC908" s="107"/>
      <c r="AD908" s="107"/>
      <c r="AE908" s="118" t="s">
        <v>12690</v>
      </c>
      <c r="AF908" s="107"/>
      <c r="AG908" s="107"/>
      <c r="AH908" s="107"/>
      <c r="AI908" s="107"/>
      <c r="AJ908" s="107"/>
      <c r="AK908" s="107"/>
      <c r="AL908" s="118" t="s">
        <v>12691</v>
      </c>
      <c r="AM908" s="107"/>
      <c r="AN908" s="107"/>
      <c r="AO908" s="105"/>
      <c r="AP908" s="107"/>
      <c r="AQ908" s="109"/>
      <c r="AR908" s="109" t="str">
        <f>IFERROR(__xludf.DUMMYFUNCTION("IF(IFERROR(VLOOKUP(A908, IMPORTRANGE(""https://docs.google.com/spreadsheets/d/1f7uHQQgxgff8nh6aFDrh_cqkeFpcVPsvJILesm778_0"", ""工作表1!A:B""), 2, FALSE), """") &lt;&gt; """", ""有縮圖"", ""無縮圖"")"),"無縮圖")</f>
        <v>無縮圖</v>
      </c>
      <c r="AS908" s="107"/>
    </row>
    <row r="909">
      <c r="A909" s="114" t="s">
        <v>574</v>
      </c>
      <c r="B909" s="94" t="s">
        <v>574</v>
      </c>
      <c r="C909" s="120" t="s">
        <v>2779</v>
      </c>
      <c r="D909" s="115" t="s">
        <v>3402</v>
      </c>
      <c r="E909" s="96"/>
      <c r="F909" s="98"/>
      <c r="G909" s="94" t="s">
        <v>144</v>
      </c>
      <c r="H909" s="100" t="s">
        <v>34</v>
      </c>
      <c r="I909" s="100" t="s">
        <v>108</v>
      </c>
      <c r="J909" s="117" t="s">
        <v>12694</v>
      </c>
      <c r="K909" s="94" t="s">
        <v>12695</v>
      </c>
      <c r="L909" s="111"/>
      <c r="M909" s="112" t="b">
        <v>1</v>
      </c>
      <c r="N909" s="113" t="b">
        <v>1</v>
      </c>
      <c r="O909" s="113" t="b">
        <v>1</v>
      </c>
      <c r="P909" s="113" t="b">
        <v>0</v>
      </c>
      <c r="Q909" s="107"/>
      <c r="R909" s="106" t="str">
        <f t="array" ref="R909">IFERROR(INDEX('印量調查區'!G:G, MATCH(A909, '印量調查區'!A:A, 0)), "")</f>
        <v/>
      </c>
      <c r="S909" s="107"/>
      <c r="T909" s="107"/>
      <c r="U909" s="107"/>
      <c r="V909" s="107"/>
      <c r="W909" s="118" t="s">
        <v>3484</v>
      </c>
      <c r="X909" s="107"/>
      <c r="Y909" s="118" t="s">
        <v>3485</v>
      </c>
      <c r="Z909" s="118" t="s">
        <v>3486</v>
      </c>
      <c r="AA909" s="107"/>
      <c r="AB909" s="107"/>
      <c r="AC909" s="107"/>
      <c r="AD909" s="107"/>
      <c r="AE909" s="107"/>
      <c r="AF909" s="107"/>
      <c r="AG909" s="107"/>
      <c r="AH909" s="107"/>
      <c r="AI909" s="107"/>
      <c r="AJ909" s="107"/>
      <c r="AK909" s="107"/>
      <c r="AL909" s="107"/>
      <c r="AM909" s="107"/>
      <c r="AN909" s="108" t="s">
        <v>12708</v>
      </c>
      <c r="AO909" s="105"/>
      <c r="AP909" s="107"/>
      <c r="AQ909" s="109"/>
      <c r="AR909" s="109" t="str">
        <f>IFERROR(__xludf.DUMMYFUNCTION("IF(IFERROR(VLOOKUP(A909, IMPORTRANGE(""https://docs.google.com/spreadsheets/d/1f7uHQQgxgff8nh6aFDrh_cqkeFpcVPsvJILesm778_0"", ""工作表1!A:B""), 2, FALSE), """") &lt;&gt; """", ""有縮圖"", ""無縮圖"")"),"有縮圖")</f>
        <v>有縮圖</v>
      </c>
      <c r="AS909" s="107"/>
    </row>
    <row r="910">
      <c r="A910" s="114" t="s">
        <v>576</v>
      </c>
      <c r="B910" s="94" t="s">
        <v>11007</v>
      </c>
      <c r="C910" s="95"/>
      <c r="D910" s="115" t="s">
        <v>3006</v>
      </c>
      <c r="E910" s="97" t="s">
        <v>2169</v>
      </c>
      <c r="F910" s="98"/>
      <c r="G910" s="94" t="s">
        <v>225</v>
      </c>
      <c r="H910" s="100"/>
      <c r="I910" s="100"/>
      <c r="J910" s="110"/>
      <c r="K910" s="94"/>
      <c r="L910" s="111"/>
      <c r="M910" s="112" t="b">
        <v>1</v>
      </c>
      <c r="N910" s="113" t="b">
        <v>0</v>
      </c>
      <c r="O910" s="113" t="b">
        <v>0</v>
      </c>
      <c r="P910" s="113" t="b">
        <v>0</v>
      </c>
      <c r="Q910" s="107"/>
      <c r="R910" s="106" t="str">
        <f t="array" ref="R910">IFERROR(INDEX('印量調查區'!G:G, MATCH(A910, '印量調查區'!A:A, 0)), "")</f>
        <v/>
      </c>
      <c r="S910" s="118" t="s">
        <v>11009</v>
      </c>
      <c r="T910" s="118" t="s">
        <v>11009</v>
      </c>
      <c r="U910" s="107"/>
      <c r="V910" s="107"/>
      <c r="W910" s="118" t="s">
        <v>11010</v>
      </c>
      <c r="X910" s="107"/>
      <c r="Y910" s="107"/>
      <c r="Z910" s="107"/>
      <c r="AA910" s="107"/>
      <c r="AB910" s="107"/>
      <c r="AC910" s="107"/>
      <c r="AD910" s="107"/>
      <c r="AE910" s="107"/>
      <c r="AF910" s="118" t="s">
        <v>11011</v>
      </c>
      <c r="AG910" s="107"/>
      <c r="AH910" s="107"/>
      <c r="AI910" s="118" t="s">
        <v>11012</v>
      </c>
      <c r="AJ910" s="107"/>
      <c r="AK910" s="118" t="s">
        <v>11013</v>
      </c>
      <c r="AL910" s="107"/>
      <c r="AM910" s="107"/>
      <c r="AN910" s="105"/>
      <c r="AO910" s="105"/>
      <c r="AP910" s="107"/>
      <c r="AQ910" s="109"/>
      <c r="AR910" s="109" t="str">
        <f>IFERROR(__xludf.DUMMYFUNCTION("IF(IFERROR(VLOOKUP(A910, IMPORTRANGE(""https://docs.google.com/spreadsheets/d/1f7uHQQgxgff8nh6aFDrh_cqkeFpcVPsvJILesm778_0"", ""工作表1!A:B""), 2, FALSE), """") &lt;&gt; """", ""有縮圖"", ""無縮圖"")"),"有縮圖")</f>
        <v>有縮圖</v>
      </c>
      <c r="AS910" s="107"/>
    </row>
    <row r="911">
      <c r="A911" s="114" t="s">
        <v>578</v>
      </c>
      <c r="B911" s="94" t="s">
        <v>4331</v>
      </c>
      <c r="C911" s="120" t="s">
        <v>2820</v>
      </c>
      <c r="D911" s="97" t="s">
        <v>3432</v>
      </c>
      <c r="E911" s="116"/>
      <c r="F911" s="98"/>
      <c r="G911" s="94" t="s">
        <v>3240</v>
      </c>
      <c r="H911" s="100" t="s">
        <v>34</v>
      </c>
      <c r="I911" s="100" t="s">
        <v>108</v>
      </c>
      <c r="J911" s="211" t="s">
        <v>4334</v>
      </c>
      <c r="K911" s="94" t="s">
        <v>12731</v>
      </c>
      <c r="L911" s="111"/>
      <c r="M911" s="112" t="b">
        <v>1</v>
      </c>
      <c r="N911" s="113" t="b">
        <v>1</v>
      </c>
      <c r="O911" s="113" t="b">
        <v>1</v>
      </c>
      <c r="P911" s="113" t="b">
        <v>1</v>
      </c>
      <c r="Q911" s="107"/>
      <c r="R911" s="106" t="str">
        <f t="array" ref="R911">IFERROR(INDEX('印量調查區'!G:G, MATCH(A911, '印量調查區'!A:A, 0)), "")</f>
        <v/>
      </c>
      <c r="S911" s="118" t="s">
        <v>4336</v>
      </c>
      <c r="T911" s="107"/>
      <c r="U911" s="107"/>
      <c r="V911" s="107"/>
      <c r="W911" s="118" t="s">
        <v>4337</v>
      </c>
      <c r="X911" s="107"/>
      <c r="Y911" s="107"/>
      <c r="Z911" s="107"/>
      <c r="AA911" s="107"/>
      <c r="AB911" s="107"/>
      <c r="AC911" s="107"/>
      <c r="AD911" s="107"/>
      <c r="AE911" s="118" t="s">
        <v>4339</v>
      </c>
      <c r="AF911" s="107"/>
      <c r="AG911" s="107"/>
      <c r="AH911" s="107"/>
      <c r="AI911" s="107"/>
      <c r="AJ911" s="107"/>
      <c r="AK911" s="107"/>
      <c r="AL911" s="118" t="s">
        <v>4340</v>
      </c>
      <c r="AM911" s="107"/>
      <c r="AN911" s="118" t="s">
        <v>12734</v>
      </c>
      <c r="AO911" s="118" t="s">
        <v>12735</v>
      </c>
      <c r="AP911" s="105"/>
      <c r="AQ911" s="109"/>
      <c r="AR911" s="109" t="str">
        <f>IFERROR(__xludf.DUMMYFUNCTION("IF(IFERROR(VLOOKUP(A911, IMPORTRANGE(""https://docs.google.com/spreadsheets/d/1f7uHQQgxgff8nh6aFDrh_cqkeFpcVPsvJILesm778_0"", ""工作表1!A:B""), 2, FALSE), """") &lt;&gt; """", ""有縮圖"", ""無縮圖"")"),"無縮圖")</f>
        <v>無縮圖</v>
      </c>
      <c r="AS911" s="107"/>
    </row>
    <row r="912">
      <c r="A912" s="114" t="s">
        <v>579</v>
      </c>
      <c r="B912" s="94"/>
      <c r="C912" s="95"/>
      <c r="D912" s="115" t="s">
        <v>2286</v>
      </c>
      <c r="E912" s="97" t="s">
        <v>2286</v>
      </c>
      <c r="F912" s="98"/>
      <c r="G912" s="94" t="s">
        <v>144</v>
      </c>
      <c r="H912" s="100"/>
      <c r="I912" s="100"/>
      <c r="J912" s="101"/>
      <c r="K912" s="94"/>
      <c r="L912" s="111"/>
      <c r="M912" s="112" t="b">
        <v>1</v>
      </c>
      <c r="N912" s="113" t="b">
        <v>0</v>
      </c>
      <c r="O912" s="113" t="b">
        <v>0</v>
      </c>
      <c r="P912" s="113" t="b">
        <v>0</v>
      </c>
      <c r="Q912" s="107"/>
      <c r="R912" s="106" t="str">
        <f t="array" ref="R912">IFERROR(INDEX('印量調查區'!G:G, MATCH(A912, '印量調查區'!A:A, 0)), "")</f>
        <v/>
      </c>
      <c r="S912" s="118" t="s">
        <v>12737</v>
      </c>
      <c r="T912" s="107"/>
      <c r="U912" s="118" t="s">
        <v>12739</v>
      </c>
      <c r="V912" s="107"/>
      <c r="W912" s="118" t="s">
        <v>12741</v>
      </c>
      <c r="X912" s="107"/>
      <c r="Y912" s="172" t="s">
        <v>12742</v>
      </c>
      <c r="Z912" s="118" t="s">
        <v>12743</v>
      </c>
      <c r="AA912" s="107"/>
      <c r="AB912" s="107"/>
      <c r="AC912" s="107"/>
      <c r="AD912" s="107"/>
      <c r="AE912" s="118" t="s">
        <v>12745</v>
      </c>
      <c r="AF912" s="107"/>
      <c r="AG912" s="107"/>
      <c r="AH912" s="107"/>
      <c r="AI912" s="107"/>
      <c r="AJ912" s="107"/>
      <c r="AK912" s="107"/>
      <c r="AL912" s="118" t="s">
        <v>12746</v>
      </c>
      <c r="AM912" s="107"/>
      <c r="AN912" s="108"/>
      <c r="AO912" s="105"/>
      <c r="AP912" s="118" t="s">
        <v>12747</v>
      </c>
      <c r="AQ912" s="109"/>
      <c r="AR912" s="109" t="str">
        <f>IFERROR(__xludf.DUMMYFUNCTION("IF(IFERROR(VLOOKUP(A912, IMPORTRANGE(""https://docs.google.com/spreadsheets/d/1f7uHQQgxgff8nh6aFDrh_cqkeFpcVPsvJILesm778_0"", ""工作表1!A:B""), 2, FALSE), """") &lt;&gt; """", ""有縮圖"", ""無縮圖"")"),"無縮圖")</f>
        <v>無縮圖</v>
      </c>
      <c r="AS912" s="107"/>
    </row>
    <row r="913">
      <c r="A913" s="114" t="s">
        <v>580</v>
      </c>
      <c r="B913" s="94"/>
      <c r="C913" s="120" t="s">
        <v>2309</v>
      </c>
      <c r="D913" s="115" t="s">
        <v>2309</v>
      </c>
      <c r="E913" s="96"/>
      <c r="F913" s="98"/>
      <c r="G913" s="94" t="s">
        <v>144</v>
      </c>
      <c r="H913" s="100"/>
      <c r="I913" s="100"/>
      <c r="J913" s="101"/>
      <c r="K913" s="94"/>
      <c r="L913" s="111"/>
      <c r="M913" s="112" t="b">
        <v>1</v>
      </c>
      <c r="N913" s="113" t="b">
        <v>0</v>
      </c>
      <c r="O913" s="113" t="b">
        <v>0</v>
      </c>
      <c r="P913" s="113" t="b">
        <v>0</v>
      </c>
      <c r="Q913" s="107"/>
      <c r="R913" s="106" t="str">
        <f t="array" ref="R913">IFERROR(INDEX('印量調查區'!G:G, MATCH(A913, '印量調查區'!A:A, 0)), "")</f>
        <v/>
      </c>
      <c r="S913" s="118" t="s">
        <v>12337</v>
      </c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18" t="s">
        <v>12338</v>
      </c>
      <c r="AF913" s="107"/>
      <c r="AG913" s="107"/>
      <c r="AH913" s="107"/>
      <c r="AI913" s="107"/>
      <c r="AJ913" s="107"/>
      <c r="AK913" s="107"/>
      <c r="AL913" s="107"/>
      <c r="AM913" s="107"/>
      <c r="AN913" s="107"/>
      <c r="AO913" s="105"/>
      <c r="AP913" s="183"/>
      <c r="AQ913" s="109"/>
      <c r="AR913" s="109" t="str">
        <f>IFERROR(__xludf.DUMMYFUNCTION("IF(IFERROR(VLOOKUP(A913, IMPORTRANGE(""https://docs.google.com/spreadsheets/d/1f7uHQQgxgff8nh6aFDrh_cqkeFpcVPsvJILesm778_0"", ""工作表1!A:B""), 2, FALSE), """") &lt;&gt; """", ""有縮圖"", ""無縮圖"")"),"無縮圖")</f>
        <v>無縮圖</v>
      </c>
      <c r="AS913" s="107"/>
    </row>
    <row r="914">
      <c r="A914" s="114" t="s">
        <v>581</v>
      </c>
      <c r="B914" s="94"/>
      <c r="C914" s="120" t="s">
        <v>2839</v>
      </c>
      <c r="D914" s="97" t="s">
        <v>2839</v>
      </c>
      <c r="E914" s="97" t="s">
        <v>2839</v>
      </c>
      <c r="F914" s="98"/>
      <c r="G914" s="94" t="s">
        <v>140</v>
      </c>
      <c r="H914" s="100"/>
      <c r="I914" s="100"/>
      <c r="J914" s="101"/>
      <c r="K914" s="94"/>
      <c r="L914" s="111"/>
      <c r="M914" s="112" t="b">
        <v>1</v>
      </c>
      <c r="N914" s="113" t="b">
        <v>0</v>
      </c>
      <c r="O914" s="113" t="b">
        <v>0</v>
      </c>
      <c r="P914" s="113" t="b">
        <v>0</v>
      </c>
      <c r="Q914" s="107"/>
      <c r="R914" s="106" t="str">
        <f t="array" ref="R914">IFERROR(INDEX('印量調查區'!G:G, MATCH(A914, '印量調查區'!A:A, 0)), "")</f>
        <v/>
      </c>
      <c r="S914" s="107"/>
      <c r="T914" s="107"/>
      <c r="U914" s="107"/>
      <c r="V914" s="107"/>
      <c r="W914" s="118" t="s">
        <v>12763</v>
      </c>
      <c r="X914" s="107"/>
      <c r="Y914" s="107"/>
      <c r="Z914" s="118" t="s">
        <v>12765</v>
      </c>
      <c r="AA914" s="118" t="s">
        <v>12767</v>
      </c>
      <c r="AB914" s="107"/>
      <c r="AC914" s="107"/>
      <c r="AD914" s="107"/>
      <c r="AE914" s="118" t="s">
        <v>12769</v>
      </c>
      <c r="AF914" s="118" t="s">
        <v>12771</v>
      </c>
      <c r="AG914" s="107"/>
      <c r="AH914" s="107"/>
      <c r="AI914" s="107"/>
      <c r="AJ914" s="107"/>
      <c r="AK914" s="107"/>
      <c r="AL914" s="107"/>
      <c r="AM914" s="107"/>
      <c r="AN914" s="107"/>
      <c r="AO914" s="105"/>
      <c r="AQ914" s="109"/>
      <c r="AR914" s="109" t="str">
        <f>IFERROR(__xludf.DUMMYFUNCTION("IF(IFERROR(VLOOKUP(A914, IMPORTRANGE(""https://docs.google.com/spreadsheets/d/1f7uHQQgxgff8nh6aFDrh_cqkeFpcVPsvJILesm778_0"", ""工作表1!A:B""), 2, FALSE), """") &lt;&gt; """", ""有縮圖"", ""無縮圖"")"),"無縮圖")</f>
        <v>無縮圖</v>
      </c>
      <c r="AS914" s="107"/>
    </row>
    <row r="915">
      <c r="A915" s="114" t="s">
        <v>584</v>
      </c>
      <c r="B915" s="94"/>
      <c r="C915" s="120" t="s">
        <v>2288</v>
      </c>
      <c r="D915" s="97" t="s">
        <v>2288</v>
      </c>
      <c r="E915" s="97" t="s">
        <v>2288</v>
      </c>
      <c r="F915" s="98"/>
      <c r="G915" s="94" t="s">
        <v>144</v>
      </c>
      <c r="H915" s="100"/>
      <c r="I915" s="100"/>
      <c r="J915" s="101"/>
      <c r="K915" s="94"/>
      <c r="L915" s="111"/>
      <c r="M915" s="112" t="b">
        <v>1</v>
      </c>
      <c r="N915" s="113" t="b">
        <v>0</v>
      </c>
      <c r="O915" s="113" t="b">
        <v>0</v>
      </c>
      <c r="P915" s="113" t="b">
        <v>0</v>
      </c>
      <c r="Q915" s="107"/>
      <c r="R915" s="106" t="str">
        <f t="array" ref="R915">IFERROR(INDEX('印量調查區'!G:G, MATCH(A915, '印量調查區'!A:A, 0)), "")</f>
        <v/>
      </c>
      <c r="S915" s="118" t="s">
        <v>12342</v>
      </c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  <c r="AI915" s="107"/>
      <c r="AJ915" s="107"/>
      <c r="AK915" s="107"/>
      <c r="AL915" s="118" t="s">
        <v>12344</v>
      </c>
      <c r="AM915" s="107"/>
      <c r="AN915" s="107"/>
      <c r="AO915" s="105"/>
      <c r="AP915" s="107"/>
      <c r="AQ915" s="109"/>
      <c r="AR915" s="109" t="str">
        <f>IFERROR(__xludf.DUMMYFUNCTION("IF(IFERROR(VLOOKUP(A915, IMPORTRANGE(""https://docs.google.com/spreadsheets/d/1f7uHQQgxgff8nh6aFDrh_cqkeFpcVPsvJILesm778_0"", ""工作表1!A:B""), 2, FALSE), """") &lt;&gt; """", ""有縮圖"", ""無縮圖"")"),"無縮圖")</f>
        <v>無縮圖</v>
      </c>
      <c r="AS915" s="107"/>
    </row>
    <row r="916">
      <c r="A916" s="114" t="s">
        <v>586</v>
      </c>
      <c r="B916" s="94" t="s">
        <v>12782</v>
      </c>
      <c r="C916" s="120" t="s">
        <v>161</v>
      </c>
      <c r="D916" s="96"/>
      <c r="E916" s="116"/>
      <c r="F916" s="98"/>
      <c r="G916" s="94" t="s">
        <v>12685</v>
      </c>
      <c r="H916" s="100"/>
      <c r="I916" s="100" t="s">
        <v>108</v>
      </c>
      <c r="J916" s="211" t="s">
        <v>4252</v>
      </c>
      <c r="K916" s="94"/>
      <c r="L916" s="111"/>
      <c r="M916" s="112" t="b">
        <v>1</v>
      </c>
      <c r="N916" s="113" t="b">
        <v>1</v>
      </c>
      <c r="O916" s="113" t="b">
        <v>0</v>
      </c>
      <c r="P916" s="113" t="b">
        <v>0</v>
      </c>
      <c r="Q916" s="107"/>
      <c r="R916" s="106" t="str">
        <f t="array" ref="R916">IFERROR(INDEX('印量調查區'!G:G, MATCH(A916, '印量調查區'!A:A, 0)), "")</f>
        <v/>
      </c>
      <c r="S916" s="107"/>
      <c r="T916" s="107"/>
      <c r="U916" s="107"/>
      <c r="V916" s="107"/>
      <c r="W916" s="118" t="s">
        <v>12788</v>
      </c>
      <c r="X916" s="107"/>
      <c r="Y916" s="107"/>
      <c r="Z916" s="107"/>
      <c r="AA916" s="107"/>
      <c r="AB916" s="107"/>
      <c r="AC916" s="107"/>
      <c r="AD916" s="107"/>
      <c r="AE916" s="107"/>
      <c r="AF916" s="118" t="s">
        <v>12791</v>
      </c>
      <c r="AG916" s="107"/>
      <c r="AH916" s="107"/>
      <c r="AI916" s="107"/>
      <c r="AJ916" s="107"/>
      <c r="AK916" s="107"/>
      <c r="AL916" s="107"/>
      <c r="AN916" s="105"/>
      <c r="AP916" s="105"/>
      <c r="AQ916" s="109"/>
      <c r="AR916" s="109" t="str">
        <f>IFERROR(__xludf.DUMMYFUNCTION("IF(IFERROR(VLOOKUP(A916, IMPORTRANGE(""https://docs.google.com/spreadsheets/d/1f7uHQQgxgff8nh6aFDrh_cqkeFpcVPsvJILesm778_0"", ""工作表1!A:B""), 2, FALSE), """") &lt;&gt; """", ""有縮圖"", ""無縮圖"")"),"無縮圖")</f>
        <v>無縮圖</v>
      </c>
      <c r="AS916" s="107"/>
    </row>
    <row r="917">
      <c r="A917" s="114" t="s">
        <v>587</v>
      </c>
      <c r="B917" s="94"/>
      <c r="C917" s="95"/>
      <c r="D917" s="115" t="s">
        <v>3251</v>
      </c>
      <c r="E917" s="115" t="s">
        <v>3251</v>
      </c>
      <c r="F917" s="98"/>
      <c r="G917" s="94" t="s">
        <v>305</v>
      </c>
      <c r="H917" s="99"/>
      <c r="I917" s="100" t="s">
        <v>108</v>
      </c>
      <c r="J917" s="117" t="s">
        <v>145</v>
      </c>
      <c r="K917" s="98"/>
      <c r="L917" s="111"/>
      <c r="M917" s="112" t="b">
        <v>1</v>
      </c>
      <c r="N917" s="113" t="b">
        <v>1</v>
      </c>
      <c r="O917" s="113" t="b">
        <v>0</v>
      </c>
      <c r="P917" s="113" t="b">
        <v>0</v>
      </c>
      <c r="Q917" s="107"/>
      <c r="R917" s="106" t="str">
        <f t="array" ref="R917">IFERROR(INDEX('印量調查區'!G:G, MATCH(A917, '印量調查區'!A:A, 0)), "")</f>
        <v/>
      </c>
      <c r="S917" s="107"/>
      <c r="T917" s="107"/>
      <c r="U917" s="107"/>
      <c r="V917" s="107"/>
      <c r="W917" s="118" t="s">
        <v>12795</v>
      </c>
      <c r="X917" s="107"/>
      <c r="Y917" s="107"/>
      <c r="Z917" s="105" t="s">
        <v>3062</v>
      </c>
      <c r="AA917" s="107"/>
      <c r="AB917" s="107"/>
      <c r="AC917" s="107"/>
      <c r="AD917" s="107"/>
      <c r="AE917" s="107"/>
      <c r="AF917" s="107"/>
      <c r="AG917" s="107"/>
      <c r="AH917" s="107"/>
      <c r="AI917" s="107"/>
      <c r="AJ917" s="107"/>
      <c r="AK917" s="107"/>
      <c r="AL917" s="107"/>
      <c r="AM917" s="107"/>
      <c r="AN917" s="107"/>
      <c r="AO917" s="107"/>
      <c r="AP917" s="107"/>
      <c r="AQ917" s="109"/>
      <c r="AR917" s="109" t="str">
        <f>IFERROR(__xludf.DUMMYFUNCTION("IF(IFERROR(VLOOKUP(A917, IMPORTRANGE(""https://docs.google.com/spreadsheets/d/1f7uHQQgxgff8nh6aFDrh_cqkeFpcVPsvJILesm778_0"", ""工作表1!A:B""), 2, FALSE), """") &lt;&gt; """", ""有縮圖"", ""無縮圖"")"),"無縮圖")</f>
        <v>無縮圖</v>
      </c>
      <c r="AS917" s="107"/>
    </row>
    <row r="918">
      <c r="A918" s="114" t="s">
        <v>588</v>
      </c>
      <c r="B918" s="94"/>
      <c r="C918" s="120" t="s">
        <v>364</v>
      </c>
      <c r="D918" s="97" t="s">
        <v>2886</v>
      </c>
      <c r="E918" s="116"/>
      <c r="F918" s="98"/>
      <c r="G918" s="94" t="s">
        <v>144</v>
      </c>
      <c r="H918" s="99"/>
      <c r="I918" s="99"/>
      <c r="J918" s="110"/>
      <c r="K918" s="98"/>
      <c r="L918" s="111"/>
      <c r="M918" s="112" t="b">
        <v>1</v>
      </c>
      <c r="N918" s="113" t="b">
        <v>0</v>
      </c>
      <c r="O918" s="113" t="b">
        <v>0</v>
      </c>
      <c r="P918" s="113" t="b">
        <v>0</v>
      </c>
      <c r="Q918" s="107"/>
      <c r="R918" s="106" t="str">
        <f t="array" ref="R918">IFERROR(INDEX('印量調查區'!G:G, MATCH(A918, '印量調查區'!A:A, 0)), "")</f>
        <v/>
      </c>
      <c r="S918" s="118" t="s">
        <v>12799</v>
      </c>
      <c r="T918" s="107"/>
      <c r="U918" s="118" t="s">
        <v>12801</v>
      </c>
      <c r="V918" s="107"/>
      <c r="W918" s="118" t="s">
        <v>12803</v>
      </c>
      <c r="X918" s="107"/>
      <c r="Y918" s="105"/>
      <c r="Z918" s="118" t="s">
        <v>5356</v>
      </c>
      <c r="AA918" s="118" t="s">
        <v>5358</v>
      </c>
      <c r="AB918" s="107"/>
      <c r="AC918" s="107"/>
      <c r="AD918" s="118" t="s">
        <v>5359</v>
      </c>
      <c r="AE918" s="118" t="s">
        <v>5360</v>
      </c>
      <c r="AF918" s="107"/>
      <c r="AG918" s="107"/>
      <c r="AH918" s="107"/>
      <c r="AI918" s="107"/>
      <c r="AJ918" s="105"/>
      <c r="AK918" s="107"/>
      <c r="AL918" s="118" t="s">
        <v>12805</v>
      </c>
      <c r="AM918" s="107"/>
      <c r="AN918" s="107"/>
      <c r="AO918" s="105"/>
      <c r="AP918" s="118" t="s">
        <v>12806</v>
      </c>
      <c r="AQ918" s="109"/>
      <c r="AR918" s="109" t="str">
        <f>IFERROR(__xludf.DUMMYFUNCTION("IF(IFERROR(VLOOKUP(A918, IMPORTRANGE(""https://docs.google.com/spreadsheets/d/1f7uHQQgxgff8nh6aFDrh_cqkeFpcVPsvJILesm778_0"", ""工作表1!A:B""), 2, FALSE), """") &lt;&gt; """", ""有縮圖"", ""無縮圖"")"),"無縮圖")</f>
        <v>無縮圖</v>
      </c>
      <c r="AS918" s="107"/>
    </row>
    <row r="919">
      <c r="A919" s="114" t="s">
        <v>590</v>
      </c>
      <c r="B919" s="94"/>
      <c r="C919" s="95"/>
      <c r="D919" s="116"/>
      <c r="E919" s="97" t="s">
        <v>2845</v>
      </c>
      <c r="F919" s="98"/>
      <c r="G919" s="94" t="s">
        <v>144</v>
      </c>
      <c r="H919" s="99"/>
      <c r="I919" s="99"/>
      <c r="J919" s="110"/>
      <c r="K919" s="98"/>
      <c r="L919" s="111"/>
      <c r="M919" s="112" t="b">
        <v>1</v>
      </c>
      <c r="N919" s="113" t="b">
        <v>0</v>
      </c>
      <c r="O919" s="113" t="b">
        <v>0</v>
      </c>
      <c r="P919" s="113" t="b">
        <v>0</v>
      </c>
      <c r="Q919" s="107"/>
      <c r="R919" s="106" t="str">
        <f t="array" ref="R919">IFERROR(INDEX('印量調查區'!G:G, MATCH(A919, '印量調查區'!A:A, 0)), "")</f>
        <v/>
      </c>
      <c r="S919" s="118" t="s">
        <v>12345</v>
      </c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  <c r="AI919" s="107"/>
      <c r="AJ919" s="107"/>
      <c r="AK919" s="107"/>
      <c r="AL919" s="118" t="s">
        <v>12346</v>
      </c>
      <c r="AM919" s="107"/>
      <c r="AN919" s="107"/>
      <c r="AO919" s="107"/>
      <c r="AP919" s="107"/>
      <c r="AQ919" s="109"/>
      <c r="AR919" s="109" t="str">
        <f>IFERROR(__xludf.DUMMYFUNCTION("IF(IFERROR(VLOOKUP(A919, IMPORTRANGE(""https://docs.google.com/spreadsheets/d/1f7uHQQgxgff8nh6aFDrh_cqkeFpcVPsvJILesm778_0"", ""工作表1!A:B""), 2, FALSE), """") &lt;&gt; """", ""有縮圖"", ""無縮圖"")"),"無縮圖")</f>
        <v>無縮圖</v>
      </c>
      <c r="AS919" s="107"/>
    </row>
    <row r="920">
      <c r="A920" s="114" t="s">
        <v>592</v>
      </c>
      <c r="B920" s="94" t="s">
        <v>12814</v>
      </c>
      <c r="C920" s="120" t="s">
        <v>171</v>
      </c>
      <c r="D920" s="96"/>
      <c r="E920" s="116"/>
      <c r="F920" s="98"/>
      <c r="G920" s="94" t="s">
        <v>12815</v>
      </c>
      <c r="H920" s="100"/>
      <c r="I920" s="100"/>
      <c r="J920" s="101"/>
      <c r="K920" s="94"/>
      <c r="L920" s="111"/>
      <c r="M920" s="112" t="b">
        <v>1</v>
      </c>
      <c r="N920" s="113" t="b">
        <v>0</v>
      </c>
      <c r="O920" s="113" t="b">
        <v>0</v>
      </c>
      <c r="P920" s="113" t="b">
        <v>0</v>
      </c>
      <c r="Q920" s="107"/>
      <c r="R920" s="106" t="str">
        <f t="array" ref="R920">IFERROR(INDEX('印量調查區'!G:G, MATCH(A920, '印量調查區'!A:A, 0)), "")</f>
        <v/>
      </c>
      <c r="S920" s="118" t="s">
        <v>12817</v>
      </c>
      <c r="T920" s="107"/>
      <c r="U920" s="107"/>
      <c r="V920" s="107"/>
      <c r="W920" s="118" t="s">
        <v>12818</v>
      </c>
      <c r="X920" s="107"/>
      <c r="Y920" s="107"/>
      <c r="Z920" s="105"/>
      <c r="AA920" s="107"/>
      <c r="AB920" s="118" t="s">
        <v>12357</v>
      </c>
      <c r="AC920" s="107"/>
      <c r="AD920" s="118" t="s">
        <v>12820</v>
      </c>
      <c r="AE920" s="118" t="s">
        <v>12822</v>
      </c>
      <c r="AF920" s="107"/>
      <c r="AG920" s="107"/>
      <c r="AH920" s="107"/>
      <c r="AI920" s="107"/>
      <c r="AJ920" s="107"/>
      <c r="AK920" s="107"/>
      <c r="AL920" s="118" t="s">
        <v>12824</v>
      </c>
      <c r="AM920" s="107"/>
      <c r="AN920" s="105"/>
      <c r="AO920" s="105"/>
      <c r="AP920" s="107"/>
      <c r="AQ920" s="109"/>
      <c r="AR920" s="109" t="str">
        <f>IFERROR(__xludf.DUMMYFUNCTION("IF(IFERROR(VLOOKUP(A920, IMPORTRANGE(""https://docs.google.com/spreadsheets/d/1f7uHQQgxgff8nh6aFDrh_cqkeFpcVPsvJILesm778_0"", ""工作表1!A:B""), 2, FALSE), """") &lt;&gt; """", ""有縮圖"", ""無縮圖"")"),"無縮圖")</f>
        <v>無縮圖</v>
      </c>
      <c r="AS920" s="107"/>
    </row>
    <row r="921">
      <c r="A921" s="114" t="s">
        <v>594</v>
      </c>
      <c r="B921" s="94" t="s">
        <v>594</v>
      </c>
      <c r="C921" s="120" t="s">
        <v>2848</v>
      </c>
      <c r="D921" s="115" t="s">
        <v>2848</v>
      </c>
      <c r="E921" s="97" t="s">
        <v>2848</v>
      </c>
      <c r="F921" s="98"/>
      <c r="G921" s="94" t="s">
        <v>144</v>
      </c>
      <c r="H921" s="100"/>
      <c r="I921" s="100" t="s">
        <v>108</v>
      </c>
      <c r="J921" s="117" t="s">
        <v>3700</v>
      </c>
      <c r="K921" s="94" t="s">
        <v>83</v>
      </c>
      <c r="L921" s="111"/>
      <c r="M921" s="112" t="b">
        <v>1</v>
      </c>
      <c r="N921" s="113" t="b">
        <v>1</v>
      </c>
      <c r="O921" s="113" t="b">
        <v>1</v>
      </c>
      <c r="P921" s="113" t="b">
        <v>0</v>
      </c>
      <c r="Q921" s="107"/>
      <c r="R921" s="106" t="str">
        <f t="array" ref="R921">IFERROR(INDEX('印量調查區'!G:G, MATCH(A921, '印量調查區'!A:A, 0)), "")</f>
        <v/>
      </c>
      <c r="S921" s="118" t="s">
        <v>2799</v>
      </c>
      <c r="T921" s="107"/>
      <c r="U921" s="107"/>
      <c r="V921" s="107"/>
      <c r="W921" s="118" t="s">
        <v>2825</v>
      </c>
      <c r="X921" s="107"/>
      <c r="Y921" s="118" t="s">
        <v>2835</v>
      </c>
      <c r="Z921" s="118" t="s">
        <v>2836</v>
      </c>
      <c r="AA921" s="107"/>
      <c r="AB921" s="107"/>
      <c r="AC921" s="107"/>
      <c r="AD921" s="107"/>
      <c r="AE921" s="118" t="s">
        <v>2853</v>
      </c>
      <c r="AF921" s="107"/>
      <c r="AG921" s="107"/>
      <c r="AH921" s="107"/>
      <c r="AI921" s="107"/>
      <c r="AJ921" s="118" t="s">
        <v>2860</v>
      </c>
      <c r="AK921" s="107"/>
      <c r="AL921" s="107"/>
      <c r="AM921" s="118" t="s">
        <v>12836</v>
      </c>
      <c r="AN921" s="118" t="s">
        <v>12837</v>
      </c>
      <c r="AO921" s="105"/>
      <c r="AP921" s="107"/>
      <c r="AQ921" s="109"/>
      <c r="AR921" s="109" t="str">
        <f>IFERROR(__xludf.DUMMYFUNCTION("IF(IFERROR(VLOOKUP(A921, IMPORTRANGE(""https://docs.google.com/spreadsheets/d/1f7uHQQgxgff8nh6aFDrh_cqkeFpcVPsvJILesm778_0"", ""工作表1!A:B""), 2, FALSE), """") &lt;&gt; """", ""有縮圖"", ""無縮圖"")"),"有縮圖")</f>
        <v>有縮圖</v>
      </c>
      <c r="AS921" s="118" t="s">
        <v>12839</v>
      </c>
    </row>
    <row r="922">
      <c r="A922" s="114" t="s">
        <v>595</v>
      </c>
      <c r="B922" s="94" t="s">
        <v>12840</v>
      </c>
      <c r="C922" s="120" t="s">
        <v>2579</v>
      </c>
      <c r="D922" s="115" t="s">
        <v>2579</v>
      </c>
      <c r="E922" s="96"/>
      <c r="F922" s="98"/>
      <c r="G922" s="94" t="s">
        <v>144</v>
      </c>
      <c r="H922" s="100" t="s">
        <v>35</v>
      </c>
      <c r="I922" s="100" t="s">
        <v>108</v>
      </c>
      <c r="J922" s="117" t="s">
        <v>145</v>
      </c>
      <c r="K922" s="94" t="s">
        <v>12843</v>
      </c>
      <c r="L922" s="111"/>
      <c r="M922" s="112" t="b">
        <v>1</v>
      </c>
      <c r="N922" s="113" t="b">
        <v>1</v>
      </c>
      <c r="O922" s="113" t="b">
        <v>1</v>
      </c>
      <c r="P922" s="113" t="b">
        <v>1</v>
      </c>
      <c r="Q922" s="107"/>
      <c r="R922" s="106" t="str">
        <f t="array" ref="R922">IFERROR(INDEX('印量調查區'!G:G, MATCH(A922, '印量調查區'!A:A, 0)), "")</f>
        <v/>
      </c>
      <c r="S922" s="105"/>
      <c r="T922" s="107"/>
      <c r="U922" s="107"/>
      <c r="V922" s="107"/>
      <c r="W922" s="107"/>
      <c r="X922" s="107"/>
      <c r="Y922" s="118" t="s">
        <v>12850</v>
      </c>
      <c r="Z922" s="107"/>
      <c r="AA922" s="107"/>
      <c r="AB922" s="107"/>
      <c r="AC922" s="107"/>
      <c r="AD922" s="107"/>
      <c r="AE922" s="105"/>
      <c r="AF922" s="107"/>
      <c r="AG922" s="107"/>
      <c r="AH922" s="107"/>
      <c r="AI922" s="107"/>
      <c r="AJ922" s="107"/>
      <c r="AK922" s="107"/>
      <c r="AL922" s="107"/>
      <c r="AM922" s="107"/>
      <c r="AN922" s="108" t="s">
        <v>12853</v>
      </c>
      <c r="AO922" s="118" t="s">
        <v>12855</v>
      </c>
      <c r="AP922" s="107"/>
      <c r="AQ922" s="109"/>
      <c r="AR922" s="109" t="str">
        <f>IFERROR(__xludf.DUMMYFUNCTION("IF(IFERROR(VLOOKUP(A922, IMPORTRANGE(""https://docs.google.com/spreadsheets/d/1f7uHQQgxgff8nh6aFDrh_cqkeFpcVPsvJILesm778_0"", ""工作表1!A:B""), 2, FALSE), """") &lt;&gt; """", ""有縮圖"", ""無縮圖"")"),"無縮圖")</f>
        <v>無縮圖</v>
      </c>
      <c r="AS922" s="107"/>
    </row>
    <row r="923">
      <c r="A923" s="114" t="s">
        <v>597</v>
      </c>
      <c r="B923" s="94"/>
      <c r="C923" s="120" t="s">
        <v>1854</v>
      </c>
      <c r="D923" s="96"/>
      <c r="E923" s="115" t="s">
        <v>3474</v>
      </c>
      <c r="F923" s="98"/>
      <c r="G923" s="94" t="s">
        <v>144</v>
      </c>
      <c r="H923" s="99"/>
      <c r="I923" s="99"/>
      <c r="J923" s="110"/>
      <c r="K923" s="98"/>
      <c r="L923" s="111"/>
      <c r="M923" s="112" t="b">
        <v>1</v>
      </c>
      <c r="N923" s="113" t="b">
        <v>0</v>
      </c>
      <c r="O923" s="113" t="b">
        <v>0</v>
      </c>
      <c r="P923" s="113" t="b">
        <v>0</v>
      </c>
      <c r="Q923" s="107"/>
      <c r="R923" s="106" t="str">
        <f t="array" ref="R923">IFERROR(INDEX('印量調查區'!G:G, MATCH(A923, '印量調查區'!A:A, 0)), "")</f>
        <v/>
      </c>
      <c r="S923" s="118" t="s">
        <v>6104</v>
      </c>
      <c r="T923" s="107"/>
      <c r="U923" s="107"/>
      <c r="V923" s="107"/>
      <c r="W923" s="118" t="s">
        <v>12860</v>
      </c>
      <c r="X923" s="107"/>
      <c r="Y923" s="107"/>
      <c r="Z923" s="118" t="s">
        <v>12861</v>
      </c>
      <c r="AA923" s="107"/>
      <c r="AB923" s="107"/>
      <c r="AC923" s="107"/>
      <c r="AD923" s="107"/>
      <c r="AE923" s="118" t="s">
        <v>12863</v>
      </c>
      <c r="AF923" s="107"/>
      <c r="AG923" s="107"/>
      <c r="AH923" s="107"/>
      <c r="AI923" s="107"/>
      <c r="AJ923" s="107"/>
      <c r="AK923" s="107"/>
      <c r="AL923" s="107"/>
      <c r="AM923" s="107"/>
      <c r="AN923" s="107"/>
      <c r="AO923" s="107"/>
      <c r="AP923" s="107"/>
      <c r="AQ923" s="109"/>
      <c r="AR923" s="109" t="str">
        <f>IFERROR(__xludf.DUMMYFUNCTION("IF(IFERROR(VLOOKUP(A923, IMPORTRANGE(""https://docs.google.com/spreadsheets/d/1f7uHQQgxgff8nh6aFDrh_cqkeFpcVPsvJILesm778_0"", ""工作表1!A:B""), 2, FALSE), """") &lt;&gt; """", ""有縮圖"", ""無縮圖"")"),"無縮圖")</f>
        <v>無縮圖</v>
      </c>
      <c r="AS923" s="107"/>
    </row>
    <row r="924">
      <c r="A924" s="114" t="s">
        <v>598</v>
      </c>
      <c r="B924" s="94" t="s">
        <v>12360</v>
      </c>
      <c r="C924" s="95"/>
      <c r="D924" s="97" t="s">
        <v>2212</v>
      </c>
      <c r="E924" s="115" t="s">
        <v>2212</v>
      </c>
      <c r="F924" s="98"/>
      <c r="G924" s="94" t="s">
        <v>144</v>
      </c>
      <c r="H924" s="100" t="s">
        <v>17</v>
      </c>
      <c r="I924" s="100" t="s">
        <v>3325</v>
      </c>
      <c r="J924" s="117" t="s">
        <v>12869</v>
      </c>
      <c r="K924" s="94" t="s">
        <v>12870</v>
      </c>
      <c r="L924" s="111"/>
      <c r="M924" s="112" t="b">
        <v>1</v>
      </c>
      <c r="N924" s="113" t="b">
        <v>1</v>
      </c>
      <c r="O924" s="113" t="b">
        <v>1</v>
      </c>
      <c r="P924" s="113" t="b">
        <v>0</v>
      </c>
      <c r="Q924" s="107"/>
      <c r="R924" s="106" t="str">
        <f t="array" ref="R924">IFERROR(INDEX('印量調查區'!G:G, MATCH(A924, '印量調查區'!A:A, 0)), "")</f>
        <v/>
      </c>
      <c r="S924" s="118" t="s">
        <v>12363</v>
      </c>
      <c r="T924" s="118" t="s">
        <v>12364</v>
      </c>
      <c r="U924" s="107"/>
      <c r="V924" s="107"/>
      <c r="W924" s="118" t="s">
        <v>12365</v>
      </c>
      <c r="X924" s="118" t="s">
        <v>12366</v>
      </c>
      <c r="Y924" s="118" t="s">
        <v>12367</v>
      </c>
      <c r="Z924" s="118" t="s">
        <v>12368</v>
      </c>
      <c r="AA924" s="107"/>
      <c r="AB924" s="118" t="s">
        <v>12369</v>
      </c>
      <c r="AC924" s="107"/>
      <c r="AD924" s="107"/>
      <c r="AE924" s="107"/>
      <c r="AF924" s="107"/>
      <c r="AG924" s="107"/>
      <c r="AH924" s="107"/>
      <c r="AI924" s="107"/>
      <c r="AJ924" s="107"/>
      <c r="AK924" s="118" t="s">
        <v>12370</v>
      </c>
      <c r="AL924" s="118" t="s">
        <v>12371</v>
      </c>
      <c r="AM924" s="107"/>
      <c r="AN924" s="108" t="s">
        <v>12887</v>
      </c>
      <c r="AO924" s="107"/>
      <c r="AP924" s="108" t="s">
        <v>12890</v>
      </c>
      <c r="AQ924" s="109"/>
      <c r="AR924" s="109" t="str">
        <f>IFERROR(__xludf.DUMMYFUNCTION("IF(IFERROR(VLOOKUP(A924, IMPORTRANGE(""https://docs.google.com/spreadsheets/d/1f7uHQQgxgff8nh6aFDrh_cqkeFpcVPsvJILesm778_0"", ""工作表1!A:B""), 2, FALSE), """") &lt;&gt; """", ""有縮圖"", ""無縮圖"")"),"有縮圖")</f>
        <v>有縮圖</v>
      </c>
      <c r="AS924" s="107"/>
    </row>
    <row r="925">
      <c r="A925" s="114" t="s">
        <v>600</v>
      </c>
      <c r="B925" s="94" t="s">
        <v>12894</v>
      </c>
      <c r="C925" s="120" t="s">
        <v>2865</v>
      </c>
      <c r="D925" s="97" t="s">
        <v>2865</v>
      </c>
      <c r="E925" s="115" t="s">
        <v>2865</v>
      </c>
      <c r="F925" s="98"/>
      <c r="G925" s="94" t="s">
        <v>140</v>
      </c>
      <c r="H925" s="99"/>
      <c r="I925" s="99"/>
      <c r="J925" s="110"/>
      <c r="K925" s="98"/>
      <c r="L925" s="111"/>
      <c r="M925" s="112" t="b">
        <v>1</v>
      </c>
      <c r="N925" s="113" t="b">
        <v>0</v>
      </c>
      <c r="O925" s="113" t="b">
        <v>0</v>
      </c>
      <c r="P925" s="113" t="b">
        <v>0</v>
      </c>
      <c r="Q925" s="107"/>
      <c r="R925" s="106" t="str">
        <f t="array" ref="R925">IFERROR(INDEX('印量調查區'!G:G, MATCH(A925, '印量調查區'!A:A, 0)), "")</f>
        <v/>
      </c>
      <c r="S925" s="118" t="s">
        <v>12899</v>
      </c>
      <c r="T925" s="107"/>
      <c r="U925" s="107"/>
      <c r="V925" s="107"/>
      <c r="W925" s="118" t="s">
        <v>12903</v>
      </c>
      <c r="X925" s="107"/>
      <c r="Y925" s="107"/>
      <c r="Z925" s="107"/>
      <c r="AA925" s="107"/>
      <c r="AB925" s="107"/>
      <c r="AC925" s="107"/>
      <c r="AD925" s="107"/>
      <c r="AE925" s="118" t="s">
        <v>12904</v>
      </c>
      <c r="AF925" s="118" t="s">
        <v>12907</v>
      </c>
      <c r="AG925" s="107"/>
      <c r="AH925" s="107"/>
      <c r="AI925" s="107"/>
      <c r="AJ925" s="107"/>
      <c r="AK925" s="107"/>
      <c r="AL925" s="118" t="s">
        <v>12909</v>
      </c>
      <c r="AM925" s="107"/>
      <c r="AN925" s="107"/>
      <c r="AO925" s="107"/>
      <c r="AP925" s="107"/>
      <c r="AQ925" s="109"/>
      <c r="AR925" s="109" t="str">
        <f>IFERROR(__xludf.DUMMYFUNCTION("IF(IFERROR(VLOOKUP(A925, IMPORTRANGE(""https://docs.google.com/spreadsheets/d/1f7uHQQgxgff8nh6aFDrh_cqkeFpcVPsvJILesm778_0"", ""工作表1!A:B""), 2, FALSE), """") &lt;&gt; """", ""有縮圖"", ""無縮圖"")"),"無縮圖")</f>
        <v>無縮圖</v>
      </c>
      <c r="AS925" s="107"/>
    </row>
    <row r="926">
      <c r="A926" s="352" t="s">
        <v>601</v>
      </c>
      <c r="B926" s="94"/>
      <c r="C926" s="95"/>
      <c r="D926" s="96"/>
      <c r="E926" s="115" t="s">
        <v>3604</v>
      </c>
      <c r="F926" s="98"/>
      <c r="G926" s="94" t="s">
        <v>144</v>
      </c>
      <c r="H926" s="99"/>
      <c r="I926" s="99"/>
      <c r="J926" s="110"/>
      <c r="K926" s="98"/>
      <c r="L926" s="111"/>
      <c r="M926" s="112" t="b">
        <v>1</v>
      </c>
      <c r="N926" s="113" t="b">
        <v>0</v>
      </c>
      <c r="O926" s="113" t="b">
        <v>0</v>
      </c>
      <c r="P926" s="113" t="b">
        <v>0</v>
      </c>
      <c r="Q926" s="107"/>
      <c r="R926" s="106" t="str">
        <f t="array" ref="R926">IFERROR(INDEX('印量調查區'!G:G, MATCH(A926, '印量調查區'!A:A, 0)), "")</f>
        <v/>
      </c>
      <c r="S926" s="118" t="s">
        <v>12912</v>
      </c>
      <c r="T926" s="107"/>
      <c r="U926" s="107"/>
      <c r="V926" s="107"/>
      <c r="W926" s="172" t="s">
        <v>12913</v>
      </c>
      <c r="X926" s="107"/>
      <c r="Y926" s="118" t="s">
        <v>12915</v>
      </c>
      <c r="Z926" s="107"/>
      <c r="AA926" s="107"/>
      <c r="AB926" s="107"/>
      <c r="AC926" s="107"/>
      <c r="AD926" s="107"/>
      <c r="AE926" s="118" t="s">
        <v>12916</v>
      </c>
      <c r="AF926" s="107"/>
      <c r="AG926" s="107"/>
      <c r="AH926" s="107"/>
      <c r="AI926" s="107"/>
      <c r="AJ926" s="107"/>
      <c r="AK926" s="107"/>
      <c r="AL926" s="107"/>
      <c r="AM926" s="107"/>
      <c r="AN926" s="107"/>
      <c r="AO926" s="107"/>
      <c r="AP926" s="118" t="s">
        <v>12918</v>
      </c>
      <c r="AQ926" s="109"/>
      <c r="AR926" s="109" t="str">
        <f>IFERROR(__xludf.DUMMYFUNCTION("IF(IFERROR(VLOOKUP(A926, IMPORTRANGE(""https://docs.google.com/spreadsheets/d/1f7uHQQgxgff8nh6aFDrh_cqkeFpcVPsvJILesm778_0"", ""工作表1!A:B""), 2, FALSE), """") &lt;&gt; """", ""有縮圖"", ""無縮圖"")"),"無縮圖")</f>
        <v>無縮圖</v>
      </c>
      <c r="AS926" s="107"/>
    </row>
    <row r="927">
      <c r="A927" s="114" t="s">
        <v>602</v>
      </c>
      <c r="B927" s="94"/>
      <c r="C927" s="120" t="s">
        <v>2822</v>
      </c>
      <c r="D927" s="97" t="s">
        <v>2822</v>
      </c>
      <c r="E927" s="116"/>
      <c r="F927" s="98"/>
      <c r="G927" s="94" t="s">
        <v>144</v>
      </c>
      <c r="H927" s="100"/>
      <c r="I927" s="100"/>
      <c r="J927" s="117"/>
      <c r="K927" s="94"/>
      <c r="L927" s="111"/>
      <c r="M927" s="112" t="b">
        <v>1</v>
      </c>
      <c r="N927" s="113" t="b">
        <v>0</v>
      </c>
      <c r="O927" s="113" t="b">
        <v>0</v>
      </c>
      <c r="P927" s="113" t="b">
        <v>0</v>
      </c>
      <c r="Q927" s="107"/>
      <c r="R927" s="106" t="str">
        <f t="array" ref="R927">IFERROR(INDEX('印量調查區'!G:G, MATCH(A927, '印量調查區'!A:A, 0)), "")</f>
        <v/>
      </c>
      <c r="S927" s="107"/>
      <c r="T927" s="107"/>
      <c r="U927" s="107"/>
      <c r="V927" s="107"/>
      <c r="W927" s="118" t="s">
        <v>12924</v>
      </c>
      <c r="X927" s="107"/>
      <c r="Y927" s="118" t="s">
        <v>12926</v>
      </c>
      <c r="Z927" s="107"/>
      <c r="AA927" s="107"/>
      <c r="AB927" s="107"/>
      <c r="AC927" s="107"/>
      <c r="AD927" s="107"/>
      <c r="AE927" s="107"/>
      <c r="AF927" s="107"/>
      <c r="AG927" s="107"/>
      <c r="AH927" s="107"/>
      <c r="AI927" s="107"/>
      <c r="AJ927" s="107"/>
      <c r="AK927" s="107"/>
      <c r="AL927" s="107"/>
      <c r="AM927" s="107"/>
      <c r="AN927" s="107"/>
      <c r="AO927" s="105"/>
      <c r="AP927" s="107"/>
      <c r="AQ927" s="109"/>
      <c r="AR927" s="109" t="str">
        <f>IFERROR(__xludf.DUMMYFUNCTION("IF(IFERROR(VLOOKUP(A927, IMPORTRANGE(""https://docs.google.com/spreadsheets/d/1f7uHQQgxgff8nh6aFDrh_cqkeFpcVPsvJILesm778_0"", ""工作表1!A:B""), 2, FALSE), """") &lt;&gt; """", ""有縮圖"", ""無縮圖"")"),"無縮圖")</f>
        <v>無縮圖</v>
      </c>
      <c r="AS927" s="107"/>
    </row>
    <row r="928">
      <c r="A928" s="114" t="s">
        <v>603</v>
      </c>
      <c r="B928" s="94" t="s">
        <v>6047</v>
      </c>
      <c r="C928" s="95"/>
      <c r="D928" s="115" t="s">
        <v>2900</v>
      </c>
      <c r="E928" s="97" t="s">
        <v>3481</v>
      </c>
      <c r="F928" s="98"/>
      <c r="G928" s="94" t="s">
        <v>6049</v>
      </c>
      <c r="H928" s="100" t="s">
        <v>35</v>
      </c>
      <c r="I928" s="100" t="s">
        <v>108</v>
      </c>
      <c r="J928" s="404" t="s">
        <v>12929</v>
      </c>
      <c r="K928" s="94" t="s">
        <v>12930</v>
      </c>
      <c r="L928" s="111"/>
      <c r="M928" s="112" t="b">
        <v>1</v>
      </c>
      <c r="N928" s="113" t="b">
        <v>1</v>
      </c>
      <c r="O928" s="113" t="b">
        <v>0</v>
      </c>
      <c r="P928" s="113" t="b">
        <v>1</v>
      </c>
      <c r="Q928" s="107"/>
      <c r="R928" s="106" t="str">
        <f t="array" ref="R928">IFERROR(INDEX('印量調查區'!G:G, MATCH(A928, '印量調查區'!A:A, 0)), "")</f>
        <v/>
      </c>
      <c r="S928" s="118" t="s">
        <v>6053</v>
      </c>
      <c r="T928" s="107"/>
      <c r="U928" s="107"/>
      <c r="V928" s="107"/>
      <c r="W928" s="28" t="s">
        <v>12932</v>
      </c>
      <c r="X928" s="28" t="s">
        <v>12934</v>
      </c>
      <c r="Y928" s="107"/>
      <c r="Z928" s="107"/>
      <c r="AA928" s="28" t="s">
        <v>12935</v>
      </c>
      <c r="AB928" s="107"/>
      <c r="AC928" s="107"/>
      <c r="AD928" s="411" t="s">
        <v>12937</v>
      </c>
      <c r="AE928" s="107"/>
      <c r="AF928" s="107"/>
      <c r="AG928" s="107"/>
      <c r="AH928" s="107"/>
      <c r="AI928" s="107"/>
      <c r="AJ928" s="107"/>
      <c r="AK928" s="107"/>
      <c r="AL928" s="107"/>
      <c r="AM928" s="107"/>
      <c r="AN928" s="105"/>
      <c r="AO928" s="118" t="s">
        <v>12939</v>
      </c>
      <c r="AP928" s="118" t="s">
        <v>12940</v>
      </c>
      <c r="AQ928" s="109"/>
      <c r="AR928" s="109" t="str">
        <f>IFERROR(__xludf.DUMMYFUNCTION("IF(IFERROR(VLOOKUP(A928, IMPORTRANGE(""https://docs.google.com/spreadsheets/d/1f7uHQQgxgff8nh6aFDrh_cqkeFpcVPsvJILesm778_0"", ""工作表1!A:B""), 2, FALSE), """") &lt;&gt; """", ""有縮圖"", ""無縮圖"")"),"無縮圖")</f>
        <v>無縮圖</v>
      </c>
      <c r="AS928" s="105"/>
    </row>
    <row r="929">
      <c r="A929" s="114" t="s">
        <v>604</v>
      </c>
      <c r="B929" s="94"/>
      <c r="C929" s="120" t="s">
        <v>2078</v>
      </c>
      <c r="D929" s="116"/>
      <c r="E929" s="115" t="s">
        <v>3553</v>
      </c>
      <c r="F929" s="98"/>
      <c r="G929" s="94" t="s">
        <v>144</v>
      </c>
      <c r="H929" s="100"/>
      <c r="I929" s="100" t="s">
        <v>108</v>
      </c>
      <c r="J929" s="117" t="s">
        <v>8945</v>
      </c>
      <c r="K929" s="98"/>
      <c r="L929" s="111"/>
      <c r="M929" s="112" t="b">
        <v>1</v>
      </c>
      <c r="N929" s="113" t="b">
        <v>1</v>
      </c>
      <c r="O929" s="113" t="b">
        <v>1</v>
      </c>
      <c r="P929" s="113" t="b">
        <v>0</v>
      </c>
      <c r="Q929" s="107"/>
      <c r="R929" s="106" t="str">
        <f t="array" ref="R929">IFERROR(INDEX('印量調查區'!G:G, MATCH(A929, '印量調查區'!A:A, 0)), "")</f>
        <v/>
      </c>
      <c r="S929" s="105"/>
      <c r="T929" s="107"/>
      <c r="U929" s="107"/>
      <c r="V929" s="107"/>
      <c r="W929" s="118" t="s">
        <v>12946</v>
      </c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  <c r="AI929" s="107"/>
      <c r="AJ929" s="107"/>
      <c r="AK929" s="107"/>
      <c r="AL929" s="107"/>
      <c r="AM929" s="107"/>
      <c r="AN929" s="118" t="s">
        <v>12949</v>
      </c>
      <c r="AO929" s="107"/>
      <c r="AP929" s="107"/>
      <c r="AQ929" s="109"/>
      <c r="AR929" s="109" t="str">
        <f>IFERROR(__xludf.DUMMYFUNCTION("IF(IFERROR(VLOOKUP(A929, IMPORTRANGE(""https://docs.google.com/spreadsheets/d/1f7uHQQgxgff8nh6aFDrh_cqkeFpcVPsvJILesm778_0"", ""工作表1!A:B""), 2, FALSE), """") &lt;&gt; """", ""有縮圖"", ""無縮圖"")"),"無縮圖")</f>
        <v>無縮圖</v>
      </c>
      <c r="AS929" s="107"/>
    </row>
    <row r="930">
      <c r="A930" s="114" t="s">
        <v>605</v>
      </c>
      <c r="B930" s="94" t="s">
        <v>12874</v>
      </c>
      <c r="C930" s="95"/>
      <c r="D930" s="97" t="s">
        <v>3344</v>
      </c>
      <c r="E930" s="115" t="s">
        <v>3344</v>
      </c>
      <c r="F930" s="98"/>
      <c r="G930" s="94" t="s">
        <v>12875</v>
      </c>
      <c r="H930" s="100"/>
      <c r="I930" s="100"/>
      <c r="J930" s="110"/>
      <c r="K930" s="94"/>
      <c r="L930" s="111"/>
      <c r="M930" s="112" t="b">
        <v>1</v>
      </c>
      <c r="N930" s="113" t="b">
        <v>0</v>
      </c>
      <c r="O930" s="113" t="b">
        <v>0</v>
      </c>
      <c r="P930" s="113" t="b">
        <v>0</v>
      </c>
      <c r="Q930" s="107"/>
      <c r="R930" s="106" t="str">
        <f t="array" ref="R930">IFERROR(INDEX('印量調查區'!G:G, MATCH(A930, '印量調查區'!A:A, 0)), "")</f>
        <v/>
      </c>
      <c r="S930" s="118" t="s">
        <v>12877</v>
      </c>
      <c r="T930" s="107"/>
      <c r="U930" s="107"/>
      <c r="V930" s="107"/>
      <c r="W930" s="118" t="s">
        <v>12878</v>
      </c>
      <c r="X930" s="107"/>
      <c r="Y930" s="118" t="s">
        <v>12879</v>
      </c>
      <c r="Z930" s="118" t="s">
        <v>12880</v>
      </c>
      <c r="AA930" s="107"/>
      <c r="AB930" s="107"/>
      <c r="AC930" s="107"/>
      <c r="AD930" s="107"/>
      <c r="AE930" s="118" t="s">
        <v>12881</v>
      </c>
      <c r="AF930" s="118" t="s">
        <v>12882</v>
      </c>
      <c r="AG930" s="118" t="s">
        <v>12883</v>
      </c>
      <c r="AH930" s="107"/>
      <c r="AI930" s="107"/>
      <c r="AJ930" s="107"/>
      <c r="AK930" s="118" t="s">
        <v>12884</v>
      </c>
      <c r="AL930" s="107"/>
      <c r="AM930" s="107"/>
      <c r="AN930" s="105"/>
      <c r="AO930" s="105"/>
      <c r="AP930" s="107"/>
      <c r="AQ930" s="109"/>
      <c r="AR930" s="109" t="str">
        <f>IFERROR(__xludf.DUMMYFUNCTION("IF(IFERROR(VLOOKUP(A930, IMPORTRANGE(""https://docs.google.com/spreadsheets/d/1f7uHQQgxgff8nh6aFDrh_cqkeFpcVPsvJILesm778_0"", ""工作表1!A:B""), 2, FALSE), """") &lt;&gt; """", ""有縮圖"", ""無縮圖"")"),"有縮圖")</f>
        <v>有縮圖</v>
      </c>
      <c r="AS930" s="107"/>
    </row>
    <row r="931">
      <c r="A931" s="114" t="s">
        <v>607</v>
      </c>
      <c r="B931" s="94" t="s">
        <v>10051</v>
      </c>
      <c r="C931" s="95"/>
      <c r="D931" s="97" t="s">
        <v>1861</v>
      </c>
      <c r="E931" s="115" t="s">
        <v>1861</v>
      </c>
      <c r="F931" s="98"/>
      <c r="G931" s="94" t="s">
        <v>144</v>
      </c>
      <c r="H931" s="100" t="s">
        <v>2792</v>
      </c>
      <c r="I931" s="100" t="s">
        <v>108</v>
      </c>
      <c r="J931" s="211" t="s">
        <v>12961</v>
      </c>
      <c r="K931" s="94" t="s">
        <v>12962</v>
      </c>
      <c r="L931" s="111"/>
      <c r="M931" s="112" t="b">
        <v>1</v>
      </c>
      <c r="N931" s="113" t="b">
        <v>1</v>
      </c>
      <c r="O931" s="113" t="b">
        <v>0</v>
      </c>
      <c r="P931" s="113" t="b">
        <v>0</v>
      </c>
      <c r="Q931" s="107"/>
      <c r="R931" s="106" t="str">
        <f t="array" ref="R931">IFERROR(INDEX('印量調查區'!G:G, MATCH(A931, '印量調查區'!A:A, 0)), "")</f>
        <v/>
      </c>
      <c r="S931" s="118" t="s">
        <v>10055</v>
      </c>
      <c r="T931" s="107"/>
      <c r="U931" s="107"/>
      <c r="V931" s="107"/>
      <c r="W931" s="118" t="s">
        <v>10056</v>
      </c>
      <c r="X931" s="107"/>
      <c r="Y931" s="107"/>
      <c r="Z931" s="118" t="s">
        <v>10057</v>
      </c>
      <c r="AA931" s="107"/>
      <c r="AB931" s="107"/>
      <c r="AC931" s="107"/>
      <c r="AD931" s="107"/>
      <c r="AE931" s="107"/>
      <c r="AF931" s="107"/>
      <c r="AG931" s="107"/>
      <c r="AH931" s="107"/>
      <c r="AI931" s="107"/>
      <c r="AJ931" s="107"/>
      <c r="AK931" s="107"/>
      <c r="AL931" s="107"/>
      <c r="AM931" s="107"/>
      <c r="AN931" s="105"/>
      <c r="AO931" s="108"/>
      <c r="AP931" s="172" t="s">
        <v>12970</v>
      </c>
      <c r="AQ931" s="109"/>
      <c r="AR931" s="109" t="str">
        <f>IFERROR(__xludf.DUMMYFUNCTION("IF(IFERROR(VLOOKUP(A931, IMPORTRANGE(""https://docs.google.com/spreadsheets/d/1f7uHQQgxgff8nh6aFDrh_cqkeFpcVPsvJILesm778_0"", ""工作表1!A:B""), 2, FALSE), """") &lt;&gt; """", ""有縮圖"", ""無縮圖"")"),"無縮圖")</f>
        <v>無縮圖</v>
      </c>
      <c r="AS931" s="105"/>
    </row>
    <row r="932">
      <c r="A932" s="114" t="s">
        <v>609</v>
      </c>
      <c r="B932" s="94"/>
      <c r="C932" s="95"/>
      <c r="D932" s="115" t="s">
        <v>2607</v>
      </c>
      <c r="E932" s="115" t="s">
        <v>2607</v>
      </c>
      <c r="F932" s="98"/>
      <c r="G932" s="94" t="s">
        <v>305</v>
      </c>
      <c r="H932" s="100"/>
      <c r="I932" s="100" t="s">
        <v>108</v>
      </c>
      <c r="J932" s="117" t="s">
        <v>145</v>
      </c>
      <c r="L932" s="111"/>
      <c r="M932" s="112" t="b">
        <v>1</v>
      </c>
      <c r="N932" s="113" t="b">
        <v>1</v>
      </c>
      <c r="O932" s="113" t="b">
        <v>1</v>
      </c>
      <c r="P932" s="113" t="b">
        <v>0</v>
      </c>
      <c r="Q932" s="107"/>
      <c r="R932" s="106" t="str">
        <f t="array" ref="R932">IFERROR(INDEX('印量調查區'!G:G, MATCH(A932, '印量調查區'!A:A, 0)), "")</f>
        <v/>
      </c>
      <c r="S932" s="107"/>
      <c r="T932" s="107"/>
      <c r="U932" s="107"/>
      <c r="V932" s="107"/>
      <c r="W932" s="118" t="s">
        <v>7252</v>
      </c>
      <c r="X932" s="107"/>
      <c r="Y932" s="118" t="s">
        <v>7253</v>
      </c>
      <c r="Z932" s="118" t="s">
        <v>7254</v>
      </c>
      <c r="AA932" s="107"/>
      <c r="AB932" s="107"/>
      <c r="AC932" s="107"/>
      <c r="AD932" s="107"/>
      <c r="AE932" s="107"/>
      <c r="AF932" s="107"/>
      <c r="AG932" s="107"/>
      <c r="AH932" s="107"/>
      <c r="AI932" s="107"/>
      <c r="AJ932" s="107"/>
      <c r="AK932" s="107"/>
      <c r="AL932" s="107"/>
      <c r="AM932" s="107"/>
      <c r="AN932" s="108" t="s">
        <v>12982</v>
      </c>
      <c r="AO932" s="105"/>
      <c r="AP932" s="105"/>
      <c r="AQ932" s="109"/>
      <c r="AR932" s="109" t="str">
        <f>IFERROR(__xludf.DUMMYFUNCTION("IF(IFERROR(VLOOKUP(A932, IMPORTRANGE(""https://docs.google.com/spreadsheets/d/1f7uHQQgxgff8nh6aFDrh_cqkeFpcVPsvJILesm778_0"", ""工作表1!A:B""), 2, FALSE), """") &lt;&gt; """", ""有縮圖"", ""無縮圖"")"),"無縮圖")</f>
        <v>無縮圖</v>
      </c>
      <c r="AS932" s="107"/>
    </row>
    <row r="933">
      <c r="A933" s="114" t="s">
        <v>611</v>
      </c>
      <c r="B933" s="94" t="s">
        <v>6896</v>
      </c>
      <c r="C933" s="120" t="s">
        <v>2582</v>
      </c>
      <c r="D933" s="96"/>
      <c r="E933" s="115" t="s">
        <v>2544</v>
      </c>
      <c r="F933" s="98"/>
      <c r="G933" s="94" t="s">
        <v>144</v>
      </c>
      <c r="H933" s="100" t="s">
        <v>2551</v>
      </c>
      <c r="I933" s="100" t="s">
        <v>108</v>
      </c>
      <c r="J933" s="117" t="s">
        <v>145</v>
      </c>
      <c r="K933" s="94" t="s">
        <v>12986</v>
      </c>
      <c r="L933" s="111"/>
      <c r="M933" s="112" t="b">
        <v>1</v>
      </c>
      <c r="N933" s="113" t="b">
        <v>1</v>
      </c>
      <c r="O933" s="113" t="b">
        <v>0</v>
      </c>
      <c r="P933" s="113" t="b">
        <v>1</v>
      </c>
      <c r="Q933" s="107"/>
      <c r="R933" s="106" t="str">
        <f t="array" ref="R933">IFERROR(INDEX('印量調查區'!G:G, MATCH(A933, '印量調查區'!A:A, 0)), "")</f>
        <v/>
      </c>
      <c r="S933" s="118" t="s">
        <v>6900</v>
      </c>
      <c r="T933" s="118" t="s">
        <v>6901</v>
      </c>
      <c r="U933" s="118" t="s">
        <v>6902</v>
      </c>
      <c r="V933" s="107"/>
      <c r="W933" s="118" t="s">
        <v>6903</v>
      </c>
      <c r="X933" s="107"/>
      <c r="Y933" s="107"/>
      <c r="Z933" s="118" t="s">
        <v>6904</v>
      </c>
      <c r="AA933" s="107"/>
      <c r="AB933" s="107"/>
      <c r="AC933" s="107"/>
      <c r="AD933" s="107"/>
      <c r="AE933" s="107"/>
      <c r="AF933" s="107"/>
      <c r="AG933" s="107"/>
      <c r="AH933" s="107"/>
      <c r="AI933" s="107"/>
      <c r="AJ933" s="107"/>
      <c r="AK933" s="107"/>
      <c r="AL933" s="118" t="s">
        <v>6906</v>
      </c>
      <c r="AM933" s="107"/>
      <c r="AN933" s="105"/>
      <c r="AO933" s="118" t="s">
        <v>12994</v>
      </c>
      <c r="AP933" s="107"/>
      <c r="AQ933" s="109"/>
      <c r="AR933" s="109" t="str">
        <f>IFERROR(__xludf.DUMMYFUNCTION("IF(IFERROR(VLOOKUP(A933, IMPORTRANGE(""https://docs.google.com/spreadsheets/d/1f7uHQQgxgff8nh6aFDrh_cqkeFpcVPsvJILesm778_0"", ""工作表1!A:B""), 2, FALSE), """") &lt;&gt; """", ""有縮圖"", ""無縮圖"")"),"有縮圖")</f>
        <v>有縮圖</v>
      </c>
      <c r="AS933" s="107"/>
    </row>
    <row r="934">
      <c r="A934" s="114" t="s">
        <v>612</v>
      </c>
      <c r="B934" s="94" t="s">
        <v>6186</v>
      </c>
      <c r="C934" s="95"/>
      <c r="D934" s="97" t="s">
        <v>3212</v>
      </c>
      <c r="E934" s="96"/>
      <c r="F934" s="98"/>
      <c r="G934" s="94" t="s">
        <v>6173</v>
      </c>
      <c r="H934" s="100"/>
      <c r="I934" s="100" t="s">
        <v>108</v>
      </c>
      <c r="J934" s="117" t="s">
        <v>145</v>
      </c>
      <c r="K934" s="94"/>
      <c r="L934" s="111"/>
      <c r="M934" s="112" t="b">
        <v>1</v>
      </c>
      <c r="N934" s="113" t="b">
        <v>1</v>
      </c>
      <c r="O934" s="113" t="b">
        <v>0</v>
      </c>
      <c r="P934" s="113" t="b">
        <v>0</v>
      </c>
      <c r="Q934" s="107"/>
      <c r="R934" s="106" t="str">
        <f t="array" ref="R934">IFERROR(INDEX('印量調查區'!G:G, MATCH(A934, '印量調查區'!A:A, 0)), "")</f>
        <v/>
      </c>
      <c r="S934" s="118" t="s">
        <v>6188</v>
      </c>
      <c r="T934" s="118" t="s">
        <v>6189</v>
      </c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  <c r="AI934" s="107"/>
      <c r="AJ934" s="107"/>
      <c r="AK934" s="107"/>
      <c r="AL934" s="118" t="s">
        <v>6190</v>
      </c>
      <c r="AM934" s="107"/>
      <c r="AN934" s="107"/>
      <c r="AO934" s="105"/>
      <c r="AP934" s="105"/>
      <c r="AQ934" s="109"/>
      <c r="AR934" s="109" t="str">
        <f>IFERROR(__xludf.DUMMYFUNCTION("IF(IFERROR(VLOOKUP(A934, IMPORTRANGE(""https://docs.google.com/spreadsheets/d/1f7uHQQgxgff8nh6aFDrh_cqkeFpcVPsvJILesm778_0"", ""工作表1!A:B""), 2, FALSE), """") &lt;&gt; """", ""有縮圖"", ""無縮圖"")"),"有縮圖")</f>
        <v>有縮圖</v>
      </c>
      <c r="AS934" s="107"/>
    </row>
    <row r="935">
      <c r="A935" s="114" t="s">
        <v>615</v>
      </c>
      <c r="B935" s="94" t="s">
        <v>4968</v>
      </c>
      <c r="C935" s="120" t="s">
        <v>2135</v>
      </c>
      <c r="D935" s="96"/>
      <c r="E935" s="115" t="s">
        <v>3568</v>
      </c>
      <c r="F935" s="98"/>
      <c r="G935" s="94" t="s">
        <v>144</v>
      </c>
      <c r="H935" s="100"/>
      <c r="I935" s="100" t="s">
        <v>84</v>
      </c>
      <c r="J935" s="117"/>
      <c r="K935" s="94" t="s">
        <v>13005</v>
      </c>
      <c r="L935" s="111"/>
      <c r="M935" s="112" t="b">
        <v>1</v>
      </c>
      <c r="N935" s="113" t="b">
        <v>1</v>
      </c>
      <c r="O935" s="113" t="b">
        <v>1</v>
      </c>
      <c r="P935" s="113" t="b">
        <v>0</v>
      </c>
      <c r="Q935" s="107"/>
      <c r="R935" s="106" t="str">
        <f t="array" ref="R935">IFERROR(INDEX('印量調查區'!G:G, MATCH(A935, '印量調查區'!A:A, 0)), "")</f>
        <v/>
      </c>
      <c r="S935" s="107"/>
      <c r="T935" s="107"/>
      <c r="U935" s="107"/>
      <c r="V935" s="107"/>
      <c r="W935" s="118" t="s">
        <v>4971</v>
      </c>
      <c r="X935" s="107"/>
      <c r="Y935" s="107"/>
      <c r="Z935" s="118" t="s">
        <v>4972</v>
      </c>
      <c r="AA935" s="107"/>
      <c r="AB935" s="107"/>
      <c r="AC935" s="107"/>
      <c r="AD935" s="107"/>
      <c r="AE935" s="107"/>
      <c r="AF935" s="107"/>
      <c r="AG935" s="107"/>
      <c r="AH935" s="107"/>
      <c r="AI935" s="107"/>
      <c r="AJ935" s="107"/>
      <c r="AK935" s="107"/>
      <c r="AL935" s="107"/>
      <c r="AM935" s="107"/>
      <c r="AN935" s="118" t="s">
        <v>13009</v>
      </c>
      <c r="AO935" s="105"/>
      <c r="AP935" s="107"/>
      <c r="AQ935" s="109"/>
      <c r="AR935" s="109" t="str">
        <f>IFERROR(__xludf.DUMMYFUNCTION("IF(IFERROR(VLOOKUP(A935, IMPORTRANGE(""https://docs.google.com/spreadsheets/d/1f7uHQQgxgff8nh6aFDrh_cqkeFpcVPsvJILesm778_0"", ""工作表1!A:B""), 2, FALSE), """") &lt;&gt; """", ""有縮圖"", ""無縮圖"")"),"無縮圖")</f>
        <v>無縮圖</v>
      </c>
      <c r="AS935" s="107"/>
    </row>
    <row r="936">
      <c r="A936" s="114" t="s">
        <v>616</v>
      </c>
      <c r="B936" s="94"/>
      <c r="C936" s="120" t="s">
        <v>2845</v>
      </c>
      <c r="D936" s="97" t="s">
        <v>2845</v>
      </c>
      <c r="E936" s="116"/>
      <c r="F936" s="98"/>
      <c r="G936" s="94" t="s">
        <v>6173</v>
      </c>
      <c r="H936" s="99"/>
      <c r="I936" s="99"/>
      <c r="J936" s="117"/>
      <c r="K936" s="98"/>
      <c r="L936" s="111"/>
      <c r="M936" s="112" t="b">
        <v>1</v>
      </c>
      <c r="N936" s="113" t="b">
        <v>0</v>
      </c>
      <c r="O936" s="113" t="b">
        <v>0</v>
      </c>
      <c r="P936" s="113" t="b">
        <v>0</v>
      </c>
      <c r="Q936" s="107"/>
      <c r="R936" s="106" t="str">
        <f t="array" ref="R936">IFERROR(INDEX('印量調查區'!G:G, MATCH(A936, '印量調查區'!A:A, 0)), "")</f>
        <v/>
      </c>
      <c r="S936" s="172" t="s">
        <v>13013</v>
      </c>
      <c r="T936" s="107"/>
      <c r="U936" s="107"/>
      <c r="V936" s="107"/>
      <c r="W936" s="107"/>
      <c r="X936" s="107"/>
      <c r="Y936" s="118" t="s">
        <v>13015</v>
      </c>
      <c r="Z936" s="107"/>
      <c r="AA936" s="107"/>
      <c r="AB936" s="107"/>
      <c r="AC936" s="107"/>
      <c r="AD936" s="107"/>
      <c r="AE936" s="107"/>
      <c r="AF936" s="107"/>
      <c r="AG936" s="107"/>
      <c r="AH936" s="107"/>
      <c r="AI936" s="118" t="s">
        <v>13018</v>
      </c>
      <c r="AJ936" s="107"/>
      <c r="AK936" s="107"/>
      <c r="AL936" s="107"/>
      <c r="AM936" s="107"/>
      <c r="AN936" s="107"/>
      <c r="AO936" s="107"/>
      <c r="AP936" s="118" t="s">
        <v>13020</v>
      </c>
      <c r="AQ936" s="109"/>
      <c r="AR936" s="109" t="str">
        <f>IFERROR(__xludf.DUMMYFUNCTION("IF(IFERROR(VLOOKUP(A936, IMPORTRANGE(""https://docs.google.com/spreadsheets/d/1f7uHQQgxgff8nh6aFDrh_cqkeFpcVPsvJILesm778_0"", ""工作表1!A:B""), 2, FALSE), """") &lt;&gt; """", ""有縮圖"", ""無縮圖"")"),"無縮圖")</f>
        <v>無縮圖</v>
      </c>
      <c r="AS936" s="107"/>
    </row>
    <row r="937">
      <c r="A937" s="114" t="s">
        <v>617</v>
      </c>
      <c r="B937" s="94"/>
      <c r="C937" s="95"/>
      <c r="D937" s="115" t="s">
        <v>2330</v>
      </c>
      <c r="E937" s="115" t="s">
        <v>2330</v>
      </c>
      <c r="F937" s="98"/>
      <c r="G937" s="94" t="s">
        <v>11294</v>
      </c>
      <c r="H937" s="99"/>
      <c r="I937" s="99"/>
      <c r="J937" s="110"/>
      <c r="K937" s="98"/>
      <c r="L937" s="111"/>
      <c r="M937" s="112" t="b">
        <v>1</v>
      </c>
      <c r="N937" s="113" t="b">
        <v>0</v>
      </c>
      <c r="O937" s="113" t="b">
        <v>0</v>
      </c>
      <c r="P937" s="113" t="b">
        <v>0</v>
      </c>
      <c r="Q937" s="107"/>
      <c r="R937" s="106" t="str">
        <f t="array" ref="R937">IFERROR(INDEX('印量調查區'!G:G, MATCH(A937, '印量調查區'!A:A, 0)), "")</f>
        <v/>
      </c>
      <c r="S937" s="118" t="s">
        <v>11297</v>
      </c>
      <c r="T937" s="107"/>
      <c r="U937" s="107"/>
      <c r="V937" s="107"/>
      <c r="W937" s="118" t="s">
        <v>11299</v>
      </c>
      <c r="X937" s="107"/>
      <c r="Y937" s="107"/>
      <c r="Z937" s="107"/>
      <c r="AA937" s="107"/>
      <c r="AB937" s="107"/>
      <c r="AC937" s="107"/>
      <c r="AD937" s="107"/>
      <c r="AE937" s="118" t="s">
        <v>11300</v>
      </c>
      <c r="AF937" s="107"/>
      <c r="AG937" s="107"/>
      <c r="AH937" s="107"/>
      <c r="AI937" s="107"/>
      <c r="AJ937" s="107"/>
      <c r="AK937" s="107"/>
      <c r="AL937" s="107"/>
      <c r="AM937" s="107"/>
      <c r="AN937" s="107"/>
      <c r="AO937" s="107"/>
      <c r="AP937" s="107"/>
      <c r="AQ937" s="109"/>
      <c r="AR937" s="109" t="str">
        <f>IFERROR(__xludf.DUMMYFUNCTION("IF(IFERROR(VLOOKUP(A937, IMPORTRANGE(""https://docs.google.com/spreadsheets/d/1f7uHQQgxgff8nh6aFDrh_cqkeFpcVPsvJILesm778_0"", ""工作表1!A:B""), 2, FALSE), """") &lt;&gt; """", ""有縮圖"", ""無縮圖"")"),"無縮圖")</f>
        <v>無縮圖</v>
      </c>
      <c r="AS937" s="107"/>
    </row>
    <row r="938">
      <c r="A938" s="114" t="s">
        <v>618</v>
      </c>
      <c r="B938" s="94"/>
      <c r="C938" s="120" t="s">
        <v>2351</v>
      </c>
      <c r="D938" s="116"/>
      <c r="E938" s="115" t="s">
        <v>3158</v>
      </c>
      <c r="F938" s="98"/>
      <c r="G938" s="94" t="s">
        <v>13028</v>
      </c>
      <c r="H938" s="100"/>
      <c r="I938" s="100" t="s">
        <v>108</v>
      </c>
      <c r="J938" s="117" t="s">
        <v>13029</v>
      </c>
      <c r="K938" s="94" t="s">
        <v>13030</v>
      </c>
      <c r="L938" s="111"/>
      <c r="M938" s="112" t="b">
        <v>1</v>
      </c>
      <c r="N938" s="113" t="b">
        <v>1</v>
      </c>
      <c r="O938" s="113" t="b">
        <v>1</v>
      </c>
      <c r="P938" s="113" t="b">
        <v>0</v>
      </c>
      <c r="Q938" s="107"/>
      <c r="R938" s="106" t="str">
        <f t="array" ref="R938">IFERROR(INDEX('印量調查區'!G:G, MATCH(A938, '印量調查區'!A:A, 0)), "")</f>
        <v/>
      </c>
      <c r="S938" s="118" t="s">
        <v>13032</v>
      </c>
      <c r="T938" s="107"/>
      <c r="U938" s="107"/>
      <c r="V938" s="107"/>
      <c r="W938" s="118" t="s">
        <v>13034</v>
      </c>
      <c r="X938" s="107"/>
      <c r="Y938" s="107"/>
      <c r="Z938" s="107"/>
      <c r="AA938" s="107"/>
      <c r="AB938" s="107"/>
      <c r="AC938" s="107"/>
      <c r="AD938" s="107"/>
      <c r="AE938" s="107"/>
      <c r="AF938" s="118" t="s">
        <v>13036</v>
      </c>
      <c r="AG938" s="107"/>
      <c r="AH938" s="107"/>
      <c r="AI938" s="107"/>
      <c r="AJ938" s="107"/>
      <c r="AK938" s="107"/>
      <c r="AL938" s="107"/>
      <c r="AM938" s="107"/>
      <c r="AN938" s="105" t="s">
        <v>13038</v>
      </c>
      <c r="AO938" s="105"/>
      <c r="AP938" s="107"/>
      <c r="AQ938" s="109"/>
      <c r="AR938" s="109" t="str">
        <f>IFERROR(__xludf.DUMMYFUNCTION("IF(IFERROR(VLOOKUP(A938, IMPORTRANGE(""https://docs.google.com/spreadsheets/d/1f7uHQQgxgff8nh6aFDrh_cqkeFpcVPsvJILesm778_0"", ""工作表1!A:B""), 2, FALSE), """") &lt;&gt; """", ""有縮圖"", ""無縮圖"")"),"無縮圖")</f>
        <v>無縮圖</v>
      </c>
      <c r="AS938" s="107"/>
    </row>
    <row r="939">
      <c r="A939" s="114" t="s">
        <v>619</v>
      </c>
      <c r="B939" s="94" t="s">
        <v>12987</v>
      </c>
      <c r="C939" s="95"/>
      <c r="D939" s="115" t="s">
        <v>2890</v>
      </c>
      <c r="E939" s="97" t="s">
        <v>2890</v>
      </c>
      <c r="F939" s="98"/>
      <c r="G939" s="94" t="s">
        <v>305</v>
      </c>
      <c r="H939" s="100"/>
      <c r="I939" s="100"/>
      <c r="J939" s="110"/>
      <c r="K939" s="94" t="s">
        <v>13041</v>
      </c>
      <c r="L939" s="111"/>
      <c r="M939" s="112" t="b">
        <v>1</v>
      </c>
      <c r="N939" s="113" t="b">
        <v>1</v>
      </c>
      <c r="O939" s="113" t="b">
        <v>0</v>
      </c>
      <c r="P939" s="113" t="b">
        <v>0</v>
      </c>
      <c r="Q939" s="107"/>
      <c r="R939" s="106" t="str">
        <f t="array" ref="R939">IFERROR(INDEX('印量調查區'!G:G, MATCH(A939, '印量調查區'!A:A, 0)), "")</f>
        <v/>
      </c>
      <c r="S939" s="107"/>
      <c r="T939" s="107"/>
      <c r="U939" s="107"/>
      <c r="V939" s="107"/>
      <c r="W939" s="118" t="s">
        <v>12988</v>
      </c>
      <c r="X939" s="107"/>
      <c r="Y939" s="107"/>
      <c r="Z939" s="118" t="s">
        <v>12989</v>
      </c>
      <c r="AA939" s="107"/>
      <c r="AB939" s="107"/>
      <c r="AC939" s="107"/>
      <c r="AD939" s="107"/>
      <c r="AE939" s="107"/>
      <c r="AF939" s="107"/>
      <c r="AG939" s="107"/>
      <c r="AH939" s="107"/>
      <c r="AI939" s="107"/>
      <c r="AJ939" s="107"/>
      <c r="AK939" s="107"/>
      <c r="AL939" s="107"/>
      <c r="AM939" s="107"/>
      <c r="AN939" s="105"/>
      <c r="AO939" s="105"/>
      <c r="AP939" s="105"/>
      <c r="AQ939" s="109"/>
      <c r="AR939" s="109" t="str">
        <f>IFERROR(__xludf.DUMMYFUNCTION("IF(IFERROR(VLOOKUP(A939, IMPORTRANGE(""https://docs.google.com/spreadsheets/d/1f7uHQQgxgff8nh6aFDrh_cqkeFpcVPsvJILesm778_0"", ""工作表1!A:B""), 2, FALSE), """") &lt;&gt; """", ""有縮圖"", ""無縮圖"")"),"有縮圖")</f>
        <v>有縮圖</v>
      </c>
      <c r="AS939" s="107"/>
    </row>
    <row r="940">
      <c r="A940" s="114" t="s">
        <v>620</v>
      </c>
      <c r="B940" s="94"/>
      <c r="C940" s="95"/>
      <c r="D940" s="115" t="s">
        <v>2635</v>
      </c>
      <c r="E940" s="96"/>
      <c r="F940" s="98"/>
      <c r="G940" s="94" t="s">
        <v>1536</v>
      </c>
      <c r="H940" s="100"/>
      <c r="I940" s="100"/>
      <c r="J940" s="117"/>
      <c r="K940" s="94"/>
      <c r="L940" s="111"/>
      <c r="M940" s="112" t="b">
        <v>1</v>
      </c>
      <c r="N940" s="113" t="b">
        <v>0</v>
      </c>
      <c r="O940" s="113" t="b">
        <v>0</v>
      </c>
      <c r="P940" s="113" t="b">
        <v>0</v>
      </c>
      <c r="Q940" s="107"/>
      <c r="R940" s="106" t="str">
        <f t="array" ref="R940">IFERROR(INDEX('印量調查區'!G:G, MATCH(A940, '印量調查區'!A:A, 0)), "")</f>
        <v/>
      </c>
      <c r="S940" s="107"/>
      <c r="T940" s="107"/>
      <c r="U940" s="107"/>
      <c r="V940" s="107"/>
      <c r="W940" s="118" t="s">
        <v>13048</v>
      </c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  <c r="AI940" s="107"/>
      <c r="AJ940" s="107"/>
      <c r="AK940" s="107"/>
      <c r="AL940" s="107"/>
      <c r="AM940" s="107"/>
      <c r="AN940" s="107"/>
      <c r="AO940" s="105"/>
      <c r="AP940" s="105"/>
      <c r="AQ940" s="109"/>
      <c r="AR940" s="109" t="str">
        <f>IFERROR(__xludf.DUMMYFUNCTION("IF(IFERROR(VLOOKUP(A940, IMPORTRANGE(""https://docs.google.com/spreadsheets/d/1f7uHQQgxgff8nh6aFDrh_cqkeFpcVPsvJILesm778_0"", ""工作表1!A:B""), 2, FALSE), """") &lt;&gt; """", ""有縮圖"", ""無縮圖"")"),"無縮圖")</f>
        <v>無縮圖</v>
      </c>
      <c r="AS940" s="107"/>
    </row>
    <row r="941">
      <c r="A941" s="114" t="s">
        <v>622</v>
      </c>
      <c r="B941" s="94"/>
      <c r="C941" s="120" t="s">
        <v>2829</v>
      </c>
      <c r="D941" s="116"/>
      <c r="E941" s="116"/>
      <c r="F941" s="98"/>
      <c r="G941" s="94" t="s">
        <v>223</v>
      </c>
      <c r="H941" s="100"/>
      <c r="I941" s="100"/>
      <c r="J941" s="117"/>
      <c r="K941" s="94"/>
      <c r="L941" s="111"/>
      <c r="M941" s="112" t="b">
        <v>1</v>
      </c>
      <c r="N941" s="113" t="b">
        <v>0</v>
      </c>
      <c r="O941" s="113" t="b">
        <v>0</v>
      </c>
      <c r="P941" s="113" t="b">
        <v>0</v>
      </c>
      <c r="Q941" s="107"/>
      <c r="R941" s="106" t="str">
        <f t="array" ref="R941">IFERROR(INDEX('印量調查區'!G:G, MATCH(A941, '印量調查區'!A:A, 0)), "")</f>
        <v/>
      </c>
      <c r="S941" s="118" t="s">
        <v>13056</v>
      </c>
      <c r="T941" s="107"/>
      <c r="U941" s="107"/>
      <c r="V941" s="107"/>
      <c r="W941" s="118" t="s">
        <v>13058</v>
      </c>
      <c r="X941" s="107"/>
      <c r="Y941" s="107"/>
      <c r="Z941" s="107"/>
      <c r="AA941" s="107"/>
      <c r="AB941" s="107"/>
      <c r="AC941" s="107"/>
      <c r="AD941" s="107"/>
      <c r="AE941" s="118" t="s">
        <v>13060</v>
      </c>
      <c r="AF941" s="107"/>
      <c r="AG941" s="107"/>
      <c r="AH941" s="107"/>
      <c r="AI941" s="107"/>
      <c r="AJ941" s="107"/>
      <c r="AK941" s="118" t="s">
        <v>13062</v>
      </c>
      <c r="AL941" s="118" t="s">
        <v>13067</v>
      </c>
      <c r="AM941" s="107"/>
      <c r="AN941" s="107"/>
      <c r="AO941" s="105"/>
      <c r="AP941" s="107"/>
      <c r="AQ941" s="109"/>
      <c r="AR941" s="109" t="str">
        <f>IFERROR(__xludf.DUMMYFUNCTION("IF(IFERROR(VLOOKUP(A941, IMPORTRANGE(""https://docs.google.com/spreadsheets/d/1f7uHQQgxgff8nh6aFDrh_cqkeFpcVPsvJILesm778_0"", ""工作表1!A:B""), 2, FALSE), """") &lt;&gt; """", ""有縮圖"", ""無縮圖"")"),"無縮圖")</f>
        <v>無縮圖</v>
      </c>
      <c r="AS941" s="107"/>
    </row>
    <row r="942">
      <c r="A942" s="114" t="s">
        <v>625</v>
      </c>
      <c r="B942" s="94"/>
      <c r="C942" s="120" t="s">
        <v>2261</v>
      </c>
      <c r="D942" s="96"/>
      <c r="E942" s="115" t="s">
        <v>3576</v>
      </c>
      <c r="F942" s="98"/>
      <c r="G942" s="94" t="s">
        <v>144</v>
      </c>
      <c r="H942" s="100"/>
      <c r="I942" s="100"/>
      <c r="J942" s="117"/>
      <c r="K942" s="94"/>
      <c r="L942" s="111"/>
      <c r="M942" s="112" t="b">
        <v>1</v>
      </c>
      <c r="N942" s="113" t="b">
        <v>0</v>
      </c>
      <c r="O942" s="113" t="b">
        <v>0</v>
      </c>
      <c r="P942" s="113" t="b">
        <v>0</v>
      </c>
      <c r="Q942" s="107"/>
      <c r="R942" s="106" t="str">
        <f t="array" ref="R942">IFERROR(INDEX('印量調查區'!G:G, MATCH(A942, '印量調查區'!A:A, 0)), "")</f>
        <v/>
      </c>
      <c r="S942" s="118" t="s">
        <v>12385</v>
      </c>
      <c r="T942" s="107"/>
      <c r="U942" s="107"/>
      <c r="V942" s="107"/>
      <c r="W942" s="118" t="s">
        <v>12386</v>
      </c>
      <c r="X942" s="107"/>
      <c r="Y942" s="107"/>
      <c r="Z942" s="118" t="s">
        <v>12387</v>
      </c>
      <c r="AA942" s="107"/>
      <c r="AB942" s="107"/>
      <c r="AC942" s="107"/>
      <c r="AD942" s="107"/>
      <c r="AE942" s="107"/>
      <c r="AF942" s="107"/>
      <c r="AG942" s="107"/>
      <c r="AH942" s="107"/>
      <c r="AI942" s="107"/>
      <c r="AJ942" s="107"/>
      <c r="AK942" s="107"/>
      <c r="AL942" s="107"/>
      <c r="AM942" s="107"/>
      <c r="AN942" s="107"/>
      <c r="AO942" s="105"/>
      <c r="AP942" s="107"/>
      <c r="AQ942" s="109"/>
      <c r="AR942" s="109" t="str">
        <f>IFERROR(__xludf.DUMMYFUNCTION("IF(IFERROR(VLOOKUP(A942, IMPORTRANGE(""https://docs.google.com/spreadsheets/d/1f7uHQQgxgff8nh6aFDrh_cqkeFpcVPsvJILesm778_0"", ""工作表1!A:B""), 2, FALSE), """") &lt;&gt; """", ""有縮圖"", ""無縮圖"")"),"無縮圖")</f>
        <v>無縮圖</v>
      </c>
      <c r="AS942" s="107"/>
    </row>
    <row r="943">
      <c r="A943" s="114" t="s">
        <v>626</v>
      </c>
      <c r="B943" s="94" t="s">
        <v>13080</v>
      </c>
      <c r="C943" s="95"/>
      <c r="D943" s="116"/>
      <c r="E943" s="115" t="s">
        <v>2454</v>
      </c>
      <c r="F943" s="98"/>
      <c r="G943" s="94" t="s">
        <v>223</v>
      </c>
      <c r="H943" s="338" t="s">
        <v>7468</v>
      </c>
      <c r="I943" s="338" t="s">
        <v>108</v>
      </c>
      <c r="J943" s="363" t="s">
        <v>13083</v>
      </c>
      <c r="K943" s="363" t="s">
        <v>13084</v>
      </c>
      <c r="L943" s="111"/>
      <c r="M943" s="112" t="b">
        <v>1</v>
      </c>
      <c r="N943" s="113" t="b">
        <v>1</v>
      </c>
      <c r="O943" s="113" t="b">
        <v>0</v>
      </c>
      <c r="P943" s="113" t="b">
        <v>1</v>
      </c>
      <c r="Q943" s="105"/>
      <c r="R943" s="106" t="str">
        <f t="array" ref="R943">IFERROR(INDEX('印量調查區'!G:G, MATCH(A943, '印量調查區'!A:A, 0)), "")</f>
        <v/>
      </c>
      <c r="S943" s="107"/>
      <c r="T943" s="107"/>
      <c r="U943" s="107"/>
      <c r="V943" s="107"/>
      <c r="W943" s="172" t="s">
        <v>13086</v>
      </c>
      <c r="X943" s="107"/>
      <c r="Z943" s="105"/>
      <c r="AA943" s="107"/>
      <c r="AB943" s="107"/>
      <c r="AC943" s="107"/>
      <c r="AD943" s="105"/>
      <c r="AE943" s="118" t="s">
        <v>13089</v>
      </c>
      <c r="AF943" s="118" t="s">
        <v>13093</v>
      </c>
      <c r="AG943" s="118" t="s">
        <v>13094</v>
      </c>
      <c r="AH943" s="107"/>
      <c r="AI943" s="107"/>
      <c r="AJ943" s="107"/>
      <c r="AK943" s="118" t="s">
        <v>13096</v>
      </c>
      <c r="AL943" s="107"/>
      <c r="AM943" s="107"/>
      <c r="AN943" s="107"/>
      <c r="AO943" s="118" t="s">
        <v>13097</v>
      </c>
      <c r="AP943" s="107"/>
      <c r="AQ943" s="109"/>
      <c r="AR943" s="109" t="str">
        <f>IFERROR(__xludf.DUMMYFUNCTION("IF(IFERROR(VLOOKUP(A943, IMPORTRANGE(""https://docs.google.com/spreadsheets/d/1f7uHQQgxgff8nh6aFDrh_cqkeFpcVPsvJILesm778_0"", ""工作表1!A:B""), 2, FALSE), """") &lt;&gt; """", ""有縮圖"", ""無縮圖"")"),"無縮圖")</f>
        <v>無縮圖</v>
      </c>
      <c r="AS943" s="107"/>
    </row>
    <row r="944">
      <c r="A944" s="114" t="s">
        <v>627</v>
      </c>
      <c r="B944" s="94"/>
      <c r="C944" s="120" t="s">
        <v>2805</v>
      </c>
      <c r="D944" s="96"/>
      <c r="E944" s="116"/>
      <c r="F944" s="98"/>
      <c r="G944" s="94" t="s">
        <v>144</v>
      </c>
      <c r="H944" s="99"/>
      <c r="I944" s="100" t="s">
        <v>108</v>
      </c>
      <c r="J944" s="117" t="s">
        <v>10421</v>
      </c>
      <c r="K944" s="98"/>
      <c r="L944" s="111"/>
      <c r="M944" s="112" t="b">
        <v>1</v>
      </c>
      <c r="N944" s="113" t="b">
        <v>1</v>
      </c>
      <c r="O944" s="113" t="b">
        <v>0</v>
      </c>
      <c r="P944" s="113" t="b">
        <v>0</v>
      </c>
      <c r="Q944" s="107"/>
      <c r="R944" s="106" t="str">
        <f t="array" ref="R944">IFERROR(INDEX('印量調查區'!G:G, MATCH(A944, '印量調查區'!A:A, 0)), "")</f>
        <v/>
      </c>
      <c r="S944" s="118" t="s">
        <v>13101</v>
      </c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  <c r="AI944" s="107"/>
      <c r="AJ944" s="107"/>
      <c r="AK944" s="107"/>
      <c r="AL944" s="107"/>
      <c r="AM944" s="107"/>
      <c r="AN944" s="107"/>
      <c r="AO944" s="107"/>
      <c r="AP944" s="107"/>
      <c r="AQ944" s="109"/>
      <c r="AR944" s="109" t="str">
        <f>IFERROR(__xludf.DUMMYFUNCTION("IF(IFERROR(VLOOKUP(A944, IMPORTRANGE(""https://docs.google.com/spreadsheets/d/1f7uHQQgxgff8nh6aFDrh_cqkeFpcVPsvJILesm778_0"", ""工作表1!A:B""), 2, FALSE), """") &lt;&gt; """", ""有縮圖"", ""無縮圖"")"),"無縮圖")</f>
        <v>無縮圖</v>
      </c>
      <c r="AS944" s="107"/>
    </row>
    <row r="945">
      <c r="A945" s="114" t="s">
        <v>628</v>
      </c>
      <c r="B945" s="94" t="s">
        <v>7884</v>
      </c>
      <c r="C945" s="120" t="s">
        <v>2504</v>
      </c>
      <c r="D945" s="115" t="s">
        <v>2504</v>
      </c>
      <c r="E945" s="116"/>
      <c r="F945" s="98"/>
      <c r="G945" s="94" t="s">
        <v>144</v>
      </c>
      <c r="H945" s="100"/>
      <c r="I945" s="100" t="s">
        <v>108</v>
      </c>
      <c r="J945" s="117" t="s">
        <v>13105</v>
      </c>
      <c r="K945" s="94"/>
      <c r="L945" s="111"/>
      <c r="M945" s="112" t="b">
        <v>1</v>
      </c>
      <c r="N945" s="113" t="b">
        <v>1</v>
      </c>
      <c r="O945" s="113" t="b">
        <v>0</v>
      </c>
      <c r="P945" s="113" t="b">
        <v>0</v>
      </c>
      <c r="Q945" s="105"/>
      <c r="R945" s="106" t="str">
        <f t="array" ref="R945">IFERROR(INDEX('印量調查區'!G:G, MATCH(A945, '印量調查區'!A:A, 0)), "")</f>
        <v/>
      </c>
      <c r="S945" s="118" t="s">
        <v>7887</v>
      </c>
      <c r="T945" s="107"/>
      <c r="U945" s="118" t="s">
        <v>7888</v>
      </c>
      <c r="V945" s="107"/>
      <c r="W945" s="118" t="s">
        <v>7889</v>
      </c>
      <c r="Y945" s="107"/>
      <c r="Z945" s="118" t="s">
        <v>7890</v>
      </c>
      <c r="AA945" s="107"/>
      <c r="AB945" s="107"/>
      <c r="AC945" s="107"/>
      <c r="AD945" s="107"/>
      <c r="AE945" s="105"/>
      <c r="AF945" s="107"/>
      <c r="AG945" s="107"/>
      <c r="AH945" s="107"/>
      <c r="AI945" s="107"/>
      <c r="AJ945" s="118" t="s">
        <v>7891</v>
      </c>
      <c r="AK945" s="107"/>
      <c r="AL945" s="105"/>
      <c r="AM945" s="107"/>
      <c r="AN945" s="105"/>
      <c r="AO945" s="107"/>
      <c r="AP945" s="107"/>
      <c r="AQ945" s="109"/>
      <c r="AR945" s="109" t="str">
        <f>IFERROR(__xludf.DUMMYFUNCTION("IF(IFERROR(VLOOKUP(A945, IMPORTRANGE(""https://docs.google.com/spreadsheets/d/1f7uHQQgxgff8nh6aFDrh_cqkeFpcVPsvJILesm778_0"", ""工作表1!A:B""), 2, FALSE), """") &lt;&gt; """", ""有縮圖"", ""無縮圖"")"),"有縮圖")</f>
        <v>有縮圖</v>
      </c>
      <c r="AS945" s="107"/>
    </row>
    <row r="946">
      <c r="A946" s="114" t="s">
        <v>630</v>
      </c>
      <c r="B946" s="94"/>
      <c r="C946" s="120" t="s">
        <v>2664</v>
      </c>
      <c r="D946" s="115" t="s">
        <v>3310</v>
      </c>
      <c r="E946" s="116"/>
      <c r="F946" s="98"/>
      <c r="G946" s="94" t="s">
        <v>144</v>
      </c>
      <c r="H946" s="99"/>
      <c r="I946" s="99"/>
      <c r="J946" s="110"/>
      <c r="K946" s="98"/>
      <c r="L946" s="111"/>
      <c r="M946" s="112" t="b">
        <v>1</v>
      </c>
      <c r="N946" s="113" t="b">
        <v>0</v>
      </c>
      <c r="O946" s="113" t="b">
        <v>0</v>
      </c>
      <c r="P946" s="113" t="b">
        <v>0</v>
      </c>
      <c r="R946" s="106" t="str">
        <f t="array" ref="R946">IFERROR(INDEX('印量調查區'!G:G, MATCH(A946, '印量調查區'!A:A, 0)), "")</f>
        <v/>
      </c>
      <c r="S946" s="118" t="s">
        <v>13115</v>
      </c>
      <c r="T946" s="107"/>
      <c r="U946" s="107"/>
      <c r="V946" s="107"/>
      <c r="W946" s="28" t="s">
        <v>13118</v>
      </c>
      <c r="X946" s="107"/>
      <c r="Y946" s="107"/>
      <c r="Z946" s="105" t="s">
        <v>3062</v>
      </c>
      <c r="AA946" s="107"/>
      <c r="AB946" s="105"/>
      <c r="AC946" s="107"/>
      <c r="AD946" s="107"/>
      <c r="AE946" s="105" t="s">
        <v>124</v>
      </c>
      <c r="AF946" s="105" t="s">
        <v>126</v>
      </c>
      <c r="AG946" s="105" t="s">
        <v>127</v>
      </c>
      <c r="AH946" s="107"/>
      <c r="AI946" s="105" t="s">
        <v>129</v>
      </c>
      <c r="AJ946" s="105" t="s">
        <v>130</v>
      </c>
      <c r="AK946" s="105" t="s">
        <v>623</v>
      </c>
      <c r="AM946" s="105"/>
      <c r="AN946" s="107"/>
      <c r="AO946" s="107"/>
      <c r="AP946" s="107"/>
      <c r="AQ946" s="109"/>
      <c r="AR946" s="109" t="str">
        <f>IFERROR(__xludf.DUMMYFUNCTION("IF(IFERROR(VLOOKUP(A946, IMPORTRANGE(""https://docs.google.com/spreadsheets/d/1f7uHQQgxgff8nh6aFDrh_cqkeFpcVPsvJILesm778_0"", ""工作表1!A:B""), 2, FALSE), """") &lt;&gt; """", ""有縮圖"", ""無縮圖"")"),"無縮圖")</f>
        <v>無縮圖</v>
      </c>
      <c r="AS946" s="107"/>
    </row>
    <row r="947">
      <c r="A947" s="114" t="s">
        <v>631</v>
      </c>
      <c r="B947" s="94" t="s">
        <v>13125</v>
      </c>
      <c r="C947" s="120" t="s">
        <v>2324</v>
      </c>
      <c r="D947" s="97" t="s">
        <v>2324</v>
      </c>
      <c r="E947" s="116"/>
      <c r="F947" s="98"/>
      <c r="G947" s="94" t="s">
        <v>227</v>
      </c>
      <c r="H947" s="100"/>
      <c r="I947" s="100"/>
      <c r="J947" s="101"/>
      <c r="K947" s="94"/>
      <c r="L947" s="111"/>
      <c r="M947" s="112" t="b">
        <v>1</v>
      </c>
      <c r="N947" s="113" t="b">
        <v>0</v>
      </c>
      <c r="O947" s="113" t="b">
        <v>0</v>
      </c>
      <c r="P947" s="113" t="b">
        <v>0</v>
      </c>
      <c r="Q947" s="107"/>
      <c r="R947" s="106" t="str">
        <f t="array" ref="R947">IFERROR(INDEX('印量調查區'!G:G, MATCH(A947, '印量調查區'!A:A, 0)), "")</f>
        <v/>
      </c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18" t="s">
        <v>13128</v>
      </c>
      <c r="AF947" s="107"/>
      <c r="AG947" s="107"/>
      <c r="AH947" s="107"/>
      <c r="AI947" s="107"/>
      <c r="AJ947" s="107"/>
      <c r="AK947" s="107"/>
      <c r="AL947" s="107"/>
      <c r="AM947" s="107"/>
      <c r="AN947" s="107"/>
      <c r="AO947" s="105"/>
      <c r="AP947" s="107"/>
      <c r="AQ947" s="109"/>
      <c r="AR947" s="109" t="str">
        <f>IFERROR(__xludf.DUMMYFUNCTION("IF(IFERROR(VLOOKUP(A947, IMPORTRANGE(""https://docs.google.com/spreadsheets/d/1f7uHQQgxgff8nh6aFDrh_cqkeFpcVPsvJILesm778_0"", ""工作表1!A:B""), 2, FALSE), """") &lt;&gt; """", ""有縮圖"", ""無縮圖"")"),"無縮圖")</f>
        <v>無縮圖</v>
      </c>
      <c r="AS947" s="107"/>
    </row>
    <row r="948">
      <c r="A948" s="114" t="s">
        <v>632</v>
      </c>
      <c r="B948" s="94"/>
      <c r="C948" s="95"/>
      <c r="D948" s="96"/>
      <c r="E948" s="115" t="s">
        <v>2378</v>
      </c>
      <c r="F948" s="98"/>
      <c r="G948" s="94" t="s">
        <v>144</v>
      </c>
      <c r="H948" s="99"/>
      <c r="I948" s="100"/>
      <c r="K948" s="94"/>
      <c r="L948" s="111"/>
      <c r="M948" s="112" t="b">
        <v>1</v>
      </c>
      <c r="N948" s="113" t="b">
        <v>0</v>
      </c>
      <c r="O948" s="113" t="b">
        <v>0</v>
      </c>
      <c r="P948" s="113" t="b">
        <v>0</v>
      </c>
      <c r="Q948" s="107"/>
      <c r="R948" s="106" t="str">
        <f t="array" ref="R948">IFERROR(INDEX('印量調查區'!G:G, MATCH(A948, '印量調查區'!A:A, 0)), "")</f>
        <v/>
      </c>
      <c r="S948" s="107"/>
      <c r="T948" s="107"/>
      <c r="U948" s="107"/>
      <c r="V948" s="107"/>
      <c r="W948" s="118" t="s">
        <v>13133</v>
      </c>
      <c r="X948" s="107"/>
      <c r="Y948" s="107"/>
      <c r="Z948" s="118" t="s">
        <v>13135</v>
      </c>
      <c r="AA948" s="107"/>
      <c r="AB948" s="107"/>
      <c r="AC948" s="107"/>
      <c r="AD948" s="107"/>
      <c r="AE948" s="107"/>
      <c r="AF948" s="107"/>
      <c r="AG948" s="107"/>
      <c r="AH948" s="107"/>
      <c r="AI948" s="107"/>
      <c r="AJ948" s="107"/>
      <c r="AK948" s="107"/>
      <c r="AL948" s="107"/>
      <c r="AM948" s="118" t="s">
        <v>13138</v>
      </c>
      <c r="AN948" s="107"/>
      <c r="AO948" s="105"/>
      <c r="AP948" s="107"/>
      <c r="AQ948" s="109"/>
      <c r="AR948" s="109" t="str">
        <f>IFERROR(__xludf.DUMMYFUNCTION("IF(IFERROR(VLOOKUP(A948, IMPORTRANGE(""https://docs.google.com/spreadsheets/d/1f7uHQQgxgff8nh6aFDrh_cqkeFpcVPsvJILesm778_0"", ""工作表1!A:B""), 2, FALSE), """") &lt;&gt; """", ""有縮圖"", ""無縮圖"")"),"無縮圖")</f>
        <v>無縮圖</v>
      </c>
      <c r="AS948" s="107"/>
    </row>
    <row r="949">
      <c r="A949" s="114" t="s">
        <v>634</v>
      </c>
      <c r="B949" s="94" t="s">
        <v>13139</v>
      </c>
      <c r="C949" s="120" t="s">
        <v>2620</v>
      </c>
      <c r="D949" s="97" t="s">
        <v>3348</v>
      </c>
      <c r="E949" s="116"/>
      <c r="F949" s="98"/>
      <c r="G949" s="94" t="s">
        <v>13140</v>
      </c>
      <c r="H949" s="99"/>
      <c r="I949" s="100"/>
      <c r="J949" s="110"/>
      <c r="K949" s="94"/>
      <c r="L949" s="111"/>
      <c r="M949" s="112" t="b">
        <v>1</v>
      </c>
      <c r="N949" s="113" t="b">
        <v>0</v>
      </c>
      <c r="O949" s="113" t="b">
        <v>0</v>
      </c>
      <c r="P949" s="113" t="b">
        <v>0</v>
      </c>
      <c r="Q949" s="107"/>
      <c r="R949" s="106" t="str">
        <f t="array" ref="R949">IFERROR(INDEX('印量調查區'!G:G, MATCH(A949, '印量調查區'!A:A, 0)), "")</f>
        <v/>
      </c>
      <c r="S949" s="107"/>
      <c r="T949" s="107"/>
      <c r="U949" s="107"/>
      <c r="V949" s="107"/>
      <c r="W949" s="105"/>
      <c r="X949" s="107"/>
      <c r="Y949" s="107"/>
      <c r="Z949" s="105"/>
      <c r="AA949" s="105"/>
      <c r="AB949" s="107"/>
      <c r="AC949" s="107"/>
      <c r="AD949" s="107"/>
      <c r="AE949" s="118" t="s">
        <v>13144</v>
      </c>
      <c r="AF949" s="118" t="s">
        <v>13147</v>
      </c>
      <c r="AG949" s="118" t="s">
        <v>13150</v>
      </c>
      <c r="AH949" s="107"/>
      <c r="AI949" s="107"/>
      <c r="AJ949" s="107"/>
      <c r="AK949" s="107"/>
      <c r="AL949" s="105"/>
      <c r="AM949" s="107"/>
      <c r="AN949" s="107"/>
      <c r="AO949" s="105"/>
      <c r="AP949" s="107"/>
      <c r="AQ949" s="109"/>
      <c r="AR949" s="109" t="str">
        <f>IFERROR(__xludf.DUMMYFUNCTION("IF(IFERROR(VLOOKUP(A949, IMPORTRANGE(""https://docs.google.com/spreadsheets/d/1f7uHQQgxgff8nh6aFDrh_cqkeFpcVPsvJILesm778_0"", ""工作表1!A:B""), 2, FALSE), """") &lt;&gt; """", ""有縮圖"", ""無縮圖"")"),"無縮圖")</f>
        <v>無縮圖</v>
      </c>
      <c r="AS949" s="107"/>
    </row>
    <row r="950">
      <c r="A950" s="114" t="s">
        <v>470</v>
      </c>
      <c r="B950" s="94" t="s">
        <v>9625</v>
      </c>
      <c r="C950" s="120" t="s">
        <v>2393</v>
      </c>
      <c r="D950" s="96"/>
      <c r="E950" s="115" t="s">
        <v>2400</v>
      </c>
      <c r="F950" s="98"/>
      <c r="G950" s="94" t="s">
        <v>144</v>
      </c>
      <c r="H950" s="100" t="s">
        <v>34</v>
      </c>
      <c r="I950" s="100" t="s">
        <v>108</v>
      </c>
      <c r="J950" s="211" t="s">
        <v>13154</v>
      </c>
      <c r="K950" s="94" t="s">
        <v>13155</v>
      </c>
      <c r="L950" s="111"/>
      <c r="M950" s="112" t="b">
        <v>1</v>
      </c>
      <c r="N950" s="113" t="b">
        <v>1</v>
      </c>
      <c r="O950" s="113" t="b">
        <v>1</v>
      </c>
      <c r="P950" s="113" t="b">
        <v>1</v>
      </c>
      <c r="Q950" s="107"/>
      <c r="R950" s="106" t="str">
        <f t="array" ref="R950">IFERROR(INDEX('印量調查區'!G:G, MATCH(A950, '印量調查區'!A:A, 0)), "")</f>
        <v/>
      </c>
      <c r="S950" s="28" t="s">
        <v>9630</v>
      </c>
      <c r="T950" s="107"/>
      <c r="U950" s="107"/>
      <c r="V950" s="107"/>
      <c r="W950" s="118" t="s">
        <v>9631</v>
      </c>
      <c r="X950" s="118" t="s">
        <v>9632</v>
      </c>
      <c r="Y950" s="107"/>
      <c r="Z950" s="107"/>
      <c r="AA950" s="107"/>
      <c r="AB950" s="107"/>
      <c r="AC950" s="107"/>
      <c r="AD950" s="107"/>
      <c r="AE950" s="118" t="s">
        <v>9634</v>
      </c>
      <c r="AF950" s="107"/>
      <c r="AG950" s="107"/>
      <c r="AH950" s="118" t="s">
        <v>9635</v>
      </c>
      <c r="AI950" s="107"/>
      <c r="AJ950" s="107"/>
      <c r="AK950" s="107"/>
      <c r="AL950" s="118" t="s">
        <v>9636</v>
      </c>
      <c r="AM950" s="107"/>
      <c r="AN950" s="118" t="s">
        <v>13162</v>
      </c>
      <c r="AO950" s="118" t="s">
        <v>13165</v>
      </c>
      <c r="AP950" s="105"/>
      <c r="AQ950" s="109"/>
      <c r="AR950" s="109" t="str">
        <f>IFERROR(__xludf.DUMMYFUNCTION("IF(IFERROR(VLOOKUP(A950, IMPORTRANGE(""https://docs.google.com/spreadsheets/d/1f7uHQQgxgff8nh6aFDrh_cqkeFpcVPsvJILesm778_0"", ""工作表1!A:B""), 2, FALSE), """") &lt;&gt; """", ""有縮圖"", ""無縮圖"")"),"有縮圖")</f>
        <v>有縮圖</v>
      </c>
      <c r="AS950" s="107"/>
    </row>
    <row r="951">
      <c r="A951" s="114" t="s">
        <v>635</v>
      </c>
      <c r="B951" s="94" t="s">
        <v>635</v>
      </c>
      <c r="C951" s="120" t="s">
        <v>2220</v>
      </c>
      <c r="D951" s="96"/>
      <c r="E951" s="116"/>
      <c r="F951" s="98"/>
      <c r="G951" s="94" t="s">
        <v>305</v>
      </c>
      <c r="H951" s="100"/>
      <c r="I951" s="100"/>
      <c r="J951" s="101"/>
      <c r="K951" s="94"/>
      <c r="L951" s="111"/>
      <c r="M951" s="112" t="b">
        <v>1</v>
      </c>
      <c r="N951" s="113" t="b">
        <v>0</v>
      </c>
      <c r="O951" s="113" t="b">
        <v>0</v>
      </c>
      <c r="P951" s="113" t="b">
        <v>0</v>
      </c>
      <c r="Q951" s="107"/>
      <c r="R951" s="106" t="str">
        <f t="array" ref="R951">IFERROR(INDEX('印量調查區'!G:G, MATCH(A951, '印量調查區'!A:A, 0)), "")</f>
        <v/>
      </c>
      <c r="S951" s="107"/>
      <c r="T951" s="107"/>
      <c r="U951" s="107"/>
      <c r="V951" s="107"/>
      <c r="W951" s="107"/>
      <c r="X951" s="107"/>
      <c r="Y951" s="118" t="s">
        <v>13174</v>
      </c>
      <c r="Z951" s="118" t="s">
        <v>13176</v>
      </c>
      <c r="AA951" s="107"/>
      <c r="AB951" s="107"/>
      <c r="AC951" s="107"/>
      <c r="AD951" s="107"/>
      <c r="AE951" s="107"/>
      <c r="AF951" s="107"/>
      <c r="AG951" s="107"/>
      <c r="AH951" s="107"/>
      <c r="AI951" s="107"/>
      <c r="AJ951" s="107"/>
      <c r="AK951" s="107"/>
      <c r="AL951" s="107"/>
      <c r="AM951" s="107"/>
      <c r="AN951" s="107"/>
      <c r="AO951" s="105"/>
      <c r="AP951" s="105"/>
      <c r="AQ951" s="109"/>
      <c r="AR951" s="109" t="str">
        <f>IFERROR(__xludf.DUMMYFUNCTION("IF(IFERROR(VLOOKUP(A951, IMPORTRANGE(""https://docs.google.com/spreadsheets/d/1f7uHQQgxgff8nh6aFDrh_cqkeFpcVPsvJILesm778_0"", ""工作表1!A:B""), 2, FALSE), """") &lt;&gt; """", ""有縮圖"", ""無縮圖"")"),"無縮圖")</f>
        <v>無縮圖</v>
      </c>
      <c r="AS951" s="107"/>
    </row>
    <row r="952">
      <c r="A952" s="114" t="s">
        <v>636</v>
      </c>
      <c r="B952" s="94"/>
      <c r="C952" s="120" t="s">
        <v>2544</v>
      </c>
      <c r="D952" s="97" t="s">
        <v>2544</v>
      </c>
      <c r="E952" s="116"/>
      <c r="F952" s="98"/>
      <c r="G952" s="94" t="s">
        <v>144</v>
      </c>
      <c r="H952" s="100" t="s">
        <v>35</v>
      </c>
      <c r="I952" s="100" t="s">
        <v>108</v>
      </c>
      <c r="J952" s="117" t="s">
        <v>13177</v>
      </c>
      <c r="K952" s="94" t="s">
        <v>13178</v>
      </c>
      <c r="L952" s="111"/>
      <c r="M952" s="112" t="b">
        <v>1</v>
      </c>
      <c r="N952" s="113" t="b">
        <v>1</v>
      </c>
      <c r="O952" s="113" t="b">
        <v>1</v>
      </c>
      <c r="P952" s="113" t="b">
        <v>1</v>
      </c>
      <c r="Q952" s="107"/>
      <c r="R952" s="106" t="str">
        <f t="array" ref="R952">IFERROR(INDEX('印量調查區'!G:G, MATCH(A952, '印量調查區'!A:A, 0)), "")</f>
        <v/>
      </c>
      <c r="S952" s="118" t="s">
        <v>13180</v>
      </c>
      <c r="T952" s="107"/>
      <c r="U952" s="107"/>
      <c r="V952" s="107"/>
      <c r="W952" s="118" t="s">
        <v>13185</v>
      </c>
      <c r="X952" s="107"/>
      <c r="Y952" s="107"/>
      <c r="Z952" s="118" t="s">
        <v>7703</v>
      </c>
      <c r="AA952" s="107"/>
      <c r="AB952" s="107"/>
      <c r="AC952" s="107"/>
      <c r="AD952" s="107"/>
      <c r="AE952" s="118" t="s">
        <v>13189</v>
      </c>
      <c r="AF952" s="107"/>
      <c r="AG952" s="107"/>
      <c r="AH952" s="107"/>
      <c r="AI952" s="107"/>
      <c r="AJ952" s="107"/>
      <c r="AK952" s="107"/>
      <c r="AL952" s="118" t="s">
        <v>7710</v>
      </c>
      <c r="AM952" s="107"/>
      <c r="AN952" s="108" t="s">
        <v>13196</v>
      </c>
      <c r="AO952" s="118" t="s">
        <v>13200</v>
      </c>
      <c r="AP952" s="108" t="s">
        <v>13202</v>
      </c>
      <c r="AQ952" s="109"/>
      <c r="AR952" s="109" t="str">
        <f>IFERROR(__xludf.DUMMYFUNCTION("IF(IFERROR(VLOOKUP(A952, IMPORTRANGE(""https://docs.google.com/spreadsheets/d/1f7uHQQgxgff8nh6aFDrh_cqkeFpcVPsvJILesm778_0"", ""工作表1!A:B""), 2, FALSE), """") &lt;&gt; """", ""有縮圖"", ""無縮圖"")"),"無縮圖")</f>
        <v>無縮圖</v>
      </c>
      <c r="AS952" s="107"/>
    </row>
    <row r="953">
      <c r="A953" s="114" t="s">
        <v>637</v>
      </c>
      <c r="B953" s="94" t="s">
        <v>13203</v>
      </c>
      <c r="C953" s="120" t="s">
        <v>2599</v>
      </c>
      <c r="D953" s="116"/>
      <c r="E953" s="96"/>
      <c r="F953" s="98"/>
      <c r="G953" s="94" t="s">
        <v>144</v>
      </c>
      <c r="H953" s="100"/>
      <c r="I953" s="100" t="s">
        <v>108</v>
      </c>
      <c r="J953" s="117" t="s">
        <v>145</v>
      </c>
      <c r="K953" s="94"/>
      <c r="L953" s="111"/>
      <c r="M953" s="112" t="b">
        <v>1</v>
      </c>
      <c r="N953" s="113" t="b">
        <v>1</v>
      </c>
      <c r="O953" s="113" t="b">
        <v>0</v>
      </c>
      <c r="P953" s="113" t="b">
        <v>0</v>
      </c>
      <c r="Q953" s="105"/>
      <c r="R953" s="106" t="str">
        <f t="array" ref="R953">IFERROR(INDEX('印量調查區'!G:G, MATCH(A953, '印量調查區'!A:A, 0)), "")</f>
        <v/>
      </c>
      <c r="S953" s="118" t="s">
        <v>13207</v>
      </c>
      <c r="T953" s="107"/>
      <c r="U953" s="107"/>
      <c r="V953" s="107"/>
      <c r="W953" s="118" t="s">
        <v>13208</v>
      </c>
      <c r="X953" s="107"/>
      <c r="Y953" s="107"/>
      <c r="Z953" s="107"/>
      <c r="AA953" s="107"/>
      <c r="AB953" s="107"/>
      <c r="AC953" s="107"/>
      <c r="AD953" s="107"/>
      <c r="AE953" s="118" t="s">
        <v>13210</v>
      </c>
      <c r="AF953" s="107"/>
      <c r="AG953" s="105"/>
      <c r="AH953" s="107"/>
      <c r="AI953" s="105"/>
      <c r="AJ953" s="107"/>
      <c r="AK953" s="107"/>
      <c r="AL953" s="105"/>
      <c r="AM953" s="107"/>
      <c r="AN953" s="105"/>
      <c r="AO953" s="105"/>
      <c r="AP953" s="107"/>
      <c r="AQ953" s="109"/>
      <c r="AR953" s="109" t="str">
        <f>IFERROR(__xludf.DUMMYFUNCTION("IF(IFERROR(VLOOKUP(A953, IMPORTRANGE(""https://docs.google.com/spreadsheets/d/1f7uHQQgxgff8nh6aFDrh_cqkeFpcVPsvJILesm778_0"", ""工作表1!A:B""), 2, FALSE), """") &lt;&gt; """", ""有縮圖"", ""無縮圖"")"),"有縮圖")</f>
        <v>有縮圖</v>
      </c>
      <c r="AS953" s="107"/>
    </row>
    <row r="954">
      <c r="A954" s="114" t="s">
        <v>638</v>
      </c>
      <c r="B954" s="94" t="s">
        <v>9314</v>
      </c>
      <c r="C954" s="120" t="s">
        <v>2405</v>
      </c>
      <c r="D954" s="115" t="s">
        <v>2405</v>
      </c>
      <c r="E954" s="96"/>
      <c r="F954" s="98"/>
      <c r="G954" s="94" t="s">
        <v>144</v>
      </c>
      <c r="H954" s="100"/>
      <c r="I954" s="100"/>
      <c r="J954" s="101"/>
      <c r="K954" s="94"/>
      <c r="L954" s="111"/>
      <c r="M954" s="112" t="b">
        <v>1</v>
      </c>
      <c r="N954" s="113" t="b">
        <v>0</v>
      </c>
      <c r="O954" s="113" t="b">
        <v>0</v>
      </c>
      <c r="P954" s="113" t="b">
        <v>0</v>
      </c>
      <c r="Q954" s="107"/>
      <c r="R954" s="106" t="str">
        <f t="array" ref="R954">IFERROR(INDEX('印量調查區'!G:G, MATCH(A954, '印量調查區'!A:A, 0)), "")</f>
        <v/>
      </c>
      <c r="S954" s="118" t="s">
        <v>9317</v>
      </c>
      <c r="T954" s="107"/>
      <c r="U954" s="107"/>
      <c r="V954" s="107"/>
      <c r="W954" s="118" t="s">
        <v>9318</v>
      </c>
      <c r="X954" s="107"/>
      <c r="Y954" s="118" t="s">
        <v>9319</v>
      </c>
      <c r="Z954" s="118" t="s">
        <v>9320</v>
      </c>
      <c r="AA954" s="107"/>
      <c r="AB954" s="107"/>
      <c r="AC954" s="107"/>
      <c r="AD954" s="107"/>
      <c r="AE954" s="107"/>
      <c r="AF954" s="107"/>
      <c r="AG954" s="107"/>
      <c r="AH954" s="107"/>
      <c r="AI954" s="107"/>
      <c r="AJ954" s="107"/>
      <c r="AK954" s="107"/>
      <c r="AL954" s="107"/>
      <c r="AM954" s="107"/>
      <c r="AN954" s="108"/>
      <c r="AO954" s="108"/>
      <c r="AP954" s="107"/>
      <c r="AQ954" s="109"/>
      <c r="AR954" s="109" t="str">
        <f>IFERROR(__xludf.DUMMYFUNCTION("IF(IFERROR(VLOOKUP(A954, IMPORTRANGE(""https://docs.google.com/spreadsheets/d/1f7uHQQgxgff8nh6aFDrh_cqkeFpcVPsvJILesm778_0"", ""工作表1!A:B""), 2, FALSE), """") &lt;&gt; """", ""有縮圖"", ""無縮圖"")"),"有縮圖")</f>
        <v>有縮圖</v>
      </c>
      <c r="AS954" s="107"/>
    </row>
    <row r="955">
      <c r="A955" s="114" t="s">
        <v>641</v>
      </c>
      <c r="B955" s="94"/>
      <c r="C955" s="120" t="s">
        <v>2840</v>
      </c>
      <c r="D955" s="115" t="s">
        <v>2840</v>
      </c>
      <c r="E955" s="115" t="s">
        <v>2840</v>
      </c>
      <c r="F955" s="98"/>
      <c r="G955" s="94" t="s">
        <v>144</v>
      </c>
      <c r="H955" s="100"/>
      <c r="I955" s="100"/>
      <c r="J955" s="117"/>
      <c r="K955" s="94"/>
      <c r="L955" s="111"/>
      <c r="M955" s="112" t="b">
        <v>1</v>
      </c>
      <c r="N955" s="113" t="b">
        <v>0</v>
      </c>
      <c r="O955" s="113" t="b">
        <v>0</v>
      </c>
      <c r="P955" s="113" t="b">
        <v>0</v>
      </c>
      <c r="Q955" s="107"/>
      <c r="R955" s="106" t="str">
        <f t="array" ref="R955">IFERROR(INDEX('印量調查區'!G:G, MATCH(A955, '印量調查區'!A:A, 0)), "")</f>
        <v/>
      </c>
      <c r="T955" s="107"/>
      <c r="U955" s="107"/>
      <c r="V955" s="107"/>
      <c r="W955" s="118" t="s">
        <v>13218</v>
      </c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  <c r="AI955" s="107"/>
      <c r="AJ955" s="107"/>
      <c r="AK955" s="107"/>
      <c r="AL955" s="107"/>
      <c r="AM955" s="107"/>
      <c r="AN955" s="107"/>
      <c r="AO955" s="105"/>
      <c r="AP955" s="107"/>
      <c r="AQ955" s="109"/>
      <c r="AR955" s="109" t="str">
        <f>IFERROR(__xludf.DUMMYFUNCTION("IF(IFERROR(VLOOKUP(A955, IMPORTRANGE(""https://docs.google.com/spreadsheets/d/1f7uHQQgxgff8nh6aFDrh_cqkeFpcVPsvJILesm778_0"", ""工作表1!A:B""), 2, FALSE), """") &lt;&gt; """", ""有縮圖"", ""無縮圖"")"),"無縮圖")</f>
        <v>無縮圖</v>
      </c>
      <c r="AS955" s="107"/>
    </row>
    <row r="956">
      <c r="A956" s="114" t="s">
        <v>643</v>
      </c>
      <c r="B956" s="94"/>
      <c r="C956" s="95"/>
      <c r="D956" s="115" t="s">
        <v>1903</v>
      </c>
      <c r="E956" s="96"/>
      <c r="F956" s="98"/>
      <c r="G956" s="94" t="s">
        <v>144</v>
      </c>
      <c r="H956" s="99"/>
      <c r="I956" s="99"/>
      <c r="J956" s="110"/>
      <c r="K956" s="98"/>
      <c r="L956" s="111"/>
      <c r="M956" s="112" t="b">
        <v>1</v>
      </c>
      <c r="N956" s="113" t="b">
        <v>0</v>
      </c>
      <c r="O956" s="113" t="b">
        <v>0</v>
      </c>
      <c r="P956" s="113" t="b">
        <v>0</v>
      </c>
      <c r="Q956" s="107"/>
      <c r="R956" s="106" t="str">
        <f t="array" ref="R956">IFERROR(INDEX('印量調查區'!G:G, MATCH(A956, '印量調查區'!A:A, 0)), "")</f>
        <v/>
      </c>
      <c r="S956" s="107"/>
      <c r="T956" s="107"/>
      <c r="U956" s="107"/>
      <c r="V956" s="107"/>
      <c r="W956" s="118" t="s">
        <v>13225</v>
      </c>
      <c r="Y956" s="107"/>
      <c r="Z956" s="118" t="s">
        <v>13226</v>
      </c>
      <c r="AA956" s="107"/>
      <c r="AB956" s="107"/>
      <c r="AC956" s="107"/>
      <c r="AD956" s="107"/>
      <c r="AE956" s="107"/>
      <c r="AF956" s="107"/>
      <c r="AG956" s="107"/>
      <c r="AH956" s="107"/>
      <c r="AI956" s="107"/>
      <c r="AJ956" s="118" t="s">
        <v>13227</v>
      </c>
      <c r="AK956" s="107"/>
      <c r="AL956" s="107"/>
      <c r="AM956" s="107"/>
      <c r="AN956" s="107"/>
      <c r="AO956" s="107"/>
      <c r="AP956" s="107"/>
      <c r="AQ956" s="109"/>
      <c r="AR956" s="109" t="str">
        <f>IFERROR(__xludf.DUMMYFUNCTION("IF(IFERROR(VLOOKUP(A956, IMPORTRANGE(""https://docs.google.com/spreadsheets/d/1f7uHQQgxgff8nh6aFDrh_cqkeFpcVPsvJILesm778_0"", ""工作表1!A:B""), 2, FALSE), """") &lt;&gt; """", ""有縮圖"", ""無縮圖"")"),"無縮圖")</f>
        <v>無縮圖</v>
      </c>
      <c r="AS956" s="107"/>
    </row>
    <row r="957">
      <c r="A957" s="114" t="s">
        <v>644</v>
      </c>
      <c r="B957" s="94"/>
      <c r="C957" s="95"/>
      <c r="D957" s="116"/>
      <c r="E957" s="97" t="s">
        <v>3471</v>
      </c>
      <c r="F957" s="98"/>
      <c r="G957" s="94"/>
      <c r="H957" s="100"/>
      <c r="I957" s="100"/>
      <c r="J957" s="101"/>
      <c r="K957" s="94"/>
      <c r="L957" s="111"/>
      <c r="M957" s="112" t="b">
        <v>0</v>
      </c>
      <c r="N957" s="113" t="b">
        <v>0</v>
      </c>
      <c r="O957" s="113" t="b">
        <v>0</v>
      </c>
      <c r="P957" s="113" t="b">
        <v>0</v>
      </c>
      <c r="Q957" s="107"/>
      <c r="R957" s="106" t="str">
        <f t="array" ref="R957">IFERROR(INDEX('印量調查區'!G:G, MATCH(A957, '印量調查區'!A:A, 0)), "")</f>
        <v/>
      </c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  <c r="AI957" s="107"/>
      <c r="AJ957" s="107"/>
      <c r="AK957" s="107"/>
      <c r="AL957" s="107"/>
      <c r="AM957" s="107"/>
      <c r="AN957" s="107"/>
      <c r="AO957" s="105"/>
      <c r="AP957" s="107"/>
      <c r="AQ957" s="109"/>
      <c r="AR957" s="109" t="str">
        <f>IFERROR(__xludf.DUMMYFUNCTION("IF(IFERROR(VLOOKUP(A957, IMPORTRANGE(""https://docs.google.com/spreadsheets/d/1f7uHQQgxgff8nh6aFDrh_cqkeFpcVPsvJILesm778_0"", ""工作表1!A:B""), 2, FALSE), """") &lt;&gt; """", ""有縮圖"", ""無縮圖"")"),"無縮圖")</f>
        <v>無縮圖</v>
      </c>
      <c r="AS957" s="107"/>
    </row>
    <row r="958">
      <c r="A958" s="114" t="s">
        <v>646</v>
      </c>
      <c r="B958" s="94"/>
      <c r="C958" s="120" t="s">
        <v>2613</v>
      </c>
      <c r="D958" s="96"/>
      <c r="E958" s="116"/>
      <c r="F958" s="98"/>
      <c r="G958" s="94" t="s">
        <v>3439</v>
      </c>
      <c r="H958" s="100"/>
      <c r="I958" s="100"/>
      <c r="J958" s="101"/>
      <c r="K958" s="94"/>
      <c r="L958" s="111"/>
      <c r="M958" s="112" t="b">
        <v>1</v>
      </c>
      <c r="N958" s="113" t="b">
        <v>0</v>
      </c>
      <c r="O958" s="113" t="b">
        <v>0</v>
      </c>
      <c r="P958" s="113" t="b">
        <v>0</v>
      </c>
      <c r="Q958" s="107"/>
      <c r="R958" s="106" t="str">
        <f t="array" ref="R958">IFERROR(INDEX('印量調查區'!G:G, MATCH(A958, '印量調查區'!A:A, 0)), "")</f>
        <v/>
      </c>
      <c r="S958" s="118" t="s">
        <v>13239</v>
      </c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  <c r="AI958" s="107"/>
      <c r="AJ958" s="107"/>
      <c r="AK958" s="107"/>
      <c r="AL958" s="107"/>
      <c r="AM958" s="107"/>
      <c r="AN958" s="107"/>
      <c r="AO958" s="105"/>
      <c r="AP958" s="107"/>
      <c r="AQ958" s="109"/>
      <c r="AR958" s="109" t="str">
        <f>IFERROR(__xludf.DUMMYFUNCTION("IF(IFERROR(VLOOKUP(A958, IMPORTRANGE(""https://docs.google.com/spreadsheets/d/1f7uHQQgxgff8nh6aFDrh_cqkeFpcVPsvJILesm778_0"", ""工作表1!A:B""), 2, FALSE), """") &lt;&gt; """", ""有縮圖"", ""無縮圖"")"),"無縮圖")</f>
        <v>無縮圖</v>
      </c>
      <c r="AS958" s="107"/>
    </row>
    <row r="959">
      <c r="A959" s="114" t="s">
        <v>647</v>
      </c>
      <c r="B959" s="94"/>
      <c r="C959" s="120" t="s">
        <v>2071</v>
      </c>
      <c r="D959" s="97" t="s">
        <v>2071</v>
      </c>
      <c r="E959" s="116"/>
      <c r="F959" s="98"/>
      <c r="G959" s="94" t="s">
        <v>5722</v>
      </c>
      <c r="H959" s="100"/>
      <c r="I959" s="100"/>
      <c r="J959" s="101"/>
      <c r="K959" s="94"/>
      <c r="L959" s="111"/>
      <c r="M959" s="112" t="b">
        <v>1</v>
      </c>
      <c r="N959" s="113" t="b">
        <v>0</v>
      </c>
      <c r="O959" s="113" t="b">
        <v>0</v>
      </c>
      <c r="P959" s="113" t="b">
        <v>0</v>
      </c>
      <c r="Q959" s="107"/>
      <c r="R959" s="106" t="str">
        <f t="array" ref="R959">IFERROR(INDEX('印量調查區'!G:G, MATCH(A959, '印量調查區'!A:A, 0)), "")</f>
        <v/>
      </c>
      <c r="S959" s="107"/>
      <c r="T959" s="107"/>
      <c r="U959" s="107"/>
      <c r="V959" s="107"/>
      <c r="W959" s="118" t="s">
        <v>5726</v>
      </c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  <c r="AI959" s="107"/>
      <c r="AJ959" s="107"/>
      <c r="AK959" s="107"/>
      <c r="AL959" s="107"/>
      <c r="AM959" s="107"/>
      <c r="AN959" s="107"/>
      <c r="AO959" s="105"/>
      <c r="AP959" s="107"/>
      <c r="AQ959" s="109"/>
      <c r="AR959" s="109" t="str">
        <f>IFERROR(__xludf.DUMMYFUNCTION("IF(IFERROR(VLOOKUP(A959, IMPORTRANGE(""https://docs.google.com/spreadsheets/d/1f7uHQQgxgff8nh6aFDrh_cqkeFpcVPsvJILesm778_0"", ""工作表1!A:B""), 2, FALSE), """") &lt;&gt; """", ""有縮圖"", ""無縮圖"")"),"無縮圖")</f>
        <v>無縮圖</v>
      </c>
      <c r="AS959" s="107"/>
    </row>
    <row r="960">
      <c r="A960" s="114" t="s">
        <v>648</v>
      </c>
      <c r="B960" s="94"/>
      <c r="C960" s="120" t="s">
        <v>2123</v>
      </c>
      <c r="D960" s="115" t="s">
        <v>2993</v>
      </c>
      <c r="E960" s="116"/>
      <c r="F960" s="98"/>
      <c r="G960" s="94" t="s">
        <v>144</v>
      </c>
      <c r="H960" s="100"/>
      <c r="I960" s="100" t="s">
        <v>108</v>
      </c>
      <c r="J960" s="211" t="s">
        <v>4252</v>
      </c>
      <c r="K960" s="94" t="s">
        <v>13252</v>
      </c>
      <c r="L960" s="102"/>
      <c r="M960" s="112" t="b">
        <v>1</v>
      </c>
      <c r="N960" s="113" t="b">
        <v>1</v>
      </c>
      <c r="O960" s="113" t="b">
        <v>0</v>
      </c>
      <c r="P960" s="113" t="b">
        <v>1</v>
      </c>
      <c r="Q960" s="105"/>
      <c r="R960" s="106" t="str">
        <f t="array" ref="R960">IFERROR(INDEX('印量調查區'!G:G, MATCH(A960, '印量調查區'!A:A, 0)), "")</f>
        <v/>
      </c>
      <c r="S960" s="118" t="s">
        <v>13254</v>
      </c>
      <c r="T960" s="107"/>
      <c r="U960" s="107"/>
      <c r="V960" s="107"/>
      <c r="W960" s="118" t="s">
        <v>13258</v>
      </c>
      <c r="X960" s="107"/>
      <c r="Y960" s="107"/>
      <c r="Z960" s="118" t="s">
        <v>4653</v>
      </c>
      <c r="AA960" s="107"/>
      <c r="AB960" s="107"/>
      <c r="AC960" s="107"/>
      <c r="AD960" s="107"/>
      <c r="AE960" s="118" t="s">
        <v>13261</v>
      </c>
      <c r="AF960" s="118" t="s">
        <v>13263</v>
      </c>
      <c r="AG960" s="107"/>
      <c r="AI960" s="105"/>
      <c r="AJ960" s="107"/>
      <c r="AK960" s="107"/>
      <c r="AL960" s="118" t="s">
        <v>13264</v>
      </c>
      <c r="AM960" s="107"/>
      <c r="AN960" s="108"/>
      <c r="AO960" s="118" t="s">
        <v>13265</v>
      </c>
      <c r="AP960" s="118" t="s">
        <v>13267</v>
      </c>
      <c r="AQ960" s="109"/>
      <c r="AR960" s="109" t="str">
        <f>IFERROR(__xludf.DUMMYFUNCTION("IF(IFERROR(VLOOKUP(A960, IMPORTRANGE(""https://docs.google.com/spreadsheets/d/1f7uHQQgxgff8nh6aFDrh_cqkeFpcVPsvJILesm778_0"", ""工作表1!A:B""), 2, FALSE), """") &lt;&gt; """", ""有縮圖"", ""無縮圖"")"),"無縮圖")</f>
        <v>無縮圖</v>
      </c>
      <c r="AS960" s="107"/>
    </row>
    <row r="961">
      <c r="A961" s="114" t="s">
        <v>649</v>
      </c>
      <c r="B961" s="94"/>
      <c r="C961" s="95"/>
      <c r="D961" s="97" t="s">
        <v>3239</v>
      </c>
      <c r="E961" s="115" t="s">
        <v>3239</v>
      </c>
      <c r="F961" s="98"/>
      <c r="G961" s="94" t="s">
        <v>144</v>
      </c>
      <c r="H961" s="100"/>
      <c r="I961" s="100" t="s">
        <v>108</v>
      </c>
      <c r="J961" s="117" t="s">
        <v>145</v>
      </c>
      <c r="K961" s="94"/>
      <c r="L961" s="111"/>
      <c r="M961" s="112" t="b">
        <v>1</v>
      </c>
      <c r="N961" s="113" t="b">
        <v>1</v>
      </c>
      <c r="O961" s="113" t="b">
        <v>0</v>
      </c>
      <c r="P961" s="113" t="b">
        <v>0</v>
      </c>
      <c r="Q961" s="107"/>
      <c r="R961" s="106" t="str">
        <f t="array" ref="R961">IFERROR(INDEX('印量調查區'!G:G, MATCH(A961, '印量調查區'!A:A, 0)), "")</f>
        <v/>
      </c>
      <c r="S961" s="107"/>
      <c r="T961" s="107"/>
      <c r="U961" s="107"/>
      <c r="V961" s="107"/>
      <c r="W961" s="118" t="s">
        <v>13274</v>
      </c>
      <c r="X961" s="107"/>
      <c r="Y961" s="118" t="s">
        <v>13276</v>
      </c>
      <c r="Z961" s="118" t="s">
        <v>13277</v>
      </c>
      <c r="AA961" s="107"/>
      <c r="AB961" s="107"/>
      <c r="AC961" s="107"/>
      <c r="AD961" s="107"/>
      <c r="AE961" s="107"/>
      <c r="AF961" s="107"/>
      <c r="AG961" s="107"/>
      <c r="AH961" s="107"/>
      <c r="AI961" s="107"/>
      <c r="AJ961" s="107"/>
      <c r="AK961" s="107"/>
      <c r="AL961" s="118" t="s">
        <v>7427</v>
      </c>
      <c r="AM961" s="118" t="s">
        <v>13278</v>
      </c>
      <c r="AN961" s="107"/>
      <c r="AO961" s="105"/>
      <c r="AP961" s="107"/>
      <c r="AQ961" s="109"/>
      <c r="AR961" s="109" t="str">
        <f>IFERROR(__xludf.DUMMYFUNCTION("IF(IFERROR(VLOOKUP(A961, IMPORTRANGE(""https://docs.google.com/spreadsheets/d/1f7uHQQgxgff8nh6aFDrh_cqkeFpcVPsvJILesm778_0"", ""工作表1!A:B""), 2, FALSE), """") &lt;&gt; """", ""有縮圖"", ""無縮圖"")"),"有縮圖")</f>
        <v>有縮圖</v>
      </c>
      <c r="AS961" s="107"/>
    </row>
    <row r="962">
      <c r="A962" s="114" t="s">
        <v>650</v>
      </c>
      <c r="B962" s="94" t="s">
        <v>5854</v>
      </c>
      <c r="C962" s="120" t="s">
        <v>1993</v>
      </c>
      <c r="D962" s="96"/>
      <c r="E962" s="116"/>
      <c r="F962" s="98"/>
      <c r="G962" s="94" t="s">
        <v>144</v>
      </c>
      <c r="H962" s="100" t="s">
        <v>17</v>
      </c>
      <c r="I962" s="100" t="s">
        <v>108</v>
      </c>
      <c r="J962" s="117" t="s">
        <v>13282</v>
      </c>
      <c r="K962" s="94" t="s">
        <v>13283</v>
      </c>
      <c r="L962" s="111"/>
      <c r="M962" s="112" t="b">
        <v>1</v>
      </c>
      <c r="N962" s="113" t="b">
        <v>1</v>
      </c>
      <c r="O962" s="113" t="b">
        <v>1</v>
      </c>
      <c r="P962" s="113" t="b">
        <v>1</v>
      </c>
      <c r="Q962" s="105"/>
      <c r="R962" s="106" t="str">
        <f t="array" ref="R962">IFERROR(INDEX('印量調查區'!G:G, MATCH(A962, '印量調查區'!A:A, 0)), "")</f>
        <v/>
      </c>
      <c r="S962" s="118" t="s">
        <v>3751</v>
      </c>
      <c r="T962" s="107"/>
      <c r="U962" s="107"/>
      <c r="V962" s="107"/>
      <c r="W962" s="118" t="s">
        <v>3752</v>
      </c>
      <c r="X962" s="107"/>
      <c r="Y962" s="107"/>
      <c r="Z962" s="118" t="s">
        <v>3754</v>
      </c>
      <c r="AA962" s="105"/>
      <c r="AB962" s="107"/>
      <c r="AC962" s="107"/>
      <c r="AD962" s="107"/>
      <c r="AE962" s="107"/>
      <c r="AF962" s="107"/>
      <c r="AG962" s="107"/>
      <c r="AH962" s="107"/>
      <c r="AI962" s="107"/>
      <c r="AJ962" s="107"/>
      <c r="AK962" s="107"/>
      <c r="AL962" s="105"/>
      <c r="AN962" s="108" t="s">
        <v>13295</v>
      </c>
      <c r="AO962" s="118" t="s">
        <v>13303</v>
      </c>
      <c r="AP962" s="107"/>
      <c r="AQ962" s="109"/>
      <c r="AR962" s="109" t="str">
        <f>IFERROR(__xludf.DUMMYFUNCTION("IF(IFERROR(VLOOKUP(A962, IMPORTRANGE(""https://docs.google.com/spreadsheets/d/1f7uHQQgxgff8nh6aFDrh_cqkeFpcVPsvJILesm778_0"", ""工作表1!A:B""), 2, FALSE), """") &lt;&gt; """", ""有縮圖"", ""無縮圖"")"),"無縮圖")</f>
        <v>無縮圖</v>
      </c>
      <c r="AS962" s="107"/>
    </row>
    <row r="963">
      <c r="A963" s="114" t="s">
        <v>651</v>
      </c>
      <c r="B963" s="94"/>
      <c r="C963" s="120" t="s">
        <v>2683</v>
      </c>
      <c r="D963" s="97" t="s">
        <v>2683</v>
      </c>
      <c r="E963" s="116"/>
      <c r="F963" s="98"/>
      <c r="G963" s="94" t="s">
        <v>2088</v>
      </c>
      <c r="H963" s="100"/>
      <c r="I963" s="100"/>
      <c r="J963" s="117"/>
      <c r="K963" s="94"/>
      <c r="L963" s="111"/>
      <c r="M963" s="112" t="b">
        <v>1</v>
      </c>
      <c r="N963" s="113" t="b">
        <v>0</v>
      </c>
      <c r="O963" s="113" t="b">
        <v>0</v>
      </c>
      <c r="P963" s="113" t="b">
        <v>0</v>
      </c>
      <c r="Q963" s="107"/>
      <c r="R963" s="106" t="str">
        <f t="array" ref="R963">IFERROR(INDEX('印量調查區'!G:G, MATCH(A963, '印量調查區'!A:A, 0)), "")</f>
        <v/>
      </c>
      <c r="S963" s="107"/>
      <c r="T963" s="107"/>
      <c r="U963" s="107"/>
      <c r="V963" s="107"/>
      <c r="W963" s="118" t="s">
        <v>5087</v>
      </c>
      <c r="X963" s="107"/>
      <c r="Y963" s="107"/>
      <c r="Z963" s="107"/>
      <c r="AA963" s="107"/>
      <c r="AB963" s="107"/>
      <c r="AC963" s="107"/>
      <c r="AD963" s="107"/>
      <c r="AE963" s="118" t="s">
        <v>13308</v>
      </c>
      <c r="AF963" s="118" t="s">
        <v>13311</v>
      </c>
      <c r="AG963" s="118" t="s">
        <v>13312</v>
      </c>
      <c r="AH963" s="107"/>
      <c r="AI963" s="107"/>
      <c r="AJ963" s="107"/>
      <c r="AK963" s="107"/>
      <c r="AL963" s="118" t="s">
        <v>5090</v>
      </c>
      <c r="AM963" s="107"/>
      <c r="AN963" s="105"/>
      <c r="AO963" s="183"/>
      <c r="AP963" s="107"/>
      <c r="AQ963" s="109"/>
      <c r="AR963" s="109" t="str">
        <f>IFERROR(__xludf.DUMMYFUNCTION("IF(IFERROR(VLOOKUP(A963, IMPORTRANGE(""https://docs.google.com/spreadsheets/d/1f7uHQQgxgff8nh6aFDrh_cqkeFpcVPsvJILesm778_0"", ""工作表1!A:B""), 2, FALSE), """") &lt;&gt; """", ""有縮圖"", ""無縮圖"")"),"無縮圖")</f>
        <v>無縮圖</v>
      </c>
      <c r="AS963" s="107"/>
    </row>
    <row r="964">
      <c r="A964" s="114" t="s">
        <v>653</v>
      </c>
      <c r="B964" s="94"/>
      <c r="C964" s="95"/>
      <c r="D964" s="97" t="s">
        <v>2961</v>
      </c>
      <c r="E964" s="116"/>
      <c r="F964" s="98"/>
      <c r="G964" s="94" t="s">
        <v>144</v>
      </c>
      <c r="H964" s="100"/>
      <c r="I964" s="100"/>
      <c r="J964" s="117"/>
      <c r="K964" s="94"/>
      <c r="L964" s="111"/>
      <c r="M964" s="112" t="b">
        <v>1</v>
      </c>
      <c r="N964" s="113" t="b">
        <v>0</v>
      </c>
      <c r="O964" s="113" t="b">
        <v>0</v>
      </c>
      <c r="P964" s="113" t="b">
        <v>0</v>
      </c>
      <c r="Q964" s="107"/>
      <c r="R964" s="106" t="str">
        <f t="array" ref="R964">IFERROR(INDEX('印量調查區'!G:G, MATCH(A964, '印量調查區'!A:A, 0)), "")</f>
        <v/>
      </c>
      <c r="S964" s="118" t="s">
        <v>3751</v>
      </c>
      <c r="T964" s="107"/>
      <c r="U964" s="107"/>
      <c r="V964" s="107"/>
      <c r="W964" s="118" t="s">
        <v>3752</v>
      </c>
      <c r="X964" s="107"/>
      <c r="Y964" s="107"/>
      <c r="Z964" s="118" t="s">
        <v>3754</v>
      </c>
      <c r="AA964" s="107"/>
      <c r="AB964" s="107"/>
      <c r="AC964" s="107"/>
      <c r="AD964" s="107"/>
      <c r="AE964" s="118" t="s">
        <v>3756</v>
      </c>
      <c r="AF964" s="107"/>
      <c r="AG964" s="107"/>
      <c r="AH964" s="107"/>
      <c r="AI964" s="107"/>
      <c r="AJ964" s="107"/>
      <c r="AK964" s="107"/>
      <c r="AL964" s="107"/>
      <c r="AM964" s="107"/>
      <c r="AN964" s="105"/>
      <c r="AO964" s="183"/>
      <c r="AP964" s="107"/>
      <c r="AQ964" s="109"/>
      <c r="AR964" s="109" t="str">
        <f>IFERROR(__xludf.DUMMYFUNCTION("IF(IFERROR(VLOOKUP(A964, IMPORTRANGE(""https://docs.google.com/spreadsheets/d/1f7uHQQgxgff8nh6aFDrh_cqkeFpcVPsvJILesm778_0"", ""工作表1!A:B""), 2, FALSE), """") &lt;&gt; """", ""有縮圖"", ""無縮圖"")"),"無縮圖")</f>
        <v>無縮圖</v>
      </c>
      <c r="AS964" s="107"/>
    </row>
    <row r="965">
      <c r="A965" s="114" t="s">
        <v>655</v>
      </c>
      <c r="B965" s="94"/>
      <c r="C965" s="95"/>
      <c r="D965" s="97" t="s">
        <v>3419</v>
      </c>
      <c r="E965" s="116"/>
      <c r="F965" s="98"/>
      <c r="G965" s="94" t="s">
        <v>144</v>
      </c>
      <c r="H965" s="100"/>
      <c r="I965" s="100"/>
      <c r="J965" s="117" t="s">
        <v>3700</v>
      </c>
      <c r="K965" s="94"/>
      <c r="L965" s="111"/>
      <c r="M965" s="112" t="b">
        <v>1</v>
      </c>
      <c r="N965" s="113" t="b">
        <v>1</v>
      </c>
      <c r="O965" s="113" t="b">
        <v>0</v>
      </c>
      <c r="P965" s="113" t="b">
        <v>0</v>
      </c>
      <c r="Q965" s="107"/>
      <c r="R965" s="106" t="str">
        <f t="array" ref="R965">IFERROR(INDEX('印量調查區'!G:G, MATCH(A965, '印量調查區'!A:A, 0)), "")</f>
        <v/>
      </c>
      <c r="S965" s="118" t="s">
        <v>12396</v>
      </c>
      <c r="T965" s="107"/>
      <c r="U965" s="107"/>
      <c r="V965" s="107"/>
      <c r="W965" s="118" t="s">
        <v>12398</v>
      </c>
      <c r="X965" s="107"/>
      <c r="Y965" s="118" t="s">
        <v>12399</v>
      </c>
      <c r="Z965" s="118" t="s">
        <v>12400</v>
      </c>
      <c r="AA965" s="107"/>
      <c r="AB965" s="107"/>
      <c r="AC965" s="107"/>
      <c r="AD965" s="107"/>
      <c r="AE965" s="107"/>
      <c r="AF965" s="107"/>
      <c r="AG965" s="107"/>
      <c r="AH965" s="107"/>
      <c r="AI965" s="107"/>
      <c r="AJ965" s="107"/>
      <c r="AK965" s="107"/>
      <c r="AL965" s="107"/>
      <c r="AM965" s="107"/>
      <c r="AN965" s="107"/>
      <c r="AO965" s="105"/>
      <c r="AP965" s="105"/>
      <c r="AQ965" s="109"/>
      <c r="AR965" s="109" t="str">
        <f>IFERROR(__xludf.DUMMYFUNCTION("IF(IFERROR(VLOOKUP(A965, IMPORTRANGE(""https://docs.google.com/spreadsheets/d/1f7uHQQgxgff8nh6aFDrh_cqkeFpcVPsvJILesm778_0"", ""工作表1!A:B""), 2, FALSE), """") &lt;&gt; """", ""有縮圖"", ""無縮圖"")"),"無縮圖")</f>
        <v>無縮圖</v>
      </c>
      <c r="AS965" s="107"/>
    </row>
    <row r="966">
      <c r="A966" s="114" t="s">
        <v>658</v>
      </c>
      <c r="B966" s="94" t="s">
        <v>13330</v>
      </c>
      <c r="C966" s="120" t="s">
        <v>2462</v>
      </c>
      <c r="D966" s="97" t="s">
        <v>2462</v>
      </c>
      <c r="E966" s="116"/>
      <c r="F966" s="98"/>
      <c r="G966" s="94" t="s">
        <v>223</v>
      </c>
      <c r="H966" s="100"/>
      <c r="I966" s="100"/>
      <c r="J966" s="412"/>
      <c r="K966" s="94"/>
      <c r="L966" s="111"/>
      <c r="M966" s="112" t="b">
        <v>1</v>
      </c>
      <c r="N966" s="113" t="b">
        <v>0</v>
      </c>
      <c r="O966" s="113" t="b">
        <v>0</v>
      </c>
      <c r="P966" s="113" t="b">
        <v>0</v>
      </c>
      <c r="Q966" s="107"/>
      <c r="R966" s="106" t="str">
        <f t="array" ref="R966">IFERROR(INDEX('印量調查區'!G:G, MATCH(A966, '印量調查區'!A:A, 0)), "")</f>
        <v/>
      </c>
      <c r="S966" s="118" t="s">
        <v>13339</v>
      </c>
      <c r="T966" s="107"/>
      <c r="U966" s="107"/>
      <c r="V966" s="107"/>
      <c r="W966" s="118" t="s">
        <v>13341</v>
      </c>
      <c r="X966" s="107"/>
      <c r="Y966" s="107"/>
      <c r="Z966" s="107"/>
      <c r="AA966" s="107"/>
      <c r="AB966" s="107"/>
      <c r="AC966" s="107"/>
      <c r="AD966" s="107"/>
      <c r="AE966" s="107"/>
      <c r="AF966" s="118" t="s">
        <v>13343</v>
      </c>
      <c r="AG966" s="107"/>
      <c r="AH966" s="107"/>
      <c r="AI966" s="107"/>
      <c r="AJ966" s="107"/>
      <c r="AK966" s="107"/>
      <c r="AL966" s="107"/>
      <c r="AM966" s="107"/>
      <c r="AN966" s="107"/>
      <c r="AO966" s="108"/>
      <c r="AP966" s="105"/>
      <c r="AQ966" s="109"/>
      <c r="AR966" s="109" t="str">
        <f>IFERROR(__xludf.DUMMYFUNCTION("IF(IFERROR(VLOOKUP(A966, IMPORTRANGE(""https://docs.google.com/spreadsheets/d/1f7uHQQgxgff8nh6aFDrh_cqkeFpcVPsvJILesm778_0"", ""工作表1!A:B""), 2, FALSE), """") &lt;&gt; """", ""有縮圖"", ""無縮圖"")"),"無縮圖")</f>
        <v>無縮圖</v>
      </c>
      <c r="AS966" s="107"/>
    </row>
    <row r="967">
      <c r="A967" s="114" t="s">
        <v>659</v>
      </c>
      <c r="B967" s="94" t="s">
        <v>13346</v>
      </c>
      <c r="C967" s="95"/>
      <c r="D967" s="97" t="s">
        <v>3157</v>
      </c>
      <c r="E967" s="96"/>
      <c r="F967" s="98"/>
      <c r="G967" s="94" t="s">
        <v>6795</v>
      </c>
      <c r="H967" s="100"/>
      <c r="I967" s="100"/>
      <c r="J967" s="101"/>
      <c r="K967" s="94"/>
      <c r="L967" s="111"/>
      <c r="M967" s="112" t="b">
        <v>1</v>
      </c>
      <c r="N967" s="113" t="b">
        <v>0</v>
      </c>
      <c r="O967" s="113" t="b">
        <v>1</v>
      </c>
      <c r="P967" s="113" t="b">
        <v>0</v>
      </c>
      <c r="Q967" s="107"/>
      <c r="R967" s="106" t="str">
        <f t="array" ref="R967">IFERROR(INDEX('印量調查區'!G:G, MATCH(A967, '印量調查區'!A:A, 0)), "")</f>
        <v/>
      </c>
      <c r="S967" s="118" t="s">
        <v>13350</v>
      </c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  <c r="AI967" s="107"/>
      <c r="AJ967" s="107"/>
      <c r="AK967" s="107"/>
      <c r="AL967" s="107"/>
      <c r="AM967" s="107"/>
      <c r="AN967" s="118" t="s">
        <v>13354</v>
      </c>
      <c r="AO967" s="105"/>
      <c r="AP967" s="105"/>
      <c r="AQ967" s="109"/>
      <c r="AR967" s="109" t="str">
        <f>IFERROR(__xludf.DUMMYFUNCTION("IF(IFERROR(VLOOKUP(A967, IMPORTRANGE(""https://docs.google.com/spreadsheets/d/1f7uHQQgxgff8nh6aFDrh_cqkeFpcVPsvJILesm778_0"", ""工作表1!A:B""), 2, FALSE), """") &lt;&gt; """", ""有縮圖"", ""無縮圖"")"),"無縮圖")</f>
        <v>無縮圖</v>
      </c>
      <c r="AS967" s="107"/>
    </row>
    <row r="968">
      <c r="A968" s="114" t="s">
        <v>660</v>
      </c>
      <c r="B968" s="94"/>
      <c r="C968" s="95"/>
      <c r="D968" s="97" t="s">
        <v>3175</v>
      </c>
      <c r="E968" s="96"/>
      <c r="F968" s="98"/>
      <c r="G968" s="94"/>
      <c r="H968" s="100"/>
      <c r="I968" s="100"/>
      <c r="J968" s="101"/>
      <c r="K968" s="94"/>
      <c r="L968" s="111"/>
      <c r="M968" s="112" t="b">
        <v>0</v>
      </c>
      <c r="N968" s="113" t="b">
        <v>0</v>
      </c>
      <c r="O968" s="113" t="b">
        <v>0</v>
      </c>
      <c r="P968" s="113" t="b">
        <v>0</v>
      </c>
      <c r="Q968" s="107"/>
      <c r="R968" s="106" t="str">
        <f t="array" ref="R968">IFERROR(INDEX('印量調查區'!G:G, MATCH(A968, '印量調查區'!A:A, 0)), "")</f>
        <v/>
      </c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  <c r="AI968" s="107"/>
      <c r="AJ968" s="107"/>
      <c r="AK968" s="107"/>
      <c r="AL968" s="107"/>
      <c r="AM968" s="107"/>
      <c r="AN968" s="108"/>
      <c r="AO968" s="105"/>
      <c r="AP968" s="107"/>
      <c r="AQ968" s="109"/>
      <c r="AR968" s="109" t="str">
        <f>IFERROR(__xludf.DUMMYFUNCTION("IF(IFERROR(VLOOKUP(A968, IMPORTRANGE(""https://docs.google.com/spreadsheets/d/1f7uHQQgxgff8nh6aFDrh_cqkeFpcVPsvJILesm778_0"", ""工作表1!A:B""), 2, FALSE), """") &lt;&gt; """", ""有縮圖"", ""無縮圖"")"),"無縮圖")</f>
        <v>無縮圖</v>
      </c>
      <c r="AS968" s="108"/>
    </row>
    <row r="969">
      <c r="A969" s="114" t="s">
        <v>661</v>
      </c>
      <c r="B969" s="94" t="s">
        <v>4324</v>
      </c>
      <c r="C969" s="120" t="s">
        <v>2119</v>
      </c>
      <c r="D969" s="97" t="s">
        <v>2119</v>
      </c>
      <c r="E969" s="116"/>
      <c r="F969" s="98"/>
      <c r="G969" s="94" t="s">
        <v>4325</v>
      </c>
      <c r="H969" s="100"/>
      <c r="I969" s="100"/>
      <c r="J969" s="117"/>
      <c r="K969" s="94"/>
      <c r="L969" s="111"/>
      <c r="M969" s="112" t="b">
        <v>1</v>
      </c>
      <c r="N969" s="113" t="b">
        <v>0</v>
      </c>
      <c r="O969" s="113" t="b">
        <v>0</v>
      </c>
      <c r="P969" s="113" t="b">
        <v>0</v>
      </c>
      <c r="Q969" s="107"/>
      <c r="R969" s="106" t="str">
        <f t="array" ref="R969">IFERROR(INDEX('印量調查區'!G:G, MATCH(A969, '印量調查區'!A:A, 0)), "")</f>
        <v/>
      </c>
      <c r="S969" s="107"/>
      <c r="T969" s="107"/>
      <c r="U969" s="107"/>
      <c r="V969" s="107"/>
      <c r="W969" s="118" t="s">
        <v>4327</v>
      </c>
      <c r="X969" s="107"/>
      <c r="Y969" s="118" t="s">
        <v>4328</v>
      </c>
      <c r="Z969" s="118" t="s">
        <v>4329</v>
      </c>
      <c r="AA969" s="107"/>
      <c r="AB969" s="107"/>
      <c r="AC969" s="107"/>
      <c r="AD969" s="107"/>
      <c r="AE969" s="107"/>
      <c r="AF969" s="107"/>
      <c r="AG969" s="107"/>
      <c r="AH969" s="107"/>
      <c r="AI969" s="107"/>
      <c r="AJ969" s="107"/>
      <c r="AK969" s="107"/>
      <c r="AL969" s="107"/>
      <c r="AM969" s="107"/>
      <c r="AN969" s="107"/>
      <c r="AO969" s="105"/>
      <c r="AP969" s="107"/>
      <c r="AQ969" s="109"/>
      <c r="AR969" s="109" t="str">
        <f>IFERROR(__xludf.DUMMYFUNCTION("IF(IFERROR(VLOOKUP(A969, IMPORTRANGE(""https://docs.google.com/spreadsheets/d/1f7uHQQgxgff8nh6aFDrh_cqkeFpcVPsvJILesm778_0"", ""工作表1!A:B""), 2, FALSE), """") &lt;&gt; """", ""有縮圖"", ""無縮圖"")"),"有縮圖")</f>
        <v>有縮圖</v>
      </c>
      <c r="AS969" s="107"/>
    </row>
    <row r="970">
      <c r="A970" s="114" t="s">
        <v>662</v>
      </c>
      <c r="B970" s="94"/>
      <c r="C970" s="95"/>
      <c r="D970" s="115" t="s">
        <v>3237</v>
      </c>
      <c r="E970" s="97" t="s">
        <v>3237</v>
      </c>
      <c r="F970" s="98"/>
      <c r="G970" s="94" t="s">
        <v>144</v>
      </c>
      <c r="H970" s="100" t="s">
        <v>34</v>
      </c>
      <c r="I970" s="100" t="s">
        <v>108</v>
      </c>
      <c r="J970" s="117" t="s">
        <v>145</v>
      </c>
      <c r="K970" s="94" t="s">
        <v>13372</v>
      </c>
      <c r="L970" s="111"/>
      <c r="M970" s="112" t="b">
        <v>1</v>
      </c>
      <c r="N970" s="113" t="b">
        <v>1</v>
      </c>
      <c r="O970" s="113" t="b">
        <v>0</v>
      </c>
      <c r="P970" s="113" t="b">
        <v>1</v>
      </c>
      <c r="Q970" s="107"/>
      <c r="R970" s="106" t="str">
        <f t="array" ref="R970">IFERROR(INDEX('印量調查區'!G:G, MATCH(A970, '印量調查區'!A:A, 0)), "")</f>
        <v/>
      </c>
      <c r="S970" s="118" t="s">
        <v>6931</v>
      </c>
      <c r="T970" s="107"/>
      <c r="U970" s="107"/>
      <c r="V970" s="107"/>
      <c r="W970" s="118" t="s">
        <v>6932</v>
      </c>
      <c r="X970" s="107"/>
      <c r="Y970" s="107"/>
      <c r="Z970" s="118" t="s">
        <v>6933</v>
      </c>
      <c r="AA970" s="118" t="s">
        <v>6934</v>
      </c>
      <c r="AB970" s="107"/>
      <c r="AC970" s="107"/>
      <c r="AD970" s="107"/>
      <c r="AE970" s="107"/>
      <c r="AF970" s="107"/>
      <c r="AG970" s="107"/>
      <c r="AH970" s="107"/>
      <c r="AI970" s="107"/>
      <c r="AJ970" s="107"/>
      <c r="AK970" s="107"/>
      <c r="AL970" s="107"/>
      <c r="AM970" s="107"/>
      <c r="AN970" s="105"/>
      <c r="AO970" s="108" t="s">
        <v>13376</v>
      </c>
      <c r="AP970" s="107"/>
      <c r="AQ970" s="109"/>
      <c r="AR970" s="109" t="str">
        <f>IFERROR(__xludf.DUMMYFUNCTION("IF(IFERROR(VLOOKUP(A970, IMPORTRANGE(""https://docs.google.com/spreadsheets/d/1f7uHQQgxgff8nh6aFDrh_cqkeFpcVPsvJILesm778_0"", ""工作表1!A:B""), 2, FALSE), """") &lt;&gt; """", ""有縮圖"", ""無縮圖"")"),"有縮圖")</f>
        <v>有縮圖</v>
      </c>
      <c r="AS970" s="107"/>
    </row>
    <row r="971">
      <c r="A971" s="114" t="s">
        <v>664</v>
      </c>
      <c r="B971" s="94"/>
      <c r="C971" s="120" t="s">
        <v>2369</v>
      </c>
      <c r="D971" s="96"/>
      <c r="E971" s="115" t="s">
        <v>3142</v>
      </c>
      <c r="F971" s="98"/>
      <c r="G971" s="94" t="s">
        <v>144</v>
      </c>
      <c r="H971" s="100"/>
      <c r="I971" s="100"/>
      <c r="J971" s="211"/>
      <c r="K971" s="94"/>
      <c r="L971" s="111"/>
      <c r="M971" s="112" t="b">
        <v>1</v>
      </c>
      <c r="N971" s="113" t="b">
        <v>0</v>
      </c>
      <c r="O971" s="113" t="b">
        <v>0</v>
      </c>
      <c r="P971" s="113" t="b">
        <v>0</v>
      </c>
      <c r="Q971" s="107"/>
      <c r="R971" s="106" t="str">
        <f t="array" ref="R971">IFERROR(INDEX('印量調查區'!G:G, MATCH(A971, '印量調查區'!A:A, 0)), "")</f>
        <v/>
      </c>
      <c r="S971" s="118" t="s">
        <v>7832</v>
      </c>
      <c r="T971" s="107"/>
      <c r="U971" s="107"/>
      <c r="V971" s="107"/>
      <c r="W971" s="118" t="s">
        <v>7833</v>
      </c>
      <c r="X971" s="107"/>
      <c r="Y971" s="107"/>
      <c r="Z971" s="118" t="s">
        <v>7834</v>
      </c>
      <c r="AA971" s="107"/>
      <c r="AB971" s="107"/>
      <c r="AC971" s="107"/>
      <c r="AD971" s="107"/>
      <c r="AE971" s="118" t="s">
        <v>7835</v>
      </c>
      <c r="AF971" s="107"/>
      <c r="AG971" s="107"/>
      <c r="AH971" s="107"/>
      <c r="AI971" s="107"/>
      <c r="AJ971" s="107"/>
      <c r="AK971" s="107"/>
      <c r="AL971" s="118" t="s">
        <v>7837</v>
      </c>
      <c r="AM971" s="107"/>
      <c r="AN971" s="105"/>
      <c r="AO971" s="107"/>
      <c r="AP971" s="107"/>
      <c r="AQ971" s="109"/>
      <c r="AR971" s="109" t="str">
        <f>IFERROR(__xludf.DUMMYFUNCTION("IF(IFERROR(VLOOKUP(A971, IMPORTRANGE(""https://docs.google.com/spreadsheets/d/1f7uHQQgxgff8nh6aFDrh_cqkeFpcVPsvJILesm778_0"", ""工作表1!A:B""), 2, FALSE), """") &lt;&gt; """", ""有縮圖"", ""無縮圖"")"),"有縮圖")</f>
        <v>有縮圖</v>
      </c>
      <c r="AS971" s="107"/>
    </row>
    <row r="972">
      <c r="A972" s="114" t="s">
        <v>666</v>
      </c>
      <c r="B972" s="94" t="s">
        <v>13389</v>
      </c>
      <c r="C972" s="95"/>
      <c r="D972" s="96"/>
      <c r="E972" s="115" t="s">
        <v>2160</v>
      </c>
      <c r="F972" s="98"/>
      <c r="G972" s="94" t="s">
        <v>144</v>
      </c>
      <c r="H972" s="99"/>
      <c r="I972" s="99"/>
      <c r="J972" s="110"/>
      <c r="K972" s="98"/>
      <c r="L972" s="111"/>
      <c r="M972" s="112" t="b">
        <v>1</v>
      </c>
      <c r="N972" s="113" t="b">
        <v>0</v>
      </c>
      <c r="O972" s="113" t="b">
        <v>0</v>
      </c>
      <c r="P972" s="113" t="b">
        <v>0</v>
      </c>
      <c r="Q972" s="107"/>
      <c r="R972" s="106" t="str">
        <f t="array" ref="R972">IFERROR(INDEX('印量調查區'!G:G, MATCH(A972, '印量調查區'!A:A, 0)), "")</f>
        <v/>
      </c>
      <c r="S972" s="118" t="s">
        <v>13395</v>
      </c>
      <c r="T972" s="107"/>
      <c r="U972" s="107"/>
      <c r="V972" s="107"/>
      <c r="W972" s="118" t="s">
        <v>13396</v>
      </c>
      <c r="X972" s="107"/>
      <c r="Y972" s="118" t="s">
        <v>13399</v>
      </c>
      <c r="Z972" s="118" t="s">
        <v>13402</v>
      </c>
      <c r="AA972" s="107"/>
      <c r="AB972" s="107"/>
      <c r="AC972" s="107"/>
      <c r="AD972" s="107"/>
      <c r="AE972" s="107"/>
      <c r="AF972" s="107"/>
      <c r="AG972" s="107"/>
      <c r="AH972" s="107"/>
      <c r="AI972" s="107"/>
      <c r="AJ972" s="107"/>
      <c r="AK972" s="107"/>
      <c r="AL972" s="105"/>
      <c r="AM972" s="107"/>
      <c r="AN972" s="107"/>
      <c r="AO972" s="107"/>
      <c r="AP972" s="107"/>
      <c r="AQ972" s="109"/>
      <c r="AR972" s="109" t="str">
        <f>IFERROR(__xludf.DUMMYFUNCTION("IF(IFERROR(VLOOKUP(A972, IMPORTRANGE(""https://docs.google.com/spreadsheets/d/1f7uHQQgxgff8nh6aFDrh_cqkeFpcVPsvJILesm778_0"", ""工作表1!A:B""), 2, FALSE), """") &lt;&gt; """", ""有縮圖"", ""無縮圖"")"),"無縮圖")</f>
        <v>無縮圖</v>
      </c>
      <c r="AS972" s="107"/>
    </row>
    <row r="973">
      <c r="A973" s="114" t="s">
        <v>667</v>
      </c>
      <c r="B973" s="94" t="s">
        <v>894</v>
      </c>
      <c r="C973" s="120" t="s">
        <v>2168</v>
      </c>
      <c r="D973" s="97" t="s">
        <v>2168</v>
      </c>
      <c r="E973" s="116"/>
      <c r="F973" s="98"/>
      <c r="G973" s="94" t="s">
        <v>11029</v>
      </c>
      <c r="H973" s="100"/>
      <c r="I973" s="100"/>
      <c r="J973" s="117"/>
      <c r="K973" s="94"/>
      <c r="L973" s="111"/>
      <c r="M973" s="112" t="b">
        <v>1</v>
      </c>
      <c r="N973" s="113" t="b">
        <v>0</v>
      </c>
      <c r="O973" s="113" t="b">
        <v>1</v>
      </c>
      <c r="P973" s="113" t="b">
        <v>0</v>
      </c>
      <c r="Q973" s="107"/>
      <c r="R973" s="106" t="str">
        <f t="array" ref="R973">IFERROR(INDEX('印量調查區'!G:G, MATCH(A973, '印量調查區'!A:A, 0)), "")</f>
        <v/>
      </c>
      <c r="S973" s="107"/>
      <c r="T973" s="107"/>
      <c r="U973" s="107"/>
      <c r="V973" s="107"/>
      <c r="W973" s="118" t="s">
        <v>11030</v>
      </c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  <c r="AI973" s="107"/>
      <c r="AJ973" s="107"/>
      <c r="AK973" s="107"/>
      <c r="AL973" s="107"/>
      <c r="AM973" s="107"/>
      <c r="AN973" s="118" t="s">
        <v>13407</v>
      </c>
      <c r="AO973" s="105"/>
      <c r="AP973" s="107"/>
      <c r="AQ973" s="109"/>
      <c r="AR973" s="109" t="str">
        <f>IFERROR(__xludf.DUMMYFUNCTION("IF(IFERROR(VLOOKUP(A973, IMPORTRANGE(""https://docs.google.com/spreadsheets/d/1f7uHQQgxgff8nh6aFDrh_cqkeFpcVPsvJILesm778_0"", ""工作表1!A:B""), 2, FALSE), """") &lt;&gt; """", ""有縮圖"", ""無縮圖"")"),"無縮圖")</f>
        <v>無縮圖</v>
      </c>
      <c r="AS973" s="107"/>
    </row>
    <row r="974">
      <c r="A974" s="114" t="s">
        <v>668</v>
      </c>
      <c r="B974" s="94"/>
      <c r="C974" s="120" t="s">
        <v>2361</v>
      </c>
      <c r="D974" s="116"/>
      <c r="E974" s="96"/>
      <c r="F974" s="98"/>
      <c r="G974" s="94" t="s">
        <v>144</v>
      </c>
      <c r="H974" s="100"/>
      <c r="I974" s="100"/>
      <c r="J974" s="101"/>
      <c r="K974" s="94"/>
      <c r="L974" s="111"/>
      <c r="M974" s="112" t="b">
        <v>1</v>
      </c>
      <c r="N974" s="113" t="b">
        <v>0</v>
      </c>
      <c r="O974" s="113" t="b">
        <v>0</v>
      </c>
      <c r="P974" s="113" t="b">
        <v>0</v>
      </c>
      <c r="Q974" s="105"/>
      <c r="R974" s="106" t="str">
        <f t="array" ref="R974">IFERROR(INDEX('印量調查區'!G:G, MATCH(A974, '印量調查區'!A:A, 0)), "")</f>
        <v/>
      </c>
      <c r="S974" s="118" t="s">
        <v>13409</v>
      </c>
      <c r="T974" s="107"/>
      <c r="U974" s="105"/>
      <c r="V974" s="107"/>
      <c r="W974" s="105"/>
      <c r="X974" s="107"/>
      <c r="Y974" s="118" t="s">
        <v>13410</v>
      </c>
      <c r="Z974" s="105"/>
      <c r="AA974" s="107"/>
      <c r="AB974" s="107"/>
      <c r="AC974" s="107"/>
      <c r="AD974" s="107"/>
      <c r="AE974" s="107"/>
      <c r="AF974" s="107"/>
      <c r="AG974" s="105"/>
      <c r="AH974" s="107"/>
      <c r="AJ974" s="107"/>
      <c r="AK974" s="107"/>
      <c r="AL974" s="105"/>
      <c r="AM974" s="107"/>
      <c r="AN974" s="105"/>
      <c r="AO974" s="105"/>
      <c r="AP974" s="105"/>
      <c r="AQ974" s="109"/>
      <c r="AR974" s="109" t="str">
        <f>IFERROR(__xludf.DUMMYFUNCTION("IF(IFERROR(VLOOKUP(A974, IMPORTRANGE(""https://docs.google.com/spreadsheets/d/1f7uHQQgxgff8nh6aFDrh_cqkeFpcVPsvJILesm778_0"", ""工作表1!A:B""), 2, FALSE), """") &lt;&gt; """", ""有縮圖"", ""無縮圖"")"),"無縮圖")</f>
        <v>無縮圖</v>
      </c>
      <c r="AS974" s="107"/>
    </row>
    <row r="975">
      <c r="A975" s="114" t="s">
        <v>670</v>
      </c>
      <c r="B975" s="94" t="s">
        <v>13413</v>
      </c>
      <c r="C975" s="120" t="s">
        <v>2181</v>
      </c>
      <c r="D975" s="96"/>
      <c r="E975" s="96"/>
      <c r="F975" s="98"/>
      <c r="G975" s="94" t="s">
        <v>144</v>
      </c>
      <c r="H975" s="100" t="s">
        <v>35</v>
      </c>
      <c r="I975" s="100" t="s">
        <v>84</v>
      </c>
      <c r="J975" s="211"/>
      <c r="K975" s="94" t="s">
        <v>13417</v>
      </c>
      <c r="L975" s="111"/>
      <c r="M975" s="112" t="b">
        <v>1</v>
      </c>
      <c r="N975" s="113" t="b">
        <v>1</v>
      </c>
      <c r="O975" s="113" t="b">
        <v>0</v>
      </c>
      <c r="P975" s="113" t="b">
        <v>1</v>
      </c>
      <c r="Q975" s="107"/>
      <c r="R975" s="106" t="str">
        <f t="array" ref="R975">IFERROR(INDEX('印量調查區'!G:G, MATCH(A975, '印量調查區'!A:A, 0)), "")</f>
        <v/>
      </c>
      <c r="S975" s="118" t="s">
        <v>13419</v>
      </c>
      <c r="T975" s="118" t="s">
        <v>13424</v>
      </c>
      <c r="U975" s="107"/>
      <c r="V975" s="107"/>
      <c r="W975" s="118" t="s">
        <v>13426</v>
      </c>
      <c r="X975" s="118" t="s">
        <v>13429</v>
      </c>
      <c r="Y975" s="107"/>
      <c r="Z975" s="107"/>
      <c r="AA975" s="107"/>
      <c r="AB975" s="107"/>
      <c r="AC975" s="107"/>
      <c r="AD975" s="107"/>
      <c r="AE975" s="118" t="s">
        <v>13431</v>
      </c>
      <c r="AF975" s="118" t="s">
        <v>13432</v>
      </c>
      <c r="AG975" s="118" t="s">
        <v>13434</v>
      </c>
      <c r="AH975" s="107"/>
      <c r="AI975" s="107"/>
      <c r="AJ975" s="107"/>
      <c r="AK975" s="107"/>
      <c r="AL975" s="118" t="s">
        <v>13435</v>
      </c>
      <c r="AM975" s="107"/>
      <c r="AN975" s="105"/>
      <c r="AO975" s="28" t="s">
        <v>13436</v>
      </c>
      <c r="AP975" s="107"/>
      <c r="AQ975" s="109"/>
      <c r="AR975" s="109" t="str">
        <f>IFERROR(__xludf.DUMMYFUNCTION("IF(IFERROR(VLOOKUP(A975, IMPORTRANGE(""https://docs.google.com/spreadsheets/d/1f7uHQQgxgff8nh6aFDrh_cqkeFpcVPsvJILesm778_0"", ""工作表1!A:B""), 2, FALSE), """") &lt;&gt; """", ""有縮圖"", ""無縮圖"")"),"無縮圖")</f>
        <v>無縮圖</v>
      </c>
      <c r="AS975" s="107"/>
    </row>
    <row r="976">
      <c r="A976" s="114" t="s">
        <v>671</v>
      </c>
      <c r="B976" s="94" t="s">
        <v>6938</v>
      </c>
      <c r="C976" s="120" t="s">
        <v>2552</v>
      </c>
      <c r="D976" s="97" t="s">
        <v>3206</v>
      </c>
      <c r="E976" s="96"/>
      <c r="F976" s="98"/>
      <c r="G976" s="94" t="s">
        <v>144</v>
      </c>
      <c r="H976" s="100"/>
      <c r="I976" s="100" t="s">
        <v>108</v>
      </c>
      <c r="J976" s="117" t="s">
        <v>145</v>
      </c>
      <c r="K976" s="94"/>
      <c r="L976" s="111"/>
      <c r="M976" s="112" t="b">
        <v>1</v>
      </c>
      <c r="N976" s="113" t="b">
        <v>1</v>
      </c>
      <c r="O976" s="113" t="b">
        <v>0</v>
      </c>
      <c r="P976" s="113" t="b">
        <v>0</v>
      </c>
      <c r="Q976" s="107"/>
      <c r="R976" s="106" t="str">
        <f t="array" ref="R976">IFERROR(INDEX('印量調查區'!G:G, MATCH(A976, '印量調查區'!A:A, 0)), "")</f>
        <v/>
      </c>
      <c r="S976" s="118" t="s">
        <v>6940</v>
      </c>
      <c r="T976" s="107"/>
      <c r="U976" s="107"/>
      <c r="V976" s="107"/>
      <c r="W976" s="118" t="s">
        <v>6941</v>
      </c>
      <c r="X976" s="107"/>
      <c r="Y976" s="118" t="s">
        <v>6942</v>
      </c>
      <c r="Z976" s="118" t="s">
        <v>6943</v>
      </c>
      <c r="AA976" s="107"/>
      <c r="AB976" s="107"/>
      <c r="AC976" s="107"/>
      <c r="AD976" s="107"/>
      <c r="AE976" s="107"/>
      <c r="AF976" s="107"/>
      <c r="AG976" s="107"/>
      <c r="AH976" s="107"/>
      <c r="AI976" s="118" t="s">
        <v>6944</v>
      </c>
      <c r="AJ976" s="107"/>
      <c r="AK976" s="107"/>
      <c r="AL976" s="107"/>
      <c r="AM976" s="107"/>
      <c r="AN976" s="107"/>
      <c r="AO976" s="105"/>
      <c r="AP976" s="105"/>
      <c r="AQ976" s="109"/>
      <c r="AR976" s="109" t="str">
        <f>IFERROR(__xludf.DUMMYFUNCTION("IF(IFERROR(VLOOKUP(A976, IMPORTRANGE(""https://docs.google.com/spreadsheets/d/1f7uHQQgxgff8nh6aFDrh_cqkeFpcVPsvJILesm778_0"", ""工作表1!A:B""), 2, FALSE), """") &lt;&gt; """", ""有縮圖"", ""無縮圖"")"),"有縮圖")</f>
        <v>有縮圖</v>
      </c>
      <c r="AS976" s="107"/>
    </row>
    <row r="977">
      <c r="A977" s="114" t="s">
        <v>672</v>
      </c>
      <c r="B977" s="94" t="s">
        <v>9708</v>
      </c>
      <c r="C977" s="120" t="s">
        <v>2368</v>
      </c>
      <c r="D977" s="116"/>
      <c r="E977" s="97" t="s">
        <v>3642</v>
      </c>
      <c r="F977" s="98"/>
      <c r="G977" s="94" t="s">
        <v>144</v>
      </c>
      <c r="H977" s="100" t="s">
        <v>34</v>
      </c>
      <c r="I977" s="100" t="s">
        <v>108</v>
      </c>
      <c r="J977" s="117" t="s">
        <v>9097</v>
      </c>
      <c r="K977" s="94" t="s">
        <v>13450</v>
      </c>
      <c r="L977" s="111"/>
      <c r="M977" s="112" t="b">
        <v>1</v>
      </c>
      <c r="N977" s="113" t="b">
        <v>1</v>
      </c>
      <c r="O977" s="113" t="b">
        <v>0</v>
      </c>
      <c r="P977" s="113" t="b">
        <v>1</v>
      </c>
      <c r="Q977" s="107"/>
      <c r="R977" s="106" t="str">
        <f t="array" ref="R977">IFERROR(INDEX('印量調查區'!G:G, MATCH(A977, '印量調查區'!A:A, 0)), "")</f>
        <v/>
      </c>
      <c r="S977" s="118" t="s">
        <v>9714</v>
      </c>
      <c r="T977" s="107"/>
      <c r="U977" s="107"/>
      <c r="V977" s="107"/>
      <c r="W977" s="118" t="s">
        <v>9716</v>
      </c>
      <c r="X977" s="107"/>
      <c r="Y977" s="107"/>
      <c r="Z977" s="118" t="s">
        <v>9717</v>
      </c>
      <c r="AA977" s="107"/>
      <c r="AB977" s="107"/>
      <c r="AC977" s="107"/>
      <c r="AD977" s="107"/>
      <c r="AE977" s="118" t="s">
        <v>9718</v>
      </c>
      <c r="AF977" s="107"/>
      <c r="AG977" s="107"/>
      <c r="AH977" s="107"/>
      <c r="AI977" s="118" t="s">
        <v>9719</v>
      </c>
      <c r="AJ977" s="118" t="s">
        <v>9720</v>
      </c>
      <c r="AK977" s="107"/>
      <c r="AL977" s="107"/>
      <c r="AM977" s="107"/>
      <c r="AN977" s="107"/>
      <c r="AO977" s="118" t="s">
        <v>13458</v>
      </c>
      <c r="AP977" s="108" t="s">
        <v>13460</v>
      </c>
      <c r="AQ977" s="109"/>
      <c r="AR977" s="109" t="str">
        <f>IFERROR(__xludf.DUMMYFUNCTION("IF(IFERROR(VLOOKUP(A977, IMPORTRANGE(""https://docs.google.com/spreadsheets/d/1f7uHQQgxgff8nh6aFDrh_cqkeFpcVPsvJILesm778_0"", ""工作表1!A:B""), 2, FALSE), """") &lt;&gt; """", ""有縮圖"", ""無縮圖"")"),"無縮圖")</f>
        <v>無縮圖</v>
      </c>
      <c r="AS977" s="107"/>
    </row>
    <row r="978">
      <c r="A978" s="114" t="s">
        <v>673</v>
      </c>
      <c r="B978" s="94"/>
      <c r="C978" s="95"/>
      <c r="D978" s="116"/>
      <c r="E978" s="97" t="s">
        <v>2068</v>
      </c>
      <c r="F978" s="98"/>
      <c r="G978" s="94" t="s">
        <v>144</v>
      </c>
      <c r="H978" s="100"/>
      <c r="I978" s="100"/>
      <c r="J978" s="117"/>
      <c r="K978" s="94"/>
      <c r="L978" s="111"/>
      <c r="M978" s="112" t="b">
        <v>1</v>
      </c>
      <c r="N978" s="113" t="b">
        <v>0</v>
      </c>
      <c r="O978" s="113" t="b">
        <v>1</v>
      </c>
      <c r="P978" s="113" t="b">
        <v>0</v>
      </c>
      <c r="Q978" s="107"/>
      <c r="R978" s="106" t="str">
        <f t="array" ref="R978">IFERROR(INDEX('印量調查區'!G:G, MATCH(A978, '印量調查區'!A:A, 0)), "")</f>
        <v/>
      </c>
      <c r="S978" s="118" t="s">
        <v>13465</v>
      </c>
      <c r="T978" s="107"/>
      <c r="U978" s="107"/>
      <c r="V978" s="107"/>
      <c r="W978" s="118" t="s">
        <v>13466</v>
      </c>
      <c r="X978" s="107"/>
      <c r="Y978" s="107"/>
      <c r="Z978" s="118" t="s">
        <v>13467</v>
      </c>
      <c r="AA978" s="107"/>
      <c r="AB978" s="107"/>
      <c r="AC978" s="107"/>
      <c r="AD978" s="107"/>
      <c r="AE978" s="118" t="s">
        <v>13469</v>
      </c>
      <c r="AF978" s="107"/>
      <c r="AG978" s="107"/>
      <c r="AH978" s="107"/>
      <c r="AI978" s="107"/>
      <c r="AJ978" s="118" t="s">
        <v>13471</v>
      </c>
      <c r="AK978" s="107"/>
      <c r="AL978" s="107"/>
      <c r="AM978" s="107"/>
      <c r="AN978" s="118" t="s">
        <v>13472</v>
      </c>
      <c r="AO978" s="105"/>
      <c r="AP978" s="107"/>
      <c r="AQ978" s="109"/>
      <c r="AR978" s="109" t="str">
        <f>IFERROR(__xludf.DUMMYFUNCTION("IF(IFERROR(VLOOKUP(A978, IMPORTRANGE(""https://docs.google.com/spreadsheets/d/1f7uHQQgxgff8nh6aFDrh_cqkeFpcVPsvJILesm778_0"", ""工作表1!A:B""), 2, FALSE), """") &lt;&gt; """", ""有縮圖"", ""無縮圖"")"),"無縮圖")</f>
        <v>無縮圖</v>
      </c>
      <c r="AS978" s="107"/>
    </row>
    <row r="979">
      <c r="A979" s="385" t="s">
        <v>674</v>
      </c>
      <c r="B979" s="94"/>
      <c r="C979" s="120" t="s">
        <v>356</v>
      </c>
      <c r="D979" s="115" t="s">
        <v>3135</v>
      </c>
      <c r="E979" s="116"/>
      <c r="F979" s="98"/>
      <c r="G979" s="94" t="s">
        <v>8409</v>
      </c>
      <c r="H979" s="100"/>
      <c r="I979" s="100"/>
      <c r="J979" s="211"/>
      <c r="K979" s="94"/>
      <c r="L979" s="111"/>
      <c r="M979" s="112" t="b">
        <v>1</v>
      </c>
      <c r="N979" s="113" t="b">
        <v>0</v>
      </c>
      <c r="O979" s="113" t="b">
        <v>0</v>
      </c>
      <c r="P979" s="113" t="b">
        <v>0</v>
      </c>
      <c r="Q979" s="107"/>
      <c r="R979" s="106" t="str">
        <f t="array" ref="R979">IFERROR(INDEX('印量調查區'!G:G, MATCH(A979, '印量調查區'!A:A, 0)), "")</f>
        <v/>
      </c>
      <c r="S979" s="118" t="s">
        <v>13474</v>
      </c>
      <c r="T979" s="107"/>
      <c r="U979" s="107"/>
      <c r="V979" s="107"/>
      <c r="W979" s="118" t="s">
        <v>13476</v>
      </c>
      <c r="X979" s="107"/>
      <c r="Y979" s="107"/>
      <c r="Z979" s="118" t="s">
        <v>382</v>
      </c>
      <c r="AA979" s="107"/>
      <c r="AB979" s="107"/>
      <c r="AC979" s="107"/>
      <c r="AD979" s="107"/>
      <c r="AE979" s="118" t="s">
        <v>10162</v>
      </c>
      <c r="AF979" s="107"/>
      <c r="AG979" s="107"/>
      <c r="AH979" s="107"/>
      <c r="AI979" s="107"/>
      <c r="AJ979" s="107"/>
      <c r="AK979" s="107"/>
      <c r="AL979" s="118" t="s">
        <v>13478</v>
      </c>
      <c r="AM979" s="107"/>
      <c r="AN979" s="105"/>
      <c r="AO979" s="105"/>
      <c r="AP979" s="107"/>
      <c r="AQ979" s="109"/>
      <c r="AR979" s="109" t="str">
        <f>IFERROR(__xludf.DUMMYFUNCTION("IF(IFERROR(VLOOKUP(A979, IMPORTRANGE(""https://docs.google.com/spreadsheets/d/1f7uHQQgxgff8nh6aFDrh_cqkeFpcVPsvJILesm778_0"", ""工作表1!A:B""), 2, FALSE), """") &lt;&gt; """", ""有縮圖"", ""無縮圖"")"),"無縮圖")</f>
        <v>無縮圖</v>
      </c>
      <c r="AS979" s="107"/>
    </row>
    <row r="980">
      <c r="A980" s="114" t="s">
        <v>676</v>
      </c>
      <c r="B980" s="94" t="s">
        <v>3759</v>
      </c>
      <c r="C980" s="120" t="s">
        <v>2031</v>
      </c>
      <c r="D980" s="97" t="s">
        <v>2031</v>
      </c>
      <c r="E980" s="116"/>
      <c r="F980" s="98"/>
      <c r="G980" s="94" t="s">
        <v>144</v>
      </c>
      <c r="H980" s="100"/>
      <c r="I980" s="100"/>
      <c r="J980" s="101"/>
      <c r="K980" s="94"/>
      <c r="L980" s="111"/>
      <c r="M980" s="112" t="b">
        <v>1</v>
      </c>
      <c r="N980" s="113" t="b">
        <v>0</v>
      </c>
      <c r="O980" s="113" t="b">
        <v>1</v>
      </c>
      <c r="P980" s="113" t="b">
        <v>0</v>
      </c>
      <c r="Q980" s="107"/>
      <c r="R980" s="106" t="str">
        <f t="array" ref="R980">IFERROR(INDEX('印量調查區'!G:G, MATCH(A980, '印量調查區'!A:A, 0)), "")</f>
        <v/>
      </c>
      <c r="S980" s="118" t="s">
        <v>3763</v>
      </c>
      <c r="T980" s="107"/>
      <c r="U980" s="107"/>
      <c r="V980" s="107"/>
      <c r="W980" s="118" t="s">
        <v>3765</v>
      </c>
      <c r="X980" s="118" t="s">
        <v>3766</v>
      </c>
      <c r="Y980" s="107"/>
      <c r="Z980" s="118" t="s">
        <v>3767</v>
      </c>
      <c r="AA980" s="118" t="s">
        <v>3768</v>
      </c>
      <c r="AB980" s="107"/>
      <c r="AC980" s="107"/>
      <c r="AD980" s="107"/>
      <c r="AE980" s="107"/>
      <c r="AF980" s="107"/>
      <c r="AG980" s="107"/>
      <c r="AH980" s="107"/>
      <c r="AI980" s="107"/>
      <c r="AJ980" s="107"/>
      <c r="AK980" s="107"/>
      <c r="AL980" s="107"/>
      <c r="AM980" s="107"/>
      <c r="AN980" s="118" t="s">
        <v>13490</v>
      </c>
      <c r="AO980" s="105"/>
      <c r="AP980" s="107"/>
      <c r="AQ980" s="109"/>
      <c r="AR980" s="109" t="str">
        <f>IFERROR(__xludf.DUMMYFUNCTION("IF(IFERROR(VLOOKUP(A980, IMPORTRANGE(""https://docs.google.com/spreadsheets/d/1f7uHQQgxgff8nh6aFDrh_cqkeFpcVPsvJILesm778_0"", ""工作表1!A:B""), 2, FALSE), """") &lt;&gt; """", ""有縮圖"", ""無縮圖"")"),"有縮圖")</f>
        <v>有縮圖</v>
      </c>
      <c r="AS980" s="107"/>
    </row>
    <row r="981">
      <c r="A981" s="114" t="s">
        <v>677</v>
      </c>
      <c r="B981" s="404" t="s">
        <v>677</v>
      </c>
      <c r="C981" s="120" t="s">
        <v>2317</v>
      </c>
      <c r="D981" s="96"/>
      <c r="E981" s="116"/>
      <c r="F981" s="98"/>
      <c r="G981" s="94" t="s">
        <v>144</v>
      </c>
      <c r="H981" s="100"/>
      <c r="I981" s="100"/>
      <c r="J981" s="110"/>
      <c r="K981" s="94"/>
      <c r="L981" s="111"/>
      <c r="M981" s="112" t="b">
        <v>1</v>
      </c>
      <c r="N981" s="113" t="b">
        <v>0</v>
      </c>
      <c r="O981" s="113" t="b">
        <v>0</v>
      </c>
      <c r="P981" s="113" t="b">
        <v>0</v>
      </c>
      <c r="Q981" s="107"/>
      <c r="R981" s="106" t="str">
        <f t="array" ref="R981">IFERROR(INDEX('印量調查區'!G:G, MATCH(A981, '印量調查區'!A:A, 0)), "")</f>
        <v/>
      </c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18" t="s">
        <v>12409</v>
      </c>
      <c r="AF981" s="118" t="s">
        <v>13496</v>
      </c>
      <c r="AG981" s="107"/>
      <c r="AH981" s="107"/>
      <c r="AI981" s="107"/>
      <c r="AJ981" s="107"/>
      <c r="AK981" s="107"/>
      <c r="AL981" s="107"/>
      <c r="AM981" s="107"/>
      <c r="AN981" s="105"/>
      <c r="AO981" s="107"/>
      <c r="AP981" s="105"/>
      <c r="AQ981" s="109"/>
      <c r="AR981" s="109" t="str">
        <f>IFERROR(__xludf.DUMMYFUNCTION("IF(IFERROR(VLOOKUP(A981, IMPORTRANGE(""https://docs.google.com/spreadsheets/d/1f7uHQQgxgff8nh6aFDrh_cqkeFpcVPsvJILesm778_0"", ""工作表1!A:B""), 2, FALSE), """") &lt;&gt; """", ""有縮圖"", ""無縮圖"")"),"無縮圖")</f>
        <v>無縮圖</v>
      </c>
      <c r="AS981" s="107"/>
    </row>
    <row r="982">
      <c r="A982" s="114" t="s">
        <v>678</v>
      </c>
      <c r="B982" s="94" t="s">
        <v>678</v>
      </c>
      <c r="C982" s="120" t="s">
        <v>2355</v>
      </c>
      <c r="D982" s="96"/>
      <c r="E982" s="116"/>
      <c r="F982" s="98"/>
      <c r="G982" s="94" t="s">
        <v>144</v>
      </c>
      <c r="H982" s="100"/>
      <c r="I982" s="100"/>
      <c r="J982" s="110"/>
      <c r="K982" s="94"/>
      <c r="L982" s="111"/>
      <c r="M982" s="112" t="b">
        <v>1</v>
      </c>
      <c r="N982" s="113" t="b">
        <v>0</v>
      </c>
      <c r="O982" s="113" t="b">
        <v>0</v>
      </c>
      <c r="P982" s="113" t="b">
        <v>0</v>
      </c>
      <c r="Q982" s="107"/>
      <c r="R982" s="106" t="str">
        <f t="array" ref="R982">IFERROR(INDEX('印量調查區'!G:G, MATCH(A982, '印量調查區'!A:A, 0)), "")</f>
        <v/>
      </c>
      <c r="S982" s="118" t="s">
        <v>7868</v>
      </c>
      <c r="T982" s="107"/>
      <c r="U982" s="107"/>
      <c r="V982" s="107"/>
      <c r="W982" s="118" t="s">
        <v>7869</v>
      </c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  <c r="AI982" s="107"/>
      <c r="AJ982" s="107"/>
      <c r="AK982" s="105"/>
      <c r="AL982" s="105"/>
      <c r="AM982" s="107"/>
      <c r="AN982" s="105"/>
      <c r="AO982" s="107"/>
      <c r="AP982" s="105"/>
      <c r="AQ982" s="109"/>
      <c r="AR982" s="109" t="str">
        <f>IFERROR(__xludf.DUMMYFUNCTION("IF(IFERROR(VLOOKUP(A982, IMPORTRANGE(""https://docs.google.com/spreadsheets/d/1f7uHQQgxgff8nh6aFDrh_cqkeFpcVPsvJILesm778_0"", ""工作表1!A:B""), 2, FALSE), """") &lt;&gt; """", ""有縮圖"", ""無縮圖"")"),"有縮圖")</f>
        <v>有縮圖</v>
      </c>
      <c r="AS982" s="107"/>
    </row>
    <row r="983">
      <c r="A983" s="114" t="s">
        <v>680</v>
      </c>
      <c r="B983" s="94"/>
      <c r="C983" s="120" t="s">
        <v>2013</v>
      </c>
      <c r="D983" s="115" t="s">
        <v>2141</v>
      </c>
      <c r="E983" s="116"/>
      <c r="F983" s="98"/>
      <c r="G983" s="94" t="s">
        <v>144</v>
      </c>
      <c r="H983" s="99"/>
      <c r="I983" s="99"/>
      <c r="J983" s="110"/>
      <c r="K983" s="98"/>
      <c r="L983" s="111"/>
      <c r="M983" s="112" t="b">
        <v>0</v>
      </c>
      <c r="N983" s="113" t="b">
        <v>0</v>
      </c>
      <c r="O983" s="113" t="b">
        <v>0</v>
      </c>
      <c r="P983" s="113" t="b">
        <v>0</v>
      </c>
      <c r="Q983" s="107"/>
      <c r="R983" s="106" t="str">
        <f t="array" ref="R983">IFERROR(INDEX('印量調查區'!G:G, MATCH(A983, '印量調查區'!A:A, 0)), "")</f>
        <v/>
      </c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  <c r="AI983" s="107"/>
      <c r="AJ983" s="107"/>
      <c r="AK983" s="107"/>
      <c r="AL983" s="107"/>
      <c r="AM983" s="107"/>
      <c r="AN983" s="107"/>
      <c r="AO983" s="107"/>
      <c r="AP983" s="107"/>
      <c r="AQ983" s="109"/>
      <c r="AR983" s="109" t="str">
        <f>IFERROR(__xludf.DUMMYFUNCTION("IF(IFERROR(VLOOKUP(A983, IMPORTRANGE(""https://docs.google.com/spreadsheets/d/1f7uHQQgxgff8nh6aFDrh_cqkeFpcVPsvJILesm778_0"", ""工作表1!A:B""), 2, FALSE), """") &lt;&gt; """", ""有縮圖"", ""無縮圖"")"),"無縮圖")</f>
        <v>無縮圖</v>
      </c>
      <c r="AS983" s="107"/>
    </row>
    <row r="984">
      <c r="A984" s="114" t="s">
        <v>679</v>
      </c>
      <c r="B984" s="94" t="s">
        <v>13505</v>
      </c>
      <c r="C984" s="95"/>
      <c r="D984" s="97" t="s">
        <v>2331</v>
      </c>
      <c r="E984" s="115" t="s">
        <v>2331</v>
      </c>
      <c r="F984" s="98"/>
      <c r="G984" s="94" t="s">
        <v>13507</v>
      </c>
      <c r="H984" s="99"/>
      <c r="I984" s="99"/>
      <c r="J984" s="110"/>
      <c r="K984" s="98"/>
      <c r="L984" s="111"/>
      <c r="M984" s="112" t="b">
        <v>1</v>
      </c>
      <c r="N984" s="113" t="b">
        <v>0</v>
      </c>
      <c r="O984" s="113" t="b">
        <v>0</v>
      </c>
      <c r="P984" s="113" t="b">
        <v>0</v>
      </c>
      <c r="Q984" s="107"/>
      <c r="R984" s="106" t="str">
        <f t="array" ref="R984">IFERROR(INDEX('印量調查區'!G:G, MATCH(A984, '印量調查區'!A:A, 0)), "")</f>
        <v/>
      </c>
      <c r="S984" s="118" t="s">
        <v>13508</v>
      </c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  <c r="AI984" s="107"/>
      <c r="AJ984" s="105"/>
      <c r="AK984" s="107"/>
      <c r="AL984" s="107"/>
      <c r="AM984" s="107"/>
      <c r="AN984" s="107"/>
      <c r="AO984" s="107"/>
      <c r="AP984" s="107"/>
      <c r="AQ984" s="109"/>
      <c r="AR984" s="109" t="str">
        <f>IFERROR(__xludf.DUMMYFUNCTION("IF(IFERROR(VLOOKUP(A984, IMPORTRANGE(""https://docs.google.com/spreadsheets/d/1f7uHQQgxgff8nh6aFDrh_cqkeFpcVPsvJILesm778_0"", ""工作表1!A:B""), 2, FALSE), """") &lt;&gt; """", ""有縮圖"", ""無縮圖"")"),"有縮圖")</f>
        <v>有縮圖</v>
      </c>
      <c r="AS984" s="107"/>
    </row>
    <row r="985">
      <c r="A985" s="114" t="s">
        <v>681</v>
      </c>
      <c r="B985" s="94" t="s">
        <v>13509</v>
      </c>
      <c r="C985" s="97" t="s">
        <v>2271</v>
      </c>
      <c r="D985" s="97" t="s">
        <v>2271</v>
      </c>
      <c r="E985" s="116"/>
      <c r="F985" s="98"/>
      <c r="G985" s="94" t="s">
        <v>305</v>
      </c>
      <c r="H985" s="99"/>
      <c r="I985" s="99"/>
      <c r="J985" s="110"/>
      <c r="K985" s="98"/>
      <c r="L985" s="111"/>
      <c r="M985" s="112" t="b">
        <v>1</v>
      </c>
      <c r="N985" s="113" t="b">
        <v>0</v>
      </c>
      <c r="O985" s="113" t="b">
        <v>1</v>
      </c>
      <c r="P985" s="113" t="b">
        <v>0</v>
      </c>
      <c r="Q985" s="107"/>
      <c r="R985" s="106" t="str">
        <f t="array" ref="R985">IFERROR(INDEX('印量調查區'!G:G, MATCH(A985, '印量調查區'!A:A, 0)), "")</f>
        <v/>
      </c>
      <c r="S985" s="107"/>
      <c r="T985" s="107"/>
      <c r="U985" s="107"/>
      <c r="V985" s="107"/>
      <c r="W985" s="118" t="s">
        <v>12421</v>
      </c>
      <c r="X985" s="172" t="s">
        <v>13511</v>
      </c>
      <c r="Y985" s="118" t="s">
        <v>12422</v>
      </c>
      <c r="Z985" s="107"/>
      <c r="AA985" s="107"/>
      <c r="AB985" s="107"/>
      <c r="AC985" s="107"/>
      <c r="AD985" s="107"/>
      <c r="AE985" s="107"/>
      <c r="AF985" s="107"/>
      <c r="AG985" s="107"/>
      <c r="AH985" s="107"/>
      <c r="AI985" s="107"/>
      <c r="AJ985" s="107"/>
      <c r="AK985" s="107"/>
      <c r="AL985" s="107"/>
      <c r="AM985" s="107"/>
      <c r="AN985" s="172" t="s">
        <v>13514</v>
      </c>
      <c r="AO985" s="107"/>
      <c r="AP985" s="107"/>
      <c r="AQ985" s="109"/>
      <c r="AR985" s="109" t="str">
        <f>IFERROR(__xludf.DUMMYFUNCTION("IF(IFERROR(VLOOKUP(A985, IMPORTRANGE(""https://docs.google.com/spreadsheets/d/1f7uHQQgxgff8nh6aFDrh_cqkeFpcVPsvJILesm778_0"", ""工作表1!A:B""), 2, FALSE), """") &lt;&gt; """", ""有縮圖"", ""無縮圖"")"),"無縮圖")</f>
        <v>無縮圖</v>
      </c>
      <c r="AS985" s="107"/>
    </row>
    <row r="986">
      <c r="A986" s="114" t="s">
        <v>682</v>
      </c>
      <c r="B986" s="94" t="s">
        <v>13268</v>
      </c>
      <c r="C986" s="120" t="s">
        <v>2331</v>
      </c>
      <c r="D986" s="116"/>
      <c r="E986" s="116"/>
      <c r="F986" s="98"/>
      <c r="G986" s="94" t="s">
        <v>13269</v>
      </c>
      <c r="H986" s="100"/>
      <c r="I986" s="100"/>
      <c r="J986" s="117"/>
      <c r="K986" s="94"/>
      <c r="L986" s="111"/>
      <c r="M986" s="112" t="b">
        <v>1</v>
      </c>
      <c r="N986" s="113" t="b">
        <v>0</v>
      </c>
      <c r="O986" s="113" t="b">
        <v>0</v>
      </c>
      <c r="P986" s="113" t="b">
        <v>0</v>
      </c>
      <c r="Q986" s="107"/>
      <c r="R986" s="106" t="str">
        <f t="array" ref="R986">IFERROR(INDEX('印量調查區'!G:G, MATCH(A986, '印量調查區'!A:A, 0)), "")</f>
        <v/>
      </c>
      <c r="S986" s="118" t="s">
        <v>13270</v>
      </c>
      <c r="T986" s="107"/>
      <c r="U986" s="107"/>
      <c r="V986" s="107"/>
      <c r="W986" s="107"/>
      <c r="X986" s="107"/>
      <c r="Y986" s="118" t="s">
        <v>13271</v>
      </c>
      <c r="Z986" s="118" t="s">
        <v>13272</v>
      </c>
      <c r="AA986" s="107"/>
      <c r="AB986" s="107"/>
      <c r="AC986" s="107"/>
      <c r="AD986" s="107"/>
      <c r="AE986" s="107"/>
      <c r="AF986" s="107"/>
      <c r="AG986" s="107"/>
      <c r="AH986" s="107"/>
      <c r="AI986" s="107"/>
      <c r="AJ986" s="107"/>
      <c r="AK986" s="107"/>
      <c r="AL986" s="107"/>
      <c r="AM986" s="107"/>
      <c r="AN986" s="107"/>
      <c r="AO986" s="105"/>
      <c r="AP986" s="105"/>
      <c r="AQ986" s="109"/>
      <c r="AR986" s="109" t="str">
        <f>IFERROR(__xludf.DUMMYFUNCTION("IF(IFERROR(VLOOKUP(A986, IMPORTRANGE(""https://docs.google.com/spreadsheets/d/1f7uHQQgxgff8nh6aFDrh_cqkeFpcVPsvJILesm778_0"", ""工作表1!A:B""), 2, FALSE), """") &lt;&gt; """", ""有縮圖"", ""無縮圖"")"),"無縮圖")</f>
        <v>無縮圖</v>
      </c>
      <c r="AS986" s="107"/>
    </row>
    <row r="987">
      <c r="A987" s="114" t="s">
        <v>684</v>
      </c>
      <c r="B987" s="94" t="s">
        <v>10148</v>
      </c>
      <c r="C987" s="120" t="s">
        <v>2434</v>
      </c>
      <c r="D987" s="115" t="s">
        <v>3131</v>
      </c>
      <c r="E987" s="116"/>
      <c r="F987" s="98"/>
      <c r="G987" s="94" t="s">
        <v>144</v>
      </c>
      <c r="H987" s="100"/>
      <c r="I987" s="100"/>
      <c r="J987" s="117"/>
      <c r="K987" s="94"/>
      <c r="L987" s="111"/>
      <c r="M987" s="112" t="b">
        <v>1</v>
      </c>
      <c r="N987" s="113" t="b">
        <v>0</v>
      </c>
      <c r="O987" s="113" t="b">
        <v>1</v>
      </c>
      <c r="P987" s="113" t="b">
        <v>0</v>
      </c>
      <c r="Q987" s="107"/>
      <c r="R987" s="106" t="str">
        <f t="array" ref="R987">IFERROR(INDEX('印量調查區'!G:G, MATCH(A987, '印量調查區'!A:A, 0)), "")</f>
        <v/>
      </c>
      <c r="S987" s="107"/>
      <c r="T987" s="107"/>
      <c r="U987" s="107"/>
      <c r="V987" s="107"/>
      <c r="W987" s="107"/>
      <c r="X987" s="107"/>
      <c r="Y987" s="118" t="s">
        <v>10152</v>
      </c>
      <c r="Z987" s="107"/>
      <c r="AA987" s="107"/>
      <c r="AB987" s="107"/>
      <c r="AC987" s="107"/>
      <c r="AD987" s="107"/>
      <c r="AE987" s="107"/>
      <c r="AF987" s="107"/>
      <c r="AG987" s="107"/>
      <c r="AH987" s="107"/>
      <c r="AI987" s="107"/>
      <c r="AJ987" s="107"/>
      <c r="AK987" s="107"/>
      <c r="AL987" s="107"/>
      <c r="AM987" s="107"/>
      <c r="AN987" s="108" t="s">
        <v>13530</v>
      </c>
      <c r="AO987" s="105"/>
      <c r="AP987" s="107"/>
      <c r="AQ987" s="109"/>
      <c r="AR987" s="109" t="str">
        <f>IFERROR(__xludf.DUMMYFUNCTION("IF(IFERROR(VLOOKUP(A987, IMPORTRANGE(""https://docs.google.com/spreadsheets/d/1f7uHQQgxgff8nh6aFDrh_cqkeFpcVPsvJILesm778_0"", ""工作表1!A:B""), 2, FALSE), """") &lt;&gt; """", ""有縮圖"", ""無縮圖"")"),"無縮圖")</f>
        <v>無縮圖</v>
      </c>
      <c r="AS987" s="107"/>
    </row>
    <row r="988">
      <c r="A988" s="114" t="s">
        <v>686</v>
      </c>
      <c r="B988" s="94" t="s">
        <v>7431</v>
      </c>
      <c r="C988" s="120" t="s">
        <v>2831</v>
      </c>
      <c r="D988" s="115" t="s">
        <v>2427</v>
      </c>
      <c r="E988" s="116"/>
      <c r="F988" s="98"/>
      <c r="G988" s="94" t="s">
        <v>144</v>
      </c>
      <c r="H988" s="100"/>
      <c r="I988" s="100"/>
      <c r="J988" s="321"/>
      <c r="L988" s="111"/>
      <c r="M988" s="112" t="b">
        <v>1</v>
      </c>
      <c r="N988" s="113" t="b">
        <v>0</v>
      </c>
      <c r="O988" s="113" t="b">
        <v>0</v>
      </c>
      <c r="P988" s="113" t="b">
        <v>0</v>
      </c>
      <c r="Q988" s="107"/>
      <c r="R988" s="106" t="str">
        <f t="array" ref="R988">IFERROR(INDEX('印量調查區'!G:G, MATCH(A988, '印量調查區'!A:A, 0)), "")</f>
        <v/>
      </c>
      <c r="S988" s="118" t="s">
        <v>13534</v>
      </c>
      <c r="T988" s="107"/>
      <c r="U988" s="107"/>
      <c r="V988" s="107"/>
      <c r="W988" s="105" t="s">
        <v>3629</v>
      </c>
      <c r="X988" s="107"/>
      <c r="Y988" s="107"/>
      <c r="Z988" s="105" t="s">
        <v>3062</v>
      </c>
      <c r="AA988" s="107"/>
      <c r="AB988" s="107"/>
      <c r="AC988" s="107"/>
      <c r="AD988" s="107"/>
      <c r="AE988" s="105" t="s">
        <v>124</v>
      </c>
      <c r="AF988" s="107"/>
      <c r="AG988" s="107"/>
      <c r="AH988" s="107"/>
      <c r="AI988" s="107"/>
      <c r="AJ988" s="107"/>
      <c r="AK988" s="107"/>
      <c r="AL988" s="107"/>
      <c r="AM988" s="107"/>
      <c r="AN988" s="105"/>
      <c r="AO988" s="105"/>
      <c r="AP988" s="107"/>
      <c r="AQ988" s="109"/>
      <c r="AR988" s="109" t="str">
        <f>IFERROR(__xludf.DUMMYFUNCTION("IF(IFERROR(VLOOKUP(A988, IMPORTRANGE(""https://docs.google.com/spreadsheets/d/1f7uHQQgxgff8nh6aFDrh_cqkeFpcVPsvJILesm778_0"", ""工作表1!A:B""), 2, FALSE), """") &lt;&gt; """", ""有縮圖"", ""無縮圖"")"),"無縮圖")</f>
        <v>無縮圖</v>
      </c>
      <c r="AS988" s="107"/>
    </row>
    <row r="989">
      <c r="A989" s="114" t="s">
        <v>687</v>
      </c>
      <c r="B989" s="94" t="s">
        <v>3270</v>
      </c>
      <c r="C989" s="120" t="s">
        <v>2132</v>
      </c>
      <c r="D989" s="115" t="s">
        <v>2132</v>
      </c>
      <c r="E989" s="96"/>
      <c r="F989" s="98"/>
      <c r="G989" s="94" t="s">
        <v>144</v>
      </c>
      <c r="H989" s="99"/>
      <c r="I989" s="99"/>
      <c r="J989" s="110"/>
      <c r="K989" s="98"/>
      <c r="L989" s="111"/>
      <c r="M989" s="112" t="b">
        <v>1</v>
      </c>
      <c r="N989" s="113" t="b">
        <v>0</v>
      </c>
      <c r="O989" s="113" t="b">
        <v>0</v>
      </c>
      <c r="P989" s="113" t="b">
        <v>0</v>
      </c>
      <c r="Q989" s="107"/>
      <c r="R989" s="106" t="str">
        <f t="array" ref="R989">IFERROR(INDEX('印量調查區'!G:G, MATCH(A989, '印量調查區'!A:A, 0)), "")</f>
        <v/>
      </c>
      <c r="S989" s="107"/>
      <c r="T989" s="107"/>
      <c r="U989" s="107"/>
      <c r="V989" s="107"/>
      <c r="W989" s="118" t="s">
        <v>13537</v>
      </c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  <c r="AI989" s="107"/>
      <c r="AJ989" s="107"/>
      <c r="AK989" s="118" t="s">
        <v>13538</v>
      </c>
      <c r="AL989" s="107"/>
      <c r="AM989" s="107"/>
      <c r="AN989" s="107"/>
      <c r="AO989" s="107"/>
      <c r="AP989" s="107"/>
      <c r="AQ989" s="109"/>
      <c r="AR989" s="109" t="str">
        <f>IFERROR(__xludf.DUMMYFUNCTION("IF(IFERROR(VLOOKUP(A989, IMPORTRANGE(""https://docs.google.com/spreadsheets/d/1f7uHQQgxgff8nh6aFDrh_cqkeFpcVPsvJILesm778_0"", ""工作表1!A:B""), 2, FALSE), """") &lt;&gt; """", ""有縮圖"", ""無縮圖"")"),"無縮圖")</f>
        <v>無縮圖</v>
      </c>
      <c r="AS989" s="107"/>
    </row>
    <row r="990">
      <c r="A990" s="114" t="s">
        <v>688</v>
      </c>
      <c r="B990" s="94"/>
      <c r="C990" s="120" t="s">
        <v>2372</v>
      </c>
      <c r="D990" s="97" t="s">
        <v>2372</v>
      </c>
      <c r="E990" s="96"/>
      <c r="F990" s="98"/>
      <c r="G990" s="94" t="s">
        <v>144</v>
      </c>
      <c r="H990" s="100"/>
      <c r="I990" s="100" t="s">
        <v>108</v>
      </c>
      <c r="J990" s="211" t="s">
        <v>13541</v>
      </c>
      <c r="K990" s="94" t="s">
        <v>13542</v>
      </c>
      <c r="L990" s="111"/>
      <c r="M990" s="112" t="b">
        <v>1</v>
      </c>
      <c r="N990" s="113" t="b">
        <v>1</v>
      </c>
      <c r="O990" s="113" t="b">
        <v>0</v>
      </c>
      <c r="P990" s="113" t="b">
        <v>0</v>
      </c>
      <c r="Q990" s="107"/>
      <c r="R990" s="106" t="str">
        <f t="array" ref="R990">IFERROR(INDEX('印量調查區'!G:G, MATCH(A990, '印量調查區'!A:A, 0)), "")</f>
        <v/>
      </c>
      <c r="S990" s="107"/>
      <c r="T990" s="107"/>
      <c r="U990" s="107"/>
      <c r="V990" s="107"/>
      <c r="W990" s="118" t="s">
        <v>13544</v>
      </c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  <c r="AI990" s="107"/>
      <c r="AJ990" s="107"/>
      <c r="AK990" s="107"/>
      <c r="AL990" s="107"/>
      <c r="AM990" s="107"/>
      <c r="AN990" s="105"/>
      <c r="AO990" s="105"/>
      <c r="AP990" s="118" t="s">
        <v>13545</v>
      </c>
      <c r="AQ990" s="109"/>
      <c r="AR990" s="109" t="str">
        <f>IFERROR(__xludf.DUMMYFUNCTION("IF(IFERROR(VLOOKUP(A990, IMPORTRANGE(""https://docs.google.com/spreadsheets/d/1f7uHQQgxgff8nh6aFDrh_cqkeFpcVPsvJILesm778_0"", ""工作表1!A:B""), 2, FALSE), """") &lt;&gt; """", ""有縮圖"", ""無縮圖"")"),"無縮圖")</f>
        <v>無縮圖</v>
      </c>
      <c r="AS990" s="107"/>
    </row>
    <row r="991">
      <c r="A991" s="114" t="s">
        <v>689</v>
      </c>
      <c r="B991" s="94" t="str">
        <f>B1276</f>
        <v>伊織萌</v>
      </c>
      <c r="C991" s="95"/>
      <c r="D991" s="115" t="s">
        <v>3440</v>
      </c>
      <c r="E991" s="97" t="s">
        <v>3440</v>
      </c>
      <c r="F991" s="98"/>
      <c r="G991" s="94" t="str">
        <f>G1276</f>
        <v>Coser，日本</v>
      </c>
      <c r="H991" s="100"/>
      <c r="I991" s="100"/>
      <c r="J991" s="101" t="str">
        <f t="shared" ref="J991:K991" si="1">J1276</f>
        <v/>
      </c>
      <c r="K991" s="101" t="str">
        <f t="shared" si="1"/>
        <v/>
      </c>
      <c r="L991" s="413" t="s">
        <v>13546</v>
      </c>
      <c r="M991" s="112" t="b">
        <v>1</v>
      </c>
      <c r="N991" s="113" t="b">
        <v>1</v>
      </c>
      <c r="O991" s="113" t="b">
        <v>1</v>
      </c>
      <c r="P991" s="113" t="b">
        <v>0</v>
      </c>
      <c r="Q991" s="107"/>
      <c r="R991" s="106" t="str">
        <f t="array" ref="R991">IFERROR(INDEX('印量調查區'!G:G, MATCH(A991, '印量調查區'!A:A, 0)), "")</f>
        <v/>
      </c>
      <c r="S991" s="414" t="str">
        <f t="shared" ref="S991:AP991" si="2">S1276</f>
        <v>https://www.facebook.com/rinriniorin</v>
      </c>
      <c r="T991" s="107" t="str">
        <f t="shared" si="2"/>
        <v/>
      </c>
      <c r="U991" s="107" t="str">
        <f t="shared" si="2"/>
        <v/>
      </c>
      <c r="V991" s="107" t="str">
        <f t="shared" si="2"/>
        <v/>
      </c>
      <c r="W991" s="414" t="str">
        <f t="shared" si="2"/>
        <v>https://x.com/iorimoe_five</v>
      </c>
      <c r="X991" s="107" t="str">
        <f t="shared" si="2"/>
        <v/>
      </c>
      <c r="Y991" s="107" t="str">
        <f t="shared" si="2"/>
        <v/>
      </c>
      <c r="Z991" s="107" t="str">
        <f t="shared" si="2"/>
        <v/>
      </c>
      <c r="AA991" s="107" t="str">
        <f t="shared" si="2"/>
        <v/>
      </c>
      <c r="AB991" s="107" t="str">
        <f t="shared" si="2"/>
        <v/>
      </c>
      <c r="AC991" s="107" t="str">
        <f t="shared" si="2"/>
        <v/>
      </c>
      <c r="AD991" s="414" t="str">
        <f t="shared" si="2"/>
        <v>https://fanicon.net/web/shops/3958</v>
      </c>
      <c r="AE991" s="414" t="str">
        <f t="shared" si="2"/>
        <v>https://www.instagram.com/moe_five/</v>
      </c>
      <c r="AF991" s="414" t="str">
        <f t="shared" si="2"/>
        <v>https://www.youtube.com/c/iorimoe</v>
      </c>
      <c r="AG991" s="414" t="str">
        <f t="shared" si="2"/>
        <v>https://www.twitch.tv/moe_iori</v>
      </c>
      <c r="AH991" s="107" t="str">
        <f t="shared" si="2"/>
        <v/>
      </c>
      <c r="AI991" s="107" t="str">
        <f t="shared" si="2"/>
        <v/>
      </c>
      <c r="AJ991" s="107" t="str">
        <f t="shared" si="2"/>
        <v/>
      </c>
      <c r="AK991" s="107" t="str">
        <f t="shared" si="2"/>
        <v/>
      </c>
      <c r="AL991" s="107" t="str">
        <f t="shared" si="2"/>
        <v/>
      </c>
      <c r="AM991" s="107" t="str">
        <f t="shared" si="2"/>
        <v/>
      </c>
      <c r="AN991" s="414" t="str">
        <f t="shared" si="2"/>
        <v>https://x.com/s961578/status/2060362832617807953</v>
      </c>
      <c r="AO991" s="107" t="str">
        <f t="shared" si="2"/>
        <v/>
      </c>
      <c r="AP991" s="107" t="str">
        <f t="shared" si="2"/>
        <v/>
      </c>
      <c r="AQ991" s="109"/>
      <c r="AR991" s="109" t="str">
        <f>IFERROR(__xludf.DUMMYFUNCTION("IF(IFERROR(VLOOKUP(A991, IMPORTRANGE(""https://docs.google.com/spreadsheets/d/1f7uHQQgxgff8nh6aFDrh_cqkeFpcVPsvJILesm778_0"", ""工作表1!A:B""), 2, FALSE), """") &lt;&gt; """", ""有縮圖"", ""無縮圖"")"),"無縮圖")</f>
        <v>無縮圖</v>
      </c>
      <c r="AS991" s="107"/>
    </row>
    <row r="992">
      <c r="A992" s="114" t="s">
        <v>690</v>
      </c>
      <c r="B992" s="94" t="s">
        <v>7784</v>
      </c>
      <c r="C992" s="120" t="s">
        <v>2528</v>
      </c>
      <c r="D992" s="116"/>
      <c r="E992" s="97" t="s">
        <v>3714</v>
      </c>
      <c r="F992" s="98"/>
      <c r="G992" s="94" t="s">
        <v>144</v>
      </c>
      <c r="H992" s="276"/>
      <c r="I992" s="100" t="s">
        <v>108</v>
      </c>
      <c r="J992" s="117" t="s">
        <v>145</v>
      </c>
      <c r="K992" s="415"/>
      <c r="L992" s="111"/>
      <c r="M992" s="112" t="b">
        <v>1</v>
      </c>
      <c r="N992" s="113" t="b">
        <v>1</v>
      </c>
      <c r="O992" s="113" t="b">
        <v>0</v>
      </c>
      <c r="P992" s="113" t="b">
        <v>0</v>
      </c>
      <c r="Q992" s="107"/>
      <c r="R992" s="106" t="str">
        <f t="array" ref="R992">IFERROR(INDEX('印量調查區'!G:G, MATCH(A992, '印量調查區'!A:A, 0)), "")</f>
        <v/>
      </c>
      <c r="S992" s="118" t="s">
        <v>7788</v>
      </c>
      <c r="T992" s="107"/>
      <c r="U992" s="107"/>
      <c r="V992" s="107"/>
      <c r="W992" s="118" t="s">
        <v>7789</v>
      </c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  <c r="AI992" s="107"/>
      <c r="AJ992" s="107"/>
      <c r="AK992" s="105"/>
      <c r="AL992" s="107"/>
      <c r="AM992" s="107"/>
      <c r="AN992" s="107"/>
      <c r="AO992" s="108"/>
      <c r="AP992" s="107"/>
      <c r="AQ992" s="109"/>
      <c r="AR992" s="109" t="str">
        <f>IFERROR(__xludf.DUMMYFUNCTION("IF(IFERROR(VLOOKUP(A992, IMPORTRANGE(""https://docs.google.com/spreadsheets/d/1f7uHQQgxgff8nh6aFDrh_cqkeFpcVPsvJILesm778_0"", ""工作表1!A:B""), 2, FALSE), """") &lt;&gt; """", ""有縮圖"", ""無縮圖"")"),"無縮圖")</f>
        <v>無縮圖</v>
      </c>
      <c r="AS992" s="107"/>
    </row>
    <row r="993">
      <c r="A993" s="114" t="s">
        <v>692</v>
      </c>
      <c r="B993" s="94"/>
      <c r="C993" s="120" t="s">
        <v>2758</v>
      </c>
      <c r="D993" s="116"/>
      <c r="E993" s="115" t="s">
        <v>3796</v>
      </c>
      <c r="F993" s="98"/>
      <c r="G993" s="94" t="s">
        <v>305</v>
      </c>
      <c r="H993" s="100"/>
      <c r="I993" s="100" t="s">
        <v>108</v>
      </c>
      <c r="J993" s="360" t="s">
        <v>6412</v>
      </c>
      <c r="K993" s="94"/>
      <c r="L993" s="111"/>
      <c r="M993" s="112" t="b">
        <v>1</v>
      </c>
      <c r="N993" s="113" t="b">
        <v>1</v>
      </c>
      <c r="O993" s="113" t="b">
        <v>0</v>
      </c>
      <c r="P993" s="113" t="b">
        <v>0</v>
      </c>
      <c r="Q993" s="107"/>
      <c r="R993" s="106" t="str">
        <f t="array" ref="R993">IFERROR(INDEX('印量調查區'!G:G, MATCH(A993, '印量調查區'!A:A, 0)), "")</f>
        <v/>
      </c>
      <c r="S993" s="107"/>
      <c r="T993" s="107"/>
      <c r="U993" s="107"/>
      <c r="V993" s="107"/>
      <c r="W993" s="118" t="s">
        <v>13561</v>
      </c>
      <c r="X993" s="107"/>
      <c r="Y993" s="107"/>
      <c r="Z993" s="107"/>
      <c r="AA993" s="107"/>
      <c r="AB993" s="107"/>
      <c r="AC993" s="107"/>
      <c r="AD993" s="107"/>
      <c r="AE993" s="118" t="s">
        <v>13562</v>
      </c>
      <c r="AF993" s="118" t="s">
        <v>13567</v>
      </c>
      <c r="AG993" s="107"/>
      <c r="AH993" s="107"/>
      <c r="AI993" s="107"/>
      <c r="AJ993" s="107"/>
      <c r="AK993" s="107"/>
      <c r="AL993" s="118" t="s">
        <v>13570</v>
      </c>
      <c r="AN993" s="107"/>
      <c r="AO993" s="105"/>
      <c r="AP993" s="107"/>
      <c r="AQ993" s="109"/>
      <c r="AR993" s="109" t="str">
        <f>IFERROR(__xludf.DUMMYFUNCTION("IF(IFERROR(VLOOKUP(A993, IMPORTRANGE(""https://docs.google.com/spreadsheets/d/1f7uHQQgxgff8nh6aFDrh_cqkeFpcVPsvJILesm778_0"", ""工作表1!A:B""), 2, FALSE), """") &lt;&gt; """", ""有縮圖"", ""無縮圖"")"),"無縮圖")</f>
        <v>無縮圖</v>
      </c>
      <c r="AS993" s="107"/>
    </row>
    <row r="994">
      <c r="A994" s="114" t="s">
        <v>693</v>
      </c>
      <c r="B994" s="94" t="s">
        <v>13572</v>
      </c>
      <c r="C994" s="95"/>
      <c r="D994" s="115" t="s">
        <v>2891</v>
      </c>
      <c r="E994" s="115" t="s">
        <v>2891</v>
      </c>
      <c r="F994" s="98"/>
      <c r="G994" s="94" t="s">
        <v>144</v>
      </c>
      <c r="H994" s="100"/>
      <c r="I994" s="100"/>
      <c r="J994" s="117"/>
      <c r="K994" s="94"/>
      <c r="L994" s="111"/>
      <c r="M994" s="112" t="b">
        <v>1</v>
      </c>
      <c r="N994" s="113" t="b">
        <v>0</v>
      </c>
      <c r="O994" s="113" t="b">
        <v>0</v>
      </c>
      <c r="P994" s="113" t="b">
        <v>0</v>
      </c>
      <c r="Q994" s="107"/>
      <c r="R994" s="106" t="str">
        <f t="array" ref="R994">IFERROR(INDEX('印量調查區'!G:G, MATCH(A994, '印量調查區'!A:A, 0)), "")</f>
        <v/>
      </c>
      <c r="S994" s="118" t="s">
        <v>13574</v>
      </c>
      <c r="T994" s="105"/>
      <c r="U994" s="107"/>
      <c r="V994" s="107"/>
      <c r="W994" s="118" t="s">
        <v>13576</v>
      </c>
      <c r="X994" s="107"/>
      <c r="Y994" s="107"/>
      <c r="Z994" s="118" t="s">
        <v>7550</v>
      </c>
      <c r="AA994" s="107"/>
      <c r="AB994" s="107"/>
      <c r="AC994" s="107"/>
      <c r="AD994" s="107"/>
      <c r="AE994" s="105"/>
      <c r="AF994" s="107"/>
      <c r="AG994" s="107"/>
      <c r="AH994" s="107"/>
      <c r="AI994" s="105"/>
      <c r="AJ994" s="107"/>
      <c r="AK994" s="107"/>
      <c r="AL994" s="107"/>
      <c r="AM994" s="105"/>
      <c r="AN994" s="105"/>
      <c r="AO994" s="105"/>
      <c r="AP994" s="107"/>
      <c r="AQ994" s="109"/>
      <c r="AR994" s="109" t="str">
        <f>IFERROR(__xludf.DUMMYFUNCTION("IF(IFERROR(VLOOKUP(A994, IMPORTRANGE(""https://docs.google.com/spreadsheets/d/1f7uHQQgxgff8nh6aFDrh_cqkeFpcVPsvJILesm778_0"", ""工作表1!A:B""), 2, FALSE), """") &lt;&gt; """", ""有縮圖"", ""無縮圖"")"),"無縮圖")</f>
        <v>無縮圖</v>
      </c>
      <c r="AS994" s="107"/>
    </row>
    <row r="995">
      <c r="A995" s="114" t="s">
        <v>694</v>
      </c>
      <c r="B995" s="94" t="s">
        <v>13578</v>
      </c>
      <c r="C995" s="120" t="s">
        <v>2661</v>
      </c>
      <c r="D995" s="116"/>
      <c r="E995" s="116"/>
      <c r="F995" s="98"/>
      <c r="G995" s="94" t="s">
        <v>140</v>
      </c>
      <c r="H995" s="100"/>
      <c r="I995" s="100"/>
      <c r="J995" s="117"/>
      <c r="K995" s="94"/>
      <c r="L995" s="102"/>
      <c r="M995" s="112" t="b">
        <v>1</v>
      </c>
      <c r="N995" s="113" t="b">
        <v>0</v>
      </c>
      <c r="O995" s="113" t="b">
        <v>0</v>
      </c>
      <c r="P995" s="113" t="b">
        <v>0</v>
      </c>
      <c r="Q995" s="105" t="s">
        <v>5823</v>
      </c>
      <c r="R995" s="106" t="str">
        <f t="array" ref="R995">IFERROR(INDEX('印量調查區'!G:G, MATCH(A995, '印量調查區'!A:A, 0)), "")</f>
        <v/>
      </c>
      <c r="S995" s="107"/>
      <c r="T995" s="105"/>
      <c r="U995" s="107"/>
      <c r="V995" s="107"/>
      <c r="W995" s="105"/>
      <c r="X995" s="107"/>
      <c r="Y995" s="107"/>
      <c r="Z995" s="107"/>
      <c r="AA995" s="107"/>
      <c r="AB995" s="107"/>
      <c r="AC995" s="107"/>
      <c r="AD995" s="107"/>
      <c r="AE995" s="118" t="s">
        <v>13580</v>
      </c>
      <c r="AF995" s="107"/>
      <c r="AG995" s="107"/>
      <c r="AH995" s="107"/>
      <c r="AI995" s="183"/>
      <c r="AJ995" s="107"/>
      <c r="AK995" s="107"/>
      <c r="AL995" s="118" t="s">
        <v>13582</v>
      </c>
      <c r="AM995" s="105"/>
      <c r="AN995" s="105"/>
      <c r="AO995" s="105"/>
      <c r="AP995" s="107"/>
      <c r="AQ995" s="109"/>
      <c r="AR995" s="109" t="str">
        <f>IFERROR(__xludf.DUMMYFUNCTION("IF(IFERROR(VLOOKUP(A995, IMPORTRANGE(""https://docs.google.com/spreadsheets/d/1f7uHQQgxgff8nh6aFDrh_cqkeFpcVPsvJILesm778_0"", ""工作表1!A:B""), 2, FALSE), """") &lt;&gt; """", ""有縮圖"", ""無縮圖"")"),"無縮圖")</f>
        <v>無縮圖</v>
      </c>
      <c r="AS995" s="107"/>
    </row>
    <row r="996">
      <c r="A996" s="114" t="s">
        <v>695</v>
      </c>
      <c r="B996" s="94"/>
      <c r="C996" s="95"/>
      <c r="D996" s="96"/>
      <c r="E996" s="115" t="s">
        <v>3479</v>
      </c>
      <c r="F996" s="98"/>
      <c r="G996" s="94" t="s">
        <v>144</v>
      </c>
      <c r="H996" s="100"/>
      <c r="I996" s="100"/>
      <c r="J996" s="101"/>
      <c r="K996" s="94"/>
      <c r="L996" s="111"/>
      <c r="M996" s="112" t="b">
        <v>1</v>
      </c>
      <c r="N996" s="113" t="b">
        <v>0</v>
      </c>
      <c r="O996" s="113" t="b">
        <v>0</v>
      </c>
      <c r="P996" s="113" t="b">
        <v>0</v>
      </c>
      <c r="Q996" s="107"/>
      <c r="R996" s="106" t="str">
        <f t="array" ref="R996">IFERROR(INDEX('印量調查區'!G:G, MATCH(A996, '印量調查區'!A:A, 0)), "")</f>
        <v/>
      </c>
      <c r="S996" s="118" t="s">
        <v>6065</v>
      </c>
      <c r="T996" s="107"/>
      <c r="U996" s="107"/>
      <c r="V996" s="107"/>
      <c r="W996" s="118" t="s">
        <v>6066</v>
      </c>
      <c r="X996" s="107"/>
      <c r="Y996" s="107"/>
      <c r="Z996" s="118" t="s">
        <v>6067</v>
      </c>
      <c r="AA996" s="107"/>
      <c r="AB996" s="107"/>
      <c r="AC996" s="107"/>
      <c r="AD996" s="107"/>
      <c r="AE996" s="118" t="s">
        <v>6068</v>
      </c>
      <c r="AF996" s="107"/>
      <c r="AG996" s="107"/>
      <c r="AH996" s="107"/>
      <c r="AI996" s="107"/>
      <c r="AJ996" s="107"/>
      <c r="AK996" s="107"/>
      <c r="AL996" s="107"/>
      <c r="AM996" s="107"/>
      <c r="AN996" s="107"/>
      <c r="AO996" s="105"/>
      <c r="AP996" s="107"/>
      <c r="AQ996" s="109"/>
      <c r="AR996" s="109" t="str">
        <f>IFERROR(__xludf.DUMMYFUNCTION("IF(IFERROR(VLOOKUP(A996, IMPORTRANGE(""https://docs.google.com/spreadsheets/d/1f7uHQQgxgff8nh6aFDrh_cqkeFpcVPsvJILesm778_0"", ""工作表1!A:B""), 2, FALSE), """") &lt;&gt; """", ""有縮圖"", ""無縮圖"")"),"無縮圖")</f>
        <v>無縮圖</v>
      </c>
      <c r="AS996" s="107"/>
    </row>
    <row r="997">
      <c r="A997" s="114" t="s">
        <v>696</v>
      </c>
      <c r="B997" s="94" t="s">
        <v>13589</v>
      </c>
      <c r="C997" s="120" t="s">
        <v>2169</v>
      </c>
      <c r="D997" s="96"/>
      <c r="E997" s="116"/>
      <c r="F997" s="98"/>
      <c r="G997" s="94" t="s">
        <v>225</v>
      </c>
      <c r="H997" s="100"/>
      <c r="I997" s="100"/>
      <c r="J997" s="101"/>
      <c r="K997" s="94"/>
      <c r="L997" s="111"/>
      <c r="M997" s="112" t="b">
        <v>1</v>
      </c>
      <c r="N997" s="113" t="b">
        <v>0</v>
      </c>
      <c r="O997" s="113" t="b">
        <v>0</v>
      </c>
      <c r="P997" s="113" t="b">
        <v>0</v>
      </c>
      <c r="Q997" s="105"/>
      <c r="R997" s="106" t="str">
        <f t="array" ref="R997">IFERROR(INDEX('印量調查區'!G:G, MATCH(A997, '印量調查區'!A:A, 0)), "")</f>
        <v/>
      </c>
      <c r="S997" s="118" t="s">
        <v>13591</v>
      </c>
      <c r="T997" s="107"/>
      <c r="U997" s="107"/>
      <c r="V997" s="107"/>
      <c r="W997" s="105" t="s">
        <v>3629</v>
      </c>
      <c r="X997" s="107"/>
      <c r="Y997" s="107"/>
      <c r="Z997" s="105"/>
      <c r="AA997" s="105"/>
      <c r="AB997" s="107"/>
      <c r="AC997" s="107"/>
      <c r="AD997" s="105"/>
      <c r="AE997" s="107"/>
      <c r="AF997" s="107"/>
      <c r="AG997" s="107"/>
      <c r="AH997" s="107"/>
      <c r="AI997" s="107"/>
      <c r="AJ997" s="107"/>
      <c r="AK997" s="107"/>
      <c r="AL997" s="107"/>
      <c r="AM997" s="107"/>
      <c r="AN997" s="105"/>
      <c r="AO997" s="105"/>
      <c r="AP997" s="107"/>
      <c r="AQ997" s="109"/>
      <c r="AR997" s="109" t="str">
        <f>IFERROR(__xludf.DUMMYFUNCTION("IF(IFERROR(VLOOKUP(A997, IMPORTRANGE(""https://docs.google.com/spreadsheets/d/1f7uHQQgxgff8nh6aFDrh_cqkeFpcVPsvJILesm778_0"", ""工作表1!A:B""), 2, FALSE), """") &lt;&gt; """", ""有縮圖"", ""無縮圖"")"),"無縮圖")</f>
        <v>無縮圖</v>
      </c>
      <c r="AS997" s="107"/>
    </row>
    <row r="998">
      <c r="A998" s="114" t="s">
        <v>697</v>
      </c>
      <c r="B998" s="94" t="s">
        <v>697</v>
      </c>
      <c r="C998" s="120" t="s">
        <v>2818</v>
      </c>
      <c r="D998" s="97" t="s">
        <v>2818</v>
      </c>
      <c r="E998" s="116"/>
      <c r="F998" s="98"/>
      <c r="G998" s="94" t="s">
        <v>144</v>
      </c>
      <c r="H998" s="100" t="s">
        <v>35</v>
      </c>
      <c r="I998" s="100" t="s">
        <v>108</v>
      </c>
      <c r="J998" s="211" t="s">
        <v>13595</v>
      </c>
      <c r="K998" s="94" t="s">
        <v>13596</v>
      </c>
      <c r="L998" s="111"/>
      <c r="M998" s="112" t="b">
        <v>1</v>
      </c>
      <c r="N998" s="113" t="b">
        <v>1</v>
      </c>
      <c r="O998" s="113" t="b">
        <v>1</v>
      </c>
      <c r="P998" s="113" t="b">
        <v>0</v>
      </c>
      <c r="Q998" s="107"/>
      <c r="R998" s="106" t="str">
        <f t="array" ref="R998">IFERROR(INDEX('印量調查區'!G:G, MATCH(A998, '印量調查區'!A:A, 0)), "")</f>
        <v/>
      </c>
      <c r="S998" s="118" t="s">
        <v>4977</v>
      </c>
      <c r="T998" s="107"/>
      <c r="U998" s="107"/>
      <c r="V998" s="107"/>
      <c r="W998" s="118" t="s">
        <v>4979</v>
      </c>
      <c r="X998" s="107"/>
      <c r="Y998" s="118" t="s">
        <v>4980</v>
      </c>
      <c r="Z998" s="118" t="s">
        <v>4981</v>
      </c>
      <c r="AA998" s="107"/>
      <c r="AB998" s="107"/>
      <c r="AC998" s="107"/>
      <c r="AD998" s="107"/>
      <c r="AE998" s="107"/>
      <c r="AF998" s="107"/>
      <c r="AG998" s="107"/>
      <c r="AH998" s="107"/>
      <c r="AI998" s="107"/>
      <c r="AJ998" s="107"/>
      <c r="AK998" s="107"/>
      <c r="AL998" s="107"/>
      <c r="AM998" s="107"/>
      <c r="AN998" s="118" t="s">
        <v>13603</v>
      </c>
      <c r="AO998" s="108"/>
      <c r="AP998" s="118" t="s">
        <v>13605</v>
      </c>
      <c r="AQ998" s="109"/>
      <c r="AR998" s="109" t="str">
        <f>IFERROR(__xludf.DUMMYFUNCTION("IF(IFERROR(VLOOKUP(A998, IMPORTRANGE(""https://docs.google.com/spreadsheets/d/1f7uHQQgxgff8nh6aFDrh_cqkeFpcVPsvJILesm778_0"", ""工作表1!A:B""), 2, FALSE), """") &lt;&gt; """", ""有縮圖"", ""無縮圖"")"),"有縮圖")</f>
        <v>有縮圖</v>
      </c>
      <c r="AS998" s="107"/>
    </row>
    <row r="999">
      <c r="A999" s="114" t="s">
        <v>698</v>
      </c>
      <c r="B999" s="94"/>
      <c r="C999" s="95"/>
      <c r="D999" s="97" t="s">
        <v>2179</v>
      </c>
      <c r="E999" s="115" t="s">
        <v>2179</v>
      </c>
      <c r="F999" s="98"/>
      <c r="G999" s="94" t="s">
        <v>3888</v>
      </c>
      <c r="H999" s="100"/>
      <c r="I999" s="100"/>
      <c r="J999" s="101"/>
      <c r="K999" s="94"/>
      <c r="L999" s="111"/>
      <c r="M999" s="112" t="b">
        <v>1</v>
      </c>
      <c r="N999" s="113" t="b">
        <v>0</v>
      </c>
      <c r="O999" s="113" t="b">
        <v>0</v>
      </c>
      <c r="P999" s="113" t="b">
        <v>0</v>
      </c>
      <c r="Q999" s="107"/>
      <c r="R999" s="106" t="str">
        <f t="array" ref="R999">IFERROR(INDEX('印量調查區'!G:G, MATCH(A999, '印量調查區'!A:A, 0)), "")</f>
        <v/>
      </c>
      <c r="S999" s="107"/>
      <c r="T999" s="107"/>
      <c r="U999" s="107"/>
      <c r="V999" s="107"/>
      <c r="W999" s="118" t="s">
        <v>13608</v>
      </c>
      <c r="X999" s="107"/>
      <c r="Y999" s="107"/>
      <c r="Z999" s="107"/>
      <c r="AA999" s="107"/>
      <c r="AB999" s="107"/>
      <c r="AC999" s="107"/>
      <c r="AD999" s="107"/>
      <c r="AE999" s="107"/>
      <c r="AF999" s="118" t="s">
        <v>13609</v>
      </c>
      <c r="AG999" s="107"/>
      <c r="AH999" s="107"/>
      <c r="AI999" s="107"/>
      <c r="AJ999" s="107"/>
      <c r="AK999" s="107"/>
      <c r="AL999" s="107"/>
      <c r="AM999" s="107"/>
      <c r="AN999" s="107"/>
      <c r="AO999" s="105"/>
      <c r="AP999" s="107"/>
      <c r="AQ999" s="109"/>
      <c r="AR999" s="109" t="str">
        <f>IFERROR(__xludf.DUMMYFUNCTION("IF(IFERROR(VLOOKUP(A999, IMPORTRANGE(""https://docs.google.com/spreadsheets/d/1f7uHQQgxgff8nh6aFDrh_cqkeFpcVPsvJILesm778_0"", ""工作表1!A:B""), 2, FALSE), """") &lt;&gt; """", ""有縮圖"", ""無縮圖"")"),"無縮圖")</f>
        <v>無縮圖</v>
      </c>
      <c r="AS999" s="107"/>
    </row>
    <row r="1000">
      <c r="A1000" s="114" t="s">
        <v>699</v>
      </c>
      <c r="B1000" s="94"/>
      <c r="C1000" s="95"/>
      <c r="D1000" s="97" t="s">
        <v>2996</v>
      </c>
      <c r="E1000" s="115" t="s">
        <v>2489</v>
      </c>
      <c r="F1000" s="98"/>
      <c r="G1000" s="94" t="s">
        <v>144</v>
      </c>
      <c r="H1000" s="99"/>
      <c r="I1000" s="100"/>
      <c r="J1000" s="101"/>
      <c r="K1000" s="94"/>
      <c r="L1000" s="111"/>
      <c r="M1000" s="112" t="b">
        <v>1</v>
      </c>
      <c r="N1000" s="113" t="b">
        <v>0</v>
      </c>
      <c r="O1000" s="113" t="b">
        <v>0</v>
      </c>
      <c r="P1000" s="113" t="b">
        <v>0</v>
      </c>
      <c r="Q1000" s="107"/>
      <c r="R1000" s="106" t="str">
        <f t="array" ref="R1000">IFERROR(INDEX('印量調查區'!G:G, MATCH(A1000, '印量調查區'!A:A, 0)), "")</f>
        <v/>
      </c>
      <c r="S1000" s="118" t="s">
        <v>13611</v>
      </c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18" t="s">
        <v>13613</v>
      </c>
      <c r="AF1000" s="118" t="s">
        <v>13616</v>
      </c>
      <c r="AG1000" s="107"/>
      <c r="AH1000" s="107"/>
      <c r="AI1000" s="107"/>
      <c r="AJ1000" s="107"/>
      <c r="AK1000" s="107"/>
      <c r="AL1000" s="118" t="s">
        <v>13619</v>
      </c>
      <c r="AM1000" s="107"/>
      <c r="AN1000" s="107"/>
      <c r="AO1000" s="105"/>
      <c r="AP1000" s="107"/>
      <c r="AQ1000" s="109"/>
      <c r="AR1000" s="109" t="str">
        <f>IFERROR(__xludf.DUMMYFUNCTION("IF(IFERROR(VLOOKUP(A1000, IMPORTRANGE(""https://docs.google.com/spreadsheets/d/1f7uHQQgxgff8nh6aFDrh_cqkeFpcVPsvJILesm778_0"", ""工作表1!A:B""), 2, FALSE), """") &lt;&gt; """", ""有縮圖"", ""無縮圖"")"),"無縮圖")</f>
        <v>無縮圖</v>
      </c>
      <c r="AS1000" s="107"/>
    </row>
    <row r="1001">
      <c r="A1001" s="114" t="s">
        <v>701</v>
      </c>
      <c r="B1001" s="94"/>
      <c r="C1001" s="120" t="s">
        <v>2407</v>
      </c>
      <c r="D1001" s="96"/>
      <c r="E1001" s="116"/>
      <c r="F1001" s="98"/>
      <c r="G1001" s="94" t="s">
        <v>144</v>
      </c>
      <c r="H1001" s="100" t="s">
        <v>34</v>
      </c>
      <c r="I1001" s="100" t="s">
        <v>108</v>
      </c>
      <c r="J1001" s="211" t="s">
        <v>13620</v>
      </c>
      <c r="K1001" s="94" t="s">
        <v>13621</v>
      </c>
      <c r="L1001" s="111"/>
      <c r="M1001" s="112" t="b">
        <v>1</v>
      </c>
      <c r="N1001" s="113" t="b">
        <v>1</v>
      </c>
      <c r="O1001" s="113" t="b">
        <v>1</v>
      </c>
      <c r="P1001" s="113" t="b">
        <v>1</v>
      </c>
      <c r="Q1001" s="105"/>
      <c r="R1001" s="106" t="str">
        <f t="array" ref="R1001">IFERROR(INDEX('印量調查區'!G:G, MATCH(A1001, '印量調查區'!A:A, 0)), "")</f>
        <v/>
      </c>
      <c r="S1001" s="118" t="s">
        <v>13623</v>
      </c>
      <c r="T1001" s="107"/>
      <c r="U1001" s="107"/>
      <c r="V1001" s="107"/>
      <c r="W1001" s="118" t="s">
        <v>13625</v>
      </c>
      <c r="X1001" s="105"/>
      <c r="Y1001" s="118" t="s">
        <v>13626</v>
      </c>
      <c r="Z1001" s="118" t="s">
        <v>13627</v>
      </c>
      <c r="AA1001" s="107"/>
      <c r="AB1001" s="107"/>
      <c r="AC1001" s="107"/>
      <c r="AD1001" s="107"/>
      <c r="AE1001" s="118" t="s">
        <v>13629</v>
      </c>
      <c r="AF1001" s="105"/>
      <c r="AG1001" s="107"/>
      <c r="AH1001" s="107"/>
      <c r="AI1001" s="107"/>
      <c r="AJ1001" s="107"/>
      <c r="AK1001" s="107"/>
      <c r="AL1001" s="118" t="s">
        <v>13632</v>
      </c>
      <c r="AM1001" s="105"/>
      <c r="AN1001" s="108" t="s">
        <v>13633</v>
      </c>
      <c r="AO1001" s="118" t="s">
        <v>13635</v>
      </c>
      <c r="AP1001" s="107"/>
      <c r="AQ1001" s="109"/>
      <c r="AR1001" s="109" t="str">
        <f>IFERROR(__xludf.DUMMYFUNCTION("IF(IFERROR(VLOOKUP(A1001, IMPORTRANGE(""https://docs.google.com/spreadsheets/d/1f7uHQQgxgff8nh6aFDrh_cqkeFpcVPsvJILesm778_0"", ""工作表1!A:B""), 2, FALSE), """") &lt;&gt; """", ""有縮圖"", ""無縮圖"")"),"有縮圖")</f>
        <v>有縮圖</v>
      </c>
      <c r="AS1001" s="107"/>
    </row>
    <row r="1002">
      <c r="A1002" s="114" t="s">
        <v>702</v>
      </c>
      <c r="B1002" s="94"/>
      <c r="C1002" s="120" t="s">
        <v>2631</v>
      </c>
      <c r="D1002" s="97" t="s">
        <v>3285</v>
      </c>
      <c r="E1002" s="116"/>
      <c r="F1002" s="98"/>
      <c r="G1002" s="94" t="s">
        <v>140</v>
      </c>
      <c r="H1002" s="99"/>
      <c r="I1002" s="100"/>
      <c r="J1002" s="101"/>
      <c r="K1002" s="98"/>
      <c r="L1002" s="111"/>
      <c r="M1002" s="112" t="b">
        <v>1</v>
      </c>
      <c r="N1002" s="113" t="b">
        <v>0</v>
      </c>
      <c r="O1002" s="113" t="b">
        <v>0</v>
      </c>
      <c r="P1002" s="113" t="b">
        <v>0</v>
      </c>
      <c r="Q1002" s="107"/>
      <c r="R1002" s="106" t="str">
        <f t="array" ref="R1002">IFERROR(INDEX('印量調查區'!G:G, MATCH(A1002, '印量調查區'!A:A, 0)), "")</f>
        <v/>
      </c>
      <c r="S1002" s="118" t="s">
        <v>13639</v>
      </c>
      <c r="T1002" s="107"/>
      <c r="U1002" s="107"/>
      <c r="V1002" s="107"/>
      <c r="W1002" s="107"/>
      <c r="X1002" s="107"/>
      <c r="Y1002" s="107"/>
      <c r="Z1002" s="107"/>
      <c r="AA1002" s="107"/>
      <c r="AB1002" s="107"/>
      <c r="AC1002" s="107"/>
      <c r="AD1002" s="107"/>
      <c r="AE1002" s="107"/>
      <c r="AF1002" s="107"/>
      <c r="AG1002" s="107"/>
      <c r="AH1002" s="107"/>
      <c r="AI1002" s="107"/>
      <c r="AJ1002" s="107"/>
      <c r="AK1002" s="107"/>
      <c r="AL1002" s="118" t="s">
        <v>13641</v>
      </c>
      <c r="AM1002" s="107"/>
      <c r="AN1002" s="107"/>
      <c r="AO1002" s="107"/>
      <c r="AP1002" s="107"/>
      <c r="AQ1002" s="109"/>
      <c r="AR1002" s="109" t="str">
        <f>IFERROR(__xludf.DUMMYFUNCTION("IF(IFERROR(VLOOKUP(A1002, IMPORTRANGE(""https://docs.google.com/spreadsheets/d/1f7uHQQgxgff8nh6aFDrh_cqkeFpcVPsvJILesm778_0"", ""工作表1!A:B""), 2, FALSE), """") &lt;&gt; """", ""有縮圖"", ""無縮圖"")"),"無縮圖")</f>
        <v>無縮圖</v>
      </c>
      <c r="AS1002" s="107"/>
    </row>
    <row r="1003">
      <c r="A1003" s="114" t="s">
        <v>703</v>
      </c>
      <c r="B1003" s="94"/>
      <c r="C1003" s="95"/>
      <c r="D1003" s="97" t="s">
        <v>3276</v>
      </c>
      <c r="E1003" s="115" t="s">
        <v>2738</v>
      </c>
      <c r="F1003" s="98"/>
      <c r="G1003" s="94" t="s">
        <v>140</v>
      </c>
      <c r="H1003" s="100"/>
      <c r="I1003" s="100"/>
      <c r="J1003" s="101"/>
      <c r="K1003" s="94"/>
      <c r="L1003" s="111"/>
      <c r="M1003" s="112" t="b">
        <v>1</v>
      </c>
      <c r="N1003" s="113" t="b">
        <v>0</v>
      </c>
      <c r="O1003" s="113" t="b">
        <v>0</v>
      </c>
      <c r="P1003" s="113" t="b">
        <v>0</v>
      </c>
      <c r="Q1003" s="107"/>
      <c r="R1003" s="106" t="str">
        <f t="array" ref="R1003">IFERROR(INDEX('印量調查區'!G:G, MATCH(A1003, '印量調查區'!A:A, 0)), "")</f>
        <v/>
      </c>
      <c r="S1003" s="118" t="s">
        <v>13644</v>
      </c>
      <c r="T1003" s="107"/>
      <c r="U1003" s="107"/>
      <c r="V1003" s="107"/>
      <c r="W1003" s="105"/>
      <c r="X1003" s="107"/>
      <c r="Y1003" s="107"/>
      <c r="Z1003" s="107"/>
      <c r="AA1003" s="107"/>
      <c r="AB1003" s="107"/>
      <c r="AC1003" s="107"/>
      <c r="AD1003" s="107"/>
      <c r="AE1003" s="118" t="s">
        <v>13646</v>
      </c>
      <c r="AF1003" s="107"/>
      <c r="AG1003" s="107"/>
      <c r="AH1003" s="107"/>
      <c r="AI1003" s="107"/>
      <c r="AJ1003" s="107"/>
      <c r="AK1003" s="105"/>
      <c r="AL1003" s="107"/>
      <c r="AM1003" s="107"/>
      <c r="AN1003" s="107"/>
      <c r="AO1003" s="105"/>
      <c r="AP1003" s="107"/>
      <c r="AQ1003" s="109"/>
      <c r="AR1003" s="109" t="str">
        <f>IFERROR(__xludf.DUMMYFUNCTION("IF(IFERROR(VLOOKUP(A1003, IMPORTRANGE(""https://docs.google.com/spreadsheets/d/1f7uHQQgxgff8nh6aFDrh_cqkeFpcVPsvJILesm778_0"", ""工作表1!A:B""), 2, FALSE), """") &lt;&gt; """", ""有縮圖"", ""無縮圖"")"),"無縮圖")</f>
        <v>無縮圖</v>
      </c>
      <c r="AS1003" s="107"/>
    </row>
    <row r="1004">
      <c r="A1004" s="114" t="s">
        <v>704</v>
      </c>
      <c r="B1004" s="94"/>
      <c r="C1004" s="120" t="s">
        <v>2493</v>
      </c>
      <c r="D1004" s="115" t="s">
        <v>2493</v>
      </c>
      <c r="E1004" s="116"/>
      <c r="F1004" s="98"/>
      <c r="G1004" s="94" t="s">
        <v>144</v>
      </c>
      <c r="H1004" s="99"/>
      <c r="I1004" s="100" t="s">
        <v>108</v>
      </c>
      <c r="J1004" s="117" t="s">
        <v>145</v>
      </c>
      <c r="K1004" s="98"/>
      <c r="L1004" s="111"/>
      <c r="M1004" s="112" t="b">
        <v>1</v>
      </c>
      <c r="N1004" s="113" t="b">
        <v>1</v>
      </c>
      <c r="O1004" s="113" t="b">
        <v>0</v>
      </c>
      <c r="P1004" s="113" t="b">
        <v>0</v>
      </c>
      <c r="Q1004" s="105"/>
      <c r="R1004" s="106" t="str">
        <f t="array" ref="R1004">IFERROR(INDEX('印量調查區'!G:G, MATCH(A1004, '印量調查區'!A:A, 0)), "")</f>
        <v/>
      </c>
      <c r="S1004" s="107"/>
      <c r="T1004" s="107"/>
      <c r="U1004" s="107"/>
      <c r="V1004" s="107"/>
      <c r="W1004" s="118" t="s">
        <v>12449</v>
      </c>
      <c r="X1004" s="107"/>
      <c r="Y1004" s="107"/>
      <c r="Z1004" s="107"/>
      <c r="AA1004" s="107"/>
      <c r="AB1004" s="107"/>
      <c r="AC1004" s="107"/>
      <c r="AD1004" s="107"/>
      <c r="AE1004" s="107"/>
      <c r="AF1004" s="118" t="s">
        <v>12450</v>
      </c>
      <c r="AG1004" s="107"/>
      <c r="AH1004" s="107"/>
      <c r="AI1004" s="107"/>
      <c r="AJ1004" s="107"/>
      <c r="AK1004" s="105"/>
      <c r="AL1004" s="107"/>
      <c r="AM1004" s="107"/>
      <c r="AN1004" s="105"/>
      <c r="AO1004" s="107"/>
      <c r="AP1004" s="107"/>
      <c r="AQ1004" s="109"/>
      <c r="AR1004" s="109" t="str">
        <f>IFERROR(__xludf.DUMMYFUNCTION("IF(IFERROR(VLOOKUP(A1004, IMPORTRANGE(""https://docs.google.com/spreadsheets/d/1f7uHQQgxgff8nh6aFDrh_cqkeFpcVPsvJILesm778_0"", ""工作表1!A:B""), 2, FALSE), """") &lt;&gt; """", ""有縮圖"", ""無縮圖"")"),"無縮圖")</f>
        <v>無縮圖</v>
      </c>
      <c r="AS1004" s="107"/>
    </row>
    <row r="1005">
      <c r="A1005" s="114" t="s">
        <v>705</v>
      </c>
      <c r="B1005" s="94" t="s">
        <v>13654</v>
      </c>
      <c r="C1005" s="95"/>
      <c r="D1005" s="97" t="s">
        <v>2730</v>
      </c>
      <c r="E1005" s="115" t="s">
        <v>2730</v>
      </c>
      <c r="F1005" s="98"/>
      <c r="G1005" s="94" t="s">
        <v>1536</v>
      </c>
      <c r="H1005" s="100"/>
      <c r="I1005" s="100"/>
      <c r="J1005" s="101"/>
      <c r="K1005" s="94"/>
      <c r="L1005" s="111"/>
      <c r="M1005" s="112" t="b">
        <v>1</v>
      </c>
      <c r="N1005" s="113" t="b">
        <v>0</v>
      </c>
      <c r="O1005" s="113" t="b">
        <v>0</v>
      </c>
      <c r="P1005" s="113" t="b">
        <v>0</v>
      </c>
      <c r="Q1005" s="107"/>
      <c r="R1005" s="106" t="str">
        <f t="array" ref="R1005">IFERROR(INDEX('印量調查區'!G:G, MATCH(A1005, '印量調查區'!A:A, 0)), "")</f>
        <v/>
      </c>
      <c r="S1005" s="118" t="s">
        <v>13656</v>
      </c>
      <c r="T1005" s="107"/>
      <c r="U1005" s="107"/>
      <c r="V1005" s="107"/>
      <c r="W1005" s="118" t="s">
        <v>13657</v>
      </c>
      <c r="X1005" s="107"/>
      <c r="Y1005" s="107"/>
      <c r="Z1005" s="107"/>
      <c r="AA1005" s="107"/>
      <c r="AB1005" s="107"/>
      <c r="AC1005" s="107"/>
      <c r="AD1005" s="107"/>
      <c r="AE1005" s="118" t="s">
        <v>13659</v>
      </c>
      <c r="AF1005" s="107"/>
      <c r="AG1005" s="107"/>
      <c r="AH1005" s="107"/>
      <c r="AI1005" s="107"/>
      <c r="AJ1005" s="107"/>
      <c r="AK1005" s="107"/>
      <c r="AL1005" s="107"/>
      <c r="AM1005" s="107"/>
      <c r="AN1005" s="107"/>
      <c r="AO1005" s="105"/>
      <c r="AP1005" s="107"/>
      <c r="AQ1005" s="109"/>
      <c r="AR1005" s="109" t="str">
        <f>IFERROR(__xludf.DUMMYFUNCTION("IF(IFERROR(VLOOKUP(A1005, IMPORTRANGE(""https://docs.google.com/spreadsheets/d/1f7uHQQgxgff8nh6aFDrh_cqkeFpcVPsvJILesm778_0"", ""工作表1!A:B""), 2, FALSE), """") &lt;&gt; """", ""有縮圖"", ""無縮圖"")"),"無縮圖")</f>
        <v>無縮圖</v>
      </c>
      <c r="AS1005" s="107"/>
    </row>
    <row r="1006">
      <c r="A1006" s="114" t="s">
        <v>707</v>
      </c>
      <c r="B1006" s="94"/>
      <c r="C1006" s="95"/>
      <c r="D1006" s="97" t="s">
        <v>2620</v>
      </c>
      <c r="E1006" s="115" t="s">
        <v>3738</v>
      </c>
      <c r="F1006" s="98"/>
      <c r="G1006" s="94" t="s">
        <v>1536</v>
      </c>
      <c r="H1006" s="100"/>
      <c r="I1006" s="100"/>
      <c r="J1006" s="101"/>
      <c r="K1006" s="94"/>
      <c r="L1006" s="111"/>
      <c r="M1006" s="112" t="b">
        <v>1</v>
      </c>
      <c r="N1006" s="113" t="b">
        <v>0</v>
      </c>
      <c r="O1006" s="113" t="b">
        <v>0</v>
      </c>
      <c r="P1006" s="113" t="b">
        <v>0</v>
      </c>
      <c r="Q1006" s="105"/>
      <c r="R1006" s="106" t="str">
        <f t="array" ref="R1006">IFERROR(INDEX('印量調查區'!G:G, MATCH(A1006, '印量調查區'!A:A, 0)), "")</f>
        <v/>
      </c>
      <c r="S1006" s="118" t="s">
        <v>5189</v>
      </c>
      <c r="T1006" s="105"/>
      <c r="U1006" s="107"/>
      <c r="V1006" s="107"/>
      <c r="W1006" s="118" t="s">
        <v>5190</v>
      </c>
      <c r="X1006" s="107"/>
      <c r="Y1006" s="118" t="s">
        <v>5191</v>
      </c>
      <c r="Z1006" s="107"/>
      <c r="AA1006" s="107"/>
      <c r="AB1006" s="107"/>
      <c r="AC1006" s="107"/>
      <c r="AD1006" s="107"/>
      <c r="AE1006" s="118" t="s">
        <v>5192</v>
      </c>
      <c r="AF1006" s="107"/>
      <c r="AG1006" s="107"/>
      <c r="AH1006" s="107"/>
      <c r="AI1006" s="107"/>
      <c r="AJ1006" s="107"/>
      <c r="AK1006" s="107"/>
      <c r="AL1006" s="107"/>
      <c r="AM1006" s="107"/>
      <c r="AN1006" s="105"/>
      <c r="AO1006" s="105"/>
      <c r="AP1006" s="107"/>
      <c r="AQ1006" s="109"/>
      <c r="AR1006" s="109" t="str">
        <f>IFERROR(__xludf.DUMMYFUNCTION("IF(IFERROR(VLOOKUP(A1006, IMPORTRANGE(""https://docs.google.com/spreadsheets/d/1f7uHQQgxgff8nh6aFDrh_cqkeFpcVPsvJILesm778_0"", ""工作表1!A:B""), 2, FALSE), """") &lt;&gt; """", ""有縮圖"", ""無縮圖"")"),"無縮圖")</f>
        <v>無縮圖</v>
      </c>
      <c r="AS1006" s="107"/>
    </row>
    <row r="1007">
      <c r="A1007" s="114" t="s">
        <v>708</v>
      </c>
      <c r="B1007" s="94" t="s">
        <v>4983</v>
      </c>
      <c r="C1007" s="120" t="s">
        <v>1861</v>
      </c>
      <c r="D1007" s="115" t="s">
        <v>1922</v>
      </c>
      <c r="E1007" s="116"/>
      <c r="F1007" s="98"/>
      <c r="G1007" s="94" t="s">
        <v>144</v>
      </c>
      <c r="H1007" s="100"/>
      <c r="I1007" s="100" t="s">
        <v>108</v>
      </c>
      <c r="J1007" s="211" t="s">
        <v>4942</v>
      </c>
      <c r="K1007" s="94"/>
      <c r="L1007" s="111"/>
      <c r="M1007" s="112" t="b">
        <v>1</v>
      </c>
      <c r="N1007" s="113" t="b">
        <v>1</v>
      </c>
      <c r="O1007" s="113" t="b">
        <v>1</v>
      </c>
      <c r="P1007" s="113" t="b">
        <v>0</v>
      </c>
      <c r="Q1007" s="107"/>
      <c r="R1007" s="106" t="str">
        <f t="array" ref="R1007">IFERROR(INDEX('印量調查區'!G:G, MATCH(A1007, '印量調查區'!A:A, 0)), "")</f>
        <v/>
      </c>
      <c r="S1007" s="172" t="s">
        <v>4986</v>
      </c>
      <c r="T1007" s="107"/>
      <c r="U1007" s="107"/>
      <c r="V1007" s="107"/>
      <c r="W1007" s="118" t="s">
        <v>4987</v>
      </c>
      <c r="X1007" s="107"/>
      <c r="Y1007" s="118" t="s">
        <v>4988</v>
      </c>
      <c r="Z1007" s="118" t="s">
        <v>4989</v>
      </c>
      <c r="AA1007" s="107"/>
      <c r="AB1007" s="107"/>
      <c r="AC1007" s="107"/>
      <c r="AD1007" s="107"/>
      <c r="AE1007" s="107"/>
      <c r="AF1007" s="107"/>
      <c r="AG1007" s="107"/>
      <c r="AH1007" s="107"/>
      <c r="AI1007" s="107"/>
      <c r="AJ1007" s="118" t="s">
        <v>4990</v>
      </c>
      <c r="AK1007" s="107"/>
      <c r="AL1007" s="107"/>
      <c r="AM1007" s="107"/>
      <c r="AN1007" s="118" t="s">
        <v>13669</v>
      </c>
      <c r="AO1007" s="105"/>
      <c r="AP1007" s="107"/>
      <c r="AQ1007" s="109"/>
      <c r="AR1007" s="109" t="str">
        <f>IFERROR(__xludf.DUMMYFUNCTION("IF(IFERROR(VLOOKUP(A1007, IMPORTRANGE(""https://docs.google.com/spreadsheets/d/1f7uHQQgxgff8nh6aFDrh_cqkeFpcVPsvJILesm778_0"", ""工作表1!A:B""), 2, FALSE), """") &lt;&gt; """", ""有縮圖"", ""無縮圖"")"),"無縮圖")</f>
        <v>無縮圖</v>
      </c>
      <c r="AS1007" s="107"/>
    </row>
    <row r="1008">
      <c r="A1008" s="114" t="s">
        <v>709</v>
      </c>
      <c r="B1008" s="94"/>
      <c r="C1008" s="95"/>
      <c r="D1008" s="115" t="s">
        <v>3339</v>
      </c>
      <c r="E1008" s="97" t="s">
        <v>3339</v>
      </c>
      <c r="F1008" s="98"/>
      <c r="G1008" s="94" t="s">
        <v>140</v>
      </c>
      <c r="H1008" s="100"/>
      <c r="I1008" s="100"/>
      <c r="J1008" s="101"/>
      <c r="K1008" s="94"/>
      <c r="L1008" s="111"/>
      <c r="M1008" s="112" t="b">
        <v>1</v>
      </c>
      <c r="N1008" s="113" t="b">
        <v>0</v>
      </c>
      <c r="O1008" s="113" t="b">
        <v>0</v>
      </c>
      <c r="P1008" s="113" t="b">
        <v>0</v>
      </c>
      <c r="Q1008" s="107"/>
      <c r="R1008" s="106" t="str">
        <f t="array" ref="R1008">IFERROR(INDEX('印量調查區'!G:G, MATCH(A1008, '印量調查區'!A:A, 0)), "")</f>
        <v/>
      </c>
      <c r="S1008" s="118" t="s">
        <v>13675</v>
      </c>
      <c r="T1008" s="107"/>
      <c r="U1008" s="107"/>
      <c r="V1008" s="107"/>
      <c r="W1008" s="118" t="s">
        <v>13677</v>
      </c>
      <c r="X1008" s="107"/>
      <c r="Y1008" s="107"/>
      <c r="Z1008" s="107"/>
      <c r="AA1008" s="107"/>
      <c r="AB1008" s="107"/>
      <c r="AC1008" s="107"/>
      <c r="AD1008" s="107"/>
      <c r="AE1008" s="118" t="s">
        <v>13681</v>
      </c>
      <c r="AF1008" s="107"/>
      <c r="AG1008" s="107"/>
      <c r="AH1008" s="107"/>
      <c r="AI1008" s="107"/>
      <c r="AJ1008" s="107"/>
      <c r="AK1008" s="107"/>
      <c r="AL1008" s="107"/>
      <c r="AM1008" s="107"/>
      <c r="AN1008" s="105"/>
      <c r="AO1008" s="105"/>
      <c r="AP1008" s="107"/>
      <c r="AQ1008" s="109"/>
      <c r="AR1008" s="109" t="str">
        <f>IFERROR(__xludf.DUMMYFUNCTION("IF(IFERROR(VLOOKUP(A1008, IMPORTRANGE(""https://docs.google.com/spreadsheets/d/1f7uHQQgxgff8nh6aFDrh_cqkeFpcVPsvJILesm778_0"", ""工作表1!A:B""), 2, FALSE), """") &lt;&gt; """", ""有縮圖"", ""無縮圖"")"),"無縮圖")</f>
        <v>無縮圖</v>
      </c>
      <c r="AS1008" s="107"/>
    </row>
    <row r="1009">
      <c r="A1009" s="289" t="s">
        <v>710</v>
      </c>
      <c r="B1009" s="94"/>
      <c r="C1009" s="95"/>
      <c r="D1009" s="115" t="s">
        <v>2698</v>
      </c>
      <c r="E1009" s="97" t="s">
        <v>2723</v>
      </c>
      <c r="F1009" s="98"/>
      <c r="G1009" s="94" t="s">
        <v>140</v>
      </c>
      <c r="H1009" s="99"/>
      <c r="I1009" s="99"/>
      <c r="J1009" s="117"/>
      <c r="K1009" s="94"/>
      <c r="L1009" s="111"/>
      <c r="M1009" s="112" t="b">
        <v>0</v>
      </c>
      <c r="N1009" s="113" t="b">
        <v>0</v>
      </c>
      <c r="O1009" s="113" t="b">
        <v>0</v>
      </c>
      <c r="P1009" s="113" t="b">
        <v>0</v>
      </c>
      <c r="Q1009" s="105"/>
      <c r="R1009" s="106" t="str">
        <f t="array" ref="R1009">IFERROR(INDEX('印量調查區'!G:G, MATCH(A1009, '印量調查區'!A:A, 0)), "")</f>
        <v/>
      </c>
      <c r="S1009" s="105"/>
      <c r="T1009" s="107"/>
      <c r="U1009" s="107"/>
      <c r="V1009" s="107"/>
      <c r="W1009" s="107"/>
      <c r="X1009" s="107"/>
      <c r="Y1009" s="107"/>
      <c r="Z1009" s="107"/>
      <c r="AA1009" s="107"/>
      <c r="AB1009" s="107"/>
      <c r="AC1009" s="107"/>
      <c r="AD1009" s="107"/>
      <c r="AE1009" s="107"/>
      <c r="AF1009" s="107"/>
      <c r="AG1009" s="107"/>
      <c r="AH1009" s="107"/>
      <c r="AI1009" s="107"/>
      <c r="AJ1009" s="107"/>
      <c r="AK1009" s="107"/>
      <c r="AL1009" s="107"/>
      <c r="AM1009" s="107"/>
      <c r="AN1009" s="105"/>
      <c r="AO1009" s="105"/>
      <c r="AP1009" s="107"/>
      <c r="AQ1009" s="109"/>
      <c r="AR1009" s="109" t="str">
        <f>IFERROR(__xludf.DUMMYFUNCTION("IF(IFERROR(VLOOKUP(A1009, IMPORTRANGE(""https://docs.google.com/spreadsheets/d/1f7uHQQgxgff8nh6aFDrh_cqkeFpcVPsvJILesm778_0"", ""工作表1!A:B""), 2, FALSE), """") &lt;&gt; """", ""有縮圖"", ""無縮圖"")"),"無縮圖")</f>
        <v>無縮圖</v>
      </c>
      <c r="AS1009" s="107"/>
    </row>
    <row r="1010">
      <c r="A1010" s="114" t="s">
        <v>711</v>
      </c>
      <c r="B1010" s="94"/>
      <c r="C1010" s="95"/>
      <c r="D1010" s="115" t="s">
        <v>2261</v>
      </c>
      <c r="E1010" s="96"/>
      <c r="F1010" s="98"/>
      <c r="G1010" s="94" t="s">
        <v>144</v>
      </c>
      <c r="H1010" s="100"/>
      <c r="I1010" s="100"/>
      <c r="J1010" s="101"/>
      <c r="K1010" s="94"/>
      <c r="L1010" s="111"/>
      <c r="M1010" s="112" t="b">
        <v>1</v>
      </c>
      <c r="N1010" s="113" t="b">
        <v>0</v>
      </c>
      <c r="O1010" s="113" t="b">
        <v>0</v>
      </c>
      <c r="P1010" s="113" t="b">
        <v>0</v>
      </c>
      <c r="Q1010" s="107"/>
      <c r="R1010" s="106" t="str">
        <f t="array" ref="R1010">IFERROR(INDEX('印量調查區'!G:G, MATCH(A1010, '印量調查區'!A:A, 0)), "")</f>
        <v/>
      </c>
      <c r="S1010" s="107"/>
      <c r="T1010" s="107"/>
      <c r="U1010" s="107"/>
      <c r="V1010" s="107"/>
      <c r="W1010" s="118" t="s">
        <v>13691</v>
      </c>
      <c r="X1010" s="107"/>
      <c r="Y1010" s="118" t="s">
        <v>13694</v>
      </c>
      <c r="Z1010" s="118" t="s">
        <v>13696</v>
      </c>
      <c r="AA1010" s="107"/>
      <c r="AB1010" s="107"/>
      <c r="AC1010" s="107"/>
      <c r="AD1010" s="107"/>
      <c r="AE1010" s="107"/>
      <c r="AF1010" s="107"/>
      <c r="AG1010" s="107"/>
      <c r="AH1010" s="107"/>
      <c r="AI1010" s="107"/>
      <c r="AJ1010" s="107"/>
      <c r="AK1010" s="107"/>
      <c r="AL1010" s="107"/>
      <c r="AM1010" s="107"/>
      <c r="AN1010" s="108"/>
      <c r="AO1010" s="105"/>
      <c r="AP1010" s="107"/>
      <c r="AQ1010" s="109"/>
      <c r="AR1010" s="109" t="str">
        <f>IFERROR(__xludf.DUMMYFUNCTION("IF(IFERROR(VLOOKUP(A1010, IMPORTRANGE(""https://docs.google.com/spreadsheets/d/1f7uHQQgxgff8nh6aFDrh_cqkeFpcVPsvJILesm778_0"", ""工作表1!A:B""), 2, FALSE), """") &lt;&gt; """", ""有縮圖"", ""無縮圖"")"),"無縮圖")</f>
        <v>無縮圖</v>
      </c>
      <c r="AS1010" s="107"/>
    </row>
    <row r="1011">
      <c r="A1011" s="114" t="s">
        <v>712</v>
      </c>
      <c r="B1011" s="94"/>
      <c r="C1011" s="95"/>
      <c r="D1011" s="96"/>
      <c r="E1011" s="115" t="s">
        <v>2000</v>
      </c>
      <c r="F1011" s="98"/>
      <c r="G1011" s="94" t="s">
        <v>144</v>
      </c>
      <c r="H1011" s="100"/>
      <c r="I1011" s="100"/>
      <c r="J1011" s="211"/>
      <c r="K1011" s="94"/>
      <c r="L1011" s="111"/>
      <c r="M1011" s="112" t="b">
        <v>0</v>
      </c>
      <c r="N1011" s="113" t="b">
        <v>0</v>
      </c>
      <c r="O1011" s="113" t="b">
        <v>0</v>
      </c>
      <c r="P1011" s="113" t="b">
        <v>0</v>
      </c>
      <c r="Q1011" s="107"/>
      <c r="R1011" s="106" t="str">
        <f t="array" ref="R1011">IFERROR(INDEX('印量調查區'!G:G, MATCH(A1011, '印量調查區'!A:A, 0)), "")</f>
        <v/>
      </c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  <c r="AC1011" s="107"/>
      <c r="AD1011" s="107"/>
      <c r="AE1011" s="107"/>
      <c r="AF1011" s="107"/>
      <c r="AG1011" s="107"/>
      <c r="AH1011" s="107"/>
      <c r="AI1011" s="107"/>
      <c r="AJ1011" s="107"/>
      <c r="AK1011" s="107"/>
      <c r="AL1011" s="107"/>
      <c r="AM1011" s="107"/>
      <c r="AN1011" s="107"/>
      <c r="AO1011" s="105"/>
      <c r="AP1011" s="107"/>
      <c r="AQ1011" s="109"/>
      <c r="AR1011" s="109" t="str">
        <f>IFERROR(__xludf.DUMMYFUNCTION("IF(IFERROR(VLOOKUP(A1011, IMPORTRANGE(""https://docs.google.com/spreadsheets/d/1f7uHQQgxgff8nh6aFDrh_cqkeFpcVPsvJILesm778_0"", ""工作表1!A:B""), 2, FALSE), """") &lt;&gt; """", ""有縮圖"", ""無縮圖"")"),"無縮圖")</f>
        <v>無縮圖</v>
      </c>
      <c r="AS1011" s="107"/>
    </row>
    <row r="1012">
      <c r="A1012" s="114" t="s">
        <v>714</v>
      </c>
      <c r="B1012" s="94"/>
      <c r="C1012" s="95"/>
      <c r="D1012" s="115" t="s">
        <v>342</v>
      </c>
      <c r="E1012" s="97" t="s">
        <v>3536</v>
      </c>
      <c r="F1012" s="98"/>
      <c r="G1012" s="94" t="s">
        <v>7222</v>
      </c>
      <c r="H1012" s="99"/>
      <c r="I1012" s="99"/>
      <c r="J1012" s="117"/>
      <c r="K1012" s="94"/>
      <c r="L1012" s="111"/>
      <c r="M1012" s="112" t="b">
        <v>1</v>
      </c>
      <c r="N1012" s="113" t="b">
        <v>0</v>
      </c>
      <c r="O1012" s="113" t="b">
        <v>0</v>
      </c>
      <c r="P1012" s="113" t="b">
        <v>0</v>
      </c>
      <c r="Q1012" s="105" t="s">
        <v>410</v>
      </c>
      <c r="R1012" s="106" t="str">
        <f t="array" ref="R1012">IFERROR(INDEX('印量調查區'!G:G, MATCH(A1012, '印量調查區'!A:A, 0)), "")</f>
        <v/>
      </c>
      <c r="S1012" s="118" t="s">
        <v>7224</v>
      </c>
      <c r="T1012" s="107"/>
      <c r="U1012" s="107"/>
      <c r="V1012" s="107"/>
      <c r="W1012" s="118" t="s">
        <v>13701</v>
      </c>
      <c r="X1012" s="107"/>
      <c r="Y1012" s="107"/>
      <c r="Z1012" s="118" t="s">
        <v>7229</v>
      </c>
      <c r="AA1012" s="107"/>
      <c r="AB1012" s="107"/>
      <c r="AC1012" s="107"/>
      <c r="AD1012" s="107"/>
      <c r="AE1012" s="107"/>
      <c r="AF1012" s="107"/>
      <c r="AG1012" s="107"/>
      <c r="AH1012" s="107"/>
      <c r="AI1012" s="107"/>
      <c r="AJ1012" s="107"/>
      <c r="AK1012" s="107"/>
      <c r="AL1012" s="107"/>
      <c r="AM1012" s="107"/>
      <c r="AN1012" s="105"/>
      <c r="AP1012" s="107"/>
      <c r="AQ1012" s="109"/>
      <c r="AR1012" s="109" t="str">
        <f>IFERROR(__xludf.DUMMYFUNCTION("IF(IFERROR(VLOOKUP(A1012, IMPORTRANGE(""https://docs.google.com/spreadsheets/d/1f7uHQQgxgff8nh6aFDrh_cqkeFpcVPsvJILesm778_0"", ""工作表1!A:B""), 2, FALSE), """") &lt;&gt; """", ""有縮圖"", ""無縮圖"")"),"無縮圖")</f>
        <v>無縮圖</v>
      </c>
      <c r="AS1012" s="107"/>
    </row>
    <row r="1013">
      <c r="A1013" s="114" t="s">
        <v>715</v>
      </c>
      <c r="B1013" s="94" t="s">
        <v>8983</v>
      </c>
      <c r="C1013" s="120" t="s">
        <v>2083</v>
      </c>
      <c r="D1013" s="97" t="s">
        <v>2976</v>
      </c>
      <c r="E1013" s="116"/>
      <c r="F1013" s="98"/>
      <c r="G1013" s="94" t="s">
        <v>144</v>
      </c>
      <c r="H1013" s="100" t="s">
        <v>34</v>
      </c>
      <c r="I1013" s="100" t="s">
        <v>108</v>
      </c>
      <c r="J1013" s="117" t="s">
        <v>8945</v>
      </c>
      <c r="K1013" s="94" t="s">
        <v>13705</v>
      </c>
      <c r="L1013" s="111"/>
      <c r="M1013" s="112" t="b">
        <v>1</v>
      </c>
      <c r="N1013" s="113" t="b">
        <v>1</v>
      </c>
      <c r="O1013" s="113" t="b">
        <v>0</v>
      </c>
      <c r="P1013" s="113" t="b">
        <v>1</v>
      </c>
      <c r="Q1013" s="105"/>
      <c r="R1013" s="106" t="str">
        <f t="array" ref="R1013">IFERROR(INDEX('印量調查區'!G:G, MATCH(A1013, '印量調查區'!A:A, 0)), "")</f>
        <v/>
      </c>
      <c r="S1013" s="361" t="s">
        <v>8987</v>
      </c>
      <c r="T1013" s="107"/>
      <c r="U1013" s="107"/>
      <c r="V1013" s="107"/>
      <c r="W1013" s="118" t="s">
        <v>8988</v>
      </c>
      <c r="X1013" s="107"/>
      <c r="Y1013" s="118" t="s">
        <v>8989</v>
      </c>
      <c r="Z1013" s="118" t="s">
        <v>8990</v>
      </c>
      <c r="AA1013" s="107"/>
      <c r="AB1013" s="107"/>
      <c r="AC1013" s="107"/>
      <c r="AD1013" s="107"/>
      <c r="AE1013" s="107"/>
      <c r="AF1013" s="107"/>
      <c r="AG1013" s="107"/>
      <c r="AH1013" s="107"/>
      <c r="AI1013" s="107"/>
      <c r="AJ1013" s="118" t="s">
        <v>4617</v>
      </c>
      <c r="AK1013" s="107"/>
      <c r="AL1013" s="107"/>
      <c r="AM1013" s="107"/>
      <c r="AN1013" s="107"/>
      <c r="AO1013" s="118" t="s">
        <v>13710</v>
      </c>
      <c r="AP1013" s="107"/>
      <c r="AQ1013" s="109"/>
      <c r="AR1013" s="109" t="str">
        <f>IFERROR(__xludf.DUMMYFUNCTION("IF(IFERROR(VLOOKUP(A1013, IMPORTRANGE(""https://docs.google.com/spreadsheets/d/1f7uHQQgxgff8nh6aFDrh_cqkeFpcVPsvJILesm778_0"", ""工作表1!A:B""), 2, FALSE), """") &lt;&gt; """", ""有縮圖"", ""無縮圖"")"),"有縮圖")</f>
        <v>有縮圖</v>
      </c>
      <c r="AS1013" s="107"/>
    </row>
    <row r="1014">
      <c r="A1014" s="114" t="s">
        <v>716</v>
      </c>
      <c r="B1014" s="94" t="s">
        <v>554</v>
      </c>
      <c r="C1014" s="120" t="s">
        <v>2518</v>
      </c>
      <c r="D1014" s="115" t="s">
        <v>2518</v>
      </c>
      <c r="E1014" s="116"/>
      <c r="F1014" s="98"/>
      <c r="G1014" s="94" t="s">
        <v>7290</v>
      </c>
      <c r="H1014" s="100"/>
      <c r="I1014" s="100" t="s">
        <v>108</v>
      </c>
      <c r="J1014" s="117" t="s">
        <v>145</v>
      </c>
      <c r="K1014" s="94"/>
      <c r="L1014" s="111"/>
      <c r="M1014" s="112" t="b">
        <v>1</v>
      </c>
      <c r="N1014" s="113" t="b">
        <v>1</v>
      </c>
      <c r="O1014" s="113" t="b">
        <v>0</v>
      </c>
      <c r="P1014" s="113" t="b">
        <v>0</v>
      </c>
      <c r="Q1014" s="107"/>
      <c r="R1014" s="106" t="str">
        <f t="array" ref="R1014">IFERROR(INDEX('印量調查區'!G:G, MATCH(A1014, '印量調查區'!A:A, 0)), "")</f>
        <v/>
      </c>
      <c r="S1014" s="107"/>
      <c r="T1014" s="107"/>
      <c r="U1014" s="107"/>
      <c r="V1014" s="107"/>
      <c r="W1014" s="118" t="s">
        <v>13714</v>
      </c>
      <c r="X1014" s="107"/>
      <c r="Y1014" s="107"/>
      <c r="Z1014" s="107"/>
      <c r="AA1014" s="107"/>
      <c r="AB1014" s="107"/>
      <c r="AC1014" s="107"/>
      <c r="AD1014" s="107"/>
      <c r="AE1014" s="107"/>
      <c r="AF1014" s="107"/>
      <c r="AG1014" s="107"/>
      <c r="AH1014" s="107"/>
      <c r="AI1014" s="107"/>
      <c r="AJ1014" s="107"/>
      <c r="AK1014" s="107"/>
      <c r="AL1014" s="107"/>
      <c r="AM1014" s="107"/>
      <c r="AN1014" s="107"/>
      <c r="AO1014" s="107"/>
      <c r="AP1014" s="107"/>
      <c r="AQ1014" s="109"/>
      <c r="AR1014" s="109" t="str">
        <f>IFERROR(__xludf.DUMMYFUNCTION("IF(IFERROR(VLOOKUP(A1014, IMPORTRANGE(""https://docs.google.com/spreadsheets/d/1f7uHQQgxgff8nh6aFDrh_cqkeFpcVPsvJILesm778_0"", ""工作表1!A:B""), 2, FALSE), """") &lt;&gt; """", ""有縮圖"", ""無縮圖"")"),"有縮圖")</f>
        <v>有縮圖</v>
      </c>
      <c r="AS1014" s="107"/>
    </row>
    <row r="1015">
      <c r="A1015" s="114" t="s">
        <v>717</v>
      </c>
      <c r="B1015" s="94"/>
      <c r="C1015" s="120" t="s">
        <v>2022</v>
      </c>
      <c r="D1015" s="115" t="s">
        <v>2022</v>
      </c>
      <c r="E1015" s="96"/>
      <c r="F1015" s="98"/>
      <c r="G1015" s="94" t="s">
        <v>144</v>
      </c>
      <c r="H1015" s="100"/>
      <c r="I1015" s="100"/>
      <c r="J1015" s="101"/>
      <c r="K1015" s="94"/>
      <c r="L1015" s="111"/>
      <c r="M1015" s="112" t="b">
        <v>1</v>
      </c>
      <c r="N1015" s="113" t="b">
        <v>0</v>
      </c>
      <c r="O1015" s="113" t="b">
        <v>0</v>
      </c>
      <c r="P1015" s="113" t="b">
        <v>0</v>
      </c>
      <c r="Q1015" s="107"/>
      <c r="R1015" s="106" t="str">
        <f t="array" ref="R1015">IFERROR(INDEX('印量調查區'!G:G, MATCH(A1015, '印量調查區'!A:A, 0)), "")</f>
        <v/>
      </c>
      <c r="S1015" s="118" t="s">
        <v>12468</v>
      </c>
      <c r="T1015" s="118" t="s">
        <v>12469</v>
      </c>
      <c r="U1015" s="107"/>
      <c r="V1015" s="107"/>
      <c r="W1015" s="118" t="s">
        <v>12470</v>
      </c>
      <c r="X1015" s="107"/>
      <c r="Y1015" s="107"/>
      <c r="Z1015" s="107"/>
      <c r="AA1015" s="107"/>
      <c r="AB1015" s="107"/>
      <c r="AC1015" s="107"/>
      <c r="AD1015" s="107"/>
      <c r="AE1015" s="107"/>
      <c r="AF1015" s="107"/>
      <c r="AG1015" s="107"/>
      <c r="AH1015" s="107"/>
      <c r="AI1015" s="107"/>
      <c r="AJ1015" s="107"/>
      <c r="AK1015" s="107"/>
      <c r="AL1015" s="107"/>
      <c r="AM1015" s="107"/>
      <c r="AN1015" s="105"/>
      <c r="AO1015" s="105"/>
      <c r="AP1015" s="107"/>
      <c r="AQ1015" s="109"/>
      <c r="AR1015" s="109" t="str">
        <f>IFERROR(__xludf.DUMMYFUNCTION("IF(IFERROR(VLOOKUP(A1015, IMPORTRANGE(""https://docs.google.com/spreadsheets/d/1f7uHQQgxgff8nh6aFDrh_cqkeFpcVPsvJILesm778_0"", ""工作表1!A:B""), 2, FALSE), """") &lt;&gt; """", ""有縮圖"", ""無縮圖"")"),"無縮圖")</f>
        <v>無縮圖</v>
      </c>
      <c r="AS1015" s="107"/>
    </row>
    <row r="1016">
      <c r="A1016" s="114" t="s">
        <v>718</v>
      </c>
      <c r="B1016" s="94"/>
      <c r="C1016" s="95"/>
      <c r="D1016" s="116"/>
      <c r="E1016" s="97" t="s">
        <v>3406</v>
      </c>
      <c r="F1016" s="98"/>
      <c r="G1016" s="94" t="s">
        <v>144</v>
      </c>
      <c r="H1016" s="100"/>
      <c r="I1016" s="100"/>
      <c r="J1016" s="117"/>
      <c r="K1016" s="94"/>
      <c r="L1016" s="111"/>
      <c r="M1016" s="112" t="b">
        <v>0</v>
      </c>
      <c r="N1016" s="113" t="b">
        <v>0</v>
      </c>
      <c r="O1016" s="113" t="b">
        <v>0</v>
      </c>
      <c r="P1016" s="113" t="b">
        <v>0</v>
      </c>
      <c r="Q1016" s="107"/>
      <c r="R1016" s="106" t="str">
        <f t="array" ref="R1016">IFERROR(INDEX('印量調查區'!G:G, MATCH(A1016, '印量調查區'!A:A, 0)), "")</f>
        <v/>
      </c>
      <c r="S1016" s="107"/>
      <c r="T1016" s="107"/>
      <c r="U1016" s="107"/>
      <c r="V1016" s="107"/>
      <c r="W1016" s="107"/>
      <c r="X1016" s="107"/>
      <c r="Y1016" s="107"/>
      <c r="Z1016" s="107"/>
      <c r="AA1016" s="107"/>
      <c r="AB1016" s="107"/>
      <c r="AC1016" s="107"/>
      <c r="AD1016" s="107"/>
      <c r="AE1016" s="107"/>
      <c r="AF1016" s="107"/>
      <c r="AG1016" s="107"/>
      <c r="AH1016" s="107"/>
      <c r="AI1016" s="107"/>
      <c r="AJ1016" s="107"/>
      <c r="AK1016" s="107"/>
      <c r="AL1016" s="107"/>
      <c r="AM1016" s="107"/>
      <c r="AN1016" s="107"/>
      <c r="AO1016" s="105"/>
      <c r="AP1016" s="107"/>
      <c r="AQ1016" s="109"/>
      <c r="AR1016" s="109" t="str">
        <f>IFERROR(__xludf.DUMMYFUNCTION("IF(IFERROR(VLOOKUP(A1016, IMPORTRANGE(""https://docs.google.com/spreadsheets/d/1f7uHQQgxgff8nh6aFDrh_cqkeFpcVPsvJILesm778_0"", ""工作表1!A:B""), 2, FALSE), """") &lt;&gt; """", ""有縮圖"", ""無縮圖"")"),"無縮圖")</f>
        <v>無縮圖</v>
      </c>
      <c r="AS1016" s="107"/>
    </row>
    <row r="1017">
      <c r="A1017" s="114" t="s">
        <v>719</v>
      </c>
      <c r="B1017" s="94" t="s">
        <v>9779</v>
      </c>
      <c r="C1017" s="95"/>
      <c r="D1017" s="115" t="s">
        <v>3114</v>
      </c>
      <c r="E1017" s="97" t="s">
        <v>3114</v>
      </c>
      <c r="F1017" s="98"/>
      <c r="G1017" s="94" t="s">
        <v>9782</v>
      </c>
      <c r="H1017" s="99"/>
      <c r="I1017" s="99"/>
      <c r="J1017" s="110"/>
      <c r="K1017" s="98"/>
      <c r="L1017" s="111"/>
      <c r="M1017" s="112" t="b">
        <v>1</v>
      </c>
      <c r="N1017" s="113" t="b">
        <v>0</v>
      </c>
      <c r="O1017" s="113" t="b">
        <v>0</v>
      </c>
      <c r="P1017" s="113" t="b">
        <v>0</v>
      </c>
      <c r="Q1017" s="107"/>
      <c r="R1017" s="106" t="str">
        <f t="array" ref="R1017">IFERROR(INDEX('印量調查區'!G:G, MATCH(A1017, '印量調查區'!A:A, 0)), "")</f>
        <v/>
      </c>
      <c r="S1017" s="118" t="s">
        <v>9787</v>
      </c>
      <c r="T1017" s="107"/>
      <c r="U1017" s="107"/>
      <c r="V1017" s="107"/>
      <c r="W1017" s="118" t="s">
        <v>9788</v>
      </c>
      <c r="X1017" s="107"/>
      <c r="Y1017" s="107"/>
      <c r="Z1017" s="107"/>
      <c r="AA1017" s="107"/>
      <c r="AB1017" s="107"/>
      <c r="AC1017" s="107"/>
      <c r="AD1017" s="107"/>
      <c r="AE1017" s="118" t="s">
        <v>9790</v>
      </c>
      <c r="AF1017" s="107"/>
      <c r="AG1017" s="107"/>
      <c r="AH1017" s="107"/>
      <c r="AI1017" s="107"/>
      <c r="AJ1017" s="107"/>
      <c r="AK1017" s="107"/>
      <c r="AL1017" s="107"/>
      <c r="AM1017" s="107"/>
      <c r="AN1017" s="107"/>
      <c r="AO1017" s="107"/>
      <c r="AP1017" s="107"/>
      <c r="AQ1017" s="109"/>
      <c r="AR1017" s="109" t="str">
        <f>IFERROR(__xludf.DUMMYFUNCTION("IF(IFERROR(VLOOKUP(A1017, IMPORTRANGE(""https://docs.google.com/spreadsheets/d/1f7uHQQgxgff8nh6aFDrh_cqkeFpcVPsvJILesm778_0"", ""工作表1!A:B""), 2, FALSE), """") &lt;&gt; """", ""有縮圖"", ""無縮圖"")"),"有縮圖")</f>
        <v>有縮圖</v>
      </c>
      <c r="AS1017" s="107"/>
    </row>
    <row r="1018">
      <c r="A1018" s="114" t="s">
        <v>720</v>
      </c>
      <c r="B1018" s="94"/>
      <c r="C1018" s="120" t="s">
        <v>2293</v>
      </c>
      <c r="D1018" s="96"/>
      <c r="E1018" s="115" t="s">
        <v>2293</v>
      </c>
      <c r="F1018" s="98"/>
      <c r="G1018" s="94" t="s">
        <v>4066</v>
      </c>
      <c r="H1018" s="100"/>
      <c r="I1018" s="100"/>
      <c r="J1018" s="101"/>
      <c r="K1018" s="94"/>
      <c r="L1018" s="102"/>
      <c r="M1018" s="112" t="b">
        <v>1</v>
      </c>
      <c r="N1018" s="113" t="b">
        <v>0</v>
      </c>
      <c r="O1018" s="113" t="b">
        <v>0</v>
      </c>
      <c r="P1018" s="113" t="b">
        <v>0</v>
      </c>
      <c r="Q1018" s="107"/>
      <c r="R1018" s="106" t="str">
        <f t="array" ref="R1018">IFERROR(INDEX('印量調查區'!G:G, MATCH(A1018, '印量調查區'!A:A, 0)), "")</f>
        <v/>
      </c>
      <c r="S1018" s="118" t="s">
        <v>13728</v>
      </c>
      <c r="T1018" s="107"/>
      <c r="U1018" s="107"/>
      <c r="V1018" s="107"/>
      <c r="W1018" s="118" t="s">
        <v>13729</v>
      </c>
      <c r="X1018" s="107"/>
      <c r="Y1018" s="107"/>
      <c r="Z1018" s="107"/>
      <c r="AA1018" s="107"/>
      <c r="AB1018" s="107"/>
      <c r="AC1018" s="107"/>
      <c r="AD1018" s="107"/>
      <c r="AE1018" s="105"/>
      <c r="AF1018" s="107"/>
      <c r="AG1018" s="107"/>
      <c r="AH1018" s="107"/>
      <c r="AI1018" s="107"/>
      <c r="AJ1018" s="107"/>
      <c r="AK1018" s="107"/>
      <c r="AL1018" s="107"/>
      <c r="AM1018" s="107"/>
      <c r="AN1018" s="107"/>
      <c r="AO1018" s="108"/>
      <c r="AP1018" s="107"/>
      <c r="AQ1018" s="109"/>
      <c r="AR1018" s="109" t="str">
        <f>IFERROR(__xludf.DUMMYFUNCTION("IF(IFERROR(VLOOKUP(A1018, IMPORTRANGE(""https://docs.google.com/spreadsheets/d/1f7uHQQgxgff8nh6aFDrh_cqkeFpcVPsvJILesm778_0"", ""工作表1!A:B""), 2, FALSE), """") &lt;&gt; """", ""有縮圖"", ""無縮圖"")"),"無縮圖")</f>
        <v>無縮圖</v>
      </c>
      <c r="AS1018" s="107"/>
    </row>
    <row r="1019">
      <c r="A1019" s="114" t="s">
        <v>721</v>
      </c>
      <c r="B1019" s="94" t="s">
        <v>9324</v>
      </c>
      <c r="C1019" s="120" t="s">
        <v>2376</v>
      </c>
      <c r="D1019" s="96"/>
      <c r="E1019" s="115" t="s">
        <v>2355</v>
      </c>
      <c r="F1019" s="98"/>
      <c r="G1019" s="94" t="s">
        <v>144</v>
      </c>
      <c r="H1019" s="100"/>
      <c r="I1019" s="100"/>
      <c r="J1019" s="117"/>
      <c r="K1019" s="94"/>
      <c r="L1019" s="102"/>
      <c r="M1019" s="112" t="b">
        <v>1</v>
      </c>
      <c r="N1019" s="113" t="b">
        <v>0</v>
      </c>
      <c r="O1019" s="113" t="b">
        <v>0</v>
      </c>
      <c r="P1019" s="113" t="b">
        <v>0</v>
      </c>
      <c r="Q1019" s="107"/>
      <c r="R1019" s="106" t="str">
        <f t="array" ref="R1019">IFERROR(INDEX('印量調查區'!G:G, MATCH(A1019, '印量調查區'!A:A, 0)), "")</f>
        <v/>
      </c>
      <c r="S1019" s="118" t="s">
        <v>9328</v>
      </c>
      <c r="T1019" s="107"/>
      <c r="U1019" s="107"/>
      <c r="V1019" s="107"/>
      <c r="W1019" s="118" t="s">
        <v>9329</v>
      </c>
      <c r="X1019" s="107"/>
      <c r="Y1019" s="107"/>
      <c r="Z1019" s="107"/>
      <c r="AA1019" s="107"/>
      <c r="AB1019" s="107"/>
      <c r="AC1019" s="107"/>
      <c r="AD1019" s="107"/>
      <c r="AE1019" s="118" t="s">
        <v>9331</v>
      </c>
      <c r="AF1019" s="107"/>
      <c r="AG1019" s="107"/>
      <c r="AH1019" s="107"/>
      <c r="AI1019" s="107"/>
      <c r="AJ1019" s="107"/>
      <c r="AK1019" s="107"/>
      <c r="AL1019" s="107"/>
      <c r="AM1019" s="107"/>
      <c r="AN1019" s="107"/>
      <c r="AO1019" s="105"/>
      <c r="AP1019" s="107"/>
      <c r="AQ1019" s="109"/>
      <c r="AR1019" s="109" t="str">
        <f>IFERROR(__xludf.DUMMYFUNCTION("IF(IFERROR(VLOOKUP(A1019, IMPORTRANGE(""https://docs.google.com/spreadsheets/d/1f7uHQQgxgff8nh6aFDrh_cqkeFpcVPsvJILesm778_0"", ""工作表1!A:B""), 2, FALSE), """") &lt;&gt; """", ""有縮圖"", ""無縮圖"")"),"無縮圖")</f>
        <v>無縮圖</v>
      </c>
      <c r="AS1019" s="107"/>
    </row>
    <row r="1020">
      <c r="A1020" s="114" t="s">
        <v>723</v>
      </c>
      <c r="B1020" s="94" t="s">
        <v>13734</v>
      </c>
      <c r="C1020" s="120" t="s">
        <v>2450</v>
      </c>
      <c r="D1020" s="96"/>
      <c r="E1020" s="116"/>
      <c r="F1020" s="98"/>
      <c r="G1020" s="94" t="s">
        <v>229</v>
      </c>
      <c r="H1020" s="338" t="s">
        <v>34</v>
      </c>
      <c r="I1020" s="338" t="s">
        <v>108</v>
      </c>
      <c r="J1020" s="358" t="s">
        <v>13736</v>
      </c>
      <c r="K1020" s="358" t="s">
        <v>13737</v>
      </c>
      <c r="L1020" s="102"/>
      <c r="M1020" s="112" t="b">
        <v>1</v>
      </c>
      <c r="N1020" s="113" t="b">
        <v>1</v>
      </c>
      <c r="O1020" s="113" t="b">
        <v>0</v>
      </c>
      <c r="P1020" s="113" t="b">
        <v>1</v>
      </c>
      <c r="Q1020" s="107"/>
      <c r="R1020" s="106" t="str">
        <f t="array" ref="R1020">IFERROR(INDEX('印量調查區'!G:G, MATCH(A1020, '印量調查區'!A:A, 0)), "")</f>
        <v/>
      </c>
      <c r="S1020" s="118" t="s">
        <v>12483</v>
      </c>
      <c r="T1020" s="107"/>
      <c r="U1020" s="107"/>
      <c r="V1020" s="107"/>
      <c r="W1020" s="118" t="s">
        <v>12484</v>
      </c>
      <c r="X1020" s="107"/>
      <c r="Y1020" s="107"/>
      <c r="Z1020" s="107"/>
      <c r="AA1020" s="107"/>
      <c r="AB1020" s="107"/>
      <c r="AC1020" s="107"/>
      <c r="AD1020" s="107"/>
      <c r="AE1020" s="118" t="s">
        <v>12485</v>
      </c>
      <c r="AF1020" s="107"/>
      <c r="AG1020" s="107"/>
      <c r="AH1020" s="118" t="s">
        <v>12487</v>
      </c>
      <c r="AI1020" s="107"/>
      <c r="AJ1020" s="107"/>
      <c r="AK1020" s="107"/>
      <c r="AL1020" s="107"/>
      <c r="AM1020" s="107"/>
      <c r="AN1020" s="107"/>
      <c r="AO1020" s="416" t="s">
        <v>13740</v>
      </c>
      <c r="AP1020" s="107"/>
      <c r="AQ1020" s="109"/>
      <c r="AR1020" s="109" t="str">
        <f>IFERROR(__xludf.DUMMYFUNCTION("IF(IFERROR(VLOOKUP(A1020, IMPORTRANGE(""https://docs.google.com/spreadsheets/d/1f7uHQQgxgff8nh6aFDrh_cqkeFpcVPsvJILesm778_0"", ""工作表1!A:B""), 2, FALSE), """") &lt;&gt; """", ""有縮圖"", ""無縮圖"")"),"無縮圖")</f>
        <v>無縮圖</v>
      </c>
      <c r="AS1020" s="107"/>
    </row>
    <row r="1021">
      <c r="A1021" s="114" t="s">
        <v>724</v>
      </c>
      <c r="B1021" s="94" t="s">
        <v>12490</v>
      </c>
      <c r="C1021" s="120" t="s">
        <v>244</v>
      </c>
      <c r="D1021" s="96"/>
      <c r="E1021" s="115" t="s">
        <v>2187</v>
      </c>
      <c r="F1021" s="98"/>
      <c r="G1021" s="94" t="s">
        <v>144</v>
      </c>
      <c r="H1021" s="100"/>
      <c r="I1021" s="100" t="s">
        <v>84</v>
      </c>
      <c r="J1021" s="101"/>
      <c r="K1021" s="94" t="s">
        <v>13744</v>
      </c>
      <c r="L1021" s="102"/>
      <c r="M1021" s="112" t="b">
        <v>1</v>
      </c>
      <c r="N1021" s="113" t="b">
        <v>1</v>
      </c>
      <c r="O1021" s="113" t="b">
        <v>1</v>
      </c>
      <c r="P1021" s="113" t="b">
        <v>0</v>
      </c>
      <c r="Q1021" s="107"/>
      <c r="R1021" s="106" t="str">
        <f t="array" ref="R1021">IFERROR(INDEX('印量調查區'!G:G, MATCH(A1021, '印量調查區'!A:A, 0)), "")</f>
        <v/>
      </c>
      <c r="S1021" s="118" t="s">
        <v>12492</v>
      </c>
      <c r="T1021" s="107"/>
      <c r="U1021" s="118" t="s">
        <v>12493</v>
      </c>
      <c r="V1021" s="107"/>
      <c r="W1021" s="118" t="s">
        <v>12494</v>
      </c>
      <c r="X1021" s="107"/>
      <c r="Y1021" s="118" t="s">
        <v>12496</v>
      </c>
      <c r="Z1021" s="118" t="s">
        <v>12497</v>
      </c>
      <c r="AA1021" s="107"/>
      <c r="AB1021" s="107"/>
      <c r="AC1021" s="107"/>
      <c r="AD1021" s="107"/>
      <c r="AE1021" s="118" t="s">
        <v>12498</v>
      </c>
      <c r="AF1021" s="107"/>
      <c r="AG1021" s="107"/>
      <c r="AH1021" s="107"/>
      <c r="AI1021" s="107"/>
      <c r="AJ1021" s="107"/>
      <c r="AK1021" s="107"/>
      <c r="AL1021" s="118" t="s">
        <v>12499</v>
      </c>
      <c r="AM1021" s="107"/>
      <c r="AN1021" s="118" t="s">
        <v>13753</v>
      </c>
      <c r="AO1021" s="105"/>
      <c r="AP1021" s="105"/>
      <c r="AQ1021" s="109"/>
      <c r="AR1021" s="109" t="str">
        <f>IFERROR(__xludf.DUMMYFUNCTION("IF(IFERROR(VLOOKUP(A1021, IMPORTRANGE(""https://docs.google.com/spreadsheets/d/1f7uHQQgxgff8nh6aFDrh_cqkeFpcVPsvJILesm778_0"", ""工作表1!A:B""), 2, FALSE), """") &lt;&gt; """", ""有縮圖"", ""無縮圖"")"),"有縮圖")</f>
        <v>有縮圖</v>
      </c>
      <c r="AS1021" s="107"/>
    </row>
    <row r="1022">
      <c r="A1022" s="114" t="s">
        <v>725</v>
      </c>
      <c r="B1022" s="94"/>
      <c r="C1022" s="95"/>
      <c r="D1022" s="97" t="s">
        <v>3269</v>
      </c>
      <c r="E1022" s="115" t="s">
        <v>3269</v>
      </c>
      <c r="F1022" s="98"/>
      <c r="G1022" s="94" t="s">
        <v>144</v>
      </c>
      <c r="H1022" s="100"/>
      <c r="I1022" s="100" t="s">
        <v>108</v>
      </c>
      <c r="J1022" s="117" t="s">
        <v>145</v>
      </c>
      <c r="K1022" s="94"/>
      <c r="L1022" s="102"/>
      <c r="M1022" s="112" t="b">
        <v>1</v>
      </c>
      <c r="N1022" s="113" t="b">
        <v>1</v>
      </c>
      <c r="O1022" s="113" t="b">
        <v>1</v>
      </c>
      <c r="P1022" s="113" t="b">
        <v>0</v>
      </c>
      <c r="Q1022" s="107"/>
      <c r="R1022" s="106" t="str">
        <f t="array" ref="R1022">IFERROR(INDEX('印量調查區'!G:G, MATCH(A1022, '印量調查區'!A:A, 0)), "")</f>
        <v/>
      </c>
      <c r="S1022" s="118" t="s">
        <v>6964</v>
      </c>
      <c r="T1022" s="107"/>
      <c r="U1022" s="107"/>
      <c r="V1022" s="107"/>
      <c r="W1022" s="118" t="s">
        <v>6965</v>
      </c>
      <c r="X1022" s="107"/>
      <c r="Y1022" s="107"/>
      <c r="Z1022" s="118" t="s">
        <v>6966</v>
      </c>
      <c r="AA1022" s="107"/>
      <c r="AB1022" s="107"/>
      <c r="AC1022" s="118" t="s">
        <v>6967</v>
      </c>
      <c r="AD1022" s="107"/>
      <c r="AE1022" s="118" t="s">
        <v>6968</v>
      </c>
      <c r="AF1022" s="107"/>
      <c r="AG1022" s="107"/>
      <c r="AH1022" s="107"/>
      <c r="AI1022" s="107"/>
      <c r="AJ1022" s="107"/>
      <c r="AK1022" s="107"/>
      <c r="AL1022" s="107"/>
      <c r="AM1022" s="107"/>
      <c r="AN1022" s="108" t="s">
        <v>13764</v>
      </c>
      <c r="AO1022" s="105"/>
      <c r="AP1022" s="105"/>
      <c r="AQ1022" s="109"/>
      <c r="AR1022" s="109" t="str">
        <f>IFERROR(__xludf.DUMMYFUNCTION("IF(IFERROR(VLOOKUP(A1022, IMPORTRANGE(""https://docs.google.com/spreadsheets/d/1f7uHQQgxgff8nh6aFDrh_cqkeFpcVPsvJILesm778_0"", ""工作表1!A:B""), 2, FALSE), """") &lt;&gt; """", ""有縮圖"", ""無縮圖"")"),"有縮圖")</f>
        <v>有縮圖</v>
      </c>
      <c r="AS1022" s="107"/>
    </row>
    <row r="1023">
      <c r="A1023" s="114" t="s">
        <v>726</v>
      </c>
      <c r="B1023" s="94"/>
      <c r="C1023" s="95"/>
      <c r="D1023" s="116"/>
      <c r="E1023" s="97" t="s">
        <v>3698</v>
      </c>
      <c r="F1023" s="98"/>
      <c r="G1023" s="94" t="s">
        <v>144</v>
      </c>
      <c r="H1023" s="100" t="s">
        <v>35</v>
      </c>
      <c r="I1023" s="100" t="s">
        <v>108</v>
      </c>
      <c r="J1023" s="211" t="s">
        <v>13771</v>
      </c>
      <c r="K1023" s="94" t="s">
        <v>83</v>
      </c>
      <c r="L1023" s="111"/>
      <c r="M1023" s="112" t="b">
        <v>1</v>
      </c>
      <c r="N1023" s="113" t="b">
        <v>1</v>
      </c>
      <c r="O1023" s="113" t="b">
        <v>0</v>
      </c>
      <c r="P1023" s="113" t="b">
        <v>0</v>
      </c>
      <c r="Q1023" s="107"/>
      <c r="R1023" s="106" t="str">
        <f t="array" ref="R1023">IFERROR(INDEX('印量調查區'!G:G, MATCH(A1023, '印量調查區'!A:A, 0)), "")</f>
        <v/>
      </c>
      <c r="S1023" s="107"/>
      <c r="T1023" s="107"/>
      <c r="U1023" s="107"/>
      <c r="V1023" s="107"/>
      <c r="W1023" s="118" t="s">
        <v>13773</v>
      </c>
      <c r="X1023" s="118" t="s">
        <v>13774</v>
      </c>
      <c r="Y1023" s="107"/>
      <c r="Z1023" s="108" t="s">
        <v>13775</v>
      </c>
      <c r="AA1023" s="107"/>
      <c r="AB1023" s="107"/>
      <c r="AC1023" s="107"/>
      <c r="AD1023" s="107"/>
      <c r="AE1023" s="107"/>
      <c r="AF1023" s="107"/>
      <c r="AG1023" s="107"/>
      <c r="AH1023" s="107"/>
      <c r="AI1023" s="107"/>
      <c r="AJ1023" s="107"/>
      <c r="AK1023" s="107"/>
      <c r="AL1023" s="118" t="s">
        <v>13777</v>
      </c>
      <c r="AM1023" s="107"/>
      <c r="AN1023" s="105"/>
      <c r="AO1023" s="105"/>
      <c r="AP1023" s="107"/>
      <c r="AQ1023" s="109"/>
      <c r="AR1023" s="109" t="str">
        <f>IFERROR(__xludf.DUMMYFUNCTION("IF(IFERROR(VLOOKUP(A1023, IMPORTRANGE(""https://docs.google.com/spreadsheets/d/1f7uHQQgxgff8nh6aFDrh_cqkeFpcVPsvJILesm778_0"", ""工作表1!A:B""), 2, FALSE), """") &lt;&gt; """", ""有縮圖"", ""無縮圖"")"),"無縮圖")</f>
        <v>無縮圖</v>
      </c>
      <c r="AS1023" s="107"/>
    </row>
    <row r="1024">
      <c r="A1024" s="114" t="s">
        <v>727</v>
      </c>
      <c r="B1024" s="94" t="s">
        <v>13285</v>
      </c>
      <c r="C1024" s="95"/>
      <c r="D1024" s="96"/>
      <c r="E1024" s="115" t="s">
        <v>2428</v>
      </c>
      <c r="F1024" s="98"/>
      <c r="G1024" s="94" t="s">
        <v>12685</v>
      </c>
      <c r="H1024" s="100"/>
      <c r="I1024" s="100"/>
      <c r="J1024" s="101"/>
      <c r="K1024" s="94"/>
      <c r="L1024" s="111"/>
      <c r="M1024" s="112" t="b">
        <v>1</v>
      </c>
      <c r="N1024" s="113" t="b">
        <v>0</v>
      </c>
      <c r="O1024" s="113" t="b">
        <v>0</v>
      </c>
      <c r="P1024" s="113" t="b">
        <v>0</v>
      </c>
      <c r="Q1024" s="107"/>
      <c r="R1024" s="106" t="str">
        <f t="array" ref="R1024">IFERROR(INDEX('印量調查區'!G:G, MATCH(A1024, '印量調查區'!A:A, 0)), "")</f>
        <v/>
      </c>
      <c r="S1024" s="107"/>
      <c r="T1024" s="107"/>
      <c r="U1024" s="107"/>
      <c r="V1024" s="107"/>
      <c r="W1024" s="118" t="s">
        <v>13286</v>
      </c>
      <c r="X1024" s="107"/>
      <c r="Y1024" s="107"/>
      <c r="Z1024" s="118" t="s">
        <v>13287</v>
      </c>
      <c r="AA1024" s="118" t="s">
        <v>13288</v>
      </c>
      <c r="AB1024" s="107"/>
      <c r="AC1024" s="107"/>
      <c r="AD1024" s="118" t="s">
        <v>13289</v>
      </c>
      <c r="AE1024" s="107"/>
      <c r="AF1024" s="107"/>
      <c r="AG1024" s="107"/>
      <c r="AH1024" s="107"/>
      <c r="AI1024" s="107"/>
      <c r="AJ1024" s="107"/>
      <c r="AK1024" s="107"/>
      <c r="AL1024" s="118" t="s">
        <v>13290</v>
      </c>
      <c r="AM1024" s="107"/>
      <c r="AN1024" s="107"/>
      <c r="AO1024" s="105"/>
      <c r="AP1024" s="107"/>
      <c r="AQ1024" s="109"/>
      <c r="AR1024" s="109" t="str">
        <f>IFERROR(__xludf.DUMMYFUNCTION("IF(IFERROR(VLOOKUP(A1024, IMPORTRANGE(""https://docs.google.com/spreadsheets/d/1f7uHQQgxgff8nh6aFDrh_cqkeFpcVPsvJILesm778_0"", ""工作表1!A:B""), 2, FALSE), """") &lt;&gt; """", ""有縮圖"", ""無縮圖"")"),"無縮圖")</f>
        <v>無縮圖</v>
      </c>
      <c r="AS1024" s="107"/>
    </row>
    <row r="1025">
      <c r="A1025" s="114" t="s">
        <v>728</v>
      </c>
      <c r="B1025" s="94" t="s">
        <v>13782</v>
      </c>
      <c r="C1025" s="120" t="s">
        <v>2390</v>
      </c>
      <c r="D1025" s="96"/>
      <c r="E1025" s="116"/>
      <c r="F1025" s="98"/>
      <c r="G1025" s="94" t="s">
        <v>13783</v>
      </c>
      <c r="H1025" s="100"/>
      <c r="I1025" s="100"/>
      <c r="J1025" s="101"/>
      <c r="K1025" s="94"/>
      <c r="L1025" s="111"/>
      <c r="M1025" s="112" t="b">
        <v>1</v>
      </c>
      <c r="N1025" s="113" t="b">
        <v>0</v>
      </c>
      <c r="O1025" s="113" t="b">
        <v>0</v>
      </c>
      <c r="P1025" s="113" t="b">
        <v>0</v>
      </c>
      <c r="Q1025" s="105" t="s">
        <v>5823</v>
      </c>
      <c r="R1025" s="106" t="str">
        <f t="array" ref="R1025">IFERROR(INDEX('印量調查區'!G:G, MATCH(A1025, '印量調查區'!A:A, 0)), "")</f>
        <v/>
      </c>
      <c r="S1025" s="107"/>
      <c r="T1025" s="107"/>
      <c r="U1025" s="107"/>
      <c r="V1025" s="107"/>
      <c r="W1025" s="361" t="s">
        <v>13785</v>
      </c>
      <c r="X1025" s="107"/>
      <c r="Y1025" s="107"/>
      <c r="Z1025" s="105"/>
      <c r="AA1025" s="107"/>
      <c r="AB1025" s="107"/>
      <c r="AC1025" s="107"/>
      <c r="AD1025" s="107"/>
      <c r="AE1025" s="107"/>
      <c r="AF1025" s="118" t="s">
        <v>13786</v>
      </c>
      <c r="AG1025" s="118" t="s">
        <v>13788</v>
      </c>
      <c r="AH1025" s="107"/>
      <c r="AI1025" s="107"/>
      <c r="AJ1025" s="107"/>
      <c r="AK1025" s="118" t="s">
        <v>13789</v>
      </c>
      <c r="AL1025" s="107"/>
      <c r="AN1025" s="107"/>
      <c r="AO1025" s="105"/>
      <c r="AP1025" s="107"/>
      <c r="AQ1025" s="109"/>
      <c r="AR1025" s="109" t="str">
        <f>IFERROR(__xludf.DUMMYFUNCTION("IF(IFERROR(VLOOKUP(A1025, IMPORTRANGE(""https://docs.google.com/spreadsheets/d/1f7uHQQgxgff8nh6aFDrh_cqkeFpcVPsvJILesm778_0"", ""工作表1!A:B""), 2, FALSE), """") &lt;&gt; """", ""有縮圖"", ""無縮圖"")"),"無縮圖")</f>
        <v>無縮圖</v>
      </c>
      <c r="AS1025" s="107"/>
    </row>
    <row r="1026">
      <c r="A1026" s="114" t="s">
        <v>729</v>
      </c>
      <c r="B1026" s="94"/>
      <c r="C1026" s="95"/>
      <c r="D1026" s="116"/>
      <c r="E1026" s="115" t="s">
        <v>3556</v>
      </c>
      <c r="F1026" s="98"/>
      <c r="G1026" s="94" t="s">
        <v>229</v>
      </c>
      <c r="H1026" s="100"/>
      <c r="I1026" s="100"/>
      <c r="J1026" s="117"/>
      <c r="K1026" s="94"/>
      <c r="L1026" s="111"/>
      <c r="M1026" s="112" t="b">
        <v>1</v>
      </c>
      <c r="N1026" s="113" t="b">
        <v>0</v>
      </c>
      <c r="O1026" s="113" t="b">
        <v>0</v>
      </c>
      <c r="P1026" s="113" t="b">
        <v>0</v>
      </c>
      <c r="Q1026" s="105"/>
      <c r="R1026" s="106" t="str">
        <f t="array" ref="R1026">IFERROR(INDEX('印量調查區'!G:G, MATCH(A1026, '印量調查區'!A:A, 0)), "")</f>
        <v/>
      </c>
      <c r="S1026" s="118" t="s">
        <v>10468</v>
      </c>
      <c r="T1026" s="107"/>
      <c r="U1026" s="107"/>
      <c r="V1026" s="107"/>
      <c r="W1026" s="118" t="s">
        <v>10469</v>
      </c>
      <c r="X1026" s="107"/>
      <c r="Y1026" s="118" t="s">
        <v>10470</v>
      </c>
      <c r="Z1026" s="105"/>
      <c r="AA1026" s="107"/>
      <c r="AB1026" s="107"/>
      <c r="AC1026" s="107"/>
      <c r="AD1026" s="107"/>
      <c r="AE1026" s="107"/>
      <c r="AF1026" s="107"/>
      <c r="AG1026" s="107"/>
      <c r="AH1026" s="107"/>
      <c r="AI1026" s="107"/>
      <c r="AJ1026" s="107"/>
      <c r="AK1026" s="107"/>
      <c r="AL1026" s="107"/>
      <c r="AM1026" s="105"/>
      <c r="AN1026" s="105"/>
      <c r="AO1026" s="107"/>
      <c r="AP1026" s="107"/>
      <c r="AQ1026" s="109"/>
      <c r="AR1026" s="109" t="str">
        <f>IFERROR(__xludf.DUMMYFUNCTION("IF(IFERROR(VLOOKUP(A1026, IMPORTRANGE(""https://docs.google.com/spreadsheets/d/1f7uHQQgxgff8nh6aFDrh_cqkeFpcVPsvJILesm778_0"", ""工作表1!A:B""), 2, FALSE), """") &lt;&gt; """", ""有縮圖"", ""無縮圖"")"),"無縮圖")</f>
        <v>無縮圖</v>
      </c>
      <c r="AS1026" s="107"/>
    </row>
    <row r="1027">
      <c r="A1027" s="114" t="s">
        <v>730</v>
      </c>
      <c r="B1027" s="94" t="s">
        <v>7671</v>
      </c>
      <c r="C1027" s="120" t="s">
        <v>2512</v>
      </c>
      <c r="D1027" s="115" t="s">
        <v>2512</v>
      </c>
      <c r="E1027" s="116"/>
      <c r="F1027" s="98"/>
      <c r="G1027" s="94" t="s">
        <v>144</v>
      </c>
      <c r="H1027" s="99"/>
      <c r="I1027" s="100" t="s">
        <v>108</v>
      </c>
      <c r="J1027" s="117" t="s">
        <v>145</v>
      </c>
      <c r="K1027" s="94" t="s">
        <v>83</v>
      </c>
      <c r="L1027" s="111"/>
      <c r="M1027" s="112" t="b">
        <v>1</v>
      </c>
      <c r="N1027" s="113" t="b">
        <v>1</v>
      </c>
      <c r="O1027" s="113" t="b">
        <v>0</v>
      </c>
      <c r="P1027" s="113" t="b">
        <v>0</v>
      </c>
      <c r="Q1027" s="107"/>
      <c r="R1027" s="106" t="str">
        <f t="array" ref="R1027">IFERROR(INDEX('印量調查區'!G:G, MATCH(A1027, '印量調查區'!A:A, 0)), "")</f>
        <v/>
      </c>
      <c r="S1027" s="118" t="s">
        <v>7676</v>
      </c>
      <c r="T1027" s="107"/>
      <c r="U1027" s="105"/>
      <c r="V1027" s="107"/>
      <c r="W1027" s="118" t="s">
        <v>7677</v>
      </c>
      <c r="X1027" s="107"/>
      <c r="Y1027" s="118" t="s">
        <v>7679</v>
      </c>
      <c r="Z1027" s="105"/>
      <c r="AA1027" s="107"/>
      <c r="AB1027" s="107"/>
      <c r="AC1027" s="107"/>
      <c r="AD1027" s="107"/>
      <c r="AE1027" s="183"/>
      <c r="AF1027" s="107"/>
      <c r="AG1027" s="105"/>
      <c r="AH1027" s="107"/>
      <c r="AI1027" s="118" t="s">
        <v>7680</v>
      </c>
      <c r="AJ1027" s="107"/>
      <c r="AK1027" s="105"/>
      <c r="AL1027" s="105"/>
      <c r="AM1027" s="105"/>
      <c r="AN1027" s="105"/>
      <c r="AO1027" s="107"/>
      <c r="AP1027" s="107"/>
      <c r="AQ1027" s="109"/>
      <c r="AR1027" s="109" t="str">
        <f>IFERROR(__xludf.DUMMYFUNCTION("IF(IFERROR(VLOOKUP(A1027, IMPORTRANGE(""https://docs.google.com/spreadsheets/d/1f7uHQQgxgff8nh6aFDrh_cqkeFpcVPsvJILesm778_0"", ""工作表1!A:B""), 2, FALSE), """") &lt;&gt; """", ""有縮圖"", ""無縮圖"")"),"有縮圖")</f>
        <v>有縮圖</v>
      </c>
      <c r="AS1027" s="107"/>
    </row>
    <row r="1028">
      <c r="A1028" s="114" t="s">
        <v>731</v>
      </c>
      <c r="B1028" s="94" t="s">
        <v>13811</v>
      </c>
      <c r="C1028" s="120" t="s">
        <v>2171</v>
      </c>
      <c r="D1028" s="256" t="s">
        <v>13814</v>
      </c>
      <c r="E1028" s="256" t="s">
        <v>13816</v>
      </c>
      <c r="F1028" s="98"/>
      <c r="G1028" s="94" t="s">
        <v>225</v>
      </c>
      <c r="H1028" s="100" t="s">
        <v>34</v>
      </c>
      <c r="I1028" s="100" t="s">
        <v>84</v>
      </c>
      <c r="J1028" s="110"/>
      <c r="K1028" s="21" t="s">
        <v>13817</v>
      </c>
      <c r="L1028" s="111"/>
      <c r="M1028" s="112" t="b">
        <v>1</v>
      </c>
      <c r="N1028" s="113" t="b">
        <v>1</v>
      </c>
      <c r="O1028" s="113" t="b">
        <v>1</v>
      </c>
      <c r="P1028" s="113" t="b">
        <v>1</v>
      </c>
      <c r="Q1028" s="107"/>
      <c r="R1028" s="106" t="str">
        <f t="array" ref="R1028">IFERROR(INDEX('印量調查區'!G:G, MATCH(A1028, '印量調查區'!A:A, 0)), "")</f>
        <v/>
      </c>
      <c r="S1028" s="107"/>
      <c r="T1028" s="107"/>
      <c r="U1028" s="107"/>
      <c r="V1028" s="107"/>
      <c r="W1028" s="118" t="s">
        <v>13820</v>
      </c>
      <c r="X1028" s="107"/>
      <c r="Y1028" s="107"/>
      <c r="Z1028" s="105"/>
      <c r="AA1028" s="107"/>
      <c r="AB1028" s="107"/>
      <c r="AC1028" s="107"/>
      <c r="AD1028" s="107"/>
      <c r="AE1028" s="107"/>
      <c r="AF1028" s="107"/>
      <c r="AG1028" s="107"/>
      <c r="AH1028" s="107"/>
      <c r="AI1028" s="107"/>
      <c r="AJ1028" s="107"/>
      <c r="AK1028" s="107"/>
      <c r="AL1028" s="107"/>
      <c r="AM1028" s="118" t="s">
        <v>13822</v>
      </c>
      <c r="AN1028" s="108" t="s">
        <v>13823</v>
      </c>
      <c r="AO1028" s="118" t="s">
        <v>13825</v>
      </c>
      <c r="AQ1028" s="109"/>
      <c r="AR1028" s="109" t="str">
        <f>IFERROR(__xludf.DUMMYFUNCTION("IF(IFERROR(VLOOKUP(A1028, IMPORTRANGE(""https://docs.google.com/spreadsheets/d/1f7uHQQgxgff8nh6aFDrh_cqkeFpcVPsvJILesm778_0"", ""工作表1!A:B""), 2, FALSE), """") &lt;&gt; """", ""有縮圖"", ""無縮圖"")"),"無縮圖")</f>
        <v>無縮圖</v>
      </c>
      <c r="AS1028" s="107"/>
    </row>
    <row r="1029">
      <c r="A1029" s="114" t="s">
        <v>733</v>
      </c>
      <c r="B1029" s="94"/>
      <c r="C1029" s="120" t="s">
        <v>2793</v>
      </c>
      <c r="D1029" s="97" t="s">
        <v>3434</v>
      </c>
      <c r="E1029" s="96"/>
      <c r="F1029" s="98"/>
      <c r="G1029" s="94" t="s">
        <v>144</v>
      </c>
      <c r="H1029" s="276"/>
      <c r="I1029" s="276"/>
      <c r="J1029" s="101"/>
      <c r="K1029" s="94"/>
      <c r="L1029" s="111"/>
      <c r="M1029" s="112" t="b">
        <v>1</v>
      </c>
      <c r="N1029" s="113" t="b">
        <v>0</v>
      </c>
      <c r="O1029" s="113" t="b">
        <v>0</v>
      </c>
      <c r="P1029" s="113" t="b">
        <v>0</v>
      </c>
      <c r="R1029" s="106" t="str">
        <f t="array" ref="R1029">IFERROR(INDEX('印量調查區'!G:G, MATCH(A1029, '印量調查區'!A:A, 0)), "")</f>
        <v/>
      </c>
      <c r="S1029" s="118" t="s">
        <v>12505</v>
      </c>
      <c r="T1029" s="107"/>
      <c r="U1029" s="107"/>
      <c r="V1029" s="107"/>
      <c r="W1029" s="118" t="s">
        <v>12506</v>
      </c>
      <c r="X1029" s="107"/>
      <c r="Z1029" s="107"/>
      <c r="AB1029" s="107"/>
      <c r="AC1029" s="107"/>
      <c r="AD1029" s="107"/>
      <c r="AE1029" s="118" t="s">
        <v>12507</v>
      </c>
      <c r="AF1029" s="107"/>
      <c r="AG1029" s="107"/>
      <c r="AH1029" s="107"/>
      <c r="AI1029" s="107"/>
      <c r="AL1029" s="28" t="s">
        <v>12508</v>
      </c>
      <c r="AM1029" s="107"/>
      <c r="AN1029" s="105"/>
      <c r="AO1029" s="105"/>
      <c r="AP1029" s="105"/>
      <c r="AQ1029" s="109"/>
      <c r="AR1029" s="109" t="str">
        <f>IFERROR(__xludf.DUMMYFUNCTION("IF(IFERROR(VLOOKUP(A1029, IMPORTRANGE(""https://docs.google.com/spreadsheets/d/1f7uHQQgxgff8nh6aFDrh_cqkeFpcVPsvJILesm778_0"", ""工作表1!A:B""), 2, FALSE), """") &lt;&gt; """", ""有縮圖"", ""無縮圖"")"),"無縮圖")</f>
        <v>無縮圖</v>
      </c>
      <c r="AS1029" s="107"/>
    </row>
    <row r="1030">
      <c r="A1030" s="114" t="s">
        <v>734</v>
      </c>
      <c r="B1030" s="94"/>
      <c r="C1030" s="120" t="s">
        <v>2416</v>
      </c>
      <c r="D1030" s="97" t="s">
        <v>2416</v>
      </c>
      <c r="E1030" s="116"/>
      <c r="F1030" s="98"/>
      <c r="G1030" s="94" t="s">
        <v>305</v>
      </c>
      <c r="H1030" s="276"/>
      <c r="I1030" s="276" t="s">
        <v>108</v>
      </c>
      <c r="J1030" s="117" t="s">
        <v>298</v>
      </c>
      <c r="K1030" s="94"/>
      <c r="L1030" s="111"/>
      <c r="M1030" s="112" t="b">
        <v>1</v>
      </c>
      <c r="N1030" s="113" t="b">
        <v>1</v>
      </c>
      <c r="O1030" s="113" t="b">
        <v>0</v>
      </c>
      <c r="P1030" s="113" t="b">
        <v>0</v>
      </c>
      <c r="Q1030" s="105"/>
      <c r="R1030" s="106" t="str">
        <f t="array" ref="R1030">IFERROR(INDEX('印量調查區'!G:G, MATCH(A1030, '印量調查區'!A:A, 0)), "")</f>
        <v/>
      </c>
      <c r="S1030" s="105"/>
      <c r="T1030" s="107"/>
      <c r="U1030" s="107"/>
      <c r="V1030" s="107"/>
      <c r="W1030" s="118" t="s">
        <v>9828</v>
      </c>
      <c r="X1030" s="107"/>
      <c r="Y1030" s="118" t="s">
        <v>9829</v>
      </c>
      <c r="Z1030" s="105"/>
      <c r="AA1030" s="107"/>
      <c r="AB1030" s="107"/>
      <c r="AC1030" s="107"/>
      <c r="AD1030" s="107"/>
      <c r="AE1030" s="105"/>
      <c r="AF1030" s="107"/>
      <c r="AG1030" s="107"/>
      <c r="AH1030" s="107"/>
      <c r="AI1030" s="105"/>
      <c r="AJ1030" s="107"/>
      <c r="AK1030" s="107"/>
      <c r="AL1030" s="105"/>
      <c r="AM1030" s="107"/>
      <c r="AN1030" s="105"/>
      <c r="AO1030" s="105"/>
      <c r="AP1030" s="105"/>
      <c r="AQ1030" s="109"/>
      <c r="AR1030" s="109" t="str">
        <f>IFERROR(__xludf.DUMMYFUNCTION("IF(IFERROR(VLOOKUP(A1030, IMPORTRANGE(""https://docs.google.com/spreadsheets/d/1f7uHQQgxgff8nh6aFDrh_cqkeFpcVPsvJILesm778_0"", ""工作表1!A:B""), 2, FALSE), """") &lt;&gt; """", ""有縮圖"", ""無縮圖"")"),"無縮圖")</f>
        <v>無縮圖</v>
      </c>
      <c r="AS1030" s="107"/>
    </row>
    <row r="1031">
      <c r="A1031" s="114" t="s">
        <v>737</v>
      </c>
      <c r="B1031" s="94"/>
      <c r="C1031" s="120" t="s">
        <v>2788</v>
      </c>
      <c r="D1031" s="116"/>
      <c r="E1031" s="97" t="s">
        <v>2793</v>
      </c>
      <c r="F1031" s="98"/>
      <c r="G1031" s="94" t="s">
        <v>144</v>
      </c>
      <c r="H1031" s="100"/>
      <c r="I1031" s="100"/>
      <c r="J1031" s="110"/>
      <c r="K1031" s="94"/>
      <c r="L1031" s="111"/>
      <c r="M1031" s="112" t="b">
        <v>1</v>
      </c>
      <c r="N1031" s="113" t="b">
        <v>0</v>
      </c>
      <c r="O1031" s="113" t="b">
        <v>0</v>
      </c>
      <c r="P1031" s="113" t="b">
        <v>0</v>
      </c>
      <c r="Q1031" s="107"/>
      <c r="R1031" s="106" t="str">
        <f t="array" ref="R1031">IFERROR(INDEX('印量調查區'!G:G, MATCH(A1031, '印量調查區'!A:A, 0)), "")</f>
        <v/>
      </c>
      <c r="S1031" s="118" t="s">
        <v>5760</v>
      </c>
      <c r="T1031" s="107"/>
      <c r="U1031" s="107"/>
      <c r="V1031" s="107"/>
      <c r="W1031" s="107"/>
      <c r="X1031" s="107"/>
      <c r="Y1031" s="107"/>
      <c r="Z1031" s="107"/>
      <c r="AA1031" s="107"/>
      <c r="AB1031" s="107"/>
      <c r="AC1031" s="107"/>
      <c r="AD1031" s="107"/>
      <c r="AE1031" s="107"/>
      <c r="AF1031" s="107"/>
      <c r="AG1031" s="107"/>
      <c r="AH1031" s="107"/>
      <c r="AI1031" s="107"/>
      <c r="AJ1031" s="107"/>
      <c r="AK1031" s="107"/>
      <c r="AL1031" s="107"/>
      <c r="AM1031" s="107"/>
      <c r="AN1031" s="107"/>
      <c r="AO1031" s="105"/>
      <c r="AP1031" s="107"/>
      <c r="AQ1031" s="109"/>
      <c r="AR1031" s="109" t="str">
        <f>IFERROR(__xludf.DUMMYFUNCTION("IF(IFERROR(VLOOKUP(A1031, IMPORTRANGE(""https://docs.google.com/spreadsheets/d/1f7uHQQgxgff8nh6aFDrh_cqkeFpcVPsvJILesm778_0"", ""工作表1!A:B""), 2, FALSE), """") &lt;&gt; """", ""有縮圖"", ""無縮圖"")"),"無縮圖")</f>
        <v>無縮圖</v>
      </c>
      <c r="AS1031" s="107"/>
    </row>
    <row r="1032">
      <c r="A1032" s="114" t="s">
        <v>739</v>
      </c>
      <c r="B1032" s="94" t="s">
        <v>739</v>
      </c>
      <c r="C1032" s="95"/>
      <c r="D1032" s="97" t="s">
        <v>2907</v>
      </c>
      <c r="E1032" s="115" t="s">
        <v>2907</v>
      </c>
      <c r="F1032" s="98"/>
      <c r="G1032" s="94" t="s">
        <v>144</v>
      </c>
      <c r="H1032" s="100"/>
      <c r="I1032" s="100"/>
      <c r="J1032" s="110"/>
      <c r="K1032" s="94"/>
      <c r="L1032" s="111"/>
      <c r="M1032" s="112" t="b">
        <v>1</v>
      </c>
      <c r="N1032" s="113" t="b">
        <v>0</v>
      </c>
      <c r="O1032" s="113" t="b">
        <v>0</v>
      </c>
      <c r="P1032" s="113" t="b">
        <v>0</v>
      </c>
      <c r="Q1032" s="107"/>
      <c r="R1032" s="106" t="str">
        <f t="array" ref="R1032">IFERROR(INDEX('印量調查區'!G:G, MATCH(A1032, '印量調查區'!A:A, 0)), "")</f>
        <v/>
      </c>
      <c r="S1032" s="118" t="s">
        <v>8728</v>
      </c>
      <c r="T1032" s="107"/>
      <c r="U1032" s="107"/>
      <c r="V1032" s="107"/>
      <c r="W1032" s="118" t="s">
        <v>8729</v>
      </c>
      <c r="X1032" s="107"/>
      <c r="Y1032" s="107"/>
      <c r="Z1032" s="118" t="s">
        <v>8730</v>
      </c>
      <c r="AA1032" s="107"/>
      <c r="AB1032" s="107"/>
      <c r="AC1032" s="107"/>
      <c r="AD1032" s="107"/>
      <c r="AE1032" s="107"/>
      <c r="AF1032" s="107"/>
      <c r="AG1032" s="107"/>
      <c r="AH1032" s="107"/>
      <c r="AI1032" s="107"/>
      <c r="AJ1032" s="107"/>
      <c r="AK1032" s="107"/>
      <c r="AL1032" s="107"/>
      <c r="AM1032" s="107"/>
      <c r="AN1032" s="107"/>
      <c r="AO1032" s="105"/>
      <c r="AP1032" s="107"/>
      <c r="AQ1032" s="109"/>
      <c r="AR1032" s="109" t="str">
        <f>IFERROR(__xludf.DUMMYFUNCTION("IF(IFERROR(VLOOKUP(A1032, IMPORTRANGE(""https://docs.google.com/spreadsheets/d/1f7uHQQgxgff8nh6aFDrh_cqkeFpcVPsvJILesm778_0"", ""工作表1!A:B""), 2, FALSE), """") &lt;&gt; """", ""有縮圖"", ""無縮圖"")"),"有縮圖")</f>
        <v>有縮圖</v>
      </c>
      <c r="AS1032" s="107"/>
    </row>
    <row r="1033">
      <c r="A1033" s="114" t="s">
        <v>740</v>
      </c>
      <c r="B1033" s="94" t="s">
        <v>13859</v>
      </c>
      <c r="C1033" s="120" t="s">
        <v>2453</v>
      </c>
      <c r="D1033" s="96"/>
      <c r="E1033" s="97" t="s">
        <v>735</v>
      </c>
      <c r="F1033" s="98"/>
      <c r="G1033" s="358" t="s">
        <v>144</v>
      </c>
      <c r="H1033" s="338" t="s">
        <v>34</v>
      </c>
      <c r="I1033" s="338" t="s">
        <v>108</v>
      </c>
      <c r="J1033" s="358" t="s">
        <v>13861</v>
      </c>
      <c r="K1033" s="358" t="s">
        <v>83</v>
      </c>
      <c r="L1033" s="111"/>
      <c r="M1033" s="112" t="b">
        <v>1</v>
      </c>
      <c r="N1033" s="113" t="b">
        <v>1</v>
      </c>
      <c r="O1033" s="113" t="b">
        <v>1</v>
      </c>
      <c r="P1033" s="113" t="b">
        <v>0</v>
      </c>
      <c r="Q1033" s="107"/>
      <c r="R1033" s="106" t="str">
        <f t="array" ref="R1033">IFERROR(INDEX('印量調查區'!G:G, MATCH(A1033, '印量調查區'!A:A, 0)), "")</f>
        <v/>
      </c>
      <c r="S1033" s="118" t="s">
        <v>13865</v>
      </c>
      <c r="T1033" s="105"/>
      <c r="U1033" s="107"/>
      <c r="V1033" s="107"/>
      <c r="W1033" s="118" t="s">
        <v>13869</v>
      </c>
      <c r="X1033" s="107"/>
      <c r="Y1033" s="107"/>
      <c r="Z1033" s="118" t="s">
        <v>13871</v>
      </c>
      <c r="AA1033" s="107"/>
      <c r="AB1033" s="107"/>
      <c r="AC1033" s="107"/>
      <c r="AD1033" s="107"/>
      <c r="AE1033" s="118" t="s">
        <v>13874</v>
      </c>
      <c r="AF1033" s="107"/>
      <c r="AG1033" s="107"/>
      <c r="AH1033" s="107"/>
      <c r="AI1033" s="107"/>
      <c r="AJ1033" s="107"/>
      <c r="AK1033" s="107"/>
      <c r="AL1033" s="118" t="s">
        <v>13875</v>
      </c>
      <c r="AM1033" s="118" t="s">
        <v>13879</v>
      </c>
      <c r="AN1033" s="118" t="s">
        <v>13885</v>
      </c>
      <c r="AO1033" s="107"/>
      <c r="AP1033" s="118" t="s">
        <v>13887</v>
      </c>
      <c r="AQ1033" s="109"/>
      <c r="AR1033" s="109" t="str">
        <f>IFERROR(__xludf.DUMMYFUNCTION("IF(IFERROR(VLOOKUP(A1033, IMPORTRANGE(""https://docs.google.com/spreadsheets/d/1f7uHQQgxgff8nh6aFDrh_cqkeFpcVPsvJILesm778_0"", ""工作表1!A:B""), 2, FALSE), """") &lt;&gt; """", ""有縮圖"", ""無縮圖"")"),"無縮圖")</f>
        <v>無縮圖</v>
      </c>
      <c r="AS1033" s="107"/>
    </row>
    <row r="1034">
      <c r="A1034" s="114" t="s">
        <v>741</v>
      </c>
      <c r="B1034" s="94"/>
      <c r="C1034" s="120" t="s">
        <v>2681</v>
      </c>
      <c r="D1034" s="96"/>
      <c r="E1034" s="115" t="s">
        <v>3780</v>
      </c>
      <c r="F1034" s="98"/>
      <c r="G1034" s="94" t="s">
        <v>140</v>
      </c>
      <c r="H1034" s="100"/>
      <c r="I1034" s="100"/>
      <c r="J1034" s="110"/>
      <c r="K1034" s="94"/>
      <c r="L1034" s="111"/>
      <c r="M1034" s="112" t="b">
        <v>1</v>
      </c>
      <c r="N1034" s="113" t="b">
        <v>0</v>
      </c>
      <c r="O1034" s="113" t="b">
        <v>1</v>
      </c>
      <c r="P1034" s="113" t="b">
        <v>0</v>
      </c>
      <c r="Q1034" s="105" t="s">
        <v>410</v>
      </c>
      <c r="R1034" s="106" t="str">
        <f t="array" ref="R1034">IFERROR(INDEX('印量調查區'!G:G, MATCH(A1034, '印量調查區'!A:A, 0)), "")</f>
        <v/>
      </c>
      <c r="S1034" s="107"/>
      <c r="T1034" s="107"/>
      <c r="U1034" s="107"/>
      <c r="V1034" s="107"/>
      <c r="W1034" s="118" t="s">
        <v>13897</v>
      </c>
      <c r="X1034" s="107"/>
      <c r="Y1034" s="107"/>
      <c r="Z1034" s="107"/>
      <c r="AA1034" s="107"/>
      <c r="AB1034" s="107"/>
      <c r="AC1034" s="107"/>
      <c r="AD1034" s="107"/>
      <c r="AE1034" s="107"/>
      <c r="AF1034" s="107"/>
      <c r="AG1034" s="107"/>
      <c r="AH1034" s="107"/>
      <c r="AI1034" s="107"/>
      <c r="AJ1034" s="107"/>
      <c r="AK1034" s="107"/>
      <c r="AL1034" s="107"/>
      <c r="AM1034" s="107"/>
      <c r="AN1034" s="172" t="s">
        <v>13899</v>
      </c>
      <c r="AO1034" s="105"/>
      <c r="AP1034" s="105"/>
      <c r="AQ1034" s="109"/>
      <c r="AR1034" s="109" t="str">
        <f>IFERROR(__xludf.DUMMYFUNCTION("IF(IFERROR(VLOOKUP(A1034, IMPORTRANGE(""https://docs.google.com/spreadsheets/d/1f7uHQQgxgff8nh6aFDrh_cqkeFpcVPsvJILesm778_0"", ""工作表1!A:B""), 2, FALSE), """") &lt;&gt; """", ""有縮圖"", ""無縮圖"")"),"無縮圖")</f>
        <v>無縮圖</v>
      </c>
      <c r="AS1034" s="105"/>
    </row>
    <row r="1035">
      <c r="A1035" s="114" t="s">
        <v>742</v>
      </c>
      <c r="B1035" s="94" t="s">
        <v>13901</v>
      </c>
      <c r="C1035" s="120" t="s">
        <v>2442</v>
      </c>
      <c r="D1035" s="96"/>
      <c r="E1035" s="116"/>
      <c r="F1035" s="98"/>
      <c r="G1035" s="94" t="s">
        <v>144</v>
      </c>
      <c r="H1035" s="100"/>
      <c r="I1035" s="100" t="s">
        <v>108</v>
      </c>
      <c r="J1035" s="117" t="s">
        <v>13903</v>
      </c>
      <c r="K1035" s="94" t="s">
        <v>13904</v>
      </c>
      <c r="L1035" s="111"/>
      <c r="M1035" s="112" t="b">
        <v>1</v>
      </c>
      <c r="N1035" s="113" t="b">
        <v>1</v>
      </c>
      <c r="O1035" s="113" t="b">
        <v>1</v>
      </c>
      <c r="P1035" s="113" t="b">
        <v>0</v>
      </c>
      <c r="Q1035" s="107"/>
      <c r="R1035" s="106" t="str">
        <f t="array" ref="R1035">IFERROR(INDEX('印量調查區'!G:G, MATCH(A1035, '印量調查區'!A:A, 0)), "")</f>
        <v/>
      </c>
      <c r="S1035" s="107"/>
      <c r="T1035" s="107"/>
      <c r="U1035" s="107"/>
      <c r="V1035" s="107"/>
      <c r="W1035" s="118" t="s">
        <v>13906</v>
      </c>
      <c r="X1035" s="107"/>
      <c r="Y1035" s="107"/>
      <c r="Z1035" s="107"/>
      <c r="AA1035" s="107"/>
      <c r="AB1035" s="107"/>
      <c r="AC1035" s="107"/>
      <c r="AD1035" s="107"/>
      <c r="AE1035" s="107"/>
      <c r="AF1035" s="107"/>
      <c r="AG1035" s="118" t="s">
        <v>13908</v>
      </c>
      <c r="AH1035" s="107"/>
      <c r="AI1035" s="107"/>
      <c r="AJ1035" s="107"/>
      <c r="AK1035" s="107"/>
      <c r="AL1035" s="107"/>
      <c r="AM1035" s="107"/>
      <c r="AN1035" s="105" t="s">
        <v>13910</v>
      </c>
      <c r="AO1035" s="105"/>
      <c r="AP1035" s="107"/>
      <c r="AQ1035" s="109"/>
      <c r="AR1035" s="109" t="str">
        <f>IFERROR(__xludf.DUMMYFUNCTION("IF(IFERROR(VLOOKUP(A1035, IMPORTRANGE(""https://docs.google.com/spreadsheets/d/1f7uHQQgxgff8nh6aFDrh_cqkeFpcVPsvJILesm778_0"", ""工作表1!A:B""), 2, FALSE), """") &lt;&gt; """", ""有縮圖"", ""無縮圖"")"),"無縮圖")</f>
        <v>無縮圖</v>
      </c>
      <c r="AS1035" s="107"/>
    </row>
    <row r="1036">
      <c r="A1036" s="114" t="s">
        <v>743</v>
      </c>
      <c r="B1036" s="94" t="s">
        <v>6971</v>
      </c>
      <c r="C1036" s="120" t="s">
        <v>2596</v>
      </c>
      <c r="D1036" s="115" t="s">
        <v>3256</v>
      </c>
      <c r="E1036" s="96"/>
      <c r="F1036" s="98"/>
      <c r="G1036" s="94" t="s">
        <v>144</v>
      </c>
      <c r="H1036" s="100"/>
      <c r="I1036" s="100" t="s">
        <v>108</v>
      </c>
      <c r="J1036" s="117" t="s">
        <v>145</v>
      </c>
      <c r="K1036" s="94"/>
      <c r="L1036" s="111"/>
      <c r="M1036" s="112" t="b">
        <v>1</v>
      </c>
      <c r="N1036" s="113" t="b">
        <v>1</v>
      </c>
      <c r="O1036" s="113" t="b">
        <v>1</v>
      </c>
      <c r="P1036" s="113" t="b">
        <v>0</v>
      </c>
      <c r="Q1036" s="107"/>
      <c r="R1036" s="106" t="str">
        <f t="array" ref="R1036">IFERROR(INDEX('印量調查區'!G:G, MATCH(A1036, '印量調查區'!A:A, 0)), "")</f>
        <v/>
      </c>
      <c r="S1036" s="118" t="s">
        <v>6974</v>
      </c>
      <c r="T1036" s="107"/>
      <c r="U1036" s="105"/>
      <c r="V1036" s="107"/>
      <c r="W1036" s="118" t="s">
        <v>6975</v>
      </c>
      <c r="X1036" s="107"/>
      <c r="Y1036" s="107"/>
      <c r="Z1036" s="118" t="s">
        <v>6976</v>
      </c>
      <c r="AA1036" s="118" t="s">
        <v>6977</v>
      </c>
      <c r="AB1036" s="107"/>
      <c r="AC1036" s="107"/>
      <c r="AD1036" s="105"/>
      <c r="AE1036" s="105"/>
      <c r="AF1036" s="107"/>
      <c r="AG1036" s="105"/>
      <c r="AH1036" s="107"/>
      <c r="AI1036" s="107"/>
      <c r="AJ1036" s="118" t="s">
        <v>6978</v>
      </c>
      <c r="AK1036" s="107"/>
      <c r="AL1036" s="118" t="s">
        <v>6979</v>
      </c>
      <c r="AM1036" s="107"/>
      <c r="AN1036" s="118" t="s">
        <v>13920</v>
      </c>
      <c r="AO1036" s="105"/>
      <c r="AP1036" s="105"/>
      <c r="AQ1036" s="109"/>
      <c r="AR1036" s="109" t="str">
        <f>IFERROR(__xludf.DUMMYFUNCTION("IF(IFERROR(VLOOKUP(A1036, IMPORTRANGE(""https://docs.google.com/spreadsheets/d/1f7uHQQgxgff8nh6aFDrh_cqkeFpcVPsvJILesm778_0"", ""工作表1!A:B""), 2, FALSE), """") &lt;&gt; """", ""有縮圖"", ""無縮圖"")"),"有縮圖")</f>
        <v>有縮圖</v>
      </c>
      <c r="AS1036" s="107"/>
    </row>
    <row r="1037">
      <c r="A1037" s="114" t="s">
        <v>744</v>
      </c>
      <c r="B1037" s="94"/>
      <c r="C1037" s="95"/>
      <c r="D1037" s="97" t="s">
        <v>3086</v>
      </c>
      <c r="E1037" s="115" t="s">
        <v>3086</v>
      </c>
      <c r="F1037" s="98"/>
      <c r="G1037" s="94" t="s">
        <v>227</v>
      </c>
      <c r="H1037" s="100"/>
      <c r="I1037" s="100"/>
      <c r="J1037" s="110"/>
      <c r="L1037" s="111"/>
      <c r="M1037" s="112" t="b">
        <v>1</v>
      </c>
      <c r="N1037" s="113" t="b">
        <v>0</v>
      </c>
      <c r="O1037" s="113" t="b">
        <v>0</v>
      </c>
      <c r="P1037" s="113" t="b">
        <v>0</v>
      </c>
      <c r="Q1037" s="107"/>
      <c r="R1037" s="106" t="str">
        <f t="array" ref="R1037">IFERROR(INDEX('印量調查區'!G:G, MATCH(A1037, '印量調查區'!A:A, 0)), "")</f>
        <v/>
      </c>
      <c r="S1037" s="118" t="s">
        <v>13923</v>
      </c>
      <c r="T1037" s="107"/>
      <c r="U1037" s="107"/>
      <c r="V1037" s="107"/>
      <c r="W1037" s="107"/>
      <c r="X1037" s="107"/>
      <c r="Y1037" s="107"/>
      <c r="Z1037" s="107"/>
      <c r="AA1037" s="107"/>
      <c r="AB1037" s="107"/>
      <c r="AC1037" s="107"/>
      <c r="AD1037" s="107"/>
      <c r="AE1037" s="107"/>
      <c r="AF1037" s="107"/>
      <c r="AG1037" s="107"/>
      <c r="AH1037" s="107"/>
      <c r="AI1037" s="107"/>
      <c r="AJ1037" s="107"/>
      <c r="AK1037" s="107"/>
      <c r="AL1037" s="107"/>
      <c r="AM1037" s="118" t="s">
        <v>13926</v>
      </c>
      <c r="AN1037" s="108"/>
      <c r="AO1037" s="105"/>
      <c r="AP1037" s="107"/>
      <c r="AQ1037" s="109"/>
      <c r="AR1037" s="109" t="str">
        <f>IFERROR(__xludf.DUMMYFUNCTION("IF(IFERROR(VLOOKUP(A1037, IMPORTRANGE(""https://docs.google.com/spreadsheets/d/1f7uHQQgxgff8nh6aFDrh_cqkeFpcVPsvJILesm778_0"", ""工作表1!A:B""), 2, FALSE), """") &lt;&gt; """", ""有縮圖"", ""無縮圖"")"),"無縮圖")</f>
        <v>無縮圖</v>
      </c>
      <c r="AS1037" s="107"/>
    </row>
    <row r="1038">
      <c r="A1038" s="114" t="s">
        <v>745</v>
      </c>
      <c r="B1038" s="94" t="s">
        <v>13930</v>
      </c>
      <c r="C1038" s="120" t="s">
        <v>1973</v>
      </c>
      <c r="D1038" s="96"/>
      <c r="E1038" s="115" t="s">
        <v>1974</v>
      </c>
      <c r="F1038" s="98"/>
      <c r="G1038" s="94" t="s">
        <v>144</v>
      </c>
      <c r="H1038" s="100"/>
      <c r="I1038" s="100" t="s">
        <v>108</v>
      </c>
      <c r="J1038" s="211" t="s">
        <v>3848</v>
      </c>
      <c r="K1038" s="94"/>
      <c r="L1038" s="111"/>
      <c r="M1038" s="112" t="b">
        <v>1</v>
      </c>
      <c r="N1038" s="113" t="b">
        <v>1</v>
      </c>
      <c r="O1038" s="113" t="b">
        <v>0</v>
      </c>
      <c r="P1038" s="113" t="b">
        <v>0</v>
      </c>
      <c r="Q1038" s="107"/>
      <c r="R1038" s="106" t="str">
        <f t="array" ref="R1038">IFERROR(INDEX('印量調查區'!G:G, MATCH(A1038, '印量調查區'!A:A, 0)), "")</f>
        <v/>
      </c>
      <c r="S1038" s="118" t="s">
        <v>13932</v>
      </c>
      <c r="T1038" s="107"/>
      <c r="U1038" s="107"/>
      <c r="V1038" s="107"/>
      <c r="W1038" s="118" t="s">
        <v>13934</v>
      </c>
      <c r="X1038" s="107"/>
      <c r="Y1038" s="107"/>
      <c r="Z1038" s="107"/>
      <c r="AA1038" s="107"/>
      <c r="AB1038" s="107"/>
      <c r="AC1038" s="107"/>
      <c r="AD1038" s="107"/>
      <c r="AE1038" s="107"/>
      <c r="AF1038" s="107"/>
      <c r="AG1038" s="107"/>
      <c r="AH1038" s="107"/>
      <c r="AI1038" s="107"/>
      <c r="AJ1038" s="107"/>
      <c r="AK1038" s="107"/>
      <c r="AL1038" s="107"/>
      <c r="AM1038" s="107"/>
      <c r="AN1038" s="107"/>
      <c r="AO1038" s="105"/>
      <c r="AP1038" s="107"/>
      <c r="AQ1038" s="109"/>
      <c r="AR1038" s="109" t="str">
        <f>IFERROR(__xludf.DUMMYFUNCTION("IF(IFERROR(VLOOKUP(A1038, IMPORTRANGE(""https://docs.google.com/spreadsheets/d/1f7uHQQgxgff8nh6aFDrh_cqkeFpcVPsvJILesm778_0"", ""工作表1!A:B""), 2, FALSE), """") &lt;&gt; """", ""有縮圖"", ""無縮圖"")"),"無縮圖")</f>
        <v>無縮圖</v>
      </c>
      <c r="AS1038" s="107"/>
    </row>
    <row r="1039">
      <c r="A1039" s="114" t="s">
        <v>747</v>
      </c>
      <c r="B1039" s="94" t="s">
        <v>4593</v>
      </c>
      <c r="C1039" s="120" t="s">
        <v>1952</v>
      </c>
      <c r="D1039" s="115" t="s">
        <v>1952</v>
      </c>
      <c r="E1039" s="116"/>
      <c r="F1039" s="98"/>
      <c r="G1039" s="94" t="s">
        <v>144</v>
      </c>
      <c r="H1039" s="100"/>
      <c r="I1039" s="100" t="s">
        <v>108</v>
      </c>
      <c r="J1039" s="117" t="s">
        <v>7386</v>
      </c>
      <c r="K1039" s="94" t="s">
        <v>83</v>
      </c>
      <c r="L1039" s="102"/>
      <c r="M1039" s="112" t="b">
        <v>1</v>
      </c>
      <c r="N1039" s="113" t="b">
        <v>1</v>
      </c>
      <c r="O1039" s="113" t="b">
        <v>1</v>
      </c>
      <c r="P1039" s="113" t="b">
        <v>0</v>
      </c>
      <c r="Q1039" s="107"/>
      <c r="R1039" s="106" t="str">
        <f t="array" ref="R1039">IFERROR(INDEX('印量調查區'!G:G, MATCH(A1039, '印量調查區'!A:A, 0)), "")</f>
        <v/>
      </c>
      <c r="S1039" s="118" t="s">
        <v>4597</v>
      </c>
      <c r="T1039" s="107"/>
      <c r="U1039" s="107"/>
      <c r="V1039" s="107"/>
      <c r="W1039" s="118" t="s">
        <v>4598</v>
      </c>
      <c r="X1039" s="105"/>
      <c r="Y1039" s="118" t="s">
        <v>4599</v>
      </c>
      <c r="Z1039" s="172" t="s">
        <v>4600</v>
      </c>
      <c r="AA1039" s="183"/>
      <c r="AB1039" s="107"/>
      <c r="AC1039" s="107"/>
      <c r="AD1039" s="107"/>
      <c r="AE1039" s="118" t="s">
        <v>4601</v>
      </c>
      <c r="AF1039" s="107"/>
      <c r="AG1039" s="107"/>
      <c r="AH1039" s="107"/>
      <c r="AI1039" s="107"/>
      <c r="AJ1039" s="107"/>
      <c r="AK1039" s="107"/>
      <c r="AL1039" s="107"/>
      <c r="AM1039" s="107"/>
      <c r="AN1039" s="118" t="s">
        <v>13942</v>
      </c>
      <c r="AO1039" s="107"/>
      <c r="AP1039" s="107"/>
      <c r="AQ1039" s="109"/>
      <c r="AR1039" s="109" t="str">
        <f>IFERROR(__xludf.DUMMYFUNCTION("IF(IFERROR(VLOOKUP(A1039, IMPORTRANGE(""https://docs.google.com/spreadsheets/d/1f7uHQQgxgff8nh6aFDrh_cqkeFpcVPsvJILesm778_0"", ""工作表1!A:B""), 2, FALSE), """") &lt;&gt; """", ""有縮圖"", ""無縮圖"")"),"無縮圖")</f>
        <v>無縮圖</v>
      </c>
      <c r="AS1039" s="107"/>
    </row>
    <row r="1040">
      <c r="A1040" s="114" t="s">
        <v>749</v>
      </c>
      <c r="B1040" s="94"/>
      <c r="C1040" s="120" t="s">
        <v>2837</v>
      </c>
      <c r="D1040" s="97" t="s">
        <v>2837</v>
      </c>
      <c r="E1040" s="115" t="s">
        <v>2837</v>
      </c>
      <c r="F1040" s="98"/>
      <c r="G1040" s="94" t="s">
        <v>144</v>
      </c>
      <c r="H1040" s="100"/>
      <c r="I1040" s="100"/>
      <c r="J1040" s="110"/>
      <c r="K1040" s="94"/>
      <c r="L1040" s="111"/>
      <c r="M1040" s="112" t="b">
        <v>1</v>
      </c>
      <c r="N1040" s="113" t="b">
        <v>0</v>
      </c>
      <c r="O1040" s="113" t="b">
        <v>0</v>
      </c>
      <c r="P1040" s="113" t="b">
        <v>0</v>
      </c>
      <c r="Q1040" s="107"/>
      <c r="R1040" s="106" t="str">
        <f t="array" ref="R1040">IFERROR(INDEX('印量調查區'!G:G, MATCH(A1040, '印量調查區'!A:A, 0)), "")</f>
        <v/>
      </c>
      <c r="S1040" s="107"/>
      <c r="T1040" s="107"/>
      <c r="U1040" s="107"/>
      <c r="V1040" s="107"/>
      <c r="W1040" s="118" t="s">
        <v>12509</v>
      </c>
      <c r="X1040" s="107"/>
      <c r="Y1040" s="107"/>
      <c r="Z1040" s="118" t="s">
        <v>12510</v>
      </c>
      <c r="AA1040" s="107"/>
      <c r="AB1040" s="107"/>
      <c r="AC1040" s="107"/>
      <c r="AD1040" s="107"/>
      <c r="AE1040" s="118" t="s">
        <v>12511</v>
      </c>
      <c r="AF1040" s="107"/>
      <c r="AG1040" s="107"/>
      <c r="AH1040" s="107"/>
      <c r="AI1040" s="107"/>
      <c r="AJ1040" s="107"/>
      <c r="AK1040" s="107"/>
      <c r="AL1040" s="107"/>
      <c r="AM1040" s="107"/>
      <c r="AN1040" s="105"/>
      <c r="AO1040" s="105"/>
      <c r="AP1040" s="107"/>
      <c r="AQ1040" s="109"/>
      <c r="AR1040" s="109" t="str">
        <f>IFERROR(__xludf.DUMMYFUNCTION("IF(IFERROR(VLOOKUP(A1040, IMPORTRANGE(""https://docs.google.com/spreadsheets/d/1f7uHQQgxgff8nh6aFDrh_cqkeFpcVPsvJILesm778_0"", ""工作表1!A:B""), 2, FALSE), """") &lt;&gt; """", ""有縮圖"", ""無縮圖"")"),"無縮圖")</f>
        <v>無縮圖</v>
      </c>
      <c r="AS1040" s="105"/>
    </row>
    <row r="1041">
      <c r="A1041" s="114" t="s">
        <v>748</v>
      </c>
      <c r="B1041" s="94"/>
      <c r="C1041" s="120" t="s">
        <v>2751</v>
      </c>
      <c r="D1041" s="97" t="s">
        <v>2453</v>
      </c>
      <c r="E1041" s="116"/>
      <c r="F1041" s="98"/>
      <c r="G1041" s="94" t="s">
        <v>144</v>
      </c>
      <c r="H1041" s="100"/>
      <c r="I1041" s="100"/>
      <c r="J1041" s="110"/>
      <c r="K1041" s="94"/>
      <c r="L1041" s="111"/>
      <c r="M1041" s="112" t="b">
        <v>1</v>
      </c>
      <c r="N1041" s="113" t="b">
        <v>0</v>
      </c>
      <c r="O1041" s="113" t="b">
        <v>1</v>
      </c>
      <c r="P1041" s="113" t="b">
        <v>0</v>
      </c>
      <c r="Q1041" s="107"/>
      <c r="R1041" s="106" t="str">
        <f t="array" ref="R1041">IFERROR(INDEX('印量調查區'!G:G, MATCH(A1041, '印量調查區'!A:A, 0)), "")</f>
        <v/>
      </c>
      <c r="S1041" s="118" t="s">
        <v>13952</v>
      </c>
      <c r="T1041" s="107"/>
      <c r="U1041" s="107"/>
      <c r="V1041" s="107"/>
      <c r="W1041" s="118" t="s">
        <v>13953</v>
      </c>
      <c r="X1041" s="107"/>
      <c r="Y1041" s="107"/>
      <c r="Z1041" s="118" t="s">
        <v>8438</v>
      </c>
      <c r="AA1041" s="107"/>
      <c r="AB1041" s="107"/>
      <c r="AC1041" s="107"/>
      <c r="AD1041" s="107"/>
      <c r="AE1041" s="118" t="s">
        <v>13958</v>
      </c>
      <c r="AF1041" s="107"/>
      <c r="AG1041" s="107"/>
      <c r="AH1041" s="107"/>
      <c r="AI1041" s="107"/>
      <c r="AJ1041" s="107"/>
      <c r="AK1041" s="107"/>
      <c r="AL1041" s="107"/>
      <c r="AM1041" s="107"/>
      <c r="AN1041" s="118" t="s">
        <v>13961</v>
      </c>
      <c r="AO1041" s="105"/>
      <c r="AP1041" s="105"/>
      <c r="AQ1041" s="109"/>
      <c r="AR1041" s="109" t="str">
        <f>IFERROR(__xludf.DUMMYFUNCTION("IF(IFERROR(VLOOKUP(A1041, IMPORTRANGE(""https://docs.google.com/spreadsheets/d/1f7uHQQgxgff8nh6aFDrh_cqkeFpcVPsvJILesm778_0"", ""工作表1!A:B""), 2, FALSE), """") &lt;&gt; """", ""有縮圖"", ""無縮圖"")"),"無縮圖")</f>
        <v>無縮圖</v>
      </c>
      <c r="AS1041" s="107"/>
    </row>
    <row r="1042">
      <c r="A1042" s="114" t="s">
        <v>777</v>
      </c>
      <c r="B1042" s="94" t="s">
        <v>5837</v>
      </c>
      <c r="C1042" s="95"/>
      <c r="D1042" s="115" t="s">
        <v>1981</v>
      </c>
      <c r="E1042" s="97" t="s">
        <v>3741</v>
      </c>
      <c r="F1042" s="98"/>
      <c r="G1042" s="94" t="s">
        <v>140</v>
      </c>
      <c r="H1042" s="100"/>
      <c r="I1042" s="100"/>
      <c r="J1042" s="117"/>
      <c r="K1042" s="94"/>
      <c r="L1042" s="111"/>
      <c r="M1042" s="112" t="b">
        <v>1</v>
      </c>
      <c r="N1042" s="113" t="b">
        <v>0</v>
      </c>
      <c r="O1042" s="113" t="b">
        <v>0</v>
      </c>
      <c r="P1042" s="113" t="b">
        <v>0</v>
      </c>
      <c r="Q1042" s="107"/>
      <c r="R1042" s="106" t="str">
        <f t="array" ref="R1042">IFERROR(INDEX('印量調查區'!G:G, MATCH(A1042, '印量調查區'!A:A, 0)), "")</f>
        <v/>
      </c>
      <c r="S1042" s="118" t="s">
        <v>5841</v>
      </c>
      <c r="T1042" s="107"/>
      <c r="U1042" s="107"/>
      <c r="V1042" s="107"/>
      <c r="W1042" s="118" t="s">
        <v>5844</v>
      </c>
      <c r="X1042" s="107"/>
      <c r="Y1042" s="107"/>
      <c r="Z1042" s="107"/>
      <c r="AA1042" s="107"/>
      <c r="AB1042" s="107"/>
      <c r="AC1042" s="107"/>
      <c r="AD1042" s="107"/>
      <c r="AE1042" s="118" t="s">
        <v>5845</v>
      </c>
      <c r="AF1042" s="118" t="s">
        <v>5847</v>
      </c>
      <c r="AG1042" s="107"/>
      <c r="AH1042" s="107"/>
      <c r="AI1042" s="107"/>
      <c r="AJ1042" s="107"/>
      <c r="AK1042" s="107"/>
      <c r="AL1042" s="118" t="s">
        <v>13967</v>
      </c>
      <c r="AM1042" s="107"/>
      <c r="AN1042" s="108"/>
      <c r="AO1042" s="108"/>
      <c r="AP1042" s="105"/>
      <c r="AQ1042" s="109"/>
      <c r="AR1042" s="109" t="str">
        <f>IFERROR(__xludf.DUMMYFUNCTION("IF(IFERROR(VLOOKUP(A1042, IMPORTRANGE(""https://docs.google.com/spreadsheets/d/1f7uHQQgxgff8nh6aFDrh_cqkeFpcVPsvJILesm778_0"", ""工作表1!A:B""), 2, FALSE), """") &lt;&gt; """", ""有縮圖"", ""無縮圖"")"),"無縮圖")</f>
        <v>無縮圖</v>
      </c>
      <c r="AS1042" s="107"/>
    </row>
    <row r="1043">
      <c r="A1043" s="114" t="s">
        <v>778</v>
      </c>
      <c r="B1043" s="94" t="s">
        <v>9497</v>
      </c>
      <c r="C1043" s="120" t="s">
        <v>2404</v>
      </c>
      <c r="D1043" s="97" t="s">
        <v>2404</v>
      </c>
      <c r="E1043" s="116"/>
      <c r="F1043" s="98"/>
      <c r="G1043" s="94" t="s">
        <v>9498</v>
      </c>
      <c r="H1043" s="100"/>
      <c r="I1043" s="100"/>
      <c r="J1043" s="110"/>
      <c r="K1043" s="94"/>
      <c r="L1043" s="111"/>
      <c r="M1043" s="112" t="b">
        <v>1</v>
      </c>
      <c r="N1043" s="113" t="b">
        <v>0</v>
      </c>
      <c r="O1043" s="113" t="b">
        <v>0</v>
      </c>
      <c r="P1043" s="113" t="b">
        <v>0</v>
      </c>
      <c r="Q1043" s="105"/>
      <c r="R1043" s="106" t="str">
        <f t="array" ref="R1043">IFERROR(INDEX('印量調查區'!G:G, MATCH(A1043, '印量調查區'!A:A, 0)), "")</f>
        <v/>
      </c>
      <c r="S1043" s="118" t="s">
        <v>9500</v>
      </c>
      <c r="T1043" s="118" t="s">
        <v>9501</v>
      </c>
      <c r="U1043" s="107"/>
      <c r="V1043" s="107"/>
      <c r="W1043" s="118" t="s">
        <v>9502</v>
      </c>
      <c r="X1043" s="107"/>
      <c r="Y1043" s="118" t="s">
        <v>9503</v>
      </c>
      <c r="Z1043" s="118" t="s">
        <v>9504</v>
      </c>
      <c r="AA1043" s="107"/>
      <c r="AB1043" s="107"/>
      <c r="AC1043" s="107"/>
      <c r="AD1043" s="107"/>
      <c r="AE1043" s="118" t="s">
        <v>9506</v>
      </c>
      <c r="AF1043" s="118" t="s">
        <v>9507</v>
      </c>
      <c r="AG1043" s="118" t="s">
        <v>9407</v>
      </c>
      <c r="AH1043" s="107"/>
      <c r="AI1043" s="118" t="s">
        <v>9508</v>
      </c>
      <c r="AJ1043" s="107"/>
      <c r="AK1043" s="118" t="s">
        <v>9408</v>
      </c>
      <c r="AL1043" s="107"/>
      <c r="AN1043" s="107"/>
      <c r="AO1043" s="105"/>
      <c r="AP1043" s="105"/>
      <c r="AQ1043" s="109"/>
      <c r="AR1043" s="109" t="str">
        <f>IFERROR(__xludf.DUMMYFUNCTION("IF(IFERROR(VLOOKUP(A1043, IMPORTRANGE(""https://docs.google.com/spreadsheets/d/1f7uHQQgxgff8nh6aFDrh_cqkeFpcVPsvJILesm778_0"", ""工作表1!A:B""), 2, FALSE), """") &lt;&gt; """", ""有縮圖"", ""無縮圖"")"),"有縮圖")</f>
        <v>有縮圖</v>
      </c>
      <c r="AS1043" s="107"/>
    </row>
    <row r="1044">
      <c r="A1044" s="114" t="s">
        <v>779</v>
      </c>
      <c r="B1044" s="94"/>
      <c r="C1044" s="95"/>
      <c r="D1044" s="96"/>
      <c r="E1044" s="115" t="s">
        <v>2769</v>
      </c>
      <c r="F1044" s="98"/>
      <c r="G1044" s="94" t="s">
        <v>144</v>
      </c>
      <c r="H1044" s="100"/>
      <c r="I1044" s="100"/>
      <c r="J1044" s="101"/>
      <c r="K1044" s="94"/>
      <c r="L1044" s="111"/>
      <c r="M1044" s="112" t="b">
        <v>1</v>
      </c>
      <c r="N1044" s="113" t="b">
        <v>0</v>
      </c>
      <c r="O1044" s="113" t="b">
        <v>0</v>
      </c>
      <c r="P1044" s="113" t="b">
        <v>0</v>
      </c>
      <c r="Q1044" s="105" t="s">
        <v>410</v>
      </c>
      <c r="R1044" s="106" t="str">
        <f t="array" ref="R1044">IFERROR(INDEX('印量調查區'!G:G, MATCH(A1044, '印量調查區'!A:A, 0)), "")</f>
        <v/>
      </c>
      <c r="S1044" s="107"/>
      <c r="T1044" s="107"/>
      <c r="U1044" s="107"/>
      <c r="V1044" s="107"/>
      <c r="W1044" s="105"/>
      <c r="X1044" s="107"/>
      <c r="Y1044" s="118" t="s">
        <v>13986</v>
      </c>
      <c r="Z1044" s="105"/>
      <c r="AA1044" s="107"/>
      <c r="AB1044" s="107"/>
      <c r="AC1044" s="107"/>
      <c r="AD1044" s="107"/>
      <c r="AE1044" s="107"/>
      <c r="AF1044" s="107"/>
      <c r="AG1044" s="107"/>
      <c r="AH1044" s="107"/>
      <c r="AI1044" s="107"/>
      <c r="AJ1044" s="107"/>
      <c r="AK1044" s="107"/>
      <c r="AL1044" s="107"/>
      <c r="AM1044" s="107"/>
      <c r="AN1044" s="107"/>
      <c r="AO1044" s="105"/>
      <c r="AP1044" s="107"/>
      <c r="AQ1044" s="109"/>
      <c r="AR1044" s="109" t="str">
        <f>IFERROR(__xludf.DUMMYFUNCTION("IF(IFERROR(VLOOKUP(A1044, IMPORTRANGE(""https://docs.google.com/spreadsheets/d/1f7uHQQgxgff8nh6aFDrh_cqkeFpcVPsvJILesm778_0"", ""工作表1!A:B""), 2, FALSE), """") &lt;&gt; """", ""有縮圖"", ""無縮圖"")"),"無縮圖")</f>
        <v>無縮圖</v>
      </c>
      <c r="AS1044" s="107"/>
    </row>
    <row r="1045">
      <c r="A1045" s="114" t="s">
        <v>750</v>
      </c>
      <c r="B1045" s="94" t="s">
        <v>7572</v>
      </c>
      <c r="C1045" s="120" t="s">
        <v>2597</v>
      </c>
      <c r="D1045" s="97" t="s">
        <v>2597</v>
      </c>
      <c r="E1045" s="256" t="s">
        <v>13989</v>
      </c>
      <c r="F1045" s="98"/>
      <c r="G1045" s="94" t="s">
        <v>144</v>
      </c>
      <c r="H1045" s="100"/>
      <c r="I1045" s="100" t="s">
        <v>108</v>
      </c>
      <c r="J1045" s="117" t="s">
        <v>145</v>
      </c>
      <c r="K1045" s="94"/>
      <c r="L1045" s="111"/>
      <c r="M1045" s="112" t="b">
        <v>1</v>
      </c>
      <c r="N1045" s="113" t="b">
        <v>1</v>
      </c>
      <c r="O1045" s="113" t="b">
        <v>1</v>
      </c>
      <c r="P1045" s="113" t="b">
        <v>0</v>
      </c>
      <c r="Q1045" s="107"/>
      <c r="R1045" s="106" t="str">
        <f t="array" ref="R1045">IFERROR(INDEX('印量調查區'!G:G, MATCH(A1045, '印量調查區'!A:A, 0)), "")</f>
        <v/>
      </c>
      <c r="S1045" s="118" t="s">
        <v>7577</v>
      </c>
      <c r="T1045" s="107"/>
      <c r="U1045" s="107"/>
      <c r="V1045" s="107"/>
      <c r="W1045" s="118" t="s">
        <v>7578</v>
      </c>
      <c r="X1045" s="107"/>
      <c r="Y1045" s="118" t="s">
        <v>7579</v>
      </c>
      <c r="Z1045" s="118" t="s">
        <v>7580</v>
      </c>
      <c r="AA1045" s="107"/>
      <c r="AB1045" s="107"/>
      <c r="AC1045" s="107"/>
      <c r="AD1045" s="107"/>
      <c r="AE1045" s="107"/>
      <c r="AF1045" s="107"/>
      <c r="AG1045" s="107"/>
      <c r="AH1045" s="107"/>
      <c r="AI1045" s="107"/>
      <c r="AJ1045" s="107"/>
      <c r="AK1045" s="107"/>
      <c r="AL1045" s="107"/>
      <c r="AM1045" s="118" t="s">
        <v>7582</v>
      </c>
      <c r="AN1045" s="108" t="s">
        <v>13994</v>
      </c>
      <c r="AO1045" s="105"/>
      <c r="AP1045" s="105"/>
      <c r="AQ1045" s="109"/>
      <c r="AR1045" s="109" t="str">
        <f>IFERROR(__xludf.DUMMYFUNCTION("IF(IFERROR(VLOOKUP(A1045, IMPORTRANGE(""https://docs.google.com/spreadsheets/d/1f7uHQQgxgff8nh6aFDrh_cqkeFpcVPsvJILesm778_0"", ""工作表1!A:B""), 2, FALSE), """") &lt;&gt; """", ""有縮圖"", ""無縮圖"")"),"無縮圖")</f>
        <v>無縮圖</v>
      </c>
      <c r="AS1045" s="107"/>
    </row>
    <row r="1046">
      <c r="A1046" s="114" t="s">
        <v>751</v>
      </c>
      <c r="B1046" s="94" t="s">
        <v>13996</v>
      </c>
      <c r="C1046" s="120" t="s">
        <v>2192</v>
      </c>
      <c r="D1046" s="96"/>
      <c r="E1046" s="115" t="s">
        <v>2144</v>
      </c>
      <c r="F1046" s="98"/>
      <c r="G1046" s="94" t="s">
        <v>144</v>
      </c>
      <c r="H1046" s="100"/>
      <c r="I1046" s="100" t="s">
        <v>84</v>
      </c>
      <c r="J1046" s="110"/>
      <c r="K1046" s="94"/>
      <c r="L1046" s="102" t="s">
        <v>13241</v>
      </c>
      <c r="M1046" s="112" t="b">
        <v>1</v>
      </c>
      <c r="N1046" s="113" t="b">
        <v>1</v>
      </c>
      <c r="O1046" s="113" t="b">
        <v>0</v>
      </c>
      <c r="P1046" s="113" t="b">
        <v>0</v>
      </c>
      <c r="Q1046" s="107"/>
      <c r="R1046" s="106" t="str">
        <f t="array" ref="R1046">IFERROR(INDEX('印量調查區'!G:G, MATCH(A1046, '印量調查區'!A:A, 0)), "")</f>
        <v/>
      </c>
      <c r="S1046" s="118" t="s">
        <v>13999</v>
      </c>
      <c r="T1046" s="107"/>
      <c r="U1046" s="107"/>
      <c r="V1046" s="107"/>
      <c r="W1046" s="107"/>
      <c r="X1046" s="107"/>
      <c r="Y1046" s="107"/>
      <c r="Z1046" s="107"/>
      <c r="AA1046" s="107"/>
      <c r="AB1046" s="107"/>
      <c r="AC1046" s="107"/>
      <c r="AD1046" s="107"/>
      <c r="AE1046" s="107"/>
      <c r="AF1046" s="107"/>
      <c r="AG1046" s="107"/>
      <c r="AH1046" s="107"/>
      <c r="AI1046" s="107"/>
      <c r="AJ1046" s="107"/>
      <c r="AK1046" s="107"/>
      <c r="AL1046" s="107"/>
      <c r="AM1046" s="107"/>
      <c r="AN1046" s="107"/>
      <c r="AO1046" s="105"/>
      <c r="AP1046" s="105"/>
      <c r="AQ1046" s="109"/>
      <c r="AR1046" s="109" t="str">
        <f>IFERROR(__xludf.DUMMYFUNCTION("IF(IFERROR(VLOOKUP(A1046, IMPORTRANGE(""https://docs.google.com/spreadsheets/d/1f7uHQQgxgff8nh6aFDrh_cqkeFpcVPsvJILesm778_0"", ""工作表1!A:B""), 2, FALSE), """") &lt;&gt; """", ""有縮圖"", ""無縮圖"")"),"無縮圖")</f>
        <v>無縮圖</v>
      </c>
      <c r="AS1046" s="107"/>
    </row>
    <row r="1047">
      <c r="A1047" s="114" t="s">
        <v>752</v>
      </c>
      <c r="B1047" s="94" t="s">
        <v>752</v>
      </c>
      <c r="C1047" s="95"/>
      <c r="D1047" s="97" t="s">
        <v>2125</v>
      </c>
      <c r="E1047" s="115" t="s">
        <v>2005</v>
      </c>
      <c r="F1047" s="98"/>
      <c r="G1047" s="94" t="s">
        <v>144</v>
      </c>
      <c r="H1047" s="100" t="s">
        <v>35</v>
      </c>
      <c r="I1047" s="100" t="s">
        <v>108</v>
      </c>
      <c r="J1047" s="117" t="s">
        <v>14003</v>
      </c>
      <c r="K1047" s="94" t="s">
        <v>14005</v>
      </c>
      <c r="L1047" s="111"/>
      <c r="M1047" s="112" t="b">
        <v>1</v>
      </c>
      <c r="N1047" s="113" t="b">
        <v>1</v>
      </c>
      <c r="O1047" s="113" t="b">
        <v>0</v>
      </c>
      <c r="P1047" s="113" t="b">
        <v>1</v>
      </c>
      <c r="Q1047" s="107"/>
      <c r="R1047" s="106" t="str">
        <f t="array" ref="R1047">IFERROR(INDEX('印量調查區'!G:G, MATCH(A1047, '印量調查區'!A:A, 0)), "")</f>
        <v/>
      </c>
      <c r="S1047" s="118" t="s">
        <v>8311</v>
      </c>
      <c r="T1047" s="107"/>
      <c r="U1047" s="107"/>
      <c r="V1047" s="107"/>
      <c r="W1047" s="118" t="s">
        <v>8312</v>
      </c>
      <c r="X1047" s="107"/>
      <c r="Y1047" s="107"/>
      <c r="Z1047" s="118" t="s">
        <v>8313</v>
      </c>
      <c r="AA1047" s="107"/>
      <c r="AB1047" s="107"/>
      <c r="AC1047" s="107"/>
      <c r="AD1047" s="107"/>
      <c r="AE1047" s="107"/>
      <c r="AF1047" s="107"/>
      <c r="AG1047" s="107"/>
      <c r="AH1047" s="107"/>
      <c r="AI1047" s="107"/>
      <c r="AJ1047" s="107"/>
      <c r="AK1047" s="107"/>
      <c r="AL1047" s="107"/>
      <c r="AM1047" s="107"/>
      <c r="AN1047" s="105"/>
      <c r="AO1047" s="118" t="s">
        <v>14007</v>
      </c>
      <c r="AP1047" s="107"/>
      <c r="AQ1047" s="109"/>
      <c r="AR1047" s="109" t="str">
        <f>IFERROR(__xludf.DUMMYFUNCTION("IF(IFERROR(VLOOKUP(A1047, IMPORTRANGE(""https://docs.google.com/spreadsheets/d/1f7uHQQgxgff8nh6aFDrh_cqkeFpcVPsvJILesm778_0"", ""工作表1!A:B""), 2, FALSE), """") &lt;&gt; """", ""有縮圖"", ""無縮圖"")"),"無縮圖")</f>
        <v>無縮圖</v>
      </c>
      <c r="AS1047" s="107"/>
    </row>
    <row r="1048">
      <c r="A1048" s="114" t="s">
        <v>753</v>
      </c>
      <c r="B1048" s="94"/>
      <c r="C1048" s="95"/>
      <c r="D1048" s="96"/>
      <c r="E1048" s="115" t="s">
        <v>3337</v>
      </c>
      <c r="F1048" s="98"/>
      <c r="G1048" s="94" t="s">
        <v>5202</v>
      </c>
      <c r="H1048" s="100"/>
      <c r="I1048" s="100"/>
      <c r="J1048" s="117"/>
      <c r="K1048" s="94"/>
      <c r="L1048" s="111"/>
      <c r="M1048" s="112" t="b">
        <v>1</v>
      </c>
      <c r="N1048" s="113" t="b">
        <v>0</v>
      </c>
      <c r="O1048" s="113" t="b">
        <v>0</v>
      </c>
      <c r="P1048" s="113" t="b">
        <v>0</v>
      </c>
      <c r="Q1048" s="107"/>
      <c r="R1048" s="106" t="str">
        <f t="array" ref="R1048">IFERROR(INDEX('印量調查區'!G:G, MATCH(A1048, '印量調查區'!A:A, 0)), "")</f>
        <v/>
      </c>
      <c r="S1048" s="107"/>
      <c r="T1048" s="107"/>
      <c r="U1048" s="107"/>
      <c r="V1048" s="107"/>
      <c r="W1048" s="118" t="s">
        <v>5206</v>
      </c>
      <c r="X1048" s="107"/>
      <c r="Y1048" s="107"/>
      <c r="Z1048" s="107"/>
      <c r="AA1048" s="107"/>
      <c r="AB1048" s="118" t="s">
        <v>5207</v>
      </c>
      <c r="AC1048" s="107"/>
      <c r="AD1048" s="118" t="s">
        <v>5208</v>
      </c>
      <c r="AE1048" s="118" t="s">
        <v>5209</v>
      </c>
      <c r="AF1048" s="107"/>
      <c r="AG1048" s="107"/>
      <c r="AH1048" s="107"/>
      <c r="AI1048" s="107"/>
      <c r="AJ1048" s="107"/>
      <c r="AK1048" s="107"/>
      <c r="AL1048" s="118" t="s">
        <v>5210</v>
      </c>
      <c r="AM1048" s="107"/>
      <c r="AN1048" s="105"/>
      <c r="AO1048" s="105"/>
      <c r="AP1048" s="107"/>
      <c r="AQ1048" s="109"/>
      <c r="AR1048" s="109" t="str">
        <f>IFERROR(__xludf.DUMMYFUNCTION("IF(IFERROR(VLOOKUP(A1048, IMPORTRANGE(""https://docs.google.com/spreadsheets/d/1f7uHQQgxgff8nh6aFDrh_cqkeFpcVPsvJILesm778_0"", ""工作表1!A:B""), 2, FALSE), """") &lt;&gt; """", ""有縮圖"", ""無縮圖"")"),"無縮圖")</f>
        <v>無縮圖</v>
      </c>
      <c r="AS1048" s="107"/>
    </row>
    <row r="1049">
      <c r="A1049" s="114" t="s">
        <v>754</v>
      </c>
      <c r="B1049" s="341" t="s">
        <v>754</v>
      </c>
      <c r="C1049" s="95"/>
      <c r="D1049" s="97" t="s">
        <v>2768</v>
      </c>
      <c r="E1049" s="115" t="s">
        <v>2768</v>
      </c>
      <c r="F1049" s="98"/>
      <c r="G1049" s="94" t="s">
        <v>144</v>
      </c>
      <c r="H1049" s="99"/>
      <c r="I1049" s="100" t="s">
        <v>3325</v>
      </c>
      <c r="J1049" s="341" t="s">
        <v>14020</v>
      </c>
      <c r="K1049" s="94"/>
      <c r="L1049" s="111"/>
      <c r="M1049" s="112" t="b">
        <v>1</v>
      </c>
      <c r="N1049" s="113" t="b">
        <v>1</v>
      </c>
      <c r="O1049" s="113" t="b">
        <v>1</v>
      </c>
      <c r="P1049" s="113" t="b">
        <v>0</v>
      </c>
      <c r="Q1049" s="107"/>
      <c r="R1049" s="106" t="str">
        <f t="array" ref="R1049">IFERROR(INDEX('印量調查區'!G:G, MATCH(A1049, '印量調查區'!A:A, 0)), "")</f>
        <v/>
      </c>
      <c r="S1049" s="118" t="s">
        <v>9970</v>
      </c>
      <c r="T1049" s="107"/>
      <c r="U1049" s="107"/>
      <c r="V1049" s="107"/>
      <c r="W1049" s="107"/>
      <c r="X1049" s="107"/>
      <c r="Y1049" s="107"/>
      <c r="Z1049" s="107"/>
      <c r="AA1049" s="107"/>
      <c r="AB1049" s="107"/>
      <c r="AC1049" s="107"/>
      <c r="AD1049" s="107"/>
      <c r="AE1049" s="118" t="s">
        <v>14023</v>
      </c>
      <c r="AF1049" s="118" t="s">
        <v>14024</v>
      </c>
      <c r="AG1049" s="107"/>
      <c r="AH1049" s="107"/>
      <c r="AI1049" s="107"/>
      <c r="AJ1049" s="107"/>
      <c r="AK1049" s="107"/>
      <c r="AL1049" s="107"/>
      <c r="AM1049" s="107"/>
      <c r="AN1049" s="108" t="s">
        <v>14026</v>
      </c>
      <c r="AO1049" s="107"/>
      <c r="AP1049" s="107"/>
      <c r="AQ1049" s="109"/>
      <c r="AR1049" s="109" t="str">
        <f>IFERROR(__xludf.DUMMYFUNCTION("IF(IFERROR(VLOOKUP(A1049, IMPORTRANGE(""https://docs.google.com/spreadsheets/d/1f7uHQQgxgff8nh6aFDrh_cqkeFpcVPsvJILesm778_0"", ""工作表1!A:B""), 2, FALSE), """") &lt;&gt; """", ""有縮圖"", ""無縮圖"")"),"無縮圖")</f>
        <v>無縮圖</v>
      </c>
      <c r="AS1049" s="107"/>
    </row>
    <row r="1050">
      <c r="A1050" s="114" t="s">
        <v>755</v>
      </c>
      <c r="B1050" s="94"/>
      <c r="C1050" s="120" t="s">
        <v>2138</v>
      </c>
      <c r="D1050" s="96"/>
      <c r="E1050" s="115" t="s">
        <v>351</v>
      </c>
      <c r="F1050" s="98"/>
      <c r="G1050" s="94" t="s">
        <v>144</v>
      </c>
      <c r="H1050" s="100" t="s">
        <v>35</v>
      </c>
      <c r="I1050" s="100" t="s">
        <v>84</v>
      </c>
      <c r="J1050" s="110"/>
      <c r="K1050" s="94"/>
      <c r="L1050" s="111"/>
      <c r="M1050" s="112" t="b">
        <v>1</v>
      </c>
      <c r="N1050" s="113" t="b">
        <v>1</v>
      </c>
      <c r="O1050" s="113" t="b">
        <v>1</v>
      </c>
      <c r="P1050" s="113" t="b">
        <v>0</v>
      </c>
      <c r="Q1050" s="107"/>
      <c r="R1050" s="106" t="str">
        <f t="array" ref="R1050">IFERROR(INDEX('印量調查區'!G:G, MATCH(A1050, '印量調查區'!A:A, 0)), "")</f>
        <v/>
      </c>
      <c r="S1050" s="107"/>
      <c r="T1050" s="107"/>
      <c r="U1050" s="107"/>
      <c r="V1050" s="107"/>
      <c r="W1050" s="118" t="s">
        <v>12517</v>
      </c>
      <c r="X1050" s="107"/>
      <c r="Y1050" s="118" t="s">
        <v>12518</v>
      </c>
      <c r="Z1050" s="118" t="s">
        <v>12519</v>
      </c>
      <c r="AA1050" s="107"/>
      <c r="AB1050" s="107"/>
      <c r="AC1050" s="107"/>
      <c r="AD1050" s="107"/>
      <c r="AE1050" s="107"/>
      <c r="AF1050" s="107"/>
      <c r="AG1050" s="107"/>
      <c r="AH1050" s="107"/>
      <c r="AI1050" s="107"/>
      <c r="AJ1050" s="107"/>
      <c r="AK1050" s="107"/>
      <c r="AL1050" s="107"/>
      <c r="AM1050" s="107"/>
      <c r="AN1050" s="118" t="s">
        <v>14030</v>
      </c>
      <c r="AO1050" s="105"/>
      <c r="AP1050" s="107"/>
      <c r="AQ1050" s="109"/>
      <c r="AR1050" s="109" t="str">
        <f>IFERROR(__xludf.DUMMYFUNCTION("IF(IFERROR(VLOOKUP(A1050, IMPORTRANGE(""https://docs.google.com/spreadsheets/d/1f7uHQQgxgff8nh6aFDrh_cqkeFpcVPsvJILesm778_0"", ""工作表1!A:B""), 2, FALSE), """") &lt;&gt; """", ""有縮圖"", ""無縮圖"")"),"有縮圖")</f>
        <v>有縮圖</v>
      </c>
      <c r="AS1050" s="107"/>
    </row>
    <row r="1051">
      <c r="A1051" s="114" t="s">
        <v>756</v>
      </c>
      <c r="B1051" s="94" t="s">
        <v>13010</v>
      </c>
      <c r="C1051" s="120" t="s">
        <v>2157</v>
      </c>
      <c r="D1051" s="97" t="s">
        <v>2157</v>
      </c>
      <c r="E1051" s="116"/>
      <c r="F1051" s="98"/>
      <c r="G1051" s="94" t="s">
        <v>144</v>
      </c>
      <c r="H1051" s="100"/>
      <c r="I1051" s="100"/>
      <c r="J1051" s="117"/>
      <c r="K1051" s="94"/>
      <c r="L1051" s="111"/>
      <c r="M1051" s="112" t="b">
        <v>1</v>
      </c>
      <c r="N1051" s="113" t="b">
        <v>0</v>
      </c>
      <c r="O1051" s="113" t="b">
        <v>0</v>
      </c>
      <c r="P1051" s="113" t="b">
        <v>0</v>
      </c>
      <c r="Q1051" s="107"/>
      <c r="R1051" s="106" t="str">
        <f t="array" ref="R1051">IFERROR(INDEX('印量調查區'!G:G, MATCH(A1051, '印量調查區'!A:A, 0)), "")</f>
        <v/>
      </c>
      <c r="S1051" s="105" t="s">
        <v>4441</v>
      </c>
      <c r="T1051" s="107"/>
      <c r="U1051" s="107"/>
      <c r="V1051" s="107"/>
      <c r="W1051" s="118" t="s">
        <v>14035</v>
      </c>
      <c r="X1051" s="107"/>
      <c r="Y1051" s="105" t="s">
        <v>118</v>
      </c>
      <c r="Z1051" s="118" t="s">
        <v>13012</v>
      </c>
      <c r="AA1051" s="107"/>
      <c r="AB1051" s="107"/>
      <c r="AC1051" s="107"/>
      <c r="AD1051" s="107"/>
      <c r="AE1051" s="107"/>
      <c r="AF1051" s="107"/>
      <c r="AG1051" s="107"/>
      <c r="AH1051" s="107"/>
      <c r="AI1051" s="107"/>
      <c r="AJ1051" s="107"/>
      <c r="AK1051" s="107"/>
      <c r="AL1051" s="107"/>
      <c r="AM1051" s="107"/>
      <c r="AN1051" s="107"/>
      <c r="AO1051" s="105"/>
      <c r="AP1051" s="107"/>
      <c r="AQ1051" s="109"/>
      <c r="AR1051" s="109" t="str">
        <f>IFERROR(__xludf.DUMMYFUNCTION("IF(IFERROR(VLOOKUP(A1051, IMPORTRANGE(""https://docs.google.com/spreadsheets/d/1f7uHQQgxgff8nh6aFDrh_cqkeFpcVPsvJILesm778_0"", ""工作表1!A:B""), 2, FALSE), """") &lt;&gt; """", ""有縮圖"", ""無縮圖"")"),"無縮圖")</f>
        <v>無縮圖</v>
      </c>
      <c r="AS1051" s="107"/>
    </row>
    <row r="1052">
      <c r="A1052" s="114" t="s">
        <v>757</v>
      </c>
      <c r="B1052" s="94"/>
      <c r="C1052" s="120" t="s">
        <v>2160</v>
      </c>
      <c r="D1052" s="115" t="s">
        <v>2160</v>
      </c>
      <c r="E1052" s="96"/>
      <c r="F1052" s="98"/>
      <c r="G1052" s="94" t="s">
        <v>14041</v>
      </c>
      <c r="H1052" s="100" t="s">
        <v>47</v>
      </c>
      <c r="I1052" s="100" t="s">
        <v>84</v>
      </c>
      <c r="J1052" s="110"/>
      <c r="K1052" s="94" t="s">
        <v>14042</v>
      </c>
      <c r="L1052" s="102"/>
      <c r="M1052" s="112" t="b">
        <v>1</v>
      </c>
      <c r="N1052" s="113" t="b">
        <v>1</v>
      </c>
      <c r="O1052" s="113" t="b">
        <v>0</v>
      </c>
      <c r="P1052" s="113" t="b">
        <v>1</v>
      </c>
      <c r="Q1052" s="107"/>
      <c r="R1052" s="106" t="str">
        <f t="array" ref="R1052">IFERROR(INDEX('印量調查區'!G:G, MATCH(A1052, '印量調查區'!A:A, 0)), "")</f>
        <v/>
      </c>
      <c r="S1052" s="118" t="s">
        <v>2458</v>
      </c>
      <c r="T1052" s="107"/>
      <c r="U1052" s="105"/>
      <c r="V1052" s="107"/>
      <c r="W1052" s="118" t="s">
        <v>2468</v>
      </c>
      <c r="X1052" s="118" t="s">
        <v>2470</v>
      </c>
      <c r="Y1052" s="118" t="s">
        <v>2471</v>
      </c>
      <c r="Z1052" s="118" t="s">
        <v>2473</v>
      </c>
      <c r="AA1052" s="107"/>
      <c r="AB1052" s="105"/>
      <c r="AC1052" s="107"/>
      <c r="AD1052" s="118" t="s">
        <v>2475</v>
      </c>
      <c r="AE1052" s="118" t="s">
        <v>2478</v>
      </c>
      <c r="AF1052" s="107"/>
      <c r="AG1052" s="118" t="s">
        <v>2479</v>
      </c>
      <c r="AH1052" s="107"/>
      <c r="AI1052" s="118" t="s">
        <v>2481</v>
      </c>
      <c r="AJ1052" s="107"/>
      <c r="AK1052" s="107"/>
      <c r="AL1052" s="118" t="s">
        <v>2483</v>
      </c>
      <c r="AM1052" s="107"/>
      <c r="AN1052" s="105"/>
      <c r="AO1052" s="118" t="s">
        <v>14060</v>
      </c>
      <c r="AP1052" s="118" t="s">
        <v>14061</v>
      </c>
      <c r="AQ1052" s="109"/>
      <c r="AR1052" s="109" t="str">
        <f>IFERROR(__xludf.DUMMYFUNCTION("IF(IFERROR(VLOOKUP(A1052, IMPORTRANGE(""https://docs.google.com/spreadsheets/d/1f7uHQQgxgff8nh6aFDrh_cqkeFpcVPsvJILesm778_0"", ""工作表1!A:B""), 2, FALSE), """") &lt;&gt; """", ""有縮圖"", ""無縮圖"")"),"無縮圖")</f>
        <v>無縮圖</v>
      </c>
      <c r="AS1052" s="107"/>
    </row>
    <row r="1053">
      <c r="A1053" s="114" t="s">
        <v>759</v>
      </c>
      <c r="B1053" s="94"/>
      <c r="C1053" s="95"/>
      <c r="D1053" s="97" t="s">
        <v>2335</v>
      </c>
      <c r="E1053" s="115" t="s">
        <v>2335</v>
      </c>
      <c r="F1053" s="98"/>
      <c r="G1053" s="94" t="s">
        <v>228</v>
      </c>
      <c r="H1053" s="100"/>
      <c r="I1053" s="100"/>
      <c r="J1053" s="110"/>
      <c r="K1053" s="94"/>
      <c r="L1053" s="111"/>
      <c r="M1053" s="112" t="b">
        <v>1</v>
      </c>
      <c r="N1053" s="113" t="b">
        <v>0</v>
      </c>
      <c r="O1053" s="113" t="b">
        <v>0</v>
      </c>
      <c r="P1053" s="113" t="b">
        <v>0</v>
      </c>
      <c r="Q1053" s="107"/>
      <c r="R1053" s="106" t="str">
        <f t="array" ref="R1053">IFERROR(INDEX('印量調查區'!G:G, MATCH(A1053, '印量調查區'!A:A, 0)), "")</f>
        <v/>
      </c>
      <c r="S1053" s="118" t="s">
        <v>14071</v>
      </c>
      <c r="T1053" s="107"/>
      <c r="U1053" s="107"/>
      <c r="V1053" s="107"/>
      <c r="W1053" s="118" t="s">
        <v>14072</v>
      </c>
      <c r="X1053" s="107"/>
      <c r="Y1053" s="107"/>
      <c r="Z1053" s="118" t="s">
        <v>14078</v>
      </c>
      <c r="AA1053" s="107"/>
      <c r="AB1053" s="107"/>
      <c r="AC1053" s="107"/>
      <c r="AD1053" s="107"/>
      <c r="AE1053" s="118" t="s">
        <v>14080</v>
      </c>
      <c r="AF1053" s="118" t="s">
        <v>14081</v>
      </c>
      <c r="AG1053" s="107"/>
      <c r="AH1053" s="118" t="s">
        <v>14083</v>
      </c>
      <c r="AI1053" s="107"/>
      <c r="AJ1053" s="107"/>
      <c r="AK1053" s="107"/>
      <c r="AL1053" s="118" t="s">
        <v>14086</v>
      </c>
      <c r="AN1053" s="105"/>
      <c r="AO1053" s="105"/>
      <c r="AP1053" s="107"/>
      <c r="AQ1053" s="109"/>
      <c r="AR1053" s="109" t="str">
        <f>IFERROR(__xludf.DUMMYFUNCTION("IF(IFERROR(VLOOKUP(A1053, IMPORTRANGE(""https://docs.google.com/spreadsheets/d/1f7uHQQgxgff8nh6aFDrh_cqkeFpcVPsvJILesm778_0"", ""工作表1!A:B""), 2, FALSE), """") &lt;&gt; """", ""有縮圖"", ""無縮圖"")"),"無縮圖")</f>
        <v>無縮圖</v>
      </c>
      <c r="AS1053" s="107"/>
    </row>
    <row r="1054">
      <c r="A1054" s="114" t="s">
        <v>761</v>
      </c>
      <c r="B1054" s="94"/>
      <c r="C1054" s="120" t="s">
        <v>2808</v>
      </c>
      <c r="D1054" s="96"/>
      <c r="E1054" s="116"/>
      <c r="F1054" s="98"/>
      <c r="G1054" s="94"/>
      <c r="H1054" s="100"/>
      <c r="I1054" s="100" t="s">
        <v>108</v>
      </c>
      <c r="J1054" s="117" t="s">
        <v>3700</v>
      </c>
      <c r="K1054" s="94"/>
      <c r="L1054" s="111"/>
      <c r="M1054" s="112" t="b">
        <v>0</v>
      </c>
      <c r="N1054" s="113" t="b">
        <v>1</v>
      </c>
      <c r="O1054" s="113" t="b">
        <v>0</v>
      </c>
      <c r="P1054" s="113" t="b">
        <v>0</v>
      </c>
      <c r="Q1054" s="105"/>
      <c r="R1054" s="106" t="str">
        <f t="array" ref="R1054">IFERROR(INDEX('印量調查區'!G:G, MATCH(A1054, '印量調查區'!A:A, 0)), "")</f>
        <v/>
      </c>
      <c r="S1054" s="107"/>
      <c r="T1054" s="107"/>
      <c r="U1054" s="107"/>
      <c r="V1054" s="107"/>
      <c r="W1054" s="105"/>
      <c r="X1054" s="107"/>
      <c r="Y1054" s="107"/>
      <c r="Z1054" s="107"/>
      <c r="AA1054" s="107"/>
      <c r="AB1054" s="107"/>
      <c r="AC1054" s="107"/>
      <c r="AD1054" s="107"/>
      <c r="AE1054" s="107"/>
      <c r="AF1054" s="107"/>
      <c r="AG1054" s="107"/>
      <c r="AH1054" s="107"/>
      <c r="AI1054" s="107"/>
      <c r="AJ1054" s="107"/>
      <c r="AK1054" s="107"/>
      <c r="AL1054" s="107"/>
      <c r="AM1054" s="107"/>
      <c r="AN1054" s="107"/>
      <c r="AO1054" s="105"/>
      <c r="AP1054" s="107"/>
      <c r="AQ1054" s="109"/>
      <c r="AR1054" s="109" t="str">
        <f>IFERROR(__xludf.DUMMYFUNCTION("IF(IFERROR(VLOOKUP(A1054, IMPORTRANGE(""https://docs.google.com/spreadsheets/d/1f7uHQQgxgff8nh6aFDrh_cqkeFpcVPsvJILesm778_0"", ""工作表1!A:B""), 2, FALSE), """") &lt;&gt; """", ""有縮圖"", ""無縮圖"")"),"無縮圖")</f>
        <v>無縮圖</v>
      </c>
      <c r="AS1054" s="107"/>
    </row>
    <row r="1055">
      <c r="A1055" s="114" t="s">
        <v>762</v>
      </c>
      <c r="B1055" s="94"/>
      <c r="C1055" s="95"/>
      <c r="D1055" s="97" t="s">
        <v>3329</v>
      </c>
      <c r="E1055" s="115" t="s">
        <v>3329</v>
      </c>
      <c r="F1055" s="98"/>
      <c r="G1055" s="94" t="s">
        <v>4301</v>
      </c>
      <c r="H1055" s="100"/>
      <c r="I1055" s="100"/>
      <c r="J1055" s="110"/>
      <c r="K1055" s="94"/>
      <c r="L1055" s="102"/>
      <c r="M1055" s="112" t="b">
        <v>1</v>
      </c>
      <c r="N1055" s="113" t="b">
        <v>0</v>
      </c>
      <c r="O1055" s="113" t="b">
        <v>0</v>
      </c>
      <c r="P1055" s="113" t="b">
        <v>0</v>
      </c>
      <c r="Q1055" s="107"/>
      <c r="R1055" s="106" t="str">
        <f t="array" ref="R1055">IFERROR(INDEX('印量調查區'!G:G, MATCH(A1055, '印量調查區'!A:A, 0)), "")</f>
        <v/>
      </c>
      <c r="S1055" s="118" t="s">
        <v>14094</v>
      </c>
      <c r="T1055" s="107"/>
      <c r="U1055" s="107"/>
      <c r="V1055" s="107"/>
      <c r="W1055" s="107"/>
      <c r="X1055" s="107"/>
      <c r="Y1055" s="107"/>
      <c r="Z1055" s="107"/>
      <c r="AA1055" s="107"/>
      <c r="AB1055" s="107"/>
      <c r="AC1055" s="107"/>
      <c r="AD1055" s="107"/>
      <c r="AE1055" s="118" t="s">
        <v>14097</v>
      </c>
      <c r="AF1055" s="118" t="s">
        <v>14099</v>
      </c>
      <c r="AG1055" s="107"/>
      <c r="AH1055" s="107"/>
      <c r="AI1055" s="107"/>
      <c r="AJ1055" s="107"/>
      <c r="AK1055" s="118" t="s">
        <v>14101</v>
      </c>
      <c r="AL1055" s="107"/>
      <c r="AM1055" s="107"/>
      <c r="AN1055" s="105"/>
      <c r="AO1055" s="108"/>
      <c r="AP1055" s="107"/>
      <c r="AQ1055" s="109"/>
      <c r="AR1055" s="109" t="str">
        <f>IFERROR(__xludf.DUMMYFUNCTION("IF(IFERROR(VLOOKUP(A1055, IMPORTRANGE(""https://docs.google.com/spreadsheets/d/1f7uHQQgxgff8nh6aFDrh_cqkeFpcVPsvJILesm778_0"", ""工作表1!A:B""), 2, FALSE), """") &lt;&gt; """", ""有縮圖"", ""無縮圖"")"),"無縮圖")</f>
        <v>無縮圖</v>
      </c>
      <c r="AS1055" s="107"/>
    </row>
    <row r="1056">
      <c r="A1056" s="114" t="s">
        <v>763</v>
      </c>
      <c r="B1056" s="94"/>
      <c r="C1056" s="120" t="s">
        <v>2336</v>
      </c>
      <c r="D1056" s="97" t="s">
        <v>2336</v>
      </c>
      <c r="E1056" s="116"/>
      <c r="F1056" s="98"/>
      <c r="G1056" s="94" t="s">
        <v>228</v>
      </c>
      <c r="H1056" s="100"/>
      <c r="I1056" s="100"/>
      <c r="J1056" s="110"/>
      <c r="K1056" s="94"/>
      <c r="L1056" s="111"/>
      <c r="M1056" s="112" t="b">
        <v>1</v>
      </c>
      <c r="N1056" s="113" t="b">
        <v>0</v>
      </c>
      <c r="O1056" s="113" t="b">
        <v>0</v>
      </c>
      <c r="P1056" s="113" t="b">
        <v>0</v>
      </c>
      <c r="Q1056" s="107"/>
      <c r="R1056" s="106" t="str">
        <f t="array" ref="R1056">IFERROR(INDEX('印量調查區'!G:G, MATCH(A1056, '印量調查區'!A:A, 0)), "")</f>
        <v/>
      </c>
      <c r="S1056" s="118" t="s">
        <v>14103</v>
      </c>
      <c r="T1056" s="107"/>
      <c r="U1056" s="107"/>
      <c r="V1056" s="107"/>
      <c r="W1056" s="107"/>
      <c r="X1056" s="107"/>
      <c r="Y1056" s="107"/>
      <c r="Z1056" s="107"/>
      <c r="AA1056" s="107"/>
      <c r="AB1056" s="107"/>
      <c r="AC1056" s="107"/>
      <c r="AD1056" s="107"/>
      <c r="AE1056" s="107"/>
      <c r="AF1056" s="107"/>
      <c r="AG1056" s="107"/>
      <c r="AH1056" s="107"/>
      <c r="AI1056" s="107"/>
      <c r="AJ1056" s="107"/>
      <c r="AK1056" s="107"/>
      <c r="AL1056" s="107"/>
      <c r="AM1056" s="107"/>
      <c r="AN1056" s="107"/>
      <c r="AO1056" s="105"/>
      <c r="AP1056" s="105"/>
      <c r="AQ1056" s="109"/>
      <c r="AR1056" s="109" t="str">
        <f>IFERROR(__xludf.DUMMYFUNCTION("IF(IFERROR(VLOOKUP(A1056, IMPORTRANGE(""https://docs.google.com/spreadsheets/d/1f7uHQQgxgff8nh6aFDrh_cqkeFpcVPsvJILesm778_0"", ""工作表1!A:B""), 2, FALSE), """") &lt;&gt; """", ""有縮圖"", ""無縮圖"")"),"無縮圖")</f>
        <v>無縮圖</v>
      </c>
      <c r="AS1056" s="105"/>
    </row>
    <row r="1057">
      <c r="A1057" s="114" t="s">
        <v>764</v>
      </c>
      <c r="B1057" s="94"/>
      <c r="C1057" s="120" t="s">
        <v>2449</v>
      </c>
      <c r="D1057" s="96"/>
      <c r="E1057" s="116"/>
      <c r="F1057" s="98"/>
      <c r="G1057" s="94" t="s">
        <v>144</v>
      </c>
      <c r="H1057" s="100" t="s">
        <v>34</v>
      </c>
      <c r="I1057" s="100" t="s">
        <v>3325</v>
      </c>
      <c r="J1057" s="117" t="s">
        <v>14106</v>
      </c>
      <c r="K1057" s="94" t="s">
        <v>14107</v>
      </c>
      <c r="L1057" s="111"/>
      <c r="M1057" s="112" t="b">
        <v>1</v>
      </c>
      <c r="N1057" s="113" t="b">
        <v>1</v>
      </c>
      <c r="O1057" s="113" t="b">
        <v>0</v>
      </c>
      <c r="P1057" s="113" t="b">
        <v>1</v>
      </c>
      <c r="Q1057" s="105"/>
      <c r="R1057" s="106" t="str">
        <f t="array" ref="R1057">IFERROR(INDEX('印量調查區'!G:G, MATCH(A1057, '印量調查區'!A:A, 0)), "")</f>
        <v/>
      </c>
      <c r="S1057" s="118" t="s">
        <v>14109</v>
      </c>
      <c r="T1057" s="107"/>
      <c r="U1057" s="107"/>
      <c r="V1057" s="107"/>
      <c r="W1057" s="118" t="s">
        <v>14111</v>
      </c>
      <c r="X1057" s="107"/>
      <c r="Y1057" s="107"/>
      <c r="Z1057" s="107"/>
      <c r="AA1057" s="107"/>
      <c r="AB1057" s="107"/>
      <c r="AC1057" s="107"/>
      <c r="AD1057" s="118" t="s">
        <v>14113</v>
      </c>
      <c r="AE1057" s="118" t="s">
        <v>14114</v>
      </c>
      <c r="AF1057" s="105"/>
      <c r="AG1057" s="107"/>
      <c r="AH1057" s="107"/>
      <c r="AI1057" s="107"/>
      <c r="AJ1057" s="107"/>
      <c r="AK1057" s="107"/>
      <c r="AL1057" s="118" t="s">
        <v>14115</v>
      </c>
      <c r="AM1057" s="107"/>
      <c r="AN1057" s="105"/>
      <c r="AO1057" s="118" t="s">
        <v>14117</v>
      </c>
      <c r="AP1057" s="107"/>
      <c r="AQ1057" s="109"/>
      <c r="AR1057" s="109" t="str">
        <f>IFERROR(__xludf.DUMMYFUNCTION("IF(IFERROR(VLOOKUP(A1057, IMPORTRANGE(""https://docs.google.com/spreadsheets/d/1f7uHQQgxgff8nh6aFDrh_cqkeFpcVPsvJILesm778_0"", ""工作表1!A:B""), 2, FALSE), """") &lt;&gt; """", ""有縮圖"", ""無縮圖"")"),"無縮圖")</f>
        <v>無縮圖</v>
      </c>
      <c r="AS1057" s="105"/>
    </row>
    <row r="1058">
      <c r="A1058" s="114" t="s">
        <v>765</v>
      </c>
      <c r="B1058" s="94"/>
      <c r="C1058" s="120" t="s">
        <v>2651</v>
      </c>
      <c r="D1058" s="96"/>
      <c r="E1058" s="116"/>
      <c r="F1058" s="98"/>
      <c r="G1058" s="94" t="s">
        <v>140</v>
      </c>
      <c r="H1058" s="100"/>
      <c r="I1058" s="100"/>
      <c r="J1058" s="110"/>
      <c r="K1058" s="94"/>
      <c r="L1058" s="111"/>
      <c r="M1058" s="112" t="b">
        <v>1</v>
      </c>
      <c r="N1058" s="113" t="b">
        <v>0</v>
      </c>
      <c r="O1058" s="113" t="b">
        <v>0</v>
      </c>
      <c r="P1058" s="113" t="b">
        <v>0</v>
      </c>
      <c r="Q1058" s="107"/>
      <c r="R1058" s="106" t="str">
        <f t="array" ref="R1058">IFERROR(INDEX('印量調查區'!G:G, MATCH(A1058, '印量調查區'!A:A, 0)), "")</f>
        <v/>
      </c>
      <c r="S1058" s="118" t="s">
        <v>13787</v>
      </c>
      <c r="T1058" s="107"/>
      <c r="U1058" s="107"/>
      <c r="V1058" s="107"/>
      <c r="W1058" s="107"/>
      <c r="X1058" s="107"/>
      <c r="Y1058" s="107"/>
      <c r="Z1058" s="107"/>
      <c r="AA1058" s="107"/>
      <c r="AB1058" s="107"/>
      <c r="AC1058" s="107"/>
      <c r="AD1058" s="107"/>
      <c r="AE1058" s="107"/>
      <c r="AF1058" s="107"/>
      <c r="AG1058" s="107"/>
      <c r="AH1058" s="107"/>
      <c r="AI1058" s="107"/>
      <c r="AJ1058" s="107"/>
      <c r="AK1058" s="107"/>
      <c r="AL1058" s="107"/>
      <c r="AM1058" s="107"/>
      <c r="AN1058" s="105"/>
      <c r="AO1058" s="105"/>
      <c r="AP1058" s="105"/>
      <c r="AQ1058" s="109"/>
      <c r="AR1058" s="109" t="str">
        <f>IFERROR(__xludf.DUMMYFUNCTION("IF(IFERROR(VLOOKUP(A1058, IMPORTRANGE(""https://docs.google.com/spreadsheets/d/1f7uHQQgxgff8nh6aFDrh_cqkeFpcVPsvJILesm778_0"", ""工作表1!A:B""), 2, FALSE), """") &lt;&gt; """", ""有縮圖"", ""無縮圖"")"),"無縮圖")</f>
        <v>無縮圖</v>
      </c>
      <c r="AS1058" s="105"/>
    </row>
    <row r="1059">
      <c r="A1059" s="114" t="s">
        <v>766</v>
      </c>
      <c r="B1059" s="94" t="s">
        <v>5272</v>
      </c>
      <c r="C1059" s="120" t="s">
        <v>2056</v>
      </c>
      <c r="D1059" s="96"/>
      <c r="E1059" s="115" t="s">
        <v>2963</v>
      </c>
      <c r="F1059" s="98"/>
      <c r="G1059" s="94" t="s">
        <v>144</v>
      </c>
      <c r="H1059" s="100"/>
      <c r="I1059" s="100" t="s">
        <v>108</v>
      </c>
      <c r="J1059" s="117" t="s">
        <v>14123</v>
      </c>
      <c r="K1059" s="94" t="s">
        <v>14124</v>
      </c>
      <c r="L1059" s="111"/>
      <c r="M1059" s="112" t="b">
        <v>1</v>
      </c>
      <c r="N1059" s="113" t="b">
        <v>1</v>
      </c>
      <c r="O1059" s="113" t="b">
        <v>0</v>
      </c>
      <c r="P1059" s="113" t="b">
        <v>1</v>
      </c>
      <c r="Q1059" s="107"/>
      <c r="R1059" s="106" t="str">
        <f t="array" ref="R1059">IFERROR(INDEX('印量調查區'!G:G, MATCH(A1059, '印量調查區'!A:A, 0)), "")</f>
        <v/>
      </c>
      <c r="S1059" s="107"/>
      <c r="T1059" s="107"/>
      <c r="U1059" s="107"/>
      <c r="V1059" s="107"/>
      <c r="W1059" s="118" t="s">
        <v>5276</v>
      </c>
      <c r="X1059" s="107"/>
      <c r="Y1059" s="107"/>
      <c r="Z1059" s="118" t="s">
        <v>5277</v>
      </c>
      <c r="AA1059" s="107"/>
      <c r="AB1059" s="107"/>
      <c r="AC1059" s="107"/>
      <c r="AD1059" s="107"/>
      <c r="AE1059" s="107"/>
      <c r="AF1059" s="107"/>
      <c r="AG1059" s="107"/>
      <c r="AH1059" s="107"/>
      <c r="AI1059" s="107"/>
      <c r="AJ1059" s="107"/>
      <c r="AK1059" s="107"/>
      <c r="AL1059" s="107"/>
      <c r="AM1059" s="107"/>
      <c r="AN1059" s="105"/>
      <c r="AO1059" s="118" t="s">
        <v>14128</v>
      </c>
      <c r="AP1059" s="107"/>
      <c r="AQ1059" s="109"/>
      <c r="AR1059" s="109" t="str">
        <f>IFERROR(__xludf.DUMMYFUNCTION("IF(IFERROR(VLOOKUP(A1059, IMPORTRANGE(""https://docs.google.com/spreadsheets/d/1f7uHQQgxgff8nh6aFDrh_cqkeFpcVPsvJILesm778_0"", ""工作表1!A:B""), 2, FALSE), """") &lt;&gt; """", ""有縮圖"", ""無縮圖"")"),"有縮圖")</f>
        <v>有縮圖</v>
      </c>
      <c r="AS1059" s="105"/>
    </row>
    <row r="1060">
      <c r="A1060" s="114" t="s">
        <v>767</v>
      </c>
      <c r="B1060" s="94" t="s">
        <v>4605</v>
      </c>
      <c r="C1060" s="95"/>
      <c r="D1060" s="97" t="s">
        <v>2901</v>
      </c>
      <c r="E1060" s="115" t="s">
        <v>2901</v>
      </c>
      <c r="F1060" s="98"/>
      <c r="G1060" s="94" t="s">
        <v>144</v>
      </c>
      <c r="H1060" s="100" t="s">
        <v>3649</v>
      </c>
      <c r="I1060" s="100" t="s">
        <v>108</v>
      </c>
      <c r="J1060" s="117" t="s">
        <v>14130</v>
      </c>
      <c r="K1060" s="94" t="s">
        <v>14131</v>
      </c>
      <c r="L1060" s="111"/>
      <c r="M1060" s="112" t="b">
        <v>1</v>
      </c>
      <c r="N1060" s="113" t="b">
        <v>1</v>
      </c>
      <c r="O1060" s="113" t="b">
        <v>1</v>
      </c>
      <c r="P1060" s="113" t="b">
        <v>1</v>
      </c>
      <c r="Q1060" s="107"/>
      <c r="R1060" s="106" t="str">
        <f t="array" ref="R1060">IFERROR(INDEX('印量調查區'!G:G, MATCH(A1060, '印量調查區'!A:A, 0)), "")</f>
        <v/>
      </c>
      <c r="S1060" s="118" t="s">
        <v>4611</v>
      </c>
      <c r="T1060" s="107"/>
      <c r="U1060" s="107"/>
      <c r="V1060" s="107"/>
      <c r="W1060" s="118" t="s">
        <v>4612</v>
      </c>
      <c r="X1060" s="107"/>
      <c r="Y1060" s="118" t="s">
        <v>4613</v>
      </c>
      <c r="Z1060" s="118" t="s">
        <v>4614</v>
      </c>
      <c r="AA1060" s="107"/>
      <c r="AB1060" s="107"/>
      <c r="AC1060" s="118" t="s">
        <v>4615</v>
      </c>
      <c r="AD1060" s="107"/>
      <c r="AE1060" s="107"/>
      <c r="AF1060" s="107"/>
      <c r="AG1060" s="107"/>
      <c r="AH1060" s="107"/>
      <c r="AI1060" s="107"/>
      <c r="AJ1060" s="118" t="s">
        <v>4617</v>
      </c>
      <c r="AK1060" s="107"/>
      <c r="AL1060" s="107"/>
      <c r="AM1060" s="107"/>
      <c r="AN1060" s="118" t="s">
        <v>14135</v>
      </c>
      <c r="AO1060" s="118" t="s">
        <v>14136</v>
      </c>
      <c r="AP1060" s="118" t="s">
        <v>14141</v>
      </c>
      <c r="AQ1060" s="109"/>
      <c r="AR1060" s="109" t="str">
        <f>IFERROR(__xludf.DUMMYFUNCTION("IF(IFERROR(VLOOKUP(A1060, IMPORTRANGE(""https://docs.google.com/spreadsheets/d/1f7uHQQgxgff8nh6aFDrh_cqkeFpcVPsvJILesm778_0"", ""工作表1!A:B""), 2, FALSE), """") &lt;&gt; """", ""有縮圖"", ""無縮圖"")"),"有縮圖")</f>
        <v>有縮圖</v>
      </c>
      <c r="AS1060" s="105"/>
    </row>
    <row r="1061">
      <c r="A1061" s="114" t="s">
        <v>768</v>
      </c>
      <c r="B1061" s="94" t="s">
        <v>14143</v>
      </c>
      <c r="C1061" s="120" t="s">
        <v>2301</v>
      </c>
      <c r="D1061" s="97" t="s">
        <v>2301</v>
      </c>
      <c r="E1061" s="96"/>
      <c r="F1061" s="98"/>
      <c r="G1061" s="94" t="s">
        <v>14145</v>
      </c>
      <c r="H1061" s="100" t="s">
        <v>34</v>
      </c>
      <c r="I1061" s="100" t="s">
        <v>84</v>
      </c>
      <c r="J1061" s="117"/>
      <c r="K1061" s="94" t="s">
        <v>14148</v>
      </c>
      <c r="L1061" s="111"/>
      <c r="M1061" s="112" t="b">
        <v>1</v>
      </c>
      <c r="N1061" s="113" t="b">
        <v>1</v>
      </c>
      <c r="O1061" s="113" t="b">
        <v>1</v>
      </c>
      <c r="P1061" s="113" t="b">
        <v>1</v>
      </c>
      <c r="Q1061" s="107"/>
      <c r="R1061" s="106" t="str">
        <f t="array" ref="R1061">IFERROR(INDEX('印量調查區'!G:G, MATCH(A1061, '印量調查區'!A:A, 0)), "")</f>
        <v/>
      </c>
      <c r="S1061" s="118" t="s">
        <v>14151</v>
      </c>
      <c r="T1061" s="107"/>
      <c r="U1061" s="107"/>
      <c r="V1061" s="107"/>
      <c r="W1061" s="118" t="s">
        <v>14152</v>
      </c>
      <c r="X1061" s="107"/>
      <c r="Y1061" s="105" t="s">
        <v>118</v>
      </c>
      <c r="Z1061" s="105" t="s">
        <v>3062</v>
      </c>
      <c r="AA1061" s="107"/>
      <c r="AB1061" s="107"/>
      <c r="AC1061" s="107"/>
      <c r="AD1061" s="107"/>
      <c r="AE1061" s="107"/>
      <c r="AF1061" s="107"/>
      <c r="AG1061" s="107"/>
      <c r="AH1061" s="107"/>
      <c r="AI1061" s="107"/>
      <c r="AJ1061" s="107"/>
      <c r="AK1061" s="107"/>
      <c r="AL1061" s="107"/>
      <c r="AM1061" s="107"/>
      <c r="AN1061" s="118" t="s">
        <v>14155</v>
      </c>
      <c r="AO1061" s="118" t="s">
        <v>14157</v>
      </c>
      <c r="AP1061" s="107"/>
      <c r="AQ1061" s="109"/>
      <c r="AR1061" s="109" t="str">
        <f>IFERROR(__xludf.DUMMYFUNCTION("IF(IFERROR(VLOOKUP(A1061, IMPORTRANGE(""https://docs.google.com/spreadsheets/d/1f7uHQQgxgff8nh6aFDrh_cqkeFpcVPsvJILesm778_0"", ""工作表1!A:B""), 2, FALSE), """") &lt;&gt; """", ""有縮圖"", ""無縮圖"")"),"無縮圖")</f>
        <v>無縮圖</v>
      </c>
      <c r="AS1061" s="183"/>
    </row>
    <row r="1062">
      <c r="A1062" s="114" t="s">
        <v>769</v>
      </c>
      <c r="B1062" s="94" t="s">
        <v>13572</v>
      </c>
      <c r="C1062" s="120" t="s">
        <v>2610</v>
      </c>
      <c r="D1062" s="115" t="s">
        <v>2610</v>
      </c>
      <c r="E1062" s="96"/>
      <c r="F1062" s="98"/>
      <c r="G1062" s="94" t="s">
        <v>144</v>
      </c>
      <c r="H1062" s="100"/>
      <c r="I1062" s="100" t="s">
        <v>108</v>
      </c>
      <c r="J1062" s="117" t="s">
        <v>145</v>
      </c>
      <c r="K1062" s="94"/>
      <c r="L1062" s="111"/>
      <c r="M1062" s="112" t="b">
        <v>1</v>
      </c>
      <c r="N1062" s="113" t="b">
        <v>1</v>
      </c>
      <c r="O1062" s="113" t="b">
        <v>0</v>
      </c>
      <c r="P1062" s="113" t="b">
        <v>0</v>
      </c>
      <c r="Q1062" s="107"/>
      <c r="R1062" s="106" t="str">
        <f t="array" ref="R1062">IFERROR(INDEX('印量調查區'!G:G, MATCH(A1062, '印量調查區'!A:A, 0)), "")</f>
        <v/>
      </c>
      <c r="S1062" s="118" t="s">
        <v>13574</v>
      </c>
      <c r="T1062" s="107"/>
      <c r="U1062" s="107"/>
      <c r="V1062" s="107"/>
      <c r="W1062" s="118" t="s">
        <v>13576</v>
      </c>
      <c r="X1062" s="107"/>
      <c r="Y1062" s="107"/>
      <c r="Z1062" s="118" t="s">
        <v>7550</v>
      </c>
      <c r="AA1062" s="107"/>
      <c r="AB1062" s="107"/>
      <c r="AC1062" s="107"/>
      <c r="AD1062" s="107"/>
      <c r="AE1062" s="107"/>
      <c r="AF1062" s="107"/>
      <c r="AG1062" s="107"/>
      <c r="AH1062" s="107"/>
      <c r="AI1062" s="107"/>
      <c r="AJ1062" s="107"/>
      <c r="AK1062" s="107"/>
      <c r="AL1062" s="107"/>
      <c r="AM1062" s="107"/>
      <c r="AN1062" s="107"/>
      <c r="AO1062" s="105"/>
      <c r="AP1062" s="107"/>
      <c r="AQ1062" s="109"/>
      <c r="AR1062" s="109" t="str">
        <f>IFERROR(__xludf.DUMMYFUNCTION("IF(IFERROR(VLOOKUP(A1062, IMPORTRANGE(""https://docs.google.com/spreadsheets/d/1f7uHQQgxgff8nh6aFDrh_cqkeFpcVPsvJILesm778_0"", ""工作表1!A:B""), 2, FALSE), """") &lt;&gt; """", ""有縮圖"", ""無縮圖"")"),"無縮圖")</f>
        <v>無縮圖</v>
      </c>
      <c r="AS1062" s="107"/>
    </row>
    <row r="1063">
      <c r="A1063" s="114" t="s">
        <v>771</v>
      </c>
      <c r="B1063" s="94" t="s">
        <v>9558</v>
      </c>
      <c r="C1063" s="120" t="s">
        <v>2745</v>
      </c>
      <c r="D1063" s="97" t="s">
        <v>1747</v>
      </c>
      <c r="E1063" s="96"/>
      <c r="F1063" s="98"/>
      <c r="G1063" s="94" t="s">
        <v>140</v>
      </c>
      <c r="H1063" s="100"/>
      <c r="I1063" s="100"/>
      <c r="J1063" s="110"/>
      <c r="K1063" s="94"/>
      <c r="L1063" s="111"/>
      <c r="M1063" s="112" t="b">
        <v>1</v>
      </c>
      <c r="N1063" s="113" t="b">
        <v>0</v>
      </c>
      <c r="O1063" s="113" t="b">
        <v>0</v>
      </c>
      <c r="P1063" s="113" t="b">
        <v>0</v>
      </c>
      <c r="Q1063" s="107"/>
      <c r="R1063" s="106" t="str">
        <f t="array" ref="R1063">IFERROR(INDEX('印量調查區'!G:G, MATCH(A1063, '印量調查區'!A:A, 0)), "")</f>
        <v/>
      </c>
      <c r="S1063" s="118" t="s">
        <v>9560</v>
      </c>
      <c r="T1063" s="107"/>
      <c r="U1063" s="107"/>
      <c r="V1063" s="107"/>
      <c r="W1063" s="107"/>
      <c r="X1063" s="107"/>
      <c r="Y1063" s="107"/>
      <c r="Z1063" s="107"/>
      <c r="AA1063" s="107"/>
      <c r="AB1063" s="107"/>
      <c r="AC1063" s="107"/>
      <c r="AD1063" s="118" t="s">
        <v>9561</v>
      </c>
      <c r="AE1063" s="118" t="s">
        <v>9562</v>
      </c>
      <c r="AF1063" s="118" t="s">
        <v>9563</v>
      </c>
      <c r="AG1063" s="107"/>
      <c r="AH1063" s="107"/>
      <c r="AI1063" s="107"/>
      <c r="AJ1063" s="107"/>
      <c r="AK1063" s="107"/>
      <c r="AL1063" s="107"/>
      <c r="AM1063" s="107"/>
      <c r="AN1063" s="105"/>
      <c r="AO1063" s="107"/>
      <c r="AP1063" s="107"/>
      <c r="AQ1063" s="109"/>
      <c r="AR1063" s="109" t="str">
        <f>IFERROR(__xludf.DUMMYFUNCTION("IF(IFERROR(VLOOKUP(A1063, IMPORTRANGE(""https://docs.google.com/spreadsheets/d/1f7uHQQgxgff8nh6aFDrh_cqkeFpcVPsvJILesm778_0"", ""工作表1!A:B""), 2, FALSE), """") &lt;&gt; """", ""有縮圖"", ""無縮圖"")"),"無縮圖")</f>
        <v>無縮圖</v>
      </c>
      <c r="AS1063" s="107"/>
    </row>
    <row r="1064">
      <c r="A1064" s="114" t="s">
        <v>773</v>
      </c>
      <c r="B1064" s="94"/>
      <c r="C1064" s="95"/>
      <c r="D1064" s="96"/>
      <c r="E1064" s="115" t="s">
        <v>3213</v>
      </c>
      <c r="F1064" s="98"/>
      <c r="G1064" s="94" t="s">
        <v>144</v>
      </c>
      <c r="H1064" s="99"/>
      <c r="I1064" s="100" t="s">
        <v>108</v>
      </c>
      <c r="J1064" s="117" t="s">
        <v>145</v>
      </c>
      <c r="K1064" s="94"/>
      <c r="L1064" s="111"/>
      <c r="M1064" s="112" t="b">
        <v>1</v>
      </c>
      <c r="N1064" s="113" t="b">
        <v>1</v>
      </c>
      <c r="O1064" s="113" t="b">
        <v>0</v>
      </c>
      <c r="P1064" s="113" t="b">
        <v>0</v>
      </c>
      <c r="Q1064" s="105"/>
      <c r="R1064" s="106" t="str">
        <f t="array" ref="R1064">IFERROR(INDEX('印量調查區'!G:G, MATCH(A1064, '印量調查區'!A:A, 0)), "")</f>
        <v/>
      </c>
      <c r="S1064" s="118" t="s">
        <v>6996</v>
      </c>
      <c r="T1064" s="107"/>
      <c r="U1064" s="107"/>
      <c r="V1064" s="107"/>
      <c r="W1064" s="118" t="s">
        <v>6997</v>
      </c>
      <c r="X1064" s="107"/>
      <c r="Y1064" s="107"/>
      <c r="Z1064" s="118" t="s">
        <v>6998</v>
      </c>
      <c r="AA1064" s="107"/>
      <c r="AB1064" s="107"/>
      <c r="AC1064" s="107"/>
      <c r="AD1064" s="107"/>
      <c r="AE1064" s="105"/>
      <c r="AF1064" s="107"/>
      <c r="AG1064" s="107"/>
      <c r="AH1064" s="107"/>
      <c r="AI1064" s="107"/>
      <c r="AJ1064" s="105"/>
      <c r="AK1064" s="107"/>
      <c r="AL1064" s="105"/>
      <c r="AM1064" s="107"/>
      <c r="AN1064" s="105"/>
      <c r="AO1064" s="107"/>
      <c r="AP1064" s="107"/>
      <c r="AQ1064" s="109"/>
      <c r="AR1064" s="109" t="str">
        <f>IFERROR(__xludf.DUMMYFUNCTION("IF(IFERROR(VLOOKUP(A1064, IMPORTRANGE(""https://docs.google.com/spreadsheets/d/1f7uHQQgxgff8nh6aFDrh_cqkeFpcVPsvJILesm778_0"", ""工作表1!A:B""), 2, FALSE), """") &lt;&gt; """", ""有縮圖"", ""無縮圖"")"),"無縮圖")</f>
        <v>無縮圖</v>
      </c>
      <c r="AS1064" s="105"/>
    </row>
    <row r="1065">
      <c r="A1065" s="119" t="s">
        <v>775</v>
      </c>
      <c r="B1065" s="94" t="s">
        <v>14177</v>
      </c>
      <c r="C1065" s="95"/>
      <c r="D1065" s="97" t="s">
        <v>2497</v>
      </c>
      <c r="E1065" s="97" t="s">
        <v>3719</v>
      </c>
      <c r="F1065" s="98"/>
      <c r="G1065" s="94" t="s">
        <v>144</v>
      </c>
      <c r="H1065" s="100"/>
      <c r="I1065" s="100" t="s">
        <v>108</v>
      </c>
      <c r="J1065" s="117" t="s">
        <v>145</v>
      </c>
      <c r="K1065" s="94"/>
      <c r="L1065" s="102"/>
      <c r="M1065" s="112" t="b">
        <v>1</v>
      </c>
      <c r="N1065" s="113" t="b">
        <v>1</v>
      </c>
      <c r="O1065" s="113" t="b">
        <v>0</v>
      </c>
      <c r="P1065" s="113" t="b">
        <v>0</v>
      </c>
      <c r="Q1065" s="107"/>
      <c r="R1065" s="106" t="str">
        <f t="array" ref="R1065">IFERROR(INDEX('印量調查區'!G:G, MATCH(A1065, '印量調查區'!A:A, 0)), "")</f>
        <v/>
      </c>
      <c r="S1065" s="107"/>
      <c r="T1065" s="107"/>
      <c r="U1065" s="107"/>
      <c r="V1065" s="107"/>
      <c r="W1065" s="118" t="s">
        <v>14179</v>
      </c>
      <c r="X1065" s="118" t="s">
        <v>14180</v>
      </c>
      <c r="Y1065" s="107"/>
      <c r="Z1065" s="118" t="s">
        <v>14181</v>
      </c>
      <c r="AA1065" s="107"/>
      <c r="AB1065" s="107"/>
      <c r="AC1065" s="107"/>
      <c r="AD1065" s="107"/>
      <c r="AE1065" s="107"/>
      <c r="AF1065" s="107"/>
      <c r="AG1065" s="107"/>
      <c r="AH1065" s="107"/>
      <c r="AI1065" s="118" t="s">
        <v>14183</v>
      </c>
      <c r="AJ1065" s="107"/>
      <c r="AK1065" s="107"/>
      <c r="AL1065" s="107"/>
      <c r="AM1065" s="107"/>
      <c r="AN1065" s="105"/>
      <c r="AO1065" s="105"/>
      <c r="AP1065" s="107"/>
      <c r="AQ1065" s="109"/>
      <c r="AR1065" s="109" t="str">
        <f>IFERROR(__xludf.DUMMYFUNCTION("IF(IFERROR(VLOOKUP(A1065, IMPORTRANGE(""https://docs.google.com/spreadsheets/d/1f7uHQQgxgff8nh6aFDrh_cqkeFpcVPsvJILesm778_0"", ""工作表1!A:B""), 2, FALSE), """") &lt;&gt; """", ""有縮圖"", ""無縮圖"")"),"有縮圖")</f>
        <v>有縮圖</v>
      </c>
      <c r="AS1065" s="107"/>
    </row>
    <row r="1066">
      <c r="A1066" s="114" t="s">
        <v>776</v>
      </c>
      <c r="B1066" s="94"/>
      <c r="C1066" s="120" t="s">
        <v>2399</v>
      </c>
      <c r="D1066" s="97" t="s">
        <v>3124</v>
      </c>
      <c r="E1066" s="96"/>
      <c r="F1066" s="98"/>
      <c r="G1066" s="94" t="s">
        <v>144</v>
      </c>
      <c r="H1066" s="100"/>
      <c r="I1066" s="100"/>
      <c r="J1066" s="110"/>
      <c r="K1066" s="94"/>
      <c r="L1066" s="111"/>
      <c r="M1066" s="112" t="b">
        <v>1</v>
      </c>
      <c r="N1066" s="113" t="b">
        <v>0</v>
      </c>
      <c r="O1066" s="113" t="b">
        <v>0</v>
      </c>
      <c r="P1066" s="113" t="b">
        <v>0</v>
      </c>
      <c r="Q1066" s="107"/>
      <c r="R1066" s="106" t="str">
        <f t="array" ref="R1066">IFERROR(INDEX('印量調查區'!G:G, MATCH(A1066, '印量調查區'!A:A, 0)), "")</f>
        <v/>
      </c>
      <c r="S1066" s="118" t="s">
        <v>14188</v>
      </c>
      <c r="T1066" s="107"/>
      <c r="U1066" s="107"/>
      <c r="V1066" s="107"/>
      <c r="W1066" s="118" t="s">
        <v>14189</v>
      </c>
      <c r="X1066" s="107"/>
      <c r="Y1066" s="107"/>
      <c r="Z1066" s="118" t="s">
        <v>14190</v>
      </c>
      <c r="AA1066" s="107"/>
      <c r="AB1066" s="107"/>
      <c r="AC1066" s="107"/>
      <c r="AD1066" s="107"/>
      <c r="AE1066" s="107"/>
      <c r="AF1066" s="107"/>
      <c r="AG1066" s="107"/>
      <c r="AH1066" s="107"/>
      <c r="AI1066" s="107"/>
      <c r="AJ1066" s="107"/>
      <c r="AK1066" s="107"/>
      <c r="AL1066" s="118" t="s">
        <v>14193</v>
      </c>
      <c r="AM1066" s="107"/>
      <c r="AN1066" s="105"/>
      <c r="AO1066" s="108"/>
      <c r="AP1066" s="107"/>
      <c r="AQ1066" s="109"/>
      <c r="AR1066" s="109" t="str">
        <f>IFERROR(__xludf.DUMMYFUNCTION("IF(IFERROR(VLOOKUP(A1066, IMPORTRANGE(""https://docs.google.com/spreadsheets/d/1f7uHQQgxgff8nh6aFDrh_cqkeFpcVPsvJILesm778_0"", ""工作表1!A:B""), 2, FALSE), """") &lt;&gt; """", ""有縮圖"", ""無縮圖"")"),"無縮圖")</f>
        <v>無縮圖</v>
      </c>
      <c r="AS1066" s="105"/>
    </row>
    <row r="1067">
      <c r="A1067" s="114" t="s">
        <v>780</v>
      </c>
      <c r="B1067" s="94"/>
      <c r="C1067" s="120" t="s">
        <v>1925</v>
      </c>
      <c r="D1067" s="97" t="s">
        <v>1925</v>
      </c>
      <c r="E1067" s="116"/>
      <c r="F1067" s="98"/>
      <c r="G1067" s="94" t="s">
        <v>144</v>
      </c>
      <c r="H1067" s="100" t="s">
        <v>34</v>
      </c>
      <c r="I1067" s="100" t="s">
        <v>108</v>
      </c>
      <c r="J1067" s="117" t="s">
        <v>14201</v>
      </c>
      <c r="K1067" s="94" t="s">
        <v>14202</v>
      </c>
      <c r="L1067" s="111"/>
      <c r="M1067" s="112" t="b">
        <v>1</v>
      </c>
      <c r="N1067" s="113" t="b">
        <v>1</v>
      </c>
      <c r="O1067" s="113" t="b">
        <v>0</v>
      </c>
      <c r="P1067" s="113" t="b">
        <v>1</v>
      </c>
      <c r="Q1067" s="105" t="s">
        <v>410</v>
      </c>
      <c r="R1067" s="106" t="str">
        <f t="array" ref="R1067">IFERROR(INDEX('印量調查區'!G:G, MATCH(A1067, '印量調查區'!A:A, 0)), "")</f>
        <v/>
      </c>
      <c r="S1067" s="118" t="s">
        <v>14203</v>
      </c>
      <c r="T1067" s="107"/>
      <c r="U1067" s="107"/>
      <c r="V1067" s="107"/>
      <c r="W1067" s="118" t="s">
        <v>14204</v>
      </c>
      <c r="X1067" s="107"/>
      <c r="Y1067" s="107"/>
      <c r="Z1067" s="118" t="s">
        <v>14206</v>
      </c>
      <c r="AA1067" s="107"/>
      <c r="AB1067" s="107"/>
      <c r="AC1067" s="107"/>
      <c r="AD1067" s="107"/>
      <c r="AE1067" s="107"/>
      <c r="AF1067" s="107"/>
      <c r="AG1067" s="118" t="s">
        <v>14209</v>
      </c>
      <c r="AH1067" s="107"/>
      <c r="AI1067" s="107"/>
      <c r="AJ1067" s="107"/>
      <c r="AK1067" s="107"/>
      <c r="AL1067" s="107"/>
      <c r="AM1067" s="107"/>
      <c r="AN1067" s="107"/>
      <c r="AO1067" s="118" t="s">
        <v>14211</v>
      </c>
      <c r="AP1067" s="28" t="s">
        <v>14213</v>
      </c>
      <c r="AQ1067" s="109"/>
      <c r="AR1067" s="109" t="str">
        <f>IFERROR(__xludf.DUMMYFUNCTION("IF(IFERROR(VLOOKUP(A1067, IMPORTRANGE(""https://docs.google.com/spreadsheets/d/1f7uHQQgxgff8nh6aFDrh_cqkeFpcVPsvJILesm778_0"", ""工作表1!A:B""), 2, FALSE), """") &lt;&gt; """", ""有縮圖"", ""無縮圖"")"),"無縮圖")</f>
        <v>無縮圖</v>
      </c>
      <c r="AS1067" s="107"/>
    </row>
    <row r="1068">
      <c r="A1068" s="114" t="s">
        <v>781</v>
      </c>
      <c r="B1068" s="94"/>
      <c r="C1068" s="120" t="s">
        <v>2395</v>
      </c>
      <c r="D1068" s="96"/>
      <c r="E1068" s="116"/>
      <c r="F1068" s="98"/>
      <c r="G1068" s="94" t="s">
        <v>144</v>
      </c>
      <c r="H1068" s="99"/>
      <c r="I1068" s="100" t="s">
        <v>108</v>
      </c>
      <c r="J1068" s="117" t="s">
        <v>298</v>
      </c>
      <c r="K1068" s="98"/>
      <c r="L1068" s="111"/>
      <c r="M1068" s="112" t="b">
        <v>1</v>
      </c>
      <c r="N1068" s="113" t="b">
        <v>1</v>
      </c>
      <c r="O1068" s="113" t="b">
        <v>0</v>
      </c>
      <c r="P1068" s="113" t="b">
        <v>0</v>
      </c>
      <c r="Q1068" s="105" t="s">
        <v>5823</v>
      </c>
      <c r="R1068" s="106" t="str">
        <f t="array" ref="R1068">IFERROR(INDEX('印量調查區'!G:G, MATCH(A1068, '印量調查區'!A:A, 0)), "")</f>
        <v/>
      </c>
      <c r="S1068" s="118" t="s">
        <v>9851</v>
      </c>
      <c r="T1068" s="107"/>
      <c r="U1068" s="107"/>
      <c r="V1068" s="107"/>
      <c r="W1068" s="118" t="s">
        <v>9852</v>
      </c>
      <c r="X1068" s="107"/>
      <c r="Y1068" s="118" t="s">
        <v>9853</v>
      </c>
      <c r="Z1068" s="118" t="s">
        <v>9854</v>
      </c>
      <c r="AA1068" s="107"/>
      <c r="AB1068" s="107"/>
      <c r="AC1068" s="118" t="s">
        <v>9855</v>
      </c>
      <c r="AD1068" s="107"/>
      <c r="AE1068" s="118" t="s">
        <v>9856</v>
      </c>
      <c r="AF1068" s="107"/>
      <c r="AG1068" s="107"/>
      <c r="AH1068" s="107"/>
      <c r="AI1068" s="107"/>
      <c r="AJ1068" s="107"/>
      <c r="AK1068" s="105"/>
      <c r="AL1068" s="107"/>
      <c r="AN1068" s="107"/>
      <c r="AO1068" s="107"/>
      <c r="AP1068" s="118" t="s">
        <v>9859</v>
      </c>
      <c r="AQ1068" s="109"/>
      <c r="AR1068" s="109" t="str">
        <f>IFERROR(__xludf.DUMMYFUNCTION("IF(IFERROR(VLOOKUP(A1068, IMPORTRANGE(""https://docs.google.com/spreadsheets/d/1f7uHQQgxgff8nh6aFDrh_cqkeFpcVPsvJILesm778_0"", ""工作表1!A:B""), 2, FALSE), """") &lt;&gt; """", ""有縮圖"", ""無縮圖"")"),"無縮圖")</f>
        <v>無縮圖</v>
      </c>
      <c r="AS1068" s="107"/>
    </row>
    <row r="1069">
      <c r="A1069" s="114" t="s">
        <v>783</v>
      </c>
      <c r="B1069" s="94"/>
      <c r="C1069" s="120" t="s">
        <v>1865</v>
      </c>
      <c r="D1069" s="96"/>
      <c r="E1069" s="115" t="s">
        <v>1865</v>
      </c>
      <c r="F1069" s="98"/>
      <c r="G1069" s="94" t="s">
        <v>144</v>
      </c>
      <c r="H1069" s="100" t="s">
        <v>35</v>
      </c>
      <c r="I1069" s="100" t="s">
        <v>108</v>
      </c>
      <c r="J1069" s="117" t="s">
        <v>6673</v>
      </c>
      <c r="K1069" s="94" t="s">
        <v>14218</v>
      </c>
      <c r="L1069" s="111"/>
      <c r="M1069" s="112" t="b">
        <v>1</v>
      </c>
      <c r="N1069" s="113" t="b">
        <v>1</v>
      </c>
      <c r="O1069" s="113" t="b">
        <v>0</v>
      </c>
      <c r="P1069" s="113" t="b">
        <v>1</v>
      </c>
      <c r="Q1069" s="107"/>
      <c r="R1069" s="106" t="str">
        <f t="array" ref="R1069">IFERROR(INDEX('印量調查區'!G:G, MATCH(A1069, '印量調查區'!A:A, 0)), "")</f>
        <v/>
      </c>
      <c r="S1069" s="118" t="s">
        <v>14219</v>
      </c>
      <c r="T1069" s="107"/>
      <c r="U1069" s="107"/>
      <c r="V1069" s="107"/>
      <c r="W1069" s="118" t="s">
        <v>14220</v>
      </c>
      <c r="X1069" s="107"/>
      <c r="Y1069" s="107"/>
      <c r="Z1069" s="118" t="s">
        <v>14221</v>
      </c>
      <c r="AA1069" s="107"/>
      <c r="AB1069" s="107"/>
      <c r="AC1069" s="107"/>
      <c r="AD1069" s="107"/>
      <c r="AE1069" s="118" t="s">
        <v>14223</v>
      </c>
      <c r="AF1069" s="107"/>
      <c r="AG1069" s="107"/>
      <c r="AH1069" s="107"/>
      <c r="AI1069" s="118" t="s">
        <v>14224</v>
      </c>
      <c r="AJ1069" s="107"/>
      <c r="AK1069" s="107"/>
      <c r="AL1069" s="118" t="s">
        <v>14225</v>
      </c>
      <c r="AM1069" s="107"/>
      <c r="AN1069" s="105"/>
      <c r="AO1069" s="118" t="s">
        <v>14227</v>
      </c>
      <c r="AP1069" s="107"/>
      <c r="AQ1069" s="109"/>
      <c r="AR1069" s="109" t="str">
        <f>IFERROR(__xludf.DUMMYFUNCTION("IF(IFERROR(VLOOKUP(A1069, IMPORTRANGE(""https://docs.google.com/spreadsheets/d/1f7uHQQgxgff8nh6aFDrh_cqkeFpcVPsvJILesm778_0"", ""工作表1!A:B""), 2, FALSE), """") &lt;&gt; """", ""有縮圖"", ""無縮圖"")"),"無縮圖")</f>
        <v>無縮圖</v>
      </c>
      <c r="AS1069" s="107"/>
    </row>
    <row r="1070">
      <c r="A1070" s="114" t="s">
        <v>784</v>
      </c>
      <c r="B1070" s="94"/>
      <c r="C1070" s="95"/>
      <c r="D1070" s="256" t="s">
        <v>2036</v>
      </c>
      <c r="E1070" s="115" t="s">
        <v>2360</v>
      </c>
      <c r="F1070" s="98"/>
      <c r="G1070" s="94" t="s">
        <v>144</v>
      </c>
      <c r="H1070" s="100"/>
      <c r="I1070" s="100"/>
      <c r="J1070" s="101"/>
      <c r="K1070" s="94"/>
      <c r="L1070" s="111"/>
      <c r="M1070" s="112" t="b">
        <v>1</v>
      </c>
      <c r="N1070" s="113" t="b">
        <v>0</v>
      </c>
      <c r="O1070" s="113" t="b">
        <v>1</v>
      </c>
      <c r="P1070" s="113" t="b">
        <v>0</v>
      </c>
      <c r="Q1070" s="105"/>
      <c r="R1070" s="106" t="str">
        <f t="array" ref="R1070">IFERROR(INDEX('印量調查區'!G:G, MATCH(A1070, '印量調查區'!A:A, 0)), "")</f>
        <v/>
      </c>
      <c r="S1070" s="118" t="s">
        <v>14229</v>
      </c>
      <c r="T1070" s="107"/>
      <c r="U1070" s="107"/>
      <c r="V1070" s="107"/>
      <c r="W1070" s="118" t="s">
        <v>14232</v>
      </c>
      <c r="X1070" s="107"/>
      <c r="Y1070" s="107"/>
      <c r="Z1070" s="118" t="s">
        <v>14233</v>
      </c>
      <c r="AA1070" s="107"/>
      <c r="AB1070" s="107"/>
      <c r="AC1070" s="107"/>
      <c r="AD1070" s="107"/>
      <c r="AE1070" s="107"/>
      <c r="AF1070" s="107"/>
      <c r="AG1070" s="107"/>
      <c r="AH1070" s="107"/>
      <c r="AI1070" s="107"/>
      <c r="AJ1070" s="107"/>
      <c r="AK1070" s="107"/>
      <c r="AL1070" s="107"/>
      <c r="AM1070" s="105"/>
      <c r="AN1070" s="108" t="s">
        <v>14235</v>
      </c>
      <c r="AO1070" s="105"/>
      <c r="AP1070" s="107"/>
      <c r="AQ1070" s="109"/>
      <c r="AR1070" s="109" t="str">
        <f>IFERROR(__xludf.DUMMYFUNCTION("IF(IFERROR(VLOOKUP(A1070, IMPORTRANGE(""https://docs.google.com/spreadsheets/d/1f7uHQQgxgff8nh6aFDrh_cqkeFpcVPsvJILesm778_0"", ""工作表1!A:B""), 2, FALSE), """") &lt;&gt; """", ""有縮圖"", ""無縮圖"")"),"無縮圖")</f>
        <v>無縮圖</v>
      </c>
      <c r="AS1070" s="107"/>
    </row>
    <row r="1071">
      <c r="A1071" s="114" t="s">
        <v>785</v>
      </c>
      <c r="B1071" s="94"/>
      <c r="C1071" s="120" t="s">
        <v>1903</v>
      </c>
      <c r="D1071" s="96"/>
      <c r="E1071" s="116"/>
      <c r="F1071" s="98"/>
      <c r="G1071" s="94" t="s">
        <v>144</v>
      </c>
      <c r="H1071" s="100"/>
      <c r="I1071" s="100"/>
      <c r="J1071" s="110"/>
      <c r="K1071" s="94"/>
      <c r="L1071" s="111"/>
      <c r="M1071" s="112" t="b">
        <v>1</v>
      </c>
      <c r="N1071" s="113" t="b">
        <v>0</v>
      </c>
      <c r="O1071" s="113" t="b">
        <v>0</v>
      </c>
      <c r="P1071" s="113" t="b">
        <v>0</v>
      </c>
      <c r="Q1071" s="105"/>
      <c r="R1071" s="106" t="str">
        <f t="array" ref="R1071">IFERROR(INDEX('印量調查區'!G:G, MATCH(A1071, '印量調查區'!A:A, 0)), "")</f>
        <v/>
      </c>
      <c r="S1071" s="107"/>
      <c r="T1071" s="107"/>
      <c r="U1071" s="107"/>
      <c r="V1071" s="107"/>
      <c r="W1071" s="118" t="s">
        <v>14242</v>
      </c>
      <c r="X1071" s="107"/>
      <c r="Y1071" s="107"/>
      <c r="Z1071" s="107"/>
      <c r="AA1071" s="107"/>
      <c r="AB1071" s="107"/>
      <c r="AC1071" s="107"/>
      <c r="AD1071" s="107"/>
      <c r="AE1071" s="107"/>
      <c r="AF1071" s="107"/>
      <c r="AG1071" s="118" t="s">
        <v>14245</v>
      </c>
      <c r="AH1071" s="107"/>
      <c r="AI1071" s="107"/>
      <c r="AJ1071" s="107"/>
      <c r="AK1071" s="107"/>
      <c r="AL1071" s="107"/>
      <c r="AM1071" s="107"/>
      <c r="AN1071" s="107"/>
      <c r="AO1071" s="105"/>
      <c r="AP1071" s="107"/>
      <c r="AQ1071" s="109"/>
      <c r="AR1071" s="109" t="str">
        <f>IFERROR(__xludf.DUMMYFUNCTION("IF(IFERROR(VLOOKUP(A1071, IMPORTRANGE(""https://docs.google.com/spreadsheets/d/1f7uHQQgxgff8nh6aFDrh_cqkeFpcVPsvJILesm778_0"", ""工作表1!A:B""), 2, FALSE), """") &lt;&gt; """", ""有縮圖"", ""無縮圖"")"),"無縮圖")</f>
        <v>無縮圖</v>
      </c>
      <c r="AS1071" s="107"/>
    </row>
    <row r="1072">
      <c r="A1072" s="114" t="s">
        <v>786</v>
      </c>
      <c r="B1072" s="21" t="s">
        <v>14247</v>
      </c>
      <c r="C1072" s="120" t="s">
        <v>509</v>
      </c>
      <c r="D1072" s="96"/>
      <c r="E1072" s="116"/>
      <c r="F1072" s="98"/>
      <c r="G1072" s="94" t="s">
        <v>305</v>
      </c>
      <c r="H1072" s="100" t="s">
        <v>34</v>
      </c>
      <c r="I1072" s="100" t="s">
        <v>108</v>
      </c>
      <c r="J1072" s="117" t="s">
        <v>14248</v>
      </c>
      <c r="K1072" s="94" t="s">
        <v>14249</v>
      </c>
      <c r="L1072" s="102"/>
      <c r="M1072" s="112" t="b">
        <v>1</v>
      </c>
      <c r="N1072" s="113" t="b">
        <v>1</v>
      </c>
      <c r="O1072" s="113" t="b">
        <v>0</v>
      </c>
      <c r="P1072" s="113" t="b">
        <v>1</v>
      </c>
      <c r="Q1072" s="105" t="s">
        <v>410</v>
      </c>
      <c r="R1072" s="106" t="str">
        <f t="array" ref="R1072">IFERROR(INDEX('印量調查區'!G:G, MATCH(A1072, '印量調查區'!A:A, 0)), "")</f>
        <v/>
      </c>
      <c r="S1072" s="107"/>
      <c r="T1072" s="107"/>
      <c r="U1072" s="107"/>
      <c r="V1072" s="107"/>
      <c r="W1072" s="28" t="s">
        <v>14251</v>
      </c>
      <c r="X1072" s="107"/>
      <c r="Y1072" s="107"/>
      <c r="Z1072" s="118" t="s">
        <v>14252</v>
      </c>
      <c r="AA1072" s="107"/>
      <c r="AB1072" s="107"/>
      <c r="AC1072" s="107"/>
      <c r="AD1072" s="107"/>
      <c r="AE1072" s="107"/>
      <c r="AF1072" s="107"/>
      <c r="AG1072" s="107"/>
      <c r="AH1072" s="107"/>
      <c r="AI1072" s="107"/>
      <c r="AJ1072" s="107"/>
      <c r="AK1072" s="107"/>
      <c r="AL1072" s="118" t="s">
        <v>14254</v>
      </c>
      <c r="AM1072" s="107"/>
      <c r="AN1072" s="105"/>
      <c r="AO1072" s="118" t="s">
        <v>14255</v>
      </c>
      <c r="AP1072" s="118" t="s">
        <v>14256</v>
      </c>
      <c r="AQ1072" s="109"/>
      <c r="AR1072" s="109" t="str">
        <f>IFERROR(__xludf.DUMMYFUNCTION("IF(IFERROR(VLOOKUP(A1072, IMPORTRANGE(""https://docs.google.com/spreadsheets/d/1f7uHQQgxgff8nh6aFDrh_cqkeFpcVPsvJILesm778_0"", ""工作表1!A:B""), 2, FALSE), """") &lt;&gt; """", ""有縮圖"", ""無縮圖"")"),"無縮圖")</f>
        <v>無縮圖</v>
      </c>
      <c r="AS1072" s="107"/>
    </row>
    <row r="1073">
      <c r="A1073" s="114" t="s">
        <v>787</v>
      </c>
      <c r="B1073" s="94" t="s">
        <v>14258</v>
      </c>
      <c r="C1073" s="120" t="s">
        <v>2735</v>
      </c>
      <c r="D1073" s="97" t="s">
        <v>2735</v>
      </c>
      <c r="E1073" s="96"/>
      <c r="F1073" s="98"/>
      <c r="G1073" s="94" t="s">
        <v>140</v>
      </c>
      <c r="H1073" s="100"/>
      <c r="I1073" s="100"/>
      <c r="J1073" s="110"/>
      <c r="K1073" s="94"/>
      <c r="L1073" s="111"/>
      <c r="M1073" s="112" t="b">
        <v>1</v>
      </c>
      <c r="N1073" s="113" t="b">
        <v>0</v>
      </c>
      <c r="O1073" s="113" t="b">
        <v>0</v>
      </c>
      <c r="P1073" s="113" t="b">
        <v>0</v>
      </c>
      <c r="Q1073" s="107"/>
      <c r="R1073" s="106" t="str">
        <f t="array" ref="R1073">IFERROR(INDEX('印量調查區'!G:G, MATCH(A1073, '印量調查區'!A:A, 0)), "")</f>
        <v/>
      </c>
      <c r="S1073" s="118" t="s">
        <v>14260</v>
      </c>
      <c r="T1073" s="107"/>
      <c r="U1073" s="107"/>
      <c r="V1073" s="107"/>
      <c r="W1073" s="107"/>
      <c r="X1073" s="107"/>
      <c r="Y1073" s="107"/>
      <c r="Z1073" s="107"/>
      <c r="AA1073" s="107"/>
      <c r="AB1073" s="107"/>
      <c r="AC1073" s="107"/>
      <c r="AD1073" s="107"/>
      <c r="AE1073" s="105"/>
      <c r="AF1073" s="107"/>
      <c r="AG1073" s="107"/>
      <c r="AH1073" s="107"/>
      <c r="AI1073" s="107"/>
      <c r="AJ1073" s="107"/>
      <c r="AK1073" s="107"/>
      <c r="AL1073" s="107"/>
      <c r="AM1073" s="107"/>
      <c r="AN1073" s="107"/>
      <c r="AO1073" s="105"/>
      <c r="AP1073" s="107"/>
      <c r="AQ1073" s="109"/>
      <c r="AR1073" s="109" t="str">
        <f>IFERROR(__xludf.DUMMYFUNCTION("IF(IFERROR(VLOOKUP(A1073, IMPORTRANGE(""https://docs.google.com/spreadsheets/d/1f7uHQQgxgff8nh6aFDrh_cqkeFpcVPsvJILesm778_0"", ""工作表1!A:B""), 2, FALSE), """") &lt;&gt; """", ""有縮圖"", ""無縮圖"")"),"無縮圖")</f>
        <v>無縮圖</v>
      </c>
      <c r="AS1073" s="107"/>
    </row>
    <row r="1074">
      <c r="A1074" s="114" t="s">
        <v>788</v>
      </c>
      <c r="B1074" s="94"/>
      <c r="C1074" s="120" t="s">
        <v>2420</v>
      </c>
      <c r="D1074" s="97" t="s">
        <v>3150</v>
      </c>
      <c r="E1074" s="116"/>
      <c r="F1074" s="98"/>
      <c r="G1074" s="94" t="s">
        <v>3755</v>
      </c>
      <c r="H1074" s="100"/>
      <c r="I1074" s="100"/>
      <c r="J1074" s="110"/>
      <c r="K1074" s="94"/>
      <c r="L1074" s="111"/>
      <c r="M1074" s="112" t="b">
        <v>1</v>
      </c>
      <c r="N1074" s="113" t="b">
        <v>0</v>
      </c>
      <c r="O1074" s="113" t="b">
        <v>0</v>
      </c>
      <c r="P1074" s="113" t="b">
        <v>0</v>
      </c>
      <c r="Q1074" s="107"/>
      <c r="R1074" s="106" t="str">
        <f t="array" ref="R1074">IFERROR(INDEX('印量調查區'!G:G, MATCH(A1074, '印量調查區'!A:A, 0)), "")</f>
        <v/>
      </c>
      <c r="S1074" s="107"/>
      <c r="T1074" s="107"/>
      <c r="U1074" s="107"/>
      <c r="V1074" s="107"/>
      <c r="W1074" s="118" t="s">
        <v>14264</v>
      </c>
      <c r="X1074" s="107"/>
      <c r="Y1074" s="107"/>
      <c r="Z1074" s="107"/>
      <c r="AA1074" s="107"/>
      <c r="AB1074" s="107"/>
      <c r="AC1074" s="107"/>
      <c r="AD1074" s="107"/>
      <c r="AE1074" s="107"/>
      <c r="AF1074" s="107"/>
      <c r="AG1074" s="107"/>
      <c r="AH1074" s="107"/>
      <c r="AI1074" s="107"/>
      <c r="AJ1074" s="107"/>
      <c r="AK1074" s="107"/>
      <c r="AL1074" s="107"/>
      <c r="AM1074" s="107"/>
      <c r="AN1074" s="107"/>
      <c r="AO1074" s="105"/>
      <c r="AP1074" s="105"/>
      <c r="AQ1074" s="109"/>
      <c r="AR1074" s="109" t="str">
        <f>IFERROR(__xludf.DUMMYFUNCTION("IF(IFERROR(VLOOKUP(A1074, IMPORTRANGE(""https://docs.google.com/spreadsheets/d/1f7uHQQgxgff8nh6aFDrh_cqkeFpcVPsvJILesm778_0"", ""工作表1!A:B""), 2, FALSE), """") &lt;&gt; """", ""有縮圖"", ""無縮圖"")"),"無縮圖")</f>
        <v>無縮圖</v>
      </c>
      <c r="AS1074" s="107"/>
    </row>
    <row r="1075">
      <c r="A1075" s="284" t="s">
        <v>789</v>
      </c>
      <c r="B1075" s="94"/>
      <c r="C1075" s="95"/>
      <c r="D1075" s="96"/>
      <c r="E1075" s="97" t="s">
        <v>3422</v>
      </c>
      <c r="F1075" s="98"/>
      <c r="G1075" s="94" t="s">
        <v>12110</v>
      </c>
      <c r="H1075" s="100"/>
      <c r="I1075" s="100"/>
      <c r="J1075" s="110"/>
      <c r="K1075" s="94"/>
      <c r="L1075" s="111"/>
      <c r="M1075" s="112" t="b">
        <v>1</v>
      </c>
      <c r="N1075" s="113" t="b">
        <v>0</v>
      </c>
      <c r="O1075" s="113" t="b">
        <v>0</v>
      </c>
      <c r="P1075" s="113" t="b">
        <v>0</v>
      </c>
      <c r="Q1075" s="107"/>
      <c r="R1075" s="106"/>
      <c r="S1075" s="183"/>
      <c r="T1075" s="107"/>
      <c r="U1075" s="107"/>
      <c r="V1075" s="107"/>
      <c r="W1075" s="172" t="s">
        <v>13026</v>
      </c>
      <c r="X1075" s="107"/>
      <c r="Y1075" s="107"/>
      <c r="Z1075" s="118" t="s">
        <v>14268</v>
      </c>
      <c r="AA1075" s="107"/>
      <c r="AB1075" s="107"/>
      <c r="AC1075" s="107"/>
      <c r="AD1075" s="107"/>
      <c r="AE1075" s="107"/>
      <c r="AF1075" s="105"/>
      <c r="AG1075" s="105"/>
      <c r="AH1075" s="107"/>
      <c r="AI1075" s="105"/>
      <c r="AJ1075" s="107"/>
      <c r="AK1075" s="118" t="s">
        <v>14270</v>
      </c>
      <c r="AL1075" s="107"/>
      <c r="AM1075" s="107"/>
      <c r="AN1075" s="183"/>
      <c r="AO1075" s="105"/>
      <c r="AP1075" s="107"/>
      <c r="AQ1075" s="109"/>
      <c r="AR1075" s="109" t="str">
        <f>IFERROR(__xludf.DUMMYFUNCTION("IF(IFERROR(VLOOKUP(A1075, IMPORTRANGE(""https://docs.google.com/spreadsheets/d/1f7uHQQgxgff8nh6aFDrh_cqkeFpcVPsvJILesm778_0"", ""工作表1!A:B""), 2, FALSE), """") &lt;&gt; """", ""有縮圖"", ""無縮圖"")"),"無縮圖")</f>
        <v>無縮圖</v>
      </c>
      <c r="AS1075" s="107"/>
    </row>
    <row r="1076">
      <c r="A1076" s="114" t="s">
        <v>790</v>
      </c>
      <c r="B1076" s="94" t="s">
        <v>14272</v>
      </c>
      <c r="C1076" s="120" t="s">
        <v>1915</v>
      </c>
      <c r="D1076" s="116"/>
      <c r="E1076" s="96"/>
      <c r="F1076" s="98"/>
      <c r="G1076" s="94" t="s">
        <v>144</v>
      </c>
      <c r="H1076" s="100"/>
      <c r="I1076" s="100"/>
      <c r="J1076" s="110"/>
      <c r="K1076" s="94"/>
      <c r="L1076" s="111"/>
      <c r="M1076" s="112" t="b">
        <v>1</v>
      </c>
      <c r="N1076" s="113" t="b">
        <v>0</v>
      </c>
      <c r="O1076" s="113" t="b">
        <v>0</v>
      </c>
      <c r="P1076" s="113" t="b">
        <v>0</v>
      </c>
      <c r="Q1076" s="105"/>
      <c r="R1076" s="106" t="str">
        <f t="array" ref="R1076">IFERROR(INDEX('印量調查區'!G:G, MATCH(A1076, '印量調查區'!A:A, 0)), "")</f>
        <v/>
      </c>
      <c r="S1076" s="118" t="s">
        <v>14274</v>
      </c>
      <c r="T1076" s="107"/>
      <c r="U1076" s="118" t="s">
        <v>14276</v>
      </c>
      <c r="V1076" s="107"/>
      <c r="W1076" s="118" t="s">
        <v>14277</v>
      </c>
      <c r="X1076" s="107"/>
      <c r="Y1076" s="107"/>
      <c r="Z1076" s="118" t="s">
        <v>14278</v>
      </c>
      <c r="AA1076" s="105"/>
      <c r="AB1076" s="107"/>
      <c r="AC1076" s="107"/>
      <c r="AD1076" s="107"/>
      <c r="AE1076" s="118" t="s">
        <v>14279</v>
      </c>
      <c r="AF1076" s="105"/>
      <c r="AG1076" s="107"/>
      <c r="AH1076" s="107"/>
      <c r="AI1076" s="107"/>
      <c r="AJ1076" s="107"/>
      <c r="AK1076" s="107"/>
      <c r="AL1076" s="105"/>
      <c r="AM1076" s="118" t="s">
        <v>14280</v>
      </c>
      <c r="AN1076" s="107"/>
      <c r="AO1076" s="105"/>
      <c r="AP1076" s="107"/>
      <c r="AQ1076" s="109"/>
      <c r="AR1076" s="109" t="str">
        <f>IFERROR(__xludf.DUMMYFUNCTION("IF(IFERROR(VLOOKUP(A1076, IMPORTRANGE(""https://docs.google.com/spreadsheets/d/1f7uHQQgxgff8nh6aFDrh_cqkeFpcVPsvJILesm778_0"", ""工作表1!A:B""), 2, FALSE), """") &lt;&gt; """", ""有縮圖"", ""無縮圖"")"),"無縮圖")</f>
        <v>無縮圖</v>
      </c>
      <c r="AS1076" s="107"/>
    </row>
    <row r="1077">
      <c r="A1077" s="114" t="s">
        <v>791</v>
      </c>
      <c r="B1077" s="94" t="s">
        <v>12522</v>
      </c>
      <c r="C1077" s="95"/>
      <c r="D1077" s="115" t="s">
        <v>3069</v>
      </c>
      <c r="E1077" s="115" t="s">
        <v>3069</v>
      </c>
      <c r="F1077" s="98"/>
      <c r="G1077" s="94" t="s">
        <v>144</v>
      </c>
      <c r="H1077" s="100" t="s">
        <v>47</v>
      </c>
      <c r="I1077" s="100" t="s">
        <v>84</v>
      </c>
      <c r="J1077" s="110"/>
      <c r="K1077" s="94" t="s">
        <v>14283</v>
      </c>
      <c r="L1077" s="102" t="s">
        <v>6177</v>
      </c>
      <c r="M1077" s="112" t="b">
        <v>1</v>
      </c>
      <c r="N1077" s="113" t="b">
        <v>1</v>
      </c>
      <c r="O1077" s="113" t="b">
        <v>0</v>
      </c>
      <c r="P1077" s="113" t="b">
        <v>0</v>
      </c>
      <c r="Q1077" s="107"/>
      <c r="R1077" s="106" t="str">
        <f t="array" ref="R1077">IFERROR(INDEX('印量調查區'!G:G, MATCH(A1077, '印量調查區'!A:A, 0)), "")</f>
        <v/>
      </c>
      <c r="S1077" s="118" t="s">
        <v>12527</v>
      </c>
      <c r="T1077" s="107"/>
      <c r="U1077" s="107"/>
      <c r="V1077" s="107"/>
      <c r="W1077" s="118" t="s">
        <v>12528</v>
      </c>
      <c r="X1077" s="107"/>
      <c r="Y1077" s="118" t="s">
        <v>12529</v>
      </c>
      <c r="Z1077" s="118" t="s">
        <v>12530</v>
      </c>
      <c r="AA1077" s="107"/>
      <c r="AB1077" s="107"/>
      <c r="AC1077" s="107"/>
      <c r="AD1077" s="107"/>
      <c r="AE1077" s="107"/>
      <c r="AF1077" s="107"/>
      <c r="AG1077" s="107"/>
      <c r="AH1077" s="107"/>
      <c r="AI1077" s="107"/>
      <c r="AJ1077" s="107"/>
      <c r="AK1077" s="107"/>
      <c r="AL1077" s="107"/>
      <c r="AM1077" s="107"/>
      <c r="AN1077" s="105"/>
      <c r="AO1077" s="105"/>
      <c r="AP1077" s="107"/>
      <c r="AQ1077" s="109"/>
      <c r="AR1077" s="109" t="str">
        <f>IFERROR(__xludf.DUMMYFUNCTION("IF(IFERROR(VLOOKUP(A1077, IMPORTRANGE(""https://docs.google.com/spreadsheets/d/1f7uHQQgxgff8nh6aFDrh_cqkeFpcVPsvJILesm778_0"", ""工作表1!A:B""), 2, FALSE), """") &lt;&gt; """", ""有縮圖"", ""無縮圖"")"),"無縮圖")</f>
        <v>無縮圖</v>
      </c>
      <c r="AS1077" s="107"/>
    </row>
    <row r="1078">
      <c r="A1078" s="114" t="s">
        <v>792</v>
      </c>
      <c r="B1078" s="94" t="s">
        <v>5447</v>
      </c>
      <c r="C1078" s="120" t="s">
        <v>1890</v>
      </c>
      <c r="D1078" s="97" t="s">
        <v>1890</v>
      </c>
      <c r="E1078" s="116"/>
      <c r="F1078" s="98"/>
      <c r="G1078" s="94" t="s">
        <v>14284</v>
      </c>
      <c r="H1078" s="100"/>
      <c r="I1078" s="100"/>
      <c r="J1078" s="117"/>
      <c r="K1078" s="94"/>
      <c r="L1078" s="111"/>
      <c r="M1078" s="112" t="b">
        <v>1</v>
      </c>
      <c r="N1078" s="113" t="b">
        <v>0</v>
      </c>
      <c r="O1078" s="113" t="b">
        <v>0</v>
      </c>
      <c r="P1078" s="113" t="b">
        <v>0</v>
      </c>
      <c r="Q1078" s="107"/>
      <c r="R1078" s="106" t="str">
        <f t="array" ref="R1078">IFERROR(INDEX('印量調查區'!G:G, MATCH(A1078, '印量調查區'!A:A, 0)), "")</f>
        <v/>
      </c>
      <c r="S1078" s="105"/>
      <c r="T1078" s="107"/>
      <c r="U1078" s="107"/>
      <c r="V1078" s="107"/>
      <c r="W1078" s="118" t="s">
        <v>14285</v>
      </c>
      <c r="X1078" s="107"/>
      <c r="Y1078" s="105"/>
      <c r="Z1078" s="105"/>
      <c r="AA1078" s="107"/>
      <c r="AB1078" s="107"/>
      <c r="AC1078" s="107"/>
      <c r="AD1078" s="107"/>
      <c r="AE1078" s="107"/>
      <c r="AF1078" s="107"/>
      <c r="AG1078" s="107"/>
      <c r="AH1078" s="107"/>
      <c r="AI1078" s="107"/>
      <c r="AJ1078" s="105"/>
      <c r="AL1078" s="107"/>
      <c r="AM1078" s="118" t="s">
        <v>14286</v>
      </c>
      <c r="AN1078" s="107"/>
      <c r="AO1078" s="105"/>
      <c r="AP1078" s="107"/>
      <c r="AQ1078" s="109"/>
      <c r="AR1078" s="109" t="str">
        <f>IFERROR(__xludf.DUMMYFUNCTION("IF(IFERROR(VLOOKUP(A1078, IMPORTRANGE(""https://docs.google.com/spreadsheets/d/1f7uHQQgxgff8nh6aFDrh_cqkeFpcVPsvJILesm778_0"", ""工作表1!A:B""), 2, FALSE), """") &lt;&gt; """", ""有縮圖"", ""無縮圖"")"),"無縮圖")</f>
        <v>無縮圖</v>
      </c>
      <c r="AS1078" s="107"/>
    </row>
    <row r="1079">
      <c r="A1079" s="114" t="s">
        <v>793</v>
      </c>
      <c r="B1079" s="94" t="s">
        <v>13035</v>
      </c>
      <c r="C1079" s="120" t="s">
        <v>2148</v>
      </c>
      <c r="D1079" s="97" t="s">
        <v>2148</v>
      </c>
      <c r="E1079" s="96"/>
      <c r="F1079" s="98"/>
      <c r="G1079" s="94" t="s">
        <v>305</v>
      </c>
      <c r="H1079" s="100"/>
      <c r="I1079" s="100"/>
      <c r="J1079" s="101"/>
      <c r="K1079" s="94"/>
      <c r="L1079" s="111"/>
      <c r="M1079" s="112" t="b">
        <v>1</v>
      </c>
      <c r="N1079" s="113" t="b">
        <v>0</v>
      </c>
      <c r="O1079" s="113" t="b">
        <v>0</v>
      </c>
      <c r="P1079" s="113" t="b">
        <v>0</v>
      </c>
      <c r="Q1079" s="105" t="s">
        <v>410</v>
      </c>
      <c r="R1079" s="106" t="str">
        <f t="array" ref="R1079">IFERROR(INDEX('印量調查區'!G:G, MATCH(A1079, '印量調查區'!A:A, 0)), "")</f>
        <v/>
      </c>
      <c r="S1079" s="107"/>
      <c r="T1079" s="107"/>
      <c r="U1079" s="107"/>
      <c r="V1079" s="107"/>
      <c r="W1079" s="118" t="s">
        <v>13039</v>
      </c>
      <c r="X1079" s="107"/>
      <c r="Y1079" s="107"/>
      <c r="Z1079" s="107"/>
      <c r="AA1079" s="118" t="s">
        <v>13040</v>
      </c>
      <c r="AB1079" s="107"/>
      <c r="AC1079" s="107"/>
      <c r="AD1079" s="107"/>
      <c r="AE1079" s="107"/>
      <c r="AF1079" s="107"/>
      <c r="AG1079" s="107"/>
      <c r="AH1079" s="107"/>
      <c r="AI1079" s="107"/>
      <c r="AJ1079" s="107"/>
      <c r="AK1079" s="107"/>
      <c r="AL1079" s="107"/>
      <c r="AM1079" s="118" t="s">
        <v>13042</v>
      </c>
      <c r="AN1079" s="107"/>
      <c r="AO1079" s="105"/>
      <c r="AP1079" s="183"/>
      <c r="AQ1079" s="109"/>
      <c r="AR1079" s="109" t="str">
        <f>IFERROR(__xludf.DUMMYFUNCTION("IF(IFERROR(VLOOKUP(A1079, IMPORTRANGE(""https://docs.google.com/spreadsheets/d/1f7uHQQgxgff8nh6aFDrh_cqkeFpcVPsvJILesm778_0"", ""工作表1!A:B""), 2, FALSE), """") &lt;&gt; """", ""有縮圖"", ""無縮圖"")"),"無縮圖")</f>
        <v>無縮圖</v>
      </c>
      <c r="AS1079" s="107"/>
    </row>
    <row r="1080">
      <c r="A1080" s="114" t="s">
        <v>794</v>
      </c>
      <c r="B1080" s="94" t="s">
        <v>13792</v>
      </c>
      <c r="C1080" s="95"/>
      <c r="D1080" s="115" t="s">
        <v>3378</v>
      </c>
      <c r="E1080" s="97" t="s">
        <v>3378</v>
      </c>
      <c r="F1080" s="98"/>
      <c r="G1080" s="94" t="s">
        <v>140</v>
      </c>
      <c r="H1080" s="100"/>
      <c r="I1080" s="100"/>
      <c r="J1080" s="117"/>
      <c r="K1080" s="94"/>
      <c r="L1080" s="102"/>
      <c r="M1080" s="112" t="b">
        <v>1</v>
      </c>
      <c r="N1080" s="113" t="b">
        <v>0</v>
      </c>
      <c r="O1080" s="113" t="b">
        <v>0</v>
      </c>
      <c r="P1080" s="113" t="b">
        <v>0</v>
      </c>
      <c r="Q1080" s="107"/>
      <c r="R1080" s="106" t="str">
        <f t="array" ref="R1080">IFERROR(INDEX('印量調查區'!G:G, MATCH(A1080, '印量調查區'!A:A, 0)), "")</f>
        <v/>
      </c>
      <c r="S1080" s="118" t="s">
        <v>13793</v>
      </c>
      <c r="T1080" s="118" t="s">
        <v>13794</v>
      </c>
      <c r="U1080" s="107"/>
      <c r="V1080" s="107"/>
      <c r="W1080" s="118" t="s">
        <v>13795</v>
      </c>
      <c r="X1080" s="107"/>
      <c r="Y1080" s="107"/>
      <c r="Z1080" s="107"/>
      <c r="AA1080" s="107"/>
      <c r="AB1080" s="107"/>
      <c r="AC1080" s="107"/>
      <c r="AD1080" s="107"/>
      <c r="AE1080" s="118" t="s">
        <v>13796</v>
      </c>
      <c r="AF1080" s="118" t="s">
        <v>13797</v>
      </c>
      <c r="AG1080" s="107"/>
      <c r="AH1080" s="107"/>
      <c r="AI1080" s="118" t="s">
        <v>13798</v>
      </c>
      <c r="AJ1080" s="107"/>
      <c r="AK1080" s="107"/>
      <c r="AL1080" s="118" t="s">
        <v>13799</v>
      </c>
      <c r="AM1080" s="107"/>
      <c r="AN1080" s="107"/>
      <c r="AO1080" s="183"/>
      <c r="AP1080" s="107"/>
      <c r="AQ1080" s="109"/>
      <c r="AR1080" s="109" t="str">
        <f>IFERROR(__xludf.DUMMYFUNCTION("IF(IFERROR(VLOOKUP(A1080, IMPORTRANGE(""https://docs.google.com/spreadsheets/d/1f7uHQQgxgff8nh6aFDrh_cqkeFpcVPsvJILesm778_0"", ""工作表1!A:B""), 2, FALSE), """") &lt;&gt; """", ""有縮圖"", ""無縮圖"")"),"無縮圖")</f>
        <v>無縮圖</v>
      </c>
      <c r="AS1080" s="107"/>
    </row>
    <row r="1081">
      <c r="A1081" s="114" t="s">
        <v>796</v>
      </c>
      <c r="B1081" s="94"/>
      <c r="C1081" s="95"/>
      <c r="D1081" s="96"/>
      <c r="E1081" s="115" t="s">
        <v>2511</v>
      </c>
      <c r="F1081" s="98"/>
      <c r="G1081" s="94" t="s">
        <v>11930</v>
      </c>
      <c r="H1081" s="100"/>
      <c r="I1081" s="100"/>
      <c r="J1081" s="117"/>
      <c r="K1081" s="94"/>
      <c r="L1081" s="111"/>
      <c r="M1081" s="112" t="b">
        <v>1</v>
      </c>
      <c r="N1081" s="113" t="b">
        <v>0</v>
      </c>
      <c r="O1081" s="113" t="b">
        <v>0</v>
      </c>
      <c r="P1081" s="113" t="b">
        <v>0</v>
      </c>
      <c r="Q1081" s="107"/>
      <c r="R1081" s="106" t="str">
        <f t="array" ref="R1081">IFERROR(INDEX('印量調查區'!G:G, MATCH(A1081, '印量調查區'!A:A, 0)), "")</f>
        <v/>
      </c>
      <c r="S1081" s="118" t="s">
        <v>8159</v>
      </c>
      <c r="T1081" s="107"/>
      <c r="U1081" s="107"/>
      <c r="V1081" s="107"/>
      <c r="W1081" s="118" t="s">
        <v>8161</v>
      </c>
      <c r="X1081" s="107"/>
      <c r="Y1081" s="107"/>
      <c r="Z1081" s="118" t="s">
        <v>8163</v>
      </c>
      <c r="AA1081" s="107"/>
      <c r="AB1081" s="107"/>
      <c r="AC1081" s="107"/>
      <c r="AD1081" s="107"/>
      <c r="AE1081" s="107"/>
      <c r="AF1081" s="107"/>
      <c r="AG1081" s="107"/>
      <c r="AH1081" s="107"/>
      <c r="AI1081" s="107"/>
      <c r="AJ1081" s="107"/>
      <c r="AK1081" s="118" t="s">
        <v>14296</v>
      </c>
      <c r="AL1081" s="107"/>
      <c r="AM1081" s="107"/>
      <c r="AN1081" s="107"/>
      <c r="AO1081" s="105"/>
      <c r="AP1081" s="107"/>
      <c r="AQ1081" s="109"/>
      <c r="AR1081" s="109" t="str">
        <f>IFERROR(__xludf.DUMMYFUNCTION("IF(IFERROR(VLOOKUP(A1081, IMPORTRANGE(""https://docs.google.com/spreadsheets/d/1f7uHQQgxgff8nh6aFDrh_cqkeFpcVPsvJILesm778_0"", ""工作表1!A:B""), 2, FALSE), """") &lt;&gt; """", ""有縮圖"", ""無縮圖"")"),"無縮圖")</f>
        <v>無縮圖</v>
      </c>
      <c r="AS1081" s="107"/>
    </row>
    <row r="1082">
      <c r="A1082" s="114" t="s">
        <v>798</v>
      </c>
      <c r="B1082" s="94" t="s">
        <v>4994</v>
      </c>
      <c r="C1082" s="95"/>
      <c r="D1082" s="97" t="s">
        <v>1917</v>
      </c>
      <c r="E1082" s="115" t="s">
        <v>3487</v>
      </c>
      <c r="F1082" s="98"/>
      <c r="G1082" s="94" t="s">
        <v>144</v>
      </c>
      <c r="H1082" s="100" t="s">
        <v>17</v>
      </c>
      <c r="I1082" s="100" t="s">
        <v>108</v>
      </c>
      <c r="J1082" s="211" t="s">
        <v>14298</v>
      </c>
      <c r="K1082" s="94" t="s">
        <v>14300</v>
      </c>
      <c r="L1082" s="111"/>
      <c r="M1082" s="112" t="b">
        <v>1</v>
      </c>
      <c r="N1082" s="113" t="b">
        <v>1</v>
      </c>
      <c r="O1082" s="113" t="b">
        <v>1</v>
      </c>
      <c r="P1082" s="113" t="b">
        <v>0</v>
      </c>
      <c r="Q1082" s="107"/>
      <c r="R1082" s="106" t="str">
        <f t="array" ref="R1082">IFERROR(INDEX('印量調查區'!G:G, MATCH(A1082, '印量調查區'!A:A, 0)), "")</f>
        <v/>
      </c>
      <c r="S1082" s="118" t="s">
        <v>4998</v>
      </c>
      <c r="T1082" s="107"/>
      <c r="U1082" s="107"/>
      <c r="V1082" s="107"/>
      <c r="W1082" s="118" t="s">
        <v>4999</v>
      </c>
      <c r="X1082" s="107"/>
      <c r="Y1082" s="118" t="s">
        <v>5000</v>
      </c>
      <c r="Z1082" s="118" t="s">
        <v>5001</v>
      </c>
      <c r="AA1082" s="107"/>
      <c r="AB1082" s="107"/>
      <c r="AC1082" s="107"/>
      <c r="AD1082" s="107"/>
      <c r="AE1082" s="118" t="s">
        <v>5002</v>
      </c>
      <c r="AF1082" s="107"/>
      <c r="AG1082" s="107"/>
      <c r="AH1082" s="107"/>
      <c r="AI1082" s="107"/>
      <c r="AJ1082" s="118" t="s">
        <v>5003</v>
      </c>
      <c r="AK1082" s="107"/>
      <c r="AL1082" s="118" t="s">
        <v>5004</v>
      </c>
      <c r="AM1082" s="107"/>
      <c r="AN1082" s="118" t="s">
        <v>14303</v>
      </c>
      <c r="AO1082" s="107"/>
      <c r="AP1082" s="107"/>
      <c r="AQ1082" s="109"/>
      <c r="AR1082" s="109" t="str">
        <f>IFERROR(__xludf.DUMMYFUNCTION("IF(IFERROR(VLOOKUP(A1082, IMPORTRANGE(""https://docs.google.com/spreadsheets/d/1f7uHQQgxgff8nh6aFDrh_cqkeFpcVPsvJILesm778_0"", ""工作表1!A:B""), 2, FALSE), """") &lt;&gt; """", ""有縮圖"", ""無縮圖"")"),"有縮圖")</f>
        <v>有縮圖</v>
      </c>
      <c r="AS1082" s="107"/>
    </row>
    <row r="1083">
      <c r="A1083" s="114" t="s">
        <v>800</v>
      </c>
      <c r="B1083" s="94" t="s">
        <v>9479</v>
      </c>
      <c r="C1083" s="120" t="s">
        <v>2358</v>
      </c>
      <c r="D1083" s="116"/>
      <c r="E1083" s="116"/>
      <c r="F1083" s="98"/>
      <c r="G1083" s="94" t="s">
        <v>9480</v>
      </c>
      <c r="H1083" s="100"/>
      <c r="I1083" s="100" t="s">
        <v>108</v>
      </c>
      <c r="J1083" s="117" t="s">
        <v>298</v>
      </c>
      <c r="K1083" s="94" t="s">
        <v>14305</v>
      </c>
      <c r="L1083" s="111"/>
      <c r="M1083" s="112" t="b">
        <v>1</v>
      </c>
      <c r="N1083" s="113" t="b">
        <v>1</v>
      </c>
      <c r="O1083" s="113" t="b">
        <v>0</v>
      </c>
      <c r="P1083" s="113" t="b">
        <v>0</v>
      </c>
      <c r="Q1083" s="107"/>
      <c r="R1083" s="106" t="str">
        <f t="array" ref="R1083">IFERROR(INDEX('印量調查區'!G:G, MATCH(A1083, '印量調查區'!A:A, 0)), "")</f>
        <v/>
      </c>
      <c r="S1083" s="118" t="s">
        <v>9482</v>
      </c>
      <c r="T1083" s="107"/>
      <c r="U1083" s="107"/>
      <c r="V1083" s="107"/>
      <c r="W1083" s="118" t="s">
        <v>9483</v>
      </c>
      <c r="X1083" s="107"/>
      <c r="Y1083" s="118" t="s">
        <v>9484</v>
      </c>
      <c r="Z1083" s="118" t="s">
        <v>9486</v>
      </c>
      <c r="AA1083" s="107"/>
      <c r="AB1083" s="107"/>
      <c r="AC1083" s="107"/>
      <c r="AD1083" s="107"/>
      <c r="AE1083" s="107"/>
      <c r="AF1083" s="107"/>
      <c r="AG1083" s="107"/>
      <c r="AH1083" s="107"/>
      <c r="AI1083" s="107"/>
      <c r="AJ1083" s="118" t="s">
        <v>9487</v>
      </c>
      <c r="AK1083" s="107"/>
      <c r="AL1083" s="118" t="s">
        <v>9488</v>
      </c>
      <c r="AM1083" s="107"/>
      <c r="AN1083" s="107"/>
      <c r="AO1083" s="105"/>
      <c r="AP1083" s="107"/>
      <c r="AQ1083" s="109"/>
      <c r="AR1083" s="109" t="str">
        <f>IFERROR(__xludf.DUMMYFUNCTION("IF(IFERROR(VLOOKUP(A1083, IMPORTRANGE(""https://docs.google.com/spreadsheets/d/1f7uHQQgxgff8nh6aFDrh_cqkeFpcVPsvJILesm778_0"", ""工作表1!A:B""), 2, FALSE), """") &lt;&gt; """", ""有縮圖"", ""無縮圖"")"),"有縮圖")</f>
        <v>有縮圖</v>
      </c>
      <c r="AS1083" s="107"/>
    </row>
    <row r="1084">
      <c r="A1084" s="114" t="s">
        <v>834</v>
      </c>
      <c r="B1084" s="94"/>
      <c r="C1084" s="120" t="s">
        <v>2356</v>
      </c>
      <c r="D1084" s="96"/>
      <c r="E1084" s="96"/>
      <c r="F1084" s="98"/>
      <c r="G1084" s="94" t="s">
        <v>144</v>
      </c>
      <c r="H1084" s="100" t="s">
        <v>34</v>
      </c>
      <c r="I1084" s="100" t="s">
        <v>108</v>
      </c>
      <c r="J1084" s="117" t="s">
        <v>298</v>
      </c>
      <c r="K1084" s="94" t="s">
        <v>14309</v>
      </c>
      <c r="L1084" s="111"/>
      <c r="M1084" s="112" t="b">
        <v>1</v>
      </c>
      <c r="N1084" s="113" t="b">
        <v>1</v>
      </c>
      <c r="O1084" s="113" t="b">
        <v>0</v>
      </c>
      <c r="P1084" s="113" t="b">
        <v>1</v>
      </c>
      <c r="Q1084" s="105"/>
      <c r="R1084" s="106" t="str">
        <f t="array" ref="R1084">IFERROR(INDEX('印量調查區'!G:G, MATCH(A1084, '印量調查區'!A:A, 0)), "")</f>
        <v/>
      </c>
      <c r="S1084" s="118" t="s">
        <v>14310</v>
      </c>
      <c r="T1084" s="107"/>
      <c r="U1084" s="107"/>
      <c r="V1084" s="107"/>
      <c r="W1084" s="118" t="s">
        <v>14311</v>
      </c>
      <c r="X1084" s="107"/>
      <c r="Y1084" s="107"/>
      <c r="Z1084" s="107"/>
      <c r="AA1084" s="107"/>
      <c r="AB1084" s="107"/>
      <c r="AC1084" s="107"/>
      <c r="AD1084" s="105"/>
      <c r="AE1084" s="105"/>
      <c r="AF1084" s="118" t="s">
        <v>14312</v>
      </c>
      <c r="AG1084" s="107"/>
      <c r="AH1084" s="107"/>
      <c r="AI1084" s="107"/>
      <c r="AJ1084" s="107"/>
      <c r="AK1084" s="107"/>
      <c r="AL1084" s="105"/>
      <c r="AM1084" s="107"/>
      <c r="AN1084" s="105"/>
      <c r="AO1084" s="118" t="s">
        <v>14313</v>
      </c>
      <c r="AP1084" s="107"/>
      <c r="AQ1084" s="109"/>
      <c r="AR1084" s="109" t="str">
        <f>IFERROR(__xludf.DUMMYFUNCTION("IF(IFERROR(VLOOKUP(A1084, IMPORTRANGE(""https://docs.google.com/spreadsheets/d/1f7uHQQgxgff8nh6aFDrh_cqkeFpcVPsvJILesm778_0"", ""工作表1!A:B""), 2, FALSE), """") &lt;&gt; """", ""有縮圖"", ""無縮圖"")"),"無縮圖")</f>
        <v>無縮圖</v>
      </c>
      <c r="AS1084" s="107"/>
    </row>
    <row r="1085">
      <c r="A1085" s="114" t="s">
        <v>801</v>
      </c>
      <c r="B1085" s="94" t="s">
        <v>8935</v>
      </c>
      <c r="C1085" s="120" t="s">
        <v>2015</v>
      </c>
      <c r="D1085" s="116"/>
      <c r="E1085" s="96"/>
      <c r="F1085" s="98"/>
      <c r="G1085" s="94" t="s">
        <v>144</v>
      </c>
      <c r="H1085" s="100"/>
      <c r="I1085" s="100"/>
      <c r="J1085" s="117"/>
      <c r="K1085" s="94"/>
      <c r="L1085" s="111"/>
      <c r="M1085" s="112" t="b">
        <v>1</v>
      </c>
      <c r="N1085" s="113" t="b">
        <v>0</v>
      </c>
      <c r="O1085" s="113" t="b">
        <v>1</v>
      </c>
      <c r="P1085" s="113" t="b">
        <v>0</v>
      </c>
      <c r="Q1085" s="105" t="s">
        <v>410</v>
      </c>
      <c r="R1085" s="106" t="str">
        <f t="array" ref="R1085">IFERROR(INDEX('印量調查區'!G:G, MATCH(A1085, '印量調查區'!A:A, 0)), "")</f>
        <v/>
      </c>
      <c r="S1085" s="107"/>
      <c r="T1085" s="107"/>
      <c r="U1085" s="107"/>
      <c r="V1085" s="107"/>
      <c r="W1085" s="361" t="s">
        <v>14316</v>
      </c>
      <c r="X1085" s="107"/>
      <c r="Y1085" s="107"/>
      <c r="Z1085" s="118" t="s">
        <v>8942</v>
      </c>
      <c r="AA1085" s="107"/>
      <c r="AB1085" s="107"/>
      <c r="AC1085" s="107"/>
      <c r="AD1085" s="107"/>
      <c r="AE1085" s="107"/>
      <c r="AF1085" s="107"/>
      <c r="AG1085" s="107"/>
      <c r="AH1085" s="107"/>
      <c r="AI1085" s="107"/>
      <c r="AJ1085" s="107"/>
      <c r="AK1085" s="107"/>
      <c r="AL1085" s="107"/>
      <c r="AM1085" s="107"/>
      <c r="AN1085" s="118" t="s">
        <v>14318</v>
      </c>
      <c r="AO1085" s="105"/>
      <c r="AP1085" s="107"/>
      <c r="AQ1085" s="109"/>
      <c r="AR1085" s="109" t="str">
        <f>IFERROR(__xludf.DUMMYFUNCTION("IF(IFERROR(VLOOKUP(A1085, IMPORTRANGE(""https://docs.google.com/spreadsheets/d/1f7uHQQgxgff8nh6aFDrh_cqkeFpcVPsvJILesm778_0"", ""工作表1!A:B""), 2, FALSE), """") &lt;&gt; """", ""有縮圖"", ""無縮圖"")"),"有縮圖")</f>
        <v>有縮圖</v>
      </c>
      <c r="AS1085" s="107"/>
    </row>
    <row r="1086">
      <c r="A1086" s="114" t="s">
        <v>802</v>
      </c>
      <c r="B1086" s="94" t="s">
        <v>9470</v>
      </c>
      <c r="C1086" s="120" t="s">
        <v>1150</v>
      </c>
      <c r="D1086" s="256" t="s">
        <v>14320</v>
      </c>
      <c r="E1086" s="256" t="s">
        <v>14322</v>
      </c>
      <c r="F1086" s="98"/>
      <c r="G1086" s="94" t="s">
        <v>3240</v>
      </c>
      <c r="H1086" s="100" t="s">
        <v>34</v>
      </c>
      <c r="I1086" s="100" t="s">
        <v>108</v>
      </c>
      <c r="J1086" s="117" t="s">
        <v>298</v>
      </c>
      <c r="K1086" s="94" t="s">
        <v>14323</v>
      </c>
      <c r="L1086" s="111"/>
      <c r="M1086" s="112" t="b">
        <v>1</v>
      </c>
      <c r="N1086" s="113" t="b">
        <v>1</v>
      </c>
      <c r="O1086" s="113" t="b">
        <v>0</v>
      </c>
      <c r="P1086" s="113" t="b">
        <v>1</v>
      </c>
      <c r="Q1086" s="107"/>
      <c r="R1086" s="106" t="str">
        <f t="array" ref="R1086">IFERROR(INDEX('印量調查區'!G:G, MATCH(A1086, '印量調查區'!A:A, 0)), "")</f>
        <v/>
      </c>
      <c r="S1086" s="118" t="s">
        <v>9472</v>
      </c>
      <c r="T1086" s="107"/>
      <c r="U1086" s="107"/>
      <c r="V1086" s="107"/>
      <c r="W1086" s="118" t="s">
        <v>9473</v>
      </c>
      <c r="X1086" s="107"/>
      <c r="Y1086" s="107"/>
      <c r="Z1086" s="118" t="s">
        <v>9474</v>
      </c>
      <c r="AA1086" s="107"/>
      <c r="AB1086" s="107"/>
      <c r="AC1086" s="107"/>
      <c r="AD1086" s="107"/>
      <c r="AE1086" s="107"/>
      <c r="AF1086" s="107"/>
      <c r="AG1086" s="107"/>
      <c r="AH1086" s="107"/>
      <c r="AI1086" s="107"/>
      <c r="AJ1086" s="107"/>
      <c r="AK1086" s="107"/>
      <c r="AL1086" s="107"/>
      <c r="AM1086" s="107"/>
      <c r="AN1086" s="105"/>
      <c r="AO1086" s="118" t="s">
        <v>14328</v>
      </c>
      <c r="AP1086" s="118" t="s">
        <v>14329</v>
      </c>
      <c r="AQ1086" s="109"/>
      <c r="AR1086" s="109" t="str">
        <f>IFERROR(__xludf.DUMMYFUNCTION("IF(IFERROR(VLOOKUP(A1086, IMPORTRANGE(""https://docs.google.com/spreadsheets/d/1f7uHQQgxgff8nh6aFDrh_cqkeFpcVPsvJILesm778_0"", ""工作表1!A:B""), 2, FALSE), """") &lt;&gt; """", ""有縮圖"", ""無縮圖"")"),"無縮圖")</f>
        <v>無縮圖</v>
      </c>
      <c r="AS1086" s="107"/>
    </row>
    <row r="1087">
      <c r="A1087" s="114" t="s">
        <v>803</v>
      </c>
      <c r="B1087" s="94"/>
      <c r="C1087" s="120" t="s">
        <v>1832</v>
      </c>
      <c r="D1087" s="97" t="s">
        <v>1832</v>
      </c>
      <c r="E1087" s="116"/>
      <c r="F1087" s="98"/>
      <c r="G1087" s="94" t="s">
        <v>144</v>
      </c>
      <c r="H1087" s="100"/>
      <c r="I1087" s="100"/>
      <c r="J1087" s="110"/>
      <c r="K1087" s="94"/>
      <c r="L1087" s="111"/>
      <c r="M1087" s="112" t="b">
        <v>1</v>
      </c>
      <c r="N1087" s="113" t="b">
        <v>0</v>
      </c>
      <c r="O1087" s="113" t="b">
        <v>0</v>
      </c>
      <c r="P1087" s="113" t="b">
        <v>0</v>
      </c>
      <c r="Q1087" s="107"/>
      <c r="R1087" s="106" t="str">
        <f t="array" ref="R1087">IFERROR(INDEX('印量調查區'!G:G, MATCH(A1087, '印量調查區'!A:A, 0)), "")</f>
        <v/>
      </c>
      <c r="S1087" s="118" t="s">
        <v>12534</v>
      </c>
      <c r="T1087" s="107"/>
      <c r="U1087" s="105"/>
      <c r="V1087" s="107"/>
      <c r="W1087" s="118" t="s">
        <v>9379</v>
      </c>
      <c r="X1087" s="107"/>
      <c r="Y1087" s="118" t="s">
        <v>9380</v>
      </c>
      <c r="Z1087" s="118" t="s">
        <v>9381</v>
      </c>
      <c r="AA1087" s="107"/>
      <c r="AB1087" s="107"/>
      <c r="AC1087" s="107"/>
      <c r="AD1087" s="107"/>
      <c r="AE1087" s="107"/>
      <c r="AF1087" s="107"/>
      <c r="AG1087" s="107"/>
      <c r="AH1087" s="107"/>
      <c r="AI1087" s="107"/>
      <c r="AJ1087" s="107"/>
      <c r="AK1087" s="107"/>
      <c r="AL1087" s="105"/>
      <c r="AM1087" s="107"/>
      <c r="AN1087" s="107"/>
      <c r="AO1087" s="105"/>
      <c r="AP1087" s="107"/>
      <c r="AQ1087" s="109"/>
      <c r="AR1087" s="109" t="str">
        <f>IFERROR(__xludf.DUMMYFUNCTION("IF(IFERROR(VLOOKUP(A1087, IMPORTRANGE(""https://docs.google.com/spreadsheets/d/1f7uHQQgxgff8nh6aFDrh_cqkeFpcVPsvJILesm778_0"", ""工作表1!A:B""), 2, FALSE), """") &lt;&gt; """", ""有縮圖"", ""無縮圖"")"),"有縮圖")</f>
        <v>有縮圖</v>
      </c>
      <c r="AS1087" s="107"/>
    </row>
    <row r="1088">
      <c r="A1088" s="114" t="s">
        <v>804</v>
      </c>
      <c r="B1088" s="94"/>
      <c r="C1088" s="120" t="s">
        <v>2212</v>
      </c>
      <c r="D1088" s="96"/>
      <c r="E1088" s="116"/>
      <c r="F1088" s="98"/>
      <c r="G1088" s="94" t="s">
        <v>144</v>
      </c>
      <c r="H1088" s="100"/>
      <c r="I1088" s="100"/>
      <c r="J1088" s="110"/>
      <c r="K1088" s="94"/>
      <c r="L1088" s="111"/>
      <c r="M1088" s="112" t="b">
        <v>1</v>
      </c>
      <c r="N1088" s="113" t="b">
        <v>0</v>
      </c>
      <c r="O1088" s="113" t="b">
        <v>1</v>
      </c>
      <c r="P1088" s="113" t="b">
        <v>0</v>
      </c>
      <c r="Q1088" s="105"/>
      <c r="R1088" s="106" t="str">
        <f t="array" ref="R1088">IFERROR(INDEX('印量調查區'!G:G, MATCH(A1088, '印量調查區'!A:A, 0)), "")</f>
        <v/>
      </c>
      <c r="S1088" s="107"/>
      <c r="T1088" s="107"/>
      <c r="U1088" s="107"/>
      <c r="V1088" s="107"/>
      <c r="W1088" s="118" t="s">
        <v>12536</v>
      </c>
      <c r="X1088" s="107"/>
      <c r="Y1088" s="118" t="s">
        <v>12537</v>
      </c>
      <c r="Z1088" s="118" t="s">
        <v>12539</v>
      </c>
      <c r="AA1088" s="107"/>
      <c r="AB1088" s="107"/>
      <c r="AC1088" s="107"/>
      <c r="AD1088" s="107"/>
      <c r="AE1088" s="107"/>
      <c r="AF1088" s="107"/>
      <c r="AG1088" s="107"/>
      <c r="AH1088" s="107"/>
      <c r="AI1088" s="107"/>
      <c r="AJ1088" s="107"/>
      <c r="AK1088" s="107"/>
      <c r="AL1088" s="107"/>
      <c r="AM1088" s="107"/>
      <c r="AN1088" s="108" t="s">
        <v>14334</v>
      </c>
      <c r="AO1088" s="105"/>
      <c r="AP1088" s="107"/>
      <c r="AQ1088" s="109"/>
      <c r="AR1088" s="109" t="str">
        <f>IFERROR(__xludf.DUMMYFUNCTION("IF(IFERROR(VLOOKUP(A1088, IMPORTRANGE(""https://docs.google.com/spreadsheets/d/1f7uHQQgxgff8nh6aFDrh_cqkeFpcVPsvJILesm778_0"", ""工作表1!A:B""), 2, FALSE), """") &lt;&gt; """", ""有縮圖"", ""無縮圖"")"),"無縮圖")</f>
        <v>無縮圖</v>
      </c>
      <c r="AS1088" s="107"/>
    </row>
    <row r="1089">
      <c r="A1089" s="114" t="s">
        <v>805</v>
      </c>
      <c r="B1089" s="94"/>
      <c r="C1089" s="95"/>
      <c r="D1089" s="115" t="s">
        <v>2057</v>
      </c>
      <c r="E1089" s="96"/>
      <c r="F1089" s="98"/>
      <c r="G1089" s="94" t="s">
        <v>144</v>
      </c>
      <c r="H1089" s="100"/>
      <c r="I1089" s="100"/>
      <c r="J1089" s="110"/>
      <c r="K1089" s="94"/>
      <c r="L1089" s="111"/>
      <c r="M1089" s="112" t="b">
        <v>1</v>
      </c>
      <c r="N1089" s="113" t="b">
        <v>0</v>
      </c>
      <c r="O1089" s="113" t="b">
        <v>0</v>
      </c>
      <c r="P1089" s="113" t="b">
        <v>0</v>
      </c>
      <c r="Q1089" s="107"/>
      <c r="R1089" s="106" t="str">
        <f t="array" ref="R1089">IFERROR(INDEX('印量調查區'!G:G, MATCH(A1089, '印量調查區'!A:A, 0)), "")</f>
        <v/>
      </c>
      <c r="S1089" s="118" t="s">
        <v>4742</v>
      </c>
      <c r="T1089" s="107"/>
      <c r="U1089" s="107"/>
      <c r="V1089" s="107"/>
      <c r="W1089" s="107"/>
      <c r="X1089" s="107"/>
      <c r="Y1089" s="107"/>
      <c r="Z1089" s="118" t="s">
        <v>4744</v>
      </c>
      <c r="AA1089" s="107"/>
      <c r="AB1089" s="107"/>
      <c r="AC1089" s="107"/>
      <c r="AD1089" s="107"/>
      <c r="AE1089" s="107"/>
      <c r="AF1089" s="107"/>
      <c r="AG1089" s="107"/>
      <c r="AH1089" s="107"/>
      <c r="AI1089" s="107"/>
      <c r="AJ1089" s="107"/>
      <c r="AK1089" s="107"/>
      <c r="AL1089" s="107"/>
      <c r="AM1089" s="107"/>
      <c r="AN1089" s="107"/>
      <c r="AO1089" s="105"/>
      <c r="AP1089" s="107"/>
      <c r="AQ1089" s="109"/>
      <c r="AR1089" s="109" t="str">
        <f>IFERROR(__xludf.DUMMYFUNCTION("IF(IFERROR(VLOOKUP(A1089, IMPORTRANGE(""https://docs.google.com/spreadsheets/d/1f7uHQQgxgff8nh6aFDrh_cqkeFpcVPsvJILesm778_0"", ""工作表1!A:B""), 2, FALSE), """") &lt;&gt; """", ""有縮圖"", ""無縮圖"")"),"無縮圖")</f>
        <v>無縮圖</v>
      </c>
      <c r="AS1089" s="107"/>
    </row>
    <row r="1090">
      <c r="A1090" s="114" t="s">
        <v>806</v>
      </c>
      <c r="B1090" s="94"/>
      <c r="C1090" s="95"/>
      <c r="D1090" s="116"/>
      <c r="E1090" s="97" t="s">
        <v>1948</v>
      </c>
      <c r="F1090" s="98"/>
      <c r="G1090" s="94" t="s">
        <v>144</v>
      </c>
      <c r="H1090" s="100"/>
      <c r="I1090" s="100" t="s">
        <v>108</v>
      </c>
      <c r="J1090" s="117" t="s">
        <v>14339</v>
      </c>
      <c r="K1090" s="94"/>
      <c r="L1090" s="111"/>
      <c r="M1090" s="112" t="b">
        <v>1</v>
      </c>
      <c r="N1090" s="113" t="b">
        <v>1</v>
      </c>
      <c r="O1090" s="113" t="b">
        <v>0</v>
      </c>
      <c r="P1090" s="113" t="b">
        <v>0</v>
      </c>
      <c r="Q1090" s="107"/>
      <c r="R1090" s="106" t="str">
        <f t="array" ref="R1090">IFERROR(INDEX('印量調查區'!G:G, MATCH(A1090, '印量調查區'!A:A, 0)), "")</f>
        <v/>
      </c>
      <c r="S1090" s="107"/>
      <c r="T1090" s="107"/>
      <c r="U1090" s="107"/>
      <c r="V1090" s="107"/>
      <c r="W1090" s="118" t="s">
        <v>14344</v>
      </c>
      <c r="X1090" s="107"/>
      <c r="Y1090" s="105"/>
      <c r="Z1090" s="107"/>
      <c r="AA1090" s="107"/>
      <c r="AB1090" s="107"/>
      <c r="AC1090" s="107"/>
      <c r="AD1090" s="107"/>
      <c r="AE1090" s="118" t="s">
        <v>14345</v>
      </c>
      <c r="AF1090" s="107"/>
      <c r="AG1090" s="107"/>
      <c r="AH1090" s="107"/>
      <c r="AI1090" s="107"/>
      <c r="AJ1090" s="107"/>
      <c r="AK1090" s="107"/>
      <c r="AL1090" s="107"/>
      <c r="AM1090" s="107"/>
      <c r="AN1090" s="107"/>
      <c r="AO1090" s="105"/>
      <c r="AP1090" s="105"/>
      <c r="AQ1090" s="109"/>
      <c r="AR1090" s="109" t="str">
        <f>IFERROR(__xludf.DUMMYFUNCTION("IF(IFERROR(VLOOKUP(A1090, IMPORTRANGE(""https://docs.google.com/spreadsheets/d/1f7uHQQgxgff8nh6aFDrh_cqkeFpcVPsvJILesm778_0"", ""工作表1!A:B""), 2, FALSE), """") &lt;&gt; """", ""有縮圖"", ""無縮圖"")"),"無縮圖")</f>
        <v>無縮圖</v>
      </c>
      <c r="AS1090" s="107"/>
    </row>
    <row r="1091">
      <c r="A1091" s="114" t="s">
        <v>807</v>
      </c>
      <c r="B1091" s="94" t="s">
        <v>9639</v>
      </c>
      <c r="C1091" s="120" t="s">
        <v>2373</v>
      </c>
      <c r="D1091" s="115" t="s">
        <v>3103</v>
      </c>
      <c r="E1091" s="96"/>
      <c r="F1091" s="98"/>
      <c r="G1091" s="94" t="s">
        <v>144</v>
      </c>
      <c r="H1091" s="100"/>
      <c r="I1091" s="100"/>
      <c r="J1091" s="117"/>
      <c r="K1091" s="94"/>
      <c r="L1091" s="111"/>
      <c r="M1091" s="112" t="b">
        <v>1</v>
      </c>
      <c r="N1091" s="113" t="b">
        <v>0</v>
      </c>
      <c r="O1091" s="113" t="b">
        <v>1</v>
      </c>
      <c r="P1091" s="113" t="b">
        <v>0</v>
      </c>
      <c r="Q1091" s="107"/>
      <c r="R1091" s="106" t="str">
        <f t="array" ref="R1091">IFERROR(INDEX('印量調查區'!G:G, MATCH(A1091, '印量調查區'!A:A, 0)), "")</f>
        <v/>
      </c>
      <c r="S1091" s="118" t="s">
        <v>9641</v>
      </c>
      <c r="T1091" s="107"/>
      <c r="U1091" s="107"/>
      <c r="V1091" s="107"/>
      <c r="W1091" s="118" t="s">
        <v>9642</v>
      </c>
      <c r="X1091" s="107"/>
      <c r="Y1091" s="118" t="s">
        <v>9643</v>
      </c>
      <c r="Z1091" s="118" t="s">
        <v>9644</v>
      </c>
      <c r="AA1091" s="107"/>
      <c r="AB1091" s="107"/>
      <c r="AC1091" s="107"/>
      <c r="AD1091" s="107"/>
      <c r="AE1091" s="118" t="s">
        <v>9645</v>
      </c>
      <c r="AF1091" s="107"/>
      <c r="AG1091" s="118" t="s">
        <v>9646</v>
      </c>
      <c r="AH1091" s="107"/>
      <c r="AI1091" s="107"/>
      <c r="AJ1091" s="118" t="s">
        <v>9647</v>
      </c>
      <c r="AK1091" s="107"/>
      <c r="AL1091" s="107"/>
      <c r="AM1091" s="107"/>
      <c r="AN1091" s="118" t="s">
        <v>14353</v>
      </c>
      <c r="AO1091" s="105"/>
      <c r="AP1091" s="107"/>
      <c r="AQ1091" s="109"/>
      <c r="AR1091" s="109" t="str">
        <f>IFERROR(__xludf.DUMMYFUNCTION("IF(IFERROR(VLOOKUP(A1091, IMPORTRANGE(""https://docs.google.com/spreadsheets/d/1f7uHQQgxgff8nh6aFDrh_cqkeFpcVPsvJILesm778_0"", ""工作表1!A:B""), 2, FALSE), """") &lt;&gt; """", ""有縮圖"", ""無縮圖"")"),"有縮圖")</f>
        <v>有縮圖</v>
      </c>
      <c r="AS1091" s="107"/>
    </row>
    <row r="1092">
      <c r="A1092" s="114" t="s">
        <v>808</v>
      </c>
      <c r="B1092" s="94"/>
      <c r="C1092" s="95"/>
      <c r="D1092" s="116"/>
      <c r="E1092" s="97" t="s">
        <v>2573</v>
      </c>
      <c r="F1092" s="98"/>
      <c r="G1092" s="94"/>
      <c r="H1092" s="100"/>
      <c r="I1092" s="100" t="s">
        <v>108</v>
      </c>
      <c r="J1092" s="117" t="s">
        <v>145</v>
      </c>
      <c r="K1092" s="94"/>
      <c r="L1092" s="102"/>
      <c r="M1092" s="112" t="b">
        <v>0</v>
      </c>
      <c r="N1092" s="113" t="b">
        <v>1</v>
      </c>
      <c r="O1092" s="113" t="b">
        <v>0</v>
      </c>
      <c r="P1092" s="113" t="b">
        <v>0</v>
      </c>
      <c r="Q1092" s="107"/>
      <c r="R1092" s="106" t="str">
        <f t="array" ref="R1092">IFERROR(INDEX('印量調查區'!G:G, MATCH(A1092, '印量調查區'!A:A, 0)), "")</f>
        <v/>
      </c>
      <c r="S1092" s="107"/>
      <c r="T1092" s="107"/>
      <c r="U1092" s="107"/>
      <c r="V1092" s="107"/>
      <c r="W1092" s="107"/>
      <c r="X1092" s="107"/>
      <c r="Y1092" s="107"/>
      <c r="Z1092" s="107"/>
      <c r="AA1092" s="107"/>
      <c r="AB1092" s="107"/>
      <c r="AC1092" s="107"/>
      <c r="AD1092" s="107"/>
      <c r="AE1092" s="107"/>
      <c r="AF1092" s="107"/>
      <c r="AG1092" s="107"/>
      <c r="AH1092" s="107"/>
      <c r="AI1092" s="107"/>
      <c r="AJ1092" s="107"/>
      <c r="AK1092" s="107"/>
      <c r="AL1092" s="107"/>
      <c r="AM1092" s="107"/>
      <c r="AN1092" s="105"/>
      <c r="AO1092" s="105"/>
      <c r="AP1092" s="107"/>
      <c r="AQ1092" s="109"/>
      <c r="AR1092" s="109" t="str">
        <f>IFERROR(__xludf.DUMMYFUNCTION("IF(IFERROR(VLOOKUP(A1092, IMPORTRANGE(""https://docs.google.com/spreadsheets/d/1f7uHQQgxgff8nh6aFDrh_cqkeFpcVPsvJILesm778_0"", ""工作表1!A:B""), 2, FALSE), """") &lt;&gt; """", ""有縮圖"", ""無縮圖"")"),"無縮圖")</f>
        <v>無縮圖</v>
      </c>
      <c r="AS1092" s="105"/>
    </row>
    <row r="1093">
      <c r="A1093" s="114" t="s">
        <v>809</v>
      </c>
      <c r="B1093" s="94"/>
      <c r="C1093" s="120" t="s">
        <v>2775</v>
      </c>
      <c r="D1093" s="116"/>
      <c r="E1093" s="96"/>
      <c r="F1093" s="98"/>
      <c r="G1093" s="94" t="s">
        <v>144</v>
      </c>
      <c r="H1093" s="100"/>
      <c r="I1093" s="100" t="s">
        <v>108</v>
      </c>
      <c r="J1093" s="117" t="s">
        <v>306</v>
      </c>
      <c r="K1093" s="94"/>
      <c r="L1093" s="111"/>
      <c r="M1093" s="112" t="b">
        <v>1</v>
      </c>
      <c r="N1093" s="113" t="b">
        <v>1</v>
      </c>
      <c r="O1093" s="113" t="b">
        <v>0</v>
      </c>
      <c r="P1093" s="113" t="b">
        <v>0</v>
      </c>
      <c r="Q1093" s="107"/>
      <c r="R1093" s="106" t="str">
        <f t="array" ref="R1093">IFERROR(INDEX('印量調查區'!G:G, MATCH(A1093, '印量調查區'!A:A, 0)), "")</f>
        <v/>
      </c>
      <c r="S1093" s="107"/>
      <c r="T1093" s="107"/>
      <c r="U1093" s="107"/>
      <c r="V1093" s="107"/>
      <c r="W1093" s="118" t="s">
        <v>7007</v>
      </c>
      <c r="X1093" s="107"/>
      <c r="Y1093" s="107"/>
      <c r="Z1093" s="118" t="s">
        <v>7008</v>
      </c>
      <c r="AA1093" s="107"/>
      <c r="AB1093" s="107"/>
      <c r="AC1093" s="107"/>
      <c r="AD1093" s="107"/>
      <c r="AE1093" s="107"/>
      <c r="AF1093" s="107"/>
      <c r="AG1093" s="107"/>
      <c r="AH1093" s="107"/>
      <c r="AI1093" s="107"/>
      <c r="AJ1093" s="107"/>
      <c r="AK1093" s="107"/>
      <c r="AL1093" s="107"/>
      <c r="AM1093" s="107"/>
      <c r="AN1093" s="105"/>
      <c r="AP1093" s="107"/>
      <c r="AQ1093" s="109"/>
      <c r="AR1093" s="109" t="str">
        <f>IFERROR(__xludf.DUMMYFUNCTION("IF(IFERROR(VLOOKUP(A1093, IMPORTRANGE(""https://docs.google.com/spreadsheets/d/1f7uHQQgxgff8nh6aFDrh_cqkeFpcVPsvJILesm778_0"", ""工作表1!A:B""), 2, FALSE), """") &lt;&gt; """", ""有縮圖"", ""無縮圖"")"),"無縮圖")</f>
        <v>無縮圖</v>
      </c>
      <c r="AS1093" s="105"/>
    </row>
    <row r="1094">
      <c r="A1094" s="114" t="s">
        <v>810</v>
      </c>
      <c r="B1094" s="94"/>
      <c r="C1094" s="95"/>
      <c r="D1094" s="96"/>
      <c r="E1094" s="97" t="s">
        <v>2779</v>
      </c>
      <c r="F1094" s="98"/>
      <c r="G1094" s="94" t="s">
        <v>144</v>
      </c>
      <c r="H1094" s="100"/>
      <c r="I1094" s="100"/>
      <c r="J1094" s="110"/>
      <c r="K1094" s="94"/>
      <c r="L1094" s="111"/>
      <c r="M1094" s="112" t="b">
        <v>1</v>
      </c>
      <c r="N1094" s="113" t="b">
        <v>0</v>
      </c>
      <c r="O1094" s="113" t="b">
        <v>0</v>
      </c>
      <c r="P1094" s="113" t="b">
        <v>0</v>
      </c>
      <c r="Q1094" s="107"/>
      <c r="R1094" s="106" t="str">
        <f t="array" ref="R1094">IFERROR(INDEX('印量調查區'!G:G, MATCH(A1094, '印量調查區'!A:A, 0)), "")</f>
        <v/>
      </c>
      <c r="S1094" s="118" t="s">
        <v>12534</v>
      </c>
      <c r="T1094" s="107"/>
      <c r="U1094" s="107"/>
      <c r="V1094" s="107"/>
      <c r="W1094" s="118" t="s">
        <v>9379</v>
      </c>
      <c r="X1094" s="107"/>
      <c r="Y1094" s="118" t="s">
        <v>9380</v>
      </c>
      <c r="Z1094" s="118" t="s">
        <v>9381</v>
      </c>
      <c r="AA1094" s="107"/>
      <c r="AB1094" s="107"/>
      <c r="AC1094" s="107"/>
      <c r="AD1094" s="107"/>
      <c r="AE1094" s="107"/>
      <c r="AF1094" s="107"/>
      <c r="AG1094" s="107"/>
      <c r="AH1094" s="107"/>
      <c r="AI1094" s="107"/>
      <c r="AJ1094" s="107"/>
      <c r="AK1094" s="107"/>
      <c r="AL1094" s="107"/>
      <c r="AM1094" s="107"/>
      <c r="AN1094" s="108"/>
      <c r="AP1094" s="105"/>
      <c r="AQ1094" s="109"/>
      <c r="AR1094" s="109" t="str">
        <f>IFERROR(__xludf.DUMMYFUNCTION("IF(IFERROR(VLOOKUP(A1094, IMPORTRANGE(""https://docs.google.com/spreadsheets/d/1f7uHQQgxgff8nh6aFDrh_cqkeFpcVPsvJILesm778_0"", ""工作表1!A:B""), 2, FALSE), """") &lt;&gt; """", ""有縮圖"", ""無縮圖"")"),"無縮圖")</f>
        <v>無縮圖</v>
      </c>
      <c r="AS1094" s="105"/>
    </row>
    <row r="1095">
      <c r="A1095" s="114" t="s">
        <v>812</v>
      </c>
      <c r="B1095" s="94" t="s">
        <v>8369</v>
      </c>
      <c r="C1095" s="95"/>
      <c r="D1095" s="116"/>
      <c r="E1095" s="97" t="s">
        <v>2663</v>
      </c>
      <c r="F1095" s="98"/>
      <c r="G1095" s="94" t="s">
        <v>140</v>
      </c>
      <c r="H1095" s="99"/>
      <c r="I1095" s="100"/>
      <c r="J1095" s="110"/>
      <c r="K1095" s="94"/>
      <c r="L1095" s="111"/>
      <c r="M1095" s="112" t="b">
        <v>1</v>
      </c>
      <c r="N1095" s="113" t="b">
        <v>0</v>
      </c>
      <c r="O1095" s="113" t="b">
        <v>0</v>
      </c>
      <c r="P1095" s="113" t="b">
        <v>0</v>
      </c>
      <c r="Q1095" s="105"/>
      <c r="R1095" s="106" t="str">
        <f t="array" ref="R1095">IFERROR(INDEX('印量調查區'!G:G, MATCH(A1095, '印量調查區'!A:A, 0)), "")</f>
        <v/>
      </c>
      <c r="S1095" s="118" t="s">
        <v>8372</v>
      </c>
      <c r="T1095" s="107"/>
      <c r="U1095" s="107"/>
      <c r="V1095" s="107"/>
      <c r="W1095" s="118" t="s">
        <v>8373</v>
      </c>
      <c r="X1095" s="107"/>
      <c r="Y1095" s="107"/>
      <c r="Z1095" s="107"/>
      <c r="AA1095" s="107"/>
      <c r="AB1095" s="107"/>
      <c r="AC1095" s="107"/>
      <c r="AD1095" s="107"/>
      <c r="AE1095" s="118" t="s">
        <v>8375</v>
      </c>
      <c r="AF1095" s="118" t="s">
        <v>8376</v>
      </c>
      <c r="AG1095" s="107"/>
      <c r="AH1095" s="107"/>
      <c r="AI1095" s="107"/>
      <c r="AJ1095" s="107"/>
      <c r="AK1095" s="118" t="s">
        <v>8377</v>
      </c>
      <c r="AL1095" s="107"/>
      <c r="AM1095" s="107"/>
      <c r="AN1095" s="107"/>
      <c r="AO1095" s="107"/>
      <c r="AP1095" s="107"/>
      <c r="AQ1095" s="109"/>
      <c r="AR1095" s="109" t="str">
        <f>IFERROR(__xludf.DUMMYFUNCTION("IF(IFERROR(VLOOKUP(A1095, IMPORTRANGE(""https://docs.google.com/spreadsheets/d/1f7uHQQgxgff8nh6aFDrh_cqkeFpcVPsvJILesm778_0"", ""工作表1!A:B""), 2, FALSE), """") &lt;&gt; """", ""有縮圖"", ""無縮圖"")"),"無縮圖")</f>
        <v>無縮圖</v>
      </c>
      <c r="AS1095" s="105"/>
    </row>
    <row r="1096">
      <c r="A1096" s="114" t="s">
        <v>813</v>
      </c>
      <c r="B1096" s="94" t="s">
        <v>3104</v>
      </c>
      <c r="C1096" s="120" t="s">
        <v>2729</v>
      </c>
      <c r="D1096" s="115" t="s">
        <v>3366</v>
      </c>
      <c r="E1096" s="116"/>
      <c r="F1096" s="98"/>
      <c r="G1096" s="94" t="s">
        <v>140</v>
      </c>
      <c r="H1096" s="100"/>
      <c r="I1096" s="100"/>
      <c r="J1096" s="110"/>
      <c r="K1096" s="94"/>
      <c r="L1096" s="111"/>
      <c r="M1096" s="112" t="b">
        <v>1</v>
      </c>
      <c r="N1096" s="113" t="b">
        <v>0</v>
      </c>
      <c r="O1096" s="113" t="b">
        <v>0</v>
      </c>
      <c r="P1096" s="113" t="b">
        <v>0</v>
      </c>
      <c r="Q1096" s="105" t="s">
        <v>410</v>
      </c>
      <c r="R1096" s="106" t="str">
        <f t="array" ref="R1096">IFERROR(INDEX('印量調查區'!G:G, MATCH(A1096, '印量調查區'!A:A, 0)), "")</f>
        <v/>
      </c>
      <c r="S1096" s="118" t="s">
        <v>3113</v>
      </c>
      <c r="T1096" s="107"/>
      <c r="U1096" s="107"/>
      <c r="V1096" s="107"/>
      <c r="W1096" s="107"/>
      <c r="X1096" s="107"/>
      <c r="Y1096" s="107"/>
      <c r="Z1096" s="107"/>
      <c r="AA1096" s="107"/>
      <c r="AB1096" s="107"/>
      <c r="AC1096" s="107"/>
      <c r="AD1096" s="107"/>
      <c r="AE1096" s="105"/>
      <c r="AF1096" s="107"/>
      <c r="AG1096" s="107"/>
      <c r="AH1096" s="107"/>
      <c r="AI1096" s="107"/>
      <c r="AJ1096" s="107"/>
      <c r="AK1096" s="107"/>
      <c r="AL1096" s="105"/>
      <c r="AM1096" s="107"/>
      <c r="AN1096" s="107"/>
      <c r="AO1096" s="105"/>
      <c r="AP1096" s="107"/>
      <c r="AQ1096" s="109"/>
      <c r="AR1096" s="109" t="str">
        <f>IFERROR(__xludf.DUMMYFUNCTION("IF(IFERROR(VLOOKUP(A1096, IMPORTRANGE(""https://docs.google.com/spreadsheets/d/1f7uHQQgxgff8nh6aFDrh_cqkeFpcVPsvJILesm778_0"", ""工作表1!A:B""), 2, FALSE), """") &lt;&gt; """", ""有縮圖"", ""無縮圖"")"),"無縮圖")</f>
        <v>無縮圖</v>
      </c>
      <c r="AS1096" s="107"/>
    </row>
    <row r="1097">
      <c r="A1097" s="114" t="s">
        <v>814</v>
      </c>
      <c r="B1097" s="94" t="s">
        <v>14369</v>
      </c>
      <c r="C1097" s="95"/>
      <c r="D1097" s="97" t="s">
        <v>3095</v>
      </c>
      <c r="E1097" s="115" t="s">
        <v>2366</v>
      </c>
      <c r="F1097" s="98"/>
      <c r="G1097" s="94" t="s">
        <v>140</v>
      </c>
      <c r="H1097" s="100"/>
      <c r="I1097" s="100"/>
      <c r="J1097" s="117"/>
      <c r="K1097" s="94"/>
      <c r="L1097" s="102"/>
      <c r="M1097" s="112" t="b">
        <v>1</v>
      </c>
      <c r="N1097" s="113" t="b">
        <v>0</v>
      </c>
      <c r="O1097" s="113" t="b">
        <v>0</v>
      </c>
      <c r="P1097" s="113" t="b">
        <v>0</v>
      </c>
      <c r="Q1097" s="107"/>
      <c r="R1097" s="106" t="str">
        <f t="array" ref="R1097">IFERROR(INDEX('印量調查區'!G:G, MATCH(A1097, '印量調查區'!A:A, 0)), "")</f>
        <v/>
      </c>
      <c r="S1097" s="118" t="s">
        <v>9521</v>
      </c>
      <c r="T1097" s="107"/>
      <c r="U1097" s="107"/>
      <c r="V1097" s="107"/>
      <c r="W1097" s="107"/>
      <c r="X1097" s="107"/>
      <c r="Y1097" s="107"/>
      <c r="Z1097" s="107"/>
      <c r="AA1097" s="107"/>
      <c r="AB1097" s="107"/>
      <c r="AC1097" s="107"/>
      <c r="AD1097" s="107"/>
      <c r="AE1097" s="107"/>
      <c r="AF1097" s="107"/>
      <c r="AG1097" s="107"/>
      <c r="AH1097" s="107"/>
      <c r="AI1097" s="107"/>
      <c r="AJ1097" s="107"/>
      <c r="AK1097" s="107"/>
      <c r="AL1097" s="107"/>
      <c r="AM1097" s="107"/>
      <c r="AN1097" s="107"/>
      <c r="AO1097" s="105"/>
      <c r="AP1097" s="107"/>
      <c r="AQ1097" s="429"/>
      <c r="AR1097" s="109" t="str">
        <f>IFERROR(__xludf.DUMMYFUNCTION("IF(IFERROR(VLOOKUP(A1097, IMPORTRANGE(""https://docs.google.com/spreadsheets/d/1f7uHQQgxgff8nh6aFDrh_cqkeFpcVPsvJILesm778_0"", ""工作表1!A:B""), 2, FALSE), """") &lt;&gt; """", ""有縮圖"", ""無縮圖"")"),"無縮圖")</f>
        <v>無縮圖</v>
      </c>
      <c r="AS1097" s="107"/>
    </row>
    <row r="1098">
      <c r="A1098" s="114" t="s">
        <v>815</v>
      </c>
      <c r="B1098" s="94"/>
      <c r="C1098" s="95"/>
      <c r="D1098" s="97" t="s">
        <v>1964</v>
      </c>
      <c r="E1098" s="115" t="s">
        <v>3497</v>
      </c>
      <c r="F1098" s="98"/>
      <c r="G1098" s="94" t="s">
        <v>14370</v>
      </c>
      <c r="H1098" s="100"/>
      <c r="I1098" s="100"/>
      <c r="J1098" s="117"/>
      <c r="K1098" s="94"/>
      <c r="L1098" s="111"/>
      <c r="M1098" s="112" t="b">
        <v>1</v>
      </c>
      <c r="N1098" s="113" t="b">
        <v>0</v>
      </c>
      <c r="O1098" s="113" t="b">
        <v>0</v>
      </c>
      <c r="P1098" s="113" t="b">
        <v>0</v>
      </c>
      <c r="Q1098" s="105" t="s">
        <v>5823</v>
      </c>
      <c r="R1098" s="106" t="str">
        <f t="array" ref="R1098">IFERROR(INDEX('印量調查區'!G:G, MATCH(A1098, '印量調查區'!A:A, 0)), "")</f>
        <v/>
      </c>
      <c r="S1098" s="118" t="s">
        <v>14371</v>
      </c>
      <c r="T1098" s="107"/>
      <c r="U1098" s="107"/>
      <c r="V1098" s="107"/>
      <c r="W1098" s="107"/>
      <c r="X1098" s="107"/>
      <c r="Y1098" s="107"/>
      <c r="Z1098" s="107"/>
      <c r="AA1098" s="107"/>
      <c r="AB1098" s="107"/>
      <c r="AC1098" s="107"/>
      <c r="AD1098" s="107"/>
      <c r="AE1098" s="118" t="s">
        <v>14372</v>
      </c>
      <c r="AF1098" s="107"/>
      <c r="AG1098" s="107"/>
      <c r="AH1098" s="107"/>
      <c r="AI1098" s="107"/>
      <c r="AJ1098" s="107"/>
      <c r="AK1098" s="107"/>
      <c r="AL1098" s="107"/>
      <c r="AM1098" s="107"/>
      <c r="AN1098" s="107"/>
      <c r="AO1098" s="105"/>
      <c r="AP1098" s="107"/>
      <c r="AQ1098" s="109"/>
      <c r="AR1098" s="109" t="str">
        <f>IFERROR(__xludf.DUMMYFUNCTION("IF(IFERROR(VLOOKUP(A1098, IMPORTRANGE(""https://docs.google.com/spreadsheets/d/1f7uHQQgxgff8nh6aFDrh_cqkeFpcVPsvJILesm778_0"", ""工作表1!A:B""), 2, FALSE), """") &lt;&gt; """", ""有縮圖"", ""無縮圖"")"),"無縮圖")</f>
        <v>無縮圖</v>
      </c>
      <c r="AS1098" s="107"/>
    </row>
    <row r="1099">
      <c r="A1099" s="114" t="s">
        <v>816</v>
      </c>
      <c r="B1099" s="94"/>
      <c r="C1099" s="95"/>
      <c r="D1099" s="97" t="s">
        <v>3413</v>
      </c>
      <c r="E1099" s="115" t="s">
        <v>3413</v>
      </c>
      <c r="F1099" s="98"/>
      <c r="G1099" s="94" t="s">
        <v>144</v>
      </c>
      <c r="H1099" s="100" t="s">
        <v>35</v>
      </c>
      <c r="I1099" s="100" t="s">
        <v>84</v>
      </c>
      <c r="J1099" s="110"/>
      <c r="K1099" s="94" t="s">
        <v>14373</v>
      </c>
      <c r="L1099" s="111"/>
      <c r="M1099" s="112" t="b">
        <v>1</v>
      </c>
      <c r="N1099" s="113" t="b">
        <v>1</v>
      </c>
      <c r="O1099" s="113" t="b">
        <v>1</v>
      </c>
      <c r="P1099" s="113" t="b">
        <v>0</v>
      </c>
      <c r="Q1099" s="107"/>
      <c r="R1099" s="106" t="str">
        <f t="array" ref="R1099">IFERROR(INDEX('印量調查區'!G:G, MATCH(A1099, '印量調查區'!A:A, 0)), "")</f>
        <v/>
      </c>
      <c r="S1099" s="118" t="s">
        <v>14374</v>
      </c>
      <c r="T1099" s="107"/>
      <c r="U1099" s="107"/>
      <c r="V1099" s="107"/>
      <c r="W1099" s="107"/>
      <c r="X1099" s="107"/>
      <c r="Y1099" s="107"/>
      <c r="Z1099" s="107"/>
      <c r="AA1099" s="107"/>
      <c r="AB1099" s="107"/>
      <c r="AC1099" s="107"/>
      <c r="AD1099" s="107"/>
      <c r="AE1099" s="107"/>
      <c r="AF1099" s="107"/>
      <c r="AG1099" s="107"/>
      <c r="AH1099" s="107"/>
      <c r="AI1099" s="107"/>
      <c r="AJ1099" s="107"/>
      <c r="AK1099" s="107"/>
      <c r="AL1099" s="107"/>
      <c r="AM1099" s="107"/>
      <c r="AN1099" s="118" t="s">
        <v>14375</v>
      </c>
      <c r="AO1099" s="107"/>
      <c r="AP1099" s="107"/>
      <c r="AQ1099" s="109"/>
      <c r="AR1099" s="109" t="str">
        <f>IFERROR(__xludf.DUMMYFUNCTION("IF(IFERROR(VLOOKUP(A1099, IMPORTRANGE(""https://docs.google.com/spreadsheets/d/1f7uHQQgxgff8nh6aFDrh_cqkeFpcVPsvJILesm778_0"", ""工作表1!A:B""), 2, FALSE), """") &lt;&gt; """", ""有縮圖"", ""無縮圖"")"),"無縮圖")</f>
        <v>無縮圖</v>
      </c>
      <c r="AS1099" s="107"/>
    </row>
    <row r="1100">
      <c r="A1100" s="114" t="s">
        <v>818</v>
      </c>
      <c r="B1100" s="94"/>
      <c r="C1100" s="95"/>
      <c r="D1100" s="97" t="s">
        <v>3112</v>
      </c>
      <c r="E1100" s="97" t="s">
        <v>3112</v>
      </c>
      <c r="F1100" s="98"/>
      <c r="G1100" s="94" t="s">
        <v>3240</v>
      </c>
      <c r="H1100" s="100"/>
      <c r="I1100" s="100"/>
      <c r="J1100" s="117"/>
      <c r="K1100" s="94"/>
      <c r="L1100" s="111"/>
      <c r="M1100" s="112" t="b">
        <v>1</v>
      </c>
      <c r="N1100" s="113" t="b">
        <v>0</v>
      </c>
      <c r="O1100" s="113" t="b">
        <v>0</v>
      </c>
      <c r="P1100" s="113" t="b">
        <v>0</v>
      </c>
      <c r="Q1100" s="107"/>
      <c r="R1100" s="106" t="str">
        <f t="array" ref="R1100">IFERROR(INDEX('印量調查區'!G:G, MATCH(A1100, '印量調查區'!A:A, 0)), "")</f>
        <v/>
      </c>
      <c r="S1100" s="107"/>
      <c r="T1100" s="107"/>
      <c r="U1100" s="107"/>
      <c r="V1100" s="107"/>
      <c r="W1100" s="118" t="s">
        <v>14376</v>
      </c>
      <c r="X1100" s="107"/>
      <c r="Y1100" s="107"/>
      <c r="Z1100" s="107"/>
      <c r="AA1100" s="107"/>
      <c r="AB1100" s="107"/>
      <c r="AC1100" s="107"/>
      <c r="AD1100" s="107"/>
      <c r="AE1100" s="118" t="s">
        <v>14377</v>
      </c>
      <c r="AF1100" s="107"/>
      <c r="AG1100" s="107"/>
      <c r="AH1100" s="107"/>
      <c r="AI1100" s="107"/>
      <c r="AJ1100" s="107"/>
      <c r="AK1100" s="107"/>
      <c r="AL1100" s="107"/>
      <c r="AM1100" s="107"/>
      <c r="AN1100" s="107"/>
      <c r="AO1100" s="105"/>
      <c r="AP1100" s="107"/>
      <c r="AQ1100" s="109"/>
      <c r="AR1100" s="109" t="str">
        <f>IFERROR(__xludf.DUMMYFUNCTION("IF(IFERROR(VLOOKUP(A1100, IMPORTRANGE(""https://docs.google.com/spreadsheets/d/1f7uHQQgxgff8nh6aFDrh_cqkeFpcVPsvJILesm778_0"", ""工作表1!A:B""), 2, FALSE), """") &lt;&gt; """", ""有縮圖"", ""無縮圖"")"),"無縮圖")</f>
        <v>無縮圖</v>
      </c>
      <c r="AS1100" s="107"/>
    </row>
    <row r="1101">
      <c r="A1101" s="114" t="s">
        <v>819</v>
      </c>
      <c r="B1101" s="94" t="s">
        <v>14378</v>
      </c>
      <c r="C1101" s="120" t="s">
        <v>2429</v>
      </c>
      <c r="D1101" s="97" t="s">
        <v>3139</v>
      </c>
      <c r="E1101" s="116"/>
      <c r="F1101" s="98"/>
      <c r="G1101" s="94" t="s">
        <v>144</v>
      </c>
      <c r="H1101" s="100"/>
      <c r="I1101" s="100"/>
      <c r="J1101" s="110"/>
      <c r="K1101" s="98"/>
      <c r="L1101" s="111"/>
      <c r="M1101" s="112" t="b">
        <v>1</v>
      </c>
      <c r="N1101" s="113" t="b">
        <v>0</v>
      </c>
      <c r="O1101" s="113" t="b">
        <v>1</v>
      </c>
      <c r="P1101" s="113" t="b">
        <v>0</v>
      </c>
      <c r="Q1101" s="105"/>
      <c r="R1101" s="106" t="str">
        <f t="array" ref="R1101">IFERROR(INDEX('印量調查區'!G:G, MATCH(A1101, '印量調查區'!A:A, 0)), "")</f>
        <v/>
      </c>
      <c r="S1101" s="118" t="s">
        <v>14379</v>
      </c>
      <c r="T1101" s="107"/>
      <c r="U1101" s="107"/>
      <c r="V1101" s="107"/>
      <c r="W1101" s="118" t="s">
        <v>14380</v>
      </c>
      <c r="X1101" s="107"/>
      <c r="Y1101" s="105" t="s">
        <v>118</v>
      </c>
      <c r="Z1101" s="118" t="s">
        <v>14381</v>
      </c>
      <c r="AA1101" s="107"/>
      <c r="AB1101" s="107"/>
      <c r="AC1101" s="107"/>
      <c r="AD1101" s="107"/>
      <c r="AE1101" s="105"/>
      <c r="AF1101" s="107"/>
      <c r="AG1101" s="107"/>
      <c r="AH1101" s="105"/>
      <c r="AI1101" s="107"/>
      <c r="AJ1101" s="105"/>
      <c r="AK1101" s="107"/>
      <c r="AL1101" s="105"/>
      <c r="AM1101" s="105"/>
      <c r="AN1101" s="118" t="s">
        <v>14382</v>
      </c>
      <c r="AO1101" s="105"/>
      <c r="AP1101" s="107"/>
      <c r="AQ1101" s="109"/>
      <c r="AR1101" s="109" t="str">
        <f>IFERROR(__xludf.DUMMYFUNCTION("IF(IFERROR(VLOOKUP(A1101, IMPORTRANGE(""https://docs.google.com/spreadsheets/d/1f7uHQQgxgff8nh6aFDrh_cqkeFpcVPsvJILesm778_0"", ""工作表1!A:B""), 2, FALSE), """") &lt;&gt; """", ""有縮圖"", ""無縮圖"")"),"無縮圖")</f>
        <v>無縮圖</v>
      </c>
      <c r="AS1101" s="107"/>
    </row>
    <row r="1102">
      <c r="A1102" s="114" t="s">
        <v>820</v>
      </c>
      <c r="B1102" s="94" t="s">
        <v>3443</v>
      </c>
      <c r="C1102" s="95"/>
      <c r="D1102" s="115" t="s">
        <v>1692</v>
      </c>
      <c r="E1102" s="115" t="s">
        <v>1692</v>
      </c>
      <c r="F1102" s="98"/>
      <c r="G1102" s="94" t="s">
        <v>3444</v>
      </c>
      <c r="H1102" s="99"/>
      <c r="I1102" s="100" t="s">
        <v>108</v>
      </c>
      <c r="J1102" s="117" t="s">
        <v>1697</v>
      </c>
      <c r="K1102" s="94"/>
      <c r="L1102" s="111"/>
      <c r="M1102" s="112" t="b">
        <v>1</v>
      </c>
      <c r="N1102" s="113" t="b">
        <v>1</v>
      </c>
      <c r="O1102" s="113" t="b">
        <v>0</v>
      </c>
      <c r="P1102" s="113" t="b">
        <v>0</v>
      </c>
      <c r="Q1102" s="107"/>
      <c r="R1102" s="106" t="str">
        <f t="array" ref="R1102">IFERROR(INDEX('印量調查區'!G:G, MATCH(A1102, '印量調查區'!A:A, 0)), "")</f>
        <v/>
      </c>
      <c r="S1102" s="118" t="s">
        <v>3447</v>
      </c>
      <c r="T1102" s="107"/>
      <c r="U1102" s="107"/>
      <c r="V1102" s="107"/>
      <c r="W1102" s="118" t="s">
        <v>3448</v>
      </c>
      <c r="X1102" s="107"/>
      <c r="Y1102" s="118" t="s">
        <v>3450</v>
      </c>
      <c r="Z1102" s="118" t="s">
        <v>3451</v>
      </c>
      <c r="AA1102" s="107"/>
      <c r="AB1102" s="107"/>
      <c r="AC1102" s="107"/>
      <c r="AD1102" s="107"/>
      <c r="AE1102" s="118" t="s">
        <v>3452</v>
      </c>
      <c r="AF1102" s="118" t="s">
        <v>3453</v>
      </c>
      <c r="AG1102" s="107"/>
      <c r="AH1102" s="107"/>
      <c r="AI1102" s="118" t="s">
        <v>3454</v>
      </c>
      <c r="AJ1102" s="118" t="s">
        <v>3455</v>
      </c>
      <c r="AK1102" s="118" t="s">
        <v>3456</v>
      </c>
      <c r="AL1102" s="107"/>
      <c r="AM1102" s="107"/>
      <c r="AN1102" s="105"/>
      <c r="AO1102" s="105"/>
      <c r="AP1102" s="107"/>
      <c r="AQ1102" s="430"/>
      <c r="AR1102" s="109" t="str">
        <f>IFERROR(__xludf.DUMMYFUNCTION("IF(IFERROR(VLOOKUP(A1102, IMPORTRANGE(""https://docs.google.com/spreadsheets/d/1f7uHQQgxgff8nh6aFDrh_cqkeFpcVPsvJILesm778_0"", ""工作表1!A:B""), 2, FALSE), """") &lt;&gt; """", ""有縮圖"", ""無縮圖"")"),"無縮圖")</f>
        <v>無縮圖</v>
      </c>
      <c r="AS1102" s="107"/>
    </row>
    <row r="1103">
      <c r="A1103" s="114" t="s">
        <v>821</v>
      </c>
      <c r="B1103" s="94" t="s">
        <v>12550</v>
      </c>
      <c r="C1103" s="120" t="s">
        <v>2321</v>
      </c>
      <c r="D1103" s="96"/>
      <c r="E1103" s="116"/>
      <c r="F1103" s="98"/>
      <c r="G1103" s="94" t="s">
        <v>144</v>
      </c>
      <c r="H1103" s="99"/>
      <c r="I1103" s="99"/>
      <c r="J1103" s="110"/>
      <c r="K1103" s="94"/>
      <c r="L1103" s="111"/>
      <c r="M1103" s="112" t="b">
        <v>1</v>
      </c>
      <c r="N1103" s="113" t="b">
        <v>0</v>
      </c>
      <c r="O1103" s="113" t="b">
        <v>0</v>
      </c>
      <c r="P1103" s="113" t="b">
        <v>0</v>
      </c>
      <c r="Q1103" s="107"/>
      <c r="R1103" s="106" t="str">
        <f t="array" ref="R1103">IFERROR(INDEX('印量調查區'!G:G, MATCH(A1103, '印量調查區'!A:A, 0)), "")</f>
        <v/>
      </c>
      <c r="S1103" s="118" t="s">
        <v>12553</v>
      </c>
      <c r="T1103" s="107"/>
      <c r="U1103" s="107"/>
      <c r="V1103" s="107"/>
      <c r="W1103" s="107"/>
      <c r="X1103" s="107"/>
      <c r="Y1103" s="107"/>
      <c r="Z1103" s="107"/>
      <c r="AA1103" s="107"/>
      <c r="AB1103" s="107"/>
      <c r="AC1103" s="107"/>
      <c r="AD1103" s="107"/>
      <c r="AE1103" s="107"/>
      <c r="AF1103" s="107"/>
      <c r="AG1103" s="107"/>
      <c r="AH1103" s="107"/>
      <c r="AI1103" s="107"/>
      <c r="AJ1103" s="107"/>
      <c r="AK1103" s="107"/>
      <c r="AL1103" s="107"/>
      <c r="AM1103" s="107"/>
      <c r="AN1103" s="105"/>
      <c r="AO1103" s="105"/>
      <c r="AP1103" s="107"/>
      <c r="AQ1103" s="109"/>
      <c r="AR1103" s="109" t="str">
        <f>IFERROR(__xludf.DUMMYFUNCTION("IF(IFERROR(VLOOKUP(A1103, IMPORTRANGE(""https://docs.google.com/spreadsheets/d/1f7uHQQgxgff8nh6aFDrh_cqkeFpcVPsvJILesm778_0"", ""工作表1!A:B""), 2, FALSE), """") &lt;&gt; """", ""有縮圖"", ""無縮圖"")"),"有縮圖")</f>
        <v>有縮圖</v>
      </c>
      <c r="AS1103" s="107"/>
    </row>
    <row r="1104">
      <c r="A1104" s="114" t="s">
        <v>822</v>
      </c>
      <c r="B1104" s="94"/>
      <c r="C1104" s="120" t="s">
        <v>2807</v>
      </c>
      <c r="D1104" s="115" t="s">
        <v>2807</v>
      </c>
      <c r="E1104" s="116"/>
      <c r="F1104" s="98"/>
      <c r="G1104" s="94" t="s">
        <v>144</v>
      </c>
      <c r="H1104" s="99"/>
      <c r="I1104" s="99"/>
      <c r="J1104" s="110"/>
      <c r="K1104" s="98"/>
      <c r="L1104" s="111"/>
      <c r="M1104" s="112" t="b">
        <v>1</v>
      </c>
      <c r="N1104" s="113" t="b">
        <v>0</v>
      </c>
      <c r="O1104" s="113" t="b">
        <v>0</v>
      </c>
      <c r="P1104" s="113" t="b">
        <v>0</v>
      </c>
      <c r="Q1104" s="107"/>
      <c r="R1104" s="106" t="str">
        <f t="array" ref="R1104">IFERROR(INDEX('印量調查區'!G:G, MATCH(A1104, '印量調查區'!A:A, 0)), "")</f>
        <v/>
      </c>
      <c r="S1104" s="118" t="s">
        <v>10092</v>
      </c>
      <c r="T1104" s="107"/>
      <c r="U1104" s="107"/>
      <c r="V1104" s="107"/>
      <c r="W1104" s="107"/>
      <c r="X1104" s="107"/>
      <c r="Y1104" s="107"/>
      <c r="Z1104" s="107"/>
      <c r="AA1104" s="107"/>
      <c r="AB1104" s="107"/>
      <c r="AC1104" s="107"/>
      <c r="AD1104" s="107"/>
      <c r="AE1104" s="107"/>
      <c r="AF1104" s="107"/>
      <c r="AG1104" s="118" t="s">
        <v>10094</v>
      </c>
      <c r="AH1104" s="107"/>
      <c r="AI1104" s="107"/>
      <c r="AJ1104" s="107"/>
      <c r="AK1104" s="107"/>
      <c r="AL1104" s="107"/>
      <c r="AM1104" s="107"/>
      <c r="AN1104" s="107"/>
      <c r="AO1104" s="107"/>
      <c r="AP1104" s="107"/>
      <c r="AQ1104" s="109"/>
      <c r="AR1104" s="109" t="str">
        <f>IFERROR(__xludf.DUMMYFUNCTION("IF(IFERROR(VLOOKUP(A1104, IMPORTRANGE(""https://docs.google.com/spreadsheets/d/1f7uHQQgxgff8nh6aFDrh_cqkeFpcVPsvJILesm778_0"", ""工作表1!A:B""), 2, FALSE), """") &lt;&gt; """", ""有縮圖"", ""無縮圖"")"),"無縮圖")</f>
        <v>無縮圖</v>
      </c>
      <c r="AS1104" s="107"/>
    </row>
    <row r="1105">
      <c r="A1105" s="114" t="s">
        <v>823</v>
      </c>
      <c r="B1105" s="94"/>
      <c r="C1105" s="120" t="s">
        <v>2646</v>
      </c>
      <c r="D1105" s="96"/>
      <c r="E1105" s="115" t="s">
        <v>2646</v>
      </c>
      <c r="F1105" s="98"/>
      <c r="G1105" s="94" t="s">
        <v>1536</v>
      </c>
      <c r="H1105" s="100"/>
      <c r="I1105" s="100"/>
      <c r="J1105" s="117"/>
      <c r="K1105" s="381"/>
      <c r="L1105" s="111"/>
      <c r="M1105" s="112" t="b">
        <v>1</v>
      </c>
      <c r="N1105" s="113" t="b">
        <v>0</v>
      </c>
      <c r="O1105" s="113" t="b">
        <v>0</v>
      </c>
      <c r="P1105" s="113" t="b">
        <v>0</v>
      </c>
      <c r="Q1105" s="105"/>
      <c r="R1105" s="106" t="str">
        <f t="array" ref="R1105">IFERROR(INDEX('印量調查區'!G:G, MATCH(A1105, '印量調查區'!A:A, 0)), "")</f>
        <v/>
      </c>
      <c r="S1105" s="118" t="s">
        <v>13804</v>
      </c>
      <c r="T1105" s="107"/>
      <c r="U1105" s="107"/>
      <c r="V1105" s="107"/>
      <c r="W1105" s="118" t="s">
        <v>13805</v>
      </c>
      <c r="X1105" s="107"/>
      <c r="Y1105" s="107"/>
      <c r="Z1105" s="107"/>
      <c r="AA1105" s="107"/>
      <c r="AB1105" s="107"/>
      <c r="AC1105" s="107"/>
      <c r="AD1105" s="107"/>
      <c r="AE1105" s="118" t="s">
        <v>13806</v>
      </c>
      <c r="AF1105" s="105"/>
      <c r="AG1105" s="107"/>
      <c r="AH1105" s="107"/>
      <c r="AI1105" s="105"/>
      <c r="AJ1105" s="107"/>
      <c r="AK1105" s="105"/>
      <c r="AL1105" s="107"/>
      <c r="AM1105" s="107"/>
      <c r="AN1105" s="107"/>
      <c r="AO1105" s="105"/>
      <c r="AP1105" s="107"/>
      <c r="AQ1105" s="109"/>
      <c r="AR1105" s="109" t="str">
        <f>IFERROR(__xludf.DUMMYFUNCTION("IF(IFERROR(VLOOKUP(A1105, IMPORTRANGE(""https://docs.google.com/spreadsheets/d/1f7uHQQgxgff8nh6aFDrh_cqkeFpcVPsvJILesm778_0"", ""工作表1!A:B""), 2, FALSE), """") &lt;&gt; """", ""有縮圖"", ""無縮圖"")"),"無縮圖")</f>
        <v>無縮圖</v>
      </c>
      <c r="AS1105" s="107"/>
    </row>
    <row r="1106">
      <c r="A1106" s="114" t="s">
        <v>824</v>
      </c>
      <c r="B1106" s="94"/>
      <c r="C1106" s="120" t="s">
        <v>2366</v>
      </c>
      <c r="D1106" s="97" t="s">
        <v>2366</v>
      </c>
      <c r="E1106" s="96"/>
      <c r="F1106" s="98"/>
      <c r="G1106" s="94"/>
      <c r="H1106" s="99"/>
      <c r="I1106" s="99"/>
      <c r="J1106" s="110"/>
      <c r="K1106" s="98"/>
      <c r="L1106" s="111"/>
      <c r="M1106" s="112" t="b">
        <v>0</v>
      </c>
      <c r="N1106" s="113" t="b">
        <v>0</v>
      </c>
      <c r="O1106" s="113" t="b">
        <v>0</v>
      </c>
      <c r="P1106" s="113" t="b">
        <v>0</v>
      </c>
      <c r="Q1106" s="107"/>
      <c r="R1106" s="106" t="str">
        <f t="array" ref="R1106">IFERROR(INDEX('印量調查區'!G:G, MATCH(A1106, '印量調查區'!A:A, 0)), "")</f>
        <v/>
      </c>
      <c r="S1106" s="107"/>
      <c r="T1106" s="107"/>
      <c r="U1106" s="107"/>
      <c r="V1106" s="107"/>
      <c r="W1106" s="107"/>
      <c r="X1106" s="107"/>
      <c r="Y1106" s="107"/>
      <c r="Z1106" s="107"/>
      <c r="AA1106" s="107"/>
      <c r="AB1106" s="107"/>
      <c r="AC1106" s="107"/>
      <c r="AD1106" s="107"/>
      <c r="AE1106" s="107"/>
      <c r="AF1106" s="107"/>
      <c r="AG1106" s="107"/>
      <c r="AH1106" s="107"/>
      <c r="AI1106" s="107"/>
      <c r="AJ1106" s="107"/>
      <c r="AK1106" s="107"/>
      <c r="AL1106" s="107"/>
      <c r="AM1106" s="107"/>
      <c r="AN1106" s="107"/>
      <c r="AO1106" s="107"/>
      <c r="AP1106" s="107"/>
      <c r="AQ1106" s="109"/>
      <c r="AR1106" s="109" t="str">
        <f>IFERROR(__xludf.DUMMYFUNCTION("IF(IFERROR(VLOOKUP(A1106, IMPORTRANGE(""https://docs.google.com/spreadsheets/d/1f7uHQQgxgff8nh6aFDrh_cqkeFpcVPsvJILesm778_0"", ""工作表1!A:B""), 2, FALSE), """") &lt;&gt; """", ""有縮圖"", ""無縮圖"")"),"無縮圖")</f>
        <v>無縮圖</v>
      </c>
      <c r="AS1106" s="107"/>
    </row>
    <row r="1107">
      <c r="A1107" s="114" t="s">
        <v>828</v>
      </c>
      <c r="B1107" s="94"/>
      <c r="C1107" s="120" t="s">
        <v>2251</v>
      </c>
      <c r="D1107" s="116"/>
      <c r="E1107" s="115" t="s">
        <v>2969</v>
      </c>
      <c r="F1107" s="98"/>
      <c r="G1107" s="94" t="s">
        <v>144</v>
      </c>
      <c r="H1107" s="100" t="s">
        <v>34</v>
      </c>
      <c r="I1107" s="100" t="s">
        <v>108</v>
      </c>
      <c r="J1107" s="117" t="s">
        <v>11626</v>
      </c>
      <c r="K1107" s="94" t="s">
        <v>14383</v>
      </c>
      <c r="L1107" s="111"/>
      <c r="M1107" s="112" t="b">
        <v>1</v>
      </c>
      <c r="N1107" s="113" t="b">
        <v>1</v>
      </c>
      <c r="O1107" s="113" t="b">
        <v>0</v>
      </c>
      <c r="P1107" s="113" t="b">
        <v>1</v>
      </c>
      <c r="Q1107" s="105" t="s">
        <v>410</v>
      </c>
      <c r="R1107" s="106" t="str">
        <f t="array" ref="R1107">IFERROR(INDEX('印量調查區'!G:G, MATCH(A1107, '印量調查區'!A:A, 0)), "")</f>
        <v/>
      </c>
      <c r="S1107" s="118" t="s">
        <v>14384</v>
      </c>
      <c r="T1107" s="105"/>
      <c r="U1107" s="105"/>
      <c r="V1107" s="107"/>
      <c r="W1107" s="361" t="s">
        <v>14385</v>
      </c>
      <c r="X1107" s="107"/>
      <c r="Y1107" s="107"/>
      <c r="Z1107" s="118" t="s">
        <v>14386</v>
      </c>
      <c r="AA1107" s="107"/>
      <c r="AB1107" s="107"/>
      <c r="AC1107" s="107"/>
      <c r="AD1107" s="107"/>
      <c r="AE1107" s="105"/>
      <c r="AF1107" s="105"/>
      <c r="AG1107" s="105"/>
      <c r="AH1107" s="107"/>
      <c r="AI1107" s="107"/>
      <c r="AJ1107" s="107"/>
      <c r="AK1107" s="107"/>
      <c r="AL1107" s="105"/>
      <c r="AM1107" s="107"/>
      <c r="AN1107" s="107"/>
      <c r="AO1107" s="118" t="s">
        <v>14387</v>
      </c>
      <c r="AP1107" s="107"/>
      <c r="AQ1107" s="109"/>
      <c r="AR1107" s="109" t="str">
        <f>IFERROR(__xludf.DUMMYFUNCTION("IF(IFERROR(VLOOKUP(A1107, IMPORTRANGE(""https://docs.google.com/spreadsheets/d/1f7uHQQgxgff8nh6aFDrh_cqkeFpcVPsvJILesm778_0"", ""工作表1!A:B""), 2, FALSE), """") &lt;&gt; """", ""有縮圖"", ""無縮圖"")"),"無縮圖")</f>
        <v>無縮圖</v>
      </c>
      <c r="AS1107" s="107"/>
    </row>
    <row r="1108">
      <c r="A1108" s="114" t="s">
        <v>825</v>
      </c>
      <c r="B1108" s="94" t="s">
        <v>12556</v>
      </c>
      <c r="C1108" s="95"/>
      <c r="D1108" s="116"/>
      <c r="E1108" s="97" t="s">
        <v>2503</v>
      </c>
      <c r="F1108" s="98"/>
      <c r="G1108" s="94" t="s">
        <v>144</v>
      </c>
      <c r="H1108" s="100"/>
      <c r="I1108" s="100"/>
      <c r="J1108" s="211"/>
      <c r="K1108" s="94"/>
      <c r="L1108" s="111"/>
      <c r="M1108" s="112" t="b">
        <v>1</v>
      </c>
      <c r="N1108" s="113" t="b">
        <v>0</v>
      </c>
      <c r="O1108" s="113" t="b">
        <v>0</v>
      </c>
      <c r="P1108" s="113" t="b">
        <v>0</v>
      </c>
      <c r="Q1108" s="107"/>
      <c r="R1108" s="106" t="str">
        <f t="array" ref="R1108">IFERROR(INDEX('印量調查區'!G:G, MATCH(A1108, '印量調查區'!A:A, 0)), "")</f>
        <v/>
      </c>
      <c r="S1108" s="107"/>
      <c r="T1108" s="107"/>
      <c r="U1108" s="107"/>
      <c r="V1108" s="107"/>
      <c r="W1108" s="118" t="s">
        <v>12558</v>
      </c>
      <c r="X1108" s="107"/>
      <c r="Y1108" s="105" t="s">
        <v>118</v>
      </c>
      <c r="Z1108" s="118" t="s">
        <v>6661</v>
      </c>
      <c r="AA1108" s="107"/>
      <c r="AB1108" s="107"/>
      <c r="AC1108" s="107"/>
      <c r="AD1108" s="107"/>
      <c r="AE1108" s="107"/>
      <c r="AF1108" s="107"/>
      <c r="AG1108" s="107"/>
      <c r="AH1108" s="107"/>
      <c r="AI1108" s="107"/>
      <c r="AJ1108" s="107"/>
      <c r="AK1108" s="107"/>
      <c r="AL1108" s="107"/>
      <c r="AM1108" s="107"/>
      <c r="AN1108" s="105"/>
      <c r="AO1108" s="183"/>
      <c r="AP1108" s="107"/>
      <c r="AQ1108" s="109"/>
      <c r="AR1108" s="109" t="str">
        <f>IFERROR(__xludf.DUMMYFUNCTION("IF(IFERROR(VLOOKUP(A1108, IMPORTRANGE(""https://docs.google.com/spreadsheets/d/1f7uHQQgxgff8nh6aFDrh_cqkeFpcVPsvJILesm778_0"", ""工作表1!A:B""), 2, FALSE), """") &lt;&gt; """", ""有縮圖"", ""無縮圖"")"),"無縮圖")</f>
        <v>無縮圖</v>
      </c>
      <c r="AS1108" s="183"/>
    </row>
    <row r="1109">
      <c r="A1109" s="114" t="s">
        <v>827</v>
      </c>
      <c r="B1109" s="94" t="s">
        <v>6035</v>
      </c>
      <c r="C1109" s="120" t="s">
        <v>2656</v>
      </c>
      <c r="D1109" s="96"/>
      <c r="E1109" s="116"/>
      <c r="F1109" s="98"/>
      <c r="G1109" s="94" t="s">
        <v>140</v>
      </c>
      <c r="H1109" s="100"/>
      <c r="I1109" s="100"/>
      <c r="J1109" s="110"/>
      <c r="K1109" s="98"/>
      <c r="L1109" s="111"/>
      <c r="M1109" s="112" t="b">
        <v>1</v>
      </c>
      <c r="N1109" s="113" t="b">
        <v>0</v>
      </c>
      <c r="O1109" s="113" t="b">
        <v>0</v>
      </c>
      <c r="P1109" s="113" t="b">
        <v>0</v>
      </c>
      <c r="Q1109" s="107"/>
      <c r="R1109" s="106" t="str">
        <f t="array" ref="R1109">IFERROR(INDEX('印量調查區'!G:G, MATCH(A1109, '印量調查區'!A:A, 0)), "")</f>
        <v/>
      </c>
      <c r="S1109" s="118" t="s">
        <v>6039</v>
      </c>
      <c r="T1109" s="107"/>
      <c r="U1109" s="107"/>
      <c r="V1109" s="107"/>
      <c r="W1109" s="118" t="s">
        <v>6040</v>
      </c>
      <c r="X1109" s="107"/>
      <c r="Y1109" s="107"/>
      <c r="Z1109" s="107"/>
      <c r="AA1109" s="107"/>
      <c r="AB1109" s="107"/>
      <c r="AC1109" s="107"/>
      <c r="AD1109" s="107"/>
      <c r="AE1109" s="118" t="s">
        <v>6041</v>
      </c>
      <c r="AF1109" s="107"/>
      <c r="AG1109" s="118" t="s">
        <v>6042</v>
      </c>
      <c r="AH1109" s="107"/>
      <c r="AI1109" s="107"/>
      <c r="AJ1109" s="107"/>
      <c r="AK1109" s="107"/>
      <c r="AL1109" s="107"/>
      <c r="AM1109" s="107"/>
      <c r="AN1109" s="107"/>
      <c r="AO1109" s="107"/>
      <c r="AP1109" s="107"/>
      <c r="AQ1109" s="109"/>
      <c r="AR1109" s="109" t="str">
        <f>IFERROR(__xludf.DUMMYFUNCTION("IF(IFERROR(VLOOKUP(A1109, IMPORTRANGE(""https://docs.google.com/spreadsheets/d/1f7uHQQgxgff8nh6aFDrh_cqkeFpcVPsvJILesm778_0"", ""工作表1!A:B""), 2, FALSE), """") &lt;&gt; """", ""有縮圖"", ""無縮圖"")"),"無縮圖")</f>
        <v>無縮圖</v>
      </c>
      <c r="AS1109" s="107"/>
    </row>
    <row r="1110">
      <c r="A1110" s="114" t="s">
        <v>829</v>
      </c>
      <c r="B1110" s="94"/>
      <c r="C1110" s="95"/>
      <c r="D1110" s="116"/>
      <c r="E1110" s="97" t="s">
        <v>3065</v>
      </c>
      <c r="F1110" s="98"/>
      <c r="G1110" s="94" t="s">
        <v>144</v>
      </c>
      <c r="H1110" s="100"/>
      <c r="I1110" s="100"/>
      <c r="J1110" s="101"/>
      <c r="K1110" s="94"/>
      <c r="L1110" s="111"/>
      <c r="M1110" s="112" t="b">
        <v>1</v>
      </c>
      <c r="N1110" s="113" t="b">
        <v>0</v>
      </c>
      <c r="O1110" s="113" t="b">
        <v>0</v>
      </c>
      <c r="P1110" s="113" t="b">
        <v>0</v>
      </c>
      <c r="Q1110" s="107"/>
      <c r="R1110" s="106" t="str">
        <f t="array" ref="R1110">IFERROR(INDEX('印量調查區'!G:G, MATCH(A1110, '印量調查區'!A:A, 0)), "")</f>
        <v/>
      </c>
      <c r="S1110" s="118" t="s">
        <v>14388</v>
      </c>
      <c r="T1110" s="107"/>
      <c r="U1110" s="107"/>
      <c r="V1110" s="107"/>
      <c r="W1110" s="118" t="s">
        <v>14389</v>
      </c>
      <c r="X1110" s="107"/>
      <c r="Y1110" s="107"/>
      <c r="Z1110" s="107"/>
      <c r="AA1110" s="107"/>
      <c r="AB1110" s="107"/>
      <c r="AC1110" s="107"/>
      <c r="AD1110" s="107"/>
      <c r="AE1110" s="105"/>
      <c r="AF1110" s="107"/>
      <c r="AG1110" s="107"/>
      <c r="AH1110" s="107"/>
      <c r="AI1110" s="107"/>
      <c r="AJ1110" s="107"/>
      <c r="AK1110" s="107"/>
      <c r="AL1110" s="105"/>
      <c r="AM1110" s="105"/>
      <c r="AN1110" s="105"/>
      <c r="AO1110" s="105"/>
      <c r="AP1110" s="107"/>
      <c r="AQ1110" s="109"/>
      <c r="AR1110" s="109" t="str">
        <f>IFERROR(__xludf.DUMMYFUNCTION("IF(IFERROR(VLOOKUP(A1110, IMPORTRANGE(""https://docs.google.com/spreadsheets/d/1f7uHQQgxgff8nh6aFDrh_cqkeFpcVPsvJILesm778_0"", ""工作表1!A:B""), 2, FALSE), """") &lt;&gt; """", ""有縮圖"", ""無縮圖"")"),"無縮圖")</f>
        <v>無縮圖</v>
      </c>
      <c r="AS1110" s="107"/>
    </row>
    <row r="1111">
      <c r="A1111" s="114" t="s">
        <v>830</v>
      </c>
      <c r="B1111" s="94" t="s">
        <v>14390</v>
      </c>
      <c r="C1111" s="95"/>
      <c r="D1111" s="97" t="s">
        <v>2753</v>
      </c>
      <c r="E1111" s="115" t="s">
        <v>2753</v>
      </c>
      <c r="F1111" s="98"/>
      <c r="G1111" s="94" t="s">
        <v>14391</v>
      </c>
      <c r="H1111" s="100"/>
      <c r="I1111" s="100"/>
      <c r="J1111" s="117"/>
      <c r="K1111" s="94"/>
      <c r="L1111" s="111"/>
      <c r="M1111" s="112" t="b">
        <v>1</v>
      </c>
      <c r="N1111" s="113" t="b">
        <v>0</v>
      </c>
      <c r="O1111" s="113" t="b">
        <v>0</v>
      </c>
      <c r="P1111" s="113" t="b">
        <v>0</v>
      </c>
      <c r="Q1111" s="107"/>
      <c r="R1111" s="106" t="str">
        <f t="array" ref="R1111">IFERROR(INDEX('印量調查區'!G:G, MATCH(A1111, '印量調查區'!A:A, 0)), "")</f>
        <v/>
      </c>
      <c r="S1111" s="118" t="s">
        <v>14392</v>
      </c>
      <c r="T1111" s="107"/>
      <c r="U1111" s="107"/>
      <c r="V1111" s="107"/>
      <c r="W1111" s="118" t="s">
        <v>14393</v>
      </c>
      <c r="X1111" s="107"/>
      <c r="Y1111" s="105"/>
      <c r="Z1111" s="107"/>
      <c r="AA1111" s="107"/>
      <c r="AB1111" s="107"/>
      <c r="AC1111" s="107"/>
      <c r="AD1111" s="107"/>
      <c r="AE1111" s="105"/>
      <c r="AF1111" s="105"/>
      <c r="AG1111" s="107"/>
      <c r="AH1111" s="107"/>
      <c r="AI1111" s="105"/>
      <c r="AJ1111" s="105"/>
      <c r="AK1111" s="107"/>
      <c r="AL1111" s="105"/>
      <c r="AM1111" s="107"/>
      <c r="AN1111" s="107"/>
      <c r="AO1111" s="105"/>
      <c r="AP1111" s="107"/>
      <c r="AQ1111" s="109"/>
      <c r="AR1111" s="109" t="str">
        <f>IFERROR(__xludf.DUMMYFUNCTION("IF(IFERROR(VLOOKUP(A1111, IMPORTRANGE(""https://docs.google.com/spreadsheets/d/1f7uHQQgxgff8nh6aFDrh_cqkeFpcVPsvJILesm778_0"", ""工作表1!A:B""), 2, FALSE), """") &lt;&gt; """", ""有縮圖"", ""無縮圖"")"),"無縮圖")</f>
        <v>無縮圖</v>
      </c>
      <c r="AS1111" s="107"/>
    </row>
    <row r="1112">
      <c r="A1112" s="114" t="s">
        <v>832</v>
      </c>
      <c r="B1112" s="94"/>
      <c r="C1112" s="95"/>
      <c r="D1112" s="97" t="s">
        <v>2752</v>
      </c>
      <c r="E1112" s="115" t="s">
        <v>2752</v>
      </c>
      <c r="F1112" s="98"/>
      <c r="G1112" s="94" t="s">
        <v>3240</v>
      </c>
      <c r="H1112" s="100"/>
      <c r="I1112" s="100"/>
      <c r="J1112" s="110"/>
      <c r="K1112" s="94"/>
      <c r="L1112" s="111"/>
      <c r="M1112" s="112" t="b">
        <v>1</v>
      </c>
      <c r="N1112" s="113" t="b">
        <v>0</v>
      </c>
      <c r="O1112" s="113" t="b">
        <v>0</v>
      </c>
      <c r="P1112" s="113" t="b">
        <v>0</v>
      </c>
      <c r="Q1112" s="107"/>
      <c r="R1112" s="106" t="str">
        <f t="array" ref="R1112">IFERROR(INDEX('印量調查區'!G:G, MATCH(A1112, '印量調查區'!A:A, 0)), "")</f>
        <v/>
      </c>
      <c r="S1112" s="118" t="s">
        <v>14394</v>
      </c>
      <c r="T1112" s="107"/>
      <c r="U1112" s="107"/>
      <c r="V1112" s="107"/>
      <c r="W1112" s="118" t="s">
        <v>14395</v>
      </c>
      <c r="X1112" s="107"/>
      <c r="Y1112" s="107"/>
      <c r="Z1112" s="118" t="s">
        <v>14396</v>
      </c>
      <c r="AA1112" s="107"/>
      <c r="AB1112" s="107"/>
      <c r="AC1112" s="107"/>
      <c r="AD1112" s="107"/>
      <c r="AE1112" s="118" t="s">
        <v>14397</v>
      </c>
      <c r="AF1112" s="107"/>
      <c r="AG1112" s="107"/>
      <c r="AH1112" s="107"/>
      <c r="AI1112" s="107"/>
      <c r="AJ1112" s="107"/>
      <c r="AK1112" s="118" t="s">
        <v>14398</v>
      </c>
      <c r="AL1112" s="107"/>
      <c r="AM1112" s="107"/>
      <c r="AN1112" s="107"/>
      <c r="AO1112" s="105"/>
      <c r="AP1112" s="107"/>
      <c r="AQ1112" s="109"/>
      <c r="AR1112" s="109" t="str">
        <f>IFERROR(__xludf.DUMMYFUNCTION("IF(IFERROR(VLOOKUP(A1112, IMPORTRANGE(""https://docs.google.com/spreadsheets/d/1f7uHQQgxgff8nh6aFDrh_cqkeFpcVPsvJILesm778_0"", ""工作表1!A:B""), 2, FALSE), """") &lt;&gt; """", ""有縮圖"", ""無縮圖"")"),"無縮圖")</f>
        <v>無縮圖</v>
      </c>
      <c r="AS1112" s="107"/>
    </row>
    <row r="1113">
      <c r="A1113" s="114" t="s">
        <v>833</v>
      </c>
      <c r="B1113" s="94" t="s">
        <v>12905</v>
      </c>
      <c r="C1113" s="95"/>
      <c r="D1113" s="116"/>
      <c r="E1113" s="97" t="s">
        <v>2930</v>
      </c>
      <c r="F1113" s="98"/>
      <c r="G1113" s="94" t="s">
        <v>12906</v>
      </c>
      <c r="H1113" s="100"/>
      <c r="I1113" s="100"/>
      <c r="J1113" s="117"/>
      <c r="K1113" s="94"/>
      <c r="L1113" s="111"/>
      <c r="M1113" s="112" t="b">
        <v>1</v>
      </c>
      <c r="N1113" s="113" t="b">
        <v>0</v>
      </c>
      <c r="O1113" s="113" t="b">
        <v>0</v>
      </c>
      <c r="P1113" s="113" t="b">
        <v>0</v>
      </c>
      <c r="Q1113" s="107"/>
      <c r="R1113" s="106" t="str">
        <f t="array" ref="R1113">IFERROR(INDEX('印量調查區'!G:G, MATCH(A1113, '印量調查區'!A:A, 0)), "")</f>
        <v/>
      </c>
      <c r="S1113" s="118" t="s">
        <v>12908</v>
      </c>
      <c r="T1113" s="107"/>
      <c r="U1113" s="107"/>
      <c r="V1113" s="107"/>
      <c r="W1113" s="118" t="s">
        <v>12910</v>
      </c>
      <c r="X1113" s="107"/>
      <c r="Y1113" s="105" t="s">
        <v>118</v>
      </c>
      <c r="Z1113" s="107"/>
      <c r="AA1113" s="107"/>
      <c r="AB1113" s="107"/>
      <c r="AC1113" s="107"/>
      <c r="AD1113" s="107"/>
      <c r="AE1113" s="105" t="s">
        <v>124</v>
      </c>
      <c r="AF1113" s="107"/>
      <c r="AG1113" s="107"/>
      <c r="AH1113" s="107"/>
      <c r="AI1113" s="107"/>
      <c r="AJ1113" s="107"/>
      <c r="AK1113" s="105" t="s">
        <v>623</v>
      </c>
      <c r="AL1113" s="107"/>
      <c r="AM1113" s="107"/>
      <c r="AN1113" s="107"/>
      <c r="AO1113" s="105"/>
      <c r="AP1113" s="107"/>
      <c r="AQ1113" s="109"/>
      <c r="AR1113" s="109" t="str">
        <f>IFERROR(__xludf.DUMMYFUNCTION("IF(IFERROR(VLOOKUP(A1113, IMPORTRANGE(""https://docs.google.com/spreadsheets/d/1f7uHQQgxgff8nh6aFDrh_cqkeFpcVPsvJILesm778_0"", ""工作表1!A:B""), 2, FALSE), """") &lt;&gt; """", ""有縮圖"", ""無縮圖"")"),"無縮圖")</f>
        <v>無縮圖</v>
      </c>
      <c r="AS1113" s="107"/>
    </row>
    <row r="1114">
      <c r="A1114" s="114" t="s">
        <v>835</v>
      </c>
      <c r="B1114" s="94"/>
      <c r="C1114" s="95"/>
      <c r="D1114" s="96"/>
      <c r="E1114" s="97" t="s">
        <v>3660</v>
      </c>
      <c r="F1114" s="98"/>
      <c r="G1114" s="94" t="s">
        <v>144</v>
      </c>
      <c r="H1114" s="100"/>
      <c r="I1114" s="100"/>
      <c r="J1114" s="110"/>
      <c r="K1114" s="94"/>
      <c r="L1114" s="111"/>
      <c r="M1114" s="112" t="b">
        <v>1</v>
      </c>
      <c r="N1114" s="113" t="b">
        <v>0</v>
      </c>
      <c r="O1114" s="113" t="b">
        <v>0</v>
      </c>
      <c r="P1114" s="113" t="b">
        <v>0</v>
      </c>
      <c r="Q1114" s="107"/>
      <c r="R1114" s="106" t="str">
        <f t="array" ref="R1114">IFERROR(INDEX('印量調查區'!G:G, MATCH(A1114, '印量調查區'!A:A, 0)), "")</f>
        <v/>
      </c>
      <c r="S1114" s="107"/>
      <c r="T1114" s="107"/>
      <c r="U1114" s="107"/>
      <c r="V1114" s="107"/>
      <c r="W1114" s="118" t="s">
        <v>9748</v>
      </c>
      <c r="X1114" s="107"/>
      <c r="Y1114" s="107"/>
      <c r="Z1114" s="107"/>
      <c r="AA1114" s="107"/>
      <c r="AB1114" s="107"/>
      <c r="AC1114" s="107"/>
      <c r="AD1114" s="107"/>
      <c r="AE1114" s="107"/>
      <c r="AF1114" s="107"/>
      <c r="AG1114" s="107"/>
      <c r="AH1114" s="107"/>
      <c r="AI1114" s="107"/>
      <c r="AJ1114" s="107"/>
      <c r="AK1114" s="107"/>
      <c r="AL1114" s="107"/>
      <c r="AM1114" s="107"/>
      <c r="AN1114" s="107"/>
      <c r="AO1114" s="105"/>
      <c r="AP1114" s="107"/>
      <c r="AQ1114" s="109"/>
      <c r="AR1114" s="109" t="str">
        <f>IFERROR(__xludf.DUMMYFUNCTION("IF(IFERROR(VLOOKUP(A1114, IMPORTRANGE(""https://docs.google.com/spreadsheets/d/1f7uHQQgxgff8nh6aFDrh_cqkeFpcVPsvJILesm778_0"", ""工作表1!A:B""), 2, FALSE), """") &lt;&gt; """", ""有縮圖"", ""無縮圖"")"),"無縮圖")</f>
        <v>無縮圖</v>
      </c>
      <c r="AS1114" s="107"/>
    </row>
    <row r="1115">
      <c r="A1115" s="114" t="s">
        <v>836</v>
      </c>
      <c r="B1115" s="94"/>
      <c r="C1115" s="120" t="s">
        <v>1948</v>
      </c>
      <c r="D1115" s="97" t="s">
        <v>1948</v>
      </c>
      <c r="E1115" s="116"/>
      <c r="F1115" s="98"/>
      <c r="G1115" s="94" t="s">
        <v>144</v>
      </c>
      <c r="H1115" s="99"/>
      <c r="I1115" s="99"/>
      <c r="J1115" s="110"/>
      <c r="K1115" s="94"/>
      <c r="L1115" s="102"/>
      <c r="M1115" s="112" t="b">
        <v>1</v>
      </c>
      <c r="N1115" s="113" t="b">
        <v>0</v>
      </c>
      <c r="O1115" s="113" t="b">
        <v>0</v>
      </c>
      <c r="P1115" s="113" t="b">
        <v>0</v>
      </c>
      <c r="Q1115" s="107"/>
      <c r="R1115" s="106" t="str">
        <f t="array" ref="R1115">IFERROR(INDEX('印量調查區'!G:G, MATCH(A1115, '印量調查區'!A:A, 0)), "")</f>
        <v/>
      </c>
      <c r="S1115" s="118" t="s">
        <v>14399</v>
      </c>
      <c r="T1115" s="107"/>
      <c r="U1115" s="107"/>
      <c r="V1115" s="107"/>
      <c r="W1115" s="107"/>
      <c r="X1115" s="107"/>
      <c r="Y1115" s="107"/>
      <c r="Z1115" s="107"/>
      <c r="AA1115" s="107"/>
      <c r="AB1115" s="107"/>
      <c r="AC1115" s="107"/>
      <c r="AD1115" s="107"/>
      <c r="AE1115" s="107"/>
      <c r="AF1115" s="107"/>
      <c r="AG1115" s="107"/>
      <c r="AH1115" s="107"/>
      <c r="AI1115" s="107"/>
      <c r="AJ1115" s="107"/>
      <c r="AK1115" s="107"/>
      <c r="AL1115" s="107"/>
      <c r="AM1115" s="107"/>
      <c r="AN1115" s="107"/>
      <c r="AO1115" s="105"/>
      <c r="AP1115" s="107"/>
      <c r="AQ1115" s="109"/>
      <c r="AR1115" s="109" t="str">
        <f>IFERROR(__xludf.DUMMYFUNCTION("IF(IFERROR(VLOOKUP(A1115, IMPORTRANGE(""https://docs.google.com/spreadsheets/d/1f7uHQQgxgff8nh6aFDrh_cqkeFpcVPsvJILesm778_0"", ""工作表1!A:B""), 2, FALSE), """") &lt;&gt; """", ""有縮圖"", ""無縮圖"")"),"無縮圖")</f>
        <v>無縮圖</v>
      </c>
      <c r="AS1115" s="107"/>
    </row>
    <row r="1116">
      <c r="A1116" s="114" t="s">
        <v>838</v>
      </c>
      <c r="B1116" s="94"/>
      <c r="C1116" s="120" t="s">
        <v>2821</v>
      </c>
      <c r="D1116" s="115" t="s">
        <v>2823</v>
      </c>
      <c r="E1116" s="96"/>
      <c r="F1116" s="98"/>
      <c r="G1116" s="94" t="s">
        <v>144</v>
      </c>
      <c r="H1116" s="99"/>
      <c r="I1116" s="100" t="s">
        <v>108</v>
      </c>
      <c r="J1116" s="117" t="s">
        <v>14400</v>
      </c>
      <c r="K1116" s="94" t="s">
        <v>83</v>
      </c>
      <c r="L1116" s="111"/>
      <c r="M1116" s="112" t="b">
        <v>1</v>
      </c>
      <c r="N1116" s="113" t="b">
        <v>1</v>
      </c>
      <c r="O1116" s="113" t="b">
        <v>1</v>
      </c>
      <c r="P1116" s="113" t="b">
        <v>0</v>
      </c>
      <c r="Q1116" s="105"/>
      <c r="R1116" s="106" t="str">
        <f t="array" ref="R1116">IFERROR(INDEX('印量調查區'!G:G, MATCH(A1116, '印量調查區'!A:A, 0)), "")</f>
        <v/>
      </c>
      <c r="S1116" s="105"/>
      <c r="T1116" s="107"/>
      <c r="U1116" s="107"/>
      <c r="V1116" s="107"/>
      <c r="W1116" s="118" t="s">
        <v>14401</v>
      </c>
      <c r="X1116" s="107"/>
      <c r="Y1116" s="107"/>
      <c r="Z1116" s="107"/>
      <c r="AA1116" s="118" t="s">
        <v>14402</v>
      </c>
      <c r="AB1116" s="107"/>
      <c r="AC1116" s="107"/>
      <c r="AD1116" s="107"/>
      <c r="AE1116" s="105"/>
      <c r="AF1116" s="105"/>
      <c r="AG1116" s="107"/>
      <c r="AH1116" s="107"/>
      <c r="AI1116" s="107"/>
      <c r="AJ1116" s="107"/>
      <c r="AK1116" s="107"/>
      <c r="AL1116" s="105"/>
      <c r="AM1116" s="107"/>
      <c r="AN1116" s="118" t="s">
        <v>14403</v>
      </c>
      <c r="AO1116" s="107"/>
      <c r="AP1116" s="107"/>
      <c r="AQ1116" s="109"/>
      <c r="AR1116" s="109" t="str">
        <f>IFERROR(__xludf.DUMMYFUNCTION("IF(IFERROR(VLOOKUP(A1116, IMPORTRANGE(""https://docs.google.com/spreadsheets/d/1f7uHQQgxgff8nh6aFDrh_cqkeFpcVPsvJILesm778_0"", ""工作表1!A:B""), 2, FALSE), """") &lt;&gt; """", ""有縮圖"", ""無縮圖"")"),"無縮圖")</f>
        <v>無縮圖</v>
      </c>
      <c r="AS1116" s="107"/>
    </row>
    <row r="1117">
      <c r="A1117" s="114" t="s">
        <v>839</v>
      </c>
      <c r="B1117" s="94" t="s">
        <v>14404</v>
      </c>
      <c r="C1117" s="120" t="s">
        <v>2053</v>
      </c>
      <c r="D1117" s="116"/>
      <c r="E1117" s="116"/>
      <c r="F1117" s="98"/>
      <c r="G1117" s="94" t="s">
        <v>144</v>
      </c>
      <c r="H1117" s="100"/>
      <c r="I1117" s="100" t="s">
        <v>108</v>
      </c>
      <c r="J1117" s="117" t="s">
        <v>5237</v>
      </c>
      <c r="K1117" s="94" t="s">
        <v>83</v>
      </c>
      <c r="L1117" s="111"/>
      <c r="M1117" s="112" t="b">
        <v>1</v>
      </c>
      <c r="N1117" s="113" t="b">
        <v>1</v>
      </c>
      <c r="O1117" s="113" t="b">
        <v>0</v>
      </c>
      <c r="P1117" s="113" t="b">
        <v>0</v>
      </c>
      <c r="Q1117" s="107"/>
      <c r="R1117" s="106" t="str">
        <f t="array" ref="R1117">IFERROR(INDEX('印量調查區'!G:G, MATCH(A1117, '印量調查區'!A:A, 0)), "")</f>
        <v/>
      </c>
      <c r="S1117" s="107"/>
      <c r="T1117" s="107"/>
      <c r="U1117" s="107"/>
      <c r="V1117" s="107"/>
      <c r="W1117" s="118" t="s">
        <v>14405</v>
      </c>
      <c r="X1117" s="107"/>
      <c r="Y1117" s="107"/>
      <c r="Z1117" s="118" t="s">
        <v>14406</v>
      </c>
      <c r="AA1117" s="107"/>
      <c r="AB1117" s="107"/>
      <c r="AC1117" s="107"/>
      <c r="AD1117" s="107"/>
      <c r="AE1117" s="107"/>
      <c r="AF1117" s="107"/>
      <c r="AG1117" s="107"/>
      <c r="AH1117" s="107"/>
      <c r="AI1117" s="107"/>
      <c r="AJ1117" s="107"/>
      <c r="AK1117" s="107"/>
      <c r="AL1117" s="107"/>
      <c r="AM1117" s="118" t="s">
        <v>14407</v>
      </c>
      <c r="AN1117" s="105"/>
      <c r="AO1117" s="107"/>
      <c r="AP1117" s="107"/>
      <c r="AQ1117" s="109"/>
      <c r="AR1117" s="109" t="str">
        <f>IFERROR(__xludf.DUMMYFUNCTION("IF(IFERROR(VLOOKUP(A1117, IMPORTRANGE(""https://docs.google.com/spreadsheets/d/1f7uHQQgxgff8nh6aFDrh_cqkeFpcVPsvJILesm778_0"", ""工作表1!A:B""), 2, FALSE), """") &lt;&gt; """", ""有縮圖"", ""無縮圖"")"),"無縮圖")</f>
        <v>無縮圖</v>
      </c>
      <c r="AS1117" s="107"/>
    </row>
    <row r="1118">
      <c r="A1118" s="114" t="s">
        <v>840</v>
      </c>
      <c r="B1118" s="94" t="s">
        <v>840</v>
      </c>
      <c r="C1118" s="120" t="s">
        <v>1974</v>
      </c>
      <c r="D1118" s="97" t="s">
        <v>1974</v>
      </c>
      <c r="E1118" s="96"/>
      <c r="F1118" s="98"/>
      <c r="G1118" s="94" t="s">
        <v>144</v>
      </c>
      <c r="H1118" s="100" t="s">
        <v>34</v>
      </c>
      <c r="I1118" s="100" t="s">
        <v>108</v>
      </c>
      <c r="J1118" s="117" t="s">
        <v>75</v>
      </c>
      <c r="K1118" s="94" t="s">
        <v>14408</v>
      </c>
      <c r="L1118" s="111"/>
      <c r="M1118" s="112" t="b">
        <v>1</v>
      </c>
      <c r="N1118" s="113" t="b">
        <v>1</v>
      </c>
      <c r="O1118" s="113" t="b">
        <v>1</v>
      </c>
      <c r="P1118" s="113" t="b">
        <v>1</v>
      </c>
      <c r="Q1118" s="107"/>
      <c r="R1118" s="106" t="str">
        <f t="array" ref="R1118">IFERROR(INDEX('印量調查區'!G:G, MATCH(A1118, '印量調查區'!A:A, 0)), "")</f>
        <v/>
      </c>
      <c r="S1118" s="118" t="s">
        <v>8285</v>
      </c>
      <c r="T1118" s="107"/>
      <c r="U1118" s="107"/>
      <c r="V1118" s="107"/>
      <c r="W1118" s="118" t="s">
        <v>8287</v>
      </c>
      <c r="X1118" s="107"/>
      <c r="Y1118" s="107"/>
      <c r="Z1118" s="118" t="s">
        <v>8288</v>
      </c>
      <c r="AA1118" s="107"/>
      <c r="AB1118" s="107"/>
      <c r="AC1118" s="107"/>
      <c r="AD1118" s="107"/>
      <c r="AE1118" s="107"/>
      <c r="AF1118" s="107"/>
      <c r="AG1118" s="107"/>
      <c r="AH1118" s="107"/>
      <c r="AI1118" s="107"/>
      <c r="AJ1118" s="107"/>
      <c r="AK1118" s="107"/>
      <c r="AL1118" s="118" t="s">
        <v>8289</v>
      </c>
      <c r="AM1118" s="107"/>
      <c r="AN1118" s="108" t="s">
        <v>14409</v>
      </c>
      <c r="AO1118" s="118" t="s">
        <v>14410</v>
      </c>
      <c r="AP1118" s="107"/>
      <c r="AQ1118" s="109"/>
      <c r="AR1118" s="109" t="str">
        <f>IFERROR(__xludf.DUMMYFUNCTION("IF(IFERROR(VLOOKUP(A1118, IMPORTRANGE(""https://docs.google.com/spreadsheets/d/1f7uHQQgxgff8nh6aFDrh_cqkeFpcVPsvJILesm778_0"", ""工作表1!A:B""), 2, FALSE), """") &lt;&gt; """", ""有縮圖"", ""無縮圖"")"),"無縮圖")</f>
        <v>無縮圖</v>
      </c>
      <c r="AS1118" s="107"/>
    </row>
    <row r="1119">
      <c r="A1119" s="114" t="s">
        <v>841</v>
      </c>
      <c r="B1119" s="94"/>
      <c r="C1119" s="95"/>
      <c r="D1119" s="97" t="s">
        <v>3358</v>
      </c>
      <c r="E1119" s="97" t="s">
        <v>3349</v>
      </c>
      <c r="F1119" s="98"/>
      <c r="G1119" s="94" t="s">
        <v>140</v>
      </c>
      <c r="H1119" s="100"/>
      <c r="I1119" s="100"/>
      <c r="J1119" s="110"/>
      <c r="K1119" s="94"/>
      <c r="L1119" s="111"/>
      <c r="M1119" s="112" t="b">
        <v>1</v>
      </c>
      <c r="N1119" s="113" t="b">
        <v>0</v>
      </c>
      <c r="O1119" s="113" t="b">
        <v>1</v>
      </c>
      <c r="P1119" s="113" t="b">
        <v>0</v>
      </c>
      <c r="Q1119" s="107"/>
      <c r="R1119" s="106" t="str">
        <f t="array" ref="R1119">IFERROR(INDEX('印量調查區'!G:G, MATCH(A1119, '印量調查區'!A:A, 0)), "")</f>
        <v/>
      </c>
      <c r="S1119" s="118" t="s">
        <v>13808</v>
      </c>
      <c r="T1119" s="107"/>
      <c r="U1119" s="107"/>
      <c r="V1119" s="107"/>
      <c r="W1119" s="107"/>
      <c r="X1119" s="107"/>
      <c r="Y1119" s="107"/>
      <c r="Z1119" s="107"/>
      <c r="AA1119" s="107"/>
      <c r="AB1119" s="107"/>
      <c r="AC1119" s="107"/>
      <c r="AD1119" s="107"/>
      <c r="AE1119" s="107"/>
      <c r="AF1119" s="107"/>
      <c r="AG1119" s="107"/>
      <c r="AH1119" s="107"/>
      <c r="AI1119" s="107"/>
      <c r="AJ1119" s="107"/>
      <c r="AK1119" s="107"/>
      <c r="AL1119" s="107"/>
      <c r="AM1119" s="107"/>
      <c r="AN1119" s="118" t="s">
        <v>14411</v>
      </c>
      <c r="AO1119" s="105"/>
      <c r="AP1119" s="107"/>
      <c r="AQ1119" s="109"/>
      <c r="AR1119" s="109" t="str">
        <f>IFERROR(__xludf.DUMMYFUNCTION("IF(IFERROR(VLOOKUP(A1119, IMPORTRANGE(""https://docs.google.com/spreadsheets/d/1f7uHQQgxgff8nh6aFDrh_cqkeFpcVPsvJILesm778_0"", ""工作表1!A:B""), 2, FALSE), """") &lt;&gt; """", ""有縮圖"", ""無縮圖"")"),"無縮圖")</f>
        <v>無縮圖</v>
      </c>
      <c r="AS1119" s="107"/>
    </row>
    <row r="1120">
      <c r="A1120" s="114" t="s">
        <v>842</v>
      </c>
      <c r="B1120" s="94"/>
      <c r="C1120" s="95"/>
      <c r="D1120" s="116"/>
      <c r="E1120" s="115" t="s">
        <v>2888</v>
      </c>
      <c r="F1120" s="98"/>
      <c r="G1120" s="94" t="s">
        <v>144</v>
      </c>
      <c r="H1120" s="99"/>
      <c r="I1120" s="100" t="s">
        <v>108</v>
      </c>
      <c r="J1120" s="117" t="s">
        <v>145</v>
      </c>
      <c r="K1120" s="94"/>
      <c r="L1120" s="111"/>
      <c r="M1120" s="112" t="b">
        <v>1</v>
      </c>
      <c r="N1120" s="113" t="b">
        <v>1</v>
      </c>
      <c r="O1120" s="113" t="b">
        <v>0</v>
      </c>
      <c r="P1120" s="113" t="b">
        <v>0</v>
      </c>
      <c r="Q1120" s="107"/>
      <c r="R1120" s="106" t="str">
        <f t="array" ref="R1120">IFERROR(INDEX('印量調查區'!G:G, MATCH(A1120, '印量調查區'!A:A, 0)), "")</f>
        <v/>
      </c>
      <c r="S1120" s="118" t="s">
        <v>14412</v>
      </c>
      <c r="T1120" s="107"/>
      <c r="U1120" s="107"/>
      <c r="V1120" s="107"/>
      <c r="W1120" s="118" t="s">
        <v>14413</v>
      </c>
      <c r="X1120" s="107"/>
      <c r="Y1120" s="107"/>
      <c r="Z1120" s="118" t="s">
        <v>14414</v>
      </c>
      <c r="AA1120" s="107"/>
      <c r="AB1120" s="107"/>
      <c r="AC1120" s="107"/>
      <c r="AD1120" s="107"/>
      <c r="AE1120" s="107"/>
      <c r="AF1120" s="107"/>
      <c r="AG1120" s="107"/>
      <c r="AH1120" s="107"/>
      <c r="AI1120" s="118" t="s">
        <v>14415</v>
      </c>
      <c r="AJ1120" s="118" t="s">
        <v>14416</v>
      </c>
      <c r="AK1120" s="107"/>
      <c r="AL1120" s="107"/>
      <c r="AM1120" s="107"/>
      <c r="AN1120" s="107"/>
      <c r="AO1120" s="107"/>
      <c r="AP1120" s="107"/>
      <c r="AQ1120" s="109"/>
      <c r="AR1120" s="109" t="str">
        <f>IFERROR(__xludf.DUMMYFUNCTION("IF(IFERROR(VLOOKUP(A1120, IMPORTRANGE(""https://docs.google.com/spreadsheets/d/1f7uHQQgxgff8nh6aFDrh_cqkeFpcVPsvJILesm778_0"", ""工作表1!A:B""), 2, FALSE), """") &lt;&gt; """", ""有縮圖"", ""無縮圖"")"),"無縮圖")</f>
        <v>無縮圖</v>
      </c>
      <c r="AS1120" s="107"/>
    </row>
    <row r="1121">
      <c r="A1121" s="114" t="s">
        <v>844</v>
      </c>
      <c r="B1121" s="94"/>
      <c r="C1121" s="120" t="s">
        <v>2858</v>
      </c>
      <c r="D1121" s="115" t="s">
        <v>2858</v>
      </c>
      <c r="E1121" s="97" t="s">
        <v>2858</v>
      </c>
      <c r="F1121" s="98"/>
      <c r="G1121" s="94" t="s">
        <v>5095</v>
      </c>
      <c r="H1121" s="100"/>
      <c r="I1121" s="99"/>
      <c r="J1121" s="110"/>
      <c r="K1121" s="94"/>
      <c r="L1121" s="111"/>
      <c r="M1121" s="112" t="b">
        <v>1</v>
      </c>
      <c r="N1121" s="113" t="b">
        <v>0</v>
      </c>
      <c r="O1121" s="113" t="b">
        <v>0</v>
      </c>
      <c r="P1121" s="113" t="b">
        <v>0</v>
      </c>
      <c r="Q1121" s="107"/>
      <c r="R1121" s="106" t="str">
        <f t="array" ref="R1121">IFERROR(INDEX('印量調查區'!G:G, MATCH(A1121, '印量調查區'!A:A, 0)), "")</f>
        <v/>
      </c>
      <c r="S1121" s="118" t="s">
        <v>5099</v>
      </c>
      <c r="T1121" s="107"/>
      <c r="U1121" s="107"/>
      <c r="V1121" s="107"/>
      <c r="W1121" s="118" t="s">
        <v>5100</v>
      </c>
      <c r="X1121" s="107"/>
      <c r="Y1121" s="107"/>
      <c r="Z1121" s="107"/>
      <c r="AA1121" s="107"/>
      <c r="AB1121" s="107"/>
      <c r="AC1121" s="107"/>
      <c r="AD1121" s="107"/>
      <c r="AE1121" s="118" t="s">
        <v>5102</v>
      </c>
      <c r="AF1121" s="107"/>
      <c r="AG1121" s="107"/>
      <c r="AH1121" s="107"/>
      <c r="AI1121" s="107"/>
      <c r="AJ1121" s="107"/>
      <c r="AK1121" s="107"/>
      <c r="AL1121" s="107"/>
      <c r="AM1121" s="107"/>
      <c r="AN1121" s="105"/>
      <c r="AO1121" s="107"/>
      <c r="AP1121" s="107"/>
      <c r="AQ1121" s="109"/>
      <c r="AR1121" s="109" t="str">
        <f>IFERROR(__xludf.DUMMYFUNCTION("IF(IFERROR(VLOOKUP(A1121, IMPORTRANGE(""https://docs.google.com/spreadsheets/d/1f7uHQQgxgff8nh6aFDrh_cqkeFpcVPsvJILesm778_0"", ""工作表1!A:B""), 2, FALSE), """") &lt;&gt; """", ""有縮圖"", ""無縮圖"")"),"無縮圖")</f>
        <v>無縮圖</v>
      </c>
      <c r="AS1121" s="107"/>
    </row>
    <row r="1122">
      <c r="A1122" s="114" t="s">
        <v>845</v>
      </c>
      <c r="B1122" s="94"/>
      <c r="C1122" s="120" t="s">
        <v>2150</v>
      </c>
      <c r="D1122" s="97" t="s">
        <v>2150</v>
      </c>
      <c r="E1122" s="116"/>
      <c r="F1122" s="98"/>
      <c r="G1122" s="94" t="s">
        <v>144</v>
      </c>
      <c r="H1122" s="100"/>
      <c r="I1122" s="100"/>
      <c r="J1122" s="117"/>
      <c r="K1122" s="94"/>
      <c r="L1122" s="111"/>
      <c r="M1122" s="112" t="b">
        <v>1</v>
      </c>
      <c r="N1122" s="113" t="b">
        <v>0</v>
      </c>
      <c r="O1122" s="113" t="b">
        <v>0</v>
      </c>
      <c r="P1122" s="113" t="b">
        <v>0</v>
      </c>
      <c r="Q1122" s="107"/>
      <c r="R1122" s="106" t="str">
        <f t="array" ref="R1122">IFERROR(INDEX('印量調查區'!G:G, MATCH(A1122, '印量調查區'!A:A, 0)), "")</f>
        <v/>
      </c>
      <c r="S1122" s="107"/>
      <c r="T1122" s="107"/>
      <c r="U1122" s="107"/>
      <c r="V1122" s="107"/>
      <c r="W1122" s="118" t="s">
        <v>14417</v>
      </c>
      <c r="Y1122" s="107"/>
      <c r="Z1122" s="118" t="s">
        <v>14418</v>
      </c>
      <c r="AA1122" s="107"/>
      <c r="AB1122" s="107"/>
      <c r="AC1122" s="107"/>
      <c r="AD1122" s="107"/>
      <c r="AE1122" s="105"/>
      <c r="AF1122" s="107"/>
      <c r="AG1122" s="107"/>
      <c r="AH1122" s="107"/>
      <c r="AI1122" s="107"/>
      <c r="AJ1122" s="107"/>
      <c r="AK1122" s="118" t="s">
        <v>14419</v>
      </c>
      <c r="AL1122" s="107"/>
      <c r="AM1122" s="107"/>
      <c r="AN1122" s="107"/>
      <c r="AO1122" s="105"/>
      <c r="AP1122" s="107"/>
      <c r="AQ1122" s="109"/>
      <c r="AR1122" s="109" t="str">
        <f>IFERROR(__xludf.DUMMYFUNCTION("IF(IFERROR(VLOOKUP(A1122, IMPORTRANGE(""https://docs.google.com/spreadsheets/d/1f7uHQQgxgff8nh6aFDrh_cqkeFpcVPsvJILesm778_0"", ""工作表1!A:B""), 2, FALSE), """") &lt;&gt; """", ""有縮圖"", ""無縮圖"")"),"無縮圖")</f>
        <v>無縮圖</v>
      </c>
      <c r="AS1122" s="107"/>
    </row>
    <row r="1123">
      <c r="A1123" s="114" t="s">
        <v>846</v>
      </c>
      <c r="B1123" s="94" t="s">
        <v>7015</v>
      </c>
      <c r="C1123" s="120" t="s">
        <v>2498</v>
      </c>
      <c r="D1123" s="97" t="s">
        <v>3192</v>
      </c>
      <c r="E1123" s="116"/>
      <c r="F1123" s="98"/>
      <c r="G1123" s="94" t="s">
        <v>144</v>
      </c>
      <c r="H1123" s="100"/>
      <c r="I1123" s="100" t="s">
        <v>108</v>
      </c>
      <c r="J1123" s="117" t="s">
        <v>145</v>
      </c>
      <c r="K1123" s="94"/>
      <c r="L1123" s="111"/>
      <c r="M1123" s="112" t="b">
        <v>1</v>
      </c>
      <c r="N1123" s="113" t="b">
        <v>1</v>
      </c>
      <c r="O1123" s="113" t="b">
        <v>0</v>
      </c>
      <c r="P1123" s="113" t="b">
        <v>0</v>
      </c>
      <c r="Q1123" s="107"/>
      <c r="R1123" s="106" t="str">
        <f t="array" ref="R1123">IFERROR(INDEX('印量調查區'!G:G, MATCH(A1123, '印量調查區'!A:A, 0)), "")</f>
        <v/>
      </c>
      <c r="S1123" s="118" t="s">
        <v>14420</v>
      </c>
      <c r="T1123" s="107"/>
      <c r="U1123" s="107"/>
      <c r="V1123" s="107"/>
      <c r="W1123" s="118" t="s">
        <v>14421</v>
      </c>
      <c r="X1123" s="107"/>
      <c r="Y1123" s="107"/>
      <c r="Z1123" s="118" t="s">
        <v>7022</v>
      </c>
      <c r="AA1123" s="107"/>
      <c r="AB1123" s="107"/>
      <c r="AC1123" s="107"/>
      <c r="AD1123" s="107"/>
      <c r="AE1123" s="105"/>
      <c r="AF1123" s="107"/>
      <c r="AG1123" s="107"/>
      <c r="AH1123" s="107"/>
      <c r="AI1123" s="107"/>
      <c r="AJ1123" s="107"/>
      <c r="AK1123" s="107"/>
      <c r="AL1123" s="107"/>
      <c r="AM1123" s="118" t="s">
        <v>14422</v>
      </c>
      <c r="AN1123" s="107"/>
      <c r="AO1123" s="107"/>
      <c r="AP1123" s="107"/>
      <c r="AQ1123" s="109"/>
      <c r="AR1123" s="109" t="str">
        <f>IFERROR(__xludf.DUMMYFUNCTION("IF(IFERROR(VLOOKUP(A1123, IMPORTRANGE(""https://docs.google.com/spreadsheets/d/1f7uHQQgxgff8nh6aFDrh_cqkeFpcVPsvJILesm778_0"", ""工作表1!A:B""), 2, FALSE), """") &lt;&gt; """", ""有縮圖"", ""無縮圖"")"),"有縮圖")</f>
        <v>有縮圖</v>
      </c>
      <c r="AS1123" s="107"/>
    </row>
    <row r="1124">
      <c r="A1124" s="114" t="s">
        <v>847</v>
      </c>
      <c r="B1124" s="94" t="s">
        <v>14423</v>
      </c>
      <c r="C1124" s="120" t="s">
        <v>2648</v>
      </c>
      <c r="D1124" s="96"/>
      <c r="E1124" s="116"/>
      <c r="F1124" s="98"/>
      <c r="G1124" s="94" t="s">
        <v>140</v>
      </c>
      <c r="H1124" s="100"/>
      <c r="I1124" s="100"/>
      <c r="J1124" s="117"/>
      <c r="K1124" s="94"/>
      <c r="L1124" s="111"/>
      <c r="M1124" s="112" t="b">
        <v>1</v>
      </c>
      <c r="N1124" s="113" t="b">
        <v>0</v>
      </c>
      <c r="O1124" s="113" t="b">
        <v>0</v>
      </c>
      <c r="P1124" s="113" t="b">
        <v>0</v>
      </c>
      <c r="Q1124" s="107"/>
      <c r="R1124" s="106" t="str">
        <f t="array" ref="R1124">IFERROR(INDEX('印量調查區'!G:G, MATCH(A1124, '印量調查區'!A:A, 0)), "")</f>
        <v/>
      </c>
      <c r="S1124" s="118" t="s">
        <v>14424</v>
      </c>
      <c r="T1124" s="118" t="s">
        <v>14425</v>
      </c>
      <c r="U1124" s="107"/>
      <c r="V1124" s="107"/>
      <c r="W1124" s="118" t="s">
        <v>4195</v>
      </c>
      <c r="X1124" s="107"/>
      <c r="Y1124" s="107"/>
      <c r="Z1124" s="107"/>
      <c r="AA1124" s="107"/>
      <c r="AB1124" s="107"/>
      <c r="AC1124" s="107"/>
      <c r="AD1124" s="107"/>
      <c r="AE1124" s="118" t="s">
        <v>4196</v>
      </c>
      <c r="AF1124" s="118" t="s">
        <v>4198</v>
      </c>
      <c r="AG1124" s="107"/>
      <c r="AH1124" s="107"/>
      <c r="AI1124" s="107"/>
      <c r="AJ1124" s="107"/>
      <c r="AK1124" s="107"/>
      <c r="AL1124" s="118" t="s">
        <v>14426</v>
      </c>
      <c r="AM1124" s="107"/>
      <c r="AN1124" s="107"/>
      <c r="AO1124" s="105"/>
      <c r="AP1124" s="107"/>
      <c r="AQ1124" s="109"/>
      <c r="AR1124" s="109" t="str">
        <f>IFERROR(__xludf.DUMMYFUNCTION("IF(IFERROR(VLOOKUP(A1124, IMPORTRANGE(""https://docs.google.com/spreadsheets/d/1f7uHQQgxgff8nh6aFDrh_cqkeFpcVPsvJILesm778_0"", ""工作表1!A:B""), 2, FALSE), """") &lt;&gt; """", ""有縮圖"", ""無縮圖"")"),"無縮圖")</f>
        <v>無縮圖</v>
      </c>
      <c r="AS1124" s="107"/>
    </row>
    <row r="1125">
      <c r="A1125" s="114" t="s">
        <v>848</v>
      </c>
      <c r="B1125" s="94" t="s">
        <v>14427</v>
      </c>
      <c r="C1125" s="95"/>
      <c r="D1125" s="97" t="s">
        <v>2011</v>
      </c>
      <c r="E1125" s="115" t="s">
        <v>2496</v>
      </c>
      <c r="F1125" s="98"/>
      <c r="G1125" s="94" t="s">
        <v>144</v>
      </c>
      <c r="H1125" s="100" t="s">
        <v>34</v>
      </c>
      <c r="I1125" s="100" t="s">
        <v>108</v>
      </c>
      <c r="J1125" s="117" t="s">
        <v>14428</v>
      </c>
      <c r="K1125" s="94" t="s">
        <v>14429</v>
      </c>
      <c r="L1125" s="111"/>
      <c r="M1125" s="112" t="b">
        <v>1</v>
      </c>
      <c r="N1125" s="113" t="b">
        <v>1</v>
      </c>
      <c r="O1125" s="113" t="b">
        <v>1</v>
      </c>
      <c r="P1125" s="113" t="b">
        <v>1</v>
      </c>
      <c r="Q1125" s="105" t="s">
        <v>410</v>
      </c>
      <c r="R1125" s="106" t="str">
        <f t="array" ref="R1125">IFERROR(INDEX('印量調查區'!G:G, MATCH(A1125, '印量調查區'!A:A, 0)), "")</f>
        <v/>
      </c>
      <c r="S1125" s="118" t="s">
        <v>14430</v>
      </c>
      <c r="T1125" s="107"/>
      <c r="U1125" s="107"/>
      <c r="V1125" s="107"/>
      <c r="W1125" s="118" t="s">
        <v>14431</v>
      </c>
      <c r="X1125" s="107"/>
      <c r="Y1125" s="107"/>
      <c r="Z1125" s="118" t="s">
        <v>14432</v>
      </c>
      <c r="AA1125" s="107"/>
      <c r="AB1125" s="107"/>
      <c r="AC1125" s="107"/>
      <c r="AD1125" s="107"/>
      <c r="AE1125" s="118" t="s">
        <v>14433</v>
      </c>
      <c r="AF1125" s="107"/>
      <c r="AG1125" s="107"/>
      <c r="AH1125" s="107"/>
      <c r="AI1125" s="107"/>
      <c r="AJ1125" s="107"/>
      <c r="AK1125" s="107"/>
      <c r="AL1125" s="107"/>
      <c r="AM1125" s="107"/>
      <c r="AN1125" s="118" t="s">
        <v>14434</v>
      </c>
      <c r="AO1125" s="118" t="s">
        <v>14435</v>
      </c>
      <c r="AP1125" s="118" t="s">
        <v>14436</v>
      </c>
      <c r="AQ1125" s="109"/>
      <c r="AR1125" s="109" t="str">
        <f>IFERROR(__xludf.DUMMYFUNCTION("IF(IFERROR(VLOOKUP(A1125, IMPORTRANGE(""https://docs.google.com/spreadsheets/d/1f7uHQQgxgff8nh6aFDrh_cqkeFpcVPsvJILesm778_0"", ""工作表1!A:B""), 2, FALSE), """") &lt;&gt; """", ""有縮圖"", ""無縮圖"")"),"無縮圖")</f>
        <v>無縮圖</v>
      </c>
      <c r="AS1125" s="107"/>
    </row>
    <row r="1126">
      <c r="A1126" s="114" t="s">
        <v>849</v>
      </c>
      <c r="B1126" s="94"/>
      <c r="C1126" s="120" t="s">
        <v>2604</v>
      </c>
      <c r="D1126" s="97" t="s">
        <v>3266</v>
      </c>
      <c r="E1126" s="116"/>
      <c r="F1126" s="98"/>
      <c r="G1126" s="94" t="s">
        <v>3240</v>
      </c>
      <c r="H1126" s="100"/>
      <c r="I1126" s="100" t="s">
        <v>108</v>
      </c>
      <c r="J1126" s="117" t="s">
        <v>145</v>
      </c>
      <c r="K1126" s="94"/>
      <c r="L1126" s="111"/>
      <c r="M1126" s="112" t="b">
        <v>1</v>
      </c>
      <c r="N1126" s="113" t="b">
        <v>1</v>
      </c>
      <c r="O1126" s="113" t="b">
        <v>0</v>
      </c>
      <c r="P1126" s="113" t="b">
        <v>0</v>
      </c>
      <c r="Q1126" s="105"/>
      <c r="R1126" s="106" t="str">
        <f t="array" ref="R1126">IFERROR(INDEX('印量調查區'!G:G, MATCH(A1126, '印量調查區'!A:A, 0)), "")</f>
        <v/>
      </c>
      <c r="S1126" s="118" t="s">
        <v>14437</v>
      </c>
      <c r="T1126" s="107"/>
      <c r="U1126" s="107"/>
      <c r="V1126" s="107"/>
      <c r="W1126" s="105"/>
      <c r="X1126" s="107"/>
      <c r="Y1126" s="107"/>
      <c r="Z1126" s="107"/>
      <c r="AA1126" s="107"/>
      <c r="AB1126" s="107"/>
      <c r="AC1126" s="107"/>
      <c r="AD1126" s="107"/>
      <c r="AE1126" s="105"/>
      <c r="AF1126" s="107"/>
      <c r="AG1126" s="105"/>
      <c r="AH1126" s="107"/>
      <c r="AI1126" s="105"/>
      <c r="AJ1126" s="107"/>
      <c r="AK1126" s="107"/>
      <c r="AL1126" s="105"/>
      <c r="AM1126" s="107"/>
      <c r="AN1126" s="105"/>
      <c r="AO1126" s="105"/>
      <c r="AP1126" s="107"/>
      <c r="AQ1126" s="109"/>
      <c r="AR1126" s="109" t="str">
        <f>IFERROR(__xludf.DUMMYFUNCTION("IF(IFERROR(VLOOKUP(A1126, IMPORTRANGE(""https://docs.google.com/spreadsheets/d/1f7uHQQgxgff8nh6aFDrh_cqkeFpcVPsvJILesm778_0"", ""工作表1!A:B""), 2, FALSE), """") &lt;&gt; """", ""有縮圖"", ""無縮圖"")"),"無縮圖")</f>
        <v>無縮圖</v>
      </c>
      <c r="AS1126" s="107"/>
    </row>
    <row r="1127">
      <c r="A1127" s="114" t="s">
        <v>850</v>
      </c>
      <c r="B1127" s="94"/>
      <c r="C1127" s="95"/>
      <c r="D1127" s="97" t="s">
        <v>2482</v>
      </c>
      <c r="E1127" s="115" t="s">
        <v>2482</v>
      </c>
      <c r="F1127" s="98"/>
      <c r="G1127" s="94" t="s">
        <v>13183</v>
      </c>
      <c r="H1127" s="99"/>
      <c r="I1127" s="100" t="s">
        <v>84</v>
      </c>
      <c r="J1127" s="110"/>
      <c r="K1127" s="94"/>
      <c r="L1127" s="111"/>
      <c r="M1127" s="112" t="b">
        <v>1</v>
      </c>
      <c r="N1127" s="113" t="b">
        <v>1</v>
      </c>
      <c r="O1127" s="113" t="b">
        <v>0</v>
      </c>
      <c r="P1127" s="113" t="b">
        <v>0</v>
      </c>
      <c r="Q1127" s="107"/>
      <c r="R1127" s="106" t="str">
        <f t="array" ref="R1127">IFERROR(INDEX('印量調查區'!G:G, MATCH(A1127, '印量調查區'!A:A, 0)), "")</f>
        <v/>
      </c>
      <c r="S1127" s="107"/>
      <c r="T1127" s="107"/>
      <c r="U1127" s="107"/>
      <c r="V1127" s="107"/>
      <c r="W1127" s="118" t="s">
        <v>10848</v>
      </c>
      <c r="X1127" s="107"/>
      <c r="Y1127" s="107"/>
      <c r="Z1127" s="107"/>
      <c r="AA1127" s="107"/>
      <c r="AB1127" s="107"/>
      <c r="AC1127" s="107"/>
      <c r="AD1127" s="107"/>
      <c r="AE1127" s="107"/>
      <c r="AF1127" s="107"/>
      <c r="AG1127" s="118" t="s">
        <v>10849</v>
      </c>
      <c r="AH1127" s="107"/>
      <c r="AI1127" s="107"/>
      <c r="AJ1127" s="107"/>
      <c r="AK1127" s="107"/>
      <c r="AL1127" s="107"/>
      <c r="AM1127" s="107"/>
      <c r="AN1127" s="105"/>
      <c r="AO1127" s="107"/>
      <c r="AP1127" s="107"/>
      <c r="AQ1127" s="109"/>
      <c r="AR1127" s="109" t="str">
        <f>IFERROR(__xludf.DUMMYFUNCTION("IF(IFERROR(VLOOKUP(A1127, IMPORTRANGE(""https://docs.google.com/spreadsheets/d/1f7uHQQgxgff8nh6aFDrh_cqkeFpcVPsvJILesm778_0"", ""工作表1!A:B""), 2, FALSE), """") &lt;&gt; """", ""有縮圖"", ""無縮圖"")"),"無縮圖")</f>
        <v>無縮圖</v>
      </c>
      <c r="AS1127" s="107"/>
    </row>
    <row r="1128">
      <c r="A1128" s="114" t="s">
        <v>851</v>
      </c>
      <c r="B1128" s="94"/>
      <c r="C1128" s="120" t="s">
        <v>1940</v>
      </c>
      <c r="D1128" s="96"/>
      <c r="E1128" s="115" t="s">
        <v>1940</v>
      </c>
      <c r="F1128" s="98"/>
      <c r="G1128" s="94" t="s">
        <v>144</v>
      </c>
      <c r="H1128" s="100"/>
      <c r="I1128" s="99"/>
      <c r="J1128" s="110"/>
      <c r="K1128" s="94"/>
      <c r="L1128" s="111"/>
      <c r="M1128" s="112" t="b">
        <v>1</v>
      </c>
      <c r="N1128" s="113" t="b">
        <v>0</v>
      </c>
      <c r="O1128" s="113" t="b">
        <v>0</v>
      </c>
      <c r="P1128" s="113" t="b">
        <v>0</v>
      </c>
      <c r="Q1128" s="105" t="s">
        <v>410</v>
      </c>
      <c r="R1128" s="106" t="str">
        <f t="array" ref="R1128">IFERROR(INDEX('印量調查區'!G:G, MATCH(A1128, '印量調查區'!A:A, 0)), "")</f>
        <v/>
      </c>
      <c r="S1128" s="118" t="s">
        <v>14438</v>
      </c>
      <c r="T1128" s="107"/>
      <c r="U1128" s="107"/>
      <c r="V1128" s="107"/>
      <c r="W1128" s="118" t="s">
        <v>14439</v>
      </c>
      <c r="X1128" s="107"/>
      <c r="Y1128" s="107"/>
      <c r="Z1128" s="107"/>
      <c r="AA1128" s="107"/>
      <c r="AB1128" s="107"/>
      <c r="AC1128" s="107"/>
      <c r="AD1128" s="107"/>
      <c r="AE1128" s="107"/>
      <c r="AF1128" s="107"/>
      <c r="AG1128" s="107"/>
      <c r="AH1128" s="107"/>
      <c r="AI1128" s="107"/>
      <c r="AJ1128" s="118" t="s">
        <v>14440</v>
      </c>
      <c r="AK1128" s="107"/>
      <c r="AL1128" s="107"/>
      <c r="AM1128" s="107"/>
      <c r="AN1128" s="107"/>
      <c r="AO1128" s="105"/>
      <c r="AP1128" s="107"/>
      <c r="AQ1128" s="109"/>
      <c r="AR1128" s="109" t="str">
        <f>IFERROR(__xludf.DUMMYFUNCTION("IF(IFERROR(VLOOKUP(A1128, IMPORTRANGE(""https://docs.google.com/spreadsheets/d/1f7uHQQgxgff8nh6aFDrh_cqkeFpcVPsvJILesm778_0"", ""工作表1!A:B""), 2, FALSE), """") &lt;&gt; """", ""有縮圖"", ""無縮圖"")"),"無縮圖")</f>
        <v>無縮圖</v>
      </c>
      <c r="AS1128" s="107"/>
    </row>
    <row r="1129">
      <c r="A1129" s="114" t="s">
        <v>852</v>
      </c>
      <c r="B1129" s="94"/>
      <c r="C1129" s="95"/>
      <c r="D1129" s="97" t="s">
        <v>2970</v>
      </c>
      <c r="E1129" s="115" t="s">
        <v>3681</v>
      </c>
      <c r="F1129" s="98"/>
      <c r="G1129" s="94" t="s">
        <v>144</v>
      </c>
      <c r="H1129" s="100"/>
      <c r="I1129" s="99"/>
      <c r="J1129" s="117"/>
      <c r="K1129" s="94"/>
      <c r="L1129" s="111"/>
      <c r="M1129" s="112" t="b">
        <v>1</v>
      </c>
      <c r="N1129" s="113" t="b">
        <v>0</v>
      </c>
      <c r="O1129" s="113" t="b">
        <v>0</v>
      </c>
      <c r="P1129" s="113" t="b">
        <v>0</v>
      </c>
      <c r="Q1129" s="105"/>
      <c r="R1129" s="106" t="str">
        <f t="array" ref="R1129">IFERROR(INDEX('印量調查區'!G:G, MATCH(A1129, '印量調查區'!A:A, 0)), "")</f>
        <v/>
      </c>
      <c r="S1129" s="105"/>
      <c r="T1129" s="107"/>
      <c r="U1129" s="107"/>
      <c r="V1129" s="107"/>
      <c r="W1129" s="118" t="s">
        <v>12572</v>
      </c>
      <c r="X1129" s="107"/>
      <c r="Y1129" s="105"/>
      <c r="Z1129" s="118" t="s">
        <v>12573</v>
      </c>
      <c r="AA1129" s="105"/>
      <c r="AB1129" s="107"/>
      <c r="AC1129" s="107"/>
      <c r="AD1129" s="107"/>
      <c r="AE1129" s="107"/>
      <c r="AF1129" s="107"/>
      <c r="AG1129" s="107"/>
      <c r="AH1129" s="107"/>
      <c r="AI1129" s="107"/>
      <c r="AJ1129" s="107"/>
      <c r="AK1129" s="107"/>
      <c r="AL1129" s="107"/>
      <c r="AM1129" s="107"/>
      <c r="AN1129" s="105"/>
      <c r="AO1129" s="105"/>
      <c r="AP1129" s="107"/>
      <c r="AQ1129" s="109"/>
      <c r="AR1129" s="109" t="str">
        <f>IFERROR(__xludf.DUMMYFUNCTION("IF(IFERROR(VLOOKUP(A1129, IMPORTRANGE(""https://docs.google.com/spreadsheets/d/1f7uHQQgxgff8nh6aFDrh_cqkeFpcVPsvJILesm778_0"", ""工作表1!A:B""), 2, FALSE), """") &lt;&gt; """", ""有縮圖"", ""無縮圖"")"),"無縮圖")</f>
        <v>無縮圖</v>
      </c>
      <c r="AS1129" s="107"/>
    </row>
    <row r="1130">
      <c r="A1130" s="114" t="s">
        <v>853</v>
      </c>
      <c r="B1130" s="94" t="s">
        <v>14441</v>
      </c>
      <c r="C1130" s="120" t="s">
        <v>1885</v>
      </c>
      <c r="D1130" s="96"/>
      <c r="E1130" s="116"/>
      <c r="F1130" s="98"/>
      <c r="G1130" s="94" t="s">
        <v>144</v>
      </c>
      <c r="H1130" s="99"/>
      <c r="I1130" s="99"/>
      <c r="J1130" s="110"/>
      <c r="K1130" s="98"/>
      <c r="L1130" s="111"/>
      <c r="M1130" s="112" t="b">
        <v>1</v>
      </c>
      <c r="N1130" s="113" t="b">
        <v>0</v>
      </c>
      <c r="O1130" s="113" t="b">
        <v>1</v>
      </c>
      <c r="P1130" s="113" t="b">
        <v>0</v>
      </c>
      <c r="Q1130" s="107"/>
      <c r="R1130" s="106" t="str">
        <f t="array" ref="R1130">IFERROR(INDEX('印量調查區'!G:G, MATCH(A1130, '印量調查區'!A:A, 0)), "")</f>
        <v/>
      </c>
      <c r="S1130" s="118" t="s">
        <v>14442</v>
      </c>
      <c r="T1130" s="107"/>
      <c r="U1130" s="107"/>
      <c r="V1130" s="107"/>
      <c r="W1130" s="118" t="s">
        <v>14443</v>
      </c>
      <c r="X1130" s="107"/>
      <c r="Y1130" s="107"/>
      <c r="Z1130" s="118" t="s">
        <v>14444</v>
      </c>
      <c r="AA1130" s="107"/>
      <c r="AB1130" s="107"/>
      <c r="AC1130" s="107"/>
      <c r="AD1130" s="107"/>
      <c r="AE1130" s="118" t="s">
        <v>14445</v>
      </c>
      <c r="AF1130" s="107"/>
      <c r="AG1130" s="107"/>
      <c r="AH1130" s="107"/>
      <c r="AI1130" s="107"/>
      <c r="AJ1130" s="107"/>
      <c r="AK1130" s="107"/>
      <c r="AL1130" s="107"/>
      <c r="AM1130" s="105"/>
      <c r="AN1130" s="108" t="s">
        <v>14446</v>
      </c>
      <c r="AO1130" s="107"/>
      <c r="AP1130" s="107"/>
      <c r="AQ1130" s="109"/>
      <c r="AR1130" s="109" t="str">
        <f>IFERROR(__xludf.DUMMYFUNCTION("IF(IFERROR(VLOOKUP(A1130, IMPORTRANGE(""https://docs.google.com/spreadsheets/d/1f7uHQQgxgff8nh6aFDrh_cqkeFpcVPsvJILesm778_0"", ""工作表1!A:B""), 2, FALSE), """") &lt;&gt; """", ""有縮圖"", ""無縮圖"")"),"無縮圖")</f>
        <v>無縮圖</v>
      </c>
      <c r="AS1130" s="107"/>
    </row>
    <row r="1131">
      <c r="A1131" s="114" t="s">
        <v>854</v>
      </c>
      <c r="B1131" s="94"/>
      <c r="C1131" s="95"/>
      <c r="D1131" s="97" t="s">
        <v>2543</v>
      </c>
      <c r="E1131" s="97" t="s">
        <v>2543</v>
      </c>
      <c r="F1131" s="98"/>
      <c r="G1131" s="94" t="s">
        <v>144</v>
      </c>
      <c r="H1131" s="100"/>
      <c r="I1131" s="100" t="s">
        <v>108</v>
      </c>
      <c r="J1131" s="117" t="s">
        <v>145</v>
      </c>
      <c r="K1131" s="94"/>
      <c r="L1131" s="111"/>
      <c r="M1131" s="112" t="b">
        <v>1</v>
      </c>
      <c r="N1131" s="113" t="b">
        <v>1</v>
      </c>
      <c r="O1131" s="113" t="b">
        <v>0</v>
      </c>
      <c r="P1131" s="113" t="b">
        <v>0</v>
      </c>
      <c r="Q1131" s="107"/>
      <c r="R1131" s="106" t="str">
        <f t="array" ref="R1131">IFERROR(INDEX('印量調查區'!G:G, MATCH(A1131, '印量調查區'!A:A, 0)), "")</f>
        <v/>
      </c>
      <c r="S1131" s="118" t="s">
        <v>7045</v>
      </c>
      <c r="T1131" s="107"/>
      <c r="U1131" s="118" t="s">
        <v>7047</v>
      </c>
      <c r="V1131" s="107"/>
      <c r="W1131" s="118" t="s">
        <v>7048</v>
      </c>
      <c r="X1131" s="107"/>
      <c r="Y1131" s="118" t="s">
        <v>7049</v>
      </c>
      <c r="Z1131" s="118" t="s">
        <v>7050</v>
      </c>
      <c r="AA1131" s="107"/>
      <c r="AB1131" s="107"/>
      <c r="AC1131" s="107"/>
      <c r="AD1131" s="107"/>
      <c r="AE1131" s="118" t="s">
        <v>7051</v>
      </c>
      <c r="AF1131" s="107"/>
      <c r="AG1131" s="107"/>
      <c r="AH1131" s="107"/>
      <c r="AI1131" s="107"/>
      <c r="AJ1131" s="107"/>
      <c r="AK1131" s="107"/>
      <c r="AL1131" s="118" t="s">
        <v>7052</v>
      </c>
      <c r="AM1131" s="107"/>
      <c r="AN1131" s="108"/>
      <c r="AO1131" s="105"/>
      <c r="AP1131" s="107"/>
      <c r="AQ1131" s="109"/>
      <c r="AR1131" s="109" t="str">
        <f>IFERROR(__xludf.DUMMYFUNCTION("IF(IFERROR(VLOOKUP(A1131, IMPORTRANGE(""https://docs.google.com/spreadsheets/d/1f7uHQQgxgff8nh6aFDrh_cqkeFpcVPsvJILesm778_0"", ""工作表1!A:B""), 2, FALSE), """") &lt;&gt; """", ""有縮圖"", ""無縮圖"")"),"無縮圖")</f>
        <v>無縮圖</v>
      </c>
      <c r="AS1131" s="107"/>
    </row>
    <row r="1132">
      <c r="A1132" s="114" t="s">
        <v>855</v>
      </c>
      <c r="B1132" s="94" t="s">
        <v>13824</v>
      </c>
      <c r="C1132" s="95"/>
      <c r="D1132" s="97" t="s">
        <v>2687</v>
      </c>
      <c r="E1132" s="115" t="s">
        <v>2687</v>
      </c>
      <c r="F1132" s="98"/>
      <c r="G1132" s="94" t="s">
        <v>140</v>
      </c>
      <c r="H1132" s="100"/>
      <c r="I1132" s="100"/>
      <c r="J1132" s="101"/>
      <c r="K1132" s="94"/>
      <c r="L1132" s="111"/>
      <c r="M1132" s="112" t="b">
        <v>1</v>
      </c>
      <c r="N1132" s="113" t="b">
        <v>0</v>
      </c>
      <c r="O1132" s="113" t="b">
        <v>0</v>
      </c>
      <c r="P1132" s="113" t="b">
        <v>0</v>
      </c>
      <c r="Q1132" s="107"/>
      <c r="R1132" s="106" t="str">
        <f t="array" ref="R1132">IFERROR(INDEX('印量調查區'!G:G, MATCH(A1132, '印量調查區'!A:A, 0)), "")</f>
        <v/>
      </c>
      <c r="S1132" s="118" t="s">
        <v>13826</v>
      </c>
      <c r="T1132" s="107"/>
      <c r="U1132" s="107"/>
      <c r="V1132" s="107"/>
      <c r="W1132" s="118" t="s">
        <v>13827</v>
      </c>
      <c r="X1132" s="107"/>
      <c r="Y1132" s="107"/>
      <c r="Z1132" s="107"/>
      <c r="AA1132" s="118" t="s">
        <v>13828</v>
      </c>
      <c r="AB1132" s="118" t="s">
        <v>13829</v>
      </c>
      <c r="AC1132" s="107"/>
      <c r="AD1132" s="107"/>
      <c r="AE1132" s="118" t="s">
        <v>5474</v>
      </c>
      <c r="AF1132" s="107"/>
      <c r="AG1132" s="107"/>
      <c r="AH1132" s="107"/>
      <c r="AI1132" s="107"/>
      <c r="AJ1132" s="107"/>
      <c r="AK1132" s="107"/>
      <c r="AL1132" s="118" t="s">
        <v>13830</v>
      </c>
      <c r="AM1132" s="107"/>
      <c r="AN1132" s="105"/>
      <c r="AO1132" s="105"/>
      <c r="AP1132" s="107"/>
      <c r="AQ1132" s="109"/>
      <c r="AR1132" s="109" t="str">
        <f>IFERROR(__xludf.DUMMYFUNCTION("IF(IFERROR(VLOOKUP(A1132, IMPORTRANGE(""https://docs.google.com/spreadsheets/d/1f7uHQQgxgff8nh6aFDrh_cqkeFpcVPsvJILesm778_0"", ""工作表1!A:B""), 2, FALSE), """") &lt;&gt; """", ""有縮圖"", ""無縮圖"")"),"無縮圖")</f>
        <v>無縮圖</v>
      </c>
      <c r="AS1132" s="107"/>
    </row>
    <row r="1133">
      <c r="A1133" s="114" t="s">
        <v>856</v>
      </c>
      <c r="B1133" s="94"/>
      <c r="C1133" s="120" t="s">
        <v>2657</v>
      </c>
      <c r="D1133" s="97" t="s">
        <v>2657</v>
      </c>
      <c r="E1133" s="116"/>
      <c r="F1133" s="98"/>
      <c r="G1133" s="94" t="s">
        <v>140</v>
      </c>
      <c r="H1133" s="100"/>
      <c r="I1133" s="100"/>
      <c r="J1133" s="110"/>
      <c r="K1133" s="94"/>
      <c r="L1133" s="111"/>
      <c r="M1133" s="112" t="b">
        <v>1</v>
      </c>
      <c r="N1133" s="113" t="b">
        <v>0</v>
      </c>
      <c r="O1133" s="113" t="b">
        <v>0</v>
      </c>
      <c r="P1133" s="113" t="b">
        <v>0</v>
      </c>
      <c r="Q1133" s="107"/>
      <c r="R1133" s="106" t="str">
        <f t="array" ref="R1133">IFERROR(INDEX('印量調查區'!G:G, MATCH(A1133, '印量調查區'!A:A, 0)), "")</f>
        <v/>
      </c>
      <c r="S1133" s="118" t="s">
        <v>13831</v>
      </c>
      <c r="T1133" s="107"/>
      <c r="U1133" s="107"/>
      <c r="V1133" s="107"/>
      <c r="W1133" s="118" t="s">
        <v>13832</v>
      </c>
      <c r="X1133" s="107"/>
      <c r="Y1133" s="107"/>
      <c r="Z1133" s="107"/>
      <c r="AA1133" s="107"/>
      <c r="AB1133" s="107"/>
      <c r="AC1133" s="107"/>
      <c r="AD1133" s="107"/>
      <c r="AE1133" s="118" t="s">
        <v>13833</v>
      </c>
      <c r="AF1133" s="107"/>
      <c r="AG1133" s="107"/>
      <c r="AH1133" s="107"/>
      <c r="AI1133" s="107"/>
      <c r="AJ1133" s="107"/>
      <c r="AK1133" s="107"/>
      <c r="AL1133" s="107"/>
      <c r="AM1133" s="107"/>
      <c r="AN1133" s="105"/>
      <c r="AO1133" s="105"/>
      <c r="AP1133" s="107"/>
      <c r="AQ1133" s="109"/>
      <c r="AR1133" s="109" t="str">
        <f>IFERROR(__xludf.DUMMYFUNCTION("IF(IFERROR(VLOOKUP(A1133, IMPORTRANGE(""https://docs.google.com/spreadsheets/d/1f7uHQQgxgff8nh6aFDrh_cqkeFpcVPsvJILesm778_0"", ""工作表1!A:B""), 2, FALSE), """") &lt;&gt; """", ""有縮圖"", ""無縮圖"")"),"無縮圖")</f>
        <v>無縮圖</v>
      </c>
      <c r="AS1133" s="107"/>
    </row>
    <row r="1134">
      <c r="A1134" s="114" t="s">
        <v>857</v>
      </c>
      <c r="B1134" s="94"/>
      <c r="C1134" s="95"/>
      <c r="D1134" s="115" t="s">
        <v>3427</v>
      </c>
      <c r="E1134" s="115" t="s">
        <v>3427</v>
      </c>
      <c r="F1134" s="98"/>
      <c r="G1134" s="94" t="s">
        <v>234</v>
      </c>
      <c r="H1134" s="100"/>
      <c r="I1134" s="100"/>
      <c r="J1134" s="110"/>
      <c r="K1134" s="94"/>
      <c r="L1134" s="111"/>
      <c r="M1134" s="112" t="b">
        <v>1</v>
      </c>
      <c r="N1134" s="113" t="b">
        <v>0</v>
      </c>
      <c r="O1134" s="113" t="b">
        <v>0</v>
      </c>
      <c r="P1134" s="113" t="b">
        <v>0</v>
      </c>
      <c r="Q1134" s="107"/>
      <c r="R1134" s="106" t="str">
        <f t="array" ref="R1134">IFERROR(INDEX('印量調查區'!G:G, MATCH(A1134, '印量調查區'!A:A, 0)), "")</f>
        <v/>
      </c>
      <c r="S1134" s="118" t="s">
        <v>11340</v>
      </c>
      <c r="T1134" s="107"/>
      <c r="U1134" s="107"/>
      <c r="V1134" s="107"/>
      <c r="W1134" s="107"/>
      <c r="X1134" s="107"/>
      <c r="Y1134" s="118" t="s">
        <v>11341</v>
      </c>
      <c r="Z1134" s="107"/>
      <c r="AA1134" s="107"/>
      <c r="AB1134" s="107"/>
      <c r="AC1134" s="107"/>
      <c r="AD1134" s="107"/>
      <c r="AE1134" s="118" t="s">
        <v>11342</v>
      </c>
      <c r="AF1134" s="118" t="s">
        <v>11343</v>
      </c>
      <c r="AG1134" s="107"/>
      <c r="AH1134" s="107"/>
      <c r="AI1134" s="107"/>
      <c r="AJ1134" s="107"/>
      <c r="AK1134" s="107"/>
      <c r="AL1134" s="118" t="s">
        <v>11344</v>
      </c>
      <c r="AM1134" s="107"/>
      <c r="AN1134" s="107"/>
      <c r="AO1134" s="105"/>
      <c r="AP1134" s="107"/>
      <c r="AQ1134" s="109"/>
      <c r="AR1134" s="109" t="str">
        <f>IFERROR(__xludf.DUMMYFUNCTION("IF(IFERROR(VLOOKUP(A1134, IMPORTRANGE(""https://docs.google.com/spreadsheets/d/1f7uHQQgxgff8nh6aFDrh_cqkeFpcVPsvJILesm778_0"", ""工作表1!A:B""), 2, FALSE), """") &lt;&gt; """", ""有縮圖"", ""無縮圖"")"),"無縮圖")</f>
        <v>無縮圖</v>
      </c>
      <c r="AS1134" s="107"/>
    </row>
    <row r="1135">
      <c r="A1135" s="114" t="s">
        <v>858</v>
      </c>
      <c r="B1135" s="94"/>
      <c r="C1135" s="120" t="s">
        <v>2615</v>
      </c>
      <c r="D1135" s="115" t="s">
        <v>2928</v>
      </c>
      <c r="E1135" s="116"/>
      <c r="F1135" s="98"/>
      <c r="G1135" s="94" t="s">
        <v>140</v>
      </c>
      <c r="H1135" s="100"/>
      <c r="I1135" s="100"/>
      <c r="J1135" s="211"/>
      <c r="K1135" s="94"/>
      <c r="L1135" s="111"/>
      <c r="M1135" s="112" t="b">
        <v>1</v>
      </c>
      <c r="N1135" s="113" t="b">
        <v>0</v>
      </c>
      <c r="O1135" s="113" t="b">
        <v>0</v>
      </c>
      <c r="P1135" s="113" t="b">
        <v>0</v>
      </c>
      <c r="Q1135" s="107"/>
      <c r="R1135" s="106" t="str">
        <f t="array" ref="R1135">IFERROR(INDEX('印量調查區'!G:G, MATCH(A1135, '印量調查區'!A:A, 0)), "")</f>
        <v/>
      </c>
      <c r="S1135" s="118" t="s">
        <v>14447</v>
      </c>
      <c r="T1135" s="107"/>
      <c r="U1135" s="107"/>
      <c r="V1135" s="107"/>
      <c r="W1135" s="107"/>
      <c r="X1135" s="107"/>
      <c r="Y1135" s="107"/>
      <c r="Z1135" s="107"/>
      <c r="AA1135" s="107"/>
      <c r="AB1135" s="107"/>
      <c r="AC1135" s="107"/>
      <c r="AD1135" s="107"/>
      <c r="AE1135" s="118" t="s">
        <v>14448</v>
      </c>
      <c r="AF1135" s="107"/>
      <c r="AG1135" s="107"/>
      <c r="AH1135" s="107"/>
      <c r="AI1135" s="107"/>
      <c r="AJ1135" s="107"/>
      <c r="AK1135" s="107"/>
      <c r="AL1135" s="107"/>
      <c r="AM1135" s="107"/>
      <c r="AN1135" s="105"/>
      <c r="AO1135" s="105"/>
      <c r="AP1135" s="107"/>
      <c r="AQ1135" s="109"/>
      <c r="AR1135" s="109" t="str">
        <f>IFERROR(__xludf.DUMMYFUNCTION("IF(IFERROR(VLOOKUP(A1135, IMPORTRANGE(""https://docs.google.com/spreadsheets/d/1f7uHQQgxgff8nh6aFDrh_cqkeFpcVPsvJILesm778_0"", ""工作表1!A:B""), 2, FALSE), """") &lt;&gt; """", ""有縮圖"", ""無縮圖"")"),"無縮圖")</f>
        <v>無縮圖</v>
      </c>
      <c r="AS1135" s="107"/>
    </row>
    <row r="1136">
      <c r="A1136" s="114" t="s">
        <v>859</v>
      </c>
      <c r="B1136" s="94" t="s">
        <v>7636</v>
      </c>
      <c r="C1136" s="120" t="s">
        <v>2521</v>
      </c>
      <c r="D1136" s="115" t="s">
        <v>2521</v>
      </c>
      <c r="E1136" s="96"/>
      <c r="F1136" s="98"/>
      <c r="G1136" s="94" t="s">
        <v>144</v>
      </c>
      <c r="H1136" s="100"/>
      <c r="I1136" s="100" t="s">
        <v>108</v>
      </c>
      <c r="J1136" s="117" t="s">
        <v>145</v>
      </c>
      <c r="K1136" s="94"/>
      <c r="L1136" s="111"/>
      <c r="M1136" s="112" t="b">
        <v>1</v>
      </c>
      <c r="N1136" s="113" t="b">
        <v>1</v>
      </c>
      <c r="O1136" s="113" t="b">
        <v>0</v>
      </c>
      <c r="P1136" s="113" t="b">
        <v>0</v>
      </c>
      <c r="Q1136" s="107"/>
      <c r="R1136" s="106" t="str">
        <f t="array" ref="R1136">IFERROR(INDEX('印量調查區'!G:G, MATCH(A1136, '印量調查區'!A:A, 0)), "")</f>
        <v/>
      </c>
      <c r="S1136" s="118" t="s">
        <v>14449</v>
      </c>
      <c r="T1136" s="107"/>
      <c r="U1136" s="107"/>
      <c r="V1136" s="107"/>
      <c r="W1136" s="118" t="s">
        <v>7639</v>
      </c>
      <c r="X1136" s="107"/>
      <c r="Y1136" s="107"/>
      <c r="Z1136" s="118" t="s">
        <v>7641</v>
      </c>
      <c r="AA1136" s="118" t="s">
        <v>14450</v>
      </c>
      <c r="AB1136" s="107"/>
      <c r="AC1136" s="107"/>
      <c r="AD1136" s="118" t="s">
        <v>14451</v>
      </c>
      <c r="AE1136" s="107"/>
      <c r="AF1136" s="107"/>
      <c r="AG1136" s="107"/>
      <c r="AH1136" s="107"/>
      <c r="AI1136" s="107"/>
      <c r="AJ1136" s="107"/>
      <c r="AK1136" s="107"/>
      <c r="AL1136" s="118" t="s">
        <v>14452</v>
      </c>
      <c r="AM1136" s="107"/>
      <c r="AN1136" s="107"/>
      <c r="AO1136" s="105"/>
      <c r="AP1136" s="107"/>
      <c r="AQ1136" s="109"/>
      <c r="AR1136" s="109" t="str">
        <f>IFERROR(__xludf.DUMMYFUNCTION("IF(IFERROR(VLOOKUP(A1136, IMPORTRANGE(""https://docs.google.com/spreadsheets/d/1f7uHQQgxgff8nh6aFDrh_cqkeFpcVPsvJILesm778_0"", ""工作表1!A:B""), 2, FALSE), """") &lt;&gt; """", ""有縮圖"", ""無縮圖"")"),"有縮圖")</f>
        <v>有縮圖</v>
      </c>
      <c r="AS1136" s="107"/>
    </row>
    <row r="1137">
      <c r="A1137" s="114" t="s">
        <v>860</v>
      </c>
      <c r="B1137" s="94"/>
      <c r="C1137" s="95"/>
      <c r="D1137" s="116"/>
      <c r="E1137" s="97" t="s">
        <v>2929</v>
      </c>
      <c r="F1137" s="98"/>
      <c r="G1137" s="94" t="s">
        <v>144</v>
      </c>
      <c r="H1137" s="100"/>
      <c r="I1137" s="100"/>
      <c r="J1137" s="110"/>
      <c r="K1137" s="94"/>
      <c r="L1137" s="111"/>
      <c r="M1137" s="112" t="b">
        <v>1</v>
      </c>
      <c r="N1137" s="113" t="b">
        <v>0</v>
      </c>
      <c r="O1137" s="113" t="b">
        <v>0</v>
      </c>
      <c r="P1137" s="113" t="b">
        <v>0</v>
      </c>
      <c r="Q1137" s="105" t="s">
        <v>5823</v>
      </c>
      <c r="R1137" s="106" t="str">
        <f t="array" ref="R1137">IFERROR(INDEX('印量調查區'!G:G, MATCH(A1137, '印量調查區'!A:A, 0)), "")</f>
        <v/>
      </c>
      <c r="S1137" s="118" t="s">
        <v>14453</v>
      </c>
      <c r="T1137" s="107"/>
      <c r="U1137" s="107"/>
      <c r="V1137" s="107"/>
      <c r="W1137" s="118" t="s">
        <v>14454</v>
      </c>
      <c r="X1137" s="107"/>
      <c r="Y1137" s="107"/>
      <c r="Z1137" s="107"/>
      <c r="AA1137" s="107"/>
      <c r="AB1137" s="107"/>
      <c r="AC1137" s="107"/>
      <c r="AD1137" s="107"/>
      <c r="AE1137" s="118" t="s">
        <v>14455</v>
      </c>
      <c r="AF1137" s="107"/>
      <c r="AG1137" s="107"/>
      <c r="AH1137" s="107"/>
      <c r="AI1137" s="107"/>
      <c r="AJ1137" s="107"/>
      <c r="AK1137" s="107"/>
      <c r="AL1137" s="118" t="s">
        <v>14456</v>
      </c>
      <c r="AM1137" s="107"/>
      <c r="AN1137" s="105"/>
      <c r="AO1137" s="105"/>
      <c r="AP1137" s="107"/>
      <c r="AQ1137" s="109"/>
      <c r="AR1137" s="109" t="str">
        <f>IFERROR(__xludf.DUMMYFUNCTION("IF(IFERROR(VLOOKUP(A1137, IMPORTRANGE(""https://docs.google.com/spreadsheets/d/1f7uHQQgxgff8nh6aFDrh_cqkeFpcVPsvJILesm778_0"", ""工作表1!A:B""), 2, FALSE), """") &lt;&gt; """", ""有縮圖"", ""無縮圖"")"),"無縮圖")</f>
        <v>無縮圖</v>
      </c>
      <c r="AS1137" s="107"/>
    </row>
    <row r="1138">
      <c r="A1138" s="114" t="s">
        <v>862</v>
      </c>
      <c r="B1138" s="94"/>
      <c r="C1138" s="120" t="s">
        <v>1863</v>
      </c>
      <c r="D1138" s="115" t="s">
        <v>1863</v>
      </c>
      <c r="E1138" s="97" t="s">
        <v>1863</v>
      </c>
      <c r="F1138" s="98"/>
      <c r="G1138" s="94" t="s">
        <v>144</v>
      </c>
      <c r="H1138" s="100" t="s">
        <v>35</v>
      </c>
      <c r="I1138" s="100" t="s">
        <v>108</v>
      </c>
      <c r="J1138" s="117" t="s">
        <v>6673</v>
      </c>
      <c r="K1138" s="94" t="s">
        <v>14457</v>
      </c>
      <c r="L1138" s="111"/>
      <c r="M1138" s="112" t="b">
        <v>1</v>
      </c>
      <c r="N1138" s="113" t="b">
        <v>1</v>
      </c>
      <c r="O1138" s="113" t="b">
        <v>0</v>
      </c>
      <c r="P1138" s="113" t="b">
        <v>1</v>
      </c>
      <c r="Q1138" s="107"/>
      <c r="R1138" s="106" t="str">
        <f t="array" ref="R1138">IFERROR(INDEX('印量調查區'!G:G, MATCH(A1138, '印量調查區'!A:A, 0)), "")</f>
        <v/>
      </c>
      <c r="S1138" s="118" t="s">
        <v>5014</v>
      </c>
      <c r="T1138" s="107"/>
      <c r="U1138" s="107"/>
      <c r="V1138" s="107"/>
      <c r="W1138" s="118" t="s">
        <v>5016</v>
      </c>
      <c r="X1138" s="107"/>
      <c r="Y1138" s="118" t="s">
        <v>5017</v>
      </c>
      <c r="Z1138" s="118" t="s">
        <v>5018</v>
      </c>
      <c r="AA1138" s="105"/>
      <c r="AB1138" s="107"/>
      <c r="AC1138" s="107"/>
      <c r="AD1138" s="107"/>
      <c r="AE1138" s="118" t="s">
        <v>5019</v>
      </c>
      <c r="AF1138" s="107"/>
      <c r="AG1138" s="107"/>
      <c r="AH1138" s="107"/>
      <c r="AI1138" s="107"/>
      <c r="AJ1138" s="107"/>
      <c r="AK1138" s="107"/>
      <c r="AL1138" s="118" t="s">
        <v>5020</v>
      </c>
      <c r="AM1138" s="107"/>
      <c r="AN1138" s="107"/>
      <c r="AO1138" s="118" t="s">
        <v>14458</v>
      </c>
      <c r="AP1138" s="107"/>
      <c r="AQ1138" s="109"/>
      <c r="AR1138" s="109" t="str">
        <f>IFERROR(__xludf.DUMMYFUNCTION("IF(IFERROR(VLOOKUP(A1138, IMPORTRANGE(""https://docs.google.com/spreadsheets/d/1f7uHQQgxgff8nh6aFDrh_cqkeFpcVPsvJILesm778_0"", ""工作表1!A:B""), 2, FALSE), """") &lt;&gt; """", ""有縮圖"", ""無縮圖"")"),"有縮圖")</f>
        <v>有縮圖</v>
      </c>
      <c r="AS1138" s="107"/>
    </row>
    <row r="1139">
      <c r="A1139" s="114" t="s">
        <v>864</v>
      </c>
      <c r="B1139" s="94"/>
      <c r="C1139" s="95"/>
      <c r="D1139" s="115" t="s">
        <v>2556</v>
      </c>
      <c r="E1139" s="115" t="s">
        <v>2556</v>
      </c>
      <c r="F1139" s="98"/>
      <c r="G1139" s="94" t="s">
        <v>144</v>
      </c>
      <c r="H1139" s="100"/>
      <c r="I1139" s="100" t="s">
        <v>108</v>
      </c>
      <c r="J1139" s="117" t="s">
        <v>145</v>
      </c>
      <c r="K1139" s="94"/>
      <c r="L1139" s="111"/>
      <c r="M1139" s="112" t="b">
        <v>1</v>
      </c>
      <c r="N1139" s="113" t="b">
        <v>1</v>
      </c>
      <c r="O1139" s="113" t="b">
        <v>0</v>
      </c>
      <c r="P1139" s="113" t="b">
        <v>0</v>
      </c>
      <c r="Q1139" s="107"/>
      <c r="R1139" s="106" t="str">
        <f t="array" ref="R1139">IFERROR(INDEX('印量調查區'!G:G, MATCH(A1139, '印量調查區'!A:A, 0)), "")</f>
        <v/>
      </c>
      <c r="S1139" s="118" t="s">
        <v>7057</v>
      </c>
      <c r="T1139" s="107"/>
      <c r="U1139" s="118" t="s">
        <v>7058</v>
      </c>
      <c r="V1139" s="107"/>
      <c r="W1139" s="118" t="s">
        <v>7059</v>
      </c>
      <c r="X1139" s="107"/>
      <c r="Y1139" s="107"/>
      <c r="Z1139" s="118" t="s">
        <v>7060</v>
      </c>
      <c r="AA1139" s="107"/>
      <c r="AB1139" s="107"/>
      <c r="AC1139" s="107"/>
      <c r="AD1139" s="107"/>
      <c r="AE1139" s="107"/>
      <c r="AF1139" s="107"/>
      <c r="AG1139" s="107"/>
      <c r="AH1139" s="107"/>
      <c r="AI1139" s="107"/>
      <c r="AJ1139" s="107"/>
      <c r="AK1139" s="107"/>
      <c r="AL1139" s="118" t="s">
        <v>7061</v>
      </c>
      <c r="AM1139" s="107"/>
      <c r="AN1139" s="107"/>
      <c r="AO1139" s="105"/>
      <c r="AP1139" s="107"/>
      <c r="AQ1139" s="109"/>
      <c r="AR1139" s="109" t="str">
        <f>IFERROR(__xludf.DUMMYFUNCTION("IF(IFERROR(VLOOKUP(A1139, IMPORTRANGE(""https://docs.google.com/spreadsheets/d/1f7uHQQgxgff8nh6aFDrh_cqkeFpcVPsvJILesm778_0"", ""工作表1!A:B""), 2, FALSE), """") &lt;&gt; """", ""有縮圖"", ""無縮圖"")"),"無縮圖")</f>
        <v>無縮圖</v>
      </c>
      <c r="AS1139" s="107"/>
    </row>
    <row r="1140">
      <c r="A1140" s="114" t="s">
        <v>865</v>
      </c>
      <c r="B1140" s="94"/>
      <c r="C1140" s="95"/>
      <c r="D1140" s="116"/>
      <c r="E1140" s="97" t="s">
        <v>2631</v>
      </c>
      <c r="F1140" s="98"/>
      <c r="G1140" s="94" t="s">
        <v>14459</v>
      </c>
      <c r="H1140" s="99"/>
      <c r="I1140" s="100"/>
      <c r="J1140" s="110"/>
      <c r="K1140" s="94"/>
      <c r="L1140" s="111"/>
      <c r="M1140" s="112" t="b">
        <v>1</v>
      </c>
      <c r="N1140" s="113" t="b">
        <v>0</v>
      </c>
      <c r="O1140" s="113" t="b">
        <v>0</v>
      </c>
      <c r="P1140" s="113" t="b">
        <v>0</v>
      </c>
      <c r="Q1140" s="107"/>
      <c r="R1140" s="106" t="str">
        <f t="array" ref="R1140">IFERROR(INDEX('印量調查區'!G:G, MATCH(A1140, '印量調查區'!A:A, 0)), "")</f>
        <v/>
      </c>
      <c r="S1140" s="118" t="s">
        <v>14460</v>
      </c>
      <c r="T1140" s="107"/>
      <c r="U1140" s="107"/>
      <c r="V1140" s="107"/>
      <c r="W1140" s="107"/>
      <c r="X1140" s="107"/>
      <c r="Y1140" s="107"/>
      <c r="Z1140" s="107"/>
      <c r="AA1140" s="107"/>
      <c r="AB1140" s="107"/>
      <c r="AC1140" s="107"/>
      <c r="AD1140" s="107"/>
      <c r="AE1140" s="118" t="s">
        <v>14461</v>
      </c>
      <c r="AF1140" s="118" t="s">
        <v>14462</v>
      </c>
      <c r="AG1140" s="107"/>
      <c r="AH1140" s="107"/>
      <c r="AI1140" s="107"/>
      <c r="AJ1140" s="107"/>
      <c r="AK1140" s="107"/>
      <c r="AL1140" s="118" t="s">
        <v>14463</v>
      </c>
      <c r="AM1140" s="107"/>
      <c r="AN1140" s="107"/>
      <c r="AO1140" s="105"/>
      <c r="AP1140" s="107"/>
      <c r="AQ1140" s="109"/>
      <c r="AR1140" s="109" t="str">
        <f>IFERROR(__xludf.DUMMYFUNCTION("IF(IFERROR(VLOOKUP(A1140, IMPORTRANGE(""https://docs.google.com/spreadsheets/d/1f7uHQQgxgff8nh6aFDrh_cqkeFpcVPsvJILesm778_0"", ""工作表1!A:B""), 2, FALSE), """") &lt;&gt; """", ""有縮圖"", ""無縮圖"")"),"無縮圖")</f>
        <v>無縮圖</v>
      </c>
      <c r="AS1140" s="107"/>
    </row>
    <row r="1141">
      <c r="A1141" s="114" t="s">
        <v>866</v>
      </c>
      <c r="B1141" s="94" t="s">
        <v>12578</v>
      </c>
      <c r="C1141" s="120" t="s">
        <v>1476</v>
      </c>
      <c r="D1141" s="96"/>
      <c r="E1141" s="115" t="s">
        <v>2979</v>
      </c>
      <c r="F1141" s="98"/>
      <c r="G1141" s="94" t="s">
        <v>738</v>
      </c>
      <c r="H1141" s="100"/>
      <c r="I1141" s="100"/>
      <c r="J1141" s="110"/>
      <c r="K1141" s="94"/>
      <c r="L1141" s="111"/>
      <c r="M1141" s="112" t="b">
        <v>1</v>
      </c>
      <c r="N1141" s="113" t="b">
        <v>0</v>
      </c>
      <c r="O1141" s="113" t="b">
        <v>0</v>
      </c>
      <c r="P1141" s="113" t="b">
        <v>0</v>
      </c>
      <c r="Q1141" s="107"/>
      <c r="R1141" s="106" t="str">
        <f t="array" ref="R1141">IFERROR(INDEX('印量調查區'!G:G, MATCH(A1141, '印量調查區'!A:A, 0)), "")</f>
        <v/>
      </c>
      <c r="S1141" s="118" t="s">
        <v>12580</v>
      </c>
      <c r="T1141" s="118" t="s">
        <v>12581</v>
      </c>
      <c r="U1141" s="107"/>
      <c r="V1141" s="107"/>
      <c r="W1141" s="118" t="s">
        <v>12582</v>
      </c>
      <c r="X1141" s="107"/>
      <c r="Y1141" s="118" t="s">
        <v>12583</v>
      </c>
      <c r="Z1141" s="118" t="s">
        <v>12584</v>
      </c>
      <c r="AA1141" s="107"/>
      <c r="AB1141" s="107"/>
      <c r="AC1141" s="107"/>
      <c r="AD1141" s="107"/>
      <c r="AE1141" s="107"/>
      <c r="AF1141" s="107"/>
      <c r="AG1141" s="107"/>
      <c r="AH1141" s="107"/>
      <c r="AI1141" s="107"/>
      <c r="AJ1141" s="107"/>
      <c r="AK1141" s="107"/>
      <c r="AL1141" s="107"/>
      <c r="AM1141" s="107"/>
      <c r="AN1141" s="107"/>
      <c r="AO1141" s="105"/>
      <c r="AP1141" s="107"/>
      <c r="AQ1141" s="109"/>
      <c r="AR1141" s="109" t="str">
        <f>IFERROR(__xludf.DUMMYFUNCTION("IF(IFERROR(VLOOKUP(A1141, IMPORTRANGE(""https://docs.google.com/spreadsheets/d/1f7uHQQgxgff8nh6aFDrh_cqkeFpcVPsvJILesm778_0"", ""工作表1!A:B""), 2, FALSE), """") &lt;&gt; """", ""有縮圖"", ""無縮圖"")"),"無縮圖")</f>
        <v>無縮圖</v>
      </c>
      <c r="AS1141" s="107"/>
    </row>
    <row r="1142">
      <c r="A1142" s="114" t="s">
        <v>867</v>
      </c>
      <c r="B1142" s="94" t="s">
        <v>8983</v>
      </c>
      <c r="C1142" s="120" t="s">
        <v>2332</v>
      </c>
      <c r="D1142" s="97" t="s">
        <v>2332</v>
      </c>
      <c r="E1142" s="116"/>
      <c r="F1142" s="98"/>
      <c r="G1142" s="94" t="s">
        <v>144</v>
      </c>
      <c r="H1142" s="100"/>
      <c r="I1142" s="100"/>
      <c r="J1142" s="110"/>
      <c r="K1142" s="94"/>
      <c r="L1142" s="111"/>
      <c r="M1142" s="112" t="b">
        <v>1</v>
      </c>
      <c r="N1142" s="113" t="b">
        <v>0</v>
      </c>
      <c r="O1142" s="113" t="b">
        <v>0</v>
      </c>
      <c r="P1142" s="113" t="b">
        <v>0</v>
      </c>
      <c r="Q1142" s="107"/>
      <c r="R1142" s="106" t="str">
        <f t="array" ref="R1142">IFERROR(INDEX('印量調查區'!G:G, MATCH(A1142, '印量調查區'!A:A, 0)), "")</f>
        <v/>
      </c>
      <c r="S1142" s="118" t="s">
        <v>8987</v>
      </c>
      <c r="T1142" s="107"/>
      <c r="U1142" s="107"/>
      <c r="V1142" s="107"/>
      <c r="W1142" s="118" t="s">
        <v>8988</v>
      </c>
      <c r="X1142" s="107"/>
      <c r="Y1142" s="118" t="s">
        <v>8989</v>
      </c>
      <c r="Z1142" s="118" t="s">
        <v>8990</v>
      </c>
      <c r="AA1142" s="107"/>
      <c r="AB1142" s="107"/>
      <c r="AC1142" s="107"/>
      <c r="AD1142" s="107"/>
      <c r="AE1142" s="107"/>
      <c r="AF1142" s="107"/>
      <c r="AG1142" s="107"/>
      <c r="AH1142" s="107"/>
      <c r="AI1142" s="107"/>
      <c r="AJ1142" s="118" t="s">
        <v>4617</v>
      </c>
      <c r="AK1142" s="107"/>
      <c r="AL1142" s="107"/>
      <c r="AM1142" s="107"/>
      <c r="AN1142" s="108"/>
      <c r="AO1142" s="105"/>
      <c r="AP1142" s="107"/>
      <c r="AQ1142" s="109"/>
      <c r="AR1142" s="109" t="str">
        <f>IFERROR(__xludf.DUMMYFUNCTION("IF(IFERROR(VLOOKUP(A1142, IMPORTRANGE(""https://docs.google.com/spreadsheets/d/1f7uHQQgxgff8nh6aFDrh_cqkeFpcVPsvJILesm778_0"", ""工作表1!A:B""), 2, FALSE), """") &lt;&gt; """", ""有縮圖"", ""無縮圖"")"),"無縮圖")</f>
        <v>無縮圖</v>
      </c>
      <c r="AS1142" s="107"/>
    </row>
    <row r="1143">
      <c r="A1143" s="114" t="s">
        <v>868</v>
      </c>
      <c r="B1143" s="94"/>
      <c r="C1143" s="95"/>
      <c r="D1143" s="96"/>
      <c r="E1143" s="115" t="s">
        <v>2325</v>
      </c>
      <c r="F1143" s="98"/>
      <c r="G1143" s="94" t="s">
        <v>144</v>
      </c>
      <c r="H1143" s="100"/>
      <c r="I1143" s="100"/>
      <c r="J1143" s="110"/>
      <c r="K1143" s="94"/>
      <c r="L1143" s="102"/>
      <c r="M1143" s="112" t="b">
        <v>1</v>
      </c>
      <c r="N1143" s="113" t="b">
        <v>0</v>
      </c>
      <c r="O1143" s="113" t="b">
        <v>0</v>
      </c>
      <c r="P1143" s="113" t="b">
        <v>0</v>
      </c>
      <c r="Q1143" s="105" t="s">
        <v>410</v>
      </c>
      <c r="R1143" s="106" t="str">
        <f t="array" ref="R1143">IFERROR(INDEX('印量調查區'!G:G, MATCH(A1143, '印量調查區'!A:A, 0)), "")</f>
        <v/>
      </c>
      <c r="S1143" s="118" t="s">
        <v>14464</v>
      </c>
      <c r="T1143" s="107"/>
      <c r="U1143" s="107"/>
      <c r="V1143" s="107"/>
      <c r="W1143" s="107"/>
      <c r="X1143" s="107"/>
      <c r="Y1143" s="107"/>
      <c r="Z1143" s="107"/>
      <c r="AA1143" s="107"/>
      <c r="AB1143" s="107"/>
      <c r="AC1143" s="107"/>
      <c r="AD1143" s="107"/>
      <c r="AE1143" s="107"/>
      <c r="AF1143" s="107"/>
      <c r="AG1143" s="107"/>
      <c r="AH1143" s="107"/>
      <c r="AI1143" s="107"/>
      <c r="AJ1143" s="107"/>
      <c r="AK1143" s="107"/>
      <c r="AL1143" s="107"/>
      <c r="AM1143" s="107"/>
      <c r="AN1143" s="105"/>
      <c r="AO1143" s="105"/>
      <c r="AP1143" s="107"/>
      <c r="AQ1143" s="109"/>
      <c r="AR1143" s="109" t="str">
        <f>IFERROR(__xludf.DUMMYFUNCTION("IF(IFERROR(VLOOKUP(A1143, IMPORTRANGE(""https://docs.google.com/spreadsheets/d/1f7uHQQgxgff8nh6aFDrh_cqkeFpcVPsvJILesm778_0"", ""工作表1!A:B""), 2, FALSE), """") &lt;&gt; """", ""有縮圖"", ""無縮圖"")"),"無縮圖")</f>
        <v>無縮圖</v>
      </c>
      <c r="AS1143" s="107"/>
    </row>
    <row r="1144">
      <c r="A1144" s="114" t="s">
        <v>869</v>
      </c>
      <c r="B1144" s="94"/>
      <c r="C1144" s="120" t="s">
        <v>1830</v>
      </c>
      <c r="D1144" s="97" t="s">
        <v>1830</v>
      </c>
      <c r="E1144" s="115" t="s">
        <v>1830</v>
      </c>
      <c r="F1144" s="98"/>
      <c r="G1144" s="94" t="s">
        <v>144</v>
      </c>
      <c r="H1144" s="100"/>
      <c r="I1144" s="100"/>
      <c r="J1144" s="110"/>
      <c r="K1144" s="94"/>
      <c r="L1144" s="111"/>
      <c r="M1144" s="112" t="b">
        <v>1</v>
      </c>
      <c r="N1144" s="113" t="b">
        <v>0</v>
      </c>
      <c r="O1144" s="113" t="b">
        <v>0</v>
      </c>
      <c r="P1144" s="113" t="b">
        <v>0</v>
      </c>
      <c r="Q1144" s="107"/>
      <c r="R1144" s="106" t="str">
        <f t="array" ref="R1144">IFERROR(INDEX('印量調查區'!G:G, MATCH(A1144, '印量調查區'!A:A, 0)), "")</f>
        <v/>
      </c>
      <c r="S1144" s="118" t="s">
        <v>9378</v>
      </c>
      <c r="T1144" s="105"/>
      <c r="U1144" s="107"/>
      <c r="V1144" s="107"/>
      <c r="W1144" s="118" t="s">
        <v>9379</v>
      </c>
      <c r="X1144" s="107"/>
      <c r="Y1144" s="118" t="s">
        <v>9380</v>
      </c>
      <c r="Z1144" s="118" t="s">
        <v>9381</v>
      </c>
      <c r="AA1144" s="107"/>
      <c r="AB1144" s="107"/>
      <c r="AC1144" s="107"/>
      <c r="AD1144" s="107"/>
      <c r="AE1144" s="107"/>
      <c r="AF1144" s="107"/>
      <c r="AG1144" s="107"/>
      <c r="AH1144" s="107"/>
      <c r="AI1144" s="107"/>
      <c r="AJ1144" s="107"/>
      <c r="AK1144" s="107"/>
      <c r="AL1144" s="107"/>
      <c r="AM1144" s="107"/>
      <c r="AN1144" s="107"/>
      <c r="AO1144" s="105"/>
      <c r="AP1144" s="107"/>
      <c r="AQ1144" s="109"/>
      <c r="AR1144" s="109" t="str">
        <f>IFERROR(__xludf.DUMMYFUNCTION("IF(IFERROR(VLOOKUP(A1144, IMPORTRANGE(""https://docs.google.com/spreadsheets/d/1f7uHQQgxgff8nh6aFDrh_cqkeFpcVPsvJILesm778_0"", ""工作表1!A:B""), 2, FALSE), """") &lt;&gt; """", ""有縮圖"", ""無縮圖"")"),"有縮圖")</f>
        <v>有縮圖</v>
      </c>
      <c r="AS1144" s="107"/>
    </row>
    <row r="1145">
      <c r="A1145" s="114" t="s">
        <v>870</v>
      </c>
      <c r="B1145" s="94"/>
      <c r="C1145" s="120" t="s">
        <v>2753</v>
      </c>
      <c r="D1145" s="116"/>
      <c r="E1145" s="116"/>
      <c r="F1145" s="98"/>
      <c r="G1145" s="94" t="s">
        <v>144</v>
      </c>
      <c r="H1145" s="100"/>
      <c r="I1145" s="100"/>
      <c r="J1145" s="110"/>
      <c r="K1145" s="94"/>
      <c r="L1145" s="111"/>
      <c r="M1145" s="112" t="b">
        <v>1</v>
      </c>
      <c r="N1145" s="113" t="b">
        <v>0</v>
      </c>
      <c r="O1145" s="113" t="b">
        <v>0</v>
      </c>
      <c r="P1145" s="113" t="b">
        <v>0</v>
      </c>
      <c r="Q1145" s="107"/>
      <c r="R1145" s="106" t="str">
        <f t="array" ref="R1145">IFERROR(INDEX('印量調查區'!G:G, MATCH(A1145, '印量調查區'!A:A, 0)), "")</f>
        <v/>
      </c>
      <c r="S1145" s="118" t="s">
        <v>14465</v>
      </c>
      <c r="T1145" s="107"/>
      <c r="U1145" s="107"/>
      <c r="V1145" s="107"/>
      <c r="W1145" s="107"/>
      <c r="X1145" s="107"/>
      <c r="Y1145" s="107"/>
      <c r="Z1145" s="107"/>
      <c r="AA1145" s="107"/>
      <c r="AB1145" s="107"/>
      <c r="AC1145" s="107"/>
      <c r="AD1145" s="107"/>
      <c r="AE1145" s="107"/>
      <c r="AF1145" s="107"/>
      <c r="AG1145" s="107"/>
      <c r="AH1145" s="107"/>
      <c r="AI1145" s="107"/>
      <c r="AJ1145" s="107"/>
      <c r="AK1145" s="107"/>
      <c r="AL1145" s="107"/>
      <c r="AM1145" s="107"/>
      <c r="AN1145" s="107"/>
      <c r="AO1145" s="105"/>
      <c r="AP1145" s="107"/>
      <c r="AQ1145" s="109"/>
      <c r="AR1145" s="109" t="str">
        <f>IFERROR(__xludf.DUMMYFUNCTION("IF(IFERROR(VLOOKUP(A1145, IMPORTRANGE(""https://docs.google.com/spreadsheets/d/1f7uHQQgxgff8nh6aFDrh_cqkeFpcVPsvJILesm778_0"", ""工作表1!A:B""), 2, FALSE), """") &lt;&gt; """", ""有縮圖"", ""無縮圖"")"),"無縮圖")</f>
        <v>無縮圖</v>
      </c>
      <c r="AS1145" s="107"/>
    </row>
    <row r="1146">
      <c r="A1146" s="114" t="s">
        <v>871</v>
      </c>
      <c r="B1146" s="94"/>
      <c r="C1146" s="95"/>
      <c r="D1146" s="115" t="s">
        <v>3010</v>
      </c>
      <c r="E1146" s="97" t="s">
        <v>3010</v>
      </c>
      <c r="F1146" s="98"/>
      <c r="G1146" s="94" t="s">
        <v>3888</v>
      </c>
      <c r="H1146" s="100" t="s">
        <v>34</v>
      </c>
      <c r="I1146" s="100" t="s">
        <v>108</v>
      </c>
      <c r="J1146" s="117" t="s">
        <v>3795</v>
      </c>
      <c r="K1146" s="94"/>
      <c r="L1146" s="102"/>
      <c r="M1146" s="112" t="b">
        <v>1</v>
      </c>
      <c r="N1146" s="113" t="b">
        <v>1</v>
      </c>
      <c r="O1146" s="113" t="b">
        <v>0</v>
      </c>
      <c r="P1146" s="113" t="b">
        <v>0</v>
      </c>
      <c r="Q1146" s="107"/>
      <c r="R1146" s="106" t="str">
        <f t="array" ref="R1146">IFERROR(INDEX('印量調查區'!G:G, MATCH(A1146, '印量調查區'!A:A, 0)), "")</f>
        <v/>
      </c>
      <c r="S1146" s="107"/>
      <c r="T1146" s="107"/>
      <c r="U1146" s="107"/>
      <c r="V1146" s="107"/>
      <c r="W1146" s="118" t="s">
        <v>3892</v>
      </c>
      <c r="X1146" s="107"/>
      <c r="Y1146" s="107"/>
      <c r="Z1146" s="107"/>
      <c r="AA1146" s="107"/>
      <c r="AB1146" s="107"/>
      <c r="AC1146" s="107"/>
      <c r="AD1146" s="107"/>
      <c r="AE1146" s="107"/>
      <c r="AF1146" s="118" t="s">
        <v>3894</v>
      </c>
      <c r="AG1146" s="107"/>
      <c r="AH1146" s="107"/>
      <c r="AI1146" s="107"/>
      <c r="AJ1146" s="107"/>
      <c r="AK1146" s="107"/>
      <c r="AL1146" s="107"/>
      <c r="AM1146" s="118" t="s">
        <v>3896</v>
      </c>
      <c r="AN1146" s="105"/>
      <c r="AO1146" s="105"/>
      <c r="AP1146" s="107"/>
      <c r="AQ1146" s="109"/>
      <c r="AR1146" s="109" t="str">
        <f>IFERROR(__xludf.DUMMYFUNCTION("IF(IFERROR(VLOOKUP(A1146, IMPORTRANGE(""https://docs.google.com/spreadsheets/d/1f7uHQQgxgff8nh6aFDrh_cqkeFpcVPsvJILesm778_0"", ""工作表1!A:B""), 2, FALSE), """") &lt;&gt; """", ""有縮圖"", ""無縮圖"")"),"無縮圖")</f>
        <v>無縮圖</v>
      </c>
      <c r="AS1146" s="107"/>
    </row>
    <row r="1147">
      <c r="A1147" s="114" t="s">
        <v>872</v>
      </c>
      <c r="B1147" s="94"/>
      <c r="C1147" s="95"/>
      <c r="D1147" s="115" t="s">
        <v>2515</v>
      </c>
      <c r="E1147" s="96"/>
      <c r="F1147" s="98"/>
      <c r="G1147" s="94" t="s">
        <v>144</v>
      </c>
      <c r="H1147" s="100"/>
      <c r="I1147" s="100" t="s">
        <v>108</v>
      </c>
      <c r="J1147" s="117" t="s">
        <v>145</v>
      </c>
      <c r="K1147" s="94"/>
      <c r="L1147" s="111"/>
      <c r="M1147" s="112" t="b">
        <v>1</v>
      </c>
      <c r="N1147" s="113" t="b">
        <v>1</v>
      </c>
      <c r="O1147" s="113" t="b">
        <v>0</v>
      </c>
      <c r="P1147" s="113" t="b">
        <v>0</v>
      </c>
      <c r="Q1147" s="107"/>
      <c r="R1147" s="106" t="str">
        <f t="array" ref="R1147">IFERROR(INDEX('印量調查區'!G:G, MATCH(A1147, '印量調查區'!A:A, 0)), "")</f>
        <v/>
      </c>
      <c r="S1147" s="107"/>
      <c r="T1147" s="107"/>
      <c r="U1147" s="107"/>
      <c r="V1147" s="107"/>
      <c r="W1147" s="118" t="s">
        <v>7064</v>
      </c>
      <c r="X1147" s="107"/>
      <c r="Y1147" s="107"/>
      <c r="Z1147" s="107"/>
      <c r="AA1147" s="107"/>
      <c r="AB1147" s="107"/>
      <c r="AC1147" s="107"/>
      <c r="AD1147" s="107"/>
      <c r="AE1147" s="107"/>
      <c r="AF1147" s="107"/>
      <c r="AG1147" s="107"/>
      <c r="AH1147" s="107"/>
      <c r="AI1147" s="107"/>
      <c r="AJ1147" s="107"/>
      <c r="AK1147" s="107"/>
      <c r="AL1147" s="107"/>
      <c r="AM1147" s="107"/>
      <c r="AN1147" s="105"/>
      <c r="AO1147" s="105"/>
      <c r="AP1147" s="105"/>
      <c r="AQ1147" s="109"/>
      <c r="AR1147" s="109" t="str">
        <f>IFERROR(__xludf.DUMMYFUNCTION("IF(IFERROR(VLOOKUP(A1147, IMPORTRANGE(""https://docs.google.com/spreadsheets/d/1f7uHQQgxgff8nh6aFDrh_cqkeFpcVPsvJILesm778_0"", ""工作表1!A:B""), 2, FALSE), """") &lt;&gt; """", ""有縮圖"", ""無縮圖"")"),"無縮圖")</f>
        <v>無縮圖</v>
      </c>
      <c r="AS1147" s="105"/>
    </row>
    <row r="1148">
      <c r="A1148" s="114" t="s">
        <v>873</v>
      </c>
      <c r="B1148" s="94" t="s">
        <v>14466</v>
      </c>
      <c r="C1148" s="95"/>
      <c r="D1148" s="97" t="s">
        <v>2754</v>
      </c>
      <c r="E1148" s="115" t="s">
        <v>2754</v>
      </c>
      <c r="F1148" s="98"/>
      <c r="G1148" s="94" t="s">
        <v>3240</v>
      </c>
      <c r="H1148" s="100"/>
      <c r="I1148" s="100" t="s">
        <v>108</v>
      </c>
      <c r="J1148" s="360" t="s">
        <v>6894</v>
      </c>
      <c r="K1148" s="94"/>
      <c r="L1148" s="111"/>
      <c r="M1148" s="112" t="b">
        <v>1</v>
      </c>
      <c r="N1148" s="113" t="b">
        <v>1</v>
      </c>
      <c r="O1148" s="113" t="b">
        <v>0</v>
      </c>
      <c r="P1148" s="113" t="b">
        <v>0</v>
      </c>
      <c r="Q1148" s="107"/>
      <c r="R1148" s="106" t="str">
        <f t="array" ref="R1148">IFERROR(INDEX('印量調查區'!G:G, MATCH(A1148, '印量調查區'!A:A, 0)), "")</f>
        <v/>
      </c>
      <c r="S1148" s="118" t="s">
        <v>9993</v>
      </c>
      <c r="T1148" s="107"/>
      <c r="U1148" s="107"/>
      <c r="V1148" s="107"/>
      <c r="W1148" s="118" t="s">
        <v>9994</v>
      </c>
      <c r="X1148" s="107"/>
      <c r="Y1148" s="107"/>
      <c r="Z1148" s="107"/>
      <c r="AA1148" s="107"/>
      <c r="AB1148" s="107"/>
      <c r="AC1148" s="107"/>
      <c r="AD1148" s="107"/>
      <c r="AE1148" s="118" t="s">
        <v>9995</v>
      </c>
      <c r="AF1148" s="107"/>
      <c r="AG1148" s="107"/>
      <c r="AH1148" s="107"/>
      <c r="AI1148" s="107"/>
      <c r="AJ1148" s="107"/>
      <c r="AK1148" s="107"/>
      <c r="AL1148" s="107"/>
      <c r="AM1148" s="107"/>
      <c r="AN1148" s="107"/>
      <c r="AO1148" s="105"/>
      <c r="AP1148" s="107"/>
      <c r="AQ1148" s="109"/>
      <c r="AR1148" s="109" t="str">
        <f>IFERROR(__xludf.DUMMYFUNCTION("IF(IFERROR(VLOOKUP(A1148, IMPORTRANGE(""https://docs.google.com/spreadsheets/d/1f7uHQQgxgff8nh6aFDrh_cqkeFpcVPsvJILesm778_0"", ""工作表1!A:B""), 2, FALSE), """") &lt;&gt; """", ""有縮圖"", ""無縮圖"")"),"有縮圖")</f>
        <v>有縮圖</v>
      </c>
      <c r="AS1148" s="107"/>
    </row>
    <row r="1149">
      <c r="A1149" s="114" t="s">
        <v>874</v>
      </c>
      <c r="B1149" s="94"/>
      <c r="C1149" s="120" t="s">
        <v>2695</v>
      </c>
      <c r="D1149" s="115" t="s">
        <v>2700</v>
      </c>
      <c r="E1149" s="96"/>
      <c r="F1149" s="98"/>
      <c r="G1149" s="94" t="s">
        <v>2088</v>
      </c>
      <c r="H1149" s="100"/>
      <c r="I1149" s="100"/>
      <c r="J1149" s="117"/>
      <c r="K1149" s="94"/>
      <c r="L1149" s="111"/>
      <c r="M1149" s="112" t="b">
        <v>1</v>
      </c>
      <c r="N1149" s="113" t="b">
        <v>0</v>
      </c>
      <c r="O1149" s="113" t="b">
        <v>0</v>
      </c>
      <c r="P1149" s="113" t="b">
        <v>0</v>
      </c>
      <c r="Q1149" s="105" t="s">
        <v>5823</v>
      </c>
      <c r="R1149" s="106" t="str">
        <f t="array" ref="R1149">IFERROR(INDEX('印量調查區'!G:G, MATCH(A1149, '印量調查區'!A:A, 0)), "")</f>
        <v/>
      </c>
      <c r="S1149" s="105"/>
      <c r="T1149" s="107"/>
      <c r="U1149" s="107"/>
      <c r="V1149" s="107"/>
      <c r="W1149" s="118" t="s">
        <v>14467</v>
      </c>
      <c r="X1149" s="107"/>
      <c r="Y1149" s="107"/>
      <c r="Z1149" s="107"/>
      <c r="AA1149" s="107"/>
      <c r="AB1149" s="107"/>
      <c r="AC1149" s="107"/>
      <c r="AD1149" s="107"/>
      <c r="AE1149" s="107"/>
      <c r="AF1149" s="107"/>
      <c r="AG1149" s="107"/>
      <c r="AH1149" s="107"/>
      <c r="AI1149" s="107"/>
      <c r="AJ1149" s="107"/>
      <c r="AK1149" s="107"/>
      <c r="AL1149" s="118" t="s">
        <v>14468</v>
      </c>
      <c r="AM1149" s="107"/>
      <c r="AN1149" s="108"/>
      <c r="AO1149" s="105"/>
      <c r="AP1149" s="107"/>
      <c r="AQ1149" s="109"/>
      <c r="AR1149" s="109" t="str">
        <f>IFERROR(__xludf.DUMMYFUNCTION("IF(IFERROR(VLOOKUP(A1149, IMPORTRANGE(""https://docs.google.com/spreadsheets/d/1f7uHQQgxgff8nh6aFDrh_cqkeFpcVPsvJILesm778_0"", ""工作表1!A:B""), 2, FALSE), """") &lt;&gt; """", ""有縮圖"", ""無縮圖"")"),"無縮圖")</f>
        <v>無縮圖</v>
      </c>
      <c r="AS1149" s="107"/>
    </row>
    <row r="1150">
      <c r="A1150" s="114" t="s">
        <v>875</v>
      </c>
      <c r="B1150" s="94"/>
      <c r="C1150" s="120" t="s">
        <v>2272</v>
      </c>
      <c r="D1150" s="97" t="s">
        <v>2272</v>
      </c>
      <c r="E1150" s="116"/>
      <c r="F1150" s="98"/>
      <c r="G1150" s="94" t="s">
        <v>305</v>
      </c>
      <c r="H1150" s="100"/>
      <c r="I1150" s="100"/>
      <c r="J1150" s="110"/>
      <c r="K1150" s="94"/>
      <c r="L1150" s="111"/>
      <c r="M1150" s="112" t="b">
        <v>0</v>
      </c>
      <c r="N1150" s="113" t="b">
        <v>0</v>
      </c>
      <c r="O1150" s="113" t="b">
        <v>0</v>
      </c>
      <c r="P1150" s="113" t="b">
        <v>0</v>
      </c>
      <c r="Q1150" s="107"/>
      <c r="R1150" s="106" t="str">
        <f t="array" ref="R1150">IFERROR(INDEX('印量調查區'!G:G, MATCH(A1150, '印量調查區'!A:A, 0)), "")</f>
        <v/>
      </c>
      <c r="S1150" s="107"/>
      <c r="T1150" s="107"/>
      <c r="U1150" s="107"/>
      <c r="V1150" s="107"/>
      <c r="W1150" s="107"/>
      <c r="X1150" s="107"/>
      <c r="Y1150" s="107"/>
      <c r="Z1150" s="107"/>
      <c r="AA1150" s="107"/>
      <c r="AB1150" s="107"/>
      <c r="AC1150" s="107"/>
      <c r="AD1150" s="107"/>
      <c r="AE1150" s="107"/>
      <c r="AF1150" s="107"/>
      <c r="AG1150" s="107"/>
      <c r="AH1150" s="107"/>
      <c r="AI1150" s="107"/>
      <c r="AJ1150" s="107"/>
      <c r="AK1150" s="107"/>
      <c r="AL1150" s="107"/>
      <c r="AM1150" s="107"/>
      <c r="AN1150" s="107"/>
      <c r="AO1150" s="105"/>
      <c r="AP1150" s="107"/>
      <c r="AQ1150" s="109"/>
      <c r="AR1150" s="109" t="str">
        <f>IFERROR(__xludf.DUMMYFUNCTION("IF(IFERROR(VLOOKUP(A1150, IMPORTRANGE(""https://docs.google.com/spreadsheets/d/1f7uHQQgxgff8nh6aFDrh_cqkeFpcVPsvJILesm778_0"", ""工作表1!A:B""), 2, FALSE), """") &lt;&gt; """", ""有縮圖"", ""無縮圖"")"),"無縮圖")</f>
        <v>無縮圖</v>
      </c>
      <c r="AS1150" s="107"/>
    </row>
    <row r="1151">
      <c r="A1151" s="114" t="s">
        <v>876</v>
      </c>
      <c r="B1151" s="94" t="s">
        <v>7067</v>
      </c>
      <c r="C1151" s="95"/>
      <c r="D1151" s="115" t="s">
        <v>3210</v>
      </c>
      <c r="E1151" s="97" t="s">
        <v>3210</v>
      </c>
      <c r="F1151" s="98"/>
      <c r="G1151" s="94" t="s">
        <v>144</v>
      </c>
      <c r="H1151" s="100"/>
      <c r="I1151" s="100" t="s">
        <v>108</v>
      </c>
      <c r="J1151" s="117" t="s">
        <v>145</v>
      </c>
      <c r="K1151" s="94"/>
      <c r="L1151" s="111"/>
      <c r="M1151" s="112" t="b">
        <v>1</v>
      </c>
      <c r="N1151" s="113" t="b">
        <v>1</v>
      </c>
      <c r="O1151" s="113" t="b">
        <v>0</v>
      </c>
      <c r="P1151" s="113" t="b">
        <v>0</v>
      </c>
      <c r="Q1151" s="105"/>
      <c r="R1151" s="106" t="str">
        <f t="array" ref="R1151">IFERROR(INDEX('印量調查區'!G:G, MATCH(A1151, '印量調查區'!A:A, 0)), "")</f>
        <v/>
      </c>
      <c r="S1151" s="118" t="s">
        <v>7070</v>
      </c>
      <c r="T1151" s="107"/>
      <c r="U1151" s="105"/>
      <c r="V1151" s="107"/>
      <c r="W1151" s="118" t="s">
        <v>7071</v>
      </c>
      <c r="X1151" s="107"/>
      <c r="Y1151" s="107"/>
      <c r="Z1151" s="118" t="s">
        <v>7073</v>
      </c>
      <c r="AA1151" s="107"/>
      <c r="AB1151" s="107"/>
      <c r="AC1151" s="107"/>
      <c r="AD1151" s="107"/>
      <c r="AE1151" s="107"/>
      <c r="AF1151" s="107"/>
      <c r="AG1151" s="107"/>
      <c r="AH1151" s="107"/>
      <c r="AI1151" s="107"/>
      <c r="AJ1151" s="107"/>
      <c r="AK1151" s="105"/>
      <c r="AL1151" s="107"/>
      <c r="AM1151" s="107"/>
      <c r="AN1151" s="107"/>
      <c r="AO1151" s="105"/>
      <c r="AP1151" s="107"/>
      <c r="AQ1151" s="109"/>
      <c r="AR1151" s="109" t="str">
        <f>IFERROR(__xludf.DUMMYFUNCTION("IF(IFERROR(VLOOKUP(A1151, IMPORTRANGE(""https://docs.google.com/spreadsheets/d/1f7uHQQgxgff8nh6aFDrh_cqkeFpcVPsvJILesm778_0"", ""工作表1!A:B""), 2, FALSE), """") &lt;&gt; """", ""有縮圖"", ""無縮圖"")"),"無縮圖")</f>
        <v>無縮圖</v>
      </c>
      <c r="AS1151" s="107"/>
    </row>
    <row r="1152">
      <c r="A1152" s="114" t="s">
        <v>878</v>
      </c>
      <c r="B1152" s="94" t="s">
        <v>12574</v>
      </c>
      <c r="C1152" s="120" t="s">
        <v>2538</v>
      </c>
      <c r="D1152" s="96"/>
      <c r="E1152" s="116"/>
      <c r="F1152" s="98"/>
      <c r="G1152" s="94" t="s">
        <v>657</v>
      </c>
      <c r="H1152" s="100"/>
      <c r="I1152" s="100" t="s">
        <v>108</v>
      </c>
      <c r="J1152" s="117" t="s">
        <v>145</v>
      </c>
      <c r="K1152" s="94"/>
      <c r="L1152" s="111"/>
      <c r="M1152" s="112" t="b">
        <v>1</v>
      </c>
      <c r="N1152" s="113" t="b">
        <v>1</v>
      </c>
      <c r="O1152" s="113" t="b">
        <v>0</v>
      </c>
      <c r="P1152" s="113" t="b">
        <v>0</v>
      </c>
      <c r="Q1152" s="107"/>
      <c r="R1152" s="106" t="str">
        <f t="array" ref="R1152">IFERROR(INDEX('印量調查區'!G:G, MATCH(A1152, '印量調查區'!A:A, 0)), "")</f>
        <v/>
      </c>
      <c r="S1152" s="107"/>
      <c r="T1152" s="107"/>
      <c r="U1152" s="107"/>
      <c r="V1152" s="107"/>
      <c r="W1152" s="107"/>
      <c r="X1152" s="107"/>
      <c r="Y1152" s="107"/>
      <c r="Z1152" s="107"/>
      <c r="AA1152" s="107"/>
      <c r="AB1152" s="107"/>
      <c r="AC1152" s="107"/>
      <c r="AD1152" s="107"/>
      <c r="AE1152" s="107"/>
      <c r="AF1152" s="107"/>
      <c r="AG1152" s="107"/>
      <c r="AH1152" s="107"/>
      <c r="AI1152" s="107"/>
      <c r="AJ1152" s="107"/>
      <c r="AK1152" s="107"/>
      <c r="AL1152" s="107"/>
      <c r="AM1152" s="118" t="s">
        <v>14469</v>
      </c>
      <c r="AN1152" s="108"/>
      <c r="AO1152" s="105"/>
      <c r="AP1152" s="105"/>
      <c r="AQ1152" s="109"/>
      <c r="AR1152" s="109" t="str">
        <f>IFERROR(__xludf.DUMMYFUNCTION("IF(IFERROR(VLOOKUP(A1152, IMPORTRANGE(""https://docs.google.com/spreadsheets/d/1f7uHQQgxgff8nh6aFDrh_cqkeFpcVPsvJILesm778_0"", ""工作表1!A:B""), 2, FALSE), """") &lt;&gt; """", ""有縮圖"", ""無縮圖"")"),"有縮圖")</f>
        <v>有縮圖</v>
      </c>
      <c r="AS1152" s="105"/>
    </row>
    <row r="1153">
      <c r="A1153" s="114" t="s">
        <v>879</v>
      </c>
      <c r="B1153" s="94"/>
      <c r="C1153" s="164" t="s">
        <v>14470</v>
      </c>
      <c r="D1153" s="97" t="s">
        <v>2417</v>
      </c>
      <c r="E1153" s="97" t="s">
        <v>3650</v>
      </c>
      <c r="F1153" s="98"/>
      <c r="G1153" s="94" t="s">
        <v>144</v>
      </c>
      <c r="H1153" s="100" t="s">
        <v>34</v>
      </c>
      <c r="I1153" s="100" t="s">
        <v>108</v>
      </c>
      <c r="J1153" s="117" t="s">
        <v>298</v>
      </c>
      <c r="K1153" s="94" t="s">
        <v>14471</v>
      </c>
      <c r="L1153" s="102"/>
      <c r="M1153" s="112" t="b">
        <v>1</v>
      </c>
      <c r="N1153" s="113" t="b">
        <v>1</v>
      </c>
      <c r="O1153" s="113" t="b">
        <v>0</v>
      </c>
      <c r="P1153" s="113" t="b">
        <v>1</v>
      </c>
      <c r="Q1153" s="107"/>
      <c r="R1153" s="106" t="str">
        <f t="array" ref="R1153">IFERROR(INDEX('印量調查區'!G:G, MATCH(A1153, '印量調查區'!A:A, 0)), "")</f>
        <v/>
      </c>
      <c r="S1153" s="107"/>
      <c r="T1153" s="107"/>
      <c r="U1153" s="107"/>
      <c r="V1153" s="107"/>
      <c r="W1153" s="118" t="s">
        <v>9391</v>
      </c>
      <c r="X1153" s="107"/>
      <c r="Y1153" s="107"/>
      <c r="Z1153" s="107"/>
      <c r="AA1153" s="107"/>
      <c r="AB1153" s="107"/>
      <c r="AC1153" s="107"/>
      <c r="AD1153" s="107"/>
      <c r="AE1153" s="107"/>
      <c r="AF1153" s="107"/>
      <c r="AG1153" s="107"/>
      <c r="AH1153" s="107"/>
      <c r="AI1153" s="107"/>
      <c r="AJ1153" s="107"/>
      <c r="AK1153" s="107"/>
      <c r="AL1153" s="107"/>
      <c r="AM1153" s="107"/>
      <c r="AN1153" s="107"/>
      <c r="AO1153" s="384" t="s">
        <v>14472</v>
      </c>
      <c r="AP1153" s="105"/>
      <c r="AQ1153" s="109"/>
      <c r="AR1153" s="109" t="str">
        <f>IFERROR(__xludf.DUMMYFUNCTION("IF(IFERROR(VLOOKUP(A1153, IMPORTRANGE(""https://docs.google.com/spreadsheets/d/1f7uHQQgxgff8nh6aFDrh_cqkeFpcVPsvJILesm778_0"", ""工作表1!A:B""), 2, FALSE), """") &lt;&gt; """", ""有縮圖"", ""無縮圖"")"),"無縮圖")</f>
        <v>無縮圖</v>
      </c>
      <c r="AS1153" s="105"/>
    </row>
    <row r="1154">
      <c r="A1154" s="114" t="s">
        <v>880</v>
      </c>
      <c r="B1154" s="94"/>
      <c r="C1154" s="120" t="s">
        <v>2527</v>
      </c>
      <c r="D1154" s="97" t="s">
        <v>2527</v>
      </c>
      <c r="E1154" s="115" t="s">
        <v>2527</v>
      </c>
      <c r="F1154" s="98"/>
      <c r="G1154" s="94" t="s">
        <v>144</v>
      </c>
      <c r="H1154" s="100"/>
      <c r="I1154" s="100" t="s">
        <v>108</v>
      </c>
      <c r="J1154" s="117" t="s">
        <v>145</v>
      </c>
      <c r="K1154" s="94"/>
      <c r="L1154" s="111"/>
      <c r="M1154" s="112" t="b">
        <v>1</v>
      </c>
      <c r="N1154" s="113" t="b">
        <v>1</v>
      </c>
      <c r="O1154" s="113" t="b">
        <v>0</v>
      </c>
      <c r="P1154" s="113" t="b">
        <v>0</v>
      </c>
      <c r="Q1154" s="107"/>
      <c r="R1154" s="106" t="str">
        <f t="array" ref="R1154">IFERROR(INDEX('印量調查區'!G:G, MATCH(A1154, '印量調查區'!A:A, 0)), "")</f>
        <v/>
      </c>
      <c r="S1154" s="118" t="s">
        <v>6175</v>
      </c>
      <c r="T1154" s="118" t="s">
        <v>7650</v>
      </c>
      <c r="U1154" s="118" t="s">
        <v>14473</v>
      </c>
      <c r="V1154" s="107"/>
      <c r="W1154" s="118" t="s">
        <v>14474</v>
      </c>
      <c r="X1154" s="107"/>
      <c r="Y1154" s="118" t="s">
        <v>6178</v>
      </c>
      <c r="Z1154" s="118" t="s">
        <v>6179</v>
      </c>
      <c r="AA1154" s="107"/>
      <c r="AB1154" s="107"/>
      <c r="AC1154" s="107"/>
      <c r="AD1154" s="107"/>
      <c r="AE1154" s="107"/>
      <c r="AF1154" s="107"/>
      <c r="AG1154" s="107"/>
      <c r="AH1154" s="107"/>
      <c r="AI1154" s="118" t="s">
        <v>14475</v>
      </c>
      <c r="AJ1154" s="107"/>
      <c r="AK1154" s="118" t="s">
        <v>14476</v>
      </c>
      <c r="AL1154" s="118" t="s">
        <v>14477</v>
      </c>
      <c r="AM1154" s="107"/>
      <c r="AN1154" s="105"/>
      <c r="AO1154" s="105"/>
      <c r="AP1154" s="107"/>
      <c r="AQ1154" s="109"/>
      <c r="AR1154" s="109" t="str">
        <f>IFERROR(__xludf.DUMMYFUNCTION("IF(IFERROR(VLOOKUP(A1154, IMPORTRANGE(""https://docs.google.com/spreadsheets/d/1f7uHQQgxgff8nh6aFDrh_cqkeFpcVPsvJILesm778_0"", ""工作表1!A:B""), 2, FALSE), """") &lt;&gt; """", ""有縮圖"", ""無縮圖"")"),"無縮圖")</f>
        <v>無縮圖</v>
      </c>
      <c r="AS1154" s="107"/>
    </row>
    <row r="1155">
      <c r="A1155" s="114" t="s">
        <v>881</v>
      </c>
      <c r="B1155" s="94"/>
      <c r="C1155" s="95"/>
      <c r="D1155" s="97" t="s">
        <v>3331</v>
      </c>
      <c r="E1155" s="97" t="s">
        <v>2701</v>
      </c>
      <c r="F1155" s="98"/>
      <c r="G1155" s="94" t="s">
        <v>2088</v>
      </c>
      <c r="H1155" s="100"/>
      <c r="I1155" s="100"/>
      <c r="J1155" s="110"/>
      <c r="K1155" s="94"/>
      <c r="L1155" s="111"/>
      <c r="M1155" s="112" t="b">
        <v>1</v>
      </c>
      <c r="N1155" s="113" t="b">
        <v>0</v>
      </c>
      <c r="O1155" s="113" t="b">
        <v>0</v>
      </c>
      <c r="P1155" s="113" t="b">
        <v>0</v>
      </c>
      <c r="Q1155" s="107"/>
      <c r="R1155" s="106" t="str">
        <f t="array" ref="R1155">IFERROR(INDEX('印量調查區'!G:G, MATCH(A1155, '印量調查區'!A:A, 0)), "")</f>
        <v/>
      </c>
      <c r="S1155" s="118" t="s">
        <v>14478</v>
      </c>
      <c r="T1155" s="107"/>
      <c r="U1155" s="107"/>
      <c r="V1155" s="107"/>
      <c r="W1155" s="107"/>
      <c r="X1155" s="107"/>
      <c r="Y1155" s="107"/>
      <c r="Z1155" s="107"/>
      <c r="AA1155" s="107"/>
      <c r="AB1155" s="118" t="s">
        <v>14479</v>
      </c>
      <c r="AC1155" s="107"/>
      <c r="AD1155" s="118" t="s">
        <v>14480</v>
      </c>
      <c r="AE1155" s="118" t="s">
        <v>14481</v>
      </c>
      <c r="AF1155" s="118" t="s">
        <v>14482</v>
      </c>
      <c r="AG1155" s="107"/>
      <c r="AH1155" s="107"/>
      <c r="AI1155" s="118" t="s">
        <v>14483</v>
      </c>
      <c r="AJ1155" s="107"/>
      <c r="AK1155" s="107"/>
      <c r="AL1155" s="118" t="s">
        <v>14484</v>
      </c>
      <c r="AM1155" s="107"/>
      <c r="AN1155" s="105"/>
      <c r="AO1155" s="105"/>
      <c r="AP1155" s="105"/>
      <c r="AQ1155" s="109"/>
      <c r="AR1155" s="109" t="str">
        <f>IFERROR(__xludf.DUMMYFUNCTION("IF(IFERROR(VLOOKUP(A1155, IMPORTRANGE(""https://docs.google.com/spreadsheets/d/1f7uHQQgxgff8nh6aFDrh_cqkeFpcVPsvJILesm778_0"", ""工作表1!A:B""), 2, FALSE), """") &lt;&gt; """", ""有縮圖"", ""無縮圖"")"),"無縮圖")</f>
        <v>無縮圖</v>
      </c>
      <c r="AS1155" s="105"/>
    </row>
    <row r="1156">
      <c r="A1156" s="114" t="s">
        <v>883</v>
      </c>
      <c r="B1156" s="94" t="s">
        <v>12615</v>
      </c>
      <c r="C1156" s="95"/>
      <c r="D1156" s="116"/>
      <c r="E1156" s="115" t="s">
        <v>2926</v>
      </c>
      <c r="F1156" s="98"/>
      <c r="G1156" s="94" t="s">
        <v>144</v>
      </c>
      <c r="H1156" s="100"/>
      <c r="I1156" s="100"/>
      <c r="J1156" s="110"/>
      <c r="K1156" s="94"/>
      <c r="L1156" s="111"/>
      <c r="M1156" s="112" t="b">
        <v>1</v>
      </c>
      <c r="N1156" s="113" t="b">
        <v>0</v>
      </c>
      <c r="O1156" s="113" t="b">
        <v>0</v>
      </c>
      <c r="P1156" s="113" t="b">
        <v>0</v>
      </c>
      <c r="Q1156" s="107"/>
      <c r="R1156" s="106" t="str">
        <f t="array" ref="R1156">IFERROR(INDEX('印量調查區'!G:G, MATCH(A1156, '印量調查區'!A:A, 0)), "")</f>
        <v/>
      </c>
      <c r="S1156" s="172" t="s">
        <v>12617</v>
      </c>
      <c r="T1156" s="107"/>
      <c r="U1156" s="107"/>
      <c r="V1156" s="107"/>
      <c r="W1156" s="118" t="s">
        <v>12619</v>
      </c>
      <c r="X1156" s="107"/>
      <c r="Y1156" s="107"/>
      <c r="Z1156" s="107"/>
      <c r="AA1156" s="107"/>
      <c r="AB1156" s="107"/>
      <c r="AC1156" s="107"/>
      <c r="AD1156" s="107"/>
      <c r="AE1156" s="107"/>
      <c r="AF1156" s="107"/>
      <c r="AG1156" s="107"/>
      <c r="AH1156" s="107"/>
      <c r="AI1156" s="107"/>
      <c r="AJ1156" s="107"/>
      <c r="AK1156" s="107"/>
      <c r="AL1156" s="107"/>
      <c r="AM1156" s="107"/>
      <c r="AO1156" s="105"/>
      <c r="AP1156" s="105"/>
      <c r="AQ1156" s="109"/>
      <c r="AR1156" s="109" t="str">
        <f>IFERROR(__xludf.DUMMYFUNCTION("IF(IFERROR(VLOOKUP(A1156, IMPORTRANGE(""https://docs.google.com/spreadsheets/d/1f7uHQQgxgff8nh6aFDrh_cqkeFpcVPsvJILesm778_0"", ""工作表1!A:B""), 2, FALSE), """") &lt;&gt; """", ""有縮圖"", ""無縮圖"")"),"有縮圖")</f>
        <v>有縮圖</v>
      </c>
      <c r="AS1156" s="105"/>
    </row>
    <row r="1157">
      <c r="A1157" s="114" t="s">
        <v>884</v>
      </c>
      <c r="B1157" s="94" t="s">
        <v>14485</v>
      </c>
      <c r="C1157" s="95"/>
      <c r="D1157" s="115" t="s">
        <v>2578</v>
      </c>
      <c r="E1157" s="115" t="s">
        <v>2578</v>
      </c>
      <c r="F1157" s="98"/>
      <c r="G1157" s="94" t="s">
        <v>144</v>
      </c>
      <c r="H1157" s="100"/>
      <c r="I1157" s="100" t="s">
        <v>108</v>
      </c>
      <c r="J1157" s="117" t="s">
        <v>145</v>
      </c>
      <c r="K1157" s="94"/>
      <c r="L1157" s="111"/>
      <c r="M1157" s="112" t="b">
        <v>1</v>
      </c>
      <c r="N1157" s="113" t="b">
        <v>1</v>
      </c>
      <c r="O1157" s="113" t="b">
        <v>0</v>
      </c>
      <c r="P1157" s="113" t="b">
        <v>0</v>
      </c>
      <c r="Q1157" s="105"/>
      <c r="R1157" s="106" t="str">
        <f t="array" ref="R1157">IFERROR(INDEX('印量調查區'!G:G, MATCH(A1157, '印量調查區'!A:A, 0)), "")</f>
        <v/>
      </c>
      <c r="S1157" s="118" t="s">
        <v>14486</v>
      </c>
      <c r="T1157" s="107"/>
      <c r="U1157" s="107"/>
      <c r="V1157" s="107"/>
      <c r="W1157" s="118" t="s">
        <v>14487</v>
      </c>
      <c r="X1157" s="107"/>
      <c r="Y1157" s="107"/>
      <c r="Z1157" s="118" t="s">
        <v>14488</v>
      </c>
      <c r="AA1157" s="118" t="s">
        <v>14489</v>
      </c>
      <c r="AB1157" s="107"/>
      <c r="AC1157" s="107"/>
      <c r="AD1157" s="107"/>
      <c r="AE1157" s="107"/>
      <c r="AF1157" s="107"/>
      <c r="AG1157" s="107"/>
      <c r="AH1157" s="107"/>
      <c r="AI1157" s="107"/>
      <c r="AJ1157" s="118" t="s">
        <v>14490</v>
      </c>
      <c r="AK1157" s="107"/>
      <c r="AL1157" s="118" t="s">
        <v>14491</v>
      </c>
      <c r="AM1157" s="107"/>
      <c r="AN1157" s="107"/>
      <c r="AO1157" s="105"/>
      <c r="AP1157" s="107"/>
      <c r="AQ1157" s="109"/>
      <c r="AR1157" s="109" t="str">
        <f>IFERROR(__xludf.DUMMYFUNCTION("IF(IFERROR(VLOOKUP(A1157, IMPORTRANGE(""https://docs.google.com/spreadsheets/d/1f7uHQQgxgff8nh6aFDrh_cqkeFpcVPsvJILesm778_0"", ""工作表1!A:B""), 2, FALSE), """") &lt;&gt; """", ""有縮圖"", ""無縮圖"")"),"有縮圖")</f>
        <v>有縮圖</v>
      </c>
      <c r="AS1157" s="107"/>
    </row>
    <row r="1158">
      <c r="A1158" s="114" t="s">
        <v>885</v>
      </c>
      <c r="B1158" s="94" t="s">
        <v>8014</v>
      </c>
      <c r="C1158" s="120" t="s">
        <v>2773</v>
      </c>
      <c r="D1158" s="97" t="s">
        <v>1656</v>
      </c>
      <c r="E1158" s="96"/>
      <c r="F1158" s="98"/>
      <c r="G1158" s="94" t="s">
        <v>4358</v>
      </c>
      <c r="H1158" s="100" t="s">
        <v>35</v>
      </c>
      <c r="I1158" s="100" t="s">
        <v>108</v>
      </c>
      <c r="J1158" s="117" t="s">
        <v>306</v>
      </c>
      <c r="K1158" s="94"/>
      <c r="L1158" s="111"/>
      <c r="M1158" s="112" t="b">
        <v>1</v>
      </c>
      <c r="N1158" s="113" t="b">
        <v>1</v>
      </c>
      <c r="O1158" s="113" t="b">
        <v>1</v>
      </c>
      <c r="P1158" s="113" t="b">
        <v>0</v>
      </c>
      <c r="Q1158" s="107"/>
      <c r="R1158" s="106" t="str">
        <f t="array" ref="R1158">IFERROR(INDEX('印量調查區'!G:G, MATCH(A1158, '印量調查區'!A:A, 0)), "")</f>
        <v/>
      </c>
      <c r="S1158" s="118" t="s">
        <v>8017</v>
      </c>
      <c r="T1158" s="118" t="s">
        <v>8019</v>
      </c>
      <c r="U1158" s="107"/>
      <c r="V1158" s="107"/>
      <c r="W1158" s="118" t="s">
        <v>8020</v>
      </c>
      <c r="X1158" s="107"/>
      <c r="Y1158" s="107"/>
      <c r="Z1158" s="118" t="s">
        <v>8021</v>
      </c>
      <c r="AA1158" s="107"/>
      <c r="AB1158" s="107"/>
      <c r="AC1158" s="107"/>
      <c r="AD1158" s="107"/>
      <c r="AE1158" s="107"/>
      <c r="AF1158" s="107"/>
      <c r="AG1158" s="107"/>
      <c r="AH1158" s="107"/>
      <c r="AI1158" s="107"/>
      <c r="AJ1158" s="107"/>
      <c r="AK1158" s="118" t="s">
        <v>8022</v>
      </c>
      <c r="AL1158" s="107"/>
      <c r="AM1158" s="107"/>
      <c r="AN1158" s="118" t="s">
        <v>14492</v>
      </c>
      <c r="AO1158" s="105"/>
      <c r="AP1158" s="107"/>
      <c r="AQ1158" s="109"/>
      <c r="AR1158" s="109" t="str">
        <f>IFERROR(__xludf.DUMMYFUNCTION("IF(IFERROR(VLOOKUP(A1158, IMPORTRANGE(""https://docs.google.com/spreadsheets/d/1f7uHQQgxgff8nh6aFDrh_cqkeFpcVPsvJILesm778_0"", ""工作表1!A:B""), 2, FALSE), """") &lt;&gt; """", ""有縮圖"", ""無縮圖"")"),"無縮圖")</f>
        <v>無縮圖</v>
      </c>
      <c r="AS1158" s="107"/>
    </row>
    <row r="1159">
      <c r="A1159" s="114" t="s">
        <v>887</v>
      </c>
      <c r="B1159" s="94"/>
      <c r="C1159" s="120" t="s">
        <v>2679</v>
      </c>
      <c r="D1159" s="96"/>
      <c r="E1159" s="96"/>
      <c r="F1159" s="98"/>
      <c r="G1159" s="94" t="s">
        <v>2088</v>
      </c>
      <c r="H1159" s="100"/>
      <c r="I1159" s="100"/>
      <c r="J1159" s="110"/>
      <c r="K1159" s="94"/>
      <c r="L1159" s="111"/>
      <c r="M1159" s="112" t="b">
        <v>1</v>
      </c>
      <c r="N1159" s="113" t="b">
        <v>0</v>
      </c>
      <c r="O1159" s="113" t="b">
        <v>0</v>
      </c>
      <c r="P1159" s="113" t="b">
        <v>0</v>
      </c>
      <c r="Q1159" s="107"/>
      <c r="R1159" s="106" t="str">
        <f t="array" ref="R1159">IFERROR(INDEX('印量調查區'!G:G, MATCH(A1159, '印量調查區'!A:A, 0)), "")</f>
        <v/>
      </c>
      <c r="S1159" s="107"/>
      <c r="T1159" s="107"/>
      <c r="U1159" s="107"/>
      <c r="V1159" s="107"/>
      <c r="W1159" s="118" t="s">
        <v>14031</v>
      </c>
      <c r="X1159" s="118" t="s">
        <v>14032</v>
      </c>
      <c r="Y1159" s="107"/>
      <c r="Z1159" s="107"/>
      <c r="AA1159" s="107"/>
      <c r="AB1159" s="107"/>
      <c r="AC1159" s="107"/>
      <c r="AD1159" s="107"/>
      <c r="AE1159" s="107"/>
      <c r="AF1159" s="107"/>
      <c r="AG1159" s="107"/>
      <c r="AH1159" s="107"/>
      <c r="AI1159" s="107"/>
      <c r="AJ1159" s="107"/>
      <c r="AK1159" s="107"/>
      <c r="AL1159" s="107"/>
      <c r="AM1159" s="107"/>
      <c r="AN1159" s="107"/>
      <c r="AO1159" s="105"/>
      <c r="AP1159" s="107"/>
      <c r="AQ1159" s="109"/>
      <c r="AR1159" s="109" t="str">
        <f>IFERROR(__xludf.DUMMYFUNCTION("IF(IFERROR(VLOOKUP(A1159, IMPORTRANGE(""https://docs.google.com/spreadsheets/d/1f7uHQQgxgff8nh6aFDrh_cqkeFpcVPsvJILesm778_0"", ""工作表1!A:B""), 2, FALSE), """") &lt;&gt; """", ""有縮圖"", ""無縮圖"")"),"無縮圖")</f>
        <v>無縮圖</v>
      </c>
      <c r="AS1159" s="107"/>
    </row>
    <row r="1160">
      <c r="A1160" s="114" t="s">
        <v>888</v>
      </c>
      <c r="B1160" s="94" t="s">
        <v>888</v>
      </c>
      <c r="C1160" s="120" t="s">
        <v>2357</v>
      </c>
      <c r="D1160" s="116"/>
      <c r="E1160" s="96"/>
      <c r="F1160" s="98"/>
      <c r="G1160" s="94" t="s">
        <v>144</v>
      </c>
      <c r="H1160" s="100"/>
      <c r="I1160" s="99"/>
      <c r="J1160" s="110"/>
      <c r="K1160" s="94"/>
      <c r="L1160" s="111"/>
      <c r="M1160" s="112" t="b">
        <v>1</v>
      </c>
      <c r="N1160" s="113" t="b">
        <v>0</v>
      </c>
      <c r="O1160" s="113" t="b">
        <v>0</v>
      </c>
      <c r="P1160" s="113" t="b">
        <v>0</v>
      </c>
      <c r="Q1160" s="107"/>
      <c r="R1160" s="106" t="str">
        <f t="array" ref="R1160">IFERROR(INDEX('印量調查區'!G:G, MATCH(A1160, '印量調查區'!A:A, 0)), "")</f>
        <v/>
      </c>
      <c r="S1160" s="118" t="s">
        <v>14493</v>
      </c>
      <c r="T1160" s="107"/>
      <c r="U1160" s="107"/>
      <c r="V1160" s="107"/>
      <c r="W1160" s="118" t="s">
        <v>14494</v>
      </c>
      <c r="X1160" s="107"/>
      <c r="Y1160" s="107"/>
      <c r="Z1160" s="118" t="s">
        <v>14495</v>
      </c>
      <c r="AA1160" s="107"/>
      <c r="AB1160" s="107"/>
      <c r="AC1160" s="107"/>
      <c r="AD1160" s="107"/>
      <c r="AE1160" s="107"/>
      <c r="AF1160" s="107"/>
      <c r="AG1160" s="107"/>
      <c r="AH1160" s="107"/>
      <c r="AI1160" s="107"/>
      <c r="AJ1160" s="107"/>
      <c r="AK1160" s="107"/>
      <c r="AL1160" s="107"/>
      <c r="AM1160" s="107"/>
      <c r="AN1160" s="107"/>
      <c r="AO1160" s="105"/>
      <c r="AP1160" s="107"/>
      <c r="AQ1160" s="109"/>
      <c r="AR1160" s="109" t="str">
        <f>IFERROR(__xludf.DUMMYFUNCTION("IF(IFERROR(VLOOKUP(A1160, IMPORTRANGE(""https://docs.google.com/spreadsheets/d/1f7uHQQgxgff8nh6aFDrh_cqkeFpcVPsvJILesm778_0"", ""工作表1!A:B""), 2, FALSE), """") &lt;&gt; """", ""有縮圖"", ""無縮圖"")"),"有縮圖")</f>
        <v>有縮圖</v>
      </c>
      <c r="AS1160" s="107"/>
    </row>
    <row r="1161">
      <c r="A1161" s="114" t="s">
        <v>893</v>
      </c>
      <c r="B1161" s="94" t="s">
        <v>10334</v>
      </c>
      <c r="C1161" s="95"/>
      <c r="D1161" s="97" t="s">
        <v>2486</v>
      </c>
      <c r="E1161" s="115" t="s">
        <v>2486</v>
      </c>
      <c r="F1161" s="98"/>
      <c r="G1161" s="94" t="s">
        <v>14496</v>
      </c>
      <c r="H1161" s="99"/>
      <c r="I1161" s="99"/>
      <c r="J1161" s="110"/>
      <c r="K1161" s="98"/>
      <c r="L1161" s="111"/>
      <c r="M1161" s="112" t="b">
        <v>1</v>
      </c>
      <c r="N1161" s="113" t="b">
        <v>0</v>
      </c>
      <c r="O1161" s="113" t="b">
        <v>0</v>
      </c>
      <c r="P1161" s="113" t="b">
        <v>0</v>
      </c>
      <c r="Q1161" s="107"/>
      <c r="R1161" s="106" t="str">
        <f t="array" ref="R1161">IFERROR(INDEX('印量調查區'!G:G, MATCH(A1161, '印量調查區'!A:A, 0)), "")</f>
        <v/>
      </c>
      <c r="S1161" s="118" t="s">
        <v>10339</v>
      </c>
      <c r="T1161" s="107"/>
      <c r="U1161" s="107"/>
      <c r="V1161" s="107"/>
      <c r="W1161" s="118" t="s">
        <v>3490</v>
      </c>
      <c r="X1161" s="107"/>
      <c r="Y1161" s="118" t="s">
        <v>10340</v>
      </c>
      <c r="Z1161" s="107"/>
      <c r="AA1161" s="107"/>
      <c r="AB1161" s="107"/>
      <c r="AC1161" s="107"/>
      <c r="AD1161" s="107"/>
      <c r="AE1161" s="107"/>
      <c r="AF1161" s="118" t="s">
        <v>3494</v>
      </c>
      <c r="AG1161" s="107"/>
      <c r="AH1161" s="107"/>
      <c r="AI1161" s="118" t="s">
        <v>10341</v>
      </c>
      <c r="AJ1161" s="107"/>
      <c r="AK1161" s="107"/>
      <c r="AL1161" s="107"/>
      <c r="AM1161" s="107"/>
      <c r="AN1161" s="107"/>
      <c r="AO1161" s="107"/>
      <c r="AP1161" s="107"/>
      <c r="AQ1161" s="109"/>
      <c r="AR1161" s="109" t="str">
        <f>IFERROR(__xludf.DUMMYFUNCTION("IF(IFERROR(VLOOKUP(A1161, IMPORTRANGE(""https://docs.google.com/spreadsheets/d/1f7uHQQgxgff8nh6aFDrh_cqkeFpcVPsvJILesm778_0"", ""工作表1!A:B""), 2, FALSE), """") &lt;&gt; """", ""有縮圖"", ""無縮圖"")"),"有縮圖")</f>
        <v>有縮圖</v>
      </c>
      <c r="AS1161" s="107"/>
    </row>
    <row r="1162">
      <c r="A1162" s="114" t="s">
        <v>889</v>
      </c>
      <c r="B1162" s="94"/>
      <c r="C1162" s="95"/>
      <c r="D1162" s="97" t="s">
        <v>3188</v>
      </c>
      <c r="E1162" s="116"/>
      <c r="F1162" s="98"/>
      <c r="G1162" s="94" t="s">
        <v>144</v>
      </c>
      <c r="H1162" s="100" t="s">
        <v>35</v>
      </c>
      <c r="I1162" s="100" t="s">
        <v>108</v>
      </c>
      <c r="J1162" s="117" t="s">
        <v>14497</v>
      </c>
      <c r="K1162" s="94" t="s">
        <v>83</v>
      </c>
      <c r="L1162" s="102"/>
      <c r="M1162" s="112" t="b">
        <v>1</v>
      </c>
      <c r="N1162" s="113" t="b">
        <v>1</v>
      </c>
      <c r="O1162" s="113" t="b">
        <v>0</v>
      </c>
      <c r="P1162" s="113" t="b">
        <v>0</v>
      </c>
      <c r="Q1162" s="107"/>
      <c r="R1162" s="106" t="str">
        <f t="array" ref="R1162">IFERROR(INDEX('印量調查區'!G:G, MATCH(A1162, '印量調查區'!A:A, 0)), "")</f>
        <v/>
      </c>
      <c r="S1162" s="107"/>
      <c r="T1162" s="107"/>
      <c r="U1162" s="107"/>
      <c r="V1162" s="107"/>
      <c r="W1162" s="361" t="s">
        <v>14498</v>
      </c>
      <c r="X1162" s="107"/>
      <c r="Y1162" s="107"/>
      <c r="Z1162" s="118" t="s">
        <v>14499</v>
      </c>
      <c r="AA1162" s="107"/>
      <c r="AB1162" s="107"/>
      <c r="AC1162" s="107"/>
      <c r="AD1162" s="107"/>
      <c r="AE1162" s="361" t="s">
        <v>14500</v>
      </c>
      <c r="AF1162" s="107"/>
      <c r="AG1162" s="107"/>
      <c r="AH1162" s="107"/>
      <c r="AI1162" s="107"/>
      <c r="AJ1162" s="107"/>
      <c r="AK1162" s="107"/>
      <c r="AL1162" s="107"/>
      <c r="AM1162" s="107"/>
      <c r="AN1162" s="105"/>
      <c r="AO1162" s="105"/>
      <c r="AP1162" s="107"/>
      <c r="AQ1162" s="109"/>
      <c r="AR1162" s="109" t="str">
        <f>IFERROR(__xludf.DUMMYFUNCTION("IF(IFERROR(VLOOKUP(A1162, IMPORTRANGE(""https://docs.google.com/spreadsheets/d/1f7uHQQgxgff8nh6aFDrh_cqkeFpcVPsvJILesm778_0"", ""工作表1!A:B""), 2, FALSE), """") &lt;&gt; """", ""有縮圖"", ""無縮圖"")"),"無縮圖")</f>
        <v>無縮圖</v>
      </c>
      <c r="AS1162" s="105"/>
    </row>
    <row r="1163">
      <c r="A1163" s="114" t="s">
        <v>891</v>
      </c>
      <c r="B1163" s="94"/>
      <c r="C1163" s="120" t="s">
        <v>2841</v>
      </c>
      <c r="D1163" s="115" t="s">
        <v>2841</v>
      </c>
      <c r="E1163" s="115" t="s">
        <v>2841</v>
      </c>
      <c r="F1163" s="98"/>
      <c r="G1163" s="94" t="s">
        <v>144</v>
      </c>
      <c r="H1163" s="100" t="s">
        <v>35</v>
      </c>
      <c r="I1163" s="100" t="s">
        <v>108</v>
      </c>
      <c r="J1163" s="211" t="s">
        <v>7175</v>
      </c>
      <c r="K1163" s="94" t="s">
        <v>14501</v>
      </c>
      <c r="L1163" s="111"/>
      <c r="M1163" s="112" t="b">
        <v>1</v>
      </c>
      <c r="N1163" s="113" t="b">
        <v>1</v>
      </c>
      <c r="O1163" s="113" t="b">
        <v>1</v>
      </c>
      <c r="P1163" s="113" t="b">
        <v>1</v>
      </c>
      <c r="Q1163" s="107"/>
      <c r="R1163" s="106" t="str">
        <f t="array" ref="R1163">IFERROR(INDEX('印量調查區'!G:G, MATCH(A1163, '印量調查區'!A:A, 0)), "")</f>
        <v/>
      </c>
      <c r="S1163" s="118" t="s">
        <v>8130</v>
      </c>
      <c r="T1163" s="107"/>
      <c r="U1163" s="107"/>
      <c r="V1163" s="107"/>
      <c r="W1163" s="107"/>
      <c r="X1163" s="107"/>
      <c r="Y1163" s="107"/>
      <c r="Z1163" s="107"/>
      <c r="AA1163" s="107"/>
      <c r="AB1163" s="107"/>
      <c r="AC1163" s="107"/>
      <c r="AD1163" s="107"/>
      <c r="AE1163" s="107"/>
      <c r="AF1163" s="107"/>
      <c r="AG1163" s="107"/>
      <c r="AH1163" s="107"/>
      <c r="AI1163" s="107"/>
      <c r="AJ1163" s="107"/>
      <c r="AK1163" s="107"/>
      <c r="AL1163" s="107"/>
      <c r="AM1163" s="107"/>
      <c r="AN1163" s="118" t="s">
        <v>14502</v>
      </c>
      <c r="AO1163" s="118" t="s">
        <v>14503</v>
      </c>
      <c r="AP1163" s="107"/>
      <c r="AQ1163" s="109"/>
      <c r="AR1163" s="109" t="str">
        <f>IFERROR(__xludf.DUMMYFUNCTION("IF(IFERROR(VLOOKUP(A1163, IMPORTRANGE(""https://docs.google.com/spreadsheets/d/1f7uHQQgxgff8nh6aFDrh_cqkeFpcVPsvJILesm778_0"", ""工作表1!A:B""), 2, FALSE), """") &lt;&gt; """", ""有縮圖"", ""無縮圖"")"),"無縮圖")</f>
        <v>無縮圖</v>
      </c>
      <c r="AS1163" s="105"/>
    </row>
    <row r="1164">
      <c r="A1164" s="114" t="s">
        <v>892</v>
      </c>
      <c r="B1164" s="94" t="s">
        <v>13057</v>
      </c>
      <c r="C1164" s="95"/>
      <c r="D1164" s="115" t="s">
        <v>3029</v>
      </c>
      <c r="E1164" s="97" t="s">
        <v>3029</v>
      </c>
      <c r="F1164" s="98"/>
      <c r="G1164" s="94" t="s">
        <v>305</v>
      </c>
      <c r="H1164" s="100" t="s">
        <v>35</v>
      </c>
      <c r="I1164" s="100" t="s">
        <v>84</v>
      </c>
      <c r="J1164" s="117"/>
      <c r="K1164" s="94"/>
      <c r="L1164" s="111"/>
      <c r="M1164" s="112" t="b">
        <v>1</v>
      </c>
      <c r="N1164" s="113" t="b">
        <v>1</v>
      </c>
      <c r="O1164" s="113" t="b">
        <v>1</v>
      </c>
      <c r="P1164" s="113" t="b">
        <v>0</v>
      </c>
      <c r="Q1164" s="107"/>
      <c r="R1164" s="106" t="str">
        <f t="array" ref="R1164">IFERROR(INDEX('印量調查區'!G:G, MATCH(A1164, '印量調查區'!A:A, 0)), "")</f>
        <v/>
      </c>
      <c r="S1164" s="105"/>
      <c r="T1164" s="107"/>
      <c r="U1164" s="107"/>
      <c r="V1164" s="107"/>
      <c r="W1164" s="118" t="s">
        <v>14504</v>
      </c>
      <c r="X1164" s="107"/>
      <c r="Y1164" s="118" t="s">
        <v>13063</v>
      </c>
      <c r="Z1164" s="118" t="s">
        <v>13064</v>
      </c>
      <c r="AA1164" s="118" t="s">
        <v>13065</v>
      </c>
      <c r="AB1164" s="118" t="s">
        <v>13066</v>
      </c>
      <c r="AC1164" s="107"/>
      <c r="AD1164" s="107"/>
      <c r="AE1164" s="107"/>
      <c r="AF1164" s="107"/>
      <c r="AG1164" s="107"/>
      <c r="AH1164" s="107"/>
      <c r="AI1164" s="107"/>
      <c r="AJ1164" s="107"/>
      <c r="AK1164" s="107"/>
      <c r="AL1164" s="107"/>
      <c r="AM1164" s="107"/>
      <c r="AN1164" s="118" t="s">
        <v>14505</v>
      </c>
      <c r="AO1164" s="105"/>
      <c r="AP1164" s="107"/>
      <c r="AQ1164" s="109"/>
      <c r="AR1164" s="109" t="str">
        <f>IFERROR(__xludf.DUMMYFUNCTION("IF(IFERROR(VLOOKUP(A1164, IMPORTRANGE(""https://docs.google.com/spreadsheets/d/1f7uHQQgxgff8nh6aFDrh_cqkeFpcVPsvJILesm778_0"", ""工作表1!A:B""), 2, FALSE), """") &lt;&gt; """", ""有縮圖"", ""無縮圖"")"),"無縮圖")</f>
        <v>無縮圖</v>
      </c>
      <c r="AS1164" s="107"/>
    </row>
    <row r="1165">
      <c r="A1165" s="114" t="s">
        <v>894</v>
      </c>
      <c r="B1165" s="94" t="s">
        <v>894</v>
      </c>
      <c r="C1165" s="164" t="s">
        <v>2611</v>
      </c>
      <c r="D1165" s="115" t="s">
        <v>2601</v>
      </c>
      <c r="E1165" s="96"/>
      <c r="F1165" s="98"/>
      <c r="G1165" s="94" t="s">
        <v>144</v>
      </c>
      <c r="H1165" s="100" t="s">
        <v>2551</v>
      </c>
      <c r="I1165" s="100" t="s">
        <v>108</v>
      </c>
      <c r="J1165" s="117" t="s">
        <v>145</v>
      </c>
      <c r="K1165" s="94" t="s">
        <v>14506</v>
      </c>
      <c r="L1165" s="111"/>
      <c r="M1165" s="112" t="b">
        <v>1</v>
      </c>
      <c r="N1165" s="113" t="b">
        <v>1</v>
      </c>
      <c r="O1165" s="113" t="b">
        <v>0</v>
      </c>
      <c r="P1165" s="113" t="b">
        <v>1</v>
      </c>
      <c r="Q1165" s="107"/>
      <c r="R1165" s="106" t="str">
        <f t="array" ref="R1165">IFERROR(INDEX('印量調查區'!G:G, MATCH(A1165, '印量調查區'!A:A, 0)), "")</f>
        <v/>
      </c>
      <c r="S1165" s="118" t="s">
        <v>7078</v>
      </c>
      <c r="T1165" s="107"/>
      <c r="U1165" s="107"/>
      <c r="V1165" s="107"/>
      <c r="W1165" s="118" t="s">
        <v>7079</v>
      </c>
      <c r="X1165" s="107"/>
      <c r="Y1165" s="107"/>
      <c r="Z1165" s="118" t="s">
        <v>7080</v>
      </c>
      <c r="AA1165" s="107"/>
      <c r="AB1165" s="107"/>
      <c r="AC1165" s="107"/>
      <c r="AD1165" s="107"/>
      <c r="AE1165" s="107"/>
      <c r="AF1165" s="107"/>
      <c r="AG1165" s="107"/>
      <c r="AH1165" s="107"/>
      <c r="AI1165" s="107"/>
      <c r="AJ1165" s="107"/>
      <c r="AK1165" s="107"/>
      <c r="AL1165" s="107"/>
      <c r="AM1165" s="107"/>
      <c r="AN1165" s="107"/>
      <c r="AO1165" s="118" t="s">
        <v>14507</v>
      </c>
      <c r="AP1165" s="107"/>
      <c r="AQ1165" s="109"/>
      <c r="AR1165" s="109" t="str">
        <f>IFERROR(__xludf.DUMMYFUNCTION("IF(IFERROR(VLOOKUP(A1165, IMPORTRANGE(""https://docs.google.com/spreadsheets/d/1f7uHQQgxgff8nh6aFDrh_cqkeFpcVPsvJILesm778_0"", ""工作表1!A:B""), 2, FALSE), """") &lt;&gt; """", ""有縮圖"", ""無縮圖"")"),"有縮圖")</f>
        <v>有縮圖</v>
      </c>
      <c r="AS1165" s="107"/>
    </row>
    <row r="1166">
      <c r="A1166" s="114" t="s">
        <v>896</v>
      </c>
      <c r="B1166" s="94"/>
      <c r="C1166" s="120" t="s">
        <v>2427</v>
      </c>
      <c r="D1166" s="96"/>
      <c r="E1166" s="116"/>
      <c r="F1166" s="98"/>
      <c r="G1166" s="94" t="s">
        <v>144</v>
      </c>
      <c r="H1166" s="100" t="s">
        <v>34</v>
      </c>
      <c r="I1166" s="100" t="s">
        <v>108</v>
      </c>
      <c r="J1166" s="117" t="s">
        <v>14508</v>
      </c>
      <c r="K1166" s="94" t="s">
        <v>14509</v>
      </c>
      <c r="L1166" s="111"/>
      <c r="M1166" s="112" t="b">
        <v>1</v>
      </c>
      <c r="N1166" s="113" t="b">
        <v>1</v>
      </c>
      <c r="O1166" s="113" t="b">
        <v>0</v>
      </c>
      <c r="P1166" s="113" t="b">
        <v>1</v>
      </c>
      <c r="Q1166" s="107"/>
      <c r="R1166" s="106" t="str">
        <f t="array" ref="R1166">IFERROR(INDEX('印量調查區'!G:G, MATCH(A1166, '印量調查區'!A:A, 0)), "")</f>
        <v/>
      </c>
      <c r="S1166" s="118" t="s">
        <v>9049</v>
      </c>
      <c r="T1166" s="107"/>
      <c r="U1166" s="118" t="s">
        <v>9050</v>
      </c>
      <c r="V1166" s="107"/>
      <c r="W1166" s="118" t="s">
        <v>9051</v>
      </c>
      <c r="X1166" s="107"/>
      <c r="Y1166" s="107"/>
      <c r="Z1166" s="118" t="s">
        <v>9052</v>
      </c>
      <c r="AA1166" s="107"/>
      <c r="AB1166" s="107"/>
      <c r="AC1166" s="107"/>
      <c r="AD1166" s="107"/>
      <c r="AE1166" s="118" t="s">
        <v>9053</v>
      </c>
      <c r="AF1166" s="107"/>
      <c r="AG1166" s="107"/>
      <c r="AH1166" s="107"/>
      <c r="AI1166" s="107"/>
      <c r="AJ1166" s="118" t="s">
        <v>9054</v>
      </c>
      <c r="AK1166" s="107"/>
      <c r="AL1166" s="107"/>
      <c r="AM1166" s="118" t="s">
        <v>9056</v>
      </c>
      <c r="AN1166" s="107"/>
      <c r="AO1166" s="118" t="s">
        <v>14510</v>
      </c>
      <c r="AP1166" s="107"/>
      <c r="AQ1166" s="109"/>
      <c r="AR1166" s="109" t="str">
        <f>IFERROR(__xludf.DUMMYFUNCTION("IF(IFERROR(VLOOKUP(A1166, IMPORTRANGE(""https://docs.google.com/spreadsheets/d/1f7uHQQgxgff8nh6aFDrh_cqkeFpcVPsvJILesm778_0"", ""工作表1!A:B""), 2, FALSE), """") &lt;&gt; """", ""有縮圖"", ""無縮圖"")"),"無縮圖")</f>
        <v>無縮圖</v>
      </c>
      <c r="AS1166" s="107"/>
    </row>
    <row r="1167">
      <c r="A1167" s="114" t="s">
        <v>897</v>
      </c>
      <c r="B1167" s="94"/>
      <c r="C1167" s="120" t="s">
        <v>1930</v>
      </c>
      <c r="D1167" s="115" t="s">
        <v>1930</v>
      </c>
      <c r="E1167" s="96"/>
      <c r="F1167" s="98"/>
      <c r="G1167" s="94" t="s">
        <v>144</v>
      </c>
      <c r="H1167" s="99"/>
      <c r="I1167" s="99"/>
      <c r="J1167" s="110"/>
      <c r="K1167" s="94"/>
      <c r="L1167" s="111"/>
      <c r="M1167" s="112" t="b">
        <v>1</v>
      </c>
      <c r="N1167" s="113" t="b">
        <v>0</v>
      </c>
      <c r="O1167" s="113" t="b">
        <v>0</v>
      </c>
      <c r="P1167" s="113" t="b">
        <v>0</v>
      </c>
      <c r="Q1167" s="107"/>
      <c r="R1167" s="106" t="str">
        <f t="array" ref="R1167">IFERROR(INDEX('印量調查區'!G:G, MATCH(A1167, '印量調查區'!A:A, 0)), "")</f>
        <v/>
      </c>
      <c r="S1167" s="118" t="s">
        <v>12396</v>
      </c>
      <c r="T1167" s="107"/>
      <c r="U1167" s="107"/>
      <c r="V1167" s="107"/>
      <c r="W1167" s="118" t="s">
        <v>12398</v>
      </c>
      <c r="X1167" s="107"/>
      <c r="Y1167" s="118" t="s">
        <v>12399</v>
      </c>
      <c r="Z1167" s="118" t="s">
        <v>12400</v>
      </c>
      <c r="AA1167" s="107"/>
      <c r="AB1167" s="107"/>
      <c r="AC1167" s="107"/>
      <c r="AD1167" s="107"/>
      <c r="AE1167" s="107"/>
      <c r="AF1167" s="107"/>
      <c r="AG1167" s="107"/>
      <c r="AH1167" s="107"/>
      <c r="AI1167" s="107"/>
      <c r="AJ1167" s="107"/>
      <c r="AK1167" s="107"/>
      <c r="AL1167" s="107"/>
      <c r="AM1167" s="107"/>
      <c r="AN1167" s="105"/>
      <c r="AP1167" s="107"/>
      <c r="AQ1167" s="109"/>
      <c r="AR1167" s="109" t="str">
        <f>IFERROR(__xludf.DUMMYFUNCTION("IF(IFERROR(VLOOKUP(A1167, IMPORTRANGE(""https://docs.google.com/spreadsheets/d/1f7uHQQgxgff8nh6aFDrh_cqkeFpcVPsvJILesm778_0"", ""工作表1!A:B""), 2, FALSE), """") &lt;&gt; """", ""有縮圖"", ""無縮圖"")"),"無縮圖")</f>
        <v>無縮圖</v>
      </c>
      <c r="AS1167" s="107"/>
    </row>
    <row r="1168">
      <c r="A1168" s="114" t="s">
        <v>898</v>
      </c>
      <c r="B1168" s="94"/>
      <c r="C1168" s="120" t="s">
        <v>2206</v>
      </c>
      <c r="D1168" s="96"/>
      <c r="E1168" s="116"/>
      <c r="F1168" s="98"/>
      <c r="G1168" s="94" t="s">
        <v>144</v>
      </c>
      <c r="H1168" s="100" t="s">
        <v>35</v>
      </c>
      <c r="I1168" s="100" t="s">
        <v>84</v>
      </c>
      <c r="J1168" s="110"/>
      <c r="K1168" s="94" t="s">
        <v>14511</v>
      </c>
      <c r="L1168" s="111"/>
      <c r="M1168" s="112" t="b">
        <v>1</v>
      </c>
      <c r="N1168" s="113" t="b">
        <v>1</v>
      </c>
      <c r="O1168" s="113" t="b">
        <v>1</v>
      </c>
      <c r="P1168" s="113" t="b">
        <v>1</v>
      </c>
      <c r="Q1168" s="105"/>
      <c r="R1168" s="106" t="str">
        <f t="array" ref="R1168">IFERROR(INDEX('印量調查區'!G:G, MATCH(A1168, '印量調查區'!A:A, 0)), "")</f>
        <v/>
      </c>
      <c r="S1168" s="118" t="s">
        <v>12625</v>
      </c>
      <c r="T1168" s="107"/>
      <c r="U1168" s="107"/>
      <c r="V1168" s="107"/>
      <c r="W1168" s="431" t="s">
        <v>12626</v>
      </c>
      <c r="X1168" s="118" t="s">
        <v>12627</v>
      </c>
      <c r="Y1168" s="107"/>
      <c r="Z1168" s="105"/>
      <c r="AA1168" s="118" t="s">
        <v>12628</v>
      </c>
      <c r="AB1168" s="107"/>
      <c r="AC1168" s="118" t="s">
        <v>12630</v>
      </c>
      <c r="AD1168" s="107"/>
      <c r="AE1168" s="118" t="s">
        <v>12631</v>
      </c>
      <c r="AF1168" s="118" t="s">
        <v>12632</v>
      </c>
      <c r="AG1168" s="118" t="s">
        <v>12633</v>
      </c>
      <c r="AH1168" s="107"/>
      <c r="AI1168" s="118" t="s">
        <v>12630</v>
      </c>
      <c r="AJ1168" s="107"/>
      <c r="AK1168" s="107"/>
      <c r="AL1168" s="118" t="s">
        <v>12634</v>
      </c>
      <c r="AM1168" s="118" t="s">
        <v>12635</v>
      </c>
      <c r="AN1168" s="172" t="s">
        <v>14512</v>
      </c>
      <c r="AO1168" s="118" t="s">
        <v>14513</v>
      </c>
      <c r="AP1168" s="118" t="s">
        <v>14513</v>
      </c>
      <c r="AQ1168" s="109"/>
      <c r="AR1168" s="109" t="str">
        <f>IFERROR(__xludf.DUMMYFUNCTION("IF(IFERROR(VLOOKUP(A1168, IMPORTRANGE(""https://docs.google.com/spreadsheets/d/1f7uHQQgxgff8nh6aFDrh_cqkeFpcVPsvJILesm778_0"", ""工作表1!A:B""), 2, FALSE), """") &lt;&gt; """", ""有縮圖"", ""無縮圖"")"),"無縮圖")</f>
        <v>無縮圖</v>
      </c>
      <c r="AS1168" s="107"/>
    </row>
    <row r="1169">
      <c r="A1169" s="114" t="s">
        <v>899</v>
      </c>
      <c r="B1169" s="94"/>
      <c r="C1169" s="95"/>
      <c r="D1169" s="97" t="s">
        <v>2922</v>
      </c>
      <c r="E1169" s="115" t="s">
        <v>2922</v>
      </c>
      <c r="F1169" s="98"/>
      <c r="G1169" s="94" t="s">
        <v>144</v>
      </c>
      <c r="H1169" s="100"/>
      <c r="I1169" s="99"/>
      <c r="J1169" s="110"/>
      <c r="K1169" s="94"/>
      <c r="L1169" s="111"/>
      <c r="M1169" s="112" t="b">
        <v>1</v>
      </c>
      <c r="N1169" s="113" t="b">
        <v>0</v>
      </c>
      <c r="O1169" s="113" t="b">
        <v>0</v>
      </c>
      <c r="P1169" s="113" t="b">
        <v>0</v>
      </c>
      <c r="Q1169" s="107"/>
      <c r="R1169" s="106" t="str">
        <f t="array" ref="R1169">IFERROR(INDEX('印量調查區'!G:G, MATCH(A1169, '印量調查區'!A:A, 0)), "")</f>
        <v/>
      </c>
      <c r="S1169" s="107"/>
      <c r="T1169" s="107"/>
      <c r="U1169" s="107"/>
      <c r="V1169" s="107"/>
      <c r="W1169" s="118" t="s">
        <v>14514</v>
      </c>
      <c r="X1169" s="107"/>
      <c r="Y1169" s="107"/>
      <c r="Z1169" s="118" t="s">
        <v>14515</v>
      </c>
      <c r="AA1169" s="107"/>
      <c r="AB1169" s="107"/>
      <c r="AC1169" s="107"/>
      <c r="AD1169" s="107"/>
      <c r="AE1169" s="107"/>
      <c r="AF1169" s="107"/>
      <c r="AG1169" s="107"/>
      <c r="AH1169" s="107"/>
      <c r="AI1169" s="107"/>
      <c r="AJ1169" s="107"/>
      <c r="AK1169" s="107"/>
      <c r="AL1169" s="107"/>
      <c r="AM1169" s="107"/>
      <c r="AN1169" s="107"/>
      <c r="AO1169" s="105"/>
      <c r="AP1169" s="107"/>
      <c r="AQ1169" s="109"/>
      <c r="AR1169" s="109" t="str">
        <f>IFERROR(__xludf.DUMMYFUNCTION("IF(IFERROR(VLOOKUP(A1169, IMPORTRANGE(""https://docs.google.com/spreadsheets/d/1f7uHQQgxgff8nh6aFDrh_cqkeFpcVPsvJILesm778_0"", ""工作表1!A:B""), 2, FALSE), """") &lt;&gt; """", ""有縮圖"", ""無縮圖"")"),"無縮圖")</f>
        <v>無縮圖</v>
      </c>
      <c r="AS1169" s="107"/>
    </row>
    <row r="1170">
      <c r="A1170" s="114" t="s">
        <v>900</v>
      </c>
      <c r="B1170" s="94" t="s">
        <v>4782</v>
      </c>
      <c r="C1170" s="120" t="s">
        <v>2378</v>
      </c>
      <c r="D1170" s="97" t="s">
        <v>2378</v>
      </c>
      <c r="E1170" s="116"/>
      <c r="F1170" s="98"/>
      <c r="G1170" s="94" t="s">
        <v>144</v>
      </c>
      <c r="H1170" s="100" t="s">
        <v>34</v>
      </c>
      <c r="I1170" s="100" t="s">
        <v>108</v>
      </c>
      <c r="J1170" s="117" t="s">
        <v>14516</v>
      </c>
      <c r="K1170" s="94" t="s">
        <v>14517</v>
      </c>
      <c r="L1170" s="111"/>
      <c r="M1170" s="112" t="b">
        <v>1</v>
      </c>
      <c r="N1170" s="113" t="b">
        <v>1</v>
      </c>
      <c r="O1170" s="113" t="b">
        <v>1</v>
      </c>
      <c r="P1170" s="113" t="b">
        <v>0</v>
      </c>
      <c r="Q1170" s="107"/>
      <c r="R1170" s="106" t="str">
        <f t="array" ref="R1170">IFERROR(INDEX('印量調查區'!G:G, MATCH(A1170, '印量調查區'!A:A, 0)), "")</f>
        <v/>
      </c>
      <c r="S1170" s="118" t="s">
        <v>14518</v>
      </c>
      <c r="T1170" s="107"/>
      <c r="U1170" s="107"/>
      <c r="V1170" s="107"/>
      <c r="W1170" s="118" t="s">
        <v>14519</v>
      </c>
      <c r="X1170" s="107"/>
      <c r="Y1170" s="107"/>
      <c r="Z1170" s="118" t="s">
        <v>4792</v>
      </c>
      <c r="AA1170" s="107"/>
      <c r="AB1170" s="107"/>
      <c r="AC1170" s="107"/>
      <c r="AD1170" s="107"/>
      <c r="AE1170" s="107"/>
      <c r="AF1170" s="107"/>
      <c r="AG1170" s="107"/>
      <c r="AH1170" s="107"/>
      <c r="AI1170" s="105" t="s">
        <v>129</v>
      </c>
      <c r="AJ1170" s="105" t="s">
        <v>130</v>
      </c>
      <c r="AK1170" s="107"/>
      <c r="AL1170" s="107"/>
      <c r="AM1170" s="105"/>
      <c r="AN1170" s="118" t="s">
        <v>14520</v>
      </c>
      <c r="AO1170" s="107"/>
      <c r="AP1170" s="105"/>
      <c r="AQ1170" s="109"/>
      <c r="AR1170" s="109" t="str">
        <f>IFERROR(__xludf.DUMMYFUNCTION("IF(IFERROR(VLOOKUP(A1170, IMPORTRANGE(""https://docs.google.com/spreadsheets/d/1f7uHQQgxgff8nh6aFDrh_cqkeFpcVPsvJILesm778_0"", ""工作表1!A:B""), 2, FALSE), """") &lt;&gt; """", ""有縮圖"", ""無縮圖"")"),"無縮圖")</f>
        <v>無縮圖</v>
      </c>
      <c r="AS1170" s="107"/>
    </row>
    <row r="1171">
      <c r="A1171" s="114" t="s">
        <v>901</v>
      </c>
      <c r="B1171" s="94" t="s">
        <v>14521</v>
      </c>
      <c r="C1171" s="120" t="s">
        <v>2260</v>
      </c>
      <c r="D1171" s="96"/>
      <c r="E1171" s="115" t="s">
        <v>2186</v>
      </c>
      <c r="F1171" s="98"/>
      <c r="G1171" s="94" t="s">
        <v>144</v>
      </c>
      <c r="H1171" s="100" t="s">
        <v>34</v>
      </c>
      <c r="I1171" s="100" t="s">
        <v>84</v>
      </c>
      <c r="J1171" s="110"/>
      <c r="K1171" s="94" t="s">
        <v>14522</v>
      </c>
      <c r="L1171" s="111"/>
      <c r="M1171" s="112" t="b">
        <v>1</v>
      </c>
      <c r="N1171" s="113" t="b">
        <v>1</v>
      </c>
      <c r="O1171" s="113" t="b">
        <v>1</v>
      </c>
      <c r="P1171" s="113" t="b">
        <v>1</v>
      </c>
      <c r="Q1171" s="107"/>
      <c r="R1171" s="106" t="str">
        <f t="array" ref="R1171">IFERROR(INDEX('印量調查區'!G:G, MATCH(A1171, '印量調查區'!A:A, 0)), "")</f>
        <v/>
      </c>
      <c r="S1171" s="118" t="s">
        <v>14523</v>
      </c>
      <c r="T1171" s="107"/>
      <c r="U1171" s="107"/>
      <c r="V1171" s="107"/>
      <c r="W1171" s="118" t="s">
        <v>14524</v>
      </c>
      <c r="X1171" s="107"/>
      <c r="Y1171" s="107"/>
      <c r="Z1171" s="118" t="s">
        <v>14525</v>
      </c>
      <c r="AA1171" s="107"/>
      <c r="AB1171" s="107"/>
      <c r="AC1171" s="107"/>
      <c r="AD1171" s="107"/>
      <c r="AE1171" s="118" t="s">
        <v>14526</v>
      </c>
      <c r="AF1171" s="107"/>
      <c r="AG1171" s="107"/>
      <c r="AH1171" s="107"/>
      <c r="AI1171" s="118" t="s">
        <v>14527</v>
      </c>
      <c r="AJ1171" s="107"/>
      <c r="AK1171" s="107"/>
      <c r="AL1171" s="118" t="s">
        <v>14528</v>
      </c>
      <c r="AM1171" s="118" t="s">
        <v>14529</v>
      </c>
      <c r="AN1171" s="108" t="s">
        <v>14530</v>
      </c>
      <c r="AO1171" s="118" t="s">
        <v>14531</v>
      </c>
      <c r="AP1171" s="107"/>
      <c r="AQ1171" s="109"/>
      <c r="AR1171" s="109" t="str">
        <f>IFERROR(__xludf.DUMMYFUNCTION("IF(IFERROR(VLOOKUP(A1171, IMPORTRANGE(""https://docs.google.com/spreadsheets/d/1f7uHQQgxgff8nh6aFDrh_cqkeFpcVPsvJILesm778_0"", ""工作表1!A:B""), 2, FALSE), """") &lt;&gt; """", ""有縮圖"", ""無縮圖"")"),"無縮圖")</f>
        <v>無縮圖</v>
      </c>
      <c r="AS1171" s="107"/>
    </row>
    <row r="1172">
      <c r="A1172" s="114" t="s">
        <v>903</v>
      </c>
      <c r="B1172" s="94" t="s">
        <v>14532</v>
      </c>
      <c r="C1172" s="120" t="s">
        <v>2709</v>
      </c>
      <c r="D1172" s="116"/>
      <c r="E1172" s="96"/>
      <c r="F1172" s="98"/>
      <c r="G1172" s="94" t="s">
        <v>140</v>
      </c>
      <c r="H1172" s="100"/>
      <c r="I1172" s="100"/>
      <c r="J1172" s="110"/>
      <c r="K1172" s="94"/>
      <c r="L1172" s="111"/>
      <c r="M1172" s="112" t="b">
        <v>1</v>
      </c>
      <c r="N1172" s="113" t="b">
        <v>0</v>
      </c>
      <c r="O1172" s="113" t="b">
        <v>0</v>
      </c>
      <c r="P1172" s="113" t="b">
        <v>0</v>
      </c>
      <c r="Q1172" s="107"/>
      <c r="R1172" s="106" t="str">
        <f t="array" ref="R1172">IFERROR(INDEX('印量調查區'!G:G, MATCH(A1172, '印量調查區'!A:A, 0)), "")</f>
        <v/>
      </c>
      <c r="S1172" s="118" t="s">
        <v>14533</v>
      </c>
      <c r="T1172" s="107"/>
      <c r="U1172" s="107"/>
      <c r="V1172" s="107"/>
      <c r="W1172" s="118" t="s">
        <v>14534</v>
      </c>
      <c r="X1172" s="107"/>
      <c r="Y1172" s="107"/>
      <c r="Z1172" s="107"/>
      <c r="AA1172" s="107"/>
      <c r="AB1172" s="107"/>
      <c r="AC1172" s="107"/>
      <c r="AD1172" s="107"/>
      <c r="AE1172" s="118" t="s">
        <v>14535</v>
      </c>
      <c r="AF1172" s="107"/>
      <c r="AG1172" s="107"/>
      <c r="AH1172" s="107"/>
      <c r="AI1172" s="107"/>
      <c r="AJ1172" s="107"/>
      <c r="AK1172" s="107"/>
      <c r="AL1172" s="118" t="s">
        <v>14536</v>
      </c>
      <c r="AM1172" s="107"/>
      <c r="AN1172" s="107"/>
      <c r="AO1172" s="105"/>
      <c r="AP1172" s="107"/>
      <c r="AQ1172" s="109"/>
      <c r="AR1172" s="109" t="str">
        <f>IFERROR(__xludf.DUMMYFUNCTION("IF(IFERROR(VLOOKUP(A1172, IMPORTRANGE(""https://docs.google.com/spreadsheets/d/1f7uHQQgxgff8nh6aFDrh_cqkeFpcVPsvJILesm778_0"", ""工作表1!A:B""), 2, FALSE), """") &lt;&gt; """", ""有縮圖"", ""無縮圖"")"),"無縮圖")</f>
        <v>無縮圖</v>
      </c>
      <c r="AS1172" s="107"/>
    </row>
    <row r="1173">
      <c r="A1173" s="114" t="s">
        <v>904</v>
      </c>
      <c r="B1173" s="94" t="s">
        <v>14537</v>
      </c>
      <c r="C1173" s="120" t="s">
        <v>2234</v>
      </c>
      <c r="D1173" s="96"/>
      <c r="E1173" s="116"/>
      <c r="F1173" s="98"/>
      <c r="G1173" s="94" t="s">
        <v>144</v>
      </c>
      <c r="H1173" s="100"/>
      <c r="I1173" s="100"/>
      <c r="J1173" s="110"/>
      <c r="K1173" s="94" t="s">
        <v>14538</v>
      </c>
      <c r="L1173" s="111"/>
      <c r="M1173" s="112" t="b">
        <v>1</v>
      </c>
      <c r="N1173" s="113" t="b">
        <v>1</v>
      </c>
      <c r="O1173" s="113" t="b">
        <v>1</v>
      </c>
      <c r="P1173" s="113" t="b">
        <v>0</v>
      </c>
      <c r="Q1173" s="107"/>
      <c r="R1173" s="106" t="str">
        <f t="array" ref="R1173">IFERROR(INDEX('印量調查區'!G:G, MATCH(A1173, '印量調查區'!A:A, 0)), "")</f>
        <v/>
      </c>
      <c r="S1173" s="118" t="s">
        <v>14539</v>
      </c>
      <c r="T1173" s="107"/>
      <c r="U1173" s="107"/>
      <c r="V1173" s="107"/>
      <c r="W1173" s="118" t="s">
        <v>14540</v>
      </c>
      <c r="X1173" s="107"/>
      <c r="Y1173" s="107"/>
      <c r="Z1173" s="118" t="s">
        <v>14541</v>
      </c>
      <c r="AA1173" s="107"/>
      <c r="AB1173" s="107"/>
      <c r="AC1173" s="107"/>
      <c r="AD1173" s="107"/>
      <c r="AE1173" s="118" t="s">
        <v>14542</v>
      </c>
      <c r="AF1173" s="107"/>
      <c r="AG1173" s="107"/>
      <c r="AH1173" s="107"/>
      <c r="AI1173" s="107"/>
      <c r="AJ1173" s="107"/>
      <c r="AK1173" s="107"/>
      <c r="AL1173" s="107"/>
      <c r="AM1173" s="118" t="s">
        <v>14543</v>
      </c>
      <c r="AN1173" s="118" t="s">
        <v>14544</v>
      </c>
      <c r="AO1173" s="105"/>
      <c r="AP1173" s="107"/>
      <c r="AQ1173" s="109"/>
      <c r="AR1173" s="109" t="str">
        <f>IFERROR(__xludf.DUMMYFUNCTION("IF(IFERROR(VLOOKUP(A1173, IMPORTRANGE(""https://docs.google.com/spreadsheets/d/1f7uHQQgxgff8nh6aFDrh_cqkeFpcVPsvJILesm778_0"", ""工作表1!A:B""), 2, FALSE), """") &lt;&gt; """", ""有縮圖"", ""無縮圖"")"),"無縮圖")</f>
        <v>無縮圖</v>
      </c>
      <c r="AS1173" s="107"/>
    </row>
    <row r="1174">
      <c r="A1174" s="114" t="s">
        <v>905</v>
      </c>
      <c r="B1174" s="94" t="s">
        <v>8025</v>
      </c>
      <c r="C1174" s="120" t="s">
        <v>2864</v>
      </c>
      <c r="D1174" s="97" t="s">
        <v>2864</v>
      </c>
      <c r="E1174" s="97" t="s">
        <v>2864</v>
      </c>
      <c r="F1174" s="98"/>
      <c r="G1174" s="94" t="s">
        <v>3240</v>
      </c>
      <c r="H1174" s="100"/>
      <c r="I1174" s="100"/>
      <c r="J1174" s="117"/>
      <c r="K1174" s="94"/>
      <c r="L1174" s="111"/>
      <c r="M1174" s="112" t="b">
        <v>1</v>
      </c>
      <c r="N1174" s="113" t="b">
        <v>0</v>
      </c>
      <c r="O1174" s="113" t="b">
        <v>0</v>
      </c>
      <c r="P1174" s="113" t="b">
        <v>0</v>
      </c>
      <c r="Q1174" s="107"/>
      <c r="R1174" s="106" t="str">
        <f t="array" ref="R1174">IFERROR(INDEX('印量調查區'!G:G, MATCH(A1174, '印量調查區'!A:A, 0)), "")</f>
        <v/>
      </c>
      <c r="S1174" s="118" t="s">
        <v>8028</v>
      </c>
      <c r="T1174" s="107"/>
      <c r="U1174" s="107"/>
      <c r="V1174" s="107"/>
      <c r="W1174" s="118" t="s">
        <v>13228</v>
      </c>
      <c r="X1174" s="107"/>
      <c r="Y1174" s="118" t="s">
        <v>8030</v>
      </c>
      <c r="Z1174" s="118" t="s">
        <v>8031</v>
      </c>
      <c r="AA1174" s="107"/>
      <c r="AB1174" s="107"/>
      <c r="AC1174" s="107"/>
      <c r="AD1174" s="107"/>
      <c r="AE1174" s="118" t="s">
        <v>8032</v>
      </c>
      <c r="AF1174" s="107"/>
      <c r="AG1174" s="107"/>
      <c r="AH1174" s="107"/>
      <c r="AI1174" s="118" t="s">
        <v>8033</v>
      </c>
      <c r="AJ1174" s="118" t="s">
        <v>8034</v>
      </c>
      <c r="AK1174" s="118" t="s">
        <v>8035</v>
      </c>
      <c r="AL1174" s="107"/>
      <c r="AM1174" s="118" t="s">
        <v>8036</v>
      </c>
      <c r="AN1174" s="107"/>
      <c r="AO1174" s="105"/>
      <c r="AP1174" s="107"/>
      <c r="AQ1174" s="109"/>
      <c r="AR1174" s="109" t="str">
        <f>IFERROR(__xludf.DUMMYFUNCTION("IF(IFERROR(VLOOKUP(A1174, IMPORTRANGE(""https://docs.google.com/spreadsheets/d/1f7uHQQgxgff8nh6aFDrh_cqkeFpcVPsvJILesm778_0"", ""工作表1!A:B""), 2, FALSE), """") &lt;&gt; """", ""有縮圖"", ""無縮圖"")"),"有縮圖")</f>
        <v>有縮圖</v>
      </c>
      <c r="AS1174" s="107"/>
    </row>
    <row r="1175">
      <c r="A1175" s="114" t="s">
        <v>906</v>
      </c>
      <c r="B1175" s="94"/>
      <c r="C1175" s="95"/>
      <c r="D1175" s="115" t="s">
        <v>2112</v>
      </c>
      <c r="E1175" s="115" t="s">
        <v>2515</v>
      </c>
      <c r="F1175" s="98"/>
      <c r="G1175" s="94"/>
      <c r="H1175" s="100"/>
      <c r="I1175" s="100"/>
      <c r="J1175" s="117"/>
      <c r="K1175" s="432"/>
      <c r="L1175" s="111"/>
      <c r="M1175" s="112" t="b">
        <v>0</v>
      </c>
      <c r="N1175" s="113" t="b">
        <v>0</v>
      </c>
      <c r="O1175" s="113" t="b">
        <v>0</v>
      </c>
      <c r="P1175" s="113" t="b">
        <v>0</v>
      </c>
      <c r="Q1175" s="107"/>
      <c r="R1175" s="106" t="str">
        <f t="array" ref="R1175">IFERROR(INDEX('印量調查區'!G:G, MATCH(A1175, '印量調查區'!A:A, 0)), "")</f>
        <v/>
      </c>
      <c r="S1175" s="107"/>
      <c r="T1175" s="107"/>
      <c r="U1175" s="107"/>
      <c r="V1175" s="107"/>
      <c r="W1175" s="107"/>
      <c r="X1175" s="107"/>
      <c r="Y1175" s="107"/>
      <c r="Z1175" s="107"/>
      <c r="AA1175" s="107"/>
      <c r="AB1175" s="107"/>
      <c r="AC1175" s="107"/>
      <c r="AD1175" s="107"/>
      <c r="AE1175" s="107"/>
      <c r="AF1175" s="107"/>
      <c r="AG1175" s="107"/>
      <c r="AH1175" s="107"/>
      <c r="AI1175" s="107"/>
      <c r="AJ1175" s="107"/>
      <c r="AK1175" s="107"/>
      <c r="AL1175" s="107"/>
      <c r="AM1175" s="107"/>
      <c r="AN1175" s="105"/>
      <c r="AO1175" s="105"/>
      <c r="AQ1175" s="109"/>
      <c r="AR1175" s="109" t="str">
        <f>IFERROR(__xludf.DUMMYFUNCTION("IF(IFERROR(VLOOKUP(A1175, IMPORTRANGE(""https://docs.google.com/spreadsheets/d/1f7uHQQgxgff8nh6aFDrh_cqkeFpcVPsvJILesm778_0"", ""工作表1!A:B""), 2, FALSE), """") &lt;&gt; """", ""有縮圖"", ""無縮圖"")"),"無縮圖")</f>
        <v>無縮圖</v>
      </c>
      <c r="AS1175" s="107"/>
    </row>
    <row r="1176">
      <c r="A1176" s="114" t="s">
        <v>907</v>
      </c>
      <c r="B1176" s="94" t="s">
        <v>10851</v>
      </c>
      <c r="C1176" s="120" t="s">
        <v>2832</v>
      </c>
      <c r="D1176" s="116"/>
      <c r="E1176" s="115" t="s">
        <v>3669</v>
      </c>
      <c r="F1176" s="98"/>
      <c r="G1176" s="94" t="s">
        <v>6957</v>
      </c>
      <c r="H1176" s="100"/>
      <c r="I1176" s="100"/>
      <c r="J1176" s="211"/>
      <c r="K1176" s="94"/>
      <c r="L1176" s="111"/>
      <c r="M1176" s="112" t="b">
        <v>1</v>
      </c>
      <c r="N1176" s="113" t="b">
        <v>0</v>
      </c>
      <c r="O1176" s="113" t="b">
        <v>0</v>
      </c>
      <c r="P1176" s="113" t="b">
        <v>0</v>
      </c>
      <c r="Q1176" s="107"/>
      <c r="R1176" s="106" t="str">
        <f t="array" ref="R1176">IFERROR(INDEX('印量調查區'!G:G, MATCH(A1176, '印量調查區'!A:A, 0)), "")</f>
        <v/>
      </c>
      <c r="S1176" s="118" t="s">
        <v>14545</v>
      </c>
      <c r="T1176" s="107"/>
      <c r="U1176" s="107"/>
      <c r="V1176" s="107"/>
      <c r="W1176" s="118" t="s">
        <v>14546</v>
      </c>
      <c r="X1176" s="107"/>
      <c r="Y1176" s="107"/>
      <c r="Z1176" s="107"/>
      <c r="AA1176" s="107"/>
      <c r="AB1176" s="107"/>
      <c r="AC1176" s="107"/>
      <c r="AD1176" s="107"/>
      <c r="AE1176" s="118" t="s">
        <v>14547</v>
      </c>
      <c r="AF1176" s="118" t="s">
        <v>14548</v>
      </c>
      <c r="AG1176" s="118" t="s">
        <v>14549</v>
      </c>
      <c r="AH1176" s="107"/>
      <c r="AI1176" s="118" t="s">
        <v>14550</v>
      </c>
      <c r="AJ1176" s="107"/>
      <c r="AK1176" s="107"/>
      <c r="AL1176" s="118" t="s">
        <v>14551</v>
      </c>
      <c r="AM1176" s="107"/>
      <c r="AN1176" s="107"/>
      <c r="AO1176" s="105"/>
      <c r="AP1176" s="107"/>
      <c r="AQ1176" s="109"/>
      <c r="AR1176" s="109" t="str">
        <f>IFERROR(__xludf.DUMMYFUNCTION("IF(IFERROR(VLOOKUP(A1176, IMPORTRANGE(""https://docs.google.com/spreadsheets/d/1f7uHQQgxgff8nh6aFDrh_cqkeFpcVPsvJILesm778_0"", ""工作表1!A:B""), 2, FALSE), """") &lt;&gt; """", ""有縮圖"", ""無縮圖"")"),"無縮圖")</f>
        <v>無縮圖</v>
      </c>
      <c r="AS1176" s="107"/>
    </row>
    <row r="1177">
      <c r="A1177" s="114" t="s">
        <v>910</v>
      </c>
      <c r="B1177" s="94" t="s">
        <v>7086</v>
      </c>
      <c r="C1177" s="95"/>
      <c r="D1177" s="115" t="s">
        <v>3195</v>
      </c>
      <c r="E1177" s="116"/>
      <c r="F1177" s="98"/>
      <c r="G1177" s="94" t="s">
        <v>144</v>
      </c>
      <c r="H1177" s="100"/>
      <c r="I1177" s="100" t="s">
        <v>108</v>
      </c>
      <c r="J1177" s="117" t="s">
        <v>145</v>
      </c>
      <c r="K1177" s="94"/>
      <c r="L1177" s="111"/>
      <c r="M1177" s="112" t="b">
        <v>1</v>
      </c>
      <c r="N1177" s="113" t="b">
        <v>1</v>
      </c>
      <c r="O1177" s="113" t="b">
        <v>0</v>
      </c>
      <c r="P1177" s="113" t="b">
        <v>0</v>
      </c>
      <c r="Q1177" s="105"/>
      <c r="R1177" s="106" t="str">
        <f t="array" ref="R1177">IFERROR(INDEX('印量調查區'!G:G, MATCH(A1177, '印量調查區'!A:A, 0)), "")</f>
        <v/>
      </c>
      <c r="S1177" s="118" t="s">
        <v>7091</v>
      </c>
      <c r="T1177" s="118" t="s">
        <v>7092</v>
      </c>
      <c r="U1177" s="107"/>
      <c r="V1177" s="107"/>
      <c r="W1177" s="118" t="s">
        <v>7093</v>
      </c>
      <c r="X1177" s="107"/>
      <c r="Y1177" s="107"/>
      <c r="Z1177" s="118" t="s">
        <v>7094</v>
      </c>
      <c r="AA1177" s="107"/>
      <c r="AB1177" s="107"/>
      <c r="AC1177" s="107"/>
      <c r="AD1177" s="105"/>
      <c r="AE1177" s="118" t="s">
        <v>7096</v>
      </c>
      <c r="AF1177" s="107"/>
      <c r="AG1177" s="107"/>
      <c r="AH1177" s="107"/>
      <c r="AI1177" s="107"/>
      <c r="AJ1177" s="118" t="s">
        <v>7097</v>
      </c>
      <c r="AK1177" s="107"/>
      <c r="AL1177" s="118" t="s">
        <v>7098</v>
      </c>
      <c r="AM1177" s="107"/>
      <c r="AN1177" s="107"/>
      <c r="AO1177" s="105"/>
      <c r="AP1177" s="107"/>
      <c r="AQ1177" s="109"/>
      <c r="AR1177" s="109" t="str">
        <f>IFERROR(__xludf.DUMMYFUNCTION("IF(IFERROR(VLOOKUP(A1177, IMPORTRANGE(""https://docs.google.com/spreadsheets/d/1f7uHQQgxgff8nh6aFDrh_cqkeFpcVPsvJILesm778_0"", ""工作表1!A:B""), 2, FALSE), """") &lt;&gt; """", ""有縮圖"", ""無縮圖"")"),"無縮圖")</f>
        <v>無縮圖</v>
      </c>
      <c r="AS1177" s="107"/>
    </row>
    <row r="1178">
      <c r="A1178" s="114" t="s">
        <v>912</v>
      </c>
      <c r="B1178" s="94"/>
      <c r="C1178" s="120" t="s">
        <v>2253</v>
      </c>
      <c r="D1178" s="115" t="s">
        <v>2253</v>
      </c>
      <c r="E1178" s="96"/>
      <c r="F1178" s="98"/>
      <c r="G1178" s="94" t="s">
        <v>144</v>
      </c>
      <c r="H1178" s="99"/>
      <c r="I1178" s="100" t="s">
        <v>84</v>
      </c>
      <c r="J1178" s="110"/>
      <c r="K1178" s="98"/>
      <c r="L1178" s="111"/>
      <c r="M1178" s="112" t="b">
        <v>1</v>
      </c>
      <c r="N1178" s="113" t="b">
        <v>1</v>
      </c>
      <c r="O1178" s="113" t="b">
        <v>1</v>
      </c>
      <c r="P1178" s="113" t="b">
        <v>0</v>
      </c>
      <c r="Q1178" s="107"/>
      <c r="R1178" s="106" t="str">
        <f t="array" ref="R1178">IFERROR(INDEX('印量調查區'!G:G, MATCH(A1178, '印量調查區'!A:A, 0)), "")</f>
        <v/>
      </c>
      <c r="S1178" s="118" t="s">
        <v>12654</v>
      </c>
      <c r="T1178" s="107"/>
      <c r="U1178" s="107"/>
      <c r="V1178" s="107"/>
      <c r="W1178" s="118" t="s">
        <v>14552</v>
      </c>
      <c r="X1178" s="107"/>
      <c r="Y1178" s="105" t="s">
        <v>118</v>
      </c>
      <c r="Z1178" s="105" t="s">
        <v>3062</v>
      </c>
      <c r="AA1178" s="107"/>
      <c r="AB1178" s="107"/>
      <c r="AC1178" s="107"/>
      <c r="AD1178" s="107"/>
      <c r="AE1178" s="105" t="s">
        <v>124</v>
      </c>
      <c r="AF1178" s="105" t="s">
        <v>126</v>
      </c>
      <c r="AG1178" s="105" t="s">
        <v>127</v>
      </c>
      <c r="AH1178" s="107"/>
      <c r="AI1178" s="105" t="s">
        <v>129</v>
      </c>
      <c r="AJ1178" s="105" t="s">
        <v>130</v>
      </c>
      <c r="AK1178" s="107"/>
      <c r="AL1178" s="107"/>
      <c r="AM1178" s="107"/>
      <c r="AN1178" s="118" t="s">
        <v>14553</v>
      </c>
      <c r="AO1178" s="107"/>
      <c r="AP1178" s="107"/>
      <c r="AQ1178" s="109"/>
      <c r="AR1178" s="109" t="str">
        <f>IFERROR(__xludf.DUMMYFUNCTION("IF(IFERROR(VLOOKUP(A1178, IMPORTRANGE(""https://docs.google.com/spreadsheets/d/1f7uHQQgxgff8nh6aFDrh_cqkeFpcVPsvJILesm778_0"", ""工作表1!A:B""), 2, FALSE), """") &lt;&gt; """", ""有縮圖"", ""無縮圖"")"),"無縮圖")</f>
        <v>無縮圖</v>
      </c>
      <c r="AS1178" s="107"/>
    </row>
    <row r="1179">
      <c r="A1179" s="114" t="s">
        <v>913</v>
      </c>
      <c r="B1179" s="94" t="s">
        <v>14554</v>
      </c>
      <c r="C1179" s="120" t="s">
        <v>2291</v>
      </c>
      <c r="D1179" s="116"/>
      <c r="E1179" s="115" t="s">
        <v>3602</v>
      </c>
      <c r="F1179" s="98"/>
      <c r="G1179" s="94" t="s">
        <v>14555</v>
      </c>
      <c r="H1179" s="99"/>
      <c r="I1179" s="99"/>
      <c r="J1179" s="110"/>
      <c r="K1179" s="98"/>
      <c r="L1179" s="111"/>
      <c r="M1179" s="112" t="b">
        <v>1</v>
      </c>
      <c r="N1179" s="113" t="b">
        <v>0</v>
      </c>
      <c r="O1179" s="113" t="b">
        <v>0</v>
      </c>
      <c r="P1179" s="113" t="b">
        <v>0</v>
      </c>
      <c r="Q1179" s="107"/>
      <c r="R1179" s="106" t="str">
        <f t="array" ref="R1179">IFERROR(INDEX('印量調查區'!G:G, MATCH(A1179, '印量調查區'!A:A, 0)), "")</f>
        <v/>
      </c>
      <c r="S1179" s="118" t="s">
        <v>14556</v>
      </c>
      <c r="T1179" s="107"/>
      <c r="U1179" s="107"/>
      <c r="V1179" s="107"/>
      <c r="W1179" s="118" t="s">
        <v>14557</v>
      </c>
      <c r="X1179" s="107"/>
      <c r="Y1179" s="118" t="s">
        <v>14558</v>
      </c>
      <c r="Z1179" s="107"/>
      <c r="AA1179" s="107"/>
      <c r="AB1179" s="107"/>
      <c r="AC1179" s="107"/>
      <c r="AD1179" s="107"/>
      <c r="AE1179" s="118" t="s">
        <v>14559</v>
      </c>
      <c r="AF1179" s="107"/>
      <c r="AG1179" s="107"/>
      <c r="AH1179" s="107"/>
      <c r="AI1179" s="107"/>
      <c r="AJ1179" s="107"/>
      <c r="AK1179" s="118" t="s">
        <v>14560</v>
      </c>
      <c r="AL1179" s="107"/>
      <c r="AM1179" s="118" t="s">
        <v>14561</v>
      </c>
      <c r="AN1179" s="107"/>
      <c r="AO1179" s="107"/>
      <c r="AP1179" s="107"/>
      <c r="AQ1179" s="109"/>
      <c r="AR1179" s="109" t="str">
        <f>IFERROR(__xludf.DUMMYFUNCTION("IF(IFERROR(VLOOKUP(A1179, IMPORTRANGE(""https://docs.google.com/spreadsheets/d/1f7uHQQgxgff8nh6aFDrh_cqkeFpcVPsvJILesm778_0"", ""工作表1!A:B""), 2, FALSE), """") &lt;&gt; """", ""有縮圖"", ""無縮圖"")"),"無縮圖")</f>
        <v>無縮圖</v>
      </c>
      <c r="AS1179" s="107"/>
    </row>
    <row r="1180">
      <c r="A1180" s="114" t="s">
        <v>914</v>
      </c>
      <c r="B1180" s="94"/>
      <c r="C1180" s="120" t="s">
        <v>2037</v>
      </c>
      <c r="D1180" s="96"/>
      <c r="E1180" s="115" t="s">
        <v>3533</v>
      </c>
      <c r="F1180" s="98"/>
      <c r="G1180" s="94" t="s">
        <v>144</v>
      </c>
      <c r="H1180" s="99"/>
      <c r="I1180" s="99"/>
      <c r="J1180" s="110"/>
      <c r="K1180" s="98"/>
      <c r="L1180" s="111"/>
      <c r="M1180" s="112" t="b">
        <v>1</v>
      </c>
      <c r="N1180" s="113" t="b">
        <v>0</v>
      </c>
      <c r="O1180" s="113" t="b">
        <v>0</v>
      </c>
      <c r="P1180" s="113" t="b">
        <v>0</v>
      </c>
      <c r="Q1180" s="107"/>
      <c r="R1180" s="106" t="str">
        <f t="array" ref="R1180">IFERROR(INDEX('印量調查區'!G:G, MATCH(A1180, '印量調查區'!A:A, 0)), "")</f>
        <v/>
      </c>
      <c r="S1180" s="107"/>
      <c r="T1180" s="107"/>
      <c r="U1180" s="107"/>
      <c r="V1180" s="107"/>
      <c r="W1180" s="118" t="s">
        <v>14562</v>
      </c>
      <c r="X1180" s="107"/>
      <c r="Y1180" s="107"/>
      <c r="Z1180" s="118" t="s">
        <v>14563</v>
      </c>
      <c r="AA1180" s="107"/>
      <c r="AB1180" s="107"/>
      <c r="AC1180" s="107"/>
      <c r="AD1180" s="107"/>
      <c r="AE1180" s="107"/>
      <c r="AF1180" s="107"/>
      <c r="AG1180" s="107"/>
      <c r="AH1180" s="107"/>
      <c r="AI1180" s="107"/>
      <c r="AJ1180" s="107"/>
      <c r="AK1180" s="107"/>
      <c r="AL1180" s="107"/>
      <c r="AM1180" s="107"/>
      <c r="AN1180" s="107"/>
      <c r="AO1180" s="107"/>
      <c r="AP1180" s="107"/>
      <c r="AQ1180" s="109"/>
      <c r="AR1180" s="109" t="str">
        <f>IFERROR(__xludf.DUMMYFUNCTION("IF(IFERROR(VLOOKUP(A1180, IMPORTRANGE(""https://docs.google.com/spreadsheets/d/1f7uHQQgxgff8nh6aFDrh_cqkeFpcVPsvJILesm778_0"", ""工作表1!A:B""), 2, FALSE), """") &lt;&gt; """", ""有縮圖"", ""無縮圖"")"),"無縮圖")</f>
        <v>無縮圖</v>
      </c>
      <c r="AS1180" s="107"/>
    </row>
    <row r="1181">
      <c r="A1181" s="114" t="s">
        <v>915</v>
      </c>
      <c r="B1181" s="94" t="s">
        <v>4155</v>
      </c>
      <c r="C1181" s="120" t="s">
        <v>1334</v>
      </c>
      <c r="D1181" s="97" t="s">
        <v>1334</v>
      </c>
      <c r="E1181" s="116"/>
      <c r="F1181" s="98"/>
      <c r="G1181" s="94" t="s">
        <v>144</v>
      </c>
      <c r="H1181" s="100" t="s">
        <v>35</v>
      </c>
      <c r="I1181" s="100" t="s">
        <v>108</v>
      </c>
      <c r="J1181" s="211" t="s">
        <v>4104</v>
      </c>
      <c r="K1181" s="94" t="s">
        <v>14564</v>
      </c>
      <c r="L1181" s="111"/>
      <c r="M1181" s="112" t="b">
        <v>1</v>
      </c>
      <c r="N1181" s="113" t="b">
        <v>1</v>
      </c>
      <c r="O1181" s="113" t="b">
        <v>0</v>
      </c>
      <c r="P1181" s="113" t="b">
        <v>1</v>
      </c>
      <c r="Q1181" s="107"/>
      <c r="R1181" s="106" t="str">
        <f t="array" ref="R1181">IFERROR(INDEX('印量調查區'!G:G, MATCH(A1181, '印量調查區'!A:A, 0)), "")</f>
        <v/>
      </c>
      <c r="S1181" s="107"/>
      <c r="T1181" s="107"/>
      <c r="U1181" s="107"/>
      <c r="V1181" s="107"/>
      <c r="W1181" s="118" t="s">
        <v>4158</v>
      </c>
      <c r="X1181" s="107"/>
      <c r="Y1181" s="107"/>
      <c r="Z1181" s="118" t="s">
        <v>4159</v>
      </c>
      <c r="AA1181" s="107"/>
      <c r="AB1181" s="107"/>
      <c r="AC1181" s="107"/>
      <c r="AD1181" s="107"/>
      <c r="AE1181" s="107"/>
      <c r="AF1181" s="107"/>
      <c r="AG1181" s="107"/>
      <c r="AH1181" s="107"/>
      <c r="AI1181" s="107"/>
      <c r="AJ1181" s="107"/>
      <c r="AK1181" s="107"/>
      <c r="AL1181" s="107"/>
      <c r="AM1181" s="107"/>
      <c r="AN1181" s="107"/>
      <c r="AO1181" s="118" t="s">
        <v>14565</v>
      </c>
      <c r="AP1181" s="118" t="s">
        <v>14565</v>
      </c>
      <c r="AQ1181" s="109"/>
      <c r="AR1181" s="109" t="str">
        <f>IFERROR(__xludf.DUMMYFUNCTION("IF(IFERROR(VLOOKUP(A1181, IMPORTRANGE(""https://docs.google.com/spreadsheets/d/1f7uHQQgxgff8nh6aFDrh_cqkeFpcVPsvJILesm778_0"", ""工作表1!A:B""), 2, FALSE), """") &lt;&gt; """", ""有縮圖"", ""無縮圖"")"),"無縮圖")</f>
        <v>無縮圖</v>
      </c>
      <c r="AS1181" s="107"/>
    </row>
    <row r="1182">
      <c r="A1182" s="114" t="s">
        <v>916</v>
      </c>
      <c r="B1182" s="94"/>
      <c r="C1182" s="120" t="s">
        <v>327</v>
      </c>
      <c r="D1182" s="96"/>
      <c r="E1182" s="115" t="s">
        <v>1896</v>
      </c>
      <c r="F1182" s="98"/>
      <c r="G1182" s="94" t="s">
        <v>144</v>
      </c>
      <c r="H1182" s="100"/>
      <c r="I1182" s="100" t="s">
        <v>108</v>
      </c>
      <c r="J1182" s="211" t="s">
        <v>5297</v>
      </c>
      <c r="K1182" s="94"/>
      <c r="L1182" s="111"/>
      <c r="M1182" s="112" t="b">
        <v>1</v>
      </c>
      <c r="N1182" s="113" t="b">
        <v>1</v>
      </c>
      <c r="O1182" s="113" t="b">
        <v>1</v>
      </c>
      <c r="P1182" s="113" t="b">
        <v>0</v>
      </c>
      <c r="Q1182" s="107"/>
      <c r="R1182" s="106" t="str">
        <f t="array" ref="R1182">IFERROR(INDEX('印量調查區'!G:G, MATCH(A1182, '印量調查區'!A:A, 0)), "")</f>
        <v/>
      </c>
      <c r="S1182" s="107"/>
      <c r="T1182" s="107"/>
      <c r="U1182" s="107"/>
      <c r="V1182" s="107"/>
      <c r="W1182" s="118" t="s">
        <v>14566</v>
      </c>
      <c r="X1182" s="107"/>
      <c r="Y1182" s="107"/>
      <c r="Z1182" s="118" t="s">
        <v>14567</v>
      </c>
      <c r="AA1182" s="107"/>
      <c r="AB1182" s="107"/>
      <c r="AC1182" s="107"/>
      <c r="AD1182" s="107"/>
      <c r="AE1182" s="118" t="s">
        <v>14568</v>
      </c>
      <c r="AF1182" s="107"/>
      <c r="AG1182" s="107"/>
      <c r="AH1182" s="107"/>
      <c r="AI1182" s="107"/>
      <c r="AJ1182" s="107"/>
      <c r="AK1182" s="107"/>
      <c r="AL1182" s="107"/>
      <c r="AM1182" s="107"/>
      <c r="AN1182" s="118" t="s">
        <v>14569</v>
      </c>
      <c r="AO1182" s="105"/>
      <c r="AP1182" s="107"/>
      <c r="AQ1182" s="109"/>
      <c r="AR1182" s="109" t="str">
        <f>IFERROR(__xludf.DUMMYFUNCTION("IF(IFERROR(VLOOKUP(A1182, IMPORTRANGE(""https://docs.google.com/spreadsheets/d/1f7uHQQgxgff8nh6aFDrh_cqkeFpcVPsvJILesm778_0"", ""工作表1!A:B""), 2, FALSE), """") &lt;&gt; """", ""有縮圖"", ""無縮圖"")"),"無縮圖")</f>
        <v>無縮圖</v>
      </c>
      <c r="AS1182" s="107"/>
    </row>
    <row r="1183">
      <c r="A1183" s="114" t="s">
        <v>917</v>
      </c>
      <c r="B1183" s="94"/>
      <c r="C1183" s="95"/>
      <c r="D1183" s="96"/>
      <c r="E1183" s="115" t="s">
        <v>3530</v>
      </c>
      <c r="F1183" s="98"/>
      <c r="G1183" s="94" t="s">
        <v>144</v>
      </c>
      <c r="H1183" s="100"/>
      <c r="I1183" s="100"/>
      <c r="J1183" s="101"/>
      <c r="K1183" s="94"/>
      <c r="L1183" s="111"/>
      <c r="M1183" s="112" t="b">
        <v>1</v>
      </c>
      <c r="N1183" s="113" t="b">
        <v>0</v>
      </c>
      <c r="O1183" s="113" t="b">
        <v>0</v>
      </c>
      <c r="P1183" s="113" t="b">
        <v>0</v>
      </c>
      <c r="Q1183" s="107"/>
      <c r="R1183" s="106" t="str">
        <f t="array" ref="R1183">IFERROR(INDEX('印量調查區'!G:G, MATCH(A1183, '印量調查區'!A:A, 0)), "")</f>
        <v/>
      </c>
      <c r="S1183" s="107"/>
      <c r="T1183" s="107"/>
      <c r="U1183" s="118" t="s">
        <v>14570</v>
      </c>
      <c r="V1183" s="107"/>
      <c r="W1183" s="118" t="s">
        <v>14571</v>
      </c>
      <c r="X1183" s="107"/>
      <c r="Y1183" s="107"/>
      <c r="Z1183" s="107"/>
      <c r="AA1183" s="107"/>
      <c r="AB1183" s="107"/>
      <c r="AC1183" s="107"/>
      <c r="AD1183" s="107"/>
      <c r="AE1183" s="118" t="s">
        <v>14572</v>
      </c>
      <c r="AF1183" s="118" t="s">
        <v>14573</v>
      </c>
      <c r="AG1183" s="118" t="s">
        <v>14574</v>
      </c>
      <c r="AH1183" s="107"/>
      <c r="AI1183" s="107"/>
      <c r="AJ1183" s="107"/>
      <c r="AK1183" s="107"/>
      <c r="AL1183" s="107"/>
      <c r="AM1183" s="107"/>
      <c r="AN1183" s="107"/>
      <c r="AO1183" s="105"/>
      <c r="AP1183" s="107"/>
      <c r="AQ1183" s="109"/>
      <c r="AR1183" s="109" t="str">
        <f>IFERROR(__xludf.DUMMYFUNCTION("IF(IFERROR(VLOOKUP(A1183, IMPORTRANGE(""https://docs.google.com/spreadsheets/d/1f7uHQQgxgff8nh6aFDrh_cqkeFpcVPsvJILesm778_0"", ""工作表1!A:B""), 2, FALSE), """") &lt;&gt; """", ""有縮圖"", ""無縮圖"")"),"無縮圖")</f>
        <v>無縮圖</v>
      </c>
      <c r="AS1183" s="107"/>
    </row>
    <row r="1184">
      <c r="A1184" s="114" t="s">
        <v>918</v>
      </c>
      <c r="B1184" s="94"/>
      <c r="C1184" s="120" t="s">
        <v>2726</v>
      </c>
      <c r="D1184" s="97" t="s">
        <v>2726</v>
      </c>
      <c r="E1184" s="116"/>
      <c r="F1184" s="98"/>
      <c r="G1184" s="94" t="s">
        <v>140</v>
      </c>
      <c r="H1184" s="100"/>
      <c r="I1184" s="100"/>
      <c r="J1184" s="101"/>
      <c r="K1184" s="94"/>
      <c r="L1184" s="111"/>
      <c r="M1184" s="112" t="b">
        <v>1</v>
      </c>
      <c r="N1184" s="113" t="b">
        <v>0</v>
      </c>
      <c r="O1184" s="113" t="b">
        <v>0</v>
      </c>
      <c r="P1184" s="113" t="b">
        <v>0</v>
      </c>
      <c r="Q1184" s="107"/>
      <c r="R1184" s="106" t="str">
        <f t="array" ref="R1184">IFERROR(INDEX('印量調查區'!G:G, MATCH(A1184, '印量調查區'!A:A, 0)), "")</f>
        <v/>
      </c>
      <c r="S1184" s="118" t="s">
        <v>14575</v>
      </c>
      <c r="T1184" s="107"/>
      <c r="U1184" s="107"/>
      <c r="V1184" s="107"/>
      <c r="W1184" s="118" t="s">
        <v>14576</v>
      </c>
      <c r="X1184" s="107"/>
      <c r="Y1184" s="107"/>
      <c r="Z1184" s="107"/>
      <c r="AA1184" s="107"/>
      <c r="AB1184" s="107"/>
      <c r="AC1184" s="107"/>
      <c r="AD1184" s="107"/>
      <c r="AE1184" s="118" t="s">
        <v>14577</v>
      </c>
      <c r="AF1184" s="107"/>
      <c r="AG1184" s="107"/>
      <c r="AH1184" s="107"/>
      <c r="AI1184" s="107"/>
      <c r="AJ1184" s="107"/>
      <c r="AK1184" s="107"/>
      <c r="AL1184" s="118" t="s">
        <v>14578</v>
      </c>
      <c r="AM1184" s="107"/>
      <c r="AN1184" s="107"/>
      <c r="AO1184" s="105"/>
      <c r="AP1184" s="107"/>
      <c r="AQ1184" s="109"/>
      <c r="AR1184" s="109" t="str">
        <f>IFERROR(__xludf.DUMMYFUNCTION("IF(IFERROR(VLOOKUP(A1184, IMPORTRANGE(""https://docs.google.com/spreadsheets/d/1f7uHQQgxgff8nh6aFDrh_cqkeFpcVPsvJILesm778_0"", ""工作表1!A:B""), 2, FALSE), """") &lt;&gt; """", ""有縮圖"", ""無縮圖"")"),"無縮圖")</f>
        <v>無縮圖</v>
      </c>
      <c r="AS1184" s="107"/>
    </row>
    <row r="1185">
      <c r="A1185" s="114" t="s">
        <v>919</v>
      </c>
      <c r="B1185" s="94" t="s">
        <v>7269</v>
      </c>
      <c r="C1185" s="120" t="s">
        <v>2562</v>
      </c>
      <c r="D1185" s="97" t="s">
        <v>2562</v>
      </c>
      <c r="E1185" s="96"/>
      <c r="F1185" s="98"/>
      <c r="G1185" s="94" t="s">
        <v>144</v>
      </c>
      <c r="H1185" s="100"/>
      <c r="I1185" s="100" t="s">
        <v>108</v>
      </c>
      <c r="J1185" s="117" t="s">
        <v>145</v>
      </c>
      <c r="K1185" s="94"/>
      <c r="L1185" s="111"/>
      <c r="M1185" s="112" t="b">
        <v>1</v>
      </c>
      <c r="N1185" s="113" t="b">
        <v>1</v>
      </c>
      <c r="O1185" s="113" t="b">
        <v>1</v>
      </c>
      <c r="P1185" s="113" t="b">
        <v>0</v>
      </c>
      <c r="Q1185" s="107"/>
      <c r="R1185" s="106" t="str">
        <f t="array" ref="R1185">IFERROR(INDEX('印量調查區'!G:G, MATCH(A1185, '印量調查區'!A:A, 0)), "")</f>
        <v/>
      </c>
      <c r="S1185" s="118" t="s">
        <v>7271</v>
      </c>
      <c r="T1185" s="107"/>
      <c r="U1185" s="107"/>
      <c r="V1185" s="107"/>
      <c r="W1185" s="118" t="s">
        <v>7272</v>
      </c>
      <c r="X1185" s="118" t="s">
        <v>7273</v>
      </c>
      <c r="Y1185" s="118" t="s">
        <v>7274</v>
      </c>
      <c r="Z1185" s="118" t="s">
        <v>7275</v>
      </c>
      <c r="AA1185" s="118" t="s">
        <v>7276</v>
      </c>
      <c r="AB1185" s="107"/>
      <c r="AC1185" s="107"/>
      <c r="AD1185" s="107"/>
      <c r="AE1185" s="118" t="s">
        <v>7277</v>
      </c>
      <c r="AF1185" s="107"/>
      <c r="AG1185" s="107"/>
      <c r="AH1185" s="107"/>
      <c r="AI1185" s="107"/>
      <c r="AJ1185" s="107"/>
      <c r="AK1185" s="118" t="s">
        <v>7278</v>
      </c>
      <c r="AL1185" s="118" t="s">
        <v>7279</v>
      </c>
      <c r="AM1185" s="118" t="s">
        <v>7280</v>
      </c>
      <c r="AN1185" s="118" t="s">
        <v>14579</v>
      </c>
      <c r="AO1185" s="105"/>
      <c r="AP1185" s="107"/>
      <c r="AQ1185" s="109"/>
      <c r="AR1185" s="109" t="str">
        <f>IFERROR(__xludf.DUMMYFUNCTION("IF(IFERROR(VLOOKUP(A1185, IMPORTRANGE(""https://docs.google.com/spreadsheets/d/1f7uHQQgxgff8nh6aFDrh_cqkeFpcVPsvJILesm778_0"", ""工作表1!A:B""), 2, FALSE), """") &lt;&gt; """", ""有縮圖"", ""無縮圖"")"),"有縮圖")</f>
        <v>有縮圖</v>
      </c>
      <c r="AS1185" s="107"/>
    </row>
    <row r="1186">
      <c r="A1186" s="114" t="s">
        <v>921</v>
      </c>
      <c r="B1186" s="94"/>
      <c r="C1186" s="95"/>
      <c r="D1186" s="115" t="s">
        <v>3286</v>
      </c>
      <c r="E1186" s="97" t="s">
        <v>3744</v>
      </c>
      <c r="F1186" s="98"/>
      <c r="G1186" s="94" t="s">
        <v>140</v>
      </c>
      <c r="H1186" s="100"/>
      <c r="I1186" s="100"/>
      <c r="J1186" s="117"/>
      <c r="K1186" s="94"/>
      <c r="L1186" s="111"/>
      <c r="M1186" s="112" t="b">
        <v>1</v>
      </c>
      <c r="N1186" s="113" t="b">
        <v>0</v>
      </c>
      <c r="O1186" s="113" t="b">
        <v>0</v>
      </c>
      <c r="P1186" s="113" t="b">
        <v>0</v>
      </c>
      <c r="Q1186" s="107"/>
      <c r="R1186" s="106" t="str">
        <f t="array" ref="R1186">IFERROR(INDEX('印量調查區'!G:G, MATCH(A1186, '印量調查區'!A:A, 0)), "")</f>
        <v/>
      </c>
      <c r="S1186" s="118" t="s">
        <v>14580</v>
      </c>
      <c r="T1186" s="107"/>
      <c r="U1186" s="107"/>
      <c r="V1186" s="107"/>
      <c r="W1186" s="107"/>
      <c r="X1186" s="107"/>
      <c r="Y1186" s="107"/>
      <c r="Z1186" s="107"/>
      <c r="AA1186" s="107"/>
      <c r="AB1186" s="107"/>
      <c r="AC1186" s="107"/>
      <c r="AD1186" s="107"/>
      <c r="AE1186" s="107"/>
      <c r="AF1186" s="107"/>
      <c r="AG1186" s="107"/>
      <c r="AH1186" s="107"/>
      <c r="AI1186" s="107"/>
      <c r="AJ1186" s="107"/>
      <c r="AK1186" s="107"/>
      <c r="AL1186" s="107"/>
      <c r="AM1186" s="107"/>
      <c r="AN1186" s="107"/>
      <c r="AO1186" s="105"/>
      <c r="AP1186" s="107"/>
      <c r="AQ1186" s="109"/>
      <c r="AR1186" s="109" t="str">
        <f>IFERROR(__xludf.DUMMYFUNCTION("IF(IFERROR(VLOOKUP(A1186, IMPORTRANGE(""https://docs.google.com/spreadsheets/d/1f7uHQQgxgff8nh6aFDrh_cqkeFpcVPsvJILesm778_0"", ""工作表1!A:B""), 2, FALSE), """") &lt;&gt; """", ""有縮圖"", ""無縮圖"")"),"無縮圖")</f>
        <v>無縮圖</v>
      </c>
      <c r="AS1186" s="107"/>
    </row>
    <row r="1187">
      <c r="A1187" s="114" t="s">
        <v>922</v>
      </c>
      <c r="B1187" s="94" t="s">
        <v>13851</v>
      </c>
      <c r="C1187" s="95"/>
      <c r="D1187" s="96"/>
      <c r="E1187" s="115" t="s">
        <v>3753</v>
      </c>
      <c r="F1187" s="98"/>
      <c r="G1187" s="94" t="s">
        <v>140</v>
      </c>
      <c r="H1187" s="100"/>
      <c r="I1187" s="100"/>
      <c r="J1187" s="211"/>
      <c r="K1187" s="94"/>
      <c r="L1187" s="111"/>
      <c r="M1187" s="112" t="b">
        <v>1</v>
      </c>
      <c r="N1187" s="113" t="b">
        <v>0</v>
      </c>
      <c r="O1187" s="113" t="b">
        <v>0</v>
      </c>
      <c r="P1187" s="113" t="b">
        <v>0</v>
      </c>
      <c r="Q1187" s="107"/>
      <c r="R1187" s="106" t="str">
        <f t="array" ref="R1187">IFERROR(INDEX('印量調查區'!G:G, MATCH(A1187, '印量調查區'!A:A, 0)), "")</f>
        <v/>
      </c>
      <c r="S1187" s="118" t="s">
        <v>14581</v>
      </c>
      <c r="T1187" s="107"/>
      <c r="U1187" s="107"/>
      <c r="V1187" s="107"/>
      <c r="W1187" s="107"/>
      <c r="X1187" s="107"/>
      <c r="Y1187" s="107"/>
      <c r="Z1187" s="107"/>
      <c r="AA1187" s="107"/>
      <c r="AB1187" s="107"/>
      <c r="AC1187" s="107"/>
      <c r="AD1187" s="118" t="s">
        <v>14582</v>
      </c>
      <c r="AE1187" s="118" t="s">
        <v>13854</v>
      </c>
      <c r="AF1187" s="107"/>
      <c r="AG1187" s="107"/>
      <c r="AH1187" s="107"/>
      <c r="AI1187" s="107"/>
      <c r="AJ1187" s="107"/>
      <c r="AK1187" s="107"/>
      <c r="AL1187" s="107"/>
      <c r="AM1187" s="107"/>
      <c r="AN1187" s="107"/>
      <c r="AO1187" s="105"/>
      <c r="AP1187" s="107"/>
      <c r="AQ1187" s="109"/>
      <c r="AR1187" s="109" t="str">
        <f>IFERROR(__xludf.DUMMYFUNCTION("IF(IFERROR(VLOOKUP(A1187, IMPORTRANGE(""https://docs.google.com/spreadsheets/d/1f7uHQQgxgff8nh6aFDrh_cqkeFpcVPsvJILesm778_0"", ""工作表1!A:B""), 2, FALSE), """") &lt;&gt; """", ""有縮圖"", ""無縮圖"")"),"無縮圖")</f>
        <v>無縮圖</v>
      </c>
      <c r="AS1187" s="107"/>
    </row>
    <row r="1188">
      <c r="A1188" s="114" t="s">
        <v>923</v>
      </c>
      <c r="B1188" s="94" t="s">
        <v>4593</v>
      </c>
      <c r="C1188" s="120" t="s">
        <v>1950</v>
      </c>
      <c r="D1188" s="97" t="s">
        <v>1950</v>
      </c>
      <c r="E1188" s="96"/>
      <c r="F1188" s="98"/>
      <c r="G1188" s="94" t="s">
        <v>144</v>
      </c>
      <c r="H1188" s="100"/>
      <c r="I1188" s="100" t="s">
        <v>84</v>
      </c>
      <c r="J1188" s="211"/>
      <c r="K1188" s="94" t="s">
        <v>83</v>
      </c>
      <c r="L1188" s="111"/>
      <c r="M1188" s="112" t="b">
        <v>1</v>
      </c>
      <c r="N1188" s="113" t="b">
        <v>1</v>
      </c>
      <c r="O1188" s="113" t="b">
        <v>0</v>
      </c>
      <c r="P1188" s="113" t="b">
        <v>0</v>
      </c>
      <c r="Q1188" s="107"/>
      <c r="R1188" s="106" t="str">
        <f t="array" ref="R1188">IFERROR(INDEX('印量調查區'!G:G, MATCH(A1188, '印量調查區'!A:A, 0)), "")</f>
        <v/>
      </c>
      <c r="S1188" s="118" t="s">
        <v>9753</v>
      </c>
      <c r="T1188" s="107"/>
      <c r="U1188" s="118" t="s">
        <v>9754</v>
      </c>
      <c r="V1188" s="107"/>
      <c r="W1188" s="105" t="s">
        <v>9755</v>
      </c>
      <c r="X1188" s="107"/>
      <c r="Y1188" s="118" t="s">
        <v>4599</v>
      </c>
      <c r="Z1188" s="118" t="s">
        <v>4600</v>
      </c>
      <c r="AA1188" s="118" t="s">
        <v>9756</v>
      </c>
      <c r="AB1188" s="107"/>
      <c r="AC1188" s="107"/>
      <c r="AD1188" s="107"/>
      <c r="AE1188" s="118" t="s">
        <v>4601</v>
      </c>
      <c r="AF1188" s="107"/>
      <c r="AG1188" s="107"/>
      <c r="AH1188" s="107"/>
      <c r="AI1188" s="107"/>
      <c r="AJ1188" s="107"/>
      <c r="AK1188" s="107"/>
      <c r="AL1188" s="118" t="s">
        <v>9757</v>
      </c>
      <c r="AM1188" s="118" t="s">
        <v>9758</v>
      </c>
      <c r="AN1188" s="107"/>
      <c r="AO1188" s="105"/>
      <c r="AP1188" s="107"/>
      <c r="AQ1188" s="109"/>
      <c r="AR1188" s="109" t="str">
        <f>IFERROR(__xludf.DUMMYFUNCTION("IF(IFERROR(VLOOKUP(A1188, IMPORTRANGE(""https://docs.google.com/spreadsheets/d/1f7uHQQgxgff8nh6aFDrh_cqkeFpcVPsvJILesm778_0"", ""工作表1!A:B""), 2, FALSE), """") &lt;&gt; """", ""有縮圖"", ""無縮圖"")"),"無縮圖")</f>
        <v>無縮圖</v>
      </c>
      <c r="AS1188" s="107"/>
    </row>
    <row r="1189">
      <c r="A1189" s="114" t="s">
        <v>924</v>
      </c>
      <c r="B1189" s="94" t="s">
        <v>14583</v>
      </c>
      <c r="C1189" s="120" t="s">
        <v>2323</v>
      </c>
      <c r="D1189" s="96"/>
      <c r="E1189" s="115" t="s">
        <v>3074</v>
      </c>
      <c r="F1189" s="98"/>
      <c r="G1189" s="94" t="s">
        <v>144</v>
      </c>
      <c r="H1189" s="100"/>
      <c r="I1189" s="100"/>
      <c r="J1189" s="101"/>
      <c r="K1189" s="94"/>
      <c r="L1189" s="102" t="s">
        <v>6177</v>
      </c>
      <c r="M1189" s="112" t="b">
        <v>1</v>
      </c>
      <c r="N1189" s="113" t="b">
        <v>1</v>
      </c>
      <c r="O1189" s="113" t="b">
        <v>0</v>
      </c>
      <c r="P1189" s="113" t="b">
        <v>0</v>
      </c>
      <c r="Q1189" s="107"/>
      <c r="R1189" s="106" t="str">
        <f t="array" ref="R1189">IFERROR(INDEX('印量調查區'!G:G, MATCH(A1189, '印量調查區'!A:A, 0)), "")</f>
        <v/>
      </c>
      <c r="S1189" s="107"/>
      <c r="T1189" s="107"/>
      <c r="U1189" s="107"/>
      <c r="V1189" s="107"/>
      <c r="W1189" s="107"/>
      <c r="X1189" s="107"/>
      <c r="Y1189" s="118" t="s">
        <v>8223</v>
      </c>
      <c r="Z1189" s="118" t="s">
        <v>14584</v>
      </c>
      <c r="AA1189" s="107"/>
      <c r="AB1189" s="107"/>
      <c r="AC1189" s="107"/>
      <c r="AD1189" s="107"/>
      <c r="AE1189" s="107"/>
      <c r="AF1189" s="107"/>
      <c r="AG1189" s="107"/>
      <c r="AH1189" s="107"/>
      <c r="AI1189" s="107"/>
      <c r="AJ1189" s="107"/>
      <c r="AK1189" s="107"/>
      <c r="AL1189" s="107"/>
      <c r="AM1189" s="118" t="s">
        <v>8226</v>
      </c>
      <c r="AN1189" s="107"/>
      <c r="AO1189" s="105"/>
      <c r="AP1189" s="183"/>
      <c r="AQ1189" s="109"/>
      <c r="AR1189" s="109" t="str">
        <f>IFERROR(__xludf.DUMMYFUNCTION("IF(IFERROR(VLOOKUP(A1189, IMPORTRANGE(""https://docs.google.com/spreadsheets/d/1f7uHQQgxgff8nh6aFDrh_cqkeFpcVPsvJILesm778_0"", ""工作表1!A:B""), 2, FALSE), """") &lt;&gt; """", ""有縮圖"", ""無縮圖"")"),"無縮圖")</f>
        <v>無縮圖</v>
      </c>
      <c r="AS1189" s="107"/>
    </row>
    <row r="1190">
      <c r="A1190" s="114" t="s">
        <v>926</v>
      </c>
      <c r="B1190" s="94" t="s">
        <v>14585</v>
      </c>
      <c r="C1190" s="120" t="s">
        <v>1922</v>
      </c>
      <c r="D1190" s="96"/>
      <c r="E1190" s="115" t="s">
        <v>1909</v>
      </c>
      <c r="F1190" s="98"/>
      <c r="G1190" s="94" t="s">
        <v>144</v>
      </c>
      <c r="H1190" s="100" t="s">
        <v>34</v>
      </c>
      <c r="I1190" s="100" t="s">
        <v>108</v>
      </c>
      <c r="J1190" s="211" t="s">
        <v>6673</v>
      </c>
      <c r="K1190" s="94" t="s">
        <v>14586</v>
      </c>
      <c r="L1190" s="111"/>
      <c r="M1190" s="112" t="b">
        <v>1</v>
      </c>
      <c r="N1190" s="113" t="b">
        <v>1</v>
      </c>
      <c r="O1190" s="113" t="b">
        <v>0</v>
      </c>
      <c r="P1190" s="113" t="b">
        <v>1</v>
      </c>
      <c r="Q1190" s="107"/>
      <c r="R1190" s="106" t="str">
        <f t="array" ref="R1190">IFERROR(INDEX('印量調查區'!G:G, MATCH(A1190, '印量調查區'!A:A, 0)), "")</f>
        <v/>
      </c>
      <c r="S1190" s="118" t="s">
        <v>14587</v>
      </c>
      <c r="T1190" s="107"/>
      <c r="U1190" s="107"/>
      <c r="V1190" s="107"/>
      <c r="W1190" s="118" t="s">
        <v>14588</v>
      </c>
      <c r="X1190" s="107"/>
      <c r="Y1190" s="107"/>
      <c r="Z1190" s="118" t="s">
        <v>14589</v>
      </c>
      <c r="AA1190" s="107"/>
      <c r="AB1190" s="107"/>
      <c r="AC1190" s="107"/>
      <c r="AD1190" s="107"/>
      <c r="AE1190" s="118" t="s">
        <v>14590</v>
      </c>
      <c r="AF1190" s="107"/>
      <c r="AG1190" s="107"/>
      <c r="AH1190" s="107"/>
      <c r="AI1190" s="107"/>
      <c r="AJ1190" s="107"/>
      <c r="AK1190" s="107"/>
      <c r="AL1190" s="107"/>
      <c r="AM1190" s="118" t="s">
        <v>14591</v>
      </c>
      <c r="AN1190" s="108"/>
      <c r="AO1190" s="118" t="s">
        <v>14592</v>
      </c>
      <c r="AP1190" s="107"/>
      <c r="AQ1190" s="109"/>
      <c r="AR1190" s="109" t="str">
        <f>IFERROR(__xludf.DUMMYFUNCTION("IF(IFERROR(VLOOKUP(A1190, IMPORTRANGE(""https://docs.google.com/spreadsheets/d/1f7uHQQgxgff8nh6aFDrh_cqkeFpcVPsvJILesm778_0"", ""工作表1!A:B""), 2, FALSE), """") &lt;&gt; """", ""有縮圖"", ""無縮圖"")"),"無縮圖")</f>
        <v>無縮圖</v>
      </c>
      <c r="AS1190" s="107"/>
    </row>
    <row r="1191">
      <c r="A1191" s="114" t="s">
        <v>927</v>
      </c>
      <c r="B1191" s="94"/>
      <c r="C1191" s="120" t="s">
        <v>2381</v>
      </c>
      <c r="D1191" s="97" t="s">
        <v>2381</v>
      </c>
      <c r="E1191" s="116"/>
      <c r="F1191" s="98"/>
      <c r="G1191" s="94" t="s">
        <v>5256</v>
      </c>
      <c r="H1191" s="100"/>
      <c r="I1191" s="100"/>
      <c r="J1191" s="117"/>
      <c r="K1191" s="94"/>
      <c r="L1191" s="111"/>
      <c r="M1191" s="112" t="b">
        <v>1</v>
      </c>
      <c r="N1191" s="113" t="b">
        <v>0</v>
      </c>
      <c r="O1191" s="113" t="b">
        <v>0</v>
      </c>
      <c r="P1191" s="113" t="b">
        <v>0</v>
      </c>
      <c r="Q1191" s="107"/>
      <c r="R1191" s="106" t="str">
        <f t="array" ref="R1191">IFERROR(INDEX('印量調查區'!G:G, MATCH(A1191, '印量調查區'!A:A, 0)), "")</f>
        <v/>
      </c>
      <c r="S1191" s="107"/>
      <c r="T1191" s="107"/>
      <c r="U1191" s="107"/>
      <c r="V1191" s="107"/>
      <c r="W1191" s="118" t="s">
        <v>10923</v>
      </c>
      <c r="X1191" s="107"/>
      <c r="Y1191" s="107"/>
      <c r="Z1191" s="107"/>
      <c r="AA1191" s="107"/>
      <c r="AB1191" s="107"/>
      <c r="AC1191" s="107"/>
      <c r="AD1191" s="107"/>
      <c r="AE1191" s="107"/>
      <c r="AF1191" s="107"/>
      <c r="AG1191" s="107"/>
      <c r="AH1191" s="107"/>
      <c r="AI1191" s="107"/>
      <c r="AJ1191" s="107"/>
      <c r="AK1191" s="118" t="s">
        <v>14593</v>
      </c>
      <c r="AL1191" s="107"/>
      <c r="AM1191" s="107"/>
      <c r="AN1191" s="107"/>
      <c r="AO1191" s="105"/>
      <c r="AP1191" s="107"/>
      <c r="AQ1191" s="109"/>
      <c r="AR1191" s="109" t="str">
        <f>IFERROR(__xludf.DUMMYFUNCTION("IF(IFERROR(VLOOKUP(A1191, IMPORTRANGE(""https://docs.google.com/spreadsheets/d/1f7uHQQgxgff8nh6aFDrh_cqkeFpcVPsvJILesm778_0"", ""工作表1!A:B""), 2, FALSE), """") &lt;&gt; """", ""有縮圖"", ""無縮圖"")"),"無縮圖")</f>
        <v>無縮圖</v>
      </c>
      <c r="AS1191" s="107"/>
    </row>
    <row r="1192">
      <c r="A1192" s="114" t="s">
        <v>928</v>
      </c>
      <c r="B1192" s="94"/>
      <c r="C1192" s="95"/>
      <c r="D1192" s="115" t="s">
        <v>1962</v>
      </c>
      <c r="E1192" s="115" t="s">
        <v>3500</v>
      </c>
      <c r="F1192" s="98"/>
      <c r="G1192" s="94" t="s">
        <v>144</v>
      </c>
      <c r="H1192" s="100"/>
      <c r="I1192" s="100"/>
      <c r="J1192" s="117"/>
      <c r="K1192" s="94"/>
      <c r="L1192" s="111"/>
      <c r="M1192" s="112" t="b">
        <v>1</v>
      </c>
      <c r="N1192" s="113" t="b">
        <v>0</v>
      </c>
      <c r="O1192" s="113" t="b">
        <v>0</v>
      </c>
      <c r="P1192" s="113" t="b">
        <v>0</v>
      </c>
      <c r="Q1192" s="107"/>
      <c r="R1192" s="106" t="str">
        <f t="array" ref="R1192">IFERROR(INDEX('印量調查區'!G:G, MATCH(A1192, '印量調查區'!A:A, 0)), "")</f>
        <v/>
      </c>
      <c r="S1192" s="107"/>
      <c r="T1192" s="107"/>
      <c r="U1192" s="107"/>
      <c r="V1192" s="107"/>
      <c r="W1192" s="118" t="s">
        <v>14594</v>
      </c>
      <c r="X1192" s="107"/>
      <c r="Y1192" s="107"/>
      <c r="Z1192" s="107"/>
      <c r="AA1192" s="107"/>
      <c r="AB1192" s="107"/>
      <c r="AC1192" s="107"/>
      <c r="AD1192" s="118" t="s">
        <v>14595</v>
      </c>
      <c r="AE1192" s="107"/>
      <c r="AF1192" s="107"/>
      <c r="AG1192" s="107"/>
      <c r="AH1192" s="107"/>
      <c r="AI1192" s="107"/>
      <c r="AJ1192" s="107"/>
      <c r="AK1192" s="107"/>
      <c r="AL1192" s="107"/>
      <c r="AM1192" s="107"/>
      <c r="AN1192" s="107"/>
      <c r="AO1192" s="105"/>
      <c r="AP1192" s="107"/>
      <c r="AQ1192" s="109"/>
      <c r="AR1192" s="109" t="str">
        <f>IFERROR(__xludf.DUMMYFUNCTION("IF(IFERROR(VLOOKUP(A1192, IMPORTRANGE(""https://docs.google.com/spreadsheets/d/1f7uHQQgxgff8nh6aFDrh_cqkeFpcVPsvJILesm778_0"", ""工作表1!A:B""), 2, FALSE), """") &lt;&gt; """", ""有縮圖"", ""無縮圖"")"),"無縮圖")</f>
        <v>無縮圖</v>
      </c>
      <c r="AS1192" s="107"/>
    </row>
    <row r="1193">
      <c r="A1193" s="114" t="s">
        <v>929</v>
      </c>
      <c r="B1193" s="94" t="s">
        <v>12674</v>
      </c>
      <c r="C1193" s="95"/>
      <c r="D1193" s="97" t="s">
        <v>2209</v>
      </c>
      <c r="E1193" s="115" t="s">
        <v>2209</v>
      </c>
      <c r="F1193" s="98"/>
      <c r="G1193" s="94" t="s">
        <v>144</v>
      </c>
      <c r="H1193" s="100"/>
      <c r="I1193" s="100"/>
      <c r="J1193" s="101"/>
      <c r="K1193" s="94"/>
      <c r="L1193" s="111"/>
      <c r="M1193" s="112" t="b">
        <v>1</v>
      </c>
      <c r="N1193" s="113" t="b">
        <v>0</v>
      </c>
      <c r="O1193" s="113" t="b">
        <v>0</v>
      </c>
      <c r="P1193" s="113" t="b">
        <v>0</v>
      </c>
      <c r="Q1193" s="105"/>
      <c r="R1193" s="106" t="str">
        <f t="array" ref="R1193">IFERROR(INDEX('印量調查區'!G:G, MATCH(A1193, '印量調查區'!A:A, 0)), "")</f>
        <v/>
      </c>
      <c r="S1193" s="118" t="s">
        <v>12363</v>
      </c>
      <c r="T1193" s="107"/>
      <c r="U1193" s="118" t="s">
        <v>12676</v>
      </c>
      <c r="V1193" s="107"/>
      <c r="W1193" s="105" t="s">
        <v>12677</v>
      </c>
      <c r="X1193" s="118" t="s">
        <v>12366</v>
      </c>
      <c r="Y1193" s="107"/>
      <c r="Z1193" s="118" t="s">
        <v>12368</v>
      </c>
      <c r="AA1193" s="118" t="s">
        <v>12678</v>
      </c>
      <c r="AB1193" s="118" t="s">
        <v>12369</v>
      </c>
      <c r="AC1193" s="107"/>
      <c r="AD1193" s="118" t="s">
        <v>12679</v>
      </c>
      <c r="AE1193" s="118" t="s">
        <v>12680</v>
      </c>
      <c r="AF1193" s="107"/>
      <c r="AG1193" s="107"/>
      <c r="AH1193" s="107"/>
      <c r="AI1193" s="107"/>
      <c r="AJ1193" s="107"/>
      <c r="AK1193" s="107"/>
      <c r="AL1193" s="118" t="s">
        <v>12681</v>
      </c>
      <c r="AM1193" s="118" t="s">
        <v>12682</v>
      </c>
      <c r="AN1193" s="107"/>
      <c r="AO1193" s="105"/>
      <c r="AP1193" s="107"/>
      <c r="AQ1193" s="109"/>
      <c r="AR1193" s="109" t="str">
        <f>IFERROR(__xludf.DUMMYFUNCTION("IF(IFERROR(VLOOKUP(A1193, IMPORTRANGE(""https://docs.google.com/spreadsheets/d/1f7uHQQgxgff8nh6aFDrh_cqkeFpcVPsvJILesm778_0"", ""工作表1!A:B""), 2, FALSE), """") &lt;&gt; """", ""有縮圖"", ""無縮圖"")"),"無縮圖")</f>
        <v>無縮圖</v>
      </c>
      <c r="AS1193" s="107"/>
    </row>
    <row r="1194">
      <c r="A1194" s="114" t="s">
        <v>931</v>
      </c>
      <c r="B1194" s="94" t="s">
        <v>8864</v>
      </c>
      <c r="C1194" s="95"/>
      <c r="D1194" s="116"/>
      <c r="E1194" s="97" t="s">
        <v>3799</v>
      </c>
      <c r="F1194" s="98"/>
      <c r="G1194" s="94" t="s">
        <v>144</v>
      </c>
      <c r="H1194" s="100"/>
      <c r="I1194" s="100"/>
      <c r="J1194" s="101"/>
      <c r="K1194" s="94"/>
      <c r="L1194" s="111"/>
      <c r="M1194" s="112" t="b">
        <v>1</v>
      </c>
      <c r="N1194" s="113" t="b">
        <v>0</v>
      </c>
      <c r="O1194" s="113" t="b">
        <v>0</v>
      </c>
      <c r="P1194" s="113" t="b">
        <v>0</v>
      </c>
      <c r="Q1194" s="105"/>
      <c r="R1194" s="106" t="str">
        <f t="array" ref="R1194">IFERROR(INDEX('印量調查區'!G:G, MATCH(A1194, '印量調查區'!A:A, 0)), "")</f>
        <v/>
      </c>
      <c r="S1194" s="118" t="s">
        <v>8867</v>
      </c>
      <c r="T1194" s="107"/>
      <c r="U1194" s="107"/>
      <c r="V1194" s="107"/>
      <c r="W1194" s="118" t="s">
        <v>8870</v>
      </c>
      <c r="X1194" s="107"/>
      <c r="Y1194" s="107"/>
      <c r="Z1194" s="118" t="s">
        <v>8871</v>
      </c>
      <c r="AA1194" s="107"/>
      <c r="AB1194" s="107"/>
      <c r="AC1194" s="107"/>
      <c r="AD1194" s="105"/>
      <c r="AE1194" s="105"/>
      <c r="AF1194" s="107"/>
      <c r="AG1194" s="107"/>
      <c r="AH1194" s="107"/>
      <c r="AI1194" s="105"/>
      <c r="AJ1194" s="107"/>
      <c r="AK1194" s="107"/>
      <c r="AL1194" s="105"/>
      <c r="AM1194" s="107"/>
      <c r="AN1194" s="107"/>
      <c r="AO1194" s="105"/>
      <c r="AP1194" s="107"/>
      <c r="AQ1194" s="109"/>
      <c r="AR1194" s="109" t="str">
        <f>IFERROR(__xludf.DUMMYFUNCTION("IF(IFERROR(VLOOKUP(A1194, IMPORTRANGE(""https://docs.google.com/spreadsheets/d/1f7uHQQgxgff8nh6aFDrh_cqkeFpcVPsvJILesm778_0"", ""工作表1!A:B""), 2, FALSE), """") &lt;&gt; """", ""有縮圖"", ""無縮圖"")"),"無縮圖")</f>
        <v>無縮圖</v>
      </c>
      <c r="AS1194" s="107"/>
    </row>
    <row r="1195">
      <c r="A1195" s="114" t="s">
        <v>932</v>
      </c>
      <c r="B1195" s="404" t="s">
        <v>14596</v>
      </c>
      <c r="C1195" s="95"/>
      <c r="D1195" s="97" t="s">
        <v>2828</v>
      </c>
      <c r="E1195" s="115" t="s">
        <v>2828</v>
      </c>
      <c r="F1195" s="98"/>
      <c r="G1195" s="94" t="s">
        <v>14597</v>
      </c>
      <c r="H1195" s="100" t="s">
        <v>34</v>
      </c>
      <c r="I1195" s="99"/>
      <c r="J1195" s="110"/>
      <c r="K1195" s="94" t="s">
        <v>14598</v>
      </c>
      <c r="L1195" s="111"/>
      <c r="M1195" s="112" t="b">
        <v>1</v>
      </c>
      <c r="N1195" s="113" t="b">
        <v>1</v>
      </c>
      <c r="O1195" s="113" t="b">
        <v>0</v>
      </c>
      <c r="P1195" s="113" t="b">
        <v>0</v>
      </c>
      <c r="Q1195" s="107"/>
      <c r="R1195" s="106" t="str">
        <f t="array" ref="R1195">IFERROR(INDEX('印量調查區'!G:G, MATCH(A1195, '印量調查區'!A:A, 0)), "")</f>
        <v/>
      </c>
      <c r="S1195" s="118" t="s">
        <v>14599</v>
      </c>
      <c r="T1195" s="107"/>
      <c r="U1195" s="107"/>
      <c r="V1195" s="107"/>
      <c r="W1195" s="105"/>
      <c r="X1195" s="107"/>
      <c r="Y1195" s="118" t="s">
        <v>14600</v>
      </c>
      <c r="Z1195" s="107"/>
      <c r="AA1195" s="107"/>
      <c r="AB1195" s="107"/>
      <c r="AC1195" s="107"/>
      <c r="AD1195" s="107"/>
      <c r="AE1195" s="118" t="s">
        <v>14601</v>
      </c>
      <c r="AF1195" s="107"/>
      <c r="AG1195" s="107"/>
      <c r="AH1195" s="107"/>
      <c r="AI1195" s="107"/>
      <c r="AJ1195" s="107"/>
      <c r="AK1195" s="118" t="s">
        <v>14602</v>
      </c>
      <c r="AL1195" s="28" t="s">
        <v>14603</v>
      </c>
      <c r="AM1195" s="107"/>
      <c r="AN1195" s="107"/>
      <c r="AO1195" s="107"/>
      <c r="AP1195" s="107"/>
      <c r="AQ1195" s="109"/>
      <c r="AR1195" s="109" t="str">
        <f>IFERROR(__xludf.DUMMYFUNCTION("IF(IFERROR(VLOOKUP(A1195, IMPORTRANGE(""https://docs.google.com/spreadsheets/d/1f7uHQQgxgff8nh6aFDrh_cqkeFpcVPsvJILesm778_0"", ""工作表1!A:B""), 2, FALSE), """") &lt;&gt; """", ""有縮圖"", ""無縮圖"")"),"有縮圖")</f>
        <v>有縮圖</v>
      </c>
      <c r="AS1195" s="107"/>
    </row>
    <row r="1196">
      <c r="A1196" s="114" t="s">
        <v>933</v>
      </c>
      <c r="B1196" s="94"/>
      <c r="C1196" s="120" t="s">
        <v>2403</v>
      </c>
      <c r="D1196" s="96"/>
      <c r="E1196" s="116"/>
      <c r="F1196" s="98"/>
      <c r="G1196" s="94" t="s">
        <v>144</v>
      </c>
      <c r="H1196" s="100"/>
      <c r="I1196" s="100"/>
      <c r="J1196" s="101"/>
      <c r="K1196" s="94"/>
      <c r="L1196" s="111"/>
      <c r="M1196" s="112" t="b">
        <v>1</v>
      </c>
      <c r="N1196" s="113" t="b">
        <v>0</v>
      </c>
      <c r="O1196" s="113" t="b">
        <v>0</v>
      </c>
      <c r="P1196" s="113" t="b">
        <v>0</v>
      </c>
      <c r="Q1196" s="107"/>
      <c r="R1196" s="106" t="str">
        <f t="array" ref="R1196">IFERROR(INDEX('印量調查區'!G:G, MATCH(A1196, '印量調查區'!A:A, 0)), "")</f>
        <v/>
      </c>
      <c r="S1196" s="118" t="s">
        <v>9402</v>
      </c>
      <c r="T1196" s="105"/>
      <c r="U1196" s="107"/>
      <c r="V1196" s="107"/>
      <c r="W1196" s="118" t="s">
        <v>9403</v>
      </c>
      <c r="X1196" s="107"/>
      <c r="Y1196" s="118" t="s">
        <v>9404</v>
      </c>
      <c r="Z1196" s="183"/>
      <c r="AA1196" s="107"/>
      <c r="AB1196" s="107"/>
      <c r="AC1196" s="107"/>
      <c r="AD1196" s="107"/>
      <c r="AE1196" s="118" t="s">
        <v>9406</v>
      </c>
      <c r="AF1196" s="107"/>
      <c r="AG1196" s="118" t="s">
        <v>9407</v>
      </c>
      <c r="AH1196" s="107"/>
      <c r="AI1196" s="107"/>
      <c r="AJ1196" s="107"/>
      <c r="AK1196" s="118" t="s">
        <v>9408</v>
      </c>
      <c r="AL1196" s="105"/>
      <c r="AM1196" s="107"/>
      <c r="AN1196" s="105"/>
      <c r="AO1196" s="105"/>
      <c r="AP1196" s="107"/>
      <c r="AQ1196" s="109"/>
      <c r="AR1196" s="109" t="str">
        <f>IFERROR(__xludf.DUMMYFUNCTION("IF(IFERROR(VLOOKUP(A1196, IMPORTRANGE(""https://docs.google.com/spreadsheets/d/1f7uHQQgxgff8nh6aFDrh_cqkeFpcVPsvJILesm778_0"", ""工作表1!A:B""), 2, FALSE), """") &lt;&gt; """", ""有縮圖"", ""無縮圖"")"),"無縮圖")</f>
        <v>無縮圖</v>
      </c>
      <c r="AS1196" s="107"/>
    </row>
    <row r="1197">
      <c r="A1197" s="114" t="s">
        <v>934</v>
      </c>
      <c r="B1197" s="94"/>
      <c r="C1197" s="120" t="s">
        <v>2514</v>
      </c>
      <c r="D1197" s="97" t="s">
        <v>2514</v>
      </c>
      <c r="E1197" s="116"/>
      <c r="F1197" s="98"/>
      <c r="G1197" s="94" t="s">
        <v>305</v>
      </c>
      <c r="H1197" s="100"/>
      <c r="I1197" s="100" t="s">
        <v>108</v>
      </c>
      <c r="J1197" s="117" t="s">
        <v>145</v>
      </c>
      <c r="K1197" s="94"/>
      <c r="L1197" s="111"/>
      <c r="M1197" s="112" t="b">
        <v>1</v>
      </c>
      <c r="N1197" s="113" t="b">
        <v>1</v>
      </c>
      <c r="O1197" s="113" t="b">
        <v>0</v>
      </c>
      <c r="P1197" s="113" t="b">
        <v>0</v>
      </c>
      <c r="Q1197" s="107"/>
      <c r="R1197" s="106" t="str">
        <f t="array" ref="R1197">IFERROR(INDEX('印量調查區'!G:G, MATCH(A1197, '印量調查區'!A:A, 0)), "")</f>
        <v/>
      </c>
      <c r="S1197" s="118" t="s">
        <v>14604</v>
      </c>
      <c r="T1197" s="105"/>
      <c r="U1197" s="107"/>
      <c r="V1197" s="107"/>
      <c r="W1197" s="107"/>
      <c r="X1197" s="107"/>
      <c r="Y1197" s="107"/>
      <c r="Z1197" s="118" t="s">
        <v>14605</v>
      </c>
      <c r="AA1197" s="107"/>
      <c r="AB1197" s="107"/>
      <c r="AC1197" s="107"/>
      <c r="AD1197" s="107"/>
      <c r="AE1197" s="107"/>
      <c r="AF1197" s="107"/>
      <c r="AG1197" s="107"/>
      <c r="AH1197" s="107"/>
      <c r="AI1197" s="107"/>
      <c r="AJ1197" s="107"/>
      <c r="AK1197" s="107"/>
      <c r="AL1197" s="107"/>
      <c r="AM1197" s="107"/>
      <c r="AN1197" s="107"/>
      <c r="AO1197" s="105"/>
      <c r="AP1197" s="107"/>
      <c r="AQ1197" s="109"/>
      <c r="AR1197" s="109" t="str">
        <f>IFERROR(__xludf.DUMMYFUNCTION("IF(IFERROR(VLOOKUP(A1197, IMPORTRANGE(""https://docs.google.com/spreadsheets/d/1f7uHQQgxgff8nh6aFDrh_cqkeFpcVPsvJILesm778_0"", ""工作表1!A:B""), 2, FALSE), """") &lt;&gt; """", ""有縮圖"", ""無縮圖"")"),"有縮圖")</f>
        <v>有縮圖</v>
      </c>
      <c r="AS1197" s="107"/>
    </row>
    <row r="1198">
      <c r="A1198" s="114" t="s">
        <v>935</v>
      </c>
      <c r="B1198" s="94"/>
      <c r="C1198" s="95"/>
      <c r="D1198" s="96"/>
      <c r="E1198" s="115" t="s">
        <v>3192</v>
      </c>
      <c r="F1198" s="98"/>
      <c r="G1198" s="94"/>
      <c r="H1198" s="99"/>
      <c r="I1198" s="99"/>
      <c r="J1198" s="110"/>
      <c r="K1198" s="98"/>
      <c r="L1198" s="111"/>
      <c r="M1198" s="112" t="b">
        <v>0</v>
      </c>
      <c r="N1198" s="113" t="b">
        <v>0</v>
      </c>
      <c r="O1198" s="113" t="b">
        <v>0</v>
      </c>
      <c r="P1198" s="113" t="b">
        <v>0</v>
      </c>
      <c r="Q1198" s="107"/>
      <c r="R1198" s="106" t="str">
        <f t="array" ref="R1198">IFERROR(INDEX('印量調查區'!G:G, MATCH(A1198, '印量調查區'!A:A, 0)), "")</f>
        <v/>
      </c>
      <c r="S1198" s="107"/>
      <c r="T1198" s="107"/>
      <c r="U1198" s="107"/>
      <c r="V1198" s="107"/>
      <c r="W1198" s="107"/>
      <c r="X1198" s="107"/>
      <c r="Y1198" s="107"/>
      <c r="Z1198" s="107"/>
      <c r="AA1198" s="107"/>
      <c r="AB1198" s="107"/>
      <c r="AC1198" s="107"/>
      <c r="AD1198" s="107"/>
      <c r="AE1198" s="107"/>
      <c r="AF1198" s="107"/>
      <c r="AG1198" s="107"/>
      <c r="AH1198" s="107"/>
      <c r="AI1198" s="107"/>
      <c r="AJ1198" s="107"/>
      <c r="AK1198" s="107"/>
      <c r="AL1198" s="107"/>
      <c r="AM1198" s="107"/>
      <c r="AN1198" s="107"/>
      <c r="AO1198" s="107"/>
      <c r="AP1198" s="107"/>
      <c r="AQ1198" s="109"/>
      <c r="AR1198" s="109" t="str">
        <f>IFERROR(__xludf.DUMMYFUNCTION("IF(IFERROR(VLOOKUP(A1198, IMPORTRANGE(""https://docs.google.com/spreadsheets/d/1f7uHQQgxgff8nh6aFDrh_cqkeFpcVPsvJILesm778_0"", ""工作表1!A:B""), 2, FALSE), """") &lt;&gt; """", ""有縮圖"", ""無縮圖"")"),"無縮圖")</f>
        <v>無縮圖</v>
      </c>
      <c r="AS1198" s="107"/>
    </row>
    <row r="1199">
      <c r="A1199" s="114" t="s">
        <v>936</v>
      </c>
      <c r="B1199" s="94" t="s">
        <v>14606</v>
      </c>
      <c r="C1199" s="120" t="s">
        <v>2320</v>
      </c>
      <c r="D1199" s="116"/>
      <c r="E1199" s="97" t="s">
        <v>3611</v>
      </c>
      <c r="F1199" s="98"/>
      <c r="G1199" s="94" t="s">
        <v>144</v>
      </c>
      <c r="H1199" s="100" t="s">
        <v>34</v>
      </c>
      <c r="I1199" s="100" t="s">
        <v>84</v>
      </c>
      <c r="J1199" s="101"/>
      <c r="K1199" s="94" t="s">
        <v>14607</v>
      </c>
      <c r="L1199" s="111"/>
      <c r="M1199" s="112" t="b">
        <v>1</v>
      </c>
      <c r="N1199" s="113" t="b">
        <v>1</v>
      </c>
      <c r="O1199" s="113" t="b">
        <v>1</v>
      </c>
      <c r="P1199" s="113" t="b">
        <v>1</v>
      </c>
      <c r="Q1199" s="107"/>
      <c r="R1199" s="106" t="str">
        <f t="array" ref="R1199">IFERROR(INDEX('印量調查區'!G:G, MATCH(A1199, '印量調查區'!A:A, 0)), "")</f>
        <v/>
      </c>
      <c r="S1199" s="118" t="s">
        <v>14608</v>
      </c>
      <c r="T1199" s="107"/>
      <c r="U1199" s="107"/>
      <c r="V1199" s="107"/>
      <c r="W1199" s="118" t="s">
        <v>14609</v>
      </c>
      <c r="X1199" s="107"/>
      <c r="Y1199" s="107"/>
      <c r="Z1199" s="118" t="s">
        <v>14610</v>
      </c>
      <c r="AA1199" s="107"/>
      <c r="AB1199" s="107"/>
      <c r="AC1199" s="107"/>
      <c r="AD1199" s="107"/>
      <c r="AE1199" s="107"/>
      <c r="AF1199" s="107"/>
      <c r="AG1199" s="107"/>
      <c r="AH1199" s="107"/>
      <c r="AI1199" s="107"/>
      <c r="AJ1199" s="107"/>
      <c r="AK1199" s="107"/>
      <c r="AL1199" s="107"/>
      <c r="AM1199" s="107"/>
      <c r="AN1199" s="118" t="s">
        <v>14611</v>
      </c>
      <c r="AO1199" s="118" t="s">
        <v>14612</v>
      </c>
      <c r="AP1199" s="107"/>
      <c r="AQ1199" s="109"/>
      <c r="AR1199" s="109" t="str">
        <f>IFERROR(__xludf.DUMMYFUNCTION("IF(IFERROR(VLOOKUP(A1199, IMPORTRANGE(""https://docs.google.com/spreadsheets/d/1f7uHQQgxgff8nh6aFDrh_cqkeFpcVPsvJILesm778_0"", ""工作表1!A:B""), 2, FALSE), """") &lt;&gt; """", ""有縮圖"", ""無縮圖"")"),"無縮圖")</f>
        <v>無縮圖</v>
      </c>
      <c r="AS1199" s="107"/>
    </row>
    <row r="1200">
      <c r="A1200" s="114" t="s">
        <v>938</v>
      </c>
      <c r="B1200" s="94"/>
      <c r="C1200" s="95"/>
      <c r="D1200" s="97" t="s">
        <v>3098</v>
      </c>
      <c r="E1200" s="97" t="s">
        <v>3098</v>
      </c>
      <c r="F1200" s="98"/>
      <c r="G1200" s="94" t="s">
        <v>144</v>
      </c>
      <c r="H1200" s="100"/>
      <c r="I1200" s="100"/>
      <c r="J1200" s="101"/>
      <c r="K1200" s="94"/>
      <c r="L1200" s="111"/>
      <c r="M1200" s="112" t="b">
        <v>1</v>
      </c>
      <c r="N1200" s="113" t="b">
        <v>0</v>
      </c>
      <c r="O1200" s="113" t="b">
        <v>0</v>
      </c>
      <c r="P1200" s="113" t="b">
        <v>0</v>
      </c>
      <c r="Q1200" s="107"/>
      <c r="R1200" s="106" t="str">
        <f t="array" ref="R1200">IFERROR(INDEX('印量調查區'!G:G, MATCH(A1200, '印量調查區'!A:A, 0)), "")</f>
        <v/>
      </c>
      <c r="S1200" s="118" t="s">
        <v>14613</v>
      </c>
      <c r="T1200" s="107"/>
      <c r="U1200" s="107"/>
      <c r="V1200" s="107"/>
      <c r="W1200" s="105"/>
      <c r="X1200" s="107"/>
      <c r="Y1200" s="105"/>
      <c r="Z1200" s="105"/>
      <c r="AA1200" s="107"/>
      <c r="AB1200" s="107"/>
      <c r="AC1200" s="107"/>
      <c r="AD1200" s="107"/>
      <c r="AF1200" s="107"/>
      <c r="AG1200" s="107"/>
      <c r="AH1200" s="107"/>
      <c r="AI1200" s="107"/>
      <c r="AJ1200" s="107"/>
      <c r="AK1200" s="107"/>
      <c r="AM1200" s="107"/>
      <c r="AN1200" s="107"/>
      <c r="AO1200" s="105"/>
      <c r="AP1200" s="105"/>
      <c r="AQ1200" s="109"/>
      <c r="AR1200" s="109" t="str">
        <f>IFERROR(__xludf.DUMMYFUNCTION("IF(IFERROR(VLOOKUP(A1200, IMPORTRANGE(""https://docs.google.com/spreadsheets/d/1f7uHQQgxgff8nh6aFDrh_cqkeFpcVPsvJILesm778_0"", ""工作表1!A:B""), 2, FALSE), """") &lt;&gt; """", ""有縮圖"", ""無縮圖"")"),"無縮圖")</f>
        <v>無縮圖</v>
      </c>
      <c r="AS1200" s="107"/>
    </row>
    <row r="1201">
      <c r="A1201" s="114" t="s">
        <v>939</v>
      </c>
      <c r="B1201" s="94" t="s">
        <v>939</v>
      </c>
      <c r="C1201" s="120" t="s">
        <v>2627</v>
      </c>
      <c r="D1201" s="96"/>
      <c r="E1201" s="115" t="s">
        <v>3740</v>
      </c>
      <c r="F1201" s="98"/>
      <c r="G1201" s="94" t="s">
        <v>140</v>
      </c>
      <c r="H1201" s="100"/>
      <c r="I1201" s="100"/>
      <c r="J1201" s="117"/>
      <c r="K1201" s="433"/>
      <c r="L1201" s="111"/>
      <c r="M1201" s="112" t="b">
        <v>1</v>
      </c>
      <c r="N1201" s="113" t="b">
        <v>0</v>
      </c>
      <c r="O1201" s="113" t="b">
        <v>0</v>
      </c>
      <c r="P1201" s="113" t="b">
        <v>0</v>
      </c>
      <c r="Q1201" s="107"/>
      <c r="R1201" s="106" t="str">
        <f t="array" ref="R1201">IFERROR(INDEX('印量調查區'!G:G, MATCH(A1201, '印量調查區'!A:A, 0)), "")</f>
        <v/>
      </c>
      <c r="S1201" s="118" t="s">
        <v>14614</v>
      </c>
      <c r="T1201" s="107"/>
      <c r="U1201" s="107"/>
      <c r="V1201" s="107"/>
      <c r="W1201" s="118" t="s">
        <v>14615</v>
      </c>
      <c r="X1201" s="107"/>
      <c r="Y1201" s="107"/>
      <c r="Z1201" s="107"/>
      <c r="AA1201" s="107"/>
      <c r="AB1201" s="107"/>
      <c r="AC1201" s="107"/>
      <c r="AD1201" s="107"/>
      <c r="AE1201" s="107"/>
      <c r="AF1201" s="118" t="s">
        <v>14616</v>
      </c>
      <c r="AG1201" s="118" t="s">
        <v>13867</v>
      </c>
      <c r="AH1201" s="107"/>
      <c r="AI1201" s="118" t="s">
        <v>14617</v>
      </c>
      <c r="AJ1201" s="107"/>
      <c r="AK1201" s="107"/>
      <c r="AL1201" s="107"/>
      <c r="AM1201" s="107"/>
      <c r="AN1201" s="105"/>
      <c r="AO1201" s="105"/>
      <c r="AP1201" s="107"/>
      <c r="AQ1201" s="109"/>
      <c r="AR1201" s="109" t="str">
        <f>IFERROR(__xludf.DUMMYFUNCTION("IF(IFERROR(VLOOKUP(A1201, IMPORTRANGE(""https://docs.google.com/spreadsheets/d/1f7uHQQgxgff8nh6aFDrh_cqkeFpcVPsvJILesm778_0"", ""工作表1!A:B""), 2, FALSE), """") &lt;&gt; """", ""有縮圖"", ""無縮圖"")"),"無縮圖")</f>
        <v>無縮圖</v>
      </c>
      <c r="AS1201" s="107"/>
    </row>
    <row r="1202">
      <c r="A1202" s="114" t="s">
        <v>940</v>
      </c>
      <c r="B1202" s="94" t="s">
        <v>1585</v>
      </c>
      <c r="C1202" s="95"/>
      <c r="D1202" s="115" t="s">
        <v>2245</v>
      </c>
      <c r="E1202" s="115" t="s">
        <v>3590</v>
      </c>
      <c r="F1202" s="98"/>
      <c r="G1202" s="94" t="s">
        <v>144</v>
      </c>
      <c r="H1202" s="99"/>
      <c r="I1202" s="99"/>
      <c r="J1202" s="110"/>
      <c r="K1202" s="98"/>
      <c r="L1202" s="111"/>
      <c r="M1202" s="112" t="b">
        <v>1</v>
      </c>
      <c r="N1202" s="113" t="b">
        <v>0</v>
      </c>
      <c r="O1202" s="113" t="b">
        <v>0</v>
      </c>
      <c r="P1202" s="113" t="b">
        <v>0</v>
      </c>
      <c r="Q1202" s="105"/>
      <c r="R1202" s="106" t="str">
        <f t="array" ref="R1202">IFERROR(INDEX('印量調查區'!G:G, MATCH(A1202, '印量調查區'!A:A, 0)), "")</f>
        <v/>
      </c>
      <c r="S1202" s="118" t="s">
        <v>12392</v>
      </c>
      <c r="T1202" s="107"/>
      <c r="U1202" s="107"/>
      <c r="V1202" s="107"/>
      <c r="W1202" s="105"/>
      <c r="X1202" s="107"/>
      <c r="Y1202" s="107"/>
      <c r="Z1202" s="107"/>
      <c r="AA1202" s="107"/>
      <c r="AB1202" s="107"/>
      <c r="AC1202" s="107"/>
      <c r="AD1202" s="107"/>
      <c r="AE1202" s="107"/>
      <c r="AF1202" s="107"/>
      <c r="AG1202" s="107"/>
      <c r="AH1202" s="107"/>
      <c r="AI1202" s="107"/>
      <c r="AJ1202" s="107"/>
      <c r="AK1202" s="107"/>
      <c r="AL1202" s="107"/>
      <c r="AM1202" s="107"/>
      <c r="AN1202" s="107"/>
      <c r="AO1202" s="107"/>
      <c r="AP1202" s="107"/>
      <c r="AQ1202" s="109"/>
      <c r="AR1202" s="109" t="str">
        <f>IFERROR(__xludf.DUMMYFUNCTION("IF(IFERROR(VLOOKUP(A1202, IMPORTRANGE(""https://docs.google.com/spreadsheets/d/1f7uHQQgxgff8nh6aFDrh_cqkeFpcVPsvJILesm778_0"", ""工作表1!A:B""), 2, FALSE), """") &lt;&gt; """", ""有縮圖"", ""無縮圖"")"),"無縮圖")</f>
        <v>無縮圖</v>
      </c>
      <c r="AS1202" s="107"/>
    </row>
    <row r="1203">
      <c r="A1203" s="114" t="s">
        <v>941</v>
      </c>
      <c r="B1203" s="94"/>
      <c r="C1203" s="120" t="s">
        <v>1909</v>
      </c>
      <c r="D1203" s="97" t="s">
        <v>1909</v>
      </c>
      <c r="E1203" s="116"/>
      <c r="F1203" s="98"/>
      <c r="G1203" s="94" t="s">
        <v>144</v>
      </c>
      <c r="H1203" s="100" t="s">
        <v>34</v>
      </c>
      <c r="I1203" s="100" t="s">
        <v>108</v>
      </c>
      <c r="J1203" s="117" t="s">
        <v>14618</v>
      </c>
      <c r="K1203" s="94" t="s">
        <v>14619</v>
      </c>
      <c r="L1203" s="111"/>
      <c r="M1203" s="112" t="b">
        <v>1</v>
      </c>
      <c r="N1203" s="113" t="b">
        <v>1</v>
      </c>
      <c r="O1203" s="113" t="b">
        <v>0</v>
      </c>
      <c r="P1203" s="113" t="b">
        <v>1</v>
      </c>
      <c r="Q1203" s="107"/>
      <c r="R1203" s="106" t="str">
        <f t="array" ref="R1203">IFERROR(INDEX('印量調查區'!G:G, MATCH(A1203, '印量調查區'!A:A, 0)), "")</f>
        <v/>
      </c>
      <c r="S1203" s="118" t="s">
        <v>14620</v>
      </c>
      <c r="T1203" s="107"/>
      <c r="U1203" s="107"/>
      <c r="V1203" s="107"/>
      <c r="W1203" s="118" t="s">
        <v>14621</v>
      </c>
      <c r="X1203" s="107"/>
      <c r="Y1203" s="107"/>
      <c r="Z1203" s="118" t="s">
        <v>14622</v>
      </c>
      <c r="AA1203" s="107"/>
      <c r="AB1203" s="107"/>
      <c r="AC1203" s="107"/>
      <c r="AD1203" s="107"/>
      <c r="AE1203" s="118" t="s">
        <v>14623</v>
      </c>
      <c r="AF1203" s="118" t="s">
        <v>14624</v>
      </c>
      <c r="AG1203" s="107"/>
      <c r="AH1203" s="107"/>
      <c r="AI1203" s="107"/>
      <c r="AJ1203" s="107"/>
      <c r="AK1203" s="107"/>
      <c r="AL1203" s="107"/>
      <c r="AM1203" s="107"/>
      <c r="AN1203" s="105"/>
      <c r="AO1203" s="118" t="s">
        <v>14625</v>
      </c>
      <c r="AP1203" s="107"/>
      <c r="AQ1203" s="109"/>
      <c r="AR1203" s="109" t="str">
        <f>IFERROR(__xludf.DUMMYFUNCTION("IF(IFERROR(VLOOKUP(A1203, IMPORTRANGE(""https://docs.google.com/spreadsheets/d/1f7uHQQgxgff8nh6aFDrh_cqkeFpcVPsvJILesm778_0"", ""工作表1!A:B""), 2, FALSE), """") &lt;&gt; """", ""有縮圖"", ""無縮圖"")"),"無縮圖")</f>
        <v>無縮圖</v>
      </c>
      <c r="AS1203" s="107"/>
    </row>
    <row r="1204">
      <c r="A1204" s="114" t="s">
        <v>942</v>
      </c>
      <c r="B1204" s="94"/>
      <c r="C1204" s="120" t="s">
        <v>2230</v>
      </c>
      <c r="D1204" s="97" t="s">
        <v>2230</v>
      </c>
      <c r="E1204" s="116"/>
      <c r="F1204" s="98"/>
      <c r="G1204" s="94" t="s">
        <v>13348</v>
      </c>
      <c r="H1204" s="100"/>
      <c r="I1204" s="100"/>
      <c r="J1204" s="110"/>
      <c r="K1204" s="94"/>
      <c r="L1204" s="111"/>
      <c r="M1204" s="112" t="b">
        <v>1</v>
      </c>
      <c r="N1204" s="113" t="b">
        <v>0</v>
      </c>
      <c r="O1204" s="113" t="b">
        <v>0</v>
      </c>
      <c r="P1204" s="113" t="b">
        <v>0</v>
      </c>
      <c r="Q1204" s="107"/>
      <c r="R1204" s="106" t="str">
        <f t="array" ref="R1204">IFERROR(INDEX('印量調查區'!G:G, MATCH(A1204, '印量調查區'!A:A, 0)), "")</f>
        <v/>
      </c>
      <c r="S1204" s="107"/>
      <c r="T1204" s="107"/>
      <c r="U1204" s="107"/>
      <c r="V1204" s="107"/>
      <c r="W1204" s="118" t="s">
        <v>13351</v>
      </c>
      <c r="X1204" s="107"/>
      <c r="Y1204" s="107"/>
      <c r="Z1204" s="118" t="s">
        <v>13352</v>
      </c>
      <c r="AA1204" s="107"/>
      <c r="AB1204" s="107"/>
      <c r="AC1204" s="107"/>
      <c r="AD1204" s="107"/>
      <c r="AE1204" s="107"/>
      <c r="AF1204" s="107"/>
      <c r="AG1204" s="107"/>
      <c r="AH1204" s="107"/>
      <c r="AI1204" s="107"/>
      <c r="AJ1204" s="107"/>
      <c r="AK1204" s="107"/>
      <c r="AL1204" s="107"/>
      <c r="AM1204" s="107"/>
      <c r="AN1204" s="105"/>
      <c r="AO1204" s="105"/>
      <c r="AP1204" s="107"/>
      <c r="AQ1204" s="109"/>
      <c r="AR1204" s="109" t="str">
        <f>IFERROR(__xludf.DUMMYFUNCTION("IF(IFERROR(VLOOKUP(A1204, IMPORTRANGE(""https://docs.google.com/spreadsheets/d/1f7uHQQgxgff8nh6aFDrh_cqkeFpcVPsvJILesm778_0"", ""工作表1!A:B""), 2, FALSE), """") &lt;&gt; """", ""有縮圖"", ""無縮圖"")"),"無縮圖")</f>
        <v>無縮圖</v>
      </c>
      <c r="AS1204" s="107"/>
    </row>
    <row r="1205">
      <c r="A1205" s="114" t="s">
        <v>55</v>
      </c>
      <c r="B1205" s="94" t="s">
        <v>14626</v>
      </c>
      <c r="C1205" s="120" t="s">
        <v>2009</v>
      </c>
      <c r="D1205" s="116"/>
      <c r="E1205" s="96"/>
      <c r="F1205" s="98"/>
      <c r="G1205" s="94" t="s">
        <v>144</v>
      </c>
      <c r="H1205" s="100" t="s">
        <v>34</v>
      </c>
      <c r="I1205" s="100" t="s">
        <v>108</v>
      </c>
      <c r="J1205" s="117" t="s">
        <v>58</v>
      </c>
      <c r="K1205" s="94" t="s">
        <v>9940</v>
      </c>
      <c r="L1205" s="111"/>
      <c r="M1205" s="112" t="b">
        <v>1</v>
      </c>
      <c r="N1205" s="113" t="b">
        <v>1</v>
      </c>
      <c r="O1205" s="113" t="b">
        <v>1</v>
      </c>
      <c r="P1205" s="113" t="b">
        <v>0</v>
      </c>
      <c r="Q1205" s="105"/>
      <c r="R1205" s="369" t="str">
        <f t="array" ref="R1205">IFERROR(INDEX('印量調查區'!G:G, MATCH(A1205, '印量調查區'!A:A, 0)), "")</f>
        <v>https://docs.google.com/forms/d/e/1FAIpQLSd3MLMudawLu_L3bRP_1gD71TAsfvdbzGVRQ1t764WIv77Kzw/viewform</v>
      </c>
      <c r="S1205" s="118" t="s">
        <v>14627</v>
      </c>
      <c r="T1205" s="107"/>
      <c r="U1205" s="118" t="s">
        <v>14628</v>
      </c>
      <c r="V1205" s="107"/>
      <c r="W1205" s="118" t="s">
        <v>14629</v>
      </c>
      <c r="X1205" s="118" t="s">
        <v>14630</v>
      </c>
      <c r="Y1205" s="118" t="s">
        <v>14631</v>
      </c>
      <c r="Z1205" s="118" t="s">
        <v>14632</v>
      </c>
      <c r="AA1205" s="107"/>
      <c r="AB1205" s="107"/>
      <c r="AC1205" s="107"/>
      <c r="AD1205" s="107"/>
      <c r="AE1205" s="107"/>
      <c r="AF1205" s="107"/>
      <c r="AG1205" s="107"/>
      <c r="AH1205" s="107"/>
      <c r="AI1205" s="107"/>
      <c r="AJ1205" s="118" t="s">
        <v>14633</v>
      </c>
      <c r="AK1205" s="107"/>
      <c r="AL1205" s="118" t="s">
        <v>14634</v>
      </c>
      <c r="AM1205" s="118" t="s">
        <v>14635</v>
      </c>
      <c r="AN1205" s="118" t="s">
        <v>14636</v>
      </c>
      <c r="AO1205" s="105"/>
      <c r="AP1205" s="107"/>
      <c r="AQ1205" s="109"/>
      <c r="AR1205" s="109" t="str">
        <f>IFERROR(__xludf.DUMMYFUNCTION("IF(IFERROR(VLOOKUP(A1205, IMPORTRANGE(""https://docs.google.com/spreadsheets/d/1f7uHQQgxgff8nh6aFDrh_cqkeFpcVPsvJILesm778_0"", ""工作表1!A:B""), 2, FALSE), """") &lt;&gt; """", ""有縮圖"", ""無縮圖"")"),"無縮圖")</f>
        <v>無縮圖</v>
      </c>
      <c r="AS1205" s="108" t="s">
        <v>14637</v>
      </c>
    </row>
    <row r="1206">
      <c r="A1206" s="114" t="s">
        <v>944</v>
      </c>
      <c r="B1206" s="94"/>
      <c r="C1206" s="95"/>
      <c r="D1206" s="115" t="s">
        <v>3122</v>
      </c>
      <c r="E1206" s="97" t="s">
        <v>3122</v>
      </c>
      <c r="F1206" s="98"/>
      <c r="G1206" s="94" t="s">
        <v>144</v>
      </c>
      <c r="H1206" s="100" t="s">
        <v>34</v>
      </c>
      <c r="I1206" s="100" t="s">
        <v>108</v>
      </c>
      <c r="J1206" s="117" t="s">
        <v>14638</v>
      </c>
      <c r="K1206" s="94" t="s">
        <v>14639</v>
      </c>
      <c r="L1206" s="111"/>
      <c r="M1206" s="112" t="b">
        <v>1</v>
      </c>
      <c r="N1206" s="113" t="b">
        <v>1</v>
      </c>
      <c r="O1206" s="113" t="b">
        <v>1</v>
      </c>
      <c r="P1206" s="113" t="b">
        <v>0</v>
      </c>
      <c r="Q1206" s="107"/>
      <c r="R1206" s="106" t="str">
        <f t="array" ref="R1206">IFERROR(INDEX('印量調查區'!G:G, MATCH(A1206, '印量調查區'!A:A, 0)), "")</f>
        <v/>
      </c>
      <c r="S1206" s="118" t="s">
        <v>9416</v>
      </c>
      <c r="T1206" s="107"/>
      <c r="U1206" s="107"/>
      <c r="V1206" s="107"/>
      <c r="W1206" s="118" t="s">
        <v>9417</v>
      </c>
      <c r="X1206" s="107"/>
      <c r="Y1206" s="107"/>
      <c r="Z1206" s="107"/>
      <c r="AA1206" s="107"/>
      <c r="AB1206" s="107"/>
      <c r="AC1206" s="107"/>
      <c r="AD1206" s="107"/>
      <c r="AE1206" s="118" t="s">
        <v>9418</v>
      </c>
      <c r="AF1206" s="107"/>
      <c r="AG1206" s="107"/>
      <c r="AH1206" s="107"/>
      <c r="AI1206" s="107"/>
      <c r="AJ1206" s="107"/>
      <c r="AK1206" s="107"/>
      <c r="AL1206" s="107"/>
      <c r="AM1206" s="107"/>
      <c r="AN1206" s="108" t="s">
        <v>14640</v>
      </c>
      <c r="AO1206" s="105"/>
      <c r="AP1206" s="107"/>
      <c r="AQ1206" s="109"/>
      <c r="AR1206" s="109" t="str">
        <f>IFERROR(__xludf.DUMMYFUNCTION("IF(IFERROR(VLOOKUP(A1206, IMPORTRANGE(""https://docs.google.com/spreadsheets/d/1f7uHQQgxgff8nh6aFDrh_cqkeFpcVPsvJILesm778_0"", ""工作表1!A:B""), 2, FALSE), """") &lt;&gt; """", ""有縮圖"", ""無縮圖"")"),"無縮圖")</f>
        <v>無縮圖</v>
      </c>
      <c r="AS1206" s="107"/>
    </row>
    <row r="1207">
      <c r="A1207" s="114" t="s">
        <v>946</v>
      </c>
      <c r="B1207" s="94"/>
      <c r="C1207" s="120" t="s">
        <v>2814</v>
      </c>
      <c r="D1207" s="96"/>
      <c r="E1207" s="116"/>
      <c r="F1207" s="98"/>
      <c r="G1207" s="94" t="s">
        <v>144</v>
      </c>
      <c r="H1207" s="100" t="s">
        <v>34</v>
      </c>
      <c r="I1207" s="100" t="s">
        <v>108</v>
      </c>
      <c r="J1207" s="117" t="s">
        <v>3700</v>
      </c>
      <c r="K1207" s="94" t="s">
        <v>9940</v>
      </c>
      <c r="L1207" s="111"/>
      <c r="M1207" s="112" t="b">
        <v>1</v>
      </c>
      <c r="N1207" s="113" t="b">
        <v>1</v>
      </c>
      <c r="O1207" s="113" t="b">
        <v>1</v>
      </c>
      <c r="P1207" s="113" t="b">
        <v>0</v>
      </c>
      <c r="Q1207" s="107"/>
      <c r="R1207" s="106" t="str">
        <f t="array" ref="R1207">IFERROR(INDEX('印量調查區'!G:G, MATCH(A1207, '印量調查區'!A:A, 0)), "")</f>
        <v/>
      </c>
      <c r="S1207" s="118" t="s">
        <v>5621</v>
      </c>
      <c r="T1207" s="107"/>
      <c r="U1207" s="107"/>
      <c r="V1207" s="107"/>
      <c r="W1207" s="118" t="s">
        <v>5622</v>
      </c>
      <c r="X1207" s="107"/>
      <c r="Y1207" s="107"/>
      <c r="Z1207" s="118" t="s">
        <v>5623</v>
      </c>
      <c r="AA1207" s="107"/>
      <c r="AB1207" s="107"/>
      <c r="AC1207" s="107"/>
      <c r="AD1207" s="107"/>
      <c r="AE1207" s="107"/>
      <c r="AF1207" s="107"/>
      <c r="AG1207" s="107"/>
      <c r="AH1207" s="107"/>
      <c r="AI1207" s="107"/>
      <c r="AJ1207" s="107"/>
      <c r="AK1207" s="107"/>
      <c r="AL1207" s="107"/>
      <c r="AM1207" s="107"/>
      <c r="AN1207" s="108" t="s">
        <v>14641</v>
      </c>
      <c r="AO1207" s="105"/>
      <c r="AP1207" s="107"/>
      <c r="AQ1207" s="109"/>
      <c r="AR1207" s="109" t="str">
        <f>IFERROR(__xludf.DUMMYFUNCTION("IF(IFERROR(VLOOKUP(A1207, IMPORTRANGE(""https://docs.google.com/spreadsheets/d/1f7uHQQgxgff8nh6aFDrh_cqkeFpcVPsvJILesm778_0"", ""工作表1!A:B""), 2, FALSE), """") &lt;&gt; """", ""有縮圖"", ""無縮圖"")"),"無縮圖")</f>
        <v>無縮圖</v>
      </c>
      <c r="AS1207" s="107"/>
    </row>
    <row r="1208">
      <c r="A1208" s="114" t="s">
        <v>948</v>
      </c>
      <c r="B1208" s="94"/>
      <c r="C1208" s="95"/>
      <c r="D1208" s="97" t="s">
        <v>2906</v>
      </c>
      <c r="E1208" s="97" t="s">
        <v>2906</v>
      </c>
      <c r="F1208" s="98"/>
      <c r="G1208" s="94" t="s">
        <v>144</v>
      </c>
      <c r="H1208" s="100"/>
      <c r="I1208" s="100"/>
      <c r="J1208" s="117"/>
      <c r="K1208" s="94"/>
      <c r="L1208" s="111"/>
      <c r="M1208" s="112" t="b">
        <v>1</v>
      </c>
      <c r="N1208" s="113" t="b">
        <v>0</v>
      </c>
      <c r="O1208" s="113" t="b">
        <v>0</v>
      </c>
      <c r="P1208" s="113" t="b">
        <v>0</v>
      </c>
      <c r="Q1208" s="107"/>
      <c r="R1208" s="106" t="str">
        <f t="array" ref="R1208">IFERROR(INDEX('印量調查區'!G:G, MATCH(A1208, '印量調查區'!A:A, 0)), "")</f>
        <v/>
      </c>
      <c r="S1208" s="118" t="s">
        <v>14642</v>
      </c>
      <c r="T1208" s="107"/>
      <c r="U1208" s="107"/>
      <c r="V1208" s="107"/>
      <c r="W1208" s="107"/>
      <c r="X1208" s="107"/>
      <c r="Y1208" s="107"/>
      <c r="Z1208" s="107"/>
      <c r="AA1208" s="107"/>
      <c r="AB1208" s="107"/>
      <c r="AC1208" s="107"/>
      <c r="AD1208" s="107"/>
      <c r="AE1208" s="107"/>
      <c r="AF1208" s="107"/>
      <c r="AG1208" s="107"/>
      <c r="AH1208" s="107"/>
      <c r="AI1208" s="107"/>
      <c r="AJ1208" s="107"/>
      <c r="AK1208" s="107"/>
      <c r="AL1208" s="107"/>
      <c r="AM1208" s="107"/>
      <c r="AN1208" s="107"/>
      <c r="AO1208" s="105"/>
      <c r="AQ1208" s="109"/>
      <c r="AR1208" s="109" t="str">
        <f>IFERROR(__xludf.DUMMYFUNCTION("IF(IFERROR(VLOOKUP(A1208, IMPORTRANGE(""https://docs.google.com/spreadsheets/d/1f7uHQQgxgff8nh6aFDrh_cqkeFpcVPsvJILesm778_0"", ""工作表1!A:B""), 2, FALSE), """") &lt;&gt; """", ""有縮圖"", ""無縮圖"")"),"無縮圖")</f>
        <v>無縮圖</v>
      </c>
      <c r="AS1208" s="107"/>
    </row>
    <row r="1209">
      <c r="A1209" s="114" t="s">
        <v>949</v>
      </c>
      <c r="B1209" s="94"/>
      <c r="C1209" s="95"/>
      <c r="D1209" s="97" t="s">
        <v>2941</v>
      </c>
      <c r="E1209" s="97" t="s">
        <v>2941</v>
      </c>
      <c r="F1209" s="98"/>
      <c r="G1209" s="94" t="s">
        <v>144</v>
      </c>
      <c r="H1209" s="100"/>
      <c r="I1209" s="100" t="s">
        <v>108</v>
      </c>
      <c r="J1209" s="211" t="s">
        <v>3848</v>
      </c>
      <c r="K1209" s="94"/>
      <c r="L1209" s="111"/>
      <c r="M1209" s="112" t="b">
        <v>1</v>
      </c>
      <c r="N1209" s="113" t="b">
        <v>1</v>
      </c>
      <c r="O1209" s="113" t="b">
        <v>0</v>
      </c>
      <c r="P1209" s="113" t="b">
        <v>0</v>
      </c>
      <c r="Q1209" s="107"/>
      <c r="R1209" s="106" t="str">
        <f t="array" ref="R1209">IFERROR(INDEX('印量調查區'!G:G, MATCH(A1209, '印量調查區'!A:A, 0)), "")</f>
        <v/>
      </c>
      <c r="S1209" s="107"/>
      <c r="T1209" s="107"/>
      <c r="U1209" s="107"/>
      <c r="V1209" s="107"/>
      <c r="W1209" s="118" t="s">
        <v>8344</v>
      </c>
      <c r="X1209" s="118" t="s">
        <v>8345</v>
      </c>
      <c r="Y1209" s="107"/>
      <c r="Z1209" s="118" t="s">
        <v>8346</v>
      </c>
      <c r="AA1209" s="107"/>
      <c r="AB1209" s="107"/>
      <c r="AC1209" s="107"/>
      <c r="AD1209" s="107"/>
      <c r="AE1209" s="107"/>
      <c r="AF1209" s="107"/>
      <c r="AG1209" s="107"/>
      <c r="AH1209" s="107"/>
      <c r="AI1209" s="107"/>
      <c r="AJ1209" s="107"/>
      <c r="AK1209" s="118" t="s">
        <v>8347</v>
      </c>
      <c r="AL1209" s="107"/>
      <c r="AM1209" s="107"/>
      <c r="AN1209" s="108"/>
      <c r="AO1209" s="105"/>
      <c r="AP1209" s="105"/>
      <c r="AQ1209" s="109"/>
      <c r="AR1209" s="109" t="str">
        <f>IFERROR(__xludf.DUMMYFUNCTION("IF(IFERROR(VLOOKUP(A1209, IMPORTRANGE(""https://docs.google.com/spreadsheets/d/1f7uHQQgxgff8nh6aFDrh_cqkeFpcVPsvJILesm778_0"", ""工作表1!A:B""), 2, FALSE), """") &lt;&gt; """", ""有縮圖"", ""無縮圖"")"),"無縮圖")</f>
        <v>無縮圖</v>
      </c>
      <c r="AS1209" s="107"/>
    </row>
    <row r="1210">
      <c r="A1210" s="114" t="s">
        <v>950</v>
      </c>
      <c r="B1210" s="94"/>
      <c r="C1210" s="95"/>
      <c r="D1210" s="115" t="s">
        <v>3009</v>
      </c>
      <c r="E1210" s="97" t="s">
        <v>3009</v>
      </c>
      <c r="F1210" s="98"/>
      <c r="G1210" s="94" t="s">
        <v>225</v>
      </c>
      <c r="H1210" s="100"/>
      <c r="I1210" s="100"/>
      <c r="J1210" s="101"/>
      <c r="K1210" s="94" t="s">
        <v>14643</v>
      </c>
      <c r="L1210" s="111"/>
      <c r="M1210" s="112" t="b">
        <v>1</v>
      </c>
      <c r="N1210" s="113" t="b">
        <v>1</v>
      </c>
      <c r="O1210" s="113" t="b">
        <v>0</v>
      </c>
      <c r="P1210" s="113" t="b">
        <v>0</v>
      </c>
      <c r="Q1210" s="107"/>
      <c r="R1210" s="106" t="str">
        <f t="array" ref="R1210">IFERROR(INDEX('印量調查區'!G:G, MATCH(A1210, '印量調查區'!A:A, 0)), "")</f>
        <v/>
      </c>
      <c r="S1210" s="105"/>
      <c r="T1210" s="107"/>
      <c r="U1210" s="105"/>
      <c r="V1210" s="107"/>
      <c r="W1210" s="118" t="s">
        <v>14644</v>
      </c>
      <c r="X1210" s="107"/>
      <c r="Y1210" s="107"/>
      <c r="Z1210" s="105"/>
      <c r="AA1210" s="107"/>
      <c r="AB1210" s="107"/>
      <c r="AC1210" s="107"/>
      <c r="AD1210" s="107"/>
      <c r="AE1210" s="105"/>
      <c r="AF1210" s="118" t="s">
        <v>14645</v>
      </c>
      <c r="AG1210" s="107"/>
      <c r="AH1210" s="107"/>
      <c r="AI1210" s="107"/>
      <c r="AJ1210" s="107"/>
      <c r="AK1210" s="118" t="s">
        <v>14646</v>
      </c>
      <c r="AL1210" s="107"/>
      <c r="AM1210" s="107"/>
      <c r="AN1210" s="107"/>
      <c r="AO1210" s="434"/>
      <c r="AP1210" s="107"/>
      <c r="AQ1210" s="109"/>
      <c r="AR1210" s="109" t="str">
        <f>IFERROR(__xludf.DUMMYFUNCTION("IF(IFERROR(VLOOKUP(A1210, IMPORTRANGE(""https://docs.google.com/spreadsheets/d/1f7uHQQgxgff8nh6aFDrh_cqkeFpcVPsvJILesm778_0"", ""工作表1!A:B""), 2, FALSE), """") &lt;&gt; """", ""有縮圖"", ""無縮圖"")"),"無縮圖")</f>
        <v>無縮圖</v>
      </c>
      <c r="AS1210" s="107"/>
    </row>
    <row r="1211">
      <c r="A1211" s="114" t="s">
        <v>951</v>
      </c>
      <c r="B1211" s="94" t="s">
        <v>14647</v>
      </c>
      <c r="C1211" s="95"/>
      <c r="D1211" s="115" t="s">
        <v>3354</v>
      </c>
      <c r="E1211" s="97" t="s">
        <v>2712</v>
      </c>
      <c r="F1211" s="98"/>
      <c r="G1211" s="94" t="s">
        <v>140</v>
      </c>
      <c r="H1211" s="100"/>
      <c r="I1211" s="100"/>
      <c r="J1211" s="101"/>
      <c r="K1211" s="94"/>
      <c r="L1211" s="111"/>
      <c r="M1211" s="112" t="b">
        <v>1</v>
      </c>
      <c r="N1211" s="113" t="b">
        <v>0</v>
      </c>
      <c r="O1211" s="113" t="b">
        <v>0</v>
      </c>
      <c r="P1211" s="113" t="b">
        <v>0</v>
      </c>
      <c r="Q1211" s="107"/>
      <c r="R1211" s="106" t="str">
        <f t="array" ref="R1211">IFERROR(INDEX('印量調查區'!G:G, MATCH(A1211, '印量調查區'!A:A, 0)), "")</f>
        <v/>
      </c>
      <c r="S1211" s="118" t="s">
        <v>14648</v>
      </c>
      <c r="T1211" s="107"/>
      <c r="U1211" s="107"/>
      <c r="V1211" s="107"/>
      <c r="W1211" s="107"/>
      <c r="X1211" s="107"/>
      <c r="Y1211" s="107"/>
      <c r="Z1211" s="107"/>
      <c r="AA1211" s="107"/>
      <c r="AB1211" s="107"/>
      <c r="AC1211" s="107"/>
      <c r="AD1211" s="107"/>
      <c r="AE1211" s="118" t="s">
        <v>14649</v>
      </c>
      <c r="AF1211" s="107"/>
      <c r="AG1211" s="107"/>
      <c r="AH1211" s="107"/>
      <c r="AI1211" s="107"/>
      <c r="AJ1211" s="107"/>
      <c r="AK1211" s="107"/>
      <c r="AL1211" s="118" t="s">
        <v>14650</v>
      </c>
      <c r="AM1211" s="107"/>
      <c r="AN1211" s="107"/>
      <c r="AO1211" s="105"/>
      <c r="AP1211" s="107"/>
      <c r="AQ1211" s="109"/>
      <c r="AR1211" s="109" t="str">
        <f>IFERROR(__xludf.DUMMYFUNCTION("IF(IFERROR(VLOOKUP(A1211, IMPORTRANGE(""https://docs.google.com/spreadsheets/d/1f7uHQQgxgff8nh6aFDrh_cqkeFpcVPsvJILesm778_0"", ""工作表1!A:B""), 2, FALSE), """") &lt;&gt; """", ""有縮圖"", ""無縮圖"")"),"無縮圖")</f>
        <v>無縮圖</v>
      </c>
      <c r="AS1211" s="107"/>
    </row>
    <row r="1212">
      <c r="A1212" s="114" t="s">
        <v>952</v>
      </c>
      <c r="B1212" s="94" t="s">
        <v>7130</v>
      </c>
      <c r="C1212" s="95"/>
      <c r="D1212" s="115" t="s">
        <v>3242</v>
      </c>
      <c r="E1212" s="97" t="s">
        <v>3242</v>
      </c>
      <c r="F1212" s="98"/>
      <c r="G1212" s="94" t="s">
        <v>305</v>
      </c>
      <c r="H1212" s="100"/>
      <c r="I1212" s="100" t="s">
        <v>108</v>
      </c>
      <c r="J1212" s="117" t="s">
        <v>145</v>
      </c>
      <c r="K1212" s="94" t="s">
        <v>14651</v>
      </c>
      <c r="L1212" s="111"/>
      <c r="M1212" s="112" t="b">
        <v>1</v>
      </c>
      <c r="N1212" s="113" t="b">
        <v>1</v>
      </c>
      <c r="O1212" s="113" t="b">
        <v>1</v>
      </c>
      <c r="P1212" s="113" t="b">
        <v>0</v>
      </c>
      <c r="Q1212" s="107"/>
      <c r="R1212" s="106" t="str">
        <f t="array" ref="R1212">IFERROR(INDEX('印量調查區'!G:G, MATCH(A1212, '印量調查區'!A:A, 0)), "")</f>
        <v/>
      </c>
      <c r="S1212" s="118" t="s">
        <v>7133</v>
      </c>
      <c r="T1212" s="107"/>
      <c r="U1212" s="107"/>
      <c r="V1212" s="107"/>
      <c r="W1212" s="118" t="s">
        <v>7134</v>
      </c>
      <c r="X1212" s="107"/>
      <c r="Y1212" s="118" t="s">
        <v>7135</v>
      </c>
      <c r="Z1212" s="107"/>
      <c r="AA1212" s="107"/>
      <c r="AB1212" s="107"/>
      <c r="AC1212" s="107"/>
      <c r="AD1212" s="107"/>
      <c r="AE1212" s="107"/>
      <c r="AF1212" s="107"/>
      <c r="AG1212" s="107"/>
      <c r="AH1212" s="107"/>
      <c r="AI1212" s="107"/>
      <c r="AJ1212" s="107"/>
      <c r="AK1212" s="118" t="s">
        <v>7136</v>
      </c>
      <c r="AL1212" s="107"/>
      <c r="AM1212" s="107"/>
      <c r="AN1212" s="108" t="s">
        <v>14652</v>
      </c>
      <c r="AO1212" s="105"/>
      <c r="AP1212" s="107"/>
      <c r="AQ1212" s="109"/>
      <c r="AR1212" s="109" t="str">
        <f>IFERROR(__xludf.DUMMYFUNCTION("IF(IFERROR(VLOOKUP(A1212, IMPORTRANGE(""https://docs.google.com/spreadsheets/d/1f7uHQQgxgff8nh6aFDrh_cqkeFpcVPsvJILesm778_0"", ""工作表1!A:B""), 2, FALSE), """") &lt;&gt; """", ""有縮圖"", ""無縮圖"")"),"無縮圖")</f>
        <v>無縮圖</v>
      </c>
      <c r="AS1212" s="107"/>
    </row>
    <row r="1213">
      <c r="A1213" s="114" t="s">
        <v>953</v>
      </c>
      <c r="B1213" s="94"/>
      <c r="C1213" s="95"/>
      <c r="D1213" s="97" t="s">
        <v>3398</v>
      </c>
      <c r="E1213" s="116"/>
      <c r="F1213" s="98"/>
      <c r="G1213" s="94" t="s">
        <v>144</v>
      </c>
      <c r="H1213" s="99"/>
      <c r="I1213" s="100" t="s">
        <v>108</v>
      </c>
      <c r="J1213" s="360" t="s">
        <v>6894</v>
      </c>
      <c r="K1213" s="98"/>
      <c r="L1213" s="111"/>
      <c r="M1213" s="112" t="b">
        <v>1</v>
      </c>
      <c r="N1213" s="113" t="b">
        <v>1</v>
      </c>
      <c r="O1213" s="113" t="b">
        <v>0</v>
      </c>
      <c r="P1213" s="113" t="b">
        <v>0</v>
      </c>
      <c r="Q1213" s="105" t="s">
        <v>5823</v>
      </c>
      <c r="R1213" s="106" t="str">
        <f t="array" ref="R1213">IFERROR(INDEX('印量調查區'!G:G, MATCH(A1213, '印量調查區'!A:A, 0)), "")</f>
        <v/>
      </c>
      <c r="S1213" s="107"/>
      <c r="T1213" s="107"/>
      <c r="U1213" s="107"/>
      <c r="V1213" s="107"/>
      <c r="W1213" s="107"/>
      <c r="X1213" s="107"/>
      <c r="Y1213" s="107"/>
      <c r="Z1213" s="107"/>
      <c r="AA1213" s="107"/>
      <c r="AB1213" s="107"/>
      <c r="AC1213" s="107"/>
      <c r="AD1213" s="107"/>
      <c r="AE1213" s="118" t="s">
        <v>14653</v>
      </c>
      <c r="AF1213" s="107"/>
      <c r="AG1213" s="107"/>
      <c r="AH1213" s="107"/>
      <c r="AI1213" s="107"/>
      <c r="AJ1213" s="105"/>
      <c r="AK1213" s="107"/>
      <c r="AL1213" s="107"/>
      <c r="AM1213" s="107"/>
      <c r="AN1213" s="107"/>
      <c r="AO1213" s="107"/>
      <c r="AP1213" s="107"/>
      <c r="AQ1213" s="109"/>
      <c r="AR1213" s="109" t="str">
        <f>IFERROR(__xludf.DUMMYFUNCTION("IF(IFERROR(VLOOKUP(A1213, IMPORTRANGE(""https://docs.google.com/spreadsheets/d/1f7uHQQgxgff8nh6aFDrh_cqkeFpcVPsvJILesm778_0"", ""工作表1!A:B""), 2, FALSE), """") &lt;&gt; """", ""有縮圖"", ""無縮圖"")"),"無縮圖")</f>
        <v>無縮圖</v>
      </c>
      <c r="AS1213" s="107"/>
    </row>
    <row r="1214">
      <c r="A1214" s="114" t="s">
        <v>954</v>
      </c>
      <c r="B1214" s="94"/>
      <c r="C1214" s="120" t="s">
        <v>2740</v>
      </c>
      <c r="D1214" s="96"/>
      <c r="E1214" s="116"/>
      <c r="F1214" s="98"/>
      <c r="G1214" s="94" t="s">
        <v>140</v>
      </c>
      <c r="H1214" s="100"/>
      <c r="I1214" s="100"/>
      <c r="J1214" s="101"/>
      <c r="K1214" s="94"/>
      <c r="L1214" s="111"/>
      <c r="M1214" s="112" t="b">
        <v>1</v>
      </c>
      <c r="N1214" s="113" t="b">
        <v>0</v>
      </c>
      <c r="O1214" s="113" t="b">
        <v>0</v>
      </c>
      <c r="P1214" s="113" t="b">
        <v>0</v>
      </c>
      <c r="Q1214" s="105"/>
      <c r="R1214" s="106" t="str">
        <f t="array" ref="R1214">IFERROR(INDEX('印量調查區'!G:G, MATCH(A1214, '印量調查區'!A:A, 0)), "")</f>
        <v/>
      </c>
      <c r="T1214" s="107"/>
      <c r="U1214" s="107"/>
      <c r="V1214" s="107"/>
      <c r="W1214" s="105"/>
      <c r="X1214" s="107"/>
      <c r="Y1214" s="107"/>
      <c r="Z1214" s="107"/>
      <c r="AA1214" s="107"/>
      <c r="AB1214" s="107"/>
      <c r="AC1214" s="107"/>
      <c r="AD1214" s="107"/>
      <c r="AE1214" s="118" t="s">
        <v>14654</v>
      </c>
      <c r="AF1214" s="107"/>
      <c r="AG1214" s="107"/>
      <c r="AH1214" s="107"/>
      <c r="AI1214" s="107"/>
      <c r="AJ1214" s="107"/>
      <c r="AK1214" s="105"/>
      <c r="AL1214" s="107"/>
      <c r="AM1214" s="107"/>
      <c r="AN1214" s="107"/>
      <c r="AO1214" s="105"/>
      <c r="AP1214" s="107"/>
      <c r="AQ1214" s="109"/>
      <c r="AR1214" s="109" t="str">
        <f>IFERROR(__xludf.DUMMYFUNCTION("IF(IFERROR(VLOOKUP(A1214, IMPORTRANGE(""https://docs.google.com/spreadsheets/d/1f7uHQQgxgff8nh6aFDrh_cqkeFpcVPsvJILesm778_0"", ""工作表1!A:B""), 2, FALSE), """") &lt;&gt; """", ""有縮圖"", ""無縮圖"")"),"無縮圖")</f>
        <v>無縮圖</v>
      </c>
      <c r="AS1214" s="107"/>
    </row>
    <row r="1215">
      <c r="A1215" s="114" t="s">
        <v>955</v>
      </c>
      <c r="B1215" s="94"/>
      <c r="C1215" s="95"/>
      <c r="D1215" s="115" t="s">
        <v>2990</v>
      </c>
      <c r="E1215" s="97" t="s">
        <v>3703</v>
      </c>
      <c r="F1215" s="98"/>
      <c r="G1215" s="94" t="s">
        <v>10967</v>
      </c>
      <c r="H1215" s="100"/>
      <c r="I1215" s="100"/>
      <c r="J1215" s="101"/>
      <c r="K1215" s="94"/>
      <c r="L1215" s="111"/>
      <c r="M1215" s="112" t="b">
        <v>1</v>
      </c>
      <c r="N1215" s="113" t="b">
        <v>0</v>
      </c>
      <c r="O1215" s="113" t="b">
        <v>1</v>
      </c>
      <c r="P1215" s="113" t="b">
        <v>0</v>
      </c>
      <c r="Q1215" s="107"/>
      <c r="R1215" s="106" t="str">
        <f t="array" ref="R1215">IFERROR(INDEX('印量調查區'!G:G, MATCH(A1215, '印量調查區'!A:A, 0)), "")</f>
        <v/>
      </c>
      <c r="S1215" s="118" t="s">
        <v>14655</v>
      </c>
      <c r="T1215" s="107"/>
      <c r="U1215" s="107"/>
      <c r="V1215" s="107"/>
      <c r="W1215" s="118" t="s">
        <v>14656</v>
      </c>
      <c r="X1215" s="107"/>
      <c r="Y1215" s="107"/>
      <c r="Z1215" s="107"/>
      <c r="AA1215" s="107"/>
      <c r="AB1215" s="107"/>
      <c r="AC1215" s="107"/>
      <c r="AD1215" s="107"/>
      <c r="AE1215" s="107"/>
      <c r="AF1215" s="107"/>
      <c r="AG1215" s="107"/>
      <c r="AH1215" s="107"/>
      <c r="AI1215" s="107"/>
      <c r="AJ1215" s="107"/>
      <c r="AK1215" s="107"/>
      <c r="AL1215" s="107"/>
      <c r="AM1215" s="107"/>
      <c r="AN1215" s="118" t="s">
        <v>14657</v>
      </c>
      <c r="AO1215" s="105"/>
      <c r="AP1215" s="107"/>
      <c r="AQ1215" s="109"/>
      <c r="AR1215" s="109" t="str">
        <f>IFERROR(__xludf.DUMMYFUNCTION("IF(IFERROR(VLOOKUP(A1215, IMPORTRANGE(""https://docs.google.com/spreadsheets/d/1f7uHQQgxgff8nh6aFDrh_cqkeFpcVPsvJILesm778_0"", ""工作表1!A:B""), 2, FALSE), """") &lt;&gt; """", ""有縮圖"", ""無縮圖"")"),"無縮圖")</f>
        <v>無縮圖</v>
      </c>
      <c r="AS1215" s="107"/>
    </row>
    <row r="1216">
      <c r="A1216" s="114" t="s">
        <v>956</v>
      </c>
      <c r="B1216" s="94" t="s">
        <v>12701</v>
      </c>
      <c r="C1216" s="95"/>
      <c r="D1216" s="96"/>
      <c r="E1216" s="115" t="s">
        <v>99</v>
      </c>
      <c r="F1216" s="98"/>
      <c r="G1216" s="94" t="s">
        <v>144</v>
      </c>
      <c r="H1216" s="99"/>
      <c r="I1216" s="99"/>
      <c r="J1216" s="110"/>
      <c r="K1216" s="98"/>
      <c r="L1216" s="111"/>
      <c r="M1216" s="112" t="b">
        <v>1</v>
      </c>
      <c r="N1216" s="113" t="b">
        <v>0</v>
      </c>
      <c r="O1216" s="113" t="b">
        <v>0</v>
      </c>
      <c r="P1216" s="113" t="b">
        <v>0</v>
      </c>
      <c r="Q1216" s="107"/>
      <c r="R1216" s="106" t="str">
        <f t="array" ref="R1216">IFERROR(INDEX('印量調查區'!G:G, MATCH(A1216, '印量調查區'!A:A, 0)), "")</f>
        <v/>
      </c>
      <c r="S1216" s="118" t="s">
        <v>12702</v>
      </c>
      <c r="T1216" s="107"/>
      <c r="U1216" s="118" t="s">
        <v>12703</v>
      </c>
      <c r="V1216" s="107"/>
      <c r="W1216" s="118" t="s">
        <v>12704</v>
      </c>
      <c r="X1216" s="107"/>
      <c r="Y1216" s="118" t="s">
        <v>12705</v>
      </c>
      <c r="Z1216" s="107"/>
      <c r="AA1216" s="107"/>
      <c r="AB1216" s="107"/>
      <c r="AC1216" s="107"/>
      <c r="AD1216" s="118" t="s">
        <v>12706</v>
      </c>
      <c r="AE1216" s="118" t="s">
        <v>12707</v>
      </c>
      <c r="AF1216" s="107"/>
      <c r="AG1216" s="107"/>
      <c r="AH1216" s="107"/>
      <c r="AI1216" s="107"/>
      <c r="AJ1216" s="118" t="s">
        <v>12709</v>
      </c>
      <c r="AK1216" s="107"/>
      <c r="AL1216" s="118" t="s">
        <v>12710</v>
      </c>
      <c r="AM1216" s="118" t="s">
        <v>12711</v>
      </c>
      <c r="AN1216" s="107"/>
      <c r="AO1216" s="107"/>
      <c r="AP1216" s="107"/>
      <c r="AQ1216" s="109"/>
      <c r="AR1216" s="109" t="str">
        <f>IFERROR(__xludf.DUMMYFUNCTION("IF(IFERROR(VLOOKUP(A1216, IMPORTRANGE(""https://docs.google.com/spreadsheets/d/1f7uHQQgxgff8nh6aFDrh_cqkeFpcVPsvJILesm778_0"", ""工作表1!A:B""), 2, FALSE), """") &lt;&gt; """", ""有縮圖"", ""無縮圖"")"),"無縮圖")</f>
        <v>無縮圖</v>
      </c>
      <c r="AS1216" s="107"/>
    </row>
    <row r="1217">
      <c r="A1217" s="114" t="s">
        <v>958</v>
      </c>
      <c r="B1217" s="94" t="s">
        <v>14658</v>
      </c>
      <c r="C1217" s="120" t="s">
        <v>2522</v>
      </c>
      <c r="D1217" s="97" t="s">
        <v>2522</v>
      </c>
      <c r="E1217" s="116"/>
      <c r="F1217" s="98"/>
      <c r="G1217" s="94" t="s">
        <v>229</v>
      </c>
      <c r="H1217" s="100" t="s">
        <v>2792</v>
      </c>
      <c r="I1217" s="100" t="s">
        <v>108</v>
      </c>
      <c r="J1217" s="117" t="s">
        <v>14659</v>
      </c>
      <c r="K1217" s="94" t="s">
        <v>14660</v>
      </c>
      <c r="L1217" s="111"/>
      <c r="M1217" s="112" t="b">
        <v>1</v>
      </c>
      <c r="N1217" s="113" t="b">
        <v>1</v>
      </c>
      <c r="O1217" s="113" t="b">
        <v>1</v>
      </c>
      <c r="P1217" s="113" t="b">
        <v>0</v>
      </c>
      <c r="Q1217" s="107"/>
      <c r="R1217" s="106" t="str">
        <f t="array" ref="R1217">IFERROR(INDEX('印量調查區'!G:G, MATCH(A1217, '印量調查區'!A:A, 0)), "")</f>
        <v/>
      </c>
      <c r="S1217" s="118" t="s">
        <v>7625</v>
      </c>
      <c r="T1217" s="107"/>
      <c r="U1217" s="118" t="s">
        <v>14661</v>
      </c>
      <c r="V1217" s="107"/>
      <c r="W1217" s="118" t="s">
        <v>14662</v>
      </c>
      <c r="X1217" s="107"/>
      <c r="Y1217" s="118" t="s">
        <v>14663</v>
      </c>
      <c r="Z1217" s="118" t="s">
        <v>14664</v>
      </c>
      <c r="AA1217" s="107"/>
      <c r="AB1217" s="107"/>
      <c r="AC1217" s="107"/>
      <c r="AD1217" s="107"/>
      <c r="AE1217" s="118" t="s">
        <v>14665</v>
      </c>
      <c r="AF1217" s="118" t="s">
        <v>7628</v>
      </c>
      <c r="AG1217" s="107"/>
      <c r="AH1217" s="107"/>
      <c r="AI1217" s="107"/>
      <c r="AJ1217" s="107"/>
      <c r="AK1217" s="118" t="s">
        <v>14666</v>
      </c>
      <c r="AL1217" s="118" t="s">
        <v>7630</v>
      </c>
      <c r="AM1217" s="107"/>
      <c r="AN1217" s="118" t="s">
        <v>14667</v>
      </c>
      <c r="AO1217" s="107"/>
      <c r="AP1217" s="118" t="s">
        <v>7634</v>
      </c>
      <c r="AQ1217" s="109"/>
      <c r="AR1217" s="109" t="str">
        <f>IFERROR(__xludf.DUMMYFUNCTION("IF(IFERROR(VLOOKUP(A1217, IMPORTRANGE(""https://docs.google.com/spreadsheets/d/1f7uHQQgxgff8nh6aFDrh_cqkeFpcVPsvJILesm778_0"", ""工作表1!A:B""), 2, FALSE), """") &lt;&gt; """", ""有縮圖"", ""無縮圖"")"),"有縮圖")</f>
        <v>有縮圖</v>
      </c>
      <c r="AS1217" s="107"/>
    </row>
    <row r="1218">
      <c r="A1218" s="114" t="s">
        <v>959</v>
      </c>
      <c r="B1218" s="94"/>
      <c r="C1218" s="95"/>
      <c r="D1218" s="115" t="s">
        <v>2557</v>
      </c>
      <c r="E1218" s="97" t="s">
        <v>2557</v>
      </c>
      <c r="F1218" s="98"/>
      <c r="G1218" s="94" t="s">
        <v>144</v>
      </c>
      <c r="H1218" s="99"/>
      <c r="I1218" s="100" t="s">
        <v>108</v>
      </c>
      <c r="J1218" s="117" t="s">
        <v>145</v>
      </c>
      <c r="K1218" s="98"/>
      <c r="L1218" s="111"/>
      <c r="M1218" s="112" t="b">
        <v>1</v>
      </c>
      <c r="N1218" s="113" t="b">
        <v>1</v>
      </c>
      <c r="O1218" s="113" t="b">
        <v>0</v>
      </c>
      <c r="P1218" s="113" t="b">
        <v>0</v>
      </c>
      <c r="Q1218" s="107"/>
      <c r="R1218" s="106" t="str">
        <f t="array" ref="R1218">IFERROR(INDEX('印量調查區'!G:G, MATCH(A1218, '印量調查區'!A:A, 0)), "")</f>
        <v/>
      </c>
      <c r="S1218" s="118" t="s">
        <v>7139</v>
      </c>
      <c r="T1218" s="107"/>
      <c r="U1218" s="107"/>
      <c r="V1218" s="107"/>
      <c r="W1218" s="118" t="s">
        <v>7140</v>
      </c>
      <c r="X1218" s="107"/>
      <c r="Y1218" s="105" t="s">
        <v>118</v>
      </c>
      <c r="Z1218" s="105" t="s">
        <v>3062</v>
      </c>
      <c r="AA1218" s="107"/>
      <c r="AB1218" s="107"/>
      <c r="AC1218" s="107"/>
      <c r="AD1218" s="107"/>
      <c r="AE1218" s="105" t="s">
        <v>124</v>
      </c>
      <c r="AF1218" s="105" t="s">
        <v>126</v>
      </c>
      <c r="AG1218" s="105" t="s">
        <v>127</v>
      </c>
      <c r="AH1218" s="107"/>
      <c r="AI1218" s="105" t="s">
        <v>129</v>
      </c>
      <c r="AJ1218" s="105" t="s">
        <v>130</v>
      </c>
      <c r="AK1218" s="107"/>
      <c r="AL1218" s="107"/>
      <c r="AM1218" s="107"/>
      <c r="AN1218" s="107"/>
      <c r="AO1218" s="107"/>
      <c r="AP1218" s="107"/>
      <c r="AQ1218" s="109"/>
      <c r="AR1218" s="109" t="str">
        <f>IFERROR(__xludf.DUMMYFUNCTION("IF(IFERROR(VLOOKUP(A1218, IMPORTRANGE(""https://docs.google.com/spreadsheets/d/1f7uHQQgxgff8nh6aFDrh_cqkeFpcVPsvJILesm778_0"", ""工作表1!A:B""), 2, FALSE), """") &lt;&gt; """", ""有縮圖"", ""無縮圖"")"),"無縮圖")</f>
        <v>無縮圖</v>
      </c>
      <c r="AS1218" s="107"/>
    </row>
    <row r="1219">
      <c r="A1219" s="114" t="s">
        <v>960</v>
      </c>
      <c r="B1219" s="94"/>
      <c r="C1219" s="95"/>
      <c r="D1219" s="97" t="s">
        <v>2555</v>
      </c>
      <c r="E1219" s="97" t="s">
        <v>2555</v>
      </c>
      <c r="F1219" s="98"/>
      <c r="G1219" s="94" t="s">
        <v>144</v>
      </c>
      <c r="H1219" s="99"/>
      <c r="I1219" s="100" t="s">
        <v>108</v>
      </c>
      <c r="J1219" s="117" t="s">
        <v>145</v>
      </c>
      <c r="K1219" s="98"/>
      <c r="L1219" s="111"/>
      <c r="M1219" s="112" t="b">
        <v>1</v>
      </c>
      <c r="N1219" s="113" t="b">
        <v>1</v>
      </c>
      <c r="O1219" s="113" t="b">
        <v>0</v>
      </c>
      <c r="P1219" s="113" t="b">
        <v>0</v>
      </c>
      <c r="Q1219" s="107"/>
      <c r="R1219" s="106" t="str">
        <f t="array" ref="R1219">IFERROR(INDEX('印量調查區'!G:G, MATCH(A1219, '印量調查區'!A:A, 0)), "")</f>
        <v/>
      </c>
      <c r="S1219" s="107"/>
      <c r="T1219" s="107"/>
      <c r="U1219" s="107"/>
      <c r="V1219" s="107"/>
      <c r="W1219" s="118" t="s">
        <v>14668</v>
      </c>
      <c r="X1219" s="107"/>
      <c r="Y1219" s="107"/>
      <c r="Z1219" s="118" t="s">
        <v>14669</v>
      </c>
      <c r="AA1219" s="107"/>
      <c r="AB1219" s="107"/>
      <c r="AC1219" s="107"/>
      <c r="AD1219" s="107"/>
      <c r="AE1219" s="118" t="s">
        <v>14670</v>
      </c>
      <c r="AF1219" s="107"/>
      <c r="AG1219" s="107"/>
      <c r="AH1219" s="107"/>
      <c r="AI1219" s="107"/>
      <c r="AJ1219" s="107"/>
      <c r="AK1219" s="107"/>
      <c r="AL1219" s="107"/>
      <c r="AM1219" s="107"/>
      <c r="AN1219" s="107"/>
      <c r="AO1219" s="105"/>
      <c r="AP1219" s="107"/>
      <c r="AQ1219" s="109"/>
      <c r="AR1219" s="109" t="str">
        <f>IFERROR(__xludf.DUMMYFUNCTION("IF(IFERROR(VLOOKUP(A1219, IMPORTRANGE(""https://docs.google.com/spreadsheets/d/1f7uHQQgxgff8nh6aFDrh_cqkeFpcVPsvJILesm778_0"", ""工作表1!A:B""), 2, FALSE), """") &lt;&gt; """", ""有縮圖"", ""無縮圖"")"),"無縮圖")</f>
        <v>無縮圖</v>
      </c>
      <c r="AS1219" s="107"/>
    </row>
    <row r="1220">
      <c r="A1220" s="114" t="s">
        <v>962</v>
      </c>
      <c r="B1220" s="94" t="s">
        <v>7141</v>
      </c>
      <c r="C1220" s="95"/>
      <c r="D1220" s="96"/>
      <c r="E1220" s="97" t="s">
        <v>3711</v>
      </c>
      <c r="F1220" s="98"/>
      <c r="G1220" s="94" t="s">
        <v>144</v>
      </c>
      <c r="H1220" s="100"/>
      <c r="I1220" s="100" t="s">
        <v>108</v>
      </c>
      <c r="J1220" s="117" t="s">
        <v>145</v>
      </c>
      <c r="K1220" s="94"/>
      <c r="L1220" s="111"/>
      <c r="M1220" s="112" t="b">
        <v>1</v>
      </c>
      <c r="N1220" s="113" t="b">
        <v>1</v>
      </c>
      <c r="O1220" s="113" t="b">
        <v>0</v>
      </c>
      <c r="P1220" s="113" t="b">
        <v>0</v>
      </c>
      <c r="Q1220" s="107"/>
      <c r="R1220" s="106" t="str">
        <f t="array" ref="R1220">IFERROR(INDEX('印量調查區'!G:G, MATCH(A1220, '印量調查區'!A:A, 0)), "")</f>
        <v/>
      </c>
      <c r="S1220" s="118" t="s">
        <v>7142</v>
      </c>
      <c r="T1220" s="107"/>
      <c r="U1220" s="107"/>
      <c r="V1220" s="107"/>
      <c r="W1220" s="118" t="s">
        <v>7143</v>
      </c>
      <c r="X1220" s="107"/>
      <c r="Y1220" s="118" t="s">
        <v>7144</v>
      </c>
      <c r="Z1220" s="118" t="s">
        <v>7145</v>
      </c>
      <c r="AA1220" s="107"/>
      <c r="AB1220" s="107"/>
      <c r="AC1220" s="107"/>
      <c r="AD1220" s="107"/>
      <c r="AE1220" s="107"/>
      <c r="AF1220" s="107"/>
      <c r="AG1220" s="107"/>
      <c r="AH1220" s="107"/>
      <c r="AI1220" s="107"/>
      <c r="AJ1220" s="107"/>
      <c r="AK1220" s="118" t="s">
        <v>7147</v>
      </c>
      <c r="AL1220" s="107"/>
      <c r="AM1220" s="118" t="s">
        <v>7148</v>
      </c>
      <c r="AN1220" s="107"/>
      <c r="AO1220" s="105"/>
      <c r="AP1220" s="107"/>
      <c r="AQ1220" s="109"/>
      <c r="AR1220" s="109" t="str">
        <f>IFERROR(__xludf.DUMMYFUNCTION("IF(IFERROR(VLOOKUP(A1220, IMPORTRANGE(""https://docs.google.com/spreadsheets/d/1f7uHQQgxgff8nh6aFDrh_cqkeFpcVPsvJILesm778_0"", ""工作表1!A:B""), 2, FALSE), """") &lt;&gt; """", ""有縮圖"", ""無縮圖"")"),"有縮圖")</f>
        <v>有縮圖</v>
      </c>
      <c r="AS1220" s="107"/>
    </row>
    <row r="1221">
      <c r="A1221" s="114" t="s">
        <v>963</v>
      </c>
      <c r="B1221" s="94" t="s">
        <v>9422</v>
      </c>
      <c r="C1221" s="120" t="s">
        <v>1859</v>
      </c>
      <c r="D1221" s="115" t="s">
        <v>1859</v>
      </c>
      <c r="E1221" s="97" t="s">
        <v>1859</v>
      </c>
      <c r="F1221" s="98"/>
      <c r="G1221" s="94" t="s">
        <v>305</v>
      </c>
      <c r="H1221" s="99"/>
      <c r="I1221" s="99"/>
      <c r="J1221" s="110"/>
      <c r="K1221" s="98"/>
      <c r="L1221" s="111"/>
      <c r="M1221" s="112" t="b">
        <v>1</v>
      </c>
      <c r="N1221" s="113" t="b">
        <v>0</v>
      </c>
      <c r="O1221" s="113" t="b">
        <v>0</v>
      </c>
      <c r="P1221" s="113" t="b">
        <v>0</v>
      </c>
      <c r="Q1221" s="107"/>
      <c r="R1221" s="106" t="str">
        <f t="array" ref="R1221">IFERROR(INDEX('印量調查區'!G:G, MATCH(A1221, '印量調查區'!A:A, 0)), "")</f>
        <v/>
      </c>
      <c r="S1221" s="107"/>
      <c r="T1221" s="107"/>
      <c r="U1221" s="107"/>
      <c r="V1221" s="107"/>
      <c r="W1221" s="118" t="s">
        <v>9425</v>
      </c>
      <c r="X1221" s="107"/>
      <c r="Y1221" s="107"/>
      <c r="Z1221" s="118" t="s">
        <v>9426</v>
      </c>
      <c r="AA1221" s="107"/>
      <c r="AB1221" s="107"/>
      <c r="AC1221" s="107"/>
      <c r="AD1221" s="107"/>
      <c r="AE1221" s="107"/>
      <c r="AF1221" s="107"/>
      <c r="AG1221" s="107"/>
      <c r="AH1221" s="107"/>
      <c r="AI1221" s="107"/>
      <c r="AJ1221" s="107"/>
      <c r="AK1221" s="107"/>
      <c r="AL1221" s="107"/>
      <c r="AM1221" s="107"/>
      <c r="AN1221" s="107"/>
      <c r="AO1221" s="107"/>
      <c r="AP1221" s="107"/>
      <c r="AQ1221" s="109"/>
      <c r="AR1221" s="109" t="str">
        <f>IFERROR(__xludf.DUMMYFUNCTION("IF(IFERROR(VLOOKUP(A1221, IMPORTRANGE(""https://docs.google.com/spreadsheets/d/1f7uHQQgxgff8nh6aFDrh_cqkeFpcVPsvJILesm778_0"", ""工作表1!A:B""), 2, FALSE), """") &lt;&gt; """", ""有縮圖"", ""無縮圖"")"),"無縮圖")</f>
        <v>無縮圖</v>
      </c>
      <c r="AS1221" s="107"/>
    </row>
    <row r="1222">
      <c r="A1222" s="114" t="s">
        <v>964</v>
      </c>
      <c r="B1222" s="94" t="s">
        <v>12717</v>
      </c>
      <c r="C1222" s="120" t="s">
        <v>2158</v>
      </c>
      <c r="D1222" s="115" t="s">
        <v>2158</v>
      </c>
      <c r="E1222" s="96"/>
      <c r="F1222" s="98"/>
      <c r="G1222" s="94" t="s">
        <v>144</v>
      </c>
      <c r="H1222" s="99"/>
      <c r="I1222" s="99"/>
      <c r="J1222" s="110"/>
      <c r="K1222" s="98"/>
      <c r="L1222" s="111"/>
      <c r="M1222" s="112" t="b">
        <v>1</v>
      </c>
      <c r="N1222" s="113" t="b">
        <v>0</v>
      </c>
      <c r="O1222" s="113" t="b">
        <v>0</v>
      </c>
      <c r="P1222" s="113" t="b">
        <v>0</v>
      </c>
      <c r="Q1222" s="107"/>
      <c r="R1222" s="106" t="str">
        <f t="array" ref="R1222">IFERROR(INDEX('印量調查區'!G:G, MATCH(A1222, '印量調查區'!A:A, 0)), "")</f>
        <v/>
      </c>
      <c r="S1222" s="118" t="s">
        <v>12719</v>
      </c>
      <c r="T1222" s="107"/>
      <c r="U1222" s="107"/>
      <c r="V1222" s="107"/>
      <c r="W1222" s="118" t="s">
        <v>12720</v>
      </c>
      <c r="X1222" s="107"/>
      <c r="Y1222" s="118" t="s">
        <v>12721</v>
      </c>
      <c r="Z1222" s="118" t="s">
        <v>12722</v>
      </c>
      <c r="AA1222" s="118" t="s">
        <v>12723</v>
      </c>
      <c r="AB1222" s="107"/>
      <c r="AC1222" s="107"/>
      <c r="AD1222" s="118" t="s">
        <v>12724</v>
      </c>
      <c r="AE1222" s="118" t="s">
        <v>12725</v>
      </c>
      <c r="AF1222" s="118" t="s">
        <v>12726</v>
      </c>
      <c r="AG1222" s="107"/>
      <c r="AH1222" s="107"/>
      <c r="AI1222" s="107"/>
      <c r="AJ1222" s="118" t="s">
        <v>12727</v>
      </c>
      <c r="AK1222" s="107"/>
      <c r="AL1222" s="118" t="s">
        <v>12728</v>
      </c>
      <c r="AM1222" s="107"/>
      <c r="AN1222" s="107"/>
      <c r="AO1222" s="107"/>
      <c r="AP1222" s="107"/>
      <c r="AQ1222" s="109"/>
      <c r="AR1222" s="109" t="str">
        <f>IFERROR(__xludf.DUMMYFUNCTION("IF(IFERROR(VLOOKUP(A1222, IMPORTRANGE(""https://docs.google.com/spreadsheets/d/1f7uHQQgxgff8nh6aFDrh_cqkeFpcVPsvJILesm778_0"", ""工作表1!A:B""), 2, FALSE), """") &lt;&gt; """", ""有縮圖"", ""無縮圖"")"),"無縮圖")</f>
        <v>無縮圖</v>
      </c>
      <c r="AS1222" s="107"/>
    </row>
    <row r="1223">
      <c r="A1223" s="114" t="s">
        <v>965</v>
      </c>
      <c r="B1223" s="94"/>
      <c r="C1223" s="120" t="s">
        <v>2457</v>
      </c>
      <c r="D1223" s="97" t="s">
        <v>2457</v>
      </c>
      <c r="E1223" s="116"/>
      <c r="F1223" s="98"/>
      <c r="G1223" s="94" t="s">
        <v>223</v>
      </c>
      <c r="H1223" s="100"/>
      <c r="I1223" s="100"/>
      <c r="J1223" s="101"/>
      <c r="K1223" s="94"/>
      <c r="L1223" s="111"/>
      <c r="M1223" s="112" t="b">
        <v>1</v>
      </c>
      <c r="N1223" s="113" t="b">
        <v>0</v>
      </c>
      <c r="O1223" s="113" t="b">
        <v>0</v>
      </c>
      <c r="P1223" s="113" t="b">
        <v>0</v>
      </c>
      <c r="Q1223" s="107"/>
      <c r="R1223" s="106" t="str">
        <f t="array" ref="R1223">IFERROR(INDEX('印量調查區'!G:G, MATCH(A1223, '印量調查區'!A:A, 0)), "")</f>
        <v/>
      </c>
      <c r="S1223" s="118" t="s">
        <v>10568</v>
      </c>
      <c r="T1223" s="107"/>
      <c r="U1223" s="107"/>
      <c r="V1223" s="107"/>
      <c r="W1223" s="107"/>
      <c r="X1223" s="107"/>
      <c r="Y1223" s="107"/>
      <c r="Z1223" s="107"/>
      <c r="AA1223" s="107"/>
      <c r="AB1223" s="107"/>
      <c r="AC1223" s="107"/>
      <c r="AD1223" s="107"/>
      <c r="AE1223" s="107"/>
      <c r="AF1223" s="107"/>
      <c r="AG1223" s="107"/>
      <c r="AH1223" s="107"/>
      <c r="AI1223" s="107"/>
      <c r="AJ1223" s="107"/>
      <c r="AK1223" s="107"/>
      <c r="AL1223" s="107"/>
      <c r="AM1223" s="107"/>
      <c r="AN1223" s="107"/>
      <c r="AO1223" s="105"/>
      <c r="AP1223" s="107"/>
      <c r="AQ1223" s="109"/>
      <c r="AR1223" s="109" t="str">
        <f>IFERROR(__xludf.DUMMYFUNCTION("IF(IFERROR(VLOOKUP(A1223, IMPORTRANGE(""https://docs.google.com/spreadsheets/d/1f7uHQQgxgff8nh6aFDrh_cqkeFpcVPsvJILesm778_0"", ""工作表1!A:B""), 2, FALSE), """") &lt;&gt; """", ""有縮圖"", ""無縮圖"")"),"無縮圖")</f>
        <v>無縮圖</v>
      </c>
      <c r="AS1223" s="107"/>
    </row>
    <row r="1224">
      <c r="A1224" s="114" t="s">
        <v>966</v>
      </c>
      <c r="B1224" s="94"/>
      <c r="C1224" s="120" t="s">
        <v>2730</v>
      </c>
      <c r="D1224" s="96"/>
      <c r="E1224" s="115" t="s">
        <v>2660</v>
      </c>
      <c r="F1224" s="98"/>
      <c r="G1224" s="94" t="s">
        <v>140</v>
      </c>
      <c r="H1224" s="100"/>
      <c r="I1224" s="100"/>
      <c r="J1224" s="101"/>
      <c r="K1224" s="94"/>
      <c r="L1224" s="111"/>
      <c r="M1224" s="112" t="b">
        <v>1</v>
      </c>
      <c r="N1224" s="113" t="b">
        <v>0</v>
      </c>
      <c r="O1224" s="113" t="b">
        <v>0</v>
      </c>
      <c r="P1224" s="113" t="b">
        <v>0</v>
      </c>
      <c r="Q1224" s="107"/>
      <c r="R1224" s="106" t="str">
        <f t="array" ref="R1224">IFERROR(INDEX('印量調查區'!G:G, MATCH(A1224, '印量調查區'!A:A, 0)), "")</f>
        <v/>
      </c>
      <c r="S1224" s="118" t="s">
        <v>13889</v>
      </c>
      <c r="T1224" s="107"/>
      <c r="U1224" s="107"/>
      <c r="V1224" s="107"/>
      <c r="W1224" s="105" t="s">
        <v>13890</v>
      </c>
      <c r="X1224" s="107"/>
      <c r="Y1224" s="107"/>
      <c r="Z1224" s="107"/>
      <c r="AA1224" s="107"/>
      <c r="AB1224" s="107"/>
      <c r="AC1224" s="107"/>
      <c r="AD1224" s="118" t="s">
        <v>13891</v>
      </c>
      <c r="AE1224" s="105" t="s">
        <v>14671</v>
      </c>
      <c r="AF1224" s="118" t="s">
        <v>13893</v>
      </c>
      <c r="AG1224" s="118" t="s">
        <v>13894</v>
      </c>
      <c r="AH1224" s="107"/>
      <c r="AI1224" s="118" t="s">
        <v>13895</v>
      </c>
      <c r="AJ1224" s="107"/>
      <c r="AK1224" s="107"/>
      <c r="AL1224" s="118" t="s">
        <v>13896</v>
      </c>
      <c r="AM1224" s="107"/>
      <c r="AN1224" s="107"/>
      <c r="AO1224" s="105"/>
      <c r="AP1224" s="183"/>
      <c r="AQ1224" s="109"/>
      <c r="AR1224" s="109" t="str">
        <f>IFERROR(__xludf.DUMMYFUNCTION("IF(IFERROR(VLOOKUP(A1224, IMPORTRANGE(""https://docs.google.com/spreadsheets/d/1f7uHQQgxgff8nh6aFDrh_cqkeFpcVPsvJILesm778_0"", ""工作表1!A:B""), 2, FALSE), """") &lt;&gt; """", ""有縮圖"", ""無縮圖"")"),"無縮圖")</f>
        <v>無縮圖</v>
      </c>
      <c r="AS1224" s="107"/>
    </row>
    <row r="1225">
      <c r="A1225" s="114" t="s">
        <v>968</v>
      </c>
      <c r="B1225" s="94"/>
      <c r="C1225" s="120" t="s">
        <v>2798</v>
      </c>
      <c r="D1225" s="116"/>
      <c r="E1225" s="96"/>
      <c r="F1225" s="98"/>
      <c r="G1225" s="94" t="s">
        <v>3240</v>
      </c>
      <c r="H1225" s="100"/>
      <c r="I1225" s="100"/>
      <c r="J1225" s="101"/>
      <c r="K1225" s="94"/>
      <c r="L1225" s="111"/>
      <c r="M1225" s="112" t="b">
        <v>1</v>
      </c>
      <c r="N1225" s="113" t="b">
        <v>0</v>
      </c>
      <c r="O1225" s="113" t="b">
        <v>0</v>
      </c>
      <c r="P1225" s="113" t="b">
        <v>0</v>
      </c>
      <c r="Q1225" s="105" t="s">
        <v>5823</v>
      </c>
      <c r="R1225" s="106" t="str">
        <f t="array" ref="R1225">IFERROR(INDEX('印量調查區'!G:G, MATCH(A1225, '印量調查區'!A:A, 0)), "")</f>
        <v/>
      </c>
      <c r="S1225" s="118" t="s">
        <v>14672</v>
      </c>
      <c r="U1225" s="105"/>
      <c r="V1225" s="107"/>
      <c r="W1225" s="105"/>
      <c r="X1225" s="107"/>
      <c r="Y1225" s="107"/>
      <c r="Z1225" s="107"/>
      <c r="AA1225" s="107"/>
      <c r="AB1225" s="107"/>
      <c r="AC1225" s="107"/>
      <c r="AD1225" s="107"/>
      <c r="AE1225" s="107"/>
      <c r="AF1225" s="105"/>
      <c r="AG1225" s="105"/>
      <c r="AH1225" s="107"/>
      <c r="AI1225" s="107"/>
      <c r="AJ1225" s="107"/>
      <c r="AK1225" s="107"/>
      <c r="AL1225" s="107"/>
      <c r="AM1225" s="107"/>
      <c r="AO1225" s="105"/>
      <c r="AP1225" s="107"/>
      <c r="AQ1225" s="109"/>
      <c r="AR1225" s="109" t="str">
        <f>IFERROR(__xludf.DUMMYFUNCTION("IF(IFERROR(VLOOKUP(A1225, IMPORTRANGE(""https://docs.google.com/spreadsheets/d/1f7uHQQgxgff8nh6aFDrh_cqkeFpcVPsvJILesm778_0"", ""工作表1!A:B""), 2, FALSE), """") &lt;&gt; """", ""有縮圖"", ""無縮圖"")"),"無縮圖")</f>
        <v>無縮圖</v>
      </c>
      <c r="AS1225" s="107"/>
    </row>
    <row r="1226">
      <c r="A1226" s="114" t="s">
        <v>969</v>
      </c>
      <c r="B1226" s="94"/>
      <c r="C1226" s="120" t="s">
        <v>2326</v>
      </c>
      <c r="D1226" s="97" t="s">
        <v>2326</v>
      </c>
      <c r="E1226" s="116"/>
      <c r="F1226" s="98"/>
      <c r="G1226" s="94" t="s">
        <v>4066</v>
      </c>
      <c r="H1226" s="100"/>
      <c r="I1226" s="100"/>
      <c r="J1226" s="101"/>
      <c r="K1226" s="94"/>
      <c r="L1226" s="111"/>
      <c r="M1226" s="112" t="b">
        <v>1</v>
      </c>
      <c r="N1226" s="113" t="b">
        <v>0</v>
      </c>
      <c r="O1226" s="113" t="b">
        <v>0</v>
      </c>
      <c r="P1226" s="113" t="b">
        <v>0</v>
      </c>
      <c r="Q1226" s="107"/>
      <c r="R1226" s="106" t="str">
        <f t="array" ref="R1226">IFERROR(INDEX('印量調查區'!G:G, MATCH(A1226, '印量調查區'!A:A, 0)), "")</f>
        <v/>
      </c>
      <c r="S1226" s="118" t="s">
        <v>14673</v>
      </c>
      <c r="T1226" s="107"/>
      <c r="U1226" s="107"/>
      <c r="V1226" s="107"/>
      <c r="W1226" s="107"/>
      <c r="X1226" s="107"/>
      <c r="Y1226" s="107"/>
      <c r="Z1226" s="107"/>
      <c r="AA1226" s="107"/>
      <c r="AB1226" s="107"/>
      <c r="AC1226" s="107"/>
      <c r="AD1226" s="107"/>
      <c r="AE1226" s="107"/>
      <c r="AF1226" s="107"/>
      <c r="AG1226" s="107"/>
      <c r="AH1226" s="107"/>
      <c r="AI1226" s="107"/>
      <c r="AJ1226" s="107"/>
      <c r="AK1226" s="107"/>
      <c r="AL1226" s="107"/>
      <c r="AM1226" s="107"/>
      <c r="AN1226" s="108"/>
      <c r="AO1226" s="105"/>
      <c r="AP1226" s="108"/>
      <c r="AQ1226" s="109"/>
      <c r="AR1226" s="109" t="str">
        <f>IFERROR(__xludf.DUMMYFUNCTION("IF(IFERROR(VLOOKUP(A1226, IMPORTRANGE(""https://docs.google.com/spreadsheets/d/1f7uHQQgxgff8nh6aFDrh_cqkeFpcVPsvJILesm778_0"", ""工作表1!A:B""), 2, FALSE), """") &lt;&gt; """", ""有縮圖"", ""無縮圖"")"),"無縮圖")</f>
        <v>無縮圖</v>
      </c>
      <c r="AS1226" s="107"/>
    </row>
    <row r="1227">
      <c r="A1227" s="114" t="s">
        <v>970</v>
      </c>
      <c r="B1227" s="94" t="s">
        <v>11452</v>
      </c>
      <c r="C1227" s="120" t="s">
        <v>2214</v>
      </c>
      <c r="D1227" s="97" t="s">
        <v>2214</v>
      </c>
      <c r="E1227" s="116"/>
      <c r="F1227" s="98"/>
      <c r="G1227" s="94" t="s">
        <v>144</v>
      </c>
      <c r="H1227" s="100"/>
      <c r="I1227" s="100" t="s">
        <v>84</v>
      </c>
      <c r="J1227" s="342"/>
      <c r="K1227" s="94"/>
      <c r="L1227" s="111"/>
      <c r="M1227" s="112" t="b">
        <v>1</v>
      </c>
      <c r="N1227" s="113" t="b">
        <v>1</v>
      </c>
      <c r="O1227" s="113" t="b">
        <v>1</v>
      </c>
      <c r="P1227" s="113" t="b">
        <v>0</v>
      </c>
      <c r="Q1227" s="107"/>
      <c r="R1227" s="106" t="str">
        <f t="array" ref="R1227">IFERROR(INDEX('印量調查區'!G:G, MATCH(A1227, '印量調查區'!A:A, 0)), "")</f>
        <v/>
      </c>
      <c r="S1227" s="118" t="s">
        <v>11457</v>
      </c>
      <c r="T1227" s="107"/>
      <c r="U1227" s="107"/>
      <c r="V1227" s="107"/>
      <c r="W1227" s="107"/>
      <c r="X1227" s="107"/>
      <c r="Y1227" s="105"/>
      <c r="Z1227" s="107"/>
      <c r="AA1227" s="107"/>
      <c r="AB1227" s="107"/>
      <c r="AC1227" s="107"/>
      <c r="AD1227" s="107"/>
      <c r="AE1227" s="107"/>
      <c r="AF1227" s="107"/>
      <c r="AG1227" s="107"/>
      <c r="AH1227" s="107"/>
      <c r="AI1227" s="105"/>
      <c r="AJ1227" s="107"/>
      <c r="AK1227" s="118" t="s">
        <v>11458</v>
      </c>
      <c r="AL1227" s="107"/>
      <c r="AM1227" s="107"/>
      <c r="AN1227" s="108" t="s">
        <v>14674</v>
      </c>
      <c r="AO1227" s="105"/>
      <c r="AP1227" s="105"/>
      <c r="AQ1227" s="389"/>
      <c r="AR1227" s="109" t="str">
        <f>IFERROR(__xludf.DUMMYFUNCTION("IF(IFERROR(VLOOKUP(A1227, IMPORTRANGE(""https://docs.google.com/spreadsheets/d/1f7uHQQgxgff8nh6aFDrh_cqkeFpcVPsvJILesm778_0"", ""工作表1!A:B""), 2, FALSE), """") &lt;&gt; """", ""有縮圖"", ""無縮圖"")"),"無縮圖")</f>
        <v>無縮圖</v>
      </c>
      <c r="AS1227" s="107"/>
    </row>
    <row r="1228">
      <c r="A1228" s="114" t="s">
        <v>971</v>
      </c>
      <c r="B1228" s="94" t="s">
        <v>971</v>
      </c>
      <c r="C1228" s="120" t="s">
        <v>2573</v>
      </c>
      <c r="D1228" s="97" t="s">
        <v>2573</v>
      </c>
      <c r="E1228" s="96"/>
      <c r="F1228" s="98"/>
      <c r="G1228" s="94" t="s">
        <v>144</v>
      </c>
      <c r="H1228" s="100"/>
      <c r="I1228" s="100" t="s">
        <v>108</v>
      </c>
      <c r="J1228" s="117" t="s">
        <v>145</v>
      </c>
      <c r="K1228" s="94"/>
      <c r="L1228" s="111"/>
      <c r="M1228" s="112" t="b">
        <v>1</v>
      </c>
      <c r="N1228" s="113" t="b">
        <v>1</v>
      </c>
      <c r="O1228" s="113" t="b">
        <v>1</v>
      </c>
      <c r="P1228" s="113" t="b">
        <v>0</v>
      </c>
      <c r="Q1228" s="107"/>
      <c r="R1228" s="106" t="str">
        <f t="array" ref="R1228">IFERROR(INDEX('印量調查區'!G:G, MATCH(A1228, '印量調查區'!A:A, 0)), "")</f>
        <v/>
      </c>
      <c r="S1228" s="118" t="s">
        <v>7153</v>
      </c>
      <c r="T1228" s="107"/>
      <c r="U1228" s="118" t="s">
        <v>7154</v>
      </c>
      <c r="V1228" s="107"/>
      <c r="W1228" s="118" t="s">
        <v>7155</v>
      </c>
      <c r="X1228" s="107"/>
      <c r="Y1228" s="107"/>
      <c r="Z1228" s="118" t="s">
        <v>7156</v>
      </c>
      <c r="AA1228" s="107"/>
      <c r="AB1228" s="107"/>
      <c r="AC1228" s="107"/>
      <c r="AD1228" s="107"/>
      <c r="AE1228" s="118" t="s">
        <v>7157</v>
      </c>
      <c r="AF1228" s="107"/>
      <c r="AG1228" s="107"/>
      <c r="AH1228" s="107"/>
      <c r="AI1228" s="107"/>
      <c r="AJ1228" s="118" t="s">
        <v>7158</v>
      </c>
      <c r="AK1228" s="118" t="s">
        <v>7159</v>
      </c>
      <c r="AL1228" s="118" t="s">
        <v>7160</v>
      </c>
      <c r="AM1228" s="107"/>
      <c r="AN1228" s="384" t="s">
        <v>14675</v>
      </c>
      <c r="AO1228" s="105"/>
      <c r="AP1228" s="107"/>
      <c r="AQ1228" s="109"/>
      <c r="AR1228" s="109" t="str">
        <f>IFERROR(__xludf.DUMMYFUNCTION("IF(IFERROR(VLOOKUP(A1228, IMPORTRANGE(""https://docs.google.com/spreadsheets/d/1f7uHQQgxgff8nh6aFDrh_cqkeFpcVPsvJILesm778_0"", ""工作表1!A:B""), 2, FALSE), """") &lt;&gt; """", ""有縮圖"", ""無縮圖"")"),"有縮圖")</f>
        <v>有縮圖</v>
      </c>
      <c r="AS1228" s="105"/>
    </row>
    <row r="1229">
      <c r="A1229" s="114" t="s">
        <v>973</v>
      </c>
      <c r="B1229" s="94"/>
      <c r="C1229" s="95"/>
      <c r="D1229" s="115" t="s">
        <v>3170</v>
      </c>
      <c r="E1229" s="96"/>
      <c r="F1229" s="98"/>
      <c r="G1229" s="94" t="s">
        <v>144</v>
      </c>
      <c r="H1229" s="100"/>
      <c r="I1229" s="100"/>
      <c r="J1229" s="117"/>
      <c r="K1229" s="94"/>
      <c r="L1229" s="111"/>
      <c r="M1229" s="112" t="b">
        <v>1</v>
      </c>
      <c r="N1229" s="113" t="b">
        <v>0</v>
      </c>
      <c r="O1229" s="113" t="b">
        <v>0</v>
      </c>
      <c r="P1229" s="113" t="b">
        <v>0</v>
      </c>
      <c r="Q1229" s="107"/>
      <c r="R1229" s="106" t="str">
        <f t="array" ref="R1229">IFERROR(INDEX('印量調查區'!G:G, MATCH(A1229, '印量調查區'!A:A, 0)), "")</f>
        <v/>
      </c>
      <c r="S1229" s="107"/>
      <c r="T1229" s="107"/>
      <c r="U1229" s="107"/>
      <c r="V1229" s="107"/>
      <c r="W1229" s="118" t="s">
        <v>10214</v>
      </c>
      <c r="X1229" s="118" t="s">
        <v>10215</v>
      </c>
      <c r="Y1229" s="107"/>
      <c r="Z1229" s="107"/>
      <c r="AA1229" s="107"/>
      <c r="AB1229" s="107"/>
      <c r="AC1229" s="107"/>
      <c r="AD1229" s="107"/>
      <c r="AE1229" s="118" t="s">
        <v>10216</v>
      </c>
      <c r="AF1229" s="107"/>
      <c r="AG1229" s="107"/>
      <c r="AH1229" s="107"/>
      <c r="AI1229" s="107"/>
      <c r="AJ1229" s="107"/>
      <c r="AK1229" s="107"/>
      <c r="AL1229" s="107"/>
      <c r="AM1229" s="118" t="s">
        <v>10217</v>
      </c>
      <c r="AN1229" s="107"/>
      <c r="AO1229" s="105"/>
      <c r="AP1229" s="107"/>
      <c r="AQ1229" s="109"/>
      <c r="AR1229" s="109" t="str">
        <f>IFERROR(__xludf.DUMMYFUNCTION("IF(IFERROR(VLOOKUP(A1229, IMPORTRANGE(""https://docs.google.com/spreadsheets/d/1f7uHQQgxgff8nh6aFDrh_cqkeFpcVPsvJILesm778_0"", ""工作表1!A:B""), 2, FALSE), """") &lt;&gt; """", ""有縮圖"", ""無縮圖"")"),"無縮圖")</f>
        <v>無縮圖</v>
      </c>
      <c r="AS1229" s="107"/>
    </row>
    <row r="1230">
      <c r="A1230" s="114" t="s">
        <v>972</v>
      </c>
      <c r="B1230" s="94"/>
      <c r="C1230" s="120" t="s">
        <v>2439</v>
      </c>
      <c r="D1230" s="97" t="s">
        <v>2439</v>
      </c>
      <c r="E1230" s="96"/>
      <c r="F1230" s="98"/>
      <c r="G1230" s="94" t="s">
        <v>223</v>
      </c>
      <c r="H1230" s="100"/>
      <c r="I1230" s="100"/>
      <c r="J1230" s="117"/>
      <c r="K1230" s="94"/>
      <c r="L1230" s="111"/>
      <c r="M1230" s="112" t="b">
        <v>1</v>
      </c>
      <c r="N1230" s="113" t="b">
        <v>0</v>
      </c>
      <c r="O1230" s="113" t="b">
        <v>0</v>
      </c>
      <c r="P1230" s="113" t="b">
        <v>0</v>
      </c>
      <c r="Q1230" s="107"/>
      <c r="R1230" s="106" t="str">
        <f t="array" ref="R1230">IFERROR(INDEX('印量調查區'!G:G, MATCH(A1230, '印量調查區'!A:A, 0)), "")</f>
        <v/>
      </c>
      <c r="S1230" s="118" t="s">
        <v>14676</v>
      </c>
      <c r="T1230" s="107"/>
      <c r="U1230" s="107"/>
      <c r="V1230" s="107"/>
      <c r="W1230" s="118" t="s">
        <v>14677</v>
      </c>
      <c r="X1230" s="107"/>
      <c r="Y1230" s="107"/>
      <c r="Z1230" s="107"/>
      <c r="AA1230" s="107"/>
      <c r="AB1230" s="107"/>
      <c r="AC1230" s="107"/>
      <c r="AD1230" s="107"/>
      <c r="AE1230" s="118" t="s">
        <v>14678</v>
      </c>
      <c r="AF1230" s="118" t="s">
        <v>14679</v>
      </c>
      <c r="AG1230" s="118" t="s">
        <v>14680</v>
      </c>
      <c r="AH1230" s="107"/>
      <c r="AI1230" s="107"/>
      <c r="AJ1230" s="107"/>
      <c r="AK1230" s="118" t="s">
        <v>14681</v>
      </c>
      <c r="AL1230" s="107"/>
      <c r="AM1230" s="107"/>
      <c r="AN1230" s="107"/>
      <c r="AO1230" s="105"/>
      <c r="AP1230" s="107"/>
      <c r="AQ1230" s="109"/>
      <c r="AR1230" s="109" t="str">
        <f>IFERROR(__xludf.DUMMYFUNCTION("IF(IFERROR(VLOOKUP(A1230, IMPORTRANGE(""https://docs.google.com/spreadsheets/d/1f7uHQQgxgff8nh6aFDrh_cqkeFpcVPsvJILesm778_0"", ""工作表1!A:B""), 2, FALSE), """") &lt;&gt; """", ""有縮圖"", ""無縮圖"")"),"無縮圖")</f>
        <v>無縮圖</v>
      </c>
      <c r="AS1230" s="107"/>
    </row>
    <row r="1231">
      <c r="A1231" s="114" t="s">
        <v>974</v>
      </c>
      <c r="B1231" s="94"/>
      <c r="C1231" s="120" t="s">
        <v>2555</v>
      </c>
      <c r="D1231" s="96"/>
      <c r="E1231" s="116"/>
      <c r="F1231" s="98"/>
      <c r="G1231" s="94" t="s">
        <v>144</v>
      </c>
      <c r="H1231" s="100"/>
      <c r="I1231" s="100" t="s">
        <v>108</v>
      </c>
      <c r="J1231" s="117" t="s">
        <v>145</v>
      </c>
      <c r="K1231" s="94"/>
      <c r="L1231" s="111"/>
      <c r="M1231" s="112" t="b">
        <v>1</v>
      </c>
      <c r="N1231" s="113" t="b">
        <v>1</v>
      </c>
      <c r="O1231" s="113" t="b">
        <v>0</v>
      </c>
      <c r="P1231" s="113" t="b">
        <v>0</v>
      </c>
      <c r="Q1231" s="107"/>
      <c r="R1231" s="106" t="str">
        <f t="array" ref="R1231">IFERROR(INDEX('印量調查區'!G:G, MATCH(A1231, '印量調查區'!A:A, 0)), "")</f>
        <v/>
      </c>
      <c r="S1231" s="107"/>
      <c r="T1231" s="107"/>
      <c r="U1231" s="107"/>
      <c r="V1231" s="107"/>
      <c r="W1231" s="118" t="s">
        <v>12738</v>
      </c>
      <c r="X1231" s="107"/>
      <c r="Y1231" s="107"/>
      <c r="Z1231" s="118" t="s">
        <v>12740</v>
      </c>
      <c r="AA1231" s="107"/>
      <c r="AB1231" s="107"/>
      <c r="AC1231" s="107"/>
      <c r="AD1231" s="107"/>
      <c r="AE1231" s="107"/>
      <c r="AF1231" s="107"/>
      <c r="AG1231" s="107"/>
      <c r="AH1231" s="107"/>
      <c r="AI1231" s="107"/>
      <c r="AJ1231" s="107"/>
      <c r="AK1231" s="107"/>
      <c r="AL1231" s="118" t="s">
        <v>14682</v>
      </c>
      <c r="AM1231" s="118" t="s">
        <v>12744</v>
      </c>
      <c r="AN1231" s="105"/>
      <c r="AO1231" s="107"/>
      <c r="AP1231" s="107"/>
      <c r="AQ1231" s="109"/>
      <c r="AR1231" s="109" t="str">
        <f>IFERROR(__xludf.DUMMYFUNCTION("IF(IFERROR(VLOOKUP(A1231, IMPORTRANGE(""https://docs.google.com/spreadsheets/d/1f7uHQQgxgff8nh6aFDrh_cqkeFpcVPsvJILesm778_0"", ""工作表1!A:B""), 2, FALSE), """") &lt;&gt; """", ""有縮圖"", ""無縮圖"")"),"有縮圖")</f>
        <v>有縮圖</v>
      </c>
      <c r="AS1231" s="107"/>
    </row>
    <row r="1232">
      <c r="A1232" s="114" t="s">
        <v>976</v>
      </c>
      <c r="B1232" s="94"/>
      <c r="C1232" s="95"/>
      <c r="D1232" s="116"/>
      <c r="E1232" s="115" t="s">
        <v>3559</v>
      </c>
      <c r="F1232" s="98"/>
      <c r="G1232" s="94" t="s">
        <v>144</v>
      </c>
      <c r="H1232" s="100"/>
      <c r="I1232" s="100"/>
      <c r="J1232" s="117"/>
      <c r="K1232" s="94"/>
      <c r="L1232" s="111"/>
      <c r="M1232" s="112" t="b">
        <v>1</v>
      </c>
      <c r="N1232" s="113" t="b">
        <v>0</v>
      </c>
      <c r="O1232" s="113" t="b">
        <v>0</v>
      </c>
      <c r="P1232" s="113" t="b">
        <v>0</v>
      </c>
      <c r="Q1232" s="107"/>
      <c r="R1232" s="106" t="str">
        <f t="array" ref="R1232">IFERROR(INDEX('印量調查區'!G:G, MATCH(A1232, '印量調查區'!A:A, 0)), "")</f>
        <v/>
      </c>
      <c r="S1232" s="105"/>
      <c r="T1232" s="107"/>
      <c r="U1232" s="107"/>
      <c r="V1232" s="107"/>
      <c r="W1232" s="105"/>
      <c r="X1232" s="107"/>
      <c r="Y1232" s="118" t="s">
        <v>12748</v>
      </c>
      <c r="Z1232" s="118" t="s">
        <v>12749</v>
      </c>
      <c r="AA1232" s="107"/>
      <c r="AB1232" s="107"/>
      <c r="AC1232" s="107"/>
      <c r="AD1232" s="107"/>
      <c r="AE1232" s="107"/>
      <c r="AF1232" s="107"/>
      <c r="AG1232" s="107"/>
      <c r="AH1232" s="107"/>
      <c r="AI1232" s="107"/>
      <c r="AJ1232" s="107"/>
      <c r="AK1232" s="118" t="s">
        <v>12750</v>
      </c>
      <c r="AL1232" s="107"/>
      <c r="AM1232" s="107"/>
      <c r="AN1232" s="107"/>
      <c r="AO1232" s="105"/>
      <c r="AP1232" s="107"/>
      <c r="AQ1232" s="109"/>
      <c r="AR1232" s="109" t="str">
        <f>IFERROR(__xludf.DUMMYFUNCTION("IF(IFERROR(VLOOKUP(A1232, IMPORTRANGE(""https://docs.google.com/spreadsheets/d/1f7uHQQgxgff8nh6aFDrh_cqkeFpcVPsvJILesm778_0"", ""工作表1!A:B""), 2, FALSE), """") &lt;&gt; """", ""有縮圖"", ""無縮圖"")"),"無縮圖")</f>
        <v>無縮圖</v>
      </c>
      <c r="AS1232" s="107"/>
    </row>
    <row r="1233">
      <c r="A1233" s="114" t="s">
        <v>979</v>
      </c>
      <c r="B1233" s="94"/>
      <c r="C1233" s="95"/>
      <c r="D1233" s="115" t="s">
        <v>2005</v>
      </c>
      <c r="E1233" s="97" t="s">
        <v>2494</v>
      </c>
      <c r="F1233" s="98"/>
      <c r="G1233" s="94" t="s">
        <v>5256</v>
      </c>
      <c r="H1233" s="100" t="s">
        <v>2551</v>
      </c>
      <c r="I1233" s="100" t="s">
        <v>84</v>
      </c>
      <c r="J1233" s="211"/>
      <c r="K1233" s="94" t="s">
        <v>14683</v>
      </c>
      <c r="L1233" s="111"/>
      <c r="M1233" s="112" t="b">
        <v>1</v>
      </c>
      <c r="N1233" s="113" t="b">
        <v>1</v>
      </c>
      <c r="O1233" s="113" t="b">
        <v>0</v>
      </c>
      <c r="P1233" s="113" t="b">
        <v>1</v>
      </c>
      <c r="Q1233" s="107"/>
      <c r="R1233" s="106" t="str">
        <f t="array" ref="R1233">IFERROR(INDEX('印量調查區'!G:G, MATCH(A1233, '印量調查區'!A:A, 0)), "")</f>
        <v/>
      </c>
      <c r="S1233" s="107"/>
      <c r="T1233" s="107"/>
      <c r="U1233" s="107"/>
      <c r="V1233" s="107"/>
      <c r="W1233" s="118" t="s">
        <v>10948</v>
      </c>
      <c r="X1233" s="118" t="s">
        <v>10949</v>
      </c>
      <c r="Y1233" s="118" t="s">
        <v>10950</v>
      </c>
      <c r="Z1233" s="105" t="s">
        <v>14684</v>
      </c>
      <c r="AA1233" s="107"/>
      <c r="AB1233" s="107"/>
      <c r="AC1233" s="107"/>
      <c r="AD1233" s="107"/>
      <c r="AE1233" s="107"/>
      <c r="AF1233" s="107"/>
      <c r="AG1233" s="107"/>
      <c r="AH1233" s="107"/>
      <c r="AI1233" s="107"/>
      <c r="AJ1233" s="107"/>
      <c r="AK1233" s="118" t="s">
        <v>10953</v>
      </c>
      <c r="AL1233" s="118" t="s">
        <v>10954</v>
      </c>
      <c r="AM1233" s="107"/>
      <c r="AN1233" s="105"/>
      <c r="AO1233" s="118" t="s">
        <v>14685</v>
      </c>
      <c r="AP1233" s="107"/>
      <c r="AQ1233" s="109"/>
      <c r="AR1233" s="109" t="str">
        <f>IFERROR(__xludf.DUMMYFUNCTION("IF(IFERROR(VLOOKUP(A1233, IMPORTRANGE(""https://docs.google.com/spreadsheets/d/1f7uHQQgxgff8nh6aFDrh_cqkeFpcVPsvJILesm778_0"", ""工作表1!A:B""), 2, FALSE), """") &lt;&gt; """", ""有縮圖"", ""無縮圖"")"),"無縮圖")</f>
        <v>無縮圖</v>
      </c>
      <c r="AS1233" s="107"/>
    </row>
    <row r="1234">
      <c r="A1234" s="114" t="s">
        <v>981</v>
      </c>
      <c r="B1234" s="94" t="s">
        <v>7162</v>
      </c>
      <c r="C1234" s="120" t="s">
        <v>2560</v>
      </c>
      <c r="D1234" s="96"/>
      <c r="E1234" s="116"/>
      <c r="F1234" s="98"/>
      <c r="G1234" s="94" t="s">
        <v>144</v>
      </c>
      <c r="H1234" s="100"/>
      <c r="I1234" s="100" t="s">
        <v>108</v>
      </c>
      <c r="J1234" s="117" t="s">
        <v>145</v>
      </c>
      <c r="K1234" s="94"/>
      <c r="L1234" s="111"/>
      <c r="M1234" s="112" t="b">
        <v>1</v>
      </c>
      <c r="N1234" s="113" t="b">
        <v>1</v>
      </c>
      <c r="O1234" s="113" t="b">
        <v>0</v>
      </c>
      <c r="P1234" s="113" t="b">
        <v>0</v>
      </c>
      <c r="Q1234" s="107"/>
      <c r="R1234" s="106" t="str">
        <f t="array" ref="R1234">IFERROR(INDEX('印量調查區'!G:G, MATCH(A1234, '印量調查區'!A:A, 0)), "")</f>
        <v/>
      </c>
      <c r="S1234" s="107"/>
      <c r="T1234" s="107"/>
      <c r="U1234" s="107"/>
      <c r="V1234" s="107"/>
      <c r="W1234" s="118" t="s">
        <v>7165</v>
      </c>
      <c r="X1234" s="107"/>
      <c r="Y1234" s="118" t="s">
        <v>7166</v>
      </c>
      <c r="Z1234" s="118" t="s">
        <v>7167</v>
      </c>
      <c r="AA1234" s="107"/>
      <c r="AB1234" s="107"/>
      <c r="AC1234" s="107"/>
      <c r="AD1234" s="107"/>
      <c r="AE1234" s="107"/>
      <c r="AF1234" s="107"/>
      <c r="AG1234" s="107"/>
      <c r="AH1234" s="107"/>
      <c r="AI1234" s="107"/>
      <c r="AJ1234" s="107"/>
      <c r="AK1234" s="107"/>
      <c r="AL1234" s="107"/>
      <c r="AM1234" s="118" t="s">
        <v>7168</v>
      </c>
      <c r="AN1234" s="108"/>
      <c r="AO1234" s="105"/>
      <c r="AP1234" s="107"/>
      <c r="AQ1234" s="109"/>
      <c r="AR1234" s="109" t="str">
        <f>IFERROR(__xludf.DUMMYFUNCTION("IF(IFERROR(VLOOKUP(A1234, IMPORTRANGE(""https://docs.google.com/spreadsheets/d/1f7uHQQgxgff8nh6aFDrh_cqkeFpcVPsvJILesm778_0"", ""工作表1!A:B""), 2, FALSE), """") &lt;&gt; """", ""有縮圖"", ""無縮圖"")"),"有縮圖")</f>
        <v>有縮圖</v>
      </c>
      <c r="AS1234" s="107"/>
    </row>
    <row r="1235">
      <c r="A1235" s="114" t="s">
        <v>982</v>
      </c>
      <c r="B1235" s="94" t="s">
        <v>4265</v>
      </c>
      <c r="C1235" s="120" t="s">
        <v>2121</v>
      </c>
      <c r="D1235" s="96"/>
      <c r="E1235" s="115" t="s">
        <v>3701</v>
      </c>
      <c r="F1235" s="98"/>
      <c r="G1235" s="94" t="s">
        <v>144</v>
      </c>
      <c r="H1235" s="100" t="s">
        <v>34</v>
      </c>
      <c r="I1235" s="100" t="s">
        <v>108</v>
      </c>
      <c r="J1235" s="117" t="s">
        <v>14686</v>
      </c>
      <c r="K1235" s="94" t="s">
        <v>14687</v>
      </c>
      <c r="L1235" s="111"/>
      <c r="M1235" s="112" t="b">
        <v>1</v>
      </c>
      <c r="N1235" s="113" t="b">
        <v>1</v>
      </c>
      <c r="O1235" s="113" t="b">
        <v>0</v>
      </c>
      <c r="P1235" s="113" t="b">
        <v>1</v>
      </c>
      <c r="Q1235" s="107"/>
      <c r="R1235" s="106" t="str">
        <f t="array" ref="R1235">IFERROR(INDEX('印量調查區'!G:G, MATCH(A1235, '印量調查區'!A:A, 0)), "")</f>
        <v/>
      </c>
      <c r="S1235" s="118" t="s">
        <v>4268</v>
      </c>
      <c r="T1235" s="107"/>
      <c r="U1235" s="107"/>
      <c r="V1235" s="107"/>
      <c r="W1235" s="118" t="s">
        <v>4269</v>
      </c>
      <c r="X1235" s="107"/>
      <c r="Y1235" s="107"/>
      <c r="Z1235" s="118" t="s">
        <v>4270</v>
      </c>
      <c r="AA1235" s="118" t="s">
        <v>4271</v>
      </c>
      <c r="AB1235" s="107"/>
      <c r="AC1235" s="107"/>
      <c r="AD1235" s="107"/>
      <c r="AE1235" s="107"/>
      <c r="AF1235" s="107"/>
      <c r="AG1235" s="107"/>
      <c r="AH1235" s="107"/>
      <c r="AI1235" s="107"/>
      <c r="AJ1235" s="107"/>
      <c r="AK1235" s="107"/>
      <c r="AL1235" s="118" t="s">
        <v>4272</v>
      </c>
      <c r="AM1235" s="107"/>
      <c r="AN1235" s="105"/>
      <c r="AO1235" s="118" t="s">
        <v>14688</v>
      </c>
      <c r="AP1235" s="105"/>
      <c r="AQ1235" s="109"/>
      <c r="AR1235" s="109" t="str">
        <f>IFERROR(__xludf.DUMMYFUNCTION("IF(IFERROR(VLOOKUP(A1235, IMPORTRANGE(""https://docs.google.com/spreadsheets/d/1f7uHQQgxgff8nh6aFDrh_cqkeFpcVPsvJILesm778_0"", ""工作表1!A:B""), 2, FALSE), """") &lt;&gt; """", ""有縮圖"", ""無縮圖"")"),"有縮圖")</f>
        <v>有縮圖</v>
      </c>
      <c r="AS1235" s="107"/>
    </row>
    <row r="1236">
      <c r="A1236" s="114" t="s">
        <v>984</v>
      </c>
      <c r="B1236" s="94" t="s">
        <v>14689</v>
      </c>
      <c r="C1236" s="95"/>
      <c r="D1236" s="115" t="s">
        <v>1967</v>
      </c>
      <c r="E1236" s="116"/>
      <c r="F1236" s="98"/>
      <c r="G1236" s="94" t="s">
        <v>144</v>
      </c>
      <c r="H1236" s="100"/>
      <c r="I1236" s="100"/>
      <c r="J1236" s="101"/>
      <c r="K1236" s="94"/>
      <c r="L1236" s="111"/>
      <c r="M1236" s="112" t="b">
        <v>1</v>
      </c>
      <c r="N1236" s="113" t="b">
        <v>0</v>
      </c>
      <c r="O1236" s="113" t="b">
        <v>0</v>
      </c>
      <c r="P1236" s="113" t="b">
        <v>0</v>
      </c>
      <c r="Q1236" s="105"/>
      <c r="R1236" s="106" t="str">
        <f t="array" ref="R1236">IFERROR(INDEX('印量調查區'!G:G, MATCH(A1236, '印量調查區'!A:A, 0)), "")</f>
        <v/>
      </c>
      <c r="S1236" s="118" t="s">
        <v>14690</v>
      </c>
      <c r="T1236" s="107"/>
      <c r="U1236" s="107"/>
      <c r="V1236" s="107"/>
      <c r="W1236" s="118" t="s">
        <v>14691</v>
      </c>
      <c r="X1236" s="107"/>
      <c r="Y1236" s="105"/>
      <c r="Z1236" s="118" t="s">
        <v>14692</v>
      </c>
      <c r="AA1236" s="107"/>
      <c r="AB1236" s="107"/>
      <c r="AC1236" s="107"/>
      <c r="AD1236" s="107"/>
      <c r="AE1236" s="118" t="s">
        <v>14693</v>
      </c>
      <c r="AF1236" s="107"/>
      <c r="AG1236" s="118" t="s">
        <v>14694</v>
      </c>
      <c r="AH1236" s="107"/>
      <c r="AI1236" s="107"/>
      <c r="AJ1236" s="107"/>
      <c r="AK1236" s="107"/>
      <c r="AL1236" s="105"/>
      <c r="AM1236" s="118" t="s">
        <v>14695</v>
      </c>
      <c r="AN1236" s="105"/>
      <c r="AO1236" s="105"/>
      <c r="AP1236" s="107"/>
      <c r="AQ1236" s="109"/>
      <c r="AR1236" s="109" t="str">
        <f>IFERROR(__xludf.DUMMYFUNCTION("IF(IFERROR(VLOOKUP(A1236, IMPORTRANGE(""https://docs.google.com/spreadsheets/d/1f7uHQQgxgff8nh6aFDrh_cqkeFpcVPsvJILesm778_0"", ""工作表1!A:B""), 2, FALSE), """") &lt;&gt; """", ""有縮圖"", ""無縮圖"")"),"無縮圖")</f>
        <v>無縮圖</v>
      </c>
      <c r="AS1236" s="107"/>
    </row>
    <row r="1237">
      <c r="A1237" s="114" t="s">
        <v>986</v>
      </c>
      <c r="B1237" s="94"/>
      <c r="C1237" s="120" t="s">
        <v>2486</v>
      </c>
      <c r="D1237" s="96"/>
      <c r="E1237" s="116"/>
      <c r="F1237" s="98"/>
      <c r="G1237" s="94" t="s">
        <v>14696</v>
      </c>
      <c r="H1237" s="99"/>
      <c r="I1237" s="100"/>
      <c r="J1237" s="101"/>
      <c r="K1237" s="94"/>
      <c r="L1237" s="111"/>
      <c r="M1237" s="112" t="b">
        <v>1</v>
      </c>
      <c r="N1237" s="113" t="b">
        <v>0</v>
      </c>
      <c r="O1237" s="113" t="b">
        <v>0</v>
      </c>
      <c r="P1237" s="113" t="b">
        <v>0</v>
      </c>
      <c r="Q1237" s="107"/>
      <c r="R1237" s="106" t="str">
        <f t="array" ref="R1237">IFERROR(INDEX('印量調查區'!G:G, MATCH(A1237, '印量調查區'!A:A, 0)), "")</f>
        <v/>
      </c>
      <c r="S1237" s="118" t="s">
        <v>14697</v>
      </c>
      <c r="T1237" s="107"/>
      <c r="U1237" s="107"/>
      <c r="V1237" s="107"/>
      <c r="W1237" s="118" t="s">
        <v>14698</v>
      </c>
      <c r="X1237" s="107"/>
      <c r="Y1237" s="105"/>
      <c r="Z1237" s="107"/>
      <c r="AA1237" s="107"/>
      <c r="AB1237" s="107"/>
      <c r="AC1237" s="107"/>
      <c r="AD1237" s="107"/>
      <c r="AE1237" s="118" t="s">
        <v>14699</v>
      </c>
      <c r="AF1237" s="107"/>
      <c r="AG1237" s="107"/>
      <c r="AH1237" s="107"/>
      <c r="AI1237" s="107"/>
      <c r="AJ1237" s="107"/>
      <c r="AK1237" s="118" t="s">
        <v>14700</v>
      </c>
      <c r="AL1237" s="107"/>
      <c r="AM1237" s="107"/>
      <c r="AN1237" s="105"/>
      <c r="AO1237" s="105"/>
      <c r="AP1237" s="105"/>
      <c r="AQ1237" s="109"/>
      <c r="AR1237" s="109" t="str">
        <f>IFERROR(__xludf.DUMMYFUNCTION("IF(IFERROR(VLOOKUP(A1237, IMPORTRANGE(""https://docs.google.com/spreadsheets/d/1f7uHQQgxgff8nh6aFDrh_cqkeFpcVPsvJILesm778_0"", ""工作表1!A:B""), 2, FALSE), """") &lt;&gt; """", ""有縮圖"", ""無縮圖"")"),"無縮圖")</f>
        <v>無縮圖</v>
      </c>
      <c r="AS1237" s="105"/>
    </row>
    <row r="1238">
      <c r="A1238" s="114" t="s">
        <v>987</v>
      </c>
      <c r="B1238" s="94"/>
      <c r="C1238" s="120" t="s">
        <v>2383</v>
      </c>
      <c r="D1238" s="96"/>
      <c r="E1238" s="115" t="s">
        <v>421</v>
      </c>
      <c r="F1238" s="98"/>
      <c r="G1238" s="94" t="s">
        <v>225</v>
      </c>
      <c r="H1238" s="100"/>
      <c r="I1238" s="100"/>
      <c r="J1238" s="101"/>
      <c r="K1238" s="94" t="s">
        <v>14701</v>
      </c>
      <c r="L1238" s="111"/>
      <c r="M1238" s="112" t="b">
        <v>0</v>
      </c>
      <c r="N1238" s="113" t="b">
        <v>1</v>
      </c>
      <c r="O1238" s="113" t="b">
        <v>0</v>
      </c>
      <c r="P1238" s="113" t="b">
        <v>0</v>
      </c>
      <c r="Q1238" s="107"/>
      <c r="R1238" s="106" t="str">
        <f t="array" ref="R1238">IFERROR(INDEX('印量調查區'!G:G, MATCH(A1238, '印量調查區'!A:A, 0)), "")</f>
        <v/>
      </c>
      <c r="S1238" s="107"/>
      <c r="T1238" s="107"/>
      <c r="U1238" s="107"/>
      <c r="V1238" s="107"/>
      <c r="W1238" s="107"/>
      <c r="X1238" s="107"/>
      <c r="Y1238" s="107"/>
      <c r="Z1238" s="107"/>
      <c r="AA1238" s="107"/>
      <c r="AB1238" s="107"/>
      <c r="AC1238" s="107"/>
      <c r="AD1238" s="107"/>
      <c r="AE1238" s="107"/>
      <c r="AF1238" s="107"/>
      <c r="AG1238" s="107"/>
      <c r="AH1238" s="107"/>
      <c r="AI1238" s="107"/>
      <c r="AJ1238" s="107"/>
      <c r="AK1238" s="107"/>
      <c r="AL1238" s="107"/>
      <c r="AM1238" s="107"/>
      <c r="AN1238" s="107"/>
      <c r="AO1238" s="105"/>
      <c r="AP1238" s="107"/>
      <c r="AQ1238" s="109"/>
      <c r="AR1238" s="109" t="str">
        <f>IFERROR(__xludf.DUMMYFUNCTION("IF(IFERROR(VLOOKUP(A1238, IMPORTRANGE(""https://docs.google.com/spreadsheets/d/1f7uHQQgxgff8nh6aFDrh_cqkeFpcVPsvJILesm778_0"", ""工作表1!A:B""), 2, FALSE), """") &lt;&gt; """", ""有縮圖"", ""無縮圖"")"),"無縮圖")</f>
        <v>無縮圖</v>
      </c>
      <c r="AS1238" s="107"/>
    </row>
    <row r="1239">
      <c r="A1239" s="114" t="s">
        <v>988</v>
      </c>
      <c r="B1239" s="94"/>
      <c r="C1239" s="120" t="s">
        <v>2713</v>
      </c>
      <c r="D1239" s="97" t="s">
        <v>2713</v>
      </c>
      <c r="E1239" s="96"/>
      <c r="F1239" s="98"/>
      <c r="G1239" s="94" t="s">
        <v>140</v>
      </c>
      <c r="H1239" s="100"/>
      <c r="I1239" s="100"/>
      <c r="J1239" s="117"/>
      <c r="K1239" s="94"/>
      <c r="L1239" s="111"/>
      <c r="M1239" s="112" t="b">
        <v>1</v>
      </c>
      <c r="N1239" s="113" t="b">
        <v>0</v>
      </c>
      <c r="O1239" s="113" t="b">
        <v>0</v>
      </c>
      <c r="P1239" s="113" t="b">
        <v>0</v>
      </c>
      <c r="Q1239" s="107"/>
      <c r="R1239" s="106" t="str">
        <f t="array" ref="R1239">IFERROR(INDEX('印量調查區'!G:G, MATCH(A1239, '印量調查區'!A:A, 0)), "")</f>
        <v/>
      </c>
      <c r="S1239" s="107"/>
      <c r="T1239" s="107"/>
      <c r="U1239" s="107"/>
      <c r="V1239" s="107"/>
      <c r="W1239" s="107"/>
      <c r="X1239" s="107"/>
      <c r="Y1239" s="107"/>
      <c r="Z1239" s="107"/>
      <c r="AA1239" s="107"/>
      <c r="AB1239" s="107"/>
      <c r="AC1239" s="107"/>
      <c r="AD1239" s="107"/>
      <c r="AE1239" s="118" t="s">
        <v>14702</v>
      </c>
      <c r="AF1239" s="118" t="s">
        <v>14703</v>
      </c>
      <c r="AG1239" s="118" t="s">
        <v>14704</v>
      </c>
      <c r="AH1239" s="107"/>
      <c r="AI1239" s="107"/>
      <c r="AJ1239" s="107"/>
      <c r="AK1239" s="107"/>
      <c r="AL1239" s="107"/>
      <c r="AM1239" s="107"/>
      <c r="AN1239" s="107"/>
      <c r="AO1239" s="105"/>
      <c r="AP1239" s="107"/>
      <c r="AQ1239" s="109"/>
      <c r="AR1239" s="109" t="str">
        <f>IFERROR(__xludf.DUMMYFUNCTION("IF(IFERROR(VLOOKUP(A1239, IMPORTRANGE(""https://docs.google.com/spreadsheets/d/1f7uHQQgxgff8nh6aFDrh_cqkeFpcVPsvJILesm778_0"", ""工作表1!A:B""), 2, FALSE), """") &lt;&gt; """", ""有縮圖"", ""無縮圖"")"),"無縮圖")</f>
        <v>無縮圖</v>
      </c>
      <c r="AS1239" s="107"/>
    </row>
    <row r="1240">
      <c r="A1240" s="114" t="s">
        <v>989</v>
      </c>
      <c r="B1240" s="94"/>
      <c r="C1240" s="95"/>
      <c r="D1240" s="97" t="s">
        <v>2940</v>
      </c>
      <c r="E1240" s="97" t="s">
        <v>2940</v>
      </c>
      <c r="F1240" s="98"/>
      <c r="G1240" s="94" t="s">
        <v>144</v>
      </c>
      <c r="H1240" s="100"/>
      <c r="I1240" s="100" t="s">
        <v>108</v>
      </c>
      <c r="J1240" s="211" t="s">
        <v>3848</v>
      </c>
      <c r="K1240" s="94"/>
      <c r="L1240" s="111"/>
      <c r="M1240" s="112" t="b">
        <v>1</v>
      </c>
      <c r="N1240" s="113" t="b">
        <v>1</v>
      </c>
      <c r="O1240" s="113" t="b">
        <v>0</v>
      </c>
      <c r="P1240" s="113" t="b">
        <v>0</v>
      </c>
      <c r="Q1240" s="107"/>
      <c r="R1240" s="106" t="str">
        <f t="array" ref="R1240">IFERROR(INDEX('印量調查區'!G:G, MATCH(A1240, '印量調查區'!A:A, 0)), "")</f>
        <v/>
      </c>
      <c r="S1240" s="107"/>
      <c r="T1240" s="107"/>
      <c r="U1240" s="118" t="s">
        <v>14705</v>
      </c>
      <c r="V1240" s="107"/>
      <c r="W1240" s="118" t="s">
        <v>14706</v>
      </c>
      <c r="X1240" s="107"/>
      <c r="Y1240" s="107"/>
      <c r="Z1240" s="118" t="s">
        <v>8280</v>
      </c>
      <c r="AA1240" s="107"/>
      <c r="AB1240" s="107"/>
      <c r="AC1240" s="107"/>
      <c r="AD1240" s="107"/>
      <c r="AE1240" s="105"/>
      <c r="AF1240" s="107"/>
      <c r="AG1240" s="107"/>
      <c r="AH1240" s="107"/>
      <c r="AI1240" s="107"/>
      <c r="AJ1240" s="107"/>
      <c r="AK1240" s="107"/>
      <c r="AL1240" s="107"/>
      <c r="AM1240" s="107"/>
      <c r="AN1240" s="107"/>
      <c r="AO1240" s="105"/>
      <c r="AP1240" s="107"/>
      <c r="AQ1240" s="109"/>
      <c r="AR1240" s="109" t="str">
        <f>IFERROR(__xludf.DUMMYFUNCTION("IF(IFERROR(VLOOKUP(A1240, IMPORTRANGE(""https://docs.google.com/spreadsheets/d/1f7uHQQgxgff8nh6aFDrh_cqkeFpcVPsvJILesm778_0"", ""工作表1!A:B""), 2, FALSE), """") &lt;&gt; """", ""有縮圖"", ""無縮圖"")"),"無縮圖")</f>
        <v>無縮圖</v>
      </c>
      <c r="AS1240" s="107"/>
    </row>
    <row r="1241">
      <c r="A1241" s="114" t="s">
        <v>990</v>
      </c>
      <c r="B1241" s="94"/>
      <c r="C1241" s="95"/>
      <c r="D1241" s="97" t="s">
        <v>3406</v>
      </c>
      <c r="E1241" s="97" t="s">
        <v>3802</v>
      </c>
      <c r="F1241" s="98"/>
      <c r="G1241" s="94" t="s">
        <v>144</v>
      </c>
      <c r="H1241" s="100"/>
      <c r="I1241" s="100" t="s">
        <v>108</v>
      </c>
      <c r="J1241" s="117" t="s">
        <v>1697</v>
      </c>
      <c r="K1241" s="94"/>
      <c r="L1241" s="111"/>
      <c r="M1241" s="112" t="b">
        <v>1</v>
      </c>
      <c r="N1241" s="113" t="b">
        <v>1</v>
      </c>
      <c r="O1241" s="113" t="b">
        <v>0</v>
      </c>
      <c r="P1241" s="113" t="b">
        <v>0</v>
      </c>
      <c r="Q1241" s="107"/>
      <c r="R1241" s="106" t="str">
        <f t="array" ref="R1241">IFERROR(INDEX('印量調查區'!G:G, MATCH(A1241, '印量調查區'!A:A, 0)), "")</f>
        <v/>
      </c>
      <c r="S1241" s="118" t="s">
        <v>12758</v>
      </c>
      <c r="T1241" s="107"/>
      <c r="U1241" s="107"/>
      <c r="V1241" s="107"/>
      <c r="W1241" s="118" t="s">
        <v>12759</v>
      </c>
      <c r="X1241" s="107"/>
      <c r="Y1241" s="118" t="s">
        <v>12760</v>
      </c>
      <c r="Z1241" s="107"/>
      <c r="AA1241" s="107"/>
      <c r="AB1241" s="107"/>
      <c r="AC1241" s="107"/>
      <c r="AD1241" s="107"/>
      <c r="AE1241" s="107"/>
      <c r="AF1241" s="107"/>
      <c r="AG1241" s="107"/>
      <c r="AH1241" s="107"/>
      <c r="AI1241" s="107"/>
      <c r="AJ1241" s="107"/>
      <c r="AK1241" s="107"/>
      <c r="AL1241" s="107"/>
      <c r="AM1241" s="107"/>
      <c r="AN1241" s="107"/>
      <c r="AO1241" s="105"/>
      <c r="AP1241" s="107"/>
      <c r="AQ1241" s="109"/>
      <c r="AR1241" s="109" t="str">
        <f>IFERROR(__xludf.DUMMYFUNCTION("IF(IFERROR(VLOOKUP(A1241, IMPORTRANGE(""https://docs.google.com/spreadsheets/d/1f7uHQQgxgff8nh6aFDrh_cqkeFpcVPsvJILesm778_0"", ""工作表1!A:B""), 2, FALSE), """") &lt;&gt; """", ""有縮圖"", ""無縮圖"")"),"無縮圖")</f>
        <v>無縮圖</v>
      </c>
      <c r="AS1241" s="107"/>
    </row>
    <row r="1242">
      <c r="A1242" s="114" t="s">
        <v>991</v>
      </c>
      <c r="B1242" s="94" t="s">
        <v>14707</v>
      </c>
      <c r="C1242" s="95"/>
      <c r="D1242" s="97" t="s">
        <v>3046</v>
      </c>
      <c r="E1242" s="116"/>
      <c r="F1242" s="98"/>
      <c r="G1242" s="94" t="s">
        <v>144</v>
      </c>
      <c r="H1242" s="100" t="s">
        <v>34</v>
      </c>
      <c r="I1242" s="100" t="s">
        <v>84</v>
      </c>
      <c r="J1242" s="110"/>
      <c r="K1242" s="94" t="s">
        <v>14708</v>
      </c>
      <c r="L1242" s="111"/>
      <c r="M1242" s="112" t="b">
        <v>1</v>
      </c>
      <c r="N1242" s="113" t="b">
        <v>1</v>
      </c>
      <c r="O1242" s="113" t="b">
        <v>1</v>
      </c>
      <c r="P1242" s="113" t="b">
        <v>0</v>
      </c>
      <c r="Q1242" s="107"/>
      <c r="R1242" s="106" t="str">
        <f t="array" ref="R1242">IFERROR(INDEX('印量調查區'!G:G, MATCH(A1242, '印量調查區'!A:A, 0)), "")</f>
        <v/>
      </c>
      <c r="S1242" s="118" t="s">
        <v>12766</v>
      </c>
      <c r="U1242" s="118" t="s">
        <v>14709</v>
      </c>
      <c r="V1242" s="107"/>
      <c r="W1242" s="118" t="s">
        <v>12768</v>
      </c>
      <c r="X1242" s="107"/>
      <c r="Y1242" s="118" t="s">
        <v>12770</v>
      </c>
      <c r="Z1242" s="107"/>
      <c r="AA1242" s="107"/>
      <c r="AB1242" s="107"/>
      <c r="AC1242" s="107"/>
      <c r="AD1242" s="107"/>
      <c r="AE1242" s="118" t="s">
        <v>12772</v>
      </c>
      <c r="AF1242" s="118" t="s">
        <v>14710</v>
      </c>
      <c r="AG1242" s="118" t="s">
        <v>12774</v>
      </c>
      <c r="AH1242" s="107"/>
      <c r="AI1242" s="107"/>
      <c r="AJ1242" s="107"/>
      <c r="AK1242" s="118" t="s">
        <v>12776</v>
      </c>
      <c r="AL1242" s="118" t="s">
        <v>14711</v>
      </c>
      <c r="AM1242" s="107"/>
      <c r="AN1242" s="108" t="s">
        <v>14712</v>
      </c>
      <c r="AO1242" s="107"/>
      <c r="AP1242" s="107"/>
      <c r="AQ1242" s="109"/>
      <c r="AR1242" s="109" t="str">
        <f>IFERROR(__xludf.DUMMYFUNCTION("IF(IFERROR(VLOOKUP(A1242, IMPORTRANGE(""https://docs.google.com/spreadsheets/d/1f7uHQQgxgff8nh6aFDrh_cqkeFpcVPsvJILesm778_0"", ""工作表1!A:B""), 2, FALSE), """") &lt;&gt; """", ""有縮圖"", ""無縮圖"")"),"有縮圖")</f>
        <v>有縮圖</v>
      </c>
      <c r="AS1242" s="107"/>
    </row>
    <row r="1243">
      <c r="A1243" s="114" t="s">
        <v>992</v>
      </c>
      <c r="B1243" s="94" t="s">
        <v>12781</v>
      </c>
      <c r="C1243" s="120" t="s">
        <v>2385</v>
      </c>
      <c r="D1243" s="96"/>
      <c r="E1243" s="96"/>
      <c r="F1243" s="98"/>
      <c r="G1243" s="94" t="s">
        <v>14713</v>
      </c>
      <c r="H1243" s="100"/>
      <c r="I1243" s="100"/>
      <c r="J1243" s="211"/>
      <c r="K1243" s="94"/>
      <c r="L1243" s="111"/>
      <c r="M1243" s="112" t="b">
        <v>1</v>
      </c>
      <c r="N1243" s="113" t="b">
        <v>0</v>
      </c>
      <c r="O1243" s="113" t="b">
        <v>0</v>
      </c>
      <c r="P1243" s="113" t="b">
        <v>0</v>
      </c>
      <c r="Q1243" s="107"/>
      <c r="R1243" s="106" t="str">
        <f t="array" ref="R1243">IFERROR(INDEX('印量調查區'!G:G, MATCH(A1243, '印量調查區'!A:A, 0)), "")</f>
        <v/>
      </c>
      <c r="S1243" s="118" t="s">
        <v>12783</v>
      </c>
      <c r="T1243" s="107"/>
      <c r="U1243" s="107"/>
      <c r="V1243" s="107"/>
      <c r="W1243" s="118" t="s">
        <v>12784</v>
      </c>
      <c r="X1243" s="107"/>
      <c r="Y1243" s="107"/>
      <c r="Z1243" s="107"/>
      <c r="AA1243" s="107"/>
      <c r="AB1243" s="107"/>
      <c r="AC1243" s="107"/>
      <c r="AD1243" s="107"/>
      <c r="AE1243" s="118" t="s">
        <v>12785</v>
      </c>
      <c r="AF1243" s="118" t="s">
        <v>12786</v>
      </c>
      <c r="AG1243" s="107"/>
      <c r="AH1243" s="107"/>
      <c r="AI1243" s="107"/>
      <c r="AJ1243" s="107"/>
      <c r="AK1243" s="118" t="s">
        <v>12787</v>
      </c>
      <c r="AL1243" s="107"/>
      <c r="AM1243" s="107"/>
      <c r="AN1243" s="107"/>
      <c r="AO1243" s="108"/>
      <c r="AP1243" s="107"/>
      <c r="AQ1243" s="109"/>
      <c r="AR1243" s="109" t="str">
        <f>IFERROR(__xludf.DUMMYFUNCTION("IF(IFERROR(VLOOKUP(A1243, IMPORTRANGE(""https://docs.google.com/spreadsheets/d/1f7uHQQgxgff8nh6aFDrh_cqkeFpcVPsvJILesm778_0"", ""工作表1!A:B""), 2, FALSE), """") &lt;&gt; """", ""有縮圖"", ""無縮圖"")"),"無縮圖")</f>
        <v>無縮圖</v>
      </c>
      <c r="AS1243" s="107"/>
    </row>
    <row r="1244">
      <c r="A1244" s="114" t="s">
        <v>993</v>
      </c>
      <c r="B1244" s="94" t="s">
        <v>5999</v>
      </c>
      <c r="C1244" s="120" t="s">
        <v>1883</v>
      </c>
      <c r="D1244" s="115" t="s">
        <v>1865</v>
      </c>
      <c r="E1244" s="116"/>
      <c r="F1244" s="98"/>
      <c r="G1244" s="94" t="s">
        <v>144</v>
      </c>
      <c r="H1244" s="99"/>
      <c r="I1244" s="99"/>
      <c r="J1244" s="110"/>
      <c r="K1244" s="98"/>
      <c r="L1244" s="111"/>
      <c r="M1244" s="112" t="b">
        <v>1</v>
      </c>
      <c r="N1244" s="113" t="b">
        <v>0</v>
      </c>
      <c r="O1244" s="113" t="b">
        <v>0</v>
      </c>
      <c r="P1244" s="113" t="b">
        <v>0</v>
      </c>
      <c r="Q1244" s="107"/>
      <c r="R1244" s="106" t="str">
        <f t="array" ref="R1244">IFERROR(INDEX('印量調查區'!G:G, MATCH(A1244, '印量調查區'!A:A, 0)), "")</f>
        <v/>
      </c>
      <c r="S1244" s="118" t="s">
        <v>6002</v>
      </c>
      <c r="T1244" s="107"/>
      <c r="U1244" s="118" t="s">
        <v>6003</v>
      </c>
      <c r="V1244" s="107"/>
      <c r="W1244" s="107"/>
      <c r="X1244" s="107"/>
      <c r="Y1244" s="107"/>
      <c r="Z1244" s="118" t="s">
        <v>6006</v>
      </c>
      <c r="AA1244" s="118" t="s">
        <v>6007</v>
      </c>
      <c r="AB1244" s="107"/>
      <c r="AC1244" s="107"/>
      <c r="AD1244" s="107"/>
      <c r="AE1244" s="118" t="s">
        <v>6008</v>
      </c>
      <c r="AF1244" s="105"/>
      <c r="AG1244" s="107"/>
      <c r="AH1244" s="107"/>
      <c r="AI1244" s="107"/>
      <c r="AJ1244" s="118" t="s">
        <v>4617</v>
      </c>
      <c r="AK1244" s="107"/>
      <c r="AL1244" s="118" t="s">
        <v>6009</v>
      </c>
      <c r="AM1244" s="107"/>
      <c r="AN1244" s="107"/>
      <c r="AO1244" s="107"/>
      <c r="AP1244" s="107"/>
      <c r="AQ1244" s="109"/>
      <c r="AR1244" s="109" t="str">
        <f>IFERROR(__xludf.DUMMYFUNCTION("IF(IFERROR(VLOOKUP(A1244, IMPORTRANGE(""https://docs.google.com/spreadsheets/d/1f7uHQQgxgff8nh6aFDrh_cqkeFpcVPsvJILesm778_0"", ""工作表1!A:B""), 2, FALSE), """") &lt;&gt; """", ""有縮圖"", ""無縮圖"")"),"無縮圖")</f>
        <v>無縮圖</v>
      </c>
      <c r="AS1244" s="107"/>
    </row>
    <row r="1245">
      <c r="A1245" s="114" t="s">
        <v>995</v>
      </c>
      <c r="B1245" s="94" t="s">
        <v>995</v>
      </c>
      <c r="C1245" s="120" t="s">
        <v>2024</v>
      </c>
      <c r="D1245" s="115" t="s">
        <v>2024</v>
      </c>
      <c r="E1245" s="116"/>
      <c r="F1245" s="98"/>
      <c r="G1245" s="94" t="s">
        <v>144</v>
      </c>
      <c r="H1245" s="99"/>
      <c r="I1245" s="99"/>
      <c r="J1245" s="110"/>
      <c r="K1245" s="98"/>
      <c r="L1245" s="111"/>
      <c r="M1245" s="112" t="b">
        <v>1</v>
      </c>
      <c r="N1245" s="113" t="b">
        <v>0</v>
      </c>
      <c r="O1245" s="113" t="b">
        <v>0</v>
      </c>
      <c r="P1245" s="113" t="b">
        <v>0</v>
      </c>
      <c r="Q1245" s="107"/>
      <c r="R1245" s="106" t="str">
        <f t="array" ref="R1245">IFERROR(INDEX('印量調查區'!G:G, MATCH(A1245, '印量調查區'!A:A, 0)), "")</f>
        <v/>
      </c>
      <c r="S1245" s="118" t="s">
        <v>14714</v>
      </c>
      <c r="T1245" s="107"/>
      <c r="U1245" s="107"/>
      <c r="V1245" s="107"/>
      <c r="W1245" s="118" t="s">
        <v>14715</v>
      </c>
      <c r="X1245" s="107"/>
      <c r="Y1245" s="107"/>
      <c r="Z1245" s="118" t="s">
        <v>14716</v>
      </c>
      <c r="AA1245" s="118" t="s">
        <v>14717</v>
      </c>
      <c r="AB1245" s="107"/>
      <c r="AC1245" s="107"/>
      <c r="AD1245" s="118" t="s">
        <v>14718</v>
      </c>
      <c r="AE1245" s="118" t="s">
        <v>14719</v>
      </c>
      <c r="AF1245" s="107"/>
      <c r="AG1245" s="107"/>
      <c r="AH1245" s="107"/>
      <c r="AI1245" s="107"/>
      <c r="AJ1245" s="107"/>
      <c r="AK1245" s="118" t="s">
        <v>14720</v>
      </c>
      <c r="AL1245" s="107"/>
      <c r="AM1245" s="107"/>
      <c r="AN1245" s="107"/>
      <c r="AO1245" s="107"/>
      <c r="AP1245" s="107"/>
      <c r="AQ1245" s="109"/>
      <c r="AR1245" s="109" t="str">
        <f>IFERROR(__xludf.DUMMYFUNCTION("IF(IFERROR(VLOOKUP(A1245, IMPORTRANGE(""https://docs.google.com/spreadsheets/d/1f7uHQQgxgff8nh6aFDrh_cqkeFpcVPsvJILesm778_0"", ""工作表1!A:B""), 2, FALSE), """") &lt;&gt; """", ""有縮圖"", ""無縮圖"")"),"無縮圖")</f>
        <v>無縮圖</v>
      </c>
      <c r="AS1245" s="107"/>
    </row>
    <row r="1246">
      <c r="A1246" s="114" t="s">
        <v>996</v>
      </c>
      <c r="B1246" s="94"/>
      <c r="C1246" s="95"/>
      <c r="D1246" s="116"/>
      <c r="E1246" s="115" t="s">
        <v>3396</v>
      </c>
      <c r="F1246" s="98"/>
      <c r="G1246" s="94" t="s">
        <v>144</v>
      </c>
      <c r="H1246" s="100"/>
      <c r="I1246" s="100" t="s">
        <v>108</v>
      </c>
      <c r="J1246" s="211" t="s">
        <v>9967</v>
      </c>
      <c r="K1246" s="94" t="s">
        <v>83</v>
      </c>
      <c r="L1246" s="111"/>
      <c r="M1246" s="112" t="b">
        <v>0</v>
      </c>
      <c r="N1246" s="113" t="b">
        <v>1</v>
      </c>
      <c r="O1246" s="113" t="b">
        <v>0</v>
      </c>
      <c r="P1246" s="113" t="b">
        <v>0</v>
      </c>
      <c r="Q1246" s="107"/>
      <c r="R1246" s="106" t="str">
        <f t="array" ref="R1246">IFERROR(INDEX('印量調查區'!G:G, MATCH(A1246, '印量調查區'!A:A, 0)), "")</f>
        <v/>
      </c>
      <c r="S1246" s="105"/>
      <c r="T1246" s="107"/>
      <c r="U1246" s="107"/>
      <c r="V1246" s="107"/>
      <c r="W1246" s="105"/>
      <c r="X1246" s="105"/>
      <c r="Y1246" s="107"/>
      <c r="Z1246" s="105"/>
      <c r="AA1246" s="107"/>
      <c r="AB1246" s="107"/>
      <c r="AC1246" s="107"/>
      <c r="AD1246" s="107"/>
      <c r="AE1246" s="107"/>
      <c r="AF1246" s="107"/>
      <c r="AG1246" s="107"/>
      <c r="AH1246" s="107"/>
      <c r="AI1246" s="107"/>
      <c r="AJ1246" s="107"/>
      <c r="AK1246" s="107"/>
      <c r="AL1246" s="107"/>
      <c r="AM1246" s="107"/>
      <c r="AN1246" s="107"/>
      <c r="AO1246" s="105"/>
      <c r="AP1246" s="107"/>
      <c r="AQ1246" s="109"/>
      <c r="AR1246" s="109" t="str">
        <f>IFERROR(__xludf.DUMMYFUNCTION("IF(IFERROR(VLOOKUP(A1246, IMPORTRANGE(""https://docs.google.com/spreadsheets/d/1f7uHQQgxgff8nh6aFDrh_cqkeFpcVPsvJILesm778_0"", ""工作表1!A:B""), 2, FALSE), """") &lt;&gt; """", ""有縮圖"", ""無縮圖"")"),"無縮圖")</f>
        <v>無縮圖</v>
      </c>
      <c r="AS1246" s="107"/>
    </row>
    <row r="1247">
      <c r="A1247" s="114" t="s">
        <v>997</v>
      </c>
      <c r="B1247" s="94"/>
      <c r="C1247" s="120" t="s">
        <v>1936</v>
      </c>
      <c r="D1247" s="116"/>
      <c r="E1247" s="116"/>
      <c r="F1247" s="98"/>
      <c r="G1247" s="94"/>
      <c r="H1247" s="100"/>
      <c r="I1247" s="100"/>
      <c r="J1247" s="117"/>
      <c r="K1247" s="94"/>
      <c r="L1247" s="111"/>
      <c r="M1247" s="112" t="b">
        <v>0</v>
      </c>
      <c r="N1247" s="113" t="b">
        <v>0</v>
      </c>
      <c r="O1247" s="113" t="b">
        <v>0</v>
      </c>
      <c r="P1247" s="113" t="b">
        <v>0</v>
      </c>
      <c r="Q1247" s="107"/>
      <c r="R1247" s="106" t="str">
        <f t="array" ref="R1247">IFERROR(INDEX('印量調查區'!G:G, MATCH(A1247, '印量調查區'!A:A, 0)), "")</f>
        <v/>
      </c>
      <c r="S1247" s="107"/>
      <c r="T1247" s="105"/>
      <c r="U1247" s="107"/>
      <c r="V1247" s="107"/>
      <c r="W1247" s="107"/>
      <c r="X1247" s="107"/>
      <c r="Y1247" s="107"/>
      <c r="Z1247" s="107"/>
      <c r="AA1247" s="107"/>
      <c r="AB1247" s="107"/>
      <c r="AC1247" s="107"/>
      <c r="AD1247" s="107"/>
      <c r="AE1247" s="107"/>
      <c r="AF1247" s="107"/>
      <c r="AG1247" s="107"/>
      <c r="AH1247" s="107"/>
      <c r="AI1247" s="107"/>
      <c r="AJ1247" s="107"/>
      <c r="AK1247" s="107"/>
      <c r="AL1247" s="107"/>
      <c r="AM1247" s="107"/>
      <c r="AN1247" s="105"/>
      <c r="AO1247" s="107"/>
      <c r="AP1247" s="107"/>
      <c r="AQ1247" s="109"/>
      <c r="AR1247" s="109" t="str">
        <f>IFERROR(__xludf.DUMMYFUNCTION("IF(IFERROR(VLOOKUP(A1247, IMPORTRANGE(""https://docs.google.com/spreadsheets/d/1f7uHQQgxgff8nh6aFDrh_cqkeFpcVPsvJILesm778_0"", ""工作表1!A:B""), 2, FALSE), """") &lt;&gt; """", ""有縮圖"", ""無縮圖"")"),"無縮圖")</f>
        <v>無縮圖</v>
      </c>
      <c r="AS1247" s="107"/>
    </row>
    <row r="1248">
      <c r="A1248" s="114" t="s">
        <v>998</v>
      </c>
      <c r="B1248" s="94" t="s">
        <v>14721</v>
      </c>
      <c r="C1248" s="95"/>
      <c r="D1248" s="97" t="s">
        <v>3283</v>
      </c>
      <c r="E1248" s="115" t="s">
        <v>3283</v>
      </c>
      <c r="F1248" s="98"/>
      <c r="G1248" s="94" t="s">
        <v>14722</v>
      </c>
      <c r="H1248" s="100"/>
      <c r="I1248" s="100"/>
      <c r="J1248" s="117"/>
      <c r="K1248" s="94"/>
      <c r="L1248" s="111"/>
      <c r="M1248" s="112" t="b">
        <v>1</v>
      </c>
      <c r="N1248" s="113" t="b">
        <v>0</v>
      </c>
      <c r="O1248" s="113" t="b">
        <v>0</v>
      </c>
      <c r="P1248" s="113" t="b">
        <v>0</v>
      </c>
      <c r="Q1248" s="105"/>
      <c r="R1248" s="106" t="str">
        <f t="array" ref="R1248">IFERROR(INDEX('印量調查區'!G:G, MATCH(A1248, '印量調查區'!A:A, 0)), "")</f>
        <v/>
      </c>
      <c r="S1248" s="118" t="s">
        <v>13914</v>
      </c>
      <c r="T1248" s="107"/>
      <c r="U1248" s="107"/>
      <c r="V1248" s="107"/>
      <c r="W1248" s="118" t="s">
        <v>14723</v>
      </c>
      <c r="X1248" s="107"/>
      <c r="Y1248" s="107"/>
      <c r="Z1248" s="107"/>
      <c r="AA1248" s="107"/>
      <c r="AB1248" s="107"/>
      <c r="AC1248" s="107"/>
      <c r="AD1248" s="105"/>
      <c r="AE1248" s="118" t="s">
        <v>13917</v>
      </c>
      <c r="AF1248" s="105"/>
      <c r="AG1248" s="105"/>
      <c r="AH1248" s="107"/>
      <c r="AI1248" s="107"/>
      <c r="AJ1248" s="107"/>
      <c r="AK1248" s="107"/>
      <c r="AL1248" s="118" t="s">
        <v>14724</v>
      </c>
      <c r="AM1248" s="107"/>
      <c r="AN1248" s="107"/>
      <c r="AO1248" s="105"/>
      <c r="AP1248" s="107"/>
      <c r="AQ1248" s="109"/>
      <c r="AR1248" s="109" t="str">
        <f>IFERROR(__xludf.DUMMYFUNCTION("IF(IFERROR(VLOOKUP(A1248, IMPORTRANGE(""https://docs.google.com/spreadsheets/d/1f7uHQQgxgff8nh6aFDrh_cqkeFpcVPsvJILesm778_0"", ""工作表1!A:B""), 2, FALSE), """") &lt;&gt; """", ""有縮圖"", ""無縮圖"")"),"無縮圖")</f>
        <v>無縮圖</v>
      </c>
      <c r="AS1248" s="107"/>
    </row>
    <row r="1249">
      <c r="A1249" s="114" t="s">
        <v>999</v>
      </c>
      <c r="B1249" s="94" t="s">
        <v>13325</v>
      </c>
      <c r="C1249" s="120" t="s">
        <v>2187</v>
      </c>
      <c r="D1249" s="115" t="s">
        <v>2187</v>
      </c>
      <c r="E1249" s="116"/>
      <c r="F1249" s="98"/>
      <c r="G1249" s="94" t="s">
        <v>7736</v>
      </c>
      <c r="H1249" s="100"/>
      <c r="I1249" s="100"/>
      <c r="J1249" s="117"/>
      <c r="K1249" s="94"/>
      <c r="L1249" s="111"/>
      <c r="M1249" s="112" t="b">
        <v>1</v>
      </c>
      <c r="N1249" s="113" t="b">
        <v>0</v>
      </c>
      <c r="O1249" s="113" t="b">
        <v>0</v>
      </c>
      <c r="P1249" s="113" t="b">
        <v>0</v>
      </c>
      <c r="Q1249" s="107"/>
      <c r="R1249" s="106" t="str">
        <f t="array" ref="R1249">IFERROR(INDEX('印量調查區'!G:G, MATCH(A1249, '印量調查區'!A:A, 0)), "")</f>
        <v/>
      </c>
      <c r="S1249" s="105"/>
      <c r="T1249" s="107"/>
      <c r="U1249" s="118" t="s">
        <v>13327</v>
      </c>
      <c r="V1249" s="107"/>
      <c r="W1249" s="118" t="s">
        <v>13328</v>
      </c>
      <c r="X1249" s="107"/>
      <c r="Y1249" s="107"/>
      <c r="Z1249" s="118" t="s">
        <v>13329</v>
      </c>
      <c r="AA1249" s="107"/>
      <c r="AB1249" s="107"/>
      <c r="AC1249" s="107"/>
      <c r="AD1249" s="107"/>
      <c r="AE1249" s="118" t="s">
        <v>13331</v>
      </c>
      <c r="AF1249" s="118" t="s">
        <v>13332</v>
      </c>
      <c r="AG1249" s="118" t="s">
        <v>13333</v>
      </c>
      <c r="AH1249" s="107"/>
      <c r="AI1249" s="107"/>
      <c r="AJ1249" s="107"/>
      <c r="AK1249" s="118" t="s">
        <v>13334</v>
      </c>
      <c r="AL1249" s="107"/>
      <c r="AM1249" s="107"/>
      <c r="AN1249" s="107"/>
      <c r="AO1249" s="105"/>
      <c r="AP1249" s="105"/>
      <c r="AQ1249" s="109"/>
      <c r="AR1249" s="109" t="str">
        <f>IFERROR(__xludf.DUMMYFUNCTION("IF(IFERROR(VLOOKUP(A1249, IMPORTRANGE(""https://docs.google.com/spreadsheets/d/1f7uHQQgxgff8nh6aFDrh_cqkeFpcVPsvJILesm778_0"", ""工作表1!A:B""), 2, FALSE), """") &lt;&gt; """", ""有縮圖"", ""無縮圖"")"),"無縮圖")</f>
        <v>無縮圖</v>
      </c>
      <c r="AS1249" s="107"/>
    </row>
    <row r="1250">
      <c r="A1250" s="114" t="s">
        <v>1001</v>
      </c>
      <c r="B1250" s="94" t="s">
        <v>4629</v>
      </c>
      <c r="C1250" s="120" t="s">
        <v>1957</v>
      </c>
      <c r="D1250" s="115" t="s">
        <v>1957</v>
      </c>
      <c r="E1250" s="116"/>
      <c r="F1250" s="98"/>
      <c r="G1250" s="94" t="s">
        <v>144</v>
      </c>
      <c r="H1250" s="100"/>
      <c r="I1250" s="100" t="s">
        <v>108</v>
      </c>
      <c r="J1250" s="117" t="s">
        <v>7386</v>
      </c>
      <c r="K1250" s="94"/>
      <c r="L1250" s="111"/>
      <c r="M1250" s="112" t="b">
        <v>1</v>
      </c>
      <c r="N1250" s="113" t="b">
        <v>1</v>
      </c>
      <c r="O1250" s="113" t="b">
        <v>0</v>
      </c>
      <c r="P1250" s="113" t="b">
        <v>0</v>
      </c>
      <c r="Q1250" s="107"/>
      <c r="R1250" s="106" t="str">
        <f t="array" ref="R1250">IFERROR(INDEX('印量調查區'!G:G, MATCH(A1250, '印量調查區'!A:A, 0)), "")</f>
        <v/>
      </c>
      <c r="S1250" s="118" t="s">
        <v>4635</v>
      </c>
      <c r="T1250" s="107"/>
      <c r="U1250" s="107"/>
      <c r="V1250" s="107"/>
      <c r="W1250" s="118" t="s">
        <v>4636</v>
      </c>
      <c r="X1250" s="107"/>
      <c r="Y1250" s="118" t="s">
        <v>4637</v>
      </c>
      <c r="Z1250" s="118" t="s">
        <v>4638</v>
      </c>
      <c r="AA1250" s="107"/>
      <c r="AB1250" s="107"/>
      <c r="AC1250" s="107"/>
      <c r="AD1250" s="107"/>
      <c r="AE1250" s="107"/>
      <c r="AF1250" s="118" t="s">
        <v>4639</v>
      </c>
      <c r="AG1250" s="107"/>
      <c r="AH1250" s="107"/>
      <c r="AI1250" s="107"/>
      <c r="AJ1250" s="107"/>
      <c r="AK1250" s="118" t="s">
        <v>4640</v>
      </c>
      <c r="AL1250" s="107"/>
      <c r="AM1250" s="107"/>
      <c r="AN1250" s="108"/>
      <c r="AO1250" s="107"/>
      <c r="AP1250" s="105"/>
      <c r="AQ1250" s="109"/>
      <c r="AR1250" s="109" t="str">
        <f>IFERROR(__xludf.DUMMYFUNCTION("IF(IFERROR(VLOOKUP(A1250, IMPORTRANGE(""https://docs.google.com/spreadsheets/d/1f7uHQQgxgff8nh6aFDrh_cqkeFpcVPsvJILesm778_0"", ""工作表1!A:B""), 2, FALSE), """") &lt;&gt; """", ""有縮圖"", ""無縮圖"")"),"無縮圖")</f>
        <v>無縮圖</v>
      </c>
      <c r="AS1250" s="107"/>
    </row>
    <row r="1251">
      <c r="A1251" s="114" t="s">
        <v>1002</v>
      </c>
      <c r="B1251" s="94" t="s">
        <v>7171</v>
      </c>
      <c r="C1251" s="120" t="s">
        <v>2586</v>
      </c>
      <c r="D1251" s="97" t="s">
        <v>3250</v>
      </c>
      <c r="E1251" s="116"/>
      <c r="F1251" s="98"/>
      <c r="G1251" s="94" t="s">
        <v>144</v>
      </c>
      <c r="H1251" s="99"/>
      <c r="I1251" s="100" t="s">
        <v>108</v>
      </c>
      <c r="J1251" s="117" t="s">
        <v>145</v>
      </c>
      <c r="K1251" s="94"/>
      <c r="L1251" s="111"/>
      <c r="M1251" s="112" t="b">
        <v>1</v>
      </c>
      <c r="N1251" s="113" t="b">
        <v>1</v>
      </c>
      <c r="O1251" s="113" t="b">
        <v>1</v>
      </c>
      <c r="P1251" s="113" t="b">
        <v>0</v>
      </c>
      <c r="Q1251" s="105"/>
      <c r="R1251" s="106" t="str">
        <f t="array" ref="R1251">IFERROR(INDEX('印量調查區'!G:G, MATCH(A1251, '印量調查區'!A:A, 0)), "")</f>
        <v/>
      </c>
      <c r="S1251" s="118" t="s">
        <v>7176</v>
      </c>
      <c r="T1251" s="107"/>
      <c r="U1251" s="107"/>
      <c r="V1251" s="107"/>
      <c r="W1251" s="118" t="s">
        <v>7177</v>
      </c>
      <c r="X1251" s="107"/>
      <c r="Y1251" s="118" t="s">
        <v>7178</v>
      </c>
      <c r="Z1251" s="118" t="s">
        <v>7180</v>
      </c>
      <c r="AA1251" s="107"/>
      <c r="AB1251" s="107"/>
      <c r="AC1251" s="107"/>
      <c r="AD1251" s="107"/>
      <c r="AE1251" s="105"/>
      <c r="AF1251" s="107"/>
      <c r="AG1251" s="107"/>
      <c r="AH1251" s="107"/>
      <c r="AI1251" s="107"/>
      <c r="AJ1251" s="107"/>
      <c r="AK1251" s="107"/>
      <c r="AL1251" s="107"/>
      <c r="AM1251" s="107"/>
      <c r="AN1251" s="108" t="s">
        <v>14725</v>
      </c>
      <c r="AO1251" s="105"/>
      <c r="AP1251" s="107"/>
      <c r="AQ1251" s="109"/>
      <c r="AR1251" s="109" t="str">
        <f>IFERROR(__xludf.DUMMYFUNCTION("IF(IFERROR(VLOOKUP(A1251, IMPORTRANGE(""https://docs.google.com/spreadsheets/d/1f7uHQQgxgff8nh6aFDrh_cqkeFpcVPsvJILesm778_0"", ""工作表1!A:B""), 2, FALSE), """") &lt;&gt; """", ""有縮圖"", ""無縮圖"")"),"有縮圖")</f>
        <v>有縮圖</v>
      </c>
      <c r="AS1251" s="107"/>
    </row>
    <row r="1252">
      <c r="A1252" s="114" t="s">
        <v>1003</v>
      </c>
      <c r="B1252" s="94"/>
      <c r="C1252" s="95"/>
      <c r="D1252" s="116"/>
      <c r="E1252" s="115" t="s">
        <v>2884</v>
      </c>
      <c r="F1252" s="98"/>
      <c r="G1252" s="94" t="s">
        <v>144</v>
      </c>
      <c r="H1252" s="99"/>
      <c r="I1252" s="99"/>
      <c r="J1252" s="110"/>
      <c r="K1252" s="98"/>
      <c r="L1252" s="111"/>
      <c r="M1252" s="112" t="b">
        <v>1</v>
      </c>
      <c r="N1252" s="113" t="b">
        <v>0</v>
      </c>
      <c r="O1252" s="113" t="b">
        <v>0</v>
      </c>
      <c r="P1252" s="113" t="b">
        <v>0</v>
      </c>
      <c r="Q1252" s="107"/>
      <c r="R1252" s="106" t="str">
        <f t="array" ref="R1252">IFERROR(INDEX('印量調查區'!G:G, MATCH(A1252, '印量調查區'!A:A, 0)), "")</f>
        <v/>
      </c>
      <c r="S1252" s="118" t="s">
        <v>14726</v>
      </c>
      <c r="T1252" s="107"/>
      <c r="U1252" s="107"/>
      <c r="V1252" s="107"/>
      <c r="W1252" s="105"/>
      <c r="X1252" s="107"/>
      <c r="Y1252" s="107"/>
      <c r="Z1252" s="107"/>
      <c r="AA1252" s="107"/>
      <c r="AB1252" s="107"/>
      <c r="AC1252" s="107"/>
      <c r="AD1252" s="107"/>
      <c r="AE1252" s="105"/>
      <c r="AF1252" s="107"/>
      <c r="AG1252" s="107"/>
      <c r="AH1252" s="107"/>
      <c r="AI1252" s="105"/>
      <c r="AJ1252" s="107"/>
      <c r="AK1252" s="107"/>
      <c r="AL1252" s="105"/>
      <c r="AM1252" s="107"/>
      <c r="AN1252" s="107"/>
      <c r="AO1252" s="107"/>
      <c r="AP1252" s="107"/>
      <c r="AQ1252" s="109"/>
      <c r="AR1252" s="109" t="str">
        <f>IFERROR(__xludf.DUMMYFUNCTION("IF(IFERROR(VLOOKUP(A1252, IMPORTRANGE(""https://docs.google.com/spreadsheets/d/1f7uHQQgxgff8nh6aFDrh_cqkeFpcVPsvJILesm778_0"", ""工作表1!A:B""), 2, FALSE), """") &lt;&gt; """", ""有縮圖"", ""無縮圖"")"),"無縮圖")</f>
        <v>無縮圖</v>
      </c>
      <c r="AS1252" s="107"/>
    </row>
    <row r="1253">
      <c r="A1253" s="114" t="s">
        <v>1005</v>
      </c>
      <c r="B1253" s="94"/>
      <c r="C1253" s="120" t="s">
        <v>2033</v>
      </c>
      <c r="D1253" s="96"/>
      <c r="E1253" s="116"/>
      <c r="F1253" s="98"/>
      <c r="G1253" s="94" t="s">
        <v>228</v>
      </c>
      <c r="H1253" s="100"/>
      <c r="I1253" s="100"/>
      <c r="J1253" s="101"/>
      <c r="K1253" s="94"/>
      <c r="L1253" s="111"/>
      <c r="M1253" s="112" t="b">
        <v>1</v>
      </c>
      <c r="N1253" s="113" t="b">
        <v>0</v>
      </c>
      <c r="O1253" s="113" t="b">
        <v>0</v>
      </c>
      <c r="P1253" s="113" t="b">
        <v>0</v>
      </c>
      <c r="Q1253" s="105"/>
      <c r="R1253" s="106" t="str">
        <f t="array" ref="R1253">IFERROR(INDEX('印量調查區'!G:G, MATCH(A1253, '印量調查區'!A:A, 0)), "")</f>
        <v/>
      </c>
      <c r="S1253" s="118" t="s">
        <v>14727</v>
      </c>
      <c r="T1253" s="107"/>
      <c r="U1253" s="107"/>
      <c r="V1253" s="107"/>
      <c r="W1253" s="105"/>
      <c r="X1253" s="107"/>
      <c r="Y1253" s="107"/>
      <c r="Z1253" s="107"/>
      <c r="AA1253" s="107"/>
      <c r="AB1253" s="107"/>
      <c r="AC1253" s="107"/>
      <c r="AD1253" s="107"/>
      <c r="AE1253" s="118" t="s">
        <v>14728</v>
      </c>
      <c r="AF1253" s="107"/>
      <c r="AG1253" s="107"/>
      <c r="AH1253" s="107"/>
      <c r="AI1253" s="107"/>
      <c r="AJ1253" s="107"/>
      <c r="AK1253" s="107"/>
      <c r="AL1253" s="107"/>
      <c r="AM1253" s="118" t="s">
        <v>14729</v>
      </c>
      <c r="AN1253" s="105"/>
      <c r="AO1253" s="105"/>
      <c r="AP1253" s="105"/>
      <c r="AQ1253" s="109"/>
      <c r="AR1253" s="109" t="str">
        <f>IFERROR(__xludf.DUMMYFUNCTION("IF(IFERROR(VLOOKUP(A1253, IMPORTRANGE(""https://docs.google.com/spreadsheets/d/1f7uHQQgxgff8nh6aFDrh_cqkeFpcVPsvJILesm778_0"", ""工作表1!A:B""), 2, FALSE), """") &lt;&gt; """", ""有縮圖"", ""無縮圖"")"),"無縮圖")</f>
        <v>無縮圖</v>
      </c>
      <c r="AS1253" s="107"/>
    </row>
    <row r="1254">
      <c r="A1254" s="114" t="s">
        <v>1006</v>
      </c>
      <c r="B1254" s="94"/>
      <c r="C1254" s="120" t="s">
        <v>2834</v>
      </c>
      <c r="D1254" s="97" t="s">
        <v>2834</v>
      </c>
      <c r="E1254" s="97" t="s">
        <v>2834</v>
      </c>
      <c r="F1254" s="98"/>
      <c r="G1254" s="94" t="s">
        <v>305</v>
      </c>
      <c r="H1254" s="100"/>
      <c r="I1254" s="100"/>
      <c r="J1254" s="110"/>
      <c r="K1254" s="94"/>
      <c r="L1254" s="111"/>
      <c r="M1254" s="112" t="b">
        <v>1</v>
      </c>
      <c r="N1254" s="113" t="b">
        <v>0</v>
      </c>
      <c r="O1254" s="113" t="b">
        <v>0</v>
      </c>
      <c r="P1254" s="113" t="b">
        <v>0</v>
      </c>
      <c r="Q1254" s="107"/>
      <c r="R1254" s="106" t="str">
        <f t="array" ref="R1254">IFERROR(INDEX('印量調查區'!G:G, MATCH(A1254, '印量調查區'!A:A, 0)), "")</f>
        <v/>
      </c>
      <c r="S1254" s="107"/>
      <c r="T1254" s="107"/>
      <c r="U1254" s="107"/>
      <c r="V1254" s="107"/>
      <c r="W1254" s="118" t="s">
        <v>13071</v>
      </c>
      <c r="X1254" s="107"/>
      <c r="Y1254" s="107"/>
      <c r="Z1254" s="118" t="s">
        <v>13072</v>
      </c>
      <c r="AA1254" s="107"/>
      <c r="AB1254" s="107"/>
      <c r="AC1254" s="107"/>
      <c r="AD1254" s="107"/>
      <c r="AE1254" s="107"/>
      <c r="AF1254" s="107"/>
      <c r="AG1254" s="107"/>
      <c r="AH1254" s="107"/>
      <c r="AI1254" s="107"/>
      <c r="AJ1254" s="107"/>
      <c r="AK1254" s="107"/>
      <c r="AL1254" s="107"/>
      <c r="AM1254" s="107"/>
      <c r="AN1254" s="107"/>
      <c r="AO1254" s="105"/>
      <c r="AP1254" s="107"/>
      <c r="AQ1254" s="109"/>
      <c r="AR1254" s="109" t="str">
        <f>IFERROR(__xludf.DUMMYFUNCTION("IF(IFERROR(VLOOKUP(A1254, IMPORTRANGE(""https://docs.google.com/spreadsheets/d/1f7uHQQgxgff8nh6aFDrh_cqkeFpcVPsvJILesm778_0"", ""工作表1!A:B""), 2, FALSE), """") &lt;&gt; """", ""有縮圖"", ""無縮圖"")"),"無縮圖")</f>
        <v>無縮圖</v>
      </c>
      <c r="AS1254" s="107"/>
    </row>
    <row r="1255">
      <c r="A1255" s="114" t="s">
        <v>1007</v>
      </c>
      <c r="B1255" s="94"/>
      <c r="C1255" s="95"/>
      <c r="D1255" s="96"/>
      <c r="E1255" s="115" t="s">
        <v>2462</v>
      </c>
      <c r="F1255" s="98"/>
      <c r="G1255" s="94" t="s">
        <v>4347</v>
      </c>
      <c r="H1255" s="100" t="s">
        <v>34</v>
      </c>
      <c r="I1255" s="100" t="s">
        <v>84</v>
      </c>
      <c r="J1255" s="110"/>
      <c r="K1255" s="94" t="s">
        <v>14730</v>
      </c>
      <c r="L1255" s="111"/>
      <c r="M1255" s="112" t="b">
        <v>1</v>
      </c>
      <c r="N1255" s="113" t="b">
        <v>1</v>
      </c>
      <c r="O1255" s="113" t="b">
        <v>0</v>
      </c>
      <c r="P1255" s="113" t="b">
        <v>1</v>
      </c>
      <c r="Q1255" s="107"/>
      <c r="R1255" s="106" t="str">
        <f t="array" ref="R1255">IFERROR(INDEX('印量調查區'!G:G, MATCH(A1255, '印量調查區'!A:A, 0)), "")</f>
        <v/>
      </c>
      <c r="S1255" s="107"/>
      <c r="T1255" s="107"/>
      <c r="U1255" s="107"/>
      <c r="V1255" s="107"/>
      <c r="W1255" s="118" t="s">
        <v>14731</v>
      </c>
      <c r="X1255" s="107"/>
      <c r="Y1255" s="107"/>
      <c r="Z1255" s="107"/>
      <c r="AA1255" s="107"/>
      <c r="AB1255" s="107"/>
      <c r="AC1255" s="107"/>
      <c r="AD1255" s="107"/>
      <c r="AE1255" s="118" t="s">
        <v>14732</v>
      </c>
      <c r="AF1255" s="107"/>
      <c r="AG1255" s="118" t="s">
        <v>14733</v>
      </c>
      <c r="AH1255" s="107"/>
      <c r="AI1255" s="107"/>
      <c r="AJ1255" s="107"/>
      <c r="AK1255" s="107"/>
      <c r="AL1255" s="107"/>
      <c r="AM1255" s="107"/>
      <c r="AN1255" s="105"/>
      <c r="AO1255" s="118" t="s">
        <v>14734</v>
      </c>
      <c r="AP1255" s="107"/>
      <c r="AQ1255" s="109"/>
      <c r="AR1255" s="109" t="str">
        <f>IFERROR(__xludf.DUMMYFUNCTION("IF(IFERROR(VLOOKUP(A1255, IMPORTRANGE(""https://docs.google.com/spreadsheets/d/1f7uHQQgxgff8nh6aFDrh_cqkeFpcVPsvJILesm778_0"", ""工作表1!A:B""), 2, FALSE), """") &lt;&gt; """", ""有縮圖"", ""無縮圖"")"),"無縮圖")</f>
        <v>無縮圖</v>
      </c>
      <c r="AS1255" s="107"/>
    </row>
    <row r="1256">
      <c r="A1256" s="114" t="s">
        <v>1008</v>
      </c>
      <c r="B1256" s="94"/>
      <c r="C1256" s="120" t="s">
        <v>2189</v>
      </c>
      <c r="D1256" s="97" t="s">
        <v>2189</v>
      </c>
      <c r="E1256" s="116"/>
      <c r="F1256" s="98"/>
      <c r="G1256" s="94" t="s">
        <v>13229</v>
      </c>
      <c r="H1256" s="100" t="s">
        <v>35</v>
      </c>
      <c r="I1256" s="100" t="s">
        <v>84</v>
      </c>
      <c r="J1256" s="110"/>
      <c r="K1256" s="94" t="s">
        <v>14735</v>
      </c>
      <c r="L1256" s="111"/>
      <c r="M1256" s="112" t="b">
        <v>1</v>
      </c>
      <c r="N1256" s="113" t="b">
        <v>1</v>
      </c>
      <c r="O1256" s="113" t="b">
        <v>1</v>
      </c>
      <c r="P1256" s="113" t="b">
        <v>1</v>
      </c>
      <c r="Q1256" s="105"/>
      <c r="R1256" s="106" t="str">
        <f t="array" ref="R1256">IFERROR(INDEX('印量調查區'!G:G, MATCH(A1256, '印量調查區'!A:A, 0)), "")</f>
        <v/>
      </c>
      <c r="S1256" s="118" t="s">
        <v>13231</v>
      </c>
      <c r="T1256" s="107"/>
      <c r="U1256" s="107"/>
      <c r="V1256" s="107"/>
      <c r="W1256" s="118" t="s">
        <v>13232</v>
      </c>
      <c r="X1256" s="107"/>
      <c r="Y1256" s="107"/>
      <c r="Z1256" s="107"/>
      <c r="AA1256" s="107"/>
      <c r="AB1256" s="107"/>
      <c r="AC1256" s="107"/>
      <c r="AD1256" s="118" t="s">
        <v>13233</v>
      </c>
      <c r="AE1256" s="105"/>
      <c r="AF1256" s="105"/>
      <c r="AG1256" s="105"/>
      <c r="AH1256" s="107"/>
      <c r="AI1256" s="105"/>
      <c r="AJ1256" s="107"/>
      <c r="AK1256" s="107"/>
      <c r="AL1256" s="118" t="s">
        <v>13234</v>
      </c>
      <c r="AM1256" s="107"/>
      <c r="AN1256" s="108" t="s">
        <v>14736</v>
      </c>
      <c r="AO1256" s="118" t="s">
        <v>14737</v>
      </c>
      <c r="AP1256" s="107"/>
      <c r="AQ1256" s="109"/>
      <c r="AR1256" s="109" t="str">
        <f>IFERROR(__xludf.DUMMYFUNCTION("IF(IFERROR(VLOOKUP(A1256, IMPORTRANGE(""https://docs.google.com/spreadsheets/d/1f7uHQQgxgff8nh6aFDrh_cqkeFpcVPsvJILesm778_0"", ""工作表1!A:B""), 2, FALSE), """") &lt;&gt; """", ""有縮圖"", ""無縮圖"")"),"無縮圖")</f>
        <v>無縮圖</v>
      </c>
      <c r="AS1256" s="118" t="s">
        <v>14738</v>
      </c>
    </row>
    <row r="1257">
      <c r="A1257" s="114" t="s">
        <v>1010</v>
      </c>
      <c r="B1257" s="94"/>
      <c r="C1257" s="120" t="s">
        <v>1980</v>
      </c>
      <c r="D1257" s="97" t="s">
        <v>1990</v>
      </c>
      <c r="E1257" s="116"/>
      <c r="F1257" s="98"/>
      <c r="G1257" s="94" t="s">
        <v>227</v>
      </c>
      <c r="H1257" s="100"/>
      <c r="I1257" s="100"/>
      <c r="J1257" s="110"/>
      <c r="K1257" s="94"/>
      <c r="L1257" s="102"/>
      <c r="M1257" s="112" t="b">
        <v>1</v>
      </c>
      <c r="N1257" s="113" t="b">
        <v>0</v>
      </c>
      <c r="O1257" s="113" t="b">
        <v>0</v>
      </c>
      <c r="P1257" s="113" t="b">
        <v>0</v>
      </c>
      <c r="Q1257" s="105"/>
      <c r="R1257" s="106" t="str">
        <f t="array" ref="R1257">IFERROR(INDEX('印量調查區'!G:G, MATCH(A1257, '印量調查區'!A:A, 0)), "")</f>
        <v/>
      </c>
      <c r="S1257" s="28" t="s">
        <v>10445</v>
      </c>
      <c r="T1257" s="107"/>
      <c r="U1257" s="107"/>
      <c r="V1257" s="107"/>
      <c r="X1257" s="107"/>
      <c r="Y1257" s="118" t="s">
        <v>10446</v>
      </c>
      <c r="Z1257" s="118" t="s">
        <v>10447</v>
      </c>
      <c r="AA1257" s="107"/>
      <c r="AB1257" s="107"/>
      <c r="AC1257" s="107"/>
      <c r="AD1257" s="107"/>
      <c r="AF1257" s="105"/>
      <c r="AH1257" s="107"/>
      <c r="AJ1257" s="107"/>
      <c r="AK1257" s="107"/>
      <c r="AL1257" s="107"/>
      <c r="AM1257" s="107"/>
      <c r="AN1257" s="107"/>
      <c r="AO1257" s="105"/>
      <c r="AP1257" s="107"/>
      <c r="AQ1257" s="109"/>
      <c r="AR1257" s="109" t="str">
        <f>IFERROR(__xludf.DUMMYFUNCTION("IF(IFERROR(VLOOKUP(A1257, IMPORTRANGE(""https://docs.google.com/spreadsheets/d/1f7uHQQgxgff8nh6aFDrh_cqkeFpcVPsvJILesm778_0"", ""工作表1!A:B""), 2, FALSE), """") &lt;&gt; """", ""有縮圖"", ""無縮圖"")"),"有縮圖")</f>
        <v>有縮圖</v>
      </c>
      <c r="AS1257" s="107"/>
    </row>
    <row r="1258">
      <c r="A1258" s="114" t="s">
        <v>1011</v>
      </c>
      <c r="B1258" s="94"/>
      <c r="C1258" s="95"/>
      <c r="D1258" s="97" t="s">
        <v>1980</v>
      </c>
      <c r="E1258" s="115" t="s">
        <v>1971</v>
      </c>
      <c r="F1258" s="98"/>
      <c r="G1258" s="94" t="s">
        <v>144</v>
      </c>
      <c r="H1258" s="100" t="s">
        <v>34</v>
      </c>
      <c r="I1258" s="100" t="s">
        <v>108</v>
      </c>
      <c r="J1258" s="211" t="s">
        <v>3848</v>
      </c>
      <c r="K1258" s="94" t="s">
        <v>14739</v>
      </c>
      <c r="L1258" s="111"/>
      <c r="M1258" s="112" t="b">
        <v>0</v>
      </c>
      <c r="N1258" s="113" t="b">
        <v>1</v>
      </c>
      <c r="O1258" s="113" t="b">
        <v>0</v>
      </c>
      <c r="P1258" s="113" t="b">
        <v>1</v>
      </c>
      <c r="Q1258" s="107"/>
      <c r="R1258" s="106" t="str">
        <f t="array" ref="R1258">IFERROR(INDEX('印量調查區'!G:G, MATCH(A1258, '印量調查區'!A:A, 0)), "")</f>
        <v/>
      </c>
      <c r="S1258" s="107"/>
      <c r="T1258" s="107"/>
      <c r="U1258" s="107"/>
      <c r="V1258" s="107"/>
      <c r="W1258" s="107"/>
      <c r="X1258" s="107"/>
      <c r="Y1258" s="107"/>
      <c r="Z1258" s="107"/>
      <c r="AA1258" s="107"/>
      <c r="AB1258" s="107"/>
      <c r="AC1258" s="107"/>
      <c r="AD1258" s="107"/>
      <c r="AE1258" s="107"/>
      <c r="AF1258" s="107"/>
      <c r="AG1258" s="107"/>
      <c r="AH1258" s="107"/>
      <c r="AI1258" s="107"/>
      <c r="AJ1258" s="107"/>
      <c r="AK1258" s="107"/>
      <c r="AL1258" s="107"/>
      <c r="AM1258" s="107"/>
      <c r="AN1258" s="107"/>
      <c r="AO1258" s="118" t="s">
        <v>14740</v>
      </c>
      <c r="AP1258" s="107"/>
      <c r="AQ1258" s="109"/>
      <c r="AR1258" s="109" t="str">
        <f>IFERROR(__xludf.DUMMYFUNCTION("IF(IFERROR(VLOOKUP(A1258, IMPORTRANGE(""https://docs.google.com/spreadsheets/d/1f7uHQQgxgff8nh6aFDrh_cqkeFpcVPsvJILesm778_0"", ""工作表1!A:B""), 2, FALSE), """") &lt;&gt; """", ""有縮圖"", ""無縮圖"")"),"無縮圖")</f>
        <v>無縮圖</v>
      </c>
      <c r="AS1258" s="107"/>
    </row>
    <row r="1259">
      <c r="A1259" s="114" t="s">
        <v>1012</v>
      </c>
      <c r="B1259" s="94"/>
      <c r="C1259" s="95"/>
      <c r="D1259" s="97" t="s">
        <v>3014</v>
      </c>
      <c r="E1259" s="116"/>
      <c r="F1259" s="98"/>
      <c r="G1259" s="94" t="s">
        <v>14741</v>
      </c>
      <c r="H1259" s="100" t="s">
        <v>34</v>
      </c>
      <c r="I1259" s="100" t="s">
        <v>108</v>
      </c>
      <c r="J1259" s="117" t="s">
        <v>3795</v>
      </c>
      <c r="K1259" s="94" t="s">
        <v>14742</v>
      </c>
      <c r="L1259" s="111"/>
      <c r="M1259" s="112" t="b">
        <v>1</v>
      </c>
      <c r="N1259" s="113" t="b">
        <v>1</v>
      </c>
      <c r="O1259" s="113" t="b">
        <v>1</v>
      </c>
      <c r="P1259" s="113" t="b">
        <v>0</v>
      </c>
      <c r="Q1259" s="107"/>
      <c r="R1259" s="106" t="str">
        <f t="array" ref="R1259">IFERROR(INDEX('印量調查區'!G:G, MATCH(A1259, '印量調查區'!A:A, 0)), "")</f>
        <v/>
      </c>
      <c r="S1259" s="118" t="s">
        <v>14743</v>
      </c>
      <c r="T1259" s="107"/>
      <c r="U1259" s="107"/>
      <c r="V1259" s="107"/>
      <c r="W1259" s="118" t="s">
        <v>14744</v>
      </c>
      <c r="X1259" s="107"/>
      <c r="Y1259" s="107"/>
      <c r="Z1259" s="107"/>
      <c r="AA1259" s="107"/>
      <c r="AB1259" s="107"/>
      <c r="AC1259" s="107"/>
      <c r="AD1259" s="107"/>
      <c r="AE1259" s="107"/>
      <c r="AF1259" s="105" t="s">
        <v>14745</v>
      </c>
      <c r="AG1259" s="107"/>
      <c r="AH1259" s="107"/>
      <c r="AI1259" s="107"/>
      <c r="AJ1259" s="107"/>
      <c r="AK1259" s="118" t="s">
        <v>14746</v>
      </c>
      <c r="AL1259" s="107"/>
      <c r="AM1259" s="118" t="s">
        <v>14747</v>
      </c>
      <c r="AN1259" s="118" t="s">
        <v>14748</v>
      </c>
      <c r="AO1259" s="105"/>
      <c r="AP1259" s="107"/>
      <c r="AQ1259" s="109"/>
      <c r="AR1259" s="109" t="str">
        <f>IFERROR(__xludf.DUMMYFUNCTION("IF(IFERROR(VLOOKUP(A1259, IMPORTRANGE(""https://docs.google.com/spreadsheets/d/1f7uHQQgxgff8nh6aFDrh_cqkeFpcVPsvJILesm778_0"", ""工作表1!A:B""), 2, FALSE), """") &lt;&gt; """", ""有縮圖"", ""無縮圖"")"),"無縮圖")</f>
        <v>無縮圖</v>
      </c>
      <c r="AS1259" s="107"/>
    </row>
    <row r="1260">
      <c r="A1260" s="114" t="s">
        <v>1013</v>
      </c>
      <c r="B1260" s="94"/>
      <c r="C1260" s="95"/>
      <c r="D1260" s="97" t="s">
        <v>2732</v>
      </c>
      <c r="E1260" s="115" t="s">
        <v>2732</v>
      </c>
      <c r="F1260" s="98"/>
      <c r="G1260" s="94" t="s">
        <v>140</v>
      </c>
      <c r="H1260" s="100"/>
      <c r="I1260" s="100"/>
      <c r="J1260" s="110"/>
      <c r="K1260" s="94"/>
      <c r="L1260" s="111"/>
      <c r="M1260" s="112" t="b">
        <v>1</v>
      </c>
      <c r="N1260" s="113" t="b">
        <v>0</v>
      </c>
      <c r="O1260" s="113" t="b">
        <v>0</v>
      </c>
      <c r="P1260" s="113" t="b">
        <v>0</v>
      </c>
      <c r="Q1260" s="107"/>
      <c r="R1260" s="106" t="str">
        <f t="array" ref="R1260">IFERROR(INDEX('印量調查區'!G:G, MATCH(A1260, '印量調查區'!A:A, 0)), "")</f>
        <v/>
      </c>
      <c r="S1260" s="118" t="s">
        <v>13921</v>
      </c>
      <c r="T1260" s="107"/>
      <c r="U1260" s="107"/>
      <c r="V1260" s="107"/>
      <c r="W1260" s="118" t="s">
        <v>13452</v>
      </c>
      <c r="X1260" s="107"/>
      <c r="Y1260" s="107"/>
      <c r="Z1260" s="107"/>
      <c r="AA1260" s="107"/>
      <c r="AB1260" s="107"/>
      <c r="AC1260" s="107"/>
      <c r="AD1260" s="118" t="s">
        <v>13922</v>
      </c>
      <c r="AE1260" s="118" t="s">
        <v>13453</v>
      </c>
      <c r="AF1260" s="107"/>
      <c r="AG1260" s="107"/>
      <c r="AH1260" s="107"/>
      <c r="AI1260" s="107"/>
      <c r="AJ1260" s="107"/>
      <c r="AK1260" s="107"/>
      <c r="AL1260" s="107"/>
      <c r="AM1260" s="107"/>
      <c r="AN1260" s="107"/>
      <c r="AO1260" s="105"/>
      <c r="AP1260" s="107"/>
      <c r="AQ1260" s="109"/>
      <c r="AR1260" s="109" t="str">
        <f>IFERROR(__xludf.DUMMYFUNCTION("IF(IFERROR(VLOOKUP(A1260, IMPORTRANGE(""https://docs.google.com/spreadsheets/d/1f7uHQQgxgff8nh6aFDrh_cqkeFpcVPsvJILesm778_0"", ""工作表1!A:B""), 2, FALSE), """") &lt;&gt; """", ""有縮圖"", ""無縮圖"")"),"有縮圖")</f>
        <v>有縮圖</v>
      </c>
      <c r="AS1260" s="107"/>
    </row>
    <row r="1261">
      <c r="A1261" s="114" t="s">
        <v>1014</v>
      </c>
      <c r="B1261" s="94" t="s">
        <v>9430</v>
      </c>
      <c r="C1261" s="120" t="s">
        <v>1108</v>
      </c>
      <c r="D1261" s="97" t="s">
        <v>1108</v>
      </c>
      <c r="E1261" s="116"/>
      <c r="F1261" s="98"/>
      <c r="G1261" s="94" t="s">
        <v>144</v>
      </c>
      <c r="H1261" s="100"/>
      <c r="I1261" s="100"/>
      <c r="J1261" s="117"/>
      <c r="K1261" s="94"/>
      <c r="L1261" s="111"/>
      <c r="M1261" s="112" t="b">
        <v>1</v>
      </c>
      <c r="N1261" s="113" t="b">
        <v>0</v>
      </c>
      <c r="O1261" s="113" t="b">
        <v>0</v>
      </c>
      <c r="P1261" s="113" t="b">
        <v>0</v>
      </c>
      <c r="Q1261" s="107"/>
      <c r="R1261" s="106" t="str">
        <f t="array" ref="R1261">IFERROR(INDEX('印量調查區'!G:G, MATCH(A1261, '印量調查區'!A:A, 0)), "")</f>
        <v/>
      </c>
      <c r="S1261" s="118" t="s">
        <v>14749</v>
      </c>
      <c r="T1261" s="107"/>
      <c r="U1261" s="107"/>
      <c r="V1261" s="107"/>
      <c r="W1261" s="105"/>
      <c r="X1261" s="107"/>
      <c r="Y1261" s="107"/>
      <c r="Z1261" s="107"/>
      <c r="AA1261" s="107"/>
      <c r="AB1261" s="107"/>
      <c r="AC1261" s="107"/>
      <c r="AD1261" s="107"/>
      <c r="AE1261" s="118" t="s">
        <v>14750</v>
      </c>
      <c r="AF1261" s="107"/>
      <c r="AG1261" s="107"/>
      <c r="AH1261" s="107"/>
      <c r="AI1261" s="107"/>
      <c r="AJ1261" s="107"/>
      <c r="AK1261" s="107"/>
      <c r="AL1261" s="107"/>
      <c r="AM1261" s="107"/>
      <c r="AN1261" s="107"/>
      <c r="AO1261" s="105"/>
      <c r="AP1261" s="107"/>
      <c r="AQ1261" s="109"/>
      <c r="AR1261" s="109" t="str">
        <f>IFERROR(__xludf.DUMMYFUNCTION("IF(IFERROR(VLOOKUP(A1261, IMPORTRANGE(""https://docs.google.com/spreadsheets/d/1f7uHQQgxgff8nh6aFDrh_cqkeFpcVPsvJILesm778_0"", ""工作表1!A:B""), 2, FALSE), """") &lt;&gt; """", ""有縮圖"", ""無縮圖"")"),"無縮圖")</f>
        <v>無縮圖</v>
      </c>
      <c r="AS1261" s="107"/>
    </row>
    <row r="1262">
      <c r="A1262" s="114" t="s">
        <v>1015</v>
      </c>
      <c r="B1262" s="94"/>
      <c r="C1262" s="120" t="s">
        <v>2163</v>
      </c>
      <c r="D1262" s="97" t="s">
        <v>2163</v>
      </c>
      <c r="E1262" s="116"/>
      <c r="F1262" s="98"/>
      <c r="G1262" s="94" t="s">
        <v>4312</v>
      </c>
      <c r="H1262" s="100" t="s">
        <v>35</v>
      </c>
      <c r="I1262" s="100" t="s">
        <v>84</v>
      </c>
      <c r="J1262" s="117"/>
      <c r="K1262" s="94"/>
      <c r="L1262" s="111"/>
      <c r="M1262" s="112" t="b">
        <v>1</v>
      </c>
      <c r="N1262" s="113" t="b">
        <v>1</v>
      </c>
      <c r="O1262" s="113" t="b">
        <v>0</v>
      </c>
      <c r="P1262" s="113" t="b">
        <v>0</v>
      </c>
      <c r="Q1262" s="107"/>
      <c r="R1262" s="106" t="str">
        <f t="array" ref="R1262">IFERROR(INDEX('印量調查區'!G:G, MATCH(A1262, '印量調查區'!A:A, 0)), "")</f>
        <v/>
      </c>
      <c r="S1262" s="118" t="s">
        <v>4318</v>
      </c>
      <c r="T1262" s="107"/>
      <c r="U1262" s="107"/>
      <c r="V1262" s="107"/>
      <c r="W1262" s="107"/>
      <c r="X1262" s="107"/>
      <c r="Y1262" s="107"/>
      <c r="Z1262" s="107"/>
      <c r="AA1262" s="107"/>
      <c r="AB1262" s="107"/>
      <c r="AC1262" s="107"/>
      <c r="AD1262" s="107"/>
      <c r="AE1262" s="107"/>
      <c r="AF1262" s="107"/>
      <c r="AG1262" s="107"/>
      <c r="AH1262" s="107"/>
      <c r="AI1262" s="107"/>
      <c r="AJ1262" s="107"/>
      <c r="AK1262" s="107"/>
      <c r="AL1262" s="107"/>
      <c r="AM1262" s="107"/>
      <c r="AN1262" s="107"/>
      <c r="AO1262" s="105"/>
      <c r="AP1262" s="105"/>
      <c r="AQ1262" s="109"/>
      <c r="AR1262" s="109" t="str">
        <f>IFERROR(__xludf.DUMMYFUNCTION("IF(IFERROR(VLOOKUP(A1262, IMPORTRANGE(""https://docs.google.com/spreadsheets/d/1f7uHQQgxgff8nh6aFDrh_cqkeFpcVPsvJILesm778_0"", ""工作表1!A:B""), 2, FALSE), """") &lt;&gt; """", ""有縮圖"", ""無縮圖"")"),"無縮圖")</f>
        <v>無縮圖</v>
      </c>
      <c r="AS1262" s="107"/>
    </row>
    <row r="1263">
      <c r="A1263" s="114" t="s">
        <v>1016</v>
      </c>
      <c r="B1263" s="94"/>
      <c r="C1263" s="120" t="s">
        <v>2706</v>
      </c>
      <c r="D1263" s="96"/>
      <c r="E1263" s="116"/>
      <c r="F1263" s="98"/>
      <c r="G1263" s="94" t="s">
        <v>140</v>
      </c>
      <c r="H1263" s="100"/>
      <c r="I1263" s="100"/>
      <c r="J1263" s="110"/>
      <c r="K1263" s="94"/>
      <c r="L1263" s="111"/>
      <c r="M1263" s="112" t="b">
        <v>1</v>
      </c>
      <c r="N1263" s="113" t="b">
        <v>0</v>
      </c>
      <c r="O1263" s="113" t="b">
        <v>0</v>
      </c>
      <c r="P1263" s="113" t="b">
        <v>0</v>
      </c>
      <c r="Q1263" s="107"/>
      <c r="R1263" s="106" t="str">
        <f t="array" ref="R1263">IFERROR(INDEX('印量調查區'!G:G, MATCH(A1263, '印量調查區'!A:A, 0)), "")</f>
        <v/>
      </c>
      <c r="S1263" s="118" t="s">
        <v>14751</v>
      </c>
      <c r="T1263" s="107"/>
      <c r="U1263" s="107"/>
      <c r="V1263" s="107"/>
      <c r="W1263" s="107"/>
      <c r="X1263" s="107"/>
      <c r="Y1263" s="107"/>
      <c r="Z1263" s="107"/>
      <c r="AA1263" s="107"/>
      <c r="AB1263" s="107"/>
      <c r="AC1263" s="107"/>
      <c r="AD1263" s="107"/>
      <c r="AE1263" s="105"/>
      <c r="AF1263" s="107"/>
      <c r="AG1263" s="107"/>
      <c r="AH1263" s="107"/>
      <c r="AI1263" s="107"/>
      <c r="AJ1263" s="107"/>
      <c r="AK1263" s="107"/>
      <c r="AL1263" s="105"/>
      <c r="AM1263" s="107"/>
      <c r="AN1263" s="183"/>
      <c r="AO1263" s="105"/>
      <c r="AP1263" s="107"/>
      <c r="AQ1263" s="109"/>
      <c r="AR1263" s="109" t="str">
        <f>IFERROR(__xludf.DUMMYFUNCTION("IF(IFERROR(VLOOKUP(A1263, IMPORTRANGE(""https://docs.google.com/spreadsheets/d/1f7uHQQgxgff8nh6aFDrh_cqkeFpcVPsvJILesm778_0"", ""工作表1!A:B""), 2, FALSE), """") &lt;&gt; """", ""有縮圖"", ""無縮圖"")"),"無縮圖")</f>
        <v>無縮圖</v>
      </c>
      <c r="AS1263" s="107"/>
    </row>
    <row r="1264">
      <c r="A1264" s="114" t="s">
        <v>1018</v>
      </c>
      <c r="B1264" s="94"/>
      <c r="C1264" s="120" t="s">
        <v>2650</v>
      </c>
      <c r="D1264" s="97" t="s">
        <v>3301</v>
      </c>
      <c r="E1264" s="116"/>
      <c r="F1264" s="98"/>
      <c r="G1264" s="94" t="s">
        <v>140</v>
      </c>
      <c r="H1264" s="100"/>
      <c r="I1264" s="100"/>
      <c r="J1264" s="110"/>
      <c r="K1264" s="94"/>
      <c r="L1264" s="111"/>
      <c r="M1264" s="112" t="b">
        <v>1</v>
      </c>
      <c r="N1264" s="113" t="b">
        <v>0</v>
      </c>
      <c r="O1264" s="113" t="b">
        <v>1</v>
      </c>
      <c r="P1264" s="113" t="b">
        <v>0</v>
      </c>
      <c r="Q1264" s="107"/>
      <c r="R1264" s="106" t="str">
        <f t="array" ref="R1264">IFERROR(INDEX('印量調查區'!G:G, MATCH(A1264, '印量調查區'!A:A, 0)), "")</f>
        <v/>
      </c>
      <c r="S1264" s="118" t="s">
        <v>14752</v>
      </c>
      <c r="T1264" s="107"/>
      <c r="U1264" s="107"/>
      <c r="V1264" s="107"/>
      <c r="W1264" s="118" t="s">
        <v>14753</v>
      </c>
      <c r="X1264" s="107"/>
      <c r="Y1264" s="107"/>
      <c r="Z1264" s="107"/>
      <c r="AA1264" s="107"/>
      <c r="AB1264" s="107"/>
      <c r="AC1264" s="107"/>
      <c r="AD1264" s="118" t="s">
        <v>14754</v>
      </c>
      <c r="AE1264" s="118" t="s">
        <v>14755</v>
      </c>
      <c r="AF1264" s="107"/>
      <c r="AG1264" s="107"/>
      <c r="AH1264" s="107"/>
      <c r="AI1264" s="107"/>
      <c r="AJ1264" s="107"/>
      <c r="AK1264" s="107"/>
      <c r="AL1264" s="118" t="s">
        <v>14756</v>
      </c>
      <c r="AM1264" s="107"/>
      <c r="AN1264" s="118" t="s">
        <v>14757</v>
      </c>
      <c r="AO1264" s="107"/>
      <c r="AP1264" s="107"/>
      <c r="AQ1264" s="109"/>
      <c r="AR1264" s="109" t="str">
        <f>IFERROR(__xludf.DUMMYFUNCTION("IF(IFERROR(VLOOKUP(A1264, IMPORTRANGE(""https://docs.google.com/spreadsheets/d/1f7uHQQgxgff8nh6aFDrh_cqkeFpcVPsvJILesm778_0"", ""工作表1!A:B""), 2, FALSE), """") &lt;&gt; """", ""有縮圖"", ""無縮圖"")"),"無縮圖")</f>
        <v>無縮圖</v>
      </c>
      <c r="AS1264" s="107"/>
    </row>
    <row r="1265">
      <c r="A1265" s="114" t="s">
        <v>1019</v>
      </c>
      <c r="B1265" s="94"/>
      <c r="C1265" s="95"/>
      <c r="D1265" s="115" t="s">
        <v>2691</v>
      </c>
      <c r="E1265" s="97" t="s">
        <v>2345</v>
      </c>
      <c r="F1265" s="98"/>
      <c r="G1265" s="94" t="s">
        <v>14758</v>
      </c>
      <c r="H1265" s="99"/>
      <c r="I1265" s="99"/>
      <c r="J1265" s="110"/>
      <c r="K1265" s="94"/>
      <c r="L1265" s="111"/>
      <c r="M1265" s="112" t="b">
        <v>1</v>
      </c>
      <c r="N1265" s="113" t="b">
        <v>0</v>
      </c>
      <c r="O1265" s="113" t="b">
        <v>0</v>
      </c>
      <c r="P1265" s="113" t="b">
        <v>0</v>
      </c>
      <c r="Q1265" s="107"/>
      <c r="R1265" s="106" t="str">
        <f t="array" ref="R1265">IFERROR(INDEX('印量調查區'!G:G, MATCH(A1265, '印量調查區'!A:A, 0)), "")</f>
        <v/>
      </c>
      <c r="S1265" s="118" t="s">
        <v>14759</v>
      </c>
      <c r="T1265" s="107"/>
      <c r="U1265" s="107"/>
      <c r="V1265" s="107"/>
      <c r="W1265" s="107"/>
      <c r="X1265" s="107"/>
      <c r="Y1265" s="118" t="s">
        <v>14760</v>
      </c>
      <c r="Z1265" s="107"/>
      <c r="AA1265" s="107"/>
      <c r="AB1265" s="107"/>
      <c r="AC1265" s="107"/>
      <c r="AD1265" s="107"/>
      <c r="AE1265" s="107"/>
      <c r="AF1265" s="107"/>
      <c r="AG1265" s="107"/>
      <c r="AH1265" s="107"/>
      <c r="AI1265" s="107"/>
      <c r="AJ1265" s="107"/>
      <c r="AK1265" s="107"/>
      <c r="AL1265" s="118" t="s">
        <v>14761</v>
      </c>
      <c r="AM1265" s="107"/>
      <c r="AN1265" s="107"/>
      <c r="AO1265" s="105"/>
      <c r="AP1265" s="107"/>
      <c r="AQ1265" s="109"/>
      <c r="AR1265" s="109" t="str">
        <f>IFERROR(__xludf.DUMMYFUNCTION("IF(IFERROR(VLOOKUP(A1265, IMPORTRANGE(""https://docs.google.com/spreadsheets/d/1f7uHQQgxgff8nh6aFDrh_cqkeFpcVPsvJILesm778_0"", ""工作表1!A:B""), 2, FALSE), """") &lt;&gt; """", ""有縮圖"", ""無縮圖"")"),"有縮圖")</f>
        <v>有縮圖</v>
      </c>
      <c r="AS1265" s="107"/>
    </row>
    <row r="1266">
      <c r="A1266" s="114" t="s">
        <v>1020</v>
      </c>
      <c r="B1266" s="94" t="s">
        <v>8577</v>
      </c>
      <c r="C1266" s="95"/>
      <c r="D1266" s="116"/>
      <c r="E1266" s="97" t="s">
        <v>2066</v>
      </c>
      <c r="F1266" s="98"/>
      <c r="G1266" s="94" t="s">
        <v>144</v>
      </c>
      <c r="H1266" s="99"/>
      <c r="I1266" s="99"/>
      <c r="J1266" s="110"/>
      <c r="K1266" s="98"/>
      <c r="L1266" s="111"/>
      <c r="M1266" s="112" t="b">
        <v>1</v>
      </c>
      <c r="N1266" s="113" t="b">
        <v>0</v>
      </c>
      <c r="O1266" s="113" t="b">
        <v>0</v>
      </c>
      <c r="P1266" s="113" t="b">
        <v>0</v>
      </c>
      <c r="Q1266" s="107"/>
      <c r="R1266" s="106" t="str">
        <f t="array" ref="R1266">IFERROR(INDEX('印量調查區'!G:G, MATCH(A1266, '印量調查區'!A:A, 0)), "")</f>
        <v/>
      </c>
      <c r="S1266" s="118" t="s">
        <v>8581</v>
      </c>
      <c r="T1266" s="107"/>
      <c r="U1266" s="107"/>
      <c r="V1266" s="107"/>
      <c r="W1266" s="118" t="s">
        <v>8582</v>
      </c>
      <c r="X1266" s="107"/>
      <c r="Y1266" s="118" t="s">
        <v>8583</v>
      </c>
      <c r="Z1266" s="118" t="s">
        <v>8584</v>
      </c>
      <c r="AA1266" s="107"/>
      <c r="AB1266" s="107"/>
      <c r="AC1266" s="107"/>
      <c r="AD1266" s="107"/>
      <c r="AE1266" s="118" t="s">
        <v>8585</v>
      </c>
      <c r="AF1266" s="118" t="s">
        <v>8586</v>
      </c>
      <c r="AG1266" s="118" t="s">
        <v>8587</v>
      </c>
      <c r="AH1266" s="107"/>
      <c r="AI1266" s="107"/>
      <c r="AJ1266" s="118" t="s">
        <v>8588</v>
      </c>
      <c r="AK1266" s="107"/>
      <c r="AL1266" s="107"/>
      <c r="AM1266" s="107"/>
      <c r="AN1266" s="107"/>
      <c r="AO1266" s="107"/>
      <c r="AP1266" s="107"/>
      <c r="AQ1266" s="109"/>
      <c r="AR1266" s="109" t="str">
        <f>IFERROR(__xludf.DUMMYFUNCTION("IF(IFERROR(VLOOKUP(A1266, IMPORTRANGE(""https://docs.google.com/spreadsheets/d/1f7uHQQgxgff8nh6aFDrh_cqkeFpcVPsvJILesm778_0"", ""工作表1!A:B""), 2, FALSE), """") &lt;&gt; """", ""有縮圖"", ""無縮圖"")"),"有縮圖")</f>
        <v>有縮圖</v>
      </c>
      <c r="AS1266" s="107"/>
    </row>
    <row r="1267">
      <c r="A1267" s="114" t="s">
        <v>1021</v>
      </c>
      <c r="B1267" s="94"/>
      <c r="C1267" s="120" t="s">
        <v>610</v>
      </c>
      <c r="D1267" s="115" t="s">
        <v>3201</v>
      </c>
      <c r="E1267" s="96"/>
      <c r="F1267" s="98"/>
      <c r="G1267" s="94" t="s">
        <v>144</v>
      </c>
      <c r="H1267" s="100" t="s">
        <v>2792</v>
      </c>
      <c r="I1267" s="100" t="s">
        <v>367</v>
      </c>
      <c r="J1267" s="117" t="s">
        <v>145</v>
      </c>
      <c r="K1267" s="94" t="s">
        <v>14762</v>
      </c>
      <c r="L1267" s="111"/>
      <c r="M1267" s="112" t="b">
        <v>1</v>
      </c>
      <c r="N1267" s="113" t="b">
        <v>1</v>
      </c>
      <c r="O1267" s="113" t="b">
        <v>0</v>
      </c>
      <c r="P1267" s="113" t="b">
        <v>1</v>
      </c>
      <c r="Q1267" s="105"/>
      <c r="R1267" s="106" t="str">
        <f t="array" ref="R1267">IFERROR(INDEX('印量調查區'!G:G, MATCH(A1267, '印量調查區'!A:A, 0)), "")</f>
        <v/>
      </c>
      <c r="S1267" s="118" t="s">
        <v>7192</v>
      </c>
      <c r="T1267" s="107"/>
      <c r="U1267" s="118" t="s">
        <v>7193</v>
      </c>
      <c r="V1267" s="107"/>
      <c r="W1267" s="118" t="s">
        <v>7194</v>
      </c>
      <c r="X1267" s="107"/>
      <c r="Y1267" s="118" t="s">
        <v>7195</v>
      </c>
      <c r="Z1267" s="118" t="s">
        <v>7196</v>
      </c>
      <c r="AA1267" s="118" t="s">
        <v>7197</v>
      </c>
      <c r="AB1267" s="107"/>
      <c r="AC1267" s="107"/>
      <c r="AD1267" s="107"/>
      <c r="AE1267" s="105"/>
      <c r="AF1267" s="105"/>
      <c r="AG1267" s="107"/>
      <c r="AH1267" s="107"/>
      <c r="AI1267" s="107"/>
      <c r="AJ1267" s="107"/>
      <c r="AK1267" s="107"/>
      <c r="AL1267" s="118" t="s">
        <v>7199</v>
      </c>
      <c r="AM1267" s="107"/>
      <c r="AN1267" s="107"/>
      <c r="AO1267" s="118" t="s">
        <v>14763</v>
      </c>
      <c r="AP1267" s="107"/>
      <c r="AQ1267" s="109"/>
      <c r="AR1267" s="109" t="str">
        <f>IFERROR(__xludf.DUMMYFUNCTION("IF(IFERROR(VLOOKUP(A1267, IMPORTRANGE(""https://docs.google.com/spreadsheets/d/1f7uHQQgxgff8nh6aFDrh_cqkeFpcVPsvJILesm778_0"", ""工作表1!A:B""), 2, FALSE), """") &lt;&gt; """", ""有縮圖"", ""無縮圖"")"),"無縮圖")</f>
        <v>無縮圖</v>
      </c>
      <c r="AS1267" s="107"/>
    </row>
    <row r="1268">
      <c r="A1268" s="114" t="s">
        <v>1022</v>
      </c>
      <c r="B1268" s="94"/>
      <c r="C1268" s="95"/>
      <c r="D1268" s="115" t="s">
        <v>1965</v>
      </c>
      <c r="E1268" s="115" t="s">
        <v>1950</v>
      </c>
      <c r="F1268" s="98"/>
      <c r="G1268" s="94" t="s">
        <v>144</v>
      </c>
      <c r="H1268" s="99"/>
      <c r="I1268" s="99"/>
      <c r="J1268" s="110"/>
      <c r="K1268" s="98"/>
      <c r="L1268" s="111"/>
      <c r="M1268" s="112" t="b">
        <v>1</v>
      </c>
      <c r="N1268" s="113" t="b">
        <v>0</v>
      </c>
      <c r="O1268" s="113" t="b">
        <v>0</v>
      </c>
      <c r="P1268" s="113" t="b">
        <v>0</v>
      </c>
      <c r="Q1268" s="107"/>
      <c r="R1268" s="106" t="str">
        <f t="array" ref="R1268">IFERROR(INDEX('印量調查區'!G:G, MATCH(A1268, '印量調查區'!A:A, 0)), "")</f>
        <v/>
      </c>
      <c r="T1268" s="107"/>
      <c r="U1268" s="107"/>
      <c r="V1268" s="107"/>
      <c r="W1268" s="118" t="s">
        <v>14764</v>
      </c>
      <c r="X1268" s="107"/>
      <c r="Y1268" s="107"/>
      <c r="Z1268" s="107"/>
      <c r="AA1268" s="107"/>
      <c r="AB1268" s="107"/>
      <c r="AC1268" s="107"/>
      <c r="AD1268" s="107"/>
      <c r="AE1268" s="107"/>
      <c r="AF1268" s="107"/>
      <c r="AG1268" s="107"/>
      <c r="AH1268" s="107"/>
      <c r="AI1268" s="107"/>
      <c r="AJ1268" s="107"/>
      <c r="AK1268" s="107"/>
      <c r="AL1268" s="107"/>
      <c r="AM1268" s="107"/>
      <c r="AN1268" s="107"/>
      <c r="AO1268" s="107"/>
      <c r="AP1268" s="107"/>
      <c r="AQ1268" s="109"/>
      <c r="AR1268" s="109" t="str">
        <f>IFERROR(__xludf.DUMMYFUNCTION("IF(IFERROR(VLOOKUP(A1268, IMPORTRANGE(""https://docs.google.com/spreadsheets/d/1f7uHQQgxgff8nh6aFDrh_cqkeFpcVPsvJILesm778_0"", ""工作表1!A:B""), 2, FALSE), """") &lt;&gt; """", ""有縮圖"", ""無縮圖"")"),"無縮圖")</f>
        <v>無縮圖</v>
      </c>
      <c r="AS1268" s="107"/>
    </row>
    <row r="1269">
      <c r="A1269" s="114" t="s">
        <v>1023</v>
      </c>
      <c r="B1269" s="94"/>
      <c r="C1269" s="95"/>
      <c r="D1269" s="115" t="s">
        <v>2029</v>
      </c>
      <c r="E1269" s="115" t="s">
        <v>2024</v>
      </c>
      <c r="F1269" s="98"/>
      <c r="G1269" s="94" t="s">
        <v>144</v>
      </c>
      <c r="H1269" s="100" t="s">
        <v>34</v>
      </c>
      <c r="I1269" s="100" t="s">
        <v>108</v>
      </c>
      <c r="J1269" s="117" t="s">
        <v>7350</v>
      </c>
      <c r="K1269" s="117" t="s">
        <v>14765</v>
      </c>
      <c r="L1269" s="367" t="str">
        <f>L1686</f>
        <v/>
      </c>
      <c r="M1269" s="112" t="b">
        <v>1</v>
      </c>
      <c r="N1269" s="113" t="b">
        <v>1</v>
      </c>
      <c r="O1269" s="113" t="b">
        <v>1</v>
      </c>
      <c r="P1269" s="113" t="b">
        <v>1</v>
      </c>
      <c r="Q1269" s="107"/>
      <c r="R1269" s="106" t="str">
        <f t="array" ref="R1269">IFERROR(INDEX('印量調查區'!G:G, MATCH(A1269, '印量調查區'!A:A, 0)), "")</f>
        <v/>
      </c>
      <c r="S1269" s="118" t="s">
        <v>7354</v>
      </c>
      <c r="T1269" s="118" t="s">
        <v>7355</v>
      </c>
      <c r="U1269" s="118" t="s">
        <v>7357</v>
      </c>
      <c r="V1269" s="107"/>
      <c r="W1269" s="118" t="s">
        <v>7358</v>
      </c>
      <c r="X1269" s="118" t="s">
        <v>7360</v>
      </c>
      <c r="Y1269" s="107"/>
      <c r="Z1269" s="118" t="s">
        <v>7361</v>
      </c>
      <c r="AA1269" s="118" t="s">
        <v>7363</v>
      </c>
      <c r="AB1269" s="107"/>
      <c r="AC1269" s="107"/>
      <c r="AD1269" s="118" t="s">
        <v>7367</v>
      </c>
      <c r="AE1269" s="107"/>
      <c r="AF1269" s="107"/>
      <c r="AG1269" s="118" t="s">
        <v>7368</v>
      </c>
      <c r="AH1269" s="107"/>
      <c r="AI1269" s="118" t="s">
        <v>7370</v>
      </c>
      <c r="AJ1269" s="118" t="s">
        <v>7371</v>
      </c>
      <c r="AK1269" s="107"/>
      <c r="AL1269" s="118" t="s">
        <v>7374</v>
      </c>
      <c r="AM1269" s="107"/>
      <c r="AN1269" s="118" t="s">
        <v>14766</v>
      </c>
      <c r="AO1269" s="118" t="s">
        <v>14767</v>
      </c>
      <c r="AP1269" s="105" t="str">
        <f>AP1686</f>
        <v/>
      </c>
      <c r="AQ1269" s="109"/>
      <c r="AR1269" s="109" t="str">
        <f>IFERROR(__xludf.DUMMYFUNCTION("IF(IFERROR(VLOOKUP(A1269, IMPORTRANGE(""https://docs.google.com/spreadsheets/d/1f7uHQQgxgff8nh6aFDrh_cqkeFpcVPsvJILesm778_0"", ""工作表1!A:B""), 2, FALSE), """") &lt;&gt; """", ""有縮圖"", ""無縮圖"")"),"有縮圖")</f>
        <v>有縮圖</v>
      </c>
      <c r="AS1269" s="107"/>
    </row>
    <row r="1270">
      <c r="A1270" s="114" t="s">
        <v>1024</v>
      </c>
      <c r="B1270" s="94"/>
      <c r="C1270" s="95"/>
      <c r="D1270" s="116"/>
      <c r="E1270" s="115" t="s">
        <v>3596</v>
      </c>
      <c r="F1270" s="98"/>
      <c r="G1270" s="94" t="s">
        <v>144</v>
      </c>
      <c r="H1270" s="99"/>
      <c r="I1270" s="99"/>
      <c r="J1270" s="110"/>
      <c r="K1270" s="98"/>
      <c r="L1270" s="111"/>
      <c r="M1270" s="112" t="b">
        <v>1</v>
      </c>
      <c r="N1270" s="113" t="b">
        <v>0</v>
      </c>
      <c r="O1270" s="113" t="b">
        <v>0</v>
      </c>
      <c r="P1270" s="113" t="b">
        <v>0</v>
      </c>
      <c r="Q1270" s="107"/>
      <c r="R1270" s="106" t="str">
        <f t="array" ref="R1270">IFERROR(INDEX('印量調查區'!G:G, MATCH(A1270, '印量調查區'!A:A, 0)), "")</f>
        <v/>
      </c>
      <c r="S1270" s="118" t="s">
        <v>14362</v>
      </c>
      <c r="T1270" s="107"/>
      <c r="U1270" s="107"/>
      <c r="V1270" s="107"/>
      <c r="W1270" s="107"/>
      <c r="X1270" s="107"/>
      <c r="Y1270" s="107"/>
      <c r="Z1270" s="107"/>
      <c r="AA1270" s="107"/>
      <c r="AB1270" s="107"/>
      <c r="AC1270" s="107"/>
      <c r="AD1270" s="107"/>
      <c r="AE1270" s="107"/>
      <c r="AF1270" s="107"/>
      <c r="AG1270" s="107"/>
      <c r="AH1270" s="107"/>
      <c r="AI1270" s="107"/>
      <c r="AJ1270" s="107"/>
      <c r="AK1270" s="107"/>
      <c r="AL1270" s="107"/>
      <c r="AM1270" s="107"/>
      <c r="AN1270" s="107"/>
      <c r="AO1270" s="107"/>
      <c r="AP1270" s="107"/>
      <c r="AQ1270" s="109"/>
      <c r="AR1270" s="109" t="str">
        <f>IFERROR(__xludf.DUMMYFUNCTION("IF(IFERROR(VLOOKUP(A1270, IMPORTRANGE(""https://docs.google.com/spreadsheets/d/1f7uHQQgxgff8nh6aFDrh_cqkeFpcVPsvJILesm778_0"", ""工作表1!A:B""), 2, FALSE), """") &lt;&gt; """", ""有縮圖"", ""無縮圖"")"),"無縮圖")</f>
        <v>無縮圖</v>
      </c>
      <c r="AS1270" s="107"/>
    </row>
    <row r="1271">
      <c r="A1271" s="114" t="s">
        <v>1025</v>
      </c>
      <c r="B1271" s="94"/>
      <c r="C1271" s="95"/>
      <c r="D1271" s="115" t="s">
        <v>2376</v>
      </c>
      <c r="E1271" s="115" t="s">
        <v>2376</v>
      </c>
      <c r="F1271" s="98"/>
      <c r="G1271" s="94" t="s">
        <v>3240</v>
      </c>
      <c r="H1271" s="99"/>
      <c r="I1271" s="99"/>
      <c r="J1271" s="110"/>
      <c r="K1271" s="98"/>
      <c r="L1271" s="111"/>
      <c r="M1271" s="112" t="b">
        <v>1</v>
      </c>
      <c r="N1271" s="113" t="b">
        <v>0</v>
      </c>
      <c r="O1271" s="113" t="b">
        <v>0</v>
      </c>
      <c r="P1271" s="113" t="b">
        <v>0</v>
      </c>
      <c r="Q1271" s="107"/>
      <c r="R1271" s="106" t="str">
        <f t="array" ref="R1271">IFERROR(INDEX('印量調查區'!G:G, MATCH(A1271, '印量調查區'!A:A, 0)), "")</f>
        <v/>
      </c>
      <c r="S1271" s="118" t="s">
        <v>9451</v>
      </c>
      <c r="T1271" s="107"/>
      <c r="U1271" s="107"/>
      <c r="V1271" s="107"/>
      <c r="W1271" s="107"/>
      <c r="X1271" s="107"/>
      <c r="Y1271" s="107"/>
      <c r="Z1271" s="107"/>
      <c r="AA1271" s="107"/>
      <c r="AB1271" s="107"/>
      <c r="AC1271" s="107"/>
      <c r="AD1271" s="107"/>
      <c r="AE1271" s="118" t="s">
        <v>14768</v>
      </c>
      <c r="AF1271" s="107"/>
      <c r="AG1271" s="107"/>
      <c r="AH1271" s="107"/>
      <c r="AI1271" s="107"/>
      <c r="AJ1271" s="107"/>
      <c r="AK1271" s="107"/>
      <c r="AL1271" s="107"/>
      <c r="AM1271" s="107"/>
      <c r="AN1271" s="107"/>
      <c r="AO1271" s="107"/>
      <c r="AP1271" s="107"/>
      <c r="AQ1271" s="109"/>
      <c r="AR1271" s="109" t="str">
        <f>IFERROR(__xludf.DUMMYFUNCTION("IF(IFERROR(VLOOKUP(A1271, IMPORTRANGE(""https://docs.google.com/spreadsheets/d/1f7uHQQgxgff8nh6aFDrh_cqkeFpcVPsvJILesm778_0"", ""工作表1!A:B""), 2, FALSE), """") &lt;&gt; """", ""有縮圖"", ""無縮圖"")"),"無縮圖")</f>
        <v>無縮圖</v>
      </c>
      <c r="AS1271" s="107"/>
    </row>
    <row r="1272">
      <c r="A1272" s="114" t="s">
        <v>1026</v>
      </c>
      <c r="B1272" s="94"/>
      <c r="C1272" s="95"/>
      <c r="D1272" s="115" t="s">
        <v>3018</v>
      </c>
      <c r="E1272" s="115" t="s">
        <v>3018</v>
      </c>
      <c r="F1272" s="98"/>
      <c r="G1272" s="94" t="s">
        <v>305</v>
      </c>
      <c r="H1272" s="99"/>
      <c r="I1272" s="99"/>
      <c r="J1272" s="110"/>
      <c r="K1272" s="98"/>
      <c r="L1272" s="111"/>
      <c r="M1272" s="112" t="b">
        <v>1</v>
      </c>
      <c r="N1272" s="113" t="b">
        <v>0</v>
      </c>
      <c r="O1272" s="113" t="b">
        <v>0</v>
      </c>
      <c r="P1272" s="113" t="b">
        <v>0</v>
      </c>
      <c r="Q1272" s="107"/>
      <c r="R1272" s="106" t="str">
        <f t="array" ref="R1272">IFERROR(INDEX('印量調查區'!G:G, MATCH(A1272, '印量調查區'!A:A, 0)), "")</f>
        <v/>
      </c>
      <c r="S1272" s="107"/>
      <c r="T1272" s="107"/>
      <c r="U1272" s="107"/>
      <c r="V1272" s="107"/>
      <c r="W1272" s="118" t="s">
        <v>14769</v>
      </c>
      <c r="X1272" s="107"/>
      <c r="Y1272" s="107"/>
      <c r="Z1272" s="118" t="s">
        <v>14770</v>
      </c>
      <c r="AA1272" s="118" t="s">
        <v>14771</v>
      </c>
      <c r="AB1272" s="107"/>
      <c r="AC1272" s="107"/>
      <c r="AD1272" s="107"/>
      <c r="AE1272" s="107"/>
      <c r="AF1272" s="118" t="s">
        <v>14772</v>
      </c>
      <c r="AG1272" s="118" t="s">
        <v>14773</v>
      </c>
      <c r="AH1272" s="107"/>
      <c r="AI1272" s="107"/>
      <c r="AJ1272" s="107"/>
      <c r="AK1272" s="107"/>
      <c r="AL1272" s="118" t="s">
        <v>14774</v>
      </c>
      <c r="AM1272" s="107"/>
      <c r="AN1272" s="107"/>
      <c r="AO1272" s="107"/>
      <c r="AP1272" s="107"/>
      <c r="AQ1272" s="109"/>
      <c r="AR1272" s="109" t="str">
        <f>IFERROR(__xludf.DUMMYFUNCTION("IF(IFERROR(VLOOKUP(A1272, IMPORTRANGE(""https://docs.google.com/spreadsheets/d/1f7uHQQgxgff8nh6aFDrh_cqkeFpcVPsvJILesm778_0"", ""工作表1!A:B""), 2, FALSE), """") &lt;&gt; """", ""有縮圖"", ""無縮圖"")"),"無縮圖")</f>
        <v>無縮圖</v>
      </c>
      <c r="AS1272" s="107"/>
    </row>
    <row r="1273">
      <c r="A1273" s="114" t="s">
        <v>1028</v>
      </c>
      <c r="B1273" s="94"/>
      <c r="C1273" s="95"/>
      <c r="D1273" s="116"/>
      <c r="E1273" s="115" t="s">
        <v>3776</v>
      </c>
      <c r="F1273" s="98"/>
      <c r="G1273" s="94" t="s">
        <v>2088</v>
      </c>
      <c r="H1273" s="99"/>
      <c r="I1273" s="99"/>
      <c r="J1273" s="110"/>
      <c r="K1273" s="98"/>
      <c r="L1273" s="111"/>
      <c r="M1273" s="112" t="b">
        <v>1</v>
      </c>
      <c r="N1273" s="113" t="b">
        <v>0</v>
      </c>
      <c r="O1273" s="113" t="b">
        <v>0</v>
      </c>
      <c r="P1273" s="113" t="b">
        <v>0</v>
      </c>
      <c r="Q1273" s="107"/>
      <c r="R1273" s="106" t="str">
        <f t="array" ref="R1273">IFERROR(INDEX('印量調查區'!G:G, MATCH(A1273, '印量調查區'!A:A, 0)), "")</f>
        <v/>
      </c>
      <c r="S1273" s="107"/>
      <c r="T1273" s="107"/>
      <c r="U1273" s="107"/>
      <c r="V1273" s="107"/>
      <c r="W1273" s="118" t="s">
        <v>14049</v>
      </c>
      <c r="X1273" s="107"/>
      <c r="Y1273" s="107"/>
      <c r="Z1273" s="107"/>
      <c r="AA1273" s="107"/>
      <c r="AB1273" s="107"/>
      <c r="AC1273" s="107"/>
      <c r="AD1273" s="107"/>
      <c r="AE1273" s="118" t="s">
        <v>14050</v>
      </c>
      <c r="AF1273" s="107"/>
      <c r="AG1273" s="107"/>
      <c r="AH1273" s="107"/>
      <c r="AI1273" s="107"/>
      <c r="AJ1273" s="107"/>
      <c r="AK1273" s="118" t="s">
        <v>14051</v>
      </c>
      <c r="AL1273" s="107"/>
      <c r="AM1273" s="107"/>
      <c r="AN1273" s="107"/>
      <c r="AO1273" s="107"/>
      <c r="AP1273" s="107"/>
      <c r="AQ1273" s="109"/>
      <c r="AR1273" s="109" t="str">
        <f>IFERROR(__xludf.DUMMYFUNCTION("IF(IFERROR(VLOOKUP(A1273, IMPORTRANGE(""https://docs.google.com/spreadsheets/d/1f7uHQQgxgff8nh6aFDrh_cqkeFpcVPsvJILesm778_0"", ""工作表1!A:B""), 2, FALSE), """") &lt;&gt; """", ""有縮圖"", ""無縮圖"")"),"無縮圖")</f>
        <v>無縮圖</v>
      </c>
      <c r="AS1273" s="107"/>
    </row>
    <row r="1274">
      <c r="A1274" s="352" t="s">
        <v>1031</v>
      </c>
      <c r="B1274" s="94"/>
      <c r="C1274" s="95"/>
      <c r="D1274" s="115" t="s">
        <v>2603</v>
      </c>
      <c r="E1274" s="116"/>
      <c r="F1274" s="98"/>
      <c r="G1274" s="94" t="s">
        <v>144</v>
      </c>
      <c r="H1274" s="99"/>
      <c r="I1274" s="100" t="s">
        <v>108</v>
      </c>
      <c r="J1274" s="117" t="s">
        <v>145</v>
      </c>
      <c r="K1274" s="98"/>
      <c r="L1274" s="111"/>
      <c r="M1274" s="112" t="b">
        <v>1</v>
      </c>
      <c r="N1274" s="113" t="b">
        <v>1</v>
      </c>
      <c r="O1274" s="113" t="b">
        <v>0</v>
      </c>
      <c r="P1274" s="113" t="b">
        <v>0</v>
      </c>
      <c r="Q1274" s="107"/>
      <c r="R1274" s="106" t="str">
        <f t="array" ref="R1274">IFERROR(INDEX('印量調查區'!G:G, MATCH(A1274, '印量調查區'!A:A, 0)), "")</f>
        <v/>
      </c>
      <c r="S1274" s="105" t="s">
        <v>3495</v>
      </c>
      <c r="T1274" s="107"/>
      <c r="U1274" s="107"/>
      <c r="V1274" s="107"/>
      <c r="W1274" s="105" t="s">
        <v>3629</v>
      </c>
      <c r="X1274" s="107"/>
      <c r="Y1274" s="105" t="s">
        <v>118</v>
      </c>
      <c r="Z1274" s="105" t="s">
        <v>3062</v>
      </c>
      <c r="AA1274" s="107"/>
      <c r="AB1274" s="107"/>
      <c r="AC1274" s="107"/>
      <c r="AD1274" s="107"/>
      <c r="AE1274" s="105" t="s">
        <v>124</v>
      </c>
      <c r="AF1274" s="105" t="s">
        <v>126</v>
      </c>
      <c r="AG1274" s="105" t="s">
        <v>127</v>
      </c>
      <c r="AH1274" s="107"/>
      <c r="AI1274" s="105" t="s">
        <v>129</v>
      </c>
      <c r="AJ1274" s="105" t="s">
        <v>130</v>
      </c>
      <c r="AK1274" s="107"/>
      <c r="AL1274" s="107"/>
      <c r="AM1274" s="107"/>
      <c r="AN1274" s="107"/>
      <c r="AO1274" s="107"/>
      <c r="AP1274" s="107"/>
      <c r="AQ1274" s="109"/>
      <c r="AR1274" s="109" t="str">
        <f>IFERROR(__xludf.DUMMYFUNCTION("IF(IFERROR(VLOOKUP(A1274, IMPORTRANGE(""https://docs.google.com/spreadsheets/d/1f7uHQQgxgff8nh6aFDrh_cqkeFpcVPsvJILesm778_0"", ""工作表1!A:B""), 2, FALSE), """") &lt;&gt; """", ""有縮圖"", ""無縮圖"")"),"無縮圖")</f>
        <v>無縮圖</v>
      </c>
      <c r="AS1274" s="107"/>
    </row>
    <row r="1275">
      <c r="A1275" s="114" t="s">
        <v>1032</v>
      </c>
      <c r="B1275" s="94"/>
      <c r="C1275" s="95"/>
      <c r="D1275" s="96"/>
      <c r="E1275" s="115" t="s">
        <v>2698</v>
      </c>
      <c r="F1275" s="98"/>
      <c r="G1275" s="94" t="s">
        <v>2088</v>
      </c>
      <c r="H1275" s="99"/>
      <c r="I1275" s="99"/>
      <c r="J1275" s="110"/>
      <c r="K1275" s="98"/>
      <c r="L1275" s="111"/>
      <c r="M1275" s="112" t="b">
        <v>1</v>
      </c>
      <c r="N1275" s="113" t="b">
        <v>0</v>
      </c>
      <c r="O1275" s="113" t="b">
        <v>0</v>
      </c>
      <c r="P1275" s="113" t="b">
        <v>0</v>
      </c>
      <c r="Q1275" s="107"/>
      <c r="R1275" s="106" t="str">
        <f t="array" ref="R1275">IFERROR(INDEX('印量調查區'!G:G, MATCH(A1275, '印量調查區'!A:A, 0)), "")</f>
        <v/>
      </c>
      <c r="S1275" s="107"/>
      <c r="T1275" s="107"/>
      <c r="U1275" s="107"/>
      <c r="V1275" s="107"/>
      <c r="W1275" s="118" t="s">
        <v>14775</v>
      </c>
      <c r="X1275" s="107"/>
      <c r="Y1275" s="107"/>
      <c r="Z1275" s="105"/>
      <c r="AA1275" s="107"/>
      <c r="AB1275" s="107"/>
      <c r="AC1275" s="107"/>
      <c r="AD1275" s="107"/>
      <c r="AE1275" s="118" t="s">
        <v>14776</v>
      </c>
      <c r="AF1275" s="107"/>
      <c r="AG1275" s="107"/>
      <c r="AH1275" s="107"/>
      <c r="AI1275" s="107"/>
      <c r="AJ1275" s="105"/>
      <c r="AK1275" s="107"/>
      <c r="AL1275" s="118" t="s">
        <v>14777</v>
      </c>
      <c r="AM1275" s="107"/>
      <c r="AN1275" s="107"/>
      <c r="AO1275" s="107"/>
      <c r="AP1275" s="107"/>
      <c r="AQ1275" s="109"/>
      <c r="AR1275" s="109" t="str">
        <f>IFERROR(__xludf.DUMMYFUNCTION("IF(IFERROR(VLOOKUP(A1275, IMPORTRANGE(""https://docs.google.com/spreadsheets/d/1f7uHQQgxgff8nh6aFDrh_cqkeFpcVPsvJILesm778_0"", ""工作表1!A:B""), 2, FALSE), """") &lt;&gt; """", ""有縮圖"", ""無縮圖"")"),"無縮圖")</f>
        <v>無縮圖</v>
      </c>
      <c r="AS1275" s="107"/>
    </row>
    <row r="1276">
      <c r="A1276" s="114" t="s">
        <v>1033</v>
      </c>
      <c r="B1276" s="94" t="s">
        <v>14052</v>
      </c>
      <c r="C1276" s="95"/>
      <c r="D1276" s="97" t="s">
        <v>2854</v>
      </c>
      <c r="E1276" s="115" t="s">
        <v>2854</v>
      </c>
      <c r="F1276" s="98"/>
      <c r="G1276" s="94" t="s">
        <v>2088</v>
      </c>
      <c r="H1276" s="99"/>
      <c r="I1276" s="99"/>
      <c r="J1276" s="110"/>
      <c r="K1276" s="98"/>
      <c r="L1276" s="111"/>
      <c r="M1276" s="112" t="b">
        <v>1</v>
      </c>
      <c r="N1276" s="113" t="b">
        <v>0</v>
      </c>
      <c r="O1276" s="113" t="b">
        <v>1</v>
      </c>
      <c r="P1276" s="113" t="b">
        <v>0</v>
      </c>
      <c r="Q1276" s="107"/>
      <c r="R1276" s="106" t="str">
        <f t="array" ref="R1276">IFERROR(INDEX('印量調查區'!G:G, MATCH(A1276, '印量調查區'!A:A, 0)), "")</f>
        <v/>
      </c>
      <c r="S1276" s="118" t="s">
        <v>14054</v>
      </c>
      <c r="T1276" s="105"/>
      <c r="U1276" s="107"/>
      <c r="V1276" s="107"/>
      <c r="W1276" s="118" t="s">
        <v>14055</v>
      </c>
      <c r="X1276" s="107"/>
      <c r="Y1276" s="107"/>
      <c r="Z1276" s="107"/>
      <c r="AA1276" s="107"/>
      <c r="AB1276" s="107"/>
      <c r="AC1276" s="107"/>
      <c r="AD1276" s="118" t="s">
        <v>14056</v>
      </c>
      <c r="AE1276" s="118" t="s">
        <v>14057</v>
      </c>
      <c r="AF1276" s="118" t="s">
        <v>14058</v>
      </c>
      <c r="AG1276" s="118" t="s">
        <v>14059</v>
      </c>
      <c r="AH1276" s="107"/>
      <c r="AI1276" s="107"/>
      <c r="AJ1276" s="107"/>
      <c r="AK1276" s="107"/>
      <c r="AL1276" s="107"/>
      <c r="AM1276" s="107"/>
      <c r="AN1276" s="118" t="s">
        <v>14778</v>
      </c>
      <c r="AO1276" s="107"/>
      <c r="AP1276" s="107"/>
      <c r="AQ1276" s="109"/>
      <c r="AR1276" s="109" t="str">
        <f>IFERROR(__xludf.DUMMYFUNCTION("IF(IFERROR(VLOOKUP(A1276, IMPORTRANGE(""https://docs.google.com/spreadsheets/d/1f7uHQQgxgff8nh6aFDrh_cqkeFpcVPsvJILesm778_0"", ""工作表1!A:B""), 2, FALSE), """") &lt;&gt; """", ""有縮圖"", ""無縮圖"")"),"無縮圖")</f>
        <v>無縮圖</v>
      </c>
      <c r="AS1276" s="107"/>
    </row>
    <row r="1277">
      <c r="A1277" s="114" t="s">
        <v>1034</v>
      </c>
      <c r="B1277" s="94" t="s">
        <v>10323</v>
      </c>
      <c r="C1277" s="120" t="s">
        <v>2117</v>
      </c>
      <c r="D1277" s="115" t="s">
        <v>2117</v>
      </c>
      <c r="E1277" s="116"/>
      <c r="F1277" s="98"/>
      <c r="G1277" s="94" t="s">
        <v>7736</v>
      </c>
      <c r="H1277" s="99"/>
      <c r="I1277" s="99"/>
      <c r="J1277" s="110"/>
      <c r="K1277" s="98"/>
      <c r="L1277" s="111"/>
      <c r="M1277" s="112" t="b">
        <v>1</v>
      </c>
      <c r="N1277" s="113" t="b">
        <v>0</v>
      </c>
      <c r="O1277" s="113" t="b">
        <v>0</v>
      </c>
      <c r="P1277" s="113" t="b">
        <v>0</v>
      </c>
      <c r="Q1277" s="107"/>
      <c r="R1277" s="106" t="str">
        <f t="array" ref="R1277">IFERROR(INDEX('印量調查區'!G:G, MATCH(A1277, '印量調查區'!A:A, 0)), "")</f>
        <v/>
      </c>
      <c r="S1277" s="107"/>
      <c r="T1277" s="107"/>
      <c r="U1277" s="107"/>
      <c r="V1277" s="107"/>
      <c r="W1277" s="118" t="s">
        <v>10327</v>
      </c>
      <c r="X1277" s="107"/>
      <c r="Y1277" s="118" t="s">
        <v>10328</v>
      </c>
      <c r="Z1277" s="118" t="s">
        <v>10329</v>
      </c>
      <c r="AA1277" s="118" t="s">
        <v>10330</v>
      </c>
      <c r="AB1277" s="107"/>
      <c r="AC1277" s="107"/>
      <c r="AD1277" s="107"/>
      <c r="AE1277" s="107"/>
      <c r="AF1277" s="118" t="s">
        <v>10331</v>
      </c>
      <c r="AG1277" s="107"/>
      <c r="AH1277" s="107"/>
      <c r="AI1277" s="107"/>
      <c r="AJ1277" s="107"/>
      <c r="AK1277" s="107"/>
      <c r="AL1277" s="107"/>
      <c r="AM1277" s="118" t="s">
        <v>10332</v>
      </c>
      <c r="AN1277" s="107"/>
      <c r="AO1277" s="107"/>
      <c r="AP1277" s="107"/>
      <c r="AQ1277" s="109"/>
      <c r="AR1277" s="109" t="str">
        <f>IFERROR(__xludf.DUMMYFUNCTION("IF(IFERROR(VLOOKUP(A1277, IMPORTRANGE(""https://docs.google.com/spreadsheets/d/1f7uHQQgxgff8nh6aFDrh_cqkeFpcVPsvJILesm778_0"", ""工作表1!A:B""), 2, FALSE), """") &lt;&gt; """", ""有縮圖"", ""無縮圖"")"),"無縮圖")</f>
        <v>無縮圖</v>
      </c>
      <c r="AS1277" s="107"/>
    </row>
    <row r="1278">
      <c r="A1278" s="114" t="s">
        <v>1036</v>
      </c>
      <c r="B1278" s="94"/>
      <c r="C1278" s="120" t="s">
        <v>2417</v>
      </c>
      <c r="D1278" s="96"/>
      <c r="E1278" s="116"/>
      <c r="F1278" s="98"/>
      <c r="G1278" s="94" t="s">
        <v>305</v>
      </c>
      <c r="H1278" s="100"/>
      <c r="I1278" s="100"/>
      <c r="J1278" s="211"/>
      <c r="K1278" s="94"/>
      <c r="L1278" s="111"/>
      <c r="M1278" s="112" t="b">
        <v>1</v>
      </c>
      <c r="N1278" s="113" t="b">
        <v>0</v>
      </c>
      <c r="O1278" s="113" t="b">
        <v>0</v>
      </c>
      <c r="P1278" s="113" t="b">
        <v>0</v>
      </c>
      <c r="Q1278" s="107"/>
      <c r="R1278" s="106" t="str">
        <f t="array" ref="R1278">IFERROR(INDEX('印量調查區'!G:G, MATCH(A1278, '印量調查區'!A:A, 0)), "")</f>
        <v/>
      </c>
      <c r="S1278" s="107"/>
      <c r="T1278" s="107"/>
      <c r="U1278" s="107"/>
      <c r="V1278" s="107"/>
      <c r="W1278" s="118" t="s">
        <v>9458</v>
      </c>
      <c r="X1278" s="118" t="s">
        <v>9459</v>
      </c>
      <c r="Y1278" s="107"/>
      <c r="Z1278" s="118" t="s">
        <v>9460</v>
      </c>
      <c r="AA1278" s="118" t="s">
        <v>9461</v>
      </c>
      <c r="AB1278" s="107"/>
      <c r="AC1278" s="107"/>
      <c r="AD1278" s="107"/>
      <c r="AE1278" s="105"/>
      <c r="AF1278" s="107"/>
      <c r="AG1278" s="107"/>
      <c r="AH1278" s="107"/>
      <c r="AI1278" s="107"/>
      <c r="AJ1278" s="107"/>
      <c r="AK1278" s="107"/>
      <c r="AL1278" s="105"/>
      <c r="AM1278" s="107"/>
      <c r="AN1278" s="107"/>
      <c r="AO1278" s="105"/>
      <c r="AP1278" s="107"/>
      <c r="AQ1278" s="109"/>
      <c r="AR1278" s="109" t="str">
        <f>IFERROR(__xludf.DUMMYFUNCTION("IF(IFERROR(VLOOKUP(A1278, IMPORTRANGE(""https://docs.google.com/spreadsheets/d/1f7uHQQgxgff8nh6aFDrh_cqkeFpcVPsvJILesm778_0"", ""工作表1!A:B""), 2, FALSE), """") &lt;&gt; """", ""有縮圖"", ""無縮圖"")"),"無縮圖")</f>
        <v>無縮圖</v>
      </c>
      <c r="AS1278" s="107"/>
    </row>
    <row r="1279">
      <c r="A1279" s="114" t="s">
        <v>1037</v>
      </c>
      <c r="B1279" s="94"/>
      <c r="C1279" s="120" t="s">
        <v>2085</v>
      </c>
      <c r="D1279" s="97" t="s">
        <v>2085</v>
      </c>
      <c r="E1279" s="116"/>
      <c r="F1279" s="98"/>
      <c r="G1279" s="94" t="s">
        <v>2088</v>
      </c>
      <c r="H1279" s="100"/>
      <c r="I1279" s="100"/>
      <c r="J1279" s="101"/>
      <c r="K1279" s="94"/>
      <c r="L1279" s="111"/>
      <c r="M1279" s="112" t="b">
        <v>1</v>
      </c>
      <c r="N1279" s="113" t="b">
        <v>0</v>
      </c>
      <c r="O1279" s="113" t="b">
        <v>0</v>
      </c>
      <c r="P1279" s="113" t="b">
        <v>0</v>
      </c>
      <c r="Q1279" s="107"/>
      <c r="R1279" s="106" t="str">
        <f t="array" ref="R1279">IFERROR(INDEX('印量調查區'!G:G, MATCH(A1279, '印量調查區'!A:A, 0)), "")</f>
        <v/>
      </c>
      <c r="S1279" s="107"/>
      <c r="T1279" s="107"/>
      <c r="U1279" s="107"/>
      <c r="V1279" s="107"/>
      <c r="W1279" s="118" t="s">
        <v>14779</v>
      </c>
      <c r="X1279" s="107"/>
      <c r="Y1279" s="107"/>
      <c r="Z1279" s="107"/>
      <c r="AA1279" s="107"/>
      <c r="AB1279" s="107"/>
      <c r="AC1279" s="107"/>
      <c r="AD1279" s="107"/>
      <c r="AE1279" s="118" t="s">
        <v>14780</v>
      </c>
      <c r="AF1279" s="118" t="s">
        <v>14781</v>
      </c>
      <c r="AG1279" s="107"/>
      <c r="AH1279" s="107"/>
      <c r="AI1279" s="107"/>
      <c r="AJ1279" s="107"/>
      <c r="AK1279" s="107"/>
      <c r="AL1279" s="107"/>
      <c r="AM1279" s="107"/>
      <c r="AN1279" s="107"/>
      <c r="AO1279" s="105"/>
      <c r="AP1279" s="107"/>
      <c r="AQ1279" s="109"/>
      <c r="AR1279" s="109" t="str">
        <f>IFERROR(__xludf.DUMMYFUNCTION("IF(IFERROR(VLOOKUP(A1279, IMPORTRANGE(""https://docs.google.com/spreadsheets/d/1f7uHQQgxgff8nh6aFDrh_cqkeFpcVPsvJILesm778_0"", ""工作表1!A:B""), 2, FALSE), """") &lt;&gt; """", ""有縮圖"", ""無縮圖"")"),"無縮圖")</f>
        <v>無縮圖</v>
      </c>
      <c r="AS1279" s="107"/>
    </row>
    <row r="1280">
      <c r="A1280" s="114" t="s">
        <v>1038</v>
      </c>
      <c r="B1280" s="94"/>
      <c r="C1280" s="120" t="s">
        <v>2676</v>
      </c>
      <c r="D1280" s="96"/>
      <c r="E1280" s="97" t="s">
        <v>3777</v>
      </c>
      <c r="F1280" s="98"/>
      <c r="G1280" s="94" t="s">
        <v>2088</v>
      </c>
      <c r="H1280" s="100"/>
      <c r="I1280" s="100"/>
      <c r="J1280" s="117"/>
      <c r="K1280" s="94"/>
      <c r="L1280" s="111"/>
      <c r="M1280" s="112" t="b">
        <v>1</v>
      </c>
      <c r="N1280" s="113" t="b">
        <v>0</v>
      </c>
      <c r="O1280" s="113" t="b">
        <v>0</v>
      </c>
      <c r="P1280" s="113" t="b">
        <v>0</v>
      </c>
      <c r="Q1280" s="107"/>
      <c r="R1280" s="106" t="str">
        <f t="array" ref="R1280">IFERROR(INDEX('印量調查區'!G:G, MATCH(A1280, '印量調查區'!A:A, 0)), "")</f>
        <v/>
      </c>
      <c r="S1280" s="107"/>
      <c r="T1280" s="107"/>
      <c r="U1280" s="107"/>
      <c r="V1280" s="107"/>
      <c r="W1280" s="118" t="s">
        <v>14782</v>
      </c>
      <c r="X1280" s="107"/>
      <c r="Y1280" s="107"/>
      <c r="Z1280" s="107"/>
      <c r="AA1280" s="107"/>
      <c r="AB1280" s="107"/>
      <c r="AC1280" s="107"/>
      <c r="AD1280" s="107"/>
      <c r="AE1280" s="118" t="s">
        <v>14783</v>
      </c>
      <c r="AF1280" s="118" t="s">
        <v>14784</v>
      </c>
      <c r="AG1280" s="107"/>
      <c r="AH1280" s="107"/>
      <c r="AI1280" s="107"/>
      <c r="AJ1280" s="107"/>
      <c r="AK1280" s="107"/>
      <c r="AL1280" s="107"/>
      <c r="AM1280" s="107"/>
      <c r="AN1280" s="183"/>
      <c r="AO1280" s="105"/>
      <c r="AP1280" s="107"/>
      <c r="AQ1280" s="109"/>
      <c r="AR1280" s="109" t="str">
        <f>IFERROR(__xludf.DUMMYFUNCTION("IF(IFERROR(VLOOKUP(A1280, IMPORTRANGE(""https://docs.google.com/spreadsheets/d/1f7uHQQgxgff8nh6aFDrh_cqkeFpcVPsvJILesm778_0"", ""工作表1!A:B""), 2, FALSE), """") &lt;&gt; """", ""有縮圖"", ""無縮圖"")"),"無縮圖")</f>
        <v>無縮圖</v>
      </c>
      <c r="AS1280" s="107"/>
    </row>
    <row r="1281">
      <c r="A1281" s="114" t="s">
        <v>1039</v>
      </c>
      <c r="B1281" s="94"/>
      <c r="C1281" s="95"/>
      <c r="D1281" s="97" t="s">
        <v>3321</v>
      </c>
      <c r="E1281" s="115" t="s">
        <v>3321</v>
      </c>
      <c r="F1281" s="98"/>
      <c r="G1281" s="94" t="s">
        <v>2088</v>
      </c>
      <c r="H1281" s="99"/>
      <c r="I1281" s="99"/>
      <c r="J1281" s="110"/>
      <c r="K1281" s="98"/>
      <c r="L1281" s="111"/>
      <c r="M1281" s="112" t="b">
        <v>1</v>
      </c>
      <c r="N1281" s="113" t="b">
        <v>0</v>
      </c>
      <c r="O1281" s="113" t="b">
        <v>0</v>
      </c>
      <c r="P1281" s="113" t="b">
        <v>0</v>
      </c>
      <c r="Q1281" s="107"/>
      <c r="R1281" s="106" t="str">
        <f t="array" ref="R1281">IFERROR(INDEX('印量調查區'!G:G, MATCH(A1281, '印量調查區'!A:A, 0)), "")</f>
        <v/>
      </c>
      <c r="S1281" s="107"/>
      <c r="T1281" s="107"/>
      <c r="U1281" s="107"/>
      <c r="V1281" s="107"/>
      <c r="W1281" s="118" t="s">
        <v>14785</v>
      </c>
      <c r="X1281" s="107"/>
      <c r="Y1281" s="107"/>
      <c r="Z1281" s="118" t="s">
        <v>14786</v>
      </c>
      <c r="AA1281" s="107"/>
      <c r="AB1281" s="107"/>
      <c r="AC1281" s="107"/>
      <c r="AD1281" s="107"/>
      <c r="AE1281" s="118" t="s">
        <v>14787</v>
      </c>
      <c r="AF1281" s="107"/>
      <c r="AG1281" s="107"/>
      <c r="AH1281" s="107"/>
      <c r="AI1281" s="107"/>
      <c r="AJ1281" s="107"/>
      <c r="AK1281" s="107"/>
      <c r="AL1281" s="107"/>
      <c r="AM1281" s="107"/>
      <c r="AN1281" s="107"/>
      <c r="AO1281" s="105"/>
      <c r="AP1281" s="107"/>
      <c r="AQ1281" s="109"/>
      <c r="AR1281" s="109" t="str">
        <f>IFERROR(__xludf.DUMMYFUNCTION("IF(IFERROR(VLOOKUP(A1281, IMPORTRANGE(""https://docs.google.com/spreadsheets/d/1f7uHQQgxgff8nh6aFDrh_cqkeFpcVPsvJILesm778_0"", ""工作表1!A:B""), 2, FALSE), """") &lt;&gt; """", ""有縮圖"", ""無縮圖"")"),"無縮圖")</f>
        <v>無縮圖</v>
      </c>
      <c r="AS1281" s="107"/>
    </row>
    <row r="1282">
      <c r="A1282" s="114" t="s">
        <v>1040</v>
      </c>
      <c r="B1282" s="94"/>
      <c r="C1282" s="120" t="s">
        <v>2561</v>
      </c>
      <c r="D1282" s="115" t="s">
        <v>2561</v>
      </c>
      <c r="E1282" s="116"/>
      <c r="F1282" s="98"/>
      <c r="G1282" s="94" t="s">
        <v>144</v>
      </c>
      <c r="H1282" s="99"/>
      <c r="I1282" s="100" t="s">
        <v>108</v>
      </c>
      <c r="J1282" s="117" t="s">
        <v>145</v>
      </c>
      <c r="K1282" s="98"/>
      <c r="L1282" s="111"/>
      <c r="M1282" s="112" t="b">
        <v>1</v>
      </c>
      <c r="N1282" s="113" t="b">
        <v>1</v>
      </c>
      <c r="O1282" s="113" t="b">
        <v>0</v>
      </c>
      <c r="P1282" s="113" t="b">
        <v>0</v>
      </c>
      <c r="Q1282" s="107"/>
      <c r="R1282" s="106" t="str">
        <f t="array" ref="R1282">IFERROR(INDEX('印量調查區'!G:G, MATCH(A1282, '印量調查區'!A:A, 0)), "")</f>
        <v/>
      </c>
      <c r="S1282" s="107"/>
      <c r="T1282" s="107"/>
      <c r="U1282" s="107"/>
      <c r="V1282" s="107"/>
      <c r="W1282" s="118" t="s">
        <v>7205</v>
      </c>
      <c r="X1282" s="107"/>
      <c r="Y1282" s="118" t="s">
        <v>7207</v>
      </c>
      <c r="Z1282" s="118" t="s">
        <v>7208</v>
      </c>
      <c r="AA1282" s="118" t="s">
        <v>7209</v>
      </c>
      <c r="AB1282" s="118" t="s">
        <v>7210</v>
      </c>
      <c r="AC1282" s="107"/>
      <c r="AD1282" s="107"/>
      <c r="AE1282" s="107"/>
      <c r="AF1282" s="107"/>
      <c r="AG1282" s="107"/>
      <c r="AH1282" s="107"/>
      <c r="AI1282" s="107"/>
      <c r="AJ1282" s="107"/>
      <c r="AK1282" s="107"/>
      <c r="AL1282" s="107"/>
      <c r="AM1282" s="107"/>
      <c r="AN1282" s="107"/>
      <c r="AO1282" s="107"/>
      <c r="AP1282" s="107"/>
      <c r="AQ1282" s="109"/>
      <c r="AR1282" s="109" t="str">
        <f>IFERROR(__xludf.DUMMYFUNCTION("IF(IFERROR(VLOOKUP(A1282, IMPORTRANGE(""https://docs.google.com/spreadsheets/d/1f7uHQQgxgff8nh6aFDrh_cqkeFpcVPsvJILesm778_0"", ""工作表1!A:B""), 2, FALSE), """") &lt;&gt; """", ""有縮圖"", ""無縮圖"")"),"有縮圖")</f>
        <v>有縮圖</v>
      </c>
      <c r="AS1282" s="107"/>
    </row>
    <row r="1283">
      <c r="A1283" s="284" t="s">
        <v>1041</v>
      </c>
      <c r="B1283" s="94"/>
      <c r="C1283" s="95"/>
      <c r="D1283" s="96"/>
      <c r="E1283" s="97" t="s">
        <v>3027</v>
      </c>
      <c r="F1283" s="98"/>
      <c r="G1283" s="94" t="s">
        <v>12110</v>
      </c>
      <c r="H1283" s="100" t="s">
        <v>35</v>
      </c>
      <c r="I1283" s="100"/>
      <c r="J1283" s="110"/>
      <c r="K1283" s="94"/>
      <c r="L1283" s="111"/>
      <c r="M1283" s="112" t="b">
        <v>1</v>
      </c>
      <c r="N1283" s="113" t="b">
        <v>1</v>
      </c>
      <c r="O1283" s="113" t="b">
        <v>0</v>
      </c>
      <c r="P1283" s="113" t="b">
        <v>0</v>
      </c>
      <c r="Q1283" s="107"/>
      <c r="R1283" s="106"/>
      <c r="S1283" s="183"/>
      <c r="T1283" s="107"/>
      <c r="U1283" s="107"/>
      <c r="V1283" s="107"/>
      <c r="W1283" s="172" t="s">
        <v>14788</v>
      </c>
      <c r="X1283" s="107"/>
      <c r="Y1283" s="107"/>
      <c r="Z1283" s="118" t="s">
        <v>14789</v>
      </c>
      <c r="AA1283" s="107"/>
      <c r="AB1283" s="107"/>
      <c r="AC1283" s="107"/>
      <c r="AD1283" s="107"/>
      <c r="AE1283" s="107"/>
      <c r="AF1283" s="105"/>
      <c r="AG1283" s="105"/>
      <c r="AH1283" s="107"/>
      <c r="AI1283" s="105"/>
      <c r="AJ1283" s="107"/>
      <c r="AK1283" s="107"/>
      <c r="AL1283" s="107"/>
      <c r="AM1283" s="107"/>
      <c r="AN1283" s="183"/>
      <c r="AO1283" s="105"/>
      <c r="AP1283" s="107"/>
      <c r="AQ1283" s="109"/>
      <c r="AR1283" s="109" t="str">
        <f>IFERROR(__xludf.DUMMYFUNCTION("IF(IFERROR(VLOOKUP(A1283, IMPORTRANGE(""https://docs.google.com/spreadsheets/d/1f7uHQQgxgff8nh6aFDrh_cqkeFpcVPsvJILesm778_0"", ""工作表1!A:B""), 2, FALSE), """") &lt;&gt; """", ""有縮圖"", ""無縮圖"")"),"無縮圖")</f>
        <v>無縮圖</v>
      </c>
      <c r="AS1283" s="107"/>
    </row>
    <row r="1284">
      <c r="A1284" s="114" t="s">
        <v>1042</v>
      </c>
      <c r="B1284" s="94"/>
      <c r="C1284" s="120" t="s">
        <v>2146</v>
      </c>
      <c r="D1284" s="97" t="s">
        <v>2144</v>
      </c>
      <c r="E1284" s="116"/>
      <c r="F1284" s="98"/>
      <c r="G1284" s="94" t="s">
        <v>305</v>
      </c>
      <c r="H1284" s="100"/>
      <c r="I1284" s="100"/>
      <c r="J1284" s="117"/>
      <c r="K1284" s="94"/>
      <c r="L1284" s="102"/>
      <c r="M1284" s="112" t="b">
        <v>1</v>
      </c>
      <c r="N1284" s="113" t="b">
        <v>0</v>
      </c>
      <c r="O1284" s="113" t="b">
        <v>0</v>
      </c>
      <c r="P1284" s="113" t="b">
        <v>0</v>
      </c>
      <c r="Q1284" s="105"/>
      <c r="R1284" s="106" t="str">
        <f t="array" ref="R1284">IFERROR(INDEX('印量調查區'!G:G, MATCH(A1284, '印量調查區'!A:A, 0)), "")</f>
        <v/>
      </c>
      <c r="S1284" s="107"/>
      <c r="T1284" s="107"/>
      <c r="U1284" s="107"/>
      <c r="V1284" s="107"/>
      <c r="W1284" s="118" t="s">
        <v>13087</v>
      </c>
      <c r="X1284" s="107"/>
      <c r="Y1284" s="107"/>
      <c r="Z1284" s="118" t="s">
        <v>13088</v>
      </c>
      <c r="AA1284" s="118" t="s">
        <v>13090</v>
      </c>
      <c r="AB1284" s="107"/>
      <c r="AC1284" s="107"/>
      <c r="AD1284" s="107"/>
      <c r="AE1284" s="105"/>
      <c r="AF1284" s="105"/>
      <c r="AG1284" s="105"/>
      <c r="AH1284" s="107"/>
      <c r="AI1284" s="107"/>
      <c r="AJ1284" s="107"/>
      <c r="AK1284" s="118" t="s">
        <v>13091</v>
      </c>
      <c r="AL1284" s="105"/>
      <c r="AM1284" s="107"/>
      <c r="AN1284" s="107"/>
      <c r="AO1284" s="105"/>
      <c r="AP1284" s="107"/>
      <c r="AQ1284" s="109"/>
      <c r="AR1284" s="109" t="str">
        <f>IFERROR(__xludf.DUMMYFUNCTION("IF(IFERROR(VLOOKUP(A1284, IMPORTRANGE(""https://docs.google.com/spreadsheets/d/1f7uHQQgxgff8nh6aFDrh_cqkeFpcVPsvJILesm778_0"", ""工作表1!A:B""), 2, FALSE), """") &lt;&gt; """", ""有縮圖"", ""無縮圖"")"),"無縮圖")</f>
        <v>無縮圖</v>
      </c>
      <c r="AS1284" s="107"/>
    </row>
    <row r="1285">
      <c r="A1285" s="114" t="s">
        <v>1044</v>
      </c>
      <c r="B1285" s="94"/>
      <c r="C1285" s="95"/>
      <c r="D1285" s="96"/>
      <c r="E1285" s="115" t="s">
        <v>3549</v>
      </c>
      <c r="F1285" s="98"/>
      <c r="G1285" s="94" t="s">
        <v>144</v>
      </c>
      <c r="H1285" s="100"/>
      <c r="I1285" s="100"/>
      <c r="J1285" s="117"/>
      <c r="K1285" s="94"/>
      <c r="L1285" s="111"/>
      <c r="M1285" s="112" t="b">
        <v>1</v>
      </c>
      <c r="N1285" s="113" t="b">
        <v>0</v>
      </c>
      <c r="O1285" s="113" t="b">
        <v>0</v>
      </c>
      <c r="P1285" s="113" t="b">
        <v>0</v>
      </c>
      <c r="Q1285" s="107"/>
      <c r="R1285" s="106" t="str">
        <f t="array" ref="R1285">IFERROR(INDEX('印量調查區'!G:G, MATCH(A1285, '印量調查區'!A:A, 0)), "")</f>
        <v/>
      </c>
      <c r="S1285" s="107"/>
      <c r="T1285" s="107"/>
      <c r="U1285" s="107"/>
      <c r="V1285" s="107"/>
      <c r="W1285" s="118" t="s">
        <v>12819</v>
      </c>
      <c r="X1285" s="107"/>
      <c r="Y1285" s="107"/>
      <c r="Z1285" s="118" t="s">
        <v>9460</v>
      </c>
      <c r="AA1285" s="118" t="s">
        <v>9461</v>
      </c>
      <c r="AB1285" s="107"/>
      <c r="AC1285" s="107"/>
      <c r="AD1285" s="107"/>
      <c r="AE1285" s="107"/>
      <c r="AF1285" s="107"/>
      <c r="AG1285" s="107"/>
      <c r="AH1285" s="107"/>
      <c r="AI1285" s="107"/>
      <c r="AJ1285" s="107"/>
      <c r="AK1285" s="107"/>
      <c r="AL1285" s="107"/>
      <c r="AM1285" s="107"/>
      <c r="AN1285" s="107"/>
      <c r="AO1285" s="105"/>
      <c r="AP1285" s="107"/>
      <c r="AQ1285" s="109"/>
      <c r="AR1285" s="109" t="str">
        <f>IFERROR(__xludf.DUMMYFUNCTION("IF(IFERROR(VLOOKUP(A1285, IMPORTRANGE(""https://docs.google.com/spreadsheets/d/1f7uHQQgxgff8nh6aFDrh_cqkeFpcVPsvJILesm778_0"", ""工作表1!A:B""), 2, FALSE), """") &lt;&gt; """", ""有縮圖"", ""無縮圖"")"),"無縮圖")</f>
        <v>無縮圖</v>
      </c>
      <c r="AS1285" s="107"/>
    </row>
    <row r="1286">
      <c r="A1286" s="114" t="s">
        <v>1045</v>
      </c>
      <c r="B1286" s="94"/>
      <c r="C1286" s="95"/>
      <c r="D1286" s="96"/>
      <c r="E1286" s="115" t="s">
        <v>3550</v>
      </c>
      <c r="F1286" s="98"/>
      <c r="G1286" s="94" t="s">
        <v>305</v>
      </c>
      <c r="H1286" s="100"/>
      <c r="I1286" s="100"/>
      <c r="J1286" s="117"/>
      <c r="K1286" s="94"/>
      <c r="L1286" s="102"/>
      <c r="M1286" s="112" t="b">
        <v>1</v>
      </c>
      <c r="N1286" s="113" t="b">
        <v>0</v>
      </c>
      <c r="O1286" s="113" t="b">
        <v>0</v>
      </c>
      <c r="P1286" s="113" t="b">
        <v>0</v>
      </c>
      <c r="Q1286" s="107"/>
      <c r="R1286" s="106" t="str">
        <f t="array" ref="R1286">IFERROR(INDEX('印量調查區'!G:G, MATCH(A1286, '印量調查區'!A:A, 0)), "")</f>
        <v/>
      </c>
      <c r="S1286" s="107"/>
      <c r="T1286" s="107"/>
      <c r="U1286" s="107"/>
      <c r="V1286" s="107"/>
      <c r="W1286" s="118" t="s">
        <v>9458</v>
      </c>
      <c r="X1286" s="107"/>
      <c r="Y1286" s="107"/>
      <c r="Z1286" s="118" t="s">
        <v>9460</v>
      </c>
      <c r="AA1286" s="118" t="s">
        <v>9461</v>
      </c>
      <c r="AB1286" s="107"/>
      <c r="AC1286" s="107"/>
      <c r="AD1286" s="107"/>
      <c r="AE1286" s="107"/>
      <c r="AF1286" s="107"/>
      <c r="AG1286" s="107"/>
      <c r="AH1286" s="107"/>
      <c r="AI1286" s="107"/>
      <c r="AJ1286" s="107"/>
      <c r="AK1286" s="107"/>
      <c r="AL1286" s="107"/>
      <c r="AM1286" s="107"/>
      <c r="AN1286" s="107"/>
      <c r="AO1286" s="108"/>
      <c r="AP1286" s="107"/>
      <c r="AQ1286" s="109"/>
      <c r="AR1286" s="109" t="str">
        <f>IFERROR(__xludf.DUMMYFUNCTION("IF(IFERROR(VLOOKUP(A1286, IMPORTRANGE(""https://docs.google.com/spreadsheets/d/1f7uHQQgxgff8nh6aFDrh_cqkeFpcVPsvJILesm778_0"", ""工作表1!A:B""), 2, FALSE), """") &lt;&gt; """", ""有縮圖"", ""無縮圖"")"),"無縮圖")</f>
        <v>無縮圖</v>
      </c>
      <c r="AS1286" s="107"/>
    </row>
    <row r="1287">
      <c r="A1287" s="114" t="s">
        <v>1046</v>
      </c>
      <c r="B1287" s="94"/>
      <c r="C1287" s="95"/>
      <c r="D1287" s="96"/>
      <c r="E1287" s="115" t="s">
        <v>3775</v>
      </c>
      <c r="F1287" s="98"/>
      <c r="G1287" s="94" t="s">
        <v>140</v>
      </c>
      <c r="H1287" s="100"/>
      <c r="I1287" s="100"/>
      <c r="J1287" s="101"/>
      <c r="K1287" s="94"/>
      <c r="L1287" s="111"/>
      <c r="M1287" s="112" t="b">
        <v>1</v>
      </c>
      <c r="N1287" s="113" t="b">
        <v>0</v>
      </c>
      <c r="O1287" s="113" t="b">
        <v>0</v>
      </c>
      <c r="P1287" s="113" t="b">
        <v>0</v>
      </c>
      <c r="Q1287" s="107"/>
      <c r="R1287" s="106" t="str">
        <f t="array" ref="R1287">IFERROR(INDEX('印量調查區'!G:G, MATCH(A1287, '印量調查區'!A:A, 0)), "")</f>
        <v/>
      </c>
      <c r="S1287" s="118" t="s">
        <v>5110</v>
      </c>
      <c r="T1287" s="107"/>
      <c r="U1287" s="107"/>
      <c r="V1287" s="107"/>
      <c r="W1287" s="118" t="s">
        <v>5111</v>
      </c>
      <c r="X1287" s="118" t="s">
        <v>5112</v>
      </c>
      <c r="Y1287" s="107"/>
      <c r="Z1287" s="107"/>
      <c r="AA1287" s="107"/>
      <c r="AB1287" s="118" t="s">
        <v>5113</v>
      </c>
      <c r="AC1287" s="107"/>
      <c r="AD1287" s="107"/>
      <c r="AE1287" s="118" t="s">
        <v>5114</v>
      </c>
      <c r="AF1287" s="118" t="s">
        <v>5115</v>
      </c>
      <c r="AG1287" s="107"/>
      <c r="AH1287" s="107"/>
      <c r="AI1287" s="107"/>
      <c r="AJ1287" s="107"/>
      <c r="AK1287" s="118" t="s">
        <v>5116</v>
      </c>
      <c r="AL1287" s="118" t="s">
        <v>5117</v>
      </c>
      <c r="AM1287" s="107"/>
      <c r="AN1287" s="108"/>
      <c r="AO1287" s="105"/>
      <c r="AP1287" s="105"/>
      <c r="AQ1287" s="109"/>
      <c r="AR1287" s="109" t="str">
        <f>IFERROR(__xludf.DUMMYFUNCTION("IF(IFERROR(VLOOKUP(A1287, IMPORTRANGE(""https://docs.google.com/spreadsheets/d/1f7uHQQgxgff8nh6aFDrh_cqkeFpcVPsvJILesm778_0"", ""工作表1!A:B""), 2, FALSE), """") &lt;&gt; """", ""有縮圖"", ""無縮圖"")"),"無縮圖")</f>
        <v>無縮圖</v>
      </c>
      <c r="AS1287" s="107"/>
    </row>
    <row r="1288">
      <c r="A1288" s="114" t="s">
        <v>1047</v>
      </c>
      <c r="B1288" s="94"/>
      <c r="C1288" s="95"/>
      <c r="D1288" s="97" t="s">
        <v>2062</v>
      </c>
      <c r="E1288" s="116"/>
      <c r="F1288" s="98"/>
      <c r="G1288" s="94" t="s">
        <v>225</v>
      </c>
      <c r="H1288" s="100"/>
      <c r="I1288" s="100"/>
      <c r="J1288" s="110"/>
      <c r="K1288" s="94"/>
      <c r="L1288" s="111"/>
      <c r="M1288" s="112" t="b">
        <v>1</v>
      </c>
      <c r="N1288" s="113" t="b">
        <v>0</v>
      </c>
      <c r="O1288" s="113" t="b">
        <v>0</v>
      </c>
      <c r="P1288" s="113" t="b">
        <v>0</v>
      </c>
      <c r="Q1288" s="107"/>
      <c r="R1288" s="106" t="str">
        <f t="array" ref="R1288">IFERROR(INDEX('印量調查區'!G:G, MATCH(A1288, '印量調查區'!A:A, 0)), "")</f>
        <v/>
      </c>
      <c r="S1288" s="107"/>
      <c r="T1288" s="107"/>
      <c r="U1288" s="107"/>
      <c r="V1288" s="107"/>
      <c r="W1288" s="118" t="s">
        <v>14790</v>
      </c>
      <c r="X1288" s="107"/>
      <c r="Y1288" s="107"/>
      <c r="Z1288" s="107"/>
      <c r="AA1288" s="107"/>
      <c r="AB1288" s="107"/>
      <c r="AC1288" s="107"/>
      <c r="AD1288" s="107"/>
      <c r="AE1288" s="107"/>
      <c r="AF1288" s="118" t="s">
        <v>14791</v>
      </c>
      <c r="AG1288" s="107"/>
      <c r="AH1288" s="107"/>
      <c r="AI1288" s="107"/>
      <c r="AJ1288" s="107"/>
      <c r="AK1288" s="118" t="s">
        <v>14792</v>
      </c>
      <c r="AL1288" s="118" t="s">
        <v>14793</v>
      </c>
      <c r="AM1288" s="107"/>
      <c r="AN1288" s="105"/>
      <c r="AO1288" s="105"/>
      <c r="AP1288" s="105"/>
      <c r="AQ1288" s="109"/>
      <c r="AR1288" s="109" t="str">
        <f>IFERROR(__xludf.DUMMYFUNCTION("IF(IFERROR(VLOOKUP(A1288, IMPORTRANGE(""https://docs.google.com/spreadsheets/d/1f7uHQQgxgff8nh6aFDrh_cqkeFpcVPsvJILesm778_0"", ""工作表1!A:B""), 2, FALSE), """") &lt;&gt; """", ""有縮圖"", ""無縮圖"")"),"無縮圖")</f>
        <v>無縮圖</v>
      </c>
      <c r="AS1288" s="105"/>
    </row>
    <row r="1289">
      <c r="A1289" s="114" t="s">
        <v>1048</v>
      </c>
      <c r="B1289" s="94" t="s">
        <v>2893</v>
      </c>
      <c r="C1289" s="120" t="s">
        <v>2051</v>
      </c>
      <c r="D1289" s="96"/>
      <c r="E1289" s="116"/>
      <c r="F1289" s="98"/>
      <c r="G1289" s="94" t="s">
        <v>144</v>
      </c>
      <c r="H1289" s="100"/>
      <c r="I1289" s="100" t="s">
        <v>108</v>
      </c>
      <c r="J1289" s="211" t="s">
        <v>2895</v>
      </c>
      <c r="K1289" s="94" t="s">
        <v>83</v>
      </c>
      <c r="L1289" s="111"/>
      <c r="M1289" s="112" t="b">
        <v>1</v>
      </c>
      <c r="N1289" s="113" t="b">
        <v>1</v>
      </c>
      <c r="O1289" s="113" t="b">
        <v>0</v>
      </c>
      <c r="P1289" s="113" t="b">
        <v>0</v>
      </c>
      <c r="Q1289" s="107"/>
      <c r="R1289" s="106" t="str">
        <f t="array" ref="R1289">IFERROR(INDEX('印量調查區'!G:G, MATCH(A1289, '印量調查區'!A:A, 0)), "")</f>
        <v/>
      </c>
      <c r="S1289" s="107"/>
      <c r="T1289" s="107"/>
      <c r="U1289" s="107"/>
      <c r="V1289" s="107"/>
      <c r="W1289" s="118" t="s">
        <v>2902</v>
      </c>
      <c r="X1289" s="107"/>
      <c r="Y1289" s="118" t="s">
        <v>2903</v>
      </c>
      <c r="Z1289" s="118" t="s">
        <v>2904</v>
      </c>
      <c r="AA1289" s="118" t="s">
        <v>2905</v>
      </c>
      <c r="AB1289" s="107"/>
      <c r="AC1289" s="107"/>
      <c r="AD1289" s="107"/>
      <c r="AE1289" s="107"/>
      <c r="AF1289" s="107"/>
      <c r="AG1289" s="107"/>
      <c r="AH1289" s="107"/>
      <c r="AI1289" s="107"/>
      <c r="AJ1289" s="107"/>
      <c r="AK1289" s="107"/>
      <c r="AL1289" s="107"/>
      <c r="AM1289" s="118" t="s">
        <v>2908</v>
      </c>
      <c r="AN1289" s="107"/>
      <c r="AO1289" s="105"/>
      <c r="AP1289" s="107"/>
      <c r="AQ1289" s="109"/>
      <c r="AR1289" s="109" t="str">
        <f>IFERROR(__xludf.DUMMYFUNCTION("IF(IFERROR(VLOOKUP(A1289, IMPORTRANGE(""https://docs.google.com/spreadsheets/d/1f7uHQQgxgff8nh6aFDrh_cqkeFpcVPsvJILesm778_0"", ""工作表1!A:B""), 2, FALSE), """") &lt;&gt; """", ""有縮圖"", ""無縮圖"")"),"有縮圖")</f>
        <v>有縮圖</v>
      </c>
      <c r="AS1289" s="107"/>
    </row>
    <row r="1290">
      <c r="A1290" s="114" t="s">
        <v>1050</v>
      </c>
      <c r="B1290" s="94"/>
      <c r="C1290" s="95"/>
      <c r="D1290" s="97" t="s">
        <v>2679</v>
      </c>
      <c r="E1290" s="115" t="s">
        <v>2679</v>
      </c>
      <c r="F1290" s="98"/>
      <c r="G1290" s="94" t="s">
        <v>140</v>
      </c>
      <c r="H1290" s="100"/>
      <c r="I1290" s="100"/>
      <c r="J1290" s="211"/>
      <c r="K1290" s="94"/>
      <c r="L1290" s="111"/>
      <c r="M1290" s="112" t="b">
        <v>1</v>
      </c>
      <c r="N1290" s="113" t="b">
        <v>0</v>
      </c>
      <c r="O1290" s="113" t="b">
        <v>0</v>
      </c>
      <c r="P1290" s="113" t="b">
        <v>0</v>
      </c>
      <c r="Q1290" s="105"/>
      <c r="R1290" s="106" t="str">
        <f t="array" ref="R1290">IFERROR(INDEX('印量調查區'!G:G, MATCH(A1290, '印量調查區'!A:A, 0)), "")</f>
        <v/>
      </c>
      <c r="S1290" s="118" t="s">
        <v>14794</v>
      </c>
      <c r="T1290" s="107"/>
      <c r="U1290" s="107"/>
      <c r="V1290" s="107"/>
      <c r="W1290" s="361" t="s">
        <v>14795</v>
      </c>
      <c r="X1290" s="107"/>
      <c r="Y1290" s="107"/>
      <c r="Z1290" s="105"/>
      <c r="AA1290" s="107"/>
      <c r="AB1290" s="118" t="s">
        <v>14796</v>
      </c>
      <c r="AC1290" s="107"/>
      <c r="AD1290" s="118" t="s">
        <v>14797</v>
      </c>
      <c r="AE1290" s="118" t="s">
        <v>14798</v>
      </c>
      <c r="AF1290" s="107"/>
      <c r="AG1290" s="107"/>
      <c r="AH1290" s="118" t="s">
        <v>14799</v>
      </c>
      <c r="AI1290" s="107"/>
      <c r="AJ1290" s="107"/>
      <c r="AK1290" s="118" t="s">
        <v>14800</v>
      </c>
      <c r="AL1290" s="118" t="s">
        <v>14801</v>
      </c>
      <c r="AM1290" s="107"/>
      <c r="AN1290" s="107"/>
      <c r="AO1290" s="105"/>
      <c r="AP1290" s="105"/>
      <c r="AQ1290" s="109"/>
      <c r="AR1290" s="109" t="str">
        <f>IFERROR(__xludf.DUMMYFUNCTION("IF(IFERROR(VLOOKUP(A1290, IMPORTRANGE(""https://docs.google.com/spreadsheets/d/1f7uHQQgxgff8nh6aFDrh_cqkeFpcVPsvJILesm778_0"", ""工作表1!A:B""), 2, FALSE), """") &lt;&gt; """", ""有縮圖"", ""無縮圖"")"),"無縮圖")</f>
        <v>無縮圖</v>
      </c>
      <c r="AS1290" s="107"/>
    </row>
    <row r="1291">
      <c r="A1291" s="114" t="s">
        <v>1051</v>
      </c>
      <c r="B1291" s="94"/>
      <c r="C1291" s="95"/>
      <c r="D1291" s="97" t="s">
        <v>2104</v>
      </c>
      <c r="E1291" s="116"/>
      <c r="F1291" s="98"/>
      <c r="G1291" s="94" t="s">
        <v>144</v>
      </c>
      <c r="H1291" s="100"/>
      <c r="I1291" s="100"/>
      <c r="J1291" s="101"/>
      <c r="K1291" s="94"/>
      <c r="L1291" s="111"/>
      <c r="M1291" s="112" t="b">
        <v>1</v>
      </c>
      <c r="N1291" s="113" t="b">
        <v>0</v>
      </c>
      <c r="O1291" s="113" t="b">
        <v>0</v>
      </c>
      <c r="P1291" s="113" t="b">
        <v>0</v>
      </c>
      <c r="Q1291" s="107"/>
      <c r="R1291" s="106" t="str">
        <f t="array" ref="R1291">IFERROR(INDEX('印量調查區'!G:G, MATCH(A1291, '印量調查區'!A:A, 0)), "")</f>
        <v/>
      </c>
      <c r="S1291" s="107"/>
      <c r="T1291" s="107"/>
      <c r="U1291" s="107"/>
      <c r="V1291" s="107"/>
      <c r="W1291" s="118" t="s">
        <v>14802</v>
      </c>
      <c r="X1291" s="107"/>
      <c r="Y1291" s="107"/>
      <c r="Z1291" s="107"/>
      <c r="AA1291" s="107"/>
      <c r="AB1291" s="107"/>
      <c r="AC1291" s="107"/>
      <c r="AD1291" s="107"/>
      <c r="AE1291" s="107"/>
      <c r="AF1291" s="107"/>
      <c r="AG1291" s="107"/>
      <c r="AH1291" s="107"/>
      <c r="AI1291" s="107"/>
      <c r="AJ1291" s="107"/>
      <c r="AK1291" s="107"/>
      <c r="AL1291" s="107"/>
      <c r="AM1291" s="107"/>
      <c r="AN1291" s="107"/>
      <c r="AO1291" s="105"/>
      <c r="AP1291" s="107"/>
      <c r="AQ1291" s="109"/>
      <c r="AR1291" s="109" t="str">
        <f>IFERROR(__xludf.DUMMYFUNCTION("IF(IFERROR(VLOOKUP(A1291, IMPORTRANGE(""https://docs.google.com/spreadsheets/d/1f7uHQQgxgff8nh6aFDrh_cqkeFpcVPsvJILesm778_0"", ""工作表1!A:B""), 2, FALSE), """") &lt;&gt; """", ""有縮圖"", ""無縮圖"")"),"無縮圖")</f>
        <v>無縮圖</v>
      </c>
      <c r="AS1291" s="107"/>
    </row>
    <row r="1292">
      <c r="A1292" s="114" t="s">
        <v>1052</v>
      </c>
      <c r="B1292" s="94"/>
      <c r="C1292" s="95"/>
      <c r="D1292" s="97" t="s">
        <v>3034</v>
      </c>
      <c r="E1292" s="115" t="s">
        <v>303</v>
      </c>
      <c r="F1292" s="98"/>
      <c r="G1292" s="94" t="s">
        <v>305</v>
      </c>
      <c r="H1292" s="100" t="s">
        <v>35</v>
      </c>
      <c r="I1292" s="100" t="s">
        <v>84</v>
      </c>
      <c r="J1292" s="211"/>
      <c r="K1292" s="94" t="s">
        <v>14803</v>
      </c>
      <c r="L1292" s="111"/>
      <c r="M1292" s="112" t="b">
        <v>1</v>
      </c>
      <c r="N1292" s="113" t="b">
        <v>1</v>
      </c>
      <c r="O1292" s="113" t="b">
        <v>0</v>
      </c>
      <c r="P1292" s="113" t="b">
        <v>1</v>
      </c>
      <c r="Q1292" s="107"/>
      <c r="R1292" s="106" t="str">
        <f t="array" ref="R1292">IFERROR(INDEX('印量調查區'!G:G, MATCH(A1292, '印量調查區'!A:A, 0)), "")</f>
        <v/>
      </c>
      <c r="S1292" s="107"/>
      <c r="T1292" s="107"/>
      <c r="U1292" s="107"/>
      <c r="V1292" s="107"/>
      <c r="W1292" s="118" t="s">
        <v>14804</v>
      </c>
      <c r="X1292" s="107"/>
      <c r="Y1292" s="107"/>
      <c r="Z1292" s="118" t="s">
        <v>14805</v>
      </c>
      <c r="AA1292" s="107"/>
      <c r="AB1292" s="107"/>
      <c r="AC1292" s="107"/>
      <c r="AD1292" s="107"/>
      <c r="AE1292" s="107"/>
      <c r="AF1292" s="107"/>
      <c r="AG1292" s="107"/>
      <c r="AH1292" s="107"/>
      <c r="AI1292" s="107"/>
      <c r="AJ1292" s="107"/>
      <c r="AK1292" s="107"/>
      <c r="AL1292" s="118" t="s">
        <v>14806</v>
      </c>
      <c r="AM1292" s="107"/>
      <c r="AN1292" s="107"/>
      <c r="AO1292" s="118" t="s">
        <v>14807</v>
      </c>
      <c r="AP1292" s="107"/>
      <c r="AQ1292" s="109"/>
      <c r="AR1292" s="109" t="str">
        <f>IFERROR(__xludf.DUMMYFUNCTION("IF(IFERROR(VLOOKUP(A1292, IMPORTRANGE(""https://docs.google.com/spreadsheets/d/1f7uHQQgxgff8nh6aFDrh_cqkeFpcVPsvJILesm778_0"", ""工作表1!A:B""), 2, FALSE), """") &lt;&gt; """", ""有縮圖"", ""無縮圖"")"),"無縮圖")</f>
        <v>無縮圖</v>
      </c>
      <c r="AS1292" s="107"/>
    </row>
    <row r="1293">
      <c r="A1293" s="114" t="s">
        <v>1053</v>
      </c>
      <c r="B1293" s="94"/>
      <c r="C1293" s="95"/>
      <c r="D1293" s="97" t="s">
        <v>3332</v>
      </c>
      <c r="E1293" s="97" t="s">
        <v>2702</v>
      </c>
      <c r="F1293" s="98"/>
      <c r="G1293" s="94" t="s">
        <v>305</v>
      </c>
      <c r="H1293" s="100"/>
      <c r="I1293" s="100"/>
      <c r="J1293" s="211"/>
      <c r="K1293" s="94"/>
      <c r="L1293" s="111"/>
      <c r="M1293" s="112" t="b">
        <v>1</v>
      </c>
      <c r="N1293" s="113" t="b">
        <v>0</v>
      </c>
      <c r="O1293" s="113" t="b">
        <v>0</v>
      </c>
      <c r="P1293" s="113" t="b">
        <v>0</v>
      </c>
      <c r="Q1293" s="107"/>
      <c r="R1293" s="106" t="str">
        <f t="array" ref="R1293">IFERROR(INDEX('印量調查區'!G:G, MATCH(A1293, '印量調查區'!A:A, 0)), "")</f>
        <v/>
      </c>
      <c r="S1293" s="107"/>
      <c r="T1293" s="107"/>
      <c r="U1293" s="107"/>
      <c r="V1293" s="107"/>
      <c r="W1293" s="118" t="s">
        <v>14808</v>
      </c>
      <c r="X1293" s="118" t="s">
        <v>14809</v>
      </c>
      <c r="Y1293" s="107"/>
      <c r="Z1293" s="118" t="s">
        <v>14810</v>
      </c>
      <c r="AA1293" s="107"/>
      <c r="AB1293" s="107"/>
      <c r="AC1293" s="107"/>
      <c r="AD1293" s="107"/>
      <c r="AE1293" s="107"/>
      <c r="AF1293" s="107"/>
      <c r="AG1293" s="107"/>
      <c r="AH1293" s="107"/>
      <c r="AI1293" s="107"/>
      <c r="AJ1293" s="107"/>
      <c r="AK1293" s="107"/>
      <c r="AL1293" s="107"/>
      <c r="AM1293" s="107"/>
      <c r="AN1293" s="105"/>
      <c r="AO1293" s="105"/>
      <c r="AP1293" s="105"/>
      <c r="AQ1293" s="109"/>
      <c r="AR1293" s="109" t="str">
        <f>IFERROR(__xludf.DUMMYFUNCTION("IF(IFERROR(VLOOKUP(A1293, IMPORTRANGE(""https://docs.google.com/spreadsheets/d/1f7uHQQgxgff8nh6aFDrh_cqkeFpcVPsvJILesm778_0"", ""工作表1!A:B""), 2, FALSE), """") &lt;&gt; """", ""有縮圖"", ""無縮圖"")"),"無縮圖")</f>
        <v>無縮圖</v>
      </c>
      <c r="AS1293" s="183"/>
    </row>
    <row r="1294">
      <c r="A1294" s="114" t="s">
        <v>1055</v>
      </c>
      <c r="B1294" s="94" t="s">
        <v>7652</v>
      </c>
      <c r="C1294" s="120" t="s">
        <v>2532</v>
      </c>
      <c r="D1294" s="97" t="s">
        <v>3217</v>
      </c>
      <c r="E1294" s="96"/>
      <c r="F1294" s="98"/>
      <c r="G1294" s="94" t="s">
        <v>144</v>
      </c>
      <c r="H1294" s="100"/>
      <c r="I1294" s="100" t="s">
        <v>108</v>
      </c>
      <c r="J1294" s="117" t="s">
        <v>145</v>
      </c>
      <c r="K1294" s="94"/>
      <c r="L1294" s="102"/>
      <c r="M1294" s="112" t="b">
        <v>1</v>
      </c>
      <c r="N1294" s="113" t="b">
        <v>1</v>
      </c>
      <c r="O1294" s="113" t="b">
        <v>0</v>
      </c>
      <c r="P1294" s="113" t="b">
        <v>0</v>
      </c>
      <c r="Q1294" s="107"/>
      <c r="R1294" s="106" t="str">
        <f t="array" ref="R1294">IFERROR(INDEX('印量調查區'!G:G, MATCH(A1294, '印量調查區'!A:A, 0)), "")</f>
        <v/>
      </c>
      <c r="S1294" s="118" t="s">
        <v>7657</v>
      </c>
      <c r="T1294" s="118" t="s">
        <v>7658</v>
      </c>
      <c r="U1294" s="107"/>
      <c r="V1294" s="107"/>
      <c r="W1294" s="118" t="s">
        <v>7659</v>
      </c>
      <c r="X1294" s="107"/>
      <c r="Y1294" s="107"/>
      <c r="Z1294" s="118" t="s">
        <v>7660</v>
      </c>
      <c r="AA1294" s="107"/>
      <c r="AB1294" s="107"/>
      <c r="AC1294" s="107"/>
      <c r="AD1294" s="107"/>
      <c r="AE1294" s="107"/>
      <c r="AF1294" s="107"/>
      <c r="AG1294" s="107"/>
      <c r="AH1294" s="118" t="s">
        <v>7661</v>
      </c>
      <c r="AI1294" s="107"/>
      <c r="AJ1294" s="118" t="s">
        <v>7662</v>
      </c>
      <c r="AK1294" s="107"/>
      <c r="AL1294" s="118" t="s">
        <v>7664</v>
      </c>
      <c r="AM1294" s="107"/>
      <c r="AN1294" s="107"/>
      <c r="AO1294" s="105"/>
      <c r="AP1294" s="107"/>
      <c r="AQ1294" s="109"/>
      <c r="AR1294" s="109" t="str">
        <f>IFERROR(__xludf.DUMMYFUNCTION("IF(IFERROR(VLOOKUP(A1294, IMPORTRANGE(""https://docs.google.com/spreadsheets/d/1f7uHQQgxgff8nh6aFDrh_cqkeFpcVPsvJILesm778_0"", ""工作表1!A:B""), 2, FALSE), """") &lt;&gt; """", ""有縮圖"", ""無縮圖"")"),"有縮圖")</f>
        <v>有縮圖</v>
      </c>
      <c r="AS1294" s="107"/>
    </row>
    <row r="1295">
      <c r="A1295" s="114" t="s">
        <v>1056</v>
      </c>
      <c r="B1295" s="94"/>
      <c r="C1295" s="120" t="s">
        <v>2066</v>
      </c>
      <c r="D1295" s="97" t="s">
        <v>2066</v>
      </c>
      <c r="E1295" s="96"/>
      <c r="F1295" s="98"/>
      <c r="G1295" s="94" t="s">
        <v>144</v>
      </c>
      <c r="H1295" s="100"/>
      <c r="I1295" s="100" t="s">
        <v>108</v>
      </c>
      <c r="J1295" s="117" t="s">
        <v>539</v>
      </c>
      <c r="K1295" s="94"/>
      <c r="L1295" s="111"/>
      <c r="M1295" s="112" t="b">
        <v>1</v>
      </c>
      <c r="N1295" s="113" t="b">
        <v>1</v>
      </c>
      <c r="O1295" s="113" t="b">
        <v>1</v>
      </c>
      <c r="P1295" s="113" t="b">
        <v>0</v>
      </c>
      <c r="Q1295" s="107"/>
      <c r="R1295" s="106" t="str">
        <f t="array" ref="R1295">IFERROR(INDEX('印量調查區'!G:G, MATCH(A1295, '印量調查區'!A:A, 0)), "")</f>
        <v/>
      </c>
      <c r="S1295" s="118" t="s">
        <v>8700</v>
      </c>
      <c r="T1295" s="107"/>
      <c r="U1295" s="107"/>
      <c r="V1295" s="107"/>
      <c r="W1295" s="118" t="s">
        <v>8701</v>
      </c>
      <c r="X1295" s="107"/>
      <c r="Y1295" s="118" t="s">
        <v>8702</v>
      </c>
      <c r="Z1295" s="107"/>
      <c r="AA1295" s="107"/>
      <c r="AB1295" s="107"/>
      <c r="AC1295" s="107"/>
      <c r="AD1295" s="107"/>
      <c r="AE1295" s="107"/>
      <c r="AF1295" s="107"/>
      <c r="AG1295" s="107"/>
      <c r="AH1295" s="107"/>
      <c r="AI1295" s="107"/>
      <c r="AJ1295" s="107"/>
      <c r="AK1295" s="118" t="s">
        <v>8703</v>
      </c>
      <c r="AL1295" s="107"/>
      <c r="AM1295" s="107"/>
      <c r="AN1295" s="118" t="s">
        <v>14811</v>
      </c>
      <c r="AO1295" s="105"/>
      <c r="AP1295" s="107"/>
      <c r="AQ1295" s="109"/>
      <c r="AR1295" s="109" t="str">
        <f>IFERROR(__xludf.DUMMYFUNCTION("IF(IFERROR(VLOOKUP(A1295, IMPORTRANGE(""https://docs.google.com/spreadsheets/d/1f7uHQQgxgff8nh6aFDrh_cqkeFpcVPsvJILesm778_0"", ""工作表1!A:B""), 2, FALSE), """") &lt;&gt; """", ""有縮圖"", ""無縮圖"")"),"無縮圖")</f>
        <v>無縮圖</v>
      </c>
      <c r="AS1295" s="107"/>
    </row>
    <row r="1296">
      <c r="A1296" s="114" t="s">
        <v>1057</v>
      </c>
      <c r="B1296" s="94"/>
      <c r="C1296" s="95"/>
      <c r="D1296" s="96"/>
      <c r="E1296" s="115" t="s">
        <v>2717</v>
      </c>
      <c r="F1296" s="98"/>
      <c r="G1296" s="94" t="s">
        <v>4312</v>
      </c>
      <c r="H1296" s="100"/>
      <c r="I1296" s="100"/>
      <c r="J1296" s="101"/>
      <c r="K1296" s="94"/>
      <c r="L1296" s="111"/>
      <c r="M1296" s="112" t="b">
        <v>1</v>
      </c>
      <c r="N1296" s="113" t="b">
        <v>0</v>
      </c>
      <c r="O1296" s="113" t="b">
        <v>1</v>
      </c>
      <c r="P1296" s="113" t="b">
        <v>0</v>
      </c>
      <c r="Q1296" s="107"/>
      <c r="R1296" s="106" t="str">
        <f t="array" ref="R1296">IFERROR(INDEX('印量調查區'!G:G, MATCH(A1296, '印量調查區'!A:A, 0)), "")</f>
        <v/>
      </c>
      <c r="S1296" s="118" t="s">
        <v>13102</v>
      </c>
      <c r="T1296" s="107"/>
      <c r="U1296" s="107"/>
      <c r="V1296" s="107"/>
      <c r="W1296" s="107"/>
      <c r="X1296" s="107"/>
      <c r="Y1296" s="107"/>
      <c r="Z1296" s="107"/>
      <c r="AA1296" s="107"/>
      <c r="AB1296" s="107"/>
      <c r="AC1296" s="107"/>
      <c r="AD1296" s="107"/>
      <c r="AE1296" s="107"/>
      <c r="AF1296" s="107"/>
      <c r="AG1296" s="107"/>
      <c r="AH1296" s="107"/>
      <c r="AI1296" s="107"/>
      <c r="AJ1296" s="107"/>
      <c r="AK1296" s="107"/>
      <c r="AL1296" s="107"/>
      <c r="AM1296" s="107"/>
      <c r="AN1296" s="118" t="s">
        <v>14812</v>
      </c>
      <c r="AO1296" s="105"/>
      <c r="AP1296" s="107"/>
      <c r="AQ1296" s="109"/>
      <c r="AR1296" s="109" t="str">
        <f>IFERROR(__xludf.DUMMYFUNCTION("IF(IFERROR(VLOOKUP(A1296, IMPORTRANGE(""https://docs.google.com/spreadsheets/d/1f7uHQQgxgff8nh6aFDrh_cqkeFpcVPsvJILesm778_0"", ""工作表1!A:B""), 2, FALSE), """") &lt;&gt; """", ""有縮圖"", ""無縮圖"")"),"無縮圖")</f>
        <v>無縮圖</v>
      </c>
      <c r="AS1296" s="107"/>
    </row>
    <row r="1297">
      <c r="A1297" s="114" t="s">
        <v>1059</v>
      </c>
      <c r="B1297" s="94"/>
      <c r="C1297" s="120" t="s">
        <v>2218</v>
      </c>
      <c r="D1297" s="97" t="s">
        <v>2218</v>
      </c>
      <c r="E1297" s="116"/>
      <c r="F1297" s="98"/>
      <c r="G1297" s="94" t="s">
        <v>144</v>
      </c>
      <c r="H1297" s="99"/>
      <c r="I1297" s="100"/>
      <c r="J1297" s="101"/>
      <c r="K1297" s="94"/>
      <c r="L1297" s="111"/>
      <c r="M1297" s="112" t="b">
        <v>1</v>
      </c>
      <c r="N1297" s="113" t="b">
        <v>0</v>
      </c>
      <c r="O1297" s="113" t="b">
        <v>0</v>
      </c>
      <c r="P1297" s="113" t="b">
        <v>0</v>
      </c>
      <c r="Q1297" s="107"/>
      <c r="R1297" s="106" t="str">
        <f t="array" ref="R1297">IFERROR(INDEX('印量調查區'!G:G, MATCH(A1297, '印量調查區'!A:A, 0)), "")</f>
        <v/>
      </c>
      <c r="S1297" s="107"/>
      <c r="T1297" s="107"/>
      <c r="U1297" s="107"/>
      <c r="V1297" s="107"/>
      <c r="W1297" s="118" t="s">
        <v>7934</v>
      </c>
      <c r="X1297" s="107"/>
      <c r="Y1297" s="107"/>
      <c r="Z1297" s="118" t="s">
        <v>7935</v>
      </c>
      <c r="AA1297" s="118" t="s">
        <v>7936</v>
      </c>
      <c r="AB1297" s="107"/>
      <c r="AC1297" s="107"/>
      <c r="AD1297" s="107"/>
      <c r="AE1297" s="107"/>
      <c r="AF1297" s="107"/>
      <c r="AG1297" s="107"/>
      <c r="AH1297" s="107"/>
      <c r="AI1297" s="107"/>
      <c r="AJ1297" s="107"/>
      <c r="AK1297" s="107"/>
      <c r="AL1297" s="107"/>
      <c r="AM1297" s="107"/>
      <c r="AN1297" s="107"/>
      <c r="AO1297" s="105"/>
      <c r="AP1297" s="107"/>
      <c r="AQ1297" s="109"/>
      <c r="AR1297" s="109" t="str">
        <f>IFERROR(__xludf.DUMMYFUNCTION("IF(IFERROR(VLOOKUP(A1297, IMPORTRANGE(""https://docs.google.com/spreadsheets/d/1f7uHQQgxgff8nh6aFDrh_cqkeFpcVPsvJILesm778_0"", ""工作表1!A:B""), 2, FALSE), """") &lt;&gt; """", ""有縮圖"", ""無縮圖"")"),"無縮圖")</f>
        <v>無縮圖</v>
      </c>
      <c r="AS1297" s="107"/>
    </row>
    <row r="1298">
      <c r="A1298" s="114" t="s">
        <v>1060</v>
      </c>
      <c r="B1298" s="94"/>
      <c r="C1298" s="120" t="s">
        <v>2675</v>
      </c>
      <c r="D1298" s="96"/>
      <c r="E1298" s="97" t="s">
        <v>3773</v>
      </c>
      <c r="F1298" s="98"/>
      <c r="G1298" s="94" t="s">
        <v>2088</v>
      </c>
      <c r="H1298" s="100"/>
      <c r="I1298" s="100"/>
      <c r="J1298" s="211"/>
      <c r="K1298" s="94"/>
      <c r="L1298" s="111"/>
      <c r="M1298" s="112" t="b">
        <v>1</v>
      </c>
      <c r="N1298" s="113" t="b">
        <v>0</v>
      </c>
      <c r="O1298" s="113" t="b">
        <v>0</v>
      </c>
      <c r="P1298" s="113" t="b">
        <v>0</v>
      </c>
      <c r="Q1298" s="107"/>
      <c r="R1298" s="106" t="str">
        <f t="array" ref="R1298">IFERROR(INDEX('印量調查區'!G:G, MATCH(A1298, '印量調查區'!A:A, 0)), "")</f>
        <v/>
      </c>
      <c r="S1298" s="107"/>
      <c r="T1298" s="107"/>
      <c r="U1298" s="107"/>
      <c r="V1298" s="107"/>
      <c r="W1298" s="118" t="s">
        <v>14813</v>
      </c>
      <c r="X1298" s="107"/>
      <c r="Y1298" s="107"/>
      <c r="Z1298" s="107"/>
      <c r="AA1298" s="107"/>
      <c r="AB1298" s="107"/>
      <c r="AC1298" s="107"/>
      <c r="AD1298" s="107"/>
      <c r="AE1298" s="118" t="s">
        <v>14814</v>
      </c>
      <c r="AF1298" s="118" t="s">
        <v>14815</v>
      </c>
      <c r="AG1298" s="118" t="s">
        <v>14816</v>
      </c>
      <c r="AH1298" s="107"/>
      <c r="AI1298" s="107"/>
      <c r="AJ1298" s="107"/>
      <c r="AK1298" s="107"/>
      <c r="AL1298" s="107"/>
      <c r="AM1298" s="107"/>
      <c r="AN1298" s="105"/>
      <c r="AO1298" s="105"/>
      <c r="AP1298" s="107"/>
      <c r="AQ1298" s="109"/>
      <c r="AR1298" s="109" t="str">
        <f>IFERROR(__xludf.DUMMYFUNCTION("IF(IFERROR(VLOOKUP(A1298, IMPORTRANGE(""https://docs.google.com/spreadsheets/d/1f7uHQQgxgff8nh6aFDrh_cqkeFpcVPsvJILesm778_0"", ""工作表1!A:B""), 2, FALSE), """") &lt;&gt; """", ""有縮圖"", ""無縮圖"")"),"無縮圖")</f>
        <v>無縮圖</v>
      </c>
      <c r="AS1298" s="183"/>
    </row>
    <row r="1299">
      <c r="A1299" s="114" t="s">
        <v>1061</v>
      </c>
      <c r="B1299" s="94" t="s">
        <v>13104</v>
      </c>
      <c r="C1299" s="120" t="s">
        <v>2155</v>
      </c>
      <c r="D1299" s="97" t="s">
        <v>2155</v>
      </c>
      <c r="E1299" s="116"/>
      <c r="F1299" s="98"/>
      <c r="G1299" s="94" t="s">
        <v>305</v>
      </c>
      <c r="H1299" s="100"/>
      <c r="I1299" s="100"/>
      <c r="J1299" s="101"/>
      <c r="K1299" s="94"/>
      <c r="L1299" s="111"/>
      <c r="M1299" s="112" t="b">
        <v>1</v>
      </c>
      <c r="N1299" s="113" t="b">
        <v>0</v>
      </c>
      <c r="O1299" s="113" t="b">
        <v>0</v>
      </c>
      <c r="P1299" s="113" t="b">
        <v>0</v>
      </c>
      <c r="Q1299" s="107"/>
      <c r="R1299" s="106" t="str">
        <f t="array" ref="R1299">IFERROR(INDEX('印量調查區'!G:G, MATCH(A1299, '印量調查區'!A:A, 0)), "")</f>
        <v/>
      </c>
      <c r="S1299" s="107"/>
      <c r="T1299" s="107"/>
      <c r="U1299" s="107"/>
      <c r="V1299" s="107"/>
      <c r="W1299" s="118" t="s">
        <v>13106</v>
      </c>
      <c r="X1299" s="107"/>
      <c r="Y1299" s="107"/>
      <c r="Z1299" s="118" t="s">
        <v>13107</v>
      </c>
      <c r="AA1299" s="107"/>
      <c r="AB1299" s="107"/>
      <c r="AC1299" s="107"/>
      <c r="AD1299" s="107"/>
      <c r="AE1299" s="107"/>
      <c r="AF1299" s="107"/>
      <c r="AG1299" s="107"/>
      <c r="AH1299" s="107"/>
      <c r="AI1299" s="107"/>
      <c r="AJ1299" s="107"/>
      <c r="AK1299" s="107"/>
      <c r="AL1299" s="107"/>
      <c r="AM1299" s="107"/>
      <c r="AN1299" s="105"/>
      <c r="AO1299" s="105"/>
      <c r="AP1299" s="105"/>
      <c r="AQ1299" s="109"/>
      <c r="AR1299" s="109" t="str">
        <f>IFERROR(__xludf.DUMMYFUNCTION("IF(IFERROR(VLOOKUP(A1299, IMPORTRANGE(""https://docs.google.com/spreadsheets/d/1f7uHQQgxgff8nh6aFDrh_cqkeFpcVPsvJILesm778_0"", ""工作表1!A:B""), 2, FALSE), """") &lt;&gt; """", ""有縮圖"", ""無縮圖"")"),"無縮圖")</f>
        <v>無縮圖</v>
      </c>
      <c r="AS1299" s="107"/>
    </row>
    <row r="1300">
      <c r="A1300" s="114" t="s">
        <v>1062</v>
      </c>
      <c r="B1300" s="94" t="s">
        <v>8590</v>
      </c>
      <c r="C1300" s="120" t="s">
        <v>2489</v>
      </c>
      <c r="D1300" s="97" t="s">
        <v>2489</v>
      </c>
      <c r="E1300" s="116"/>
      <c r="F1300" s="98"/>
      <c r="G1300" s="94" t="s">
        <v>144</v>
      </c>
      <c r="H1300" s="100"/>
      <c r="I1300" s="100" t="s">
        <v>108</v>
      </c>
      <c r="J1300" s="117" t="s">
        <v>145</v>
      </c>
      <c r="K1300" s="94"/>
      <c r="L1300" s="111"/>
      <c r="M1300" s="112" t="b">
        <v>1</v>
      </c>
      <c r="N1300" s="113" t="b">
        <v>1</v>
      </c>
      <c r="O1300" s="113" t="b">
        <v>1</v>
      </c>
      <c r="P1300" s="113" t="b">
        <v>0</v>
      </c>
      <c r="Q1300" s="107"/>
      <c r="R1300" s="106" t="str">
        <f t="array" ref="R1300">IFERROR(INDEX('印量調查區'!G:G, MATCH(A1300, '印量調查區'!A:A, 0)), "")</f>
        <v/>
      </c>
      <c r="S1300" s="118" t="s">
        <v>8595</v>
      </c>
      <c r="T1300" s="107"/>
      <c r="U1300" s="107"/>
      <c r="V1300" s="107"/>
      <c r="W1300" s="118" t="s">
        <v>8596</v>
      </c>
      <c r="X1300" s="118" t="s">
        <v>8597</v>
      </c>
      <c r="Y1300" s="118" t="s">
        <v>8598</v>
      </c>
      <c r="Z1300" s="118" t="s">
        <v>8599</v>
      </c>
      <c r="AA1300" s="118" t="s">
        <v>8601</v>
      </c>
      <c r="AB1300" s="107"/>
      <c r="AC1300" s="107"/>
      <c r="AD1300" s="107"/>
      <c r="AE1300" s="107"/>
      <c r="AF1300" s="107"/>
      <c r="AG1300" s="107"/>
      <c r="AH1300" s="107"/>
      <c r="AI1300" s="107"/>
      <c r="AJ1300" s="118" t="s">
        <v>8602</v>
      </c>
      <c r="AK1300" s="107"/>
      <c r="AL1300" s="118" t="s">
        <v>8603</v>
      </c>
      <c r="AM1300" s="107"/>
      <c r="AN1300" s="118" t="s">
        <v>14817</v>
      </c>
      <c r="AO1300" s="105"/>
      <c r="AP1300" s="105"/>
      <c r="AQ1300" s="109"/>
      <c r="AR1300" s="109" t="str">
        <f>IFERROR(__xludf.DUMMYFUNCTION("IF(IFERROR(VLOOKUP(A1300, IMPORTRANGE(""https://docs.google.com/spreadsheets/d/1f7uHQQgxgff8nh6aFDrh_cqkeFpcVPsvJILesm778_0"", ""工作表1!A:B""), 2, FALSE), """") &lt;&gt; """", ""有縮圖"", ""無縮圖"")"),"有縮圖")</f>
        <v>有縮圖</v>
      </c>
      <c r="AS1300" s="107"/>
    </row>
    <row r="1301">
      <c r="A1301" s="114" t="s">
        <v>1063</v>
      </c>
      <c r="B1301" s="94"/>
      <c r="C1301" s="95"/>
      <c r="D1301" s="97" t="s">
        <v>2596</v>
      </c>
      <c r="E1301" s="97" t="s">
        <v>2596</v>
      </c>
      <c r="F1301" s="98"/>
      <c r="G1301" s="94" t="s">
        <v>6167</v>
      </c>
      <c r="H1301" s="100"/>
      <c r="I1301" s="100" t="s">
        <v>108</v>
      </c>
      <c r="J1301" s="117" t="s">
        <v>145</v>
      </c>
      <c r="K1301" s="94"/>
      <c r="L1301" s="111"/>
      <c r="M1301" s="112" t="b">
        <v>1</v>
      </c>
      <c r="N1301" s="113" t="b">
        <v>1</v>
      </c>
      <c r="O1301" s="113" t="b">
        <v>1</v>
      </c>
      <c r="P1301" s="113" t="b">
        <v>0</v>
      </c>
      <c r="Q1301" s="107"/>
      <c r="R1301" s="106" t="str">
        <f t="array" ref="R1301">IFERROR(INDEX('印量調查區'!G:G, MATCH(A1301, '印量調查區'!A:A, 0)), "")</f>
        <v/>
      </c>
      <c r="S1301" s="118" t="s">
        <v>6168</v>
      </c>
      <c r="T1301" s="107"/>
      <c r="U1301" s="107"/>
      <c r="V1301" s="107"/>
      <c r="W1301" s="118" t="s">
        <v>6169</v>
      </c>
      <c r="X1301" s="107"/>
      <c r="Y1301" s="107"/>
      <c r="Z1301" s="118" t="s">
        <v>6170</v>
      </c>
      <c r="AA1301" s="107"/>
      <c r="AB1301" s="107"/>
      <c r="AC1301" s="107"/>
      <c r="AD1301" s="107"/>
      <c r="AE1301" s="107"/>
      <c r="AF1301" s="107"/>
      <c r="AG1301" s="107"/>
      <c r="AH1301" s="107"/>
      <c r="AI1301" s="107"/>
      <c r="AJ1301" s="107"/>
      <c r="AK1301" s="118" t="s">
        <v>6171</v>
      </c>
      <c r="AL1301" s="107"/>
      <c r="AM1301" s="107"/>
      <c r="AN1301" s="118" t="s">
        <v>14818</v>
      </c>
      <c r="AO1301" s="105"/>
      <c r="AP1301" s="107"/>
      <c r="AQ1301" s="109"/>
      <c r="AR1301" s="109" t="str">
        <f>IFERROR(__xludf.DUMMYFUNCTION("IF(IFERROR(VLOOKUP(A1301, IMPORTRANGE(""https://docs.google.com/spreadsheets/d/1f7uHQQgxgff8nh6aFDrh_cqkeFpcVPsvJILesm778_0"", ""工作表1!A:B""), 2, FALSE), """") &lt;&gt; """", ""有縮圖"", ""無縮圖"")"),"無縮圖")</f>
        <v>無縮圖</v>
      </c>
      <c r="AS1301" s="107"/>
    </row>
    <row r="1302">
      <c r="A1302" s="114" t="s">
        <v>1064</v>
      </c>
      <c r="B1302" s="94"/>
      <c r="C1302" s="120" t="s">
        <v>2494</v>
      </c>
      <c r="D1302" s="97" t="s">
        <v>2494</v>
      </c>
      <c r="E1302" s="96"/>
      <c r="F1302" s="98"/>
      <c r="G1302" s="94" t="s">
        <v>305</v>
      </c>
      <c r="H1302" s="100"/>
      <c r="I1302" s="100" t="s">
        <v>108</v>
      </c>
      <c r="J1302" s="117" t="s">
        <v>145</v>
      </c>
      <c r="K1302" s="94"/>
      <c r="L1302" s="111"/>
      <c r="M1302" s="112" t="b">
        <v>1</v>
      </c>
      <c r="N1302" s="113" t="b">
        <v>1</v>
      </c>
      <c r="O1302" s="113" t="b">
        <v>0</v>
      </c>
      <c r="P1302" s="113" t="b">
        <v>0</v>
      </c>
      <c r="Q1302" s="105"/>
      <c r="R1302" s="106" t="str">
        <f t="array" ref="R1302">IFERROR(INDEX('印量調查區'!G:G, MATCH(A1302, '印量調查區'!A:A, 0)), "")</f>
        <v/>
      </c>
      <c r="S1302" s="105"/>
      <c r="T1302" s="107"/>
      <c r="U1302" s="107"/>
      <c r="V1302" s="107"/>
      <c r="W1302" s="118" t="s">
        <v>14819</v>
      </c>
      <c r="X1302" s="107"/>
      <c r="Y1302" s="105"/>
      <c r="Z1302" s="118" t="s">
        <v>14820</v>
      </c>
      <c r="AA1302" s="107"/>
      <c r="AB1302" s="107"/>
      <c r="AC1302" s="107"/>
      <c r="AD1302" s="107"/>
      <c r="AE1302" s="107"/>
      <c r="AF1302" s="107"/>
      <c r="AG1302" s="107"/>
      <c r="AH1302" s="107"/>
      <c r="AI1302" s="105"/>
      <c r="AJ1302" s="107"/>
      <c r="AK1302" s="107"/>
      <c r="AL1302" s="107"/>
      <c r="AM1302" s="107"/>
      <c r="AN1302" s="105"/>
      <c r="AO1302" s="105"/>
      <c r="AP1302" s="107"/>
      <c r="AQ1302" s="109"/>
      <c r="AR1302" s="109" t="str">
        <f>IFERROR(__xludf.DUMMYFUNCTION("IF(IFERROR(VLOOKUP(A1302, IMPORTRANGE(""https://docs.google.com/spreadsheets/d/1f7uHQQgxgff8nh6aFDrh_cqkeFpcVPsvJILesm778_0"", ""工作表1!A:B""), 2, FALSE), """") &lt;&gt; """", ""有縮圖"", ""無縮圖"")"),"無縮圖")</f>
        <v>無縮圖</v>
      </c>
      <c r="AS1302" s="107"/>
    </row>
    <row r="1303">
      <c r="A1303" s="114" t="s">
        <v>1065</v>
      </c>
      <c r="B1303" s="94" t="s">
        <v>13948</v>
      </c>
      <c r="C1303" s="95"/>
      <c r="D1303" s="96"/>
      <c r="E1303" s="115" t="s">
        <v>2684</v>
      </c>
      <c r="F1303" s="98"/>
      <c r="G1303" s="94" t="s">
        <v>140</v>
      </c>
      <c r="H1303" s="100"/>
      <c r="I1303" s="100"/>
      <c r="J1303" s="101"/>
      <c r="K1303" s="94"/>
      <c r="L1303" s="111"/>
      <c r="M1303" s="112" t="b">
        <v>1</v>
      </c>
      <c r="N1303" s="113" t="b">
        <v>0</v>
      </c>
      <c r="O1303" s="113" t="b">
        <v>0</v>
      </c>
      <c r="P1303" s="113" t="b">
        <v>0</v>
      </c>
      <c r="Q1303" s="107"/>
      <c r="R1303" s="106" t="str">
        <f t="array" ref="R1303">IFERROR(INDEX('印量調查區'!G:G, MATCH(A1303, '印量調查區'!A:A, 0)), "")</f>
        <v/>
      </c>
      <c r="S1303" s="107"/>
      <c r="T1303" s="107"/>
      <c r="U1303" s="107"/>
      <c r="V1303" s="107"/>
      <c r="W1303" s="118" t="s">
        <v>13950</v>
      </c>
      <c r="X1303" s="107"/>
      <c r="Y1303" s="107"/>
      <c r="Z1303" s="107"/>
      <c r="AA1303" s="107"/>
      <c r="AB1303" s="107"/>
      <c r="AC1303" s="107"/>
      <c r="AD1303" s="107"/>
      <c r="AE1303" s="118" t="s">
        <v>13951</v>
      </c>
      <c r="AF1303" s="105" t="s">
        <v>126</v>
      </c>
      <c r="AG1303" s="107"/>
      <c r="AH1303" s="107"/>
      <c r="AI1303" s="107"/>
      <c r="AJ1303" s="107"/>
      <c r="AK1303" s="107"/>
      <c r="AL1303" s="107"/>
      <c r="AM1303" s="107"/>
      <c r="AN1303" s="105"/>
      <c r="AO1303" s="105"/>
      <c r="AP1303" s="107"/>
      <c r="AQ1303" s="109"/>
      <c r="AR1303" s="109" t="str">
        <f>IFERROR(__xludf.DUMMYFUNCTION("IF(IFERROR(VLOOKUP(A1303, IMPORTRANGE(""https://docs.google.com/spreadsheets/d/1f7uHQQgxgff8nh6aFDrh_cqkeFpcVPsvJILesm778_0"", ""工作表1!A:B""), 2, FALSE), """") &lt;&gt; """", ""有縮圖"", ""無縮圖"")"),"無縮圖")</f>
        <v>無縮圖</v>
      </c>
      <c r="AS1303" s="107"/>
    </row>
    <row r="1304">
      <c r="A1304" s="114" t="s">
        <v>1066</v>
      </c>
      <c r="B1304" s="94" t="s">
        <v>14821</v>
      </c>
      <c r="C1304" s="95"/>
      <c r="D1304" s="115" t="s">
        <v>2682</v>
      </c>
      <c r="E1304" s="97" t="s">
        <v>2682</v>
      </c>
      <c r="F1304" s="98"/>
      <c r="G1304" s="94" t="s">
        <v>2088</v>
      </c>
      <c r="H1304" s="100"/>
      <c r="I1304" s="100"/>
      <c r="J1304" s="211"/>
      <c r="K1304" s="94"/>
      <c r="L1304" s="111"/>
      <c r="M1304" s="112" t="b">
        <v>1</v>
      </c>
      <c r="N1304" s="113" t="b">
        <v>0</v>
      </c>
      <c r="O1304" s="113" t="b">
        <v>0</v>
      </c>
      <c r="P1304" s="113" t="b">
        <v>0</v>
      </c>
      <c r="Q1304" s="107"/>
      <c r="R1304" s="106" t="str">
        <f t="array" ref="R1304">IFERROR(INDEX('印量調查區'!G:G, MATCH(A1304, '印量調查區'!A:A, 0)), "")</f>
        <v/>
      </c>
      <c r="S1304" s="107"/>
      <c r="T1304" s="107"/>
      <c r="U1304" s="107"/>
      <c r="V1304" s="107"/>
      <c r="W1304" s="118" t="s">
        <v>14822</v>
      </c>
      <c r="X1304" s="107"/>
      <c r="Y1304" s="107"/>
      <c r="Z1304" s="107"/>
      <c r="AA1304" s="107"/>
      <c r="AB1304" s="107"/>
      <c r="AC1304" s="107"/>
      <c r="AD1304" s="107"/>
      <c r="AE1304" s="107"/>
      <c r="AF1304" s="107"/>
      <c r="AG1304" s="107"/>
      <c r="AH1304" s="107"/>
      <c r="AI1304" s="107"/>
      <c r="AJ1304" s="107"/>
      <c r="AK1304" s="107"/>
      <c r="AL1304" s="107"/>
      <c r="AM1304" s="107"/>
      <c r="AN1304" s="107"/>
      <c r="AO1304" s="105"/>
      <c r="AP1304" s="107"/>
      <c r="AQ1304" s="109"/>
      <c r="AR1304" s="109" t="str">
        <f>IFERROR(__xludf.DUMMYFUNCTION("IF(IFERROR(VLOOKUP(A1304, IMPORTRANGE(""https://docs.google.com/spreadsheets/d/1f7uHQQgxgff8nh6aFDrh_cqkeFpcVPsvJILesm778_0"", ""工作表1!A:B""), 2, FALSE), """") &lt;&gt; """", ""有縮圖"", ""無縮圖"")"),"無縮圖")</f>
        <v>無縮圖</v>
      </c>
      <c r="AS1304" s="107"/>
    </row>
    <row r="1305">
      <c r="A1305" s="114" t="s">
        <v>1068</v>
      </c>
      <c r="B1305" s="94"/>
      <c r="C1305" s="120" t="s">
        <v>2668</v>
      </c>
      <c r="D1305" s="96"/>
      <c r="E1305" s="116"/>
      <c r="F1305" s="98"/>
      <c r="G1305" s="94" t="s">
        <v>140</v>
      </c>
      <c r="H1305" s="99"/>
      <c r="I1305" s="100"/>
      <c r="J1305" s="101"/>
      <c r="K1305" s="98"/>
      <c r="L1305" s="111"/>
      <c r="M1305" s="112" t="b">
        <v>1</v>
      </c>
      <c r="N1305" s="113" t="b">
        <v>0</v>
      </c>
      <c r="O1305" s="113" t="b">
        <v>0</v>
      </c>
      <c r="P1305" s="113" t="b">
        <v>0</v>
      </c>
      <c r="Q1305" s="107"/>
      <c r="R1305" s="106" t="str">
        <f t="array" ref="R1305">IFERROR(INDEX('印量調查區'!G:G, MATCH(A1305, '印量調查區'!A:A, 0)), "")</f>
        <v/>
      </c>
      <c r="S1305" s="118" t="s">
        <v>9567</v>
      </c>
      <c r="T1305" s="107"/>
      <c r="U1305" s="107"/>
      <c r="V1305" s="107"/>
      <c r="W1305" s="118" t="s">
        <v>9568</v>
      </c>
      <c r="X1305" s="107"/>
      <c r="Y1305" s="107"/>
      <c r="Z1305" s="107"/>
      <c r="AA1305" s="107"/>
      <c r="AB1305" s="107"/>
      <c r="AC1305" s="107"/>
      <c r="AD1305" s="107"/>
      <c r="AE1305" s="107"/>
      <c r="AF1305" s="118" t="s">
        <v>9569</v>
      </c>
      <c r="AG1305" s="107"/>
      <c r="AH1305" s="107"/>
      <c r="AI1305" s="107"/>
      <c r="AJ1305" s="107"/>
      <c r="AK1305" s="107"/>
      <c r="AL1305" s="107"/>
      <c r="AM1305" s="107"/>
      <c r="AN1305" s="107"/>
      <c r="AO1305" s="107"/>
      <c r="AP1305" s="107"/>
      <c r="AQ1305" s="109"/>
      <c r="AR1305" s="109" t="str">
        <f>IFERROR(__xludf.DUMMYFUNCTION("IF(IFERROR(VLOOKUP(A1305, IMPORTRANGE(""https://docs.google.com/spreadsheets/d/1f7uHQQgxgff8nh6aFDrh_cqkeFpcVPsvJILesm778_0"", ""工作表1!A:B""), 2, FALSE), """") &lt;&gt; """", ""有縮圖"", ""無縮圖"")"),"無縮圖")</f>
        <v>無縮圖</v>
      </c>
      <c r="AS1305" s="107"/>
    </row>
    <row r="1306">
      <c r="A1306" s="114" t="s">
        <v>1069</v>
      </c>
      <c r="B1306" s="94"/>
      <c r="C1306" s="95"/>
      <c r="D1306" s="96"/>
      <c r="E1306" s="115" t="s">
        <v>2536</v>
      </c>
      <c r="F1306" s="98"/>
      <c r="G1306" s="94" t="s">
        <v>140</v>
      </c>
      <c r="H1306" s="100"/>
      <c r="I1306" s="100"/>
      <c r="J1306" s="101"/>
      <c r="K1306" s="94"/>
      <c r="L1306" s="111"/>
      <c r="M1306" s="112" t="b">
        <v>1</v>
      </c>
      <c r="N1306" s="113" t="b">
        <v>0</v>
      </c>
      <c r="O1306" s="113" t="b">
        <v>0</v>
      </c>
      <c r="P1306" s="113" t="b">
        <v>0</v>
      </c>
      <c r="Q1306" s="107"/>
      <c r="R1306" s="106" t="str">
        <f t="array" ref="R1306">IFERROR(INDEX('印量調查區'!G:G, MATCH(A1306, '印量調查區'!A:A, 0)), "")</f>
        <v/>
      </c>
      <c r="S1306" s="107"/>
      <c r="T1306" s="107"/>
      <c r="U1306" s="107"/>
      <c r="V1306" s="107"/>
      <c r="W1306" s="118" t="s">
        <v>13954</v>
      </c>
      <c r="X1306" s="118" t="s">
        <v>13955</v>
      </c>
      <c r="Y1306" s="107"/>
      <c r="Z1306" s="107"/>
      <c r="AA1306" s="107"/>
      <c r="AB1306" s="118" t="s">
        <v>13956</v>
      </c>
      <c r="AC1306" s="107"/>
      <c r="AD1306" s="107"/>
      <c r="AE1306" s="118" t="s">
        <v>13957</v>
      </c>
      <c r="AF1306" s="107"/>
      <c r="AG1306" s="107"/>
      <c r="AH1306" s="107"/>
      <c r="AI1306" s="107"/>
      <c r="AJ1306" s="107"/>
      <c r="AK1306" s="107"/>
      <c r="AL1306" s="107"/>
      <c r="AM1306" s="107"/>
      <c r="AN1306" s="107"/>
      <c r="AO1306" s="108"/>
      <c r="AP1306" s="107"/>
      <c r="AQ1306" s="109"/>
      <c r="AR1306" s="109" t="str">
        <f>IFERROR(__xludf.DUMMYFUNCTION("IF(IFERROR(VLOOKUP(A1306, IMPORTRANGE(""https://docs.google.com/spreadsheets/d/1f7uHQQgxgff8nh6aFDrh_cqkeFpcVPsvJILesm778_0"", ""工作表1!A:B""), 2, FALSE), """") &lt;&gt; """", ""有縮圖"", ""無縮圖"")"),"無縮圖")</f>
        <v>無縮圖</v>
      </c>
      <c r="AS1306" s="107"/>
    </row>
    <row r="1307">
      <c r="A1307" s="114" t="s">
        <v>1070</v>
      </c>
      <c r="B1307" s="94" t="s">
        <v>13960</v>
      </c>
      <c r="C1307" s="120" t="s">
        <v>2673</v>
      </c>
      <c r="D1307" s="115" t="s">
        <v>2673</v>
      </c>
      <c r="E1307" s="97" t="s">
        <v>2673</v>
      </c>
      <c r="F1307" s="98"/>
      <c r="G1307" s="94" t="s">
        <v>140</v>
      </c>
      <c r="H1307" s="100"/>
      <c r="I1307" s="100"/>
      <c r="J1307" s="101"/>
      <c r="K1307" s="94"/>
      <c r="L1307" s="111"/>
      <c r="M1307" s="112" t="b">
        <v>1</v>
      </c>
      <c r="N1307" s="113" t="b">
        <v>0</v>
      </c>
      <c r="O1307" s="113" t="b">
        <v>0</v>
      </c>
      <c r="P1307" s="113" t="b">
        <v>0</v>
      </c>
      <c r="Q1307" s="105"/>
      <c r="R1307" s="106" t="str">
        <f t="array" ref="R1307">IFERROR(INDEX('印量調查區'!G:G, MATCH(A1307, '印量調查區'!A:A, 0)), "")</f>
        <v/>
      </c>
      <c r="S1307" s="118" t="s">
        <v>14823</v>
      </c>
      <c r="T1307" s="107"/>
      <c r="U1307" s="107"/>
      <c r="V1307" s="107"/>
      <c r="W1307" s="318" t="s">
        <v>14824</v>
      </c>
      <c r="X1307" s="286"/>
      <c r="Y1307" s="286"/>
      <c r="Z1307" s="286"/>
      <c r="AA1307" s="107"/>
      <c r="AB1307" s="107"/>
      <c r="AC1307" s="107"/>
      <c r="AD1307" s="107"/>
      <c r="AE1307" s="118" t="s">
        <v>13964</v>
      </c>
      <c r="AF1307" s="118" t="s">
        <v>14825</v>
      </c>
      <c r="AG1307" s="107"/>
      <c r="AH1307" s="107"/>
      <c r="AI1307" s="107"/>
      <c r="AJ1307" s="107"/>
      <c r="AK1307" s="107"/>
      <c r="AL1307" s="118" t="s">
        <v>13966</v>
      </c>
      <c r="AM1307" s="107"/>
      <c r="AN1307" s="105"/>
      <c r="AO1307" s="108"/>
      <c r="AP1307" s="107"/>
      <c r="AQ1307" s="109"/>
      <c r="AR1307" s="109" t="str">
        <f>IFERROR(__xludf.DUMMYFUNCTION("IF(IFERROR(VLOOKUP(A1307, IMPORTRANGE(""https://docs.google.com/spreadsheets/d/1f7uHQQgxgff8nh6aFDrh_cqkeFpcVPsvJILesm778_0"", ""工作表1!A:B""), 2, FALSE), """") &lt;&gt; """", ""有縮圖"", ""無縮圖"")"),"無縮圖")</f>
        <v>無縮圖</v>
      </c>
      <c r="AS1307" s="107"/>
    </row>
    <row r="1308">
      <c r="A1308" s="114" t="s">
        <v>1074</v>
      </c>
      <c r="B1308" s="94" t="s">
        <v>2759</v>
      </c>
      <c r="C1308" s="95"/>
      <c r="D1308" s="115" t="s">
        <v>3001</v>
      </c>
      <c r="E1308" s="97" t="s">
        <v>3540</v>
      </c>
      <c r="F1308" s="98"/>
      <c r="G1308" s="94" t="s">
        <v>144</v>
      </c>
      <c r="H1308" s="99"/>
      <c r="I1308" s="100"/>
      <c r="J1308" s="101"/>
      <c r="K1308" s="98"/>
      <c r="L1308" s="111"/>
      <c r="M1308" s="112" t="b">
        <v>1</v>
      </c>
      <c r="N1308" s="113" t="b">
        <v>0</v>
      </c>
      <c r="O1308" s="113" t="b">
        <v>1</v>
      </c>
      <c r="P1308" s="113" t="b">
        <v>0</v>
      </c>
      <c r="Q1308" s="105"/>
      <c r="R1308" s="106" t="str">
        <f t="array" ref="R1308">IFERROR(INDEX('印量調查區'!G:G, MATCH(A1308, '印量調查區'!A:A, 0)), "")</f>
        <v/>
      </c>
      <c r="S1308" s="105"/>
      <c r="T1308" s="107"/>
      <c r="U1308" s="107"/>
      <c r="V1308" s="107"/>
      <c r="W1308" s="118" t="s">
        <v>2774</v>
      </c>
      <c r="X1308" s="107"/>
      <c r="Y1308" s="118" t="s">
        <v>2777</v>
      </c>
      <c r="Z1308" s="118" t="s">
        <v>2778</v>
      </c>
      <c r="AA1308" s="107"/>
      <c r="AB1308" s="107"/>
      <c r="AC1308" s="107"/>
      <c r="AD1308" s="107"/>
      <c r="AE1308" s="105"/>
      <c r="AF1308" s="107"/>
      <c r="AG1308" s="107"/>
      <c r="AH1308" s="107"/>
      <c r="AI1308" s="107"/>
      <c r="AJ1308" s="118" t="s">
        <v>2782</v>
      </c>
      <c r="AK1308" s="107"/>
      <c r="AL1308" s="105"/>
      <c r="AM1308" s="107"/>
      <c r="AN1308" s="118" t="s">
        <v>14826</v>
      </c>
      <c r="AO1308" s="107"/>
      <c r="AP1308" s="107"/>
      <c r="AQ1308" s="109"/>
      <c r="AR1308" s="109" t="str">
        <f>IFERROR(__xludf.DUMMYFUNCTION("IF(IFERROR(VLOOKUP(A1308, IMPORTRANGE(""https://docs.google.com/spreadsheets/d/1f7uHQQgxgff8nh6aFDrh_cqkeFpcVPsvJILesm778_0"", ""工作表1!A:B""), 2, FALSE), """") &lt;&gt; """", ""有縮圖"", ""無縮圖"")"),"有縮圖")</f>
        <v>有縮圖</v>
      </c>
      <c r="AS1308" s="107"/>
    </row>
    <row r="1309">
      <c r="A1309" s="114" t="s">
        <v>1071</v>
      </c>
      <c r="B1309" s="94" t="s">
        <v>14827</v>
      </c>
      <c r="C1309" s="120" t="s">
        <v>2511</v>
      </c>
      <c r="D1309" s="115" t="s">
        <v>2511</v>
      </c>
      <c r="E1309" s="96"/>
      <c r="F1309" s="98"/>
      <c r="G1309" s="94" t="s">
        <v>144</v>
      </c>
      <c r="H1309" s="100"/>
      <c r="I1309" s="100" t="s">
        <v>108</v>
      </c>
      <c r="J1309" s="117" t="s">
        <v>145</v>
      </c>
      <c r="K1309" s="94"/>
      <c r="L1309" s="111"/>
      <c r="M1309" s="112" t="b">
        <v>1</v>
      </c>
      <c r="N1309" s="113" t="b">
        <v>1</v>
      </c>
      <c r="O1309" s="113" t="b">
        <v>0</v>
      </c>
      <c r="P1309" s="113" t="b">
        <v>0</v>
      </c>
      <c r="Q1309" s="107"/>
      <c r="R1309" s="106" t="str">
        <f t="array" ref="R1309">IFERROR(INDEX('印量調查區'!G:G, MATCH(A1309, '印量調查區'!A:A, 0)), "")</f>
        <v/>
      </c>
      <c r="S1309" s="118" t="s">
        <v>14828</v>
      </c>
      <c r="T1309" s="107"/>
      <c r="U1309" s="107"/>
      <c r="V1309" s="107"/>
      <c r="W1309" s="118" t="s">
        <v>14829</v>
      </c>
      <c r="X1309" s="107"/>
      <c r="Y1309" s="107"/>
      <c r="Z1309" s="118" t="s">
        <v>14830</v>
      </c>
      <c r="AA1309" s="107"/>
      <c r="AB1309" s="107"/>
      <c r="AC1309" s="107"/>
      <c r="AD1309" s="107"/>
      <c r="AE1309" s="107"/>
      <c r="AF1309" s="107"/>
      <c r="AG1309" s="107"/>
      <c r="AH1309" s="107"/>
      <c r="AI1309" s="107"/>
      <c r="AJ1309" s="107"/>
      <c r="AK1309" s="107"/>
      <c r="AL1309" s="118" t="s">
        <v>14831</v>
      </c>
      <c r="AM1309" s="107"/>
      <c r="AN1309" s="107"/>
      <c r="AO1309" s="105"/>
      <c r="AP1309" s="107"/>
      <c r="AQ1309" s="109"/>
      <c r="AR1309" s="109" t="str">
        <f>IFERROR(__xludf.DUMMYFUNCTION("IF(IFERROR(VLOOKUP(A1309, IMPORTRANGE(""https://docs.google.com/spreadsheets/d/1f7uHQQgxgff8nh6aFDrh_cqkeFpcVPsvJILesm778_0"", ""工作表1!A:B""), 2, FALSE), """") &lt;&gt; """", ""有縮圖"", ""無縮圖"")"),"無縮圖")</f>
        <v>無縮圖</v>
      </c>
      <c r="AS1309" s="105"/>
    </row>
    <row r="1310">
      <c r="A1310" s="114" t="s">
        <v>1072</v>
      </c>
      <c r="B1310" s="94"/>
      <c r="C1310" s="120" t="s">
        <v>2637</v>
      </c>
      <c r="D1310" s="115" t="s">
        <v>3337</v>
      </c>
      <c r="E1310" s="96"/>
      <c r="F1310" s="98"/>
      <c r="G1310" s="94" t="s">
        <v>2088</v>
      </c>
      <c r="H1310" s="100" t="s">
        <v>47</v>
      </c>
      <c r="I1310" s="100" t="s">
        <v>108</v>
      </c>
      <c r="J1310" s="435" t="s">
        <v>14832</v>
      </c>
      <c r="K1310" s="94" t="s">
        <v>14833</v>
      </c>
      <c r="L1310" s="111"/>
      <c r="M1310" s="112" t="b">
        <v>1</v>
      </c>
      <c r="N1310" s="113" t="b">
        <v>1</v>
      </c>
      <c r="O1310" s="113" t="b">
        <v>0</v>
      </c>
      <c r="P1310" s="113" t="b">
        <v>1</v>
      </c>
      <c r="Q1310" s="107"/>
      <c r="R1310" s="106" t="str">
        <f t="array" ref="R1310">IFERROR(INDEX('印量調查區'!G:G, MATCH(A1310, '印量調查區'!A:A, 0)), "")</f>
        <v/>
      </c>
      <c r="S1310" s="105"/>
      <c r="T1310" s="105"/>
      <c r="U1310" s="105"/>
      <c r="V1310" s="107"/>
      <c r="W1310" s="118" t="s">
        <v>14834</v>
      </c>
      <c r="X1310" s="118" t="s">
        <v>14835</v>
      </c>
      <c r="Y1310" s="107"/>
      <c r="Z1310" s="105"/>
      <c r="AA1310" s="107"/>
      <c r="AB1310" s="107"/>
      <c r="AC1310" s="107"/>
      <c r="AD1310" s="107"/>
      <c r="AE1310" s="105"/>
      <c r="AF1310" s="107"/>
      <c r="AG1310" s="105"/>
      <c r="AH1310" s="107"/>
      <c r="AI1310" s="105"/>
      <c r="AJ1310" s="107"/>
      <c r="AK1310" s="107"/>
      <c r="AL1310" s="105"/>
      <c r="AM1310" s="107"/>
      <c r="AN1310" s="107"/>
      <c r="AO1310" s="118" t="s">
        <v>14836</v>
      </c>
      <c r="AQ1310" s="109"/>
      <c r="AR1310" s="109" t="str">
        <f>IFERROR(__xludf.DUMMYFUNCTION("IF(IFERROR(VLOOKUP(A1310, IMPORTRANGE(""https://docs.google.com/spreadsheets/d/1f7uHQQgxgff8nh6aFDrh_cqkeFpcVPsvJILesm778_0"", ""工作表1!A:B""), 2, FALSE), """") &lt;&gt; """", ""有縮圖"", ""無縮圖"")"),"無縮圖")</f>
        <v>無縮圖</v>
      </c>
      <c r="AS1310" s="107"/>
    </row>
    <row r="1311">
      <c r="A1311" s="114" t="s">
        <v>1073</v>
      </c>
      <c r="B1311" s="94"/>
      <c r="C1311" s="95"/>
      <c r="D1311" s="115" t="s">
        <v>2677</v>
      </c>
      <c r="E1311" s="97" t="s">
        <v>3764</v>
      </c>
      <c r="F1311" s="98"/>
      <c r="G1311" s="94" t="s">
        <v>2088</v>
      </c>
      <c r="H1311" s="100"/>
      <c r="I1311" s="100"/>
      <c r="J1311" s="101"/>
      <c r="K1311" s="94"/>
      <c r="L1311" s="111"/>
      <c r="M1311" s="112" t="b">
        <v>1</v>
      </c>
      <c r="N1311" s="113" t="b">
        <v>0</v>
      </c>
      <c r="O1311" s="113" t="b">
        <v>0</v>
      </c>
      <c r="P1311" s="113" t="b">
        <v>0</v>
      </c>
      <c r="Q1311" s="107"/>
      <c r="R1311" s="106" t="str">
        <f t="array" ref="R1311">IFERROR(INDEX('印量調查區'!G:G, MATCH(A1311, '印量調查區'!A:A, 0)), "")</f>
        <v/>
      </c>
      <c r="S1311" s="107"/>
      <c r="T1311" s="107"/>
      <c r="U1311" s="107"/>
      <c r="V1311" s="107"/>
      <c r="W1311" s="118" t="s">
        <v>14837</v>
      </c>
      <c r="X1311" s="107"/>
      <c r="Y1311" s="107"/>
      <c r="Z1311" s="107"/>
      <c r="AA1311" s="107"/>
      <c r="AB1311" s="107"/>
      <c r="AC1311" s="107"/>
      <c r="AD1311" s="107"/>
      <c r="AE1311" s="118" t="s">
        <v>14838</v>
      </c>
      <c r="AF1311" s="107"/>
      <c r="AG1311" s="107"/>
      <c r="AH1311" s="107"/>
      <c r="AI1311" s="107"/>
      <c r="AJ1311" s="107"/>
      <c r="AK1311" s="107"/>
      <c r="AL1311" s="118" t="s">
        <v>14839</v>
      </c>
      <c r="AM1311" s="107"/>
      <c r="AN1311" s="105"/>
      <c r="AO1311" s="105"/>
      <c r="AP1311" s="107"/>
      <c r="AQ1311" s="109"/>
      <c r="AR1311" s="109" t="str">
        <f>IFERROR(__xludf.DUMMYFUNCTION("IF(IFERROR(VLOOKUP(A1311, IMPORTRANGE(""https://docs.google.com/spreadsheets/d/1f7uHQQgxgff8nh6aFDrh_cqkeFpcVPsvJILesm778_0"", ""工作表1!A:B""), 2, FALSE), """") &lt;&gt; """", ""有縮圖"", ""無縮圖"")"),"無縮圖")</f>
        <v>無縮圖</v>
      </c>
      <c r="AS1311" s="107"/>
    </row>
    <row r="1312">
      <c r="A1312" s="114" t="s">
        <v>1076</v>
      </c>
      <c r="B1312" s="94"/>
      <c r="C1312" s="120" t="s">
        <v>2682</v>
      </c>
      <c r="D1312" s="96"/>
      <c r="E1312" s="116"/>
      <c r="F1312" s="98"/>
      <c r="G1312" s="94" t="s">
        <v>144</v>
      </c>
      <c r="H1312" s="99"/>
      <c r="I1312" s="100"/>
      <c r="J1312" s="101"/>
      <c r="K1312" s="98"/>
      <c r="L1312" s="111"/>
      <c r="M1312" s="112" t="b">
        <v>1</v>
      </c>
      <c r="N1312" s="113" t="b">
        <v>0</v>
      </c>
      <c r="O1312" s="113" t="b">
        <v>0</v>
      </c>
      <c r="P1312" s="113" t="b">
        <v>0</v>
      </c>
      <c r="Q1312" s="107"/>
      <c r="R1312" s="106" t="str">
        <f t="array" ref="R1312">IFERROR(INDEX('印量調查區'!G:G, MATCH(A1312, '印量調查區'!A:A, 0)), "")</f>
        <v/>
      </c>
      <c r="S1312" s="118" t="s">
        <v>14840</v>
      </c>
      <c r="T1312" s="107"/>
      <c r="U1312" s="107"/>
      <c r="V1312" s="107"/>
      <c r="W1312" s="118" t="s">
        <v>5895</v>
      </c>
      <c r="X1312" s="107"/>
      <c r="Y1312" s="107"/>
      <c r="Z1312" s="107"/>
      <c r="AA1312" s="107"/>
      <c r="AB1312" s="107"/>
      <c r="AC1312" s="107"/>
      <c r="AD1312" s="107"/>
      <c r="AE1312" s="118" t="s">
        <v>14841</v>
      </c>
      <c r="AF1312" s="107"/>
      <c r="AG1312" s="107"/>
      <c r="AH1312" s="107"/>
      <c r="AI1312" s="107"/>
      <c r="AJ1312" s="107"/>
      <c r="AK1312" s="107"/>
      <c r="AL1312" s="118" t="s">
        <v>14842</v>
      </c>
      <c r="AM1312" s="107"/>
      <c r="AN1312" s="107"/>
      <c r="AO1312" s="107"/>
      <c r="AP1312" s="107"/>
      <c r="AQ1312" s="109"/>
      <c r="AR1312" s="109" t="str">
        <f>IFERROR(__xludf.DUMMYFUNCTION("IF(IFERROR(VLOOKUP(A1312, IMPORTRANGE(""https://docs.google.com/spreadsheets/d/1f7uHQQgxgff8nh6aFDrh_cqkeFpcVPsvJILesm778_0"", ""工作表1!A:B""), 2, FALSE), """") &lt;&gt; """", ""有縮圖"", ""無縮圖"")"),"無縮圖")</f>
        <v>無縮圖</v>
      </c>
      <c r="AS1312" s="107"/>
    </row>
    <row r="1313">
      <c r="A1313" s="114" t="s">
        <v>1078</v>
      </c>
      <c r="B1313" s="94"/>
      <c r="C1313" s="120" t="s">
        <v>2694</v>
      </c>
      <c r="D1313" s="97" t="s">
        <v>2694</v>
      </c>
      <c r="E1313" s="116"/>
      <c r="F1313" s="98"/>
      <c r="G1313" s="94" t="s">
        <v>140</v>
      </c>
      <c r="H1313" s="100"/>
      <c r="I1313" s="100"/>
      <c r="J1313" s="101"/>
      <c r="K1313" s="94"/>
      <c r="L1313" s="111"/>
      <c r="M1313" s="112" t="b">
        <v>1</v>
      </c>
      <c r="N1313" s="113" t="b">
        <v>0</v>
      </c>
      <c r="O1313" s="113" t="b">
        <v>0</v>
      </c>
      <c r="P1313" s="113" t="b">
        <v>0</v>
      </c>
      <c r="Q1313" s="107"/>
      <c r="R1313" s="106" t="str">
        <f t="array" ref="R1313">IFERROR(INDEX('印量調查區'!G:G, MATCH(A1313, '印量調查區'!A:A, 0)), "")</f>
        <v/>
      </c>
      <c r="S1313" s="107"/>
      <c r="T1313" s="107"/>
      <c r="U1313" s="107"/>
      <c r="V1313" s="107"/>
      <c r="W1313" s="118" t="s">
        <v>14843</v>
      </c>
      <c r="X1313" s="107"/>
      <c r="Y1313" s="107"/>
      <c r="Z1313" s="107"/>
      <c r="AA1313" s="107"/>
      <c r="AB1313" s="107"/>
      <c r="AC1313" s="107"/>
      <c r="AD1313" s="107"/>
      <c r="AE1313" s="118" t="s">
        <v>14844</v>
      </c>
      <c r="AF1313" s="118" t="s">
        <v>14845</v>
      </c>
      <c r="AG1313" s="107"/>
      <c r="AH1313" s="107"/>
      <c r="AI1313" s="107"/>
      <c r="AJ1313" s="107"/>
      <c r="AK1313" s="107"/>
      <c r="AL1313" s="118" t="s">
        <v>14846</v>
      </c>
      <c r="AM1313" s="107"/>
      <c r="AN1313" s="107"/>
      <c r="AO1313" s="105"/>
      <c r="AP1313" s="107"/>
      <c r="AQ1313" s="109"/>
      <c r="AR1313" s="109" t="str">
        <f>IFERROR(__xludf.DUMMYFUNCTION("IF(IFERROR(VLOOKUP(A1313, IMPORTRANGE(""https://docs.google.com/spreadsheets/d/1f7uHQQgxgff8nh6aFDrh_cqkeFpcVPsvJILesm778_0"", ""工作表1!A:B""), 2, FALSE), """") &lt;&gt; """", ""有縮圖"", ""無縮圖"")"),"無縮圖")</f>
        <v>無縮圖</v>
      </c>
      <c r="AS1313" s="107"/>
    </row>
    <row r="1314">
      <c r="A1314" s="114" t="s">
        <v>1080</v>
      </c>
      <c r="B1314" s="94"/>
      <c r="C1314" s="120" t="s">
        <v>2436</v>
      </c>
      <c r="D1314" s="97" t="s">
        <v>2436</v>
      </c>
      <c r="E1314" s="116"/>
      <c r="F1314" s="98"/>
      <c r="G1314" s="94" t="s">
        <v>144</v>
      </c>
      <c r="H1314" s="100"/>
      <c r="I1314" s="100"/>
      <c r="J1314" s="101"/>
      <c r="K1314" s="94"/>
      <c r="L1314" s="111"/>
      <c r="M1314" s="112" t="b">
        <v>1</v>
      </c>
      <c r="N1314" s="113" t="b">
        <v>0</v>
      </c>
      <c r="O1314" s="113" t="b">
        <v>0</v>
      </c>
      <c r="P1314" s="113" t="b">
        <v>0</v>
      </c>
      <c r="Q1314" s="107"/>
      <c r="R1314" s="106" t="str">
        <f t="array" ref="R1314">IFERROR(INDEX('印量調查區'!G:G, MATCH(A1314, '印量調查區'!A:A, 0)), "")</f>
        <v/>
      </c>
      <c r="S1314" s="107"/>
      <c r="T1314" s="107"/>
      <c r="U1314" s="107"/>
      <c r="V1314" s="107"/>
      <c r="W1314" s="118" t="s">
        <v>10222</v>
      </c>
      <c r="X1314" s="107"/>
      <c r="Y1314" s="107"/>
      <c r="Z1314" s="107"/>
      <c r="AA1314" s="107"/>
      <c r="AB1314" s="107"/>
      <c r="AC1314" s="107"/>
      <c r="AD1314" s="107"/>
      <c r="AE1314" s="107"/>
      <c r="AF1314" s="118" t="s">
        <v>14847</v>
      </c>
      <c r="AG1314" s="107"/>
      <c r="AH1314" s="107"/>
      <c r="AI1314" s="107"/>
      <c r="AJ1314" s="107"/>
      <c r="AK1314" s="107"/>
      <c r="AL1314" s="107"/>
      <c r="AM1314" s="107"/>
      <c r="AN1314" s="107"/>
      <c r="AO1314" s="105"/>
      <c r="AP1314" s="107"/>
      <c r="AQ1314" s="109"/>
      <c r="AR1314" s="109" t="str">
        <f>IFERROR(__xludf.DUMMYFUNCTION("IF(IFERROR(VLOOKUP(A1314, IMPORTRANGE(""https://docs.google.com/spreadsheets/d/1f7uHQQgxgff8nh6aFDrh_cqkeFpcVPsvJILesm778_0"", ""工作表1!A:B""), 2, FALSE), """") &lt;&gt; """", ""有縮圖"", ""無縮圖"")"),"無縮圖")</f>
        <v>無縮圖</v>
      </c>
      <c r="AS1314" s="107"/>
    </row>
    <row r="1315">
      <c r="A1315" s="114" t="s">
        <v>1081</v>
      </c>
      <c r="B1315" s="94"/>
      <c r="C1315" s="120" t="s">
        <v>2581</v>
      </c>
      <c r="D1315" s="97" t="s">
        <v>2581</v>
      </c>
      <c r="E1315" s="96"/>
      <c r="F1315" s="98"/>
      <c r="G1315" s="94" t="s">
        <v>305</v>
      </c>
      <c r="H1315" s="100"/>
      <c r="I1315" s="100" t="s">
        <v>108</v>
      </c>
      <c r="J1315" s="117" t="s">
        <v>145</v>
      </c>
      <c r="K1315" s="94"/>
      <c r="L1315" s="111"/>
      <c r="M1315" s="112" t="b">
        <v>1</v>
      </c>
      <c r="N1315" s="113" t="b">
        <v>1</v>
      </c>
      <c r="O1315" s="113" t="b">
        <v>0</v>
      </c>
      <c r="P1315" s="113" t="b">
        <v>0</v>
      </c>
      <c r="Q1315" s="107"/>
      <c r="R1315" s="106" t="str">
        <f t="array" ref="R1315">IFERROR(INDEX('印量調查區'!G:G, MATCH(A1315, '印量調查區'!A:A, 0)), "")</f>
        <v/>
      </c>
      <c r="S1315" s="107"/>
      <c r="T1315" s="107"/>
      <c r="U1315" s="107"/>
      <c r="V1315" s="107"/>
      <c r="W1315" s="118" t="s">
        <v>7219</v>
      </c>
      <c r="X1315" s="107"/>
      <c r="Y1315" s="107"/>
      <c r="Z1315" s="118" t="s">
        <v>7220</v>
      </c>
      <c r="AA1315" s="107"/>
      <c r="AB1315" s="107"/>
      <c r="AC1315" s="107"/>
      <c r="AD1315" s="107"/>
      <c r="AE1315" s="107"/>
      <c r="AF1315" s="107"/>
      <c r="AG1315" s="107"/>
      <c r="AH1315" s="107"/>
      <c r="AI1315" s="107"/>
      <c r="AJ1315" s="107"/>
      <c r="AK1315" s="107"/>
      <c r="AL1315" s="107"/>
      <c r="AM1315" s="107"/>
      <c r="AN1315" s="105"/>
      <c r="AO1315" s="105"/>
      <c r="AP1315" s="105"/>
      <c r="AQ1315" s="109"/>
      <c r="AR1315" s="109" t="str">
        <f>IFERROR(__xludf.DUMMYFUNCTION("IF(IFERROR(VLOOKUP(A1315, IMPORTRANGE(""https://docs.google.com/spreadsheets/d/1f7uHQQgxgff8nh6aFDrh_cqkeFpcVPsvJILesm778_0"", ""工作表1!A:B""), 2, FALSE), """") &lt;&gt; """", ""有縮圖"", ""無縮圖"")"),"無縮圖")</f>
        <v>無縮圖</v>
      </c>
      <c r="AS1315" s="107"/>
    </row>
    <row r="1316">
      <c r="A1316" s="114" t="s">
        <v>1082</v>
      </c>
      <c r="B1316" s="94"/>
      <c r="C1316" s="95"/>
      <c r="D1316" s="115" t="s">
        <v>3328</v>
      </c>
      <c r="E1316" s="97" t="s">
        <v>3328</v>
      </c>
      <c r="F1316" s="98"/>
      <c r="G1316" s="94" t="s">
        <v>2088</v>
      </c>
      <c r="H1316" s="100"/>
      <c r="I1316" s="100"/>
      <c r="J1316" s="101"/>
      <c r="K1316" s="94"/>
      <c r="L1316" s="111"/>
      <c r="M1316" s="112" t="b">
        <v>1</v>
      </c>
      <c r="N1316" s="436" t="b">
        <v>0</v>
      </c>
      <c r="O1316" s="436" t="b">
        <v>0</v>
      </c>
      <c r="P1316" s="436" t="b">
        <v>0</v>
      </c>
      <c r="Q1316" s="437"/>
      <c r="R1316" s="438" t="str">
        <f t="array" ref="R1316">IFERROR(INDEX('印量調查區'!G:G, MATCH(A1316, '印量調查區'!A:A, 0)), "")</f>
        <v/>
      </c>
      <c r="S1316" s="107"/>
      <c r="T1316" s="107"/>
      <c r="U1316" s="107"/>
      <c r="V1316" s="107"/>
      <c r="W1316" s="118" t="s">
        <v>14848</v>
      </c>
      <c r="X1316" s="107"/>
      <c r="Y1316" s="107"/>
      <c r="Z1316" s="107"/>
      <c r="AA1316" s="107"/>
      <c r="AB1316" s="107"/>
      <c r="AC1316" s="107"/>
      <c r="AD1316" s="107"/>
      <c r="AE1316" s="107"/>
      <c r="AF1316" s="107"/>
      <c r="AG1316" s="107"/>
      <c r="AH1316" s="107"/>
      <c r="AI1316" s="107"/>
      <c r="AJ1316" s="107"/>
      <c r="AK1316" s="107"/>
      <c r="AL1316" s="118" t="s">
        <v>14849</v>
      </c>
      <c r="AM1316" s="107"/>
      <c r="AN1316" s="107"/>
      <c r="AO1316" s="105"/>
      <c r="AP1316" s="107"/>
      <c r="AQ1316" s="109"/>
      <c r="AR1316" s="109" t="str">
        <f>IFERROR(__xludf.DUMMYFUNCTION("IF(IFERROR(VLOOKUP(A1316, IMPORTRANGE(""https://docs.google.com/spreadsheets/d/1f7uHQQgxgff8nh6aFDrh_cqkeFpcVPsvJILesm778_0"", ""工作表1!A:B""), 2, FALSE), """") &lt;&gt; """", ""有縮圖"", ""無縮圖"")"),"無縮圖")</f>
        <v>無縮圖</v>
      </c>
      <c r="AS1316" s="107"/>
    </row>
    <row r="1317">
      <c r="A1317" s="114" t="s">
        <v>1083</v>
      </c>
      <c r="B1317" s="94"/>
      <c r="C1317" s="120" t="s">
        <v>2677</v>
      </c>
      <c r="D1317" s="116"/>
      <c r="E1317" s="116"/>
      <c r="F1317" s="98"/>
      <c r="G1317" s="94" t="s">
        <v>2088</v>
      </c>
      <c r="H1317" s="439"/>
      <c r="I1317" s="439"/>
      <c r="J1317" s="440"/>
      <c r="K1317" s="441"/>
      <c r="L1317" s="442"/>
      <c r="M1317" s="112" t="b">
        <v>1</v>
      </c>
      <c r="N1317" s="113" t="b">
        <v>0</v>
      </c>
      <c r="O1317" s="113" t="b">
        <v>0</v>
      </c>
      <c r="P1317" s="113" t="b">
        <v>0</v>
      </c>
      <c r="Q1317" s="107"/>
      <c r="R1317" s="106" t="str">
        <f t="array" ref="R1317">IFERROR(INDEX('印量調查區'!G:G, MATCH(A1317, '印量調查區'!A:A, 0)), "")</f>
        <v/>
      </c>
      <c r="S1317" s="443"/>
      <c r="T1317" s="443"/>
      <c r="U1317" s="443"/>
      <c r="V1317" s="443"/>
      <c r="W1317" s="444" t="s">
        <v>14850</v>
      </c>
      <c r="X1317" s="443"/>
      <c r="Y1317" s="443"/>
      <c r="Z1317" s="443"/>
      <c r="AA1317" s="443"/>
      <c r="AB1317" s="444" t="s">
        <v>9028</v>
      </c>
      <c r="AC1317" s="443"/>
      <c r="AD1317" s="443"/>
      <c r="AE1317" s="444" t="s">
        <v>9029</v>
      </c>
      <c r="AF1317" s="443"/>
      <c r="AG1317" s="444" t="s">
        <v>14851</v>
      </c>
      <c r="AH1317" s="443"/>
      <c r="AI1317" s="443"/>
      <c r="AJ1317" s="443"/>
      <c r="AK1317" s="443"/>
      <c r="AL1317" s="443"/>
      <c r="AM1317" s="443"/>
      <c r="AN1317" s="443"/>
      <c r="AO1317" s="445"/>
      <c r="AP1317" s="446"/>
      <c r="AQ1317" s="447"/>
      <c r="AR1317" s="109" t="str">
        <f>IFERROR(__xludf.DUMMYFUNCTION("IF(IFERROR(VLOOKUP(A1317, IMPORTRANGE(""https://docs.google.com/spreadsheets/d/1f7uHQQgxgff8nh6aFDrh_cqkeFpcVPsvJILesm778_0"", ""工作表1!A:B""), 2, FALSE), """") &lt;&gt; """", ""有縮圖"", ""無縮圖"")"),"無縮圖")</f>
        <v>無縮圖</v>
      </c>
      <c r="AS1317" s="443"/>
    </row>
    <row r="1318">
      <c r="A1318" s="114" t="s">
        <v>1084</v>
      </c>
      <c r="B1318" s="94" t="s">
        <v>14852</v>
      </c>
      <c r="C1318" s="120" t="s">
        <v>2353</v>
      </c>
      <c r="D1318" s="97" t="s">
        <v>2361</v>
      </c>
      <c r="E1318" s="116"/>
      <c r="F1318" s="98"/>
      <c r="G1318" s="94" t="s">
        <v>144</v>
      </c>
      <c r="H1318" s="100"/>
      <c r="I1318" s="100"/>
      <c r="J1318" s="101"/>
      <c r="K1318" s="94"/>
      <c r="L1318" s="111"/>
      <c r="M1318" s="112" t="b">
        <v>1</v>
      </c>
      <c r="N1318" s="113" t="b">
        <v>0</v>
      </c>
      <c r="O1318" s="113" t="b">
        <v>0</v>
      </c>
      <c r="P1318" s="113" t="b">
        <v>0</v>
      </c>
      <c r="Q1318" s="107"/>
      <c r="R1318" s="106" t="str">
        <f t="array" ref="R1318">IFERROR(INDEX('印量調查區'!G:G, MATCH(A1318, '印量調查區'!A:A, 0)), "")</f>
        <v/>
      </c>
      <c r="S1318" s="118" t="s">
        <v>14853</v>
      </c>
      <c r="T1318" s="107"/>
      <c r="U1318" s="107"/>
      <c r="V1318" s="107"/>
      <c r="W1318" s="118" t="s">
        <v>14854</v>
      </c>
      <c r="X1318" s="107"/>
      <c r="Y1318" s="107"/>
      <c r="Z1318" s="118" t="s">
        <v>14855</v>
      </c>
      <c r="AA1318" s="107"/>
      <c r="AB1318" s="107"/>
      <c r="AC1318" s="107"/>
      <c r="AD1318" s="107"/>
      <c r="AE1318" s="118" t="s">
        <v>14856</v>
      </c>
      <c r="AF1318" s="107"/>
      <c r="AG1318" s="107"/>
      <c r="AH1318" s="107"/>
      <c r="AI1318" s="107"/>
      <c r="AJ1318" s="107"/>
      <c r="AK1318" s="107"/>
      <c r="AL1318" s="107"/>
      <c r="AM1318" s="107"/>
      <c r="AN1318" s="108"/>
      <c r="AO1318" s="105"/>
      <c r="AP1318" s="108"/>
      <c r="AQ1318" s="109"/>
      <c r="AR1318" s="109" t="str">
        <f>IFERROR(__xludf.DUMMYFUNCTION("IF(IFERROR(VLOOKUP(A1318, IMPORTRANGE(""https://docs.google.com/spreadsheets/d/1f7uHQQgxgff8nh6aFDrh_cqkeFpcVPsvJILesm778_0"", ""工作表1!A:B""), 2, FALSE), """") &lt;&gt; """", ""有縮圖"", ""無縮圖"")"),"無縮圖")</f>
        <v>無縮圖</v>
      </c>
      <c r="AS1318" s="107"/>
    </row>
    <row r="1319">
      <c r="A1319" s="114" t="s">
        <v>1085</v>
      </c>
      <c r="B1319" s="94"/>
      <c r="C1319" s="95"/>
      <c r="D1319" s="115" t="s">
        <v>2369</v>
      </c>
      <c r="E1319" s="97" t="s">
        <v>2369</v>
      </c>
      <c r="F1319" s="98"/>
      <c r="G1319" s="94" t="s">
        <v>144</v>
      </c>
      <c r="H1319" s="99"/>
      <c r="I1319" s="100"/>
      <c r="J1319" s="101"/>
      <c r="K1319" s="98"/>
      <c r="L1319" s="111"/>
      <c r="M1319" s="112" t="b">
        <v>1</v>
      </c>
      <c r="N1319" s="113" t="b">
        <v>0</v>
      </c>
      <c r="O1319" s="113" t="b">
        <v>0</v>
      </c>
      <c r="P1319" s="113" t="b">
        <v>0</v>
      </c>
      <c r="Q1319" s="107"/>
      <c r="R1319" s="106" t="str">
        <f t="array" ref="R1319">IFERROR(INDEX('印量調查區'!G:G, MATCH(A1319, '印量調查區'!A:A, 0)), "")</f>
        <v/>
      </c>
      <c r="S1319" s="107"/>
      <c r="T1319" s="107"/>
      <c r="U1319" s="107"/>
      <c r="V1319" s="107"/>
      <c r="W1319" s="118" t="s">
        <v>12835</v>
      </c>
      <c r="X1319" s="107"/>
      <c r="Y1319" s="107"/>
      <c r="Z1319" s="107"/>
      <c r="AA1319" s="107"/>
      <c r="AB1319" s="107"/>
      <c r="AC1319" s="107"/>
      <c r="AD1319" s="107"/>
      <c r="AE1319" s="107"/>
      <c r="AF1319" s="107"/>
      <c r="AG1319" s="107"/>
      <c r="AH1319" s="107"/>
      <c r="AI1319" s="107"/>
      <c r="AJ1319" s="107"/>
      <c r="AK1319" s="107"/>
      <c r="AL1319" s="107"/>
      <c r="AM1319" s="107"/>
      <c r="AN1319" s="107"/>
      <c r="AO1319" s="107"/>
      <c r="AP1319" s="107"/>
      <c r="AQ1319" s="109"/>
      <c r="AR1319" s="109" t="str">
        <f>IFERROR(__xludf.DUMMYFUNCTION("IF(IFERROR(VLOOKUP(A1319, IMPORTRANGE(""https://docs.google.com/spreadsheets/d/1f7uHQQgxgff8nh6aFDrh_cqkeFpcVPsvJILesm778_0"", ""工作表1!A:B""), 2, FALSE), """") &lt;&gt; """", ""有縮圖"", ""無縮圖"")"),"無縮圖")</f>
        <v>無縮圖</v>
      </c>
      <c r="AS1319" s="107"/>
    </row>
    <row r="1320">
      <c r="A1320" s="114" t="s">
        <v>1087</v>
      </c>
      <c r="B1320" s="94"/>
      <c r="C1320" s="95"/>
      <c r="D1320" s="115" t="s">
        <v>2785</v>
      </c>
      <c r="E1320" s="97" t="s">
        <v>2785</v>
      </c>
      <c r="F1320" s="98"/>
      <c r="G1320" s="94" t="s">
        <v>10939</v>
      </c>
      <c r="H1320" s="99"/>
      <c r="I1320" s="100" t="s">
        <v>108</v>
      </c>
      <c r="J1320" s="117" t="s">
        <v>1697</v>
      </c>
      <c r="K1320" s="98"/>
      <c r="L1320" s="111"/>
      <c r="M1320" s="112" t="b">
        <v>1</v>
      </c>
      <c r="N1320" s="113" t="b">
        <v>1</v>
      </c>
      <c r="O1320" s="113" t="b">
        <v>0</v>
      </c>
      <c r="P1320" s="113" t="b">
        <v>0</v>
      </c>
      <c r="Q1320" s="107"/>
      <c r="R1320" s="106" t="str">
        <f t="array" ref="R1320">IFERROR(INDEX('印量調查區'!G:G, MATCH(A1320, '印量調查區'!A:A, 0)), "")</f>
        <v/>
      </c>
      <c r="S1320" s="118" t="s">
        <v>10941</v>
      </c>
      <c r="T1320" s="107"/>
      <c r="U1320" s="107"/>
      <c r="V1320" s="107"/>
      <c r="W1320" s="118" t="s">
        <v>10942</v>
      </c>
      <c r="X1320" s="107"/>
      <c r="Y1320" s="107"/>
      <c r="Z1320" s="107"/>
      <c r="AA1320" s="107"/>
      <c r="AB1320" s="107"/>
      <c r="AC1320" s="107"/>
      <c r="AD1320" s="107"/>
      <c r="AE1320" s="118" t="s">
        <v>10943</v>
      </c>
      <c r="AF1320" s="107"/>
      <c r="AG1320" s="107"/>
      <c r="AH1320" s="107"/>
      <c r="AI1320" s="118" t="s">
        <v>10945</v>
      </c>
      <c r="AJ1320" s="107"/>
      <c r="AK1320" s="107"/>
      <c r="AL1320" s="107"/>
      <c r="AM1320" s="107"/>
      <c r="AN1320" s="107"/>
      <c r="AO1320" s="107"/>
      <c r="AP1320" s="107"/>
      <c r="AQ1320" s="109"/>
      <c r="AR1320" s="109" t="str">
        <f>IFERROR(__xludf.DUMMYFUNCTION("IF(IFERROR(VLOOKUP(A1320, IMPORTRANGE(""https://docs.google.com/spreadsheets/d/1f7uHQQgxgff8nh6aFDrh_cqkeFpcVPsvJILesm778_0"", ""工作表1!A:B""), 2, FALSE), """") &lt;&gt; """", ""有縮圖"", ""無縮圖"")"),"無縮圖")</f>
        <v>無縮圖</v>
      </c>
      <c r="AS1320" s="107"/>
    </row>
    <row r="1321">
      <c r="A1321" s="114" t="s">
        <v>1088</v>
      </c>
      <c r="B1321" s="94"/>
      <c r="C1321" s="120" t="s">
        <v>2129</v>
      </c>
      <c r="D1321" s="116"/>
      <c r="E1321" s="96"/>
      <c r="F1321" s="98"/>
      <c r="G1321" s="94" t="s">
        <v>144</v>
      </c>
      <c r="H1321" s="100"/>
      <c r="I1321" s="100" t="s">
        <v>108</v>
      </c>
      <c r="J1321" s="211" t="s">
        <v>4252</v>
      </c>
      <c r="K1321" s="94"/>
      <c r="L1321" s="111"/>
      <c r="M1321" s="112" t="b">
        <v>1</v>
      </c>
      <c r="N1321" s="113" t="b">
        <v>1</v>
      </c>
      <c r="O1321" s="113" t="b">
        <v>0</v>
      </c>
      <c r="P1321" s="113" t="b">
        <v>0</v>
      </c>
      <c r="Q1321" s="107"/>
      <c r="R1321" s="106" t="str">
        <f t="array" ref="R1321">IFERROR(INDEX('印量調查區'!G:G, MATCH(A1321, '印量調查區'!A:A, 0)), "")</f>
        <v/>
      </c>
      <c r="S1321" s="118" t="s">
        <v>4284</v>
      </c>
      <c r="T1321" s="107"/>
      <c r="U1321" s="118" t="s">
        <v>4286</v>
      </c>
      <c r="V1321" s="107"/>
      <c r="W1321" s="118" t="s">
        <v>4287</v>
      </c>
      <c r="X1321" s="107"/>
      <c r="Y1321" s="118" t="s">
        <v>4288</v>
      </c>
      <c r="Z1321" s="118" t="s">
        <v>4289</v>
      </c>
      <c r="AA1321" s="107"/>
      <c r="AB1321" s="107"/>
      <c r="AC1321" s="107"/>
      <c r="AD1321" s="107"/>
      <c r="AE1321" s="118" t="s">
        <v>4290</v>
      </c>
      <c r="AF1321" s="118" t="s">
        <v>4291</v>
      </c>
      <c r="AG1321" s="118" t="s">
        <v>4293</v>
      </c>
      <c r="AH1321" s="107"/>
      <c r="AI1321" s="118" t="s">
        <v>4294</v>
      </c>
      <c r="AJ1321" s="118" t="s">
        <v>4295</v>
      </c>
      <c r="AK1321" s="107"/>
      <c r="AL1321" s="118" t="s">
        <v>4296</v>
      </c>
      <c r="AM1321" s="107"/>
      <c r="AN1321" s="107"/>
      <c r="AO1321" s="105"/>
      <c r="AP1321" s="107"/>
      <c r="AQ1321" s="109"/>
      <c r="AR1321" s="109" t="str">
        <f>IFERROR(__xludf.DUMMYFUNCTION("IF(IFERROR(VLOOKUP(A1321, IMPORTRANGE(""https://docs.google.com/spreadsheets/d/1f7uHQQgxgff8nh6aFDrh_cqkeFpcVPsvJILesm778_0"", ""工作表1!A:B""), 2, FALSE), """") &lt;&gt; """", ""有縮圖"", ""無縮圖"")"),"無縮圖")</f>
        <v>無縮圖</v>
      </c>
      <c r="AS1321" s="107"/>
    </row>
    <row r="1322">
      <c r="A1322" s="114" t="s">
        <v>1089</v>
      </c>
      <c r="B1322" s="94"/>
      <c r="C1322" s="95"/>
      <c r="D1322" s="116"/>
      <c r="E1322" s="97" t="s">
        <v>3515</v>
      </c>
      <c r="F1322" s="98"/>
      <c r="G1322" s="94"/>
      <c r="H1322" s="100"/>
      <c r="I1322" s="100"/>
      <c r="J1322" s="211"/>
      <c r="K1322" s="94"/>
      <c r="L1322" s="111"/>
      <c r="M1322" s="112" t="b">
        <v>0</v>
      </c>
      <c r="N1322" s="113" t="b">
        <v>0</v>
      </c>
      <c r="O1322" s="113" t="b">
        <v>0</v>
      </c>
      <c r="P1322" s="113" t="b">
        <v>0</v>
      </c>
      <c r="Q1322" s="107"/>
      <c r="R1322" s="106" t="str">
        <f t="array" ref="R1322">IFERROR(INDEX('印量調查區'!G:G, MATCH(A1322, '印量調查區'!A:A, 0)), "")</f>
        <v/>
      </c>
      <c r="S1322" s="105"/>
      <c r="T1322" s="107"/>
      <c r="U1322" s="107"/>
      <c r="V1322" s="107"/>
      <c r="AF1322" s="107"/>
      <c r="AG1322" s="107"/>
      <c r="AH1322" s="107"/>
      <c r="AI1322" s="107"/>
      <c r="AJ1322" s="107"/>
      <c r="AK1322" s="107"/>
      <c r="AL1322" s="107"/>
      <c r="AM1322" s="107"/>
      <c r="AN1322" s="108"/>
      <c r="AO1322" s="108"/>
      <c r="AQ1322" s="109"/>
      <c r="AR1322" s="109" t="str">
        <f>IFERROR(__xludf.DUMMYFUNCTION("IF(IFERROR(VLOOKUP(A1322, IMPORTRANGE(""https://docs.google.com/spreadsheets/d/1f7uHQQgxgff8nh6aFDrh_cqkeFpcVPsvJILesm778_0"", ""工作表1!A:B""), 2, FALSE), """") &lt;&gt; """", ""有縮圖"", ""無縮圖"")"),"無縮圖")</f>
        <v>無縮圖</v>
      </c>
      <c r="AS1322" s="107"/>
    </row>
    <row r="1323">
      <c r="A1323" s="114" t="s">
        <v>1090</v>
      </c>
      <c r="B1323" s="94" t="s">
        <v>14857</v>
      </c>
      <c r="C1323" s="95"/>
      <c r="D1323" s="97" t="s">
        <v>3320</v>
      </c>
      <c r="E1323" s="115" t="s">
        <v>3320</v>
      </c>
      <c r="F1323" s="98"/>
      <c r="G1323" s="94" t="s">
        <v>2088</v>
      </c>
      <c r="H1323" s="99"/>
      <c r="I1323" s="100"/>
      <c r="J1323" s="101"/>
      <c r="K1323" s="98"/>
      <c r="L1323" s="111"/>
      <c r="M1323" s="112" t="b">
        <v>1</v>
      </c>
      <c r="N1323" s="113" t="b">
        <v>0</v>
      </c>
      <c r="O1323" s="113" t="b">
        <v>0</v>
      </c>
      <c r="P1323" s="113" t="b">
        <v>0</v>
      </c>
      <c r="Q1323" s="107"/>
      <c r="R1323" s="106" t="str">
        <f t="array" ref="R1323">IFERROR(INDEX('印量調查區'!G:G, MATCH(A1323, '印量調查區'!A:A, 0)), "")</f>
        <v/>
      </c>
      <c r="S1323" s="118" t="s">
        <v>14858</v>
      </c>
      <c r="T1323" s="107"/>
      <c r="U1323" s="107"/>
      <c r="V1323" s="107"/>
      <c r="W1323" s="118" t="s">
        <v>14859</v>
      </c>
      <c r="X1323" s="118" t="s">
        <v>14860</v>
      </c>
      <c r="Y1323" s="107"/>
      <c r="Z1323" s="107"/>
      <c r="AA1323" s="107"/>
      <c r="AB1323" s="107"/>
      <c r="AC1323" s="107"/>
      <c r="AD1323" s="107"/>
      <c r="AE1323" s="118" t="s">
        <v>14861</v>
      </c>
      <c r="AF1323" s="118" t="s">
        <v>14862</v>
      </c>
      <c r="AG1323" s="118" t="s">
        <v>14863</v>
      </c>
      <c r="AH1323" s="107"/>
      <c r="AI1323" s="107"/>
      <c r="AJ1323" s="107"/>
      <c r="AK1323" s="107"/>
      <c r="AL1323" s="107"/>
      <c r="AM1323" s="107"/>
      <c r="AN1323" s="107"/>
      <c r="AO1323" s="107"/>
      <c r="AP1323" s="107"/>
      <c r="AQ1323" s="109"/>
      <c r="AR1323" s="109" t="str">
        <f>IFERROR(__xludf.DUMMYFUNCTION("IF(IFERROR(VLOOKUP(A1323, IMPORTRANGE(""https://docs.google.com/spreadsheets/d/1f7uHQQgxgff8nh6aFDrh_cqkeFpcVPsvJILesm778_0"", ""工作表1!A:B""), 2, FALSE), """") &lt;&gt; """", ""有縮圖"", ""無縮圖"")"),"無縮圖")</f>
        <v>無縮圖</v>
      </c>
      <c r="AS1323" s="107"/>
    </row>
    <row r="1324">
      <c r="A1324" s="114" t="s">
        <v>1091</v>
      </c>
      <c r="B1324" s="94"/>
      <c r="C1324" s="120" t="s">
        <v>2725</v>
      </c>
      <c r="D1324" s="97" t="s">
        <v>2725</v>
      </c>
      <c r="E1324" s="116"/>
      <c r="F1324" s="98"/>
      <c r="G1324" s="94" t="s">
        <v>140</v>
      </c>
      <c r="H1324" s="100"/>
      <c r="I1324" s="100" t="s">
        <v>84</v>
      </c>
      <c r="J1324" s="101"/>
      <c r="K1324" s="94"/>
      <c r="L1324" s="111"/>
      <c r="M1324" s="112" t="b">
        <v>1</v>
      </c>
      <c r="N1324" s="113" t="b">
        <v>1</v>
      </c>
      <c r="O1324" s="113" t="b">
        <v>1</v>
      </c>
      <c r="P1324" s="113" t="b">
        <v>0</v>
      </c>
      <c r="Q1324" s="107"/>
      <c r="R1324" s="106" t="str">
        <f t="array" ref="R1324">IFERROR(INDEX('印量調查區'!G:G, MATCH(A1324, '印量調查區'!A:A, 0)), "")</f>
        <v/>
      </c>
      <c r="S1324" s="118" t="s">
        <v>3204</v>
      </c>
      <c r="T1324" s="107"/>
      <c r="U1324" s="107"/>
      <c r="V1324" s="107"/>
      <c r="W1324" s="118" t="s">
        <v>3205</v>
      </c>
      <c r="X1324" s="107"/>
      <c r="Y1324" s="107"/>
      <c r="Z1324" s="107"/>
      <c r="AA1324" s="107"/>
      <c r="AB1324" s="107"/>
      <c r="AC1324" s="107"/>
      <c r="AD1324" s="107"/>
      <c r="AE1324" s="107"/>
      <c r="AF1324" s="118" t="s">
        <v>3207</v>
      </c>
      <c r="AG1324" s="107"/>
      <c r="AH1324" s="107"/>
      <c r="AI1324" s="107"/>
      <c r="AJ1324" s="107"/>
      <c r="AK1324" s="107"/>
      <c r="AL1324" s="107"/>
      <c r="AM1324" s="107"/>
      <c r="AN1324" s="108" t="s">
        <v>14864</v>
      </c>
      <c r="AO1324" s="105"/>
      <c r="AP1324" s="107"/>
      <c r="AQ1324" s="109"/>
      <c r="AR1324" s="109" t="str">
        <f>IFERROR(__xludf.DUMMYFUNCTION("IF(IFERROR(VLOOKUP(A1324, IMPORTRANGE(""https://docs.google.com/spreadsheets/d/1f7uHQQgxgff8nh6aFDrh_cqkeFpcVPsvJILesm778_0"", ""工作表1!A:B""), 2, FALSE), """") &lt;&gt; """", ""有縮圖"", ""無縮圖"")"),"無縮圖")</f>
        <v>無縮圖</v>
      </c>
      <c r="AS1324" s="107"/>
    </row>
    <row r="1325">
      <c r="A1325" s="114" t="s">
        <v>1092</v>
      </c>
      <c r="B1325" s="94" t="s">
        <v>3634</v>
      </c>
      <c r="C1325" s="95"/>
      <c r="D1325" s="96"/>
      <c r="E1325" s="115" t="s">
        <v>3426</v>
      </c>
      <c r="F1325" s="98"/>
      <c r="G1325" s="94" t="s">
        <v>305</v>
      </c>
      <c r="H1325" s="99"/>
      <c r="I1325" s="100" t="s">
        <v>108</v>
      </c>
      <c r="J1325" s="211" t="s">
        <v>3635</v>
      </c>
      <c r="K1325" s="94" t="s">
        <v>83</v>
      </c>
      <c r="L1325" s="111"/>
      <c r="M1325" s="112" t="b">
        <v>1</v>
      </c>
      <c r="N1325" s="113" t="b">
        <v>1</v>
      </c>
      <c r="O1325" s="113" t="b">
        <v>0</v>
      </c>
      <c r="P1325" s="113" t="b">
        <v>0</v>
      </c>
      <c r="Q1325" s="107"/>
      <c r="R1325" s="106" t="str">
        <f t="array" ref="R1325">IFERROR(INDEX('印量調查區'!G:G, MATCH(A1325, '印量調查區'!A:A, 0)), "")</f>
        <v/>
      </c>
      <c r="S1325" s="107"/>
      <c r="T1325" s="107"/>
      <c r="U1325" s="118" t="s">
        <v>3639</v>
      </c>
      <c r="V1325" s="107"/>
      <c r="W1325" s="118" t="s">
        <v>3640</v>
      </c>
      <c r="X1325" s="107"/>
      <c r="Y1325" s="118" t="s">
        <v>3641</v>
      </c>
      <c r="Z1325" s="107"/>
      <c r="AA1325" s="107"/>
      <c r="AB1325" s="107"/>
      <c r="AC1325" s="107"/>
      <c r="AD1325" s="107"/>
      <c r="AE1325" s="107"/>
      <c r="AF1325" s="107"/>
      <c r="AG1325" s="107"/>
      <c r="AH1325" s="107"/>
      <c r="AI1325" s="107"/>
      <c r="AJ1325" s="107"/>
      <c r="AK1325" s="107"/>
      <c r="AL1325" s="107"/>
      <c r="AM1325" s="107"/>
      <c r="AN1325" s="107"/>
      <c r="AO1325" s="107"/>
      <c r="AP1325" s="107"/>
      <c r="AQ1325" s="109"/>
      <c r="AR1325" s="448" t="str">
        <f>IFERROR(__xludf.DUMMYFUNCTION("IF(IFERROR(VLOOKUP(A1325, IMPORTRANGE(""https://docs.google.com/spreadsheets/d/1f7uHQQgxgff8nh6aFDrh_cqkeFpcVPsvJILesm778_0"", ""工作表1!A:B""), 2, FALSE), """") &lt;&gt; """", ""有縮圖"", ""無縮圖"")"),"無縮圖")</f>
        <v>無縮圖</v>
      </c>
      <c r="AS1325" s="107"/>
    </row>
    <row r="1326">
      <c r="A1326" s="449" t="s">
        <v>1093</v>
      </c>
      <c r="B1326" s="441" t="s">
        <v>10225</v>
      </c>
      <c r="C1326" s="120" t="s">
        <v>2153</v>
      </c>
      <c r="D1326" s="115" t="s">
        <v>2153</v>
      </c>
      <c r="E1326" s="96"/>
      <c r="F1326" s="450"/>
      <c r="G1326" s="94" t="s">
        <v>305</v>
      </c>
      <c r="H1326" s="451"/>
      <c r="I1326" s="439"/>
      <c r="J1326" s="440"/>
      <c r="K1326" s="450"/>
      <c r="L1326" s="451"/>
      <c r="M1326" s="452" t="b">
        <v>1</v>
      </c>
      <c r="N1326" s="453" t="b">
        <v>0</v>
      </c>
      <c r="O1326" s="453" t="b">
        <v>0</v>
      </c>
      <c r="P1326" s="453" t="b">
        <v>0</v>
      </c>
      <c r="Q1326" s="443"/>
      <c r="R1326" s="454" t="str">
        <f t="array" ref="R1326">IFERROR(INDEX('印量調查區'!G:G, MATCH(A1326, '印量調查區'!A:A, 0)), "")</f>
        <v/>
      </c>
      <c r="S1326" s="443"/>
      <c r="T1326" s="443"/>
      <c r="U1326" s="443"/>
      <c r="V1326" s="443"/>
      <c r="W1326" s="444" t="s">
        <v>10227</v>
      </c>
      <c r="X1326" s="443"/>
      <c r="Y1326" s="455"/>
      <c r="Z1326" s="444" t="s">
        <v>14865</v>
      </c>
      <c r="AA1326" s="443"/>
      <c r="AB1326" s="443"/>
      <c r="AC1326" s="443"/>
      <c r="AD1326" s="443"/>
      <c r="AE1326" s="444" t="s">
        <v>14866</v>
      </c>
      <c r="AF1326" s="443"/>
      <c r="AG1326" s="443"/>
      <c r="AH1326" s="443"/>
      <c r="AI1326" s="443"/>
      <c r="AJ1326" s="443"/>
      <c r="AK1326" s="443"/>
      <c r="AL1326" s="443"/>
      <c r="AM1326" s="443"/>
      <c r="AN1326" s="443"/>
      <c r="AO1326" s="443"/>
      <c r="AP1326" s="443"/>
      <c r="AQ1326" s="447"/>
      <c r="AR1326" s="109" t="str">
        <f>IFERROR(__xludf.DUMMYFUNCTION("IF(IFERROR(VLOOKUP(A1326, IMPORTRANGE(""https://docs.google.com/spreadsheets/d/1f7uHQQgxgff8nh6aFDrh_cqkeFpcVPsvJILesm778_0"", ""工作表1!A:B""), 2, FALSE), """") &lt;&gt; """", ""有縮圖"", ""無縮圖"")"),"無縮圖")</f>
        <v>無縮圖</v>
      </c>
      <c r="AS1326" s="443"/>
    </row>
    <row r="1327">
      <c r="A1327" s="114" t="s">
        <v>1095</v>
      </c>
      <c r="B1327" s="94"/>
      <c r="C1327" s="120" t="s">
        <v>2228</v>
      </c>
      <c r="D1327" s="116"/>
      <c r="E1327" s="96"/>
      <c r="F1327" s="98"/>
      <c r="G1327" s="94" t="s">
        <v>144</v>
      </c>
      <c r="H1327" s="99"/>
      <c r="I1327" s="100"/>
      <c r="J1327" s="101"/>
      <c r="K1327" s="94"/>
      <c r="L1327" s="99"/>
      <c r="M1327" s="112" t="b">
        <v>1</v>
      </c>
      <c r="N1327" s="113" t="b">
        <v>0</v>
      </c>
      <c r="O1327" s="113" t="b">
        <v>0</v>
      </c>
      <c r="P1327" s="113" t="b">
        <v>0</v>
      </c>
      <c r="Q1327" s="107"/>
      <c r="R1327" s="106" t="str">
        <f t="array" ref="R1327">IFERROR(INDEX('印量調查區'!G:G, MATCH(A1327, '印量調查區'!A:A, 0)), "")</f>
        <v/>
      </c>
      <c r="S1327" s="107"/>
      <c r="T1327" s="107"/>
      <c r="U1327" s="107"/>
      <c r="V1327" s="107"/>
      <c r="W1327" s="118" t="s">
        <v>14867</v>
      </c>
      <c r="X1327" s="118" t="s">
        <v>12838</v>
      </c>
      <c r="Y1327" s="107"/>
      <c r="Z1327" s="118" t="s">
        <v>14868</v>
      </c>
      <c r="AA1327" s="107"/>
      <c r="AB1327" s="107"/>
      <c r="AC1327" s="107"/>
      <c r="AD1327" s="107"/>
      <c r="AE1327" s="107"/>
      <c r="AF1327" s="107"/>
      <c r="AG1327" s="107"/>
      <c r="AH1327" s="107"/>
      <c r="AI1327" s="107"/>
      <c r="AJ1327" s="107"/>
      <c r="AK1327" s="118" t="s">
        <v>14869</v>
      </c>
      <c r="AL1327" s="107"/>
      <c r="AM1327" s="107"/>
      <c r="AN1327" s="107"/>
      <c r="AO1327" s="107"/>
      <c r="AP1327" s="107"/>
      <c r="AQ1327" s="109"/>
      <c r="AR1327" s="109" t="str">
        <f>IFERROR(__xludf.DUMMYFUNCTION("IF(IFERROR(VLOOKUP(A1327, IMPORTRANGE(""https://docs.google.com/spreadsheets/d/1f7uHQQgxgff8nh6aFDrh_cqkeFpcVPsvJILesm778_0"", ""工作表1!A:B""), 2, FALSE), """") &lt;&gt; """", ""有縮圖"", ""無縮圖"")"),"無縮圖")</f>
        <v>無縮圖</v>
      </c>
      <c r="AS1327" s="107"/>
    </row>
    <row r="1328">
      <c r="A1328" s="114" t="s">
        <v>1096</v>
      </c>
      <c r="B1328" s="94"/>
      <c r="C1328" s="95"/>
      <c r="D1328" s="97" t="s">
        <v>2678</v>
      </c>
      <c r="E1328" s="116"/>
      <c r="F1328" s="98"/>
      <c r="G1328" s="94" t="s">
        <v>140</v>
      </c>
      <c r="H1328" s="100"/>
      <c r="I1328" s="100"/>
      <c r="J1328" s="211"/>
      <c r="K1328" s="94"/>
      <c r="L1328" s="99"/>
      <c r="M1328" s="112" t="b">
        <v>1</v>
      </c>
      <c r="N1328" s="113" t="b">
        <v>0</v>
      </c>
      <c r="O1328" s="113" t="b">
        <v>0</v>
      </c>
      <c r="P1328" s="113" t="b">
        <v>0</v>
      </c>
      <c r="Q1328" s="107"/>
      <c r="R1328" s="106" t="str">
        <f t="array" ref="R1328">IFERROR(INDEX('印量調查區'!G:G, MATCH(A1328, '印量調查區'!A:A, 0)), "")</f>
        <v/>
      </c>
      <c r="S1328" s="107"/>
      <c r="T1328" s="107"/>
      <c r="U1328" s="107"/>
      <c r="V1328" s="107"/>
      <c r="W1328" s="118" t="s">
        <v>14870</v>
      </c>
      <c r="X1328" s="107"/>
      <c r="Y1328" s="107"/>
      <c r="Z1328" s="107"/>
      <c r="AA1328" s="107"/>
      <c r="AB1328" s="107"/>
      <c r="AC1328" s="107"/>
      <c r="AD1328" s="107"/>
      <c r="AE1328" s="107"/>
      <c r="AF1328" s="118" t="s">
        <v>14871</v>
      </c>
      <c r="AG1328" s="107"/>
      <c r="AH1328" s="107"/>
      <c r="AI1328" s="107"/>
      <c r="AJ1328" s="107"/>
      <c r="AK1328" s="107"/>
      <c r="AL1328" s="118" t="s">
        <v>14872</v>
      </c>
      <c r="AM1328" s="107"/>
      <c r="AN1328" s="105"/>
      <c r="AO1328" s="105"/>
      <c r="AP1328" s="107"/>
      <c r="AQ1328" s="109"/>
      <c r="AR1328" s="109" t="str">
        <f>IFERROR(__xludf.DUMMYFUNCTION("IF(IFERROR(VLOOKUP(A1328, IMPORTRANGE(""https://docs.google.com/spreadsheets/d/1f7uHQQgxgff8nh6aFDrh_cqkeFpcVPsvJILesm778_0"", ""工作表1!A:B""), 2, FALSE), """") &lt;&gt; """", ""有縮圖"", ""無縮圖"")"),"無縮圖")</f>
        <v>無縮圖</v>
      </c>
      <c r="AS1328" s="107"/>
    </row>
    <row r="1329">
      <c r="A1329" s="114" t="s">
        <v>1097</v>
      </c>
      <c r="B1329" s="94"/>
      <c r="C1329" s="120" t="s">
        <v>2144</v>
      </c>
      <c r="D1329" s="97" t="s">
        <v>2143</v>
      </c>
      <c r="E1329" s="116"/>
      <c r="F1329" s="98"/>
      <c r="G1329" s="94" t="s">
        <v>144</v>
      </c>
      <c r="H1329" s="100"/>
      <c r="I1329" s="100"/>
      <c r="J1329" s="101"/>
      <c r="K1329" s="94"/>
      <c r="L1329" s="99"/>
      <c r="M1329" s="112" t="b">
        <v>1</v>
      </c>
      <c r="N1329" s="113" t="b">
        <v>0</v>
      </c>
      <c r="O1329" s="113" t="b">
        <v>0</v>
      </c>
      <c r="P1329" s="113" t="b">
        <v>0</v>
      </c>
      <c r="Q1329" s="105"/>
      <c r="R1329" s="106" t="str">
        <f t="array" ref="R1329">IFERROR(INDEX('印量調查區'!G:G, MATCH(A1329, '印量調查區'!A:A, 0)), "")</f>
        <v/>
      </c>
      <c r="S1329" s="286"/>
      <c r="T1329" s="286"/>
      <c r="U1329" s="286"/>
      <c r="V1329" s="286"/>
      <c r="W1329" s="318" t="s">
        <v>12844</v>
      </c>
      <c r="X1329" s="286"/>
      <c r="Y1329" s="318" t="s">
        <v>12845</v>
      </c>
      <c r="Z1329" s="318" t="s">
        <v>12846</v>
      </c>
      <c r="AA1329" s="318" t="s">
        <v>12847</v>
      </c>
      <c r="AB1329" s="318" t="s">
        <v>12848</v>
      </c>
      <c r="AC1329" s="286"/>
      <c r="AD1329" s="318" t="s">
        <v>12849</v>
      </c>
      <c r="AE1329" s="286"/>
      <c r="AF1329" s="286"/>
      <c r="AG1329" s="286"/>
      <c r="AH1329" s="286"/>
      <c r="AI1329" s="286"/>
      <c r="AJ1329" s="286"/>
      <c r="AK1329" s="286"/>
      <c r="AL1329" s="286"/>
      <c r="AM1329" s="318" t="s">
        <v>12851</v>
      </c>
      <c r="AN1329" s="105"/>
      <c r="AO1329" s="105"/>
      <c r="AP1329" s="107"/>
      <c r="AQ1329" s="109"/>
      <c r="AR1329" s="109" t="str">
        <f>IFERROR(__xludf.DUMMYFUNCTION("IF(IFERROR(VLOOKUP(A1329, IMPORTRANGE(""https://docs.google.com/spreadsheets/d/1f7uHQQgxgff8nh6aFDrh_cqkeFpcVPsvJILesm778_0"", ""工作表1!A:B""), 2, FALSE), """") &lt;&gt; """", ""有縮圖"", ""無縮圖"")"),"無縮圖")</f>
        <v>無縮圖</v>
      </c>
      <c r="AS1329" s="105"/>
    </row>
    <row r="1330">
      <c r="A1330" s="114" t="s">
        <v>1098</v>
      </c>
      <c r="B1330" s="94"/>
      <c r="C1330" s="95"/>
      <c r="D1330" s="96"/>
      <c r="E1330" s="115" t="s">
        <v>3343</v>
      </c>
      <c r="F1330" s="98"/>
      <c r="G1330" s="94" t="s">
        <v>2088</v>
      </c>
      <c r="H1330" s="99"/>
      <c r="I1330" s="100"/>
      <c r="J1330" s="101"/>
      <c r="K1330" s="94"/>
      <c r="L1330" s="99"/>
      <c r="M1330" s="112" t="b">
        <v>1</v>
      </c>
      <c r="N1330" s="113" t="b">
        <v>0</v>
      </c>
      <c r="O1330" s="113" t="b">
        <v>0</v>
      </c>
      <c r="P1330" s="113" t="b">
        <v>0</v>
      </c>
      <c r="Q1330" s="107"/>
      <c r="R1330" s="106" t="str">
        <f t="array" ref="R1330">IFERROR(INDEX('印量調查區'!G:G, MATCH(A1330, '印量調查區'!A:A, 0)), "")</f>
        <v/>
      </c>
      <c r="S1330" s="107"/>
      <c r="T1330" s="107"/>
      <c r="U1330" s="107"/>
      <c r="V1330" s="107"/>
      <c r="W1330" s="118" t="s">
        <v>14873</v>
      </c>
      <c r="X1330" s="107"/>
      <c r="Y1330" s="107"/>
      <c r="Z1330" s="107"/>
      <c r="AA1330" s="107"/>
      <c r="AB1330" s="107"/>
      <c r="AC1330" s="107"/>
      <c r="AD1330" s="107"/>
      <c r="AE1330" s="118" t="s">
        <v>14874</v>
      </c>
      <c r="AF1330" s="107"/>
      <c r="AG1330" s="107"/>
      <c r="AH1330" s="107"/>
      <c r="AI1330" s="107"/>
      <c r="AJ1330" s="107"/>
      <c r="AK1330" s="107"/>
      <c r="AL1330" s="118" t="s">
        <v>14875</v>
      </c>
      <c r="AM1330" s="107"/>
      <c r="AN1330" s="105"/>
      <c r="AO1330" s="105"/>
      <c r="AP1330" s="107"/>
      <c r="AQ1330" s="109"/>
      <c r="AR1330" s="109" t="str">
        <f>IFERROR(__xludf.DUMMYFUNCTION("IF(IFERROR(VLOOKUP(A1330, IMPORTRANGE(""https://docs.google.com/spreadsheets/d/1f7uHQQgxgff8nh6aFDrh_cqkeFpcVPsvJILesm778_0"", ""工作表1!A:B""), 2, FALSE), """") &lt;&gt; """", ""有縮圖"", ""無縮圖"")"),"無縮圖")</f>
        <v>無縮圖</v>
      </c>
      <c r="AS1330" s="105"/>
    </row>
    <row r="1331">
      <c r="A1331" s="114" t="s">
        <v>1099</v>
      </c>
      <c r="B1331" s="94" t="s">
        <v>7285</v>
      </c>
      <c r="C1331" s="95"/>
      <c r="D1331" s="97" t="s">
        <v>3241</v>
      </c>
      <c r="E1331" s="97" t="s">
        <v>3241</v>
      </c>
      <c r="F1331" s="98"/>
      <c r="G1331" s="94" t="s">
        <v>305</v>
      </c>
      <c r="H1331" s="100"/>
      <c r="I1331" s="100" t="s">
        <v>108</v>
      </c>
      <c r="J1331" s="117" t="s">
        <v>145</v>
      </c>
      <c r="K1331" s="94"/>
      <c r="L1331" s="99"/>
      <c r="M1331" s="112" t="b">
        <v>1</v>
      </c>
      <c r="N1331" s="113" t="b">
        <v>1</v>
      </c>
      <c r="O1331" s="113" t="b">
        <v>0</v>
      </c>
      <c r="P1331" s="113" t="b">
        <v>0</v>
      </c>
      <c r="Q1331" s="107"/>
      <c r="R1331" s="106" t="str">
        <f t="array" ref="R1331">IFERROR(INDEX('印量調查區'!G:G, MATCH(A1331, '印量調查區'!A:A, 0)), "")</f>
        <v/>
      </c>
      <c r="S1331" s="107"/>
      <c r="T1331" s="107"/>
      <c r="U1331" s="107"/>
      <c r="V1331" s="107"/>
      <c r="W1331" s="118" t="s">
        <v>7287</v>
      </c>
      <c r="X1331" s="118" t="s">
        <v>7288</v>
      </c>
      <c r="Y1331" s="107"/>
      <c r="Z1331" s="118" t="s">
        <v>7289</v>
      </c>
      <c r="AA1331" s="107"/>
      <c r="AB1331" s="107"/>
      <c r="AC1331" s="107"/>
      <c r="AD1331" s="107"/>
      <c r="AE1331" s="107"/>
      <c r="AF1331" s="105"/>
      <c r="AG1331" s="107"/>
      <c r="AH1331" s="107"/>
      <c r="AI1331" s="107"/>
      <c r="AJ1331" s="105"/>
      <c r="AK1331" s="107"/>
      <c r="AL1331" s="107"/>
      <c r="AM1331" s="107"/>
      <c r="AN1331" s="105"/>
      <c r="AO1331" s="105"/>
      <c r="AP1331" s="105"/>
      <c r="AQ1331" s="109"/>
      <c r="AR1331" s="109" t="str">
        <f>IFERROR(__xludf.DUMMYFUNCTION("IF(IFERROR(VLOOKUP(A1331, IMPORTRANGE(""https://docs.google.com/spreadsheets/d/1f7uHQQgxgff8nh6aFDrh_cqkeFpcVPsvJILesm778_0"", ""工作表1!A:B""), 2, FALSE), """") &lt;&gt; """", ""有縮圖"", ""無縮圖"")"),"無縮圖")</f>
        <v>無縮圖</v>
      </c>
      <c r="AS1331" s="107"/>
    </row>
    <row r="1332">
      <c r="A1332" s="114" t="s">
        <v>1100</v>
      </c>
      <c r="B1332" s="94"/>
      <c r="C1332" s="95"/>
      <c r="D1332" s="97" t="s">
        <v>3353</v>
      </c>
      <c r="E1332" s="97" t="s">
        <v>3353</v>
      </c>
      <c r="F1332" s="98"/>
      <c r="G1332" s="94" t="s">
        <v>140</v>
      </c>
      <c r="H1332" s="100"/>
      <c r="I1332" s="100"/>
      <c r="J1332" s="211"/>
      <c r="K1332" s="94"/>
      <c r="L1332" s="99"/>
      <c r="M1332" s="112" t="b">
        <v>1</v>
      </c>
      <c r="N1332" s="113" t="b">
        <v>0</v>
      </c>
      <c r="O1332" s="113" t="b">
        <v>0</v>
      </c>
      <c r="P1332" s="113" t="b">
        <v>0</v>
      </c>
      <c r="Q1332" s="107"/>
      <c r="R1332" s="106" t="str">
        <f t="array" ref="R1332">IFERROR(INDEX('印量調查區'!G:G, MATCH(A1332, '印量調查區'!A:A, 0)), "")</f>
        <v/>
      </c>
      <c r="S1332" s="118" t="s">
        <v>5885</v>
      </c>
      <c r="T1332" s="107"/>
      <c r="U1332" s="107"/>
      <c r="V1332" s="107"/>
      <c r="W1332" s="118" t="s">
        <v>5886</v>
      </c>
      <c r="X1332" s="107"/>
      <c r="Y1332" s="107"/>
      <c r="Z1332" s="107"/>
      <c r="AA1332" s="107"/>
      <c r="AB1332" s="107"/>
      <c r="AC1332" s="107"/>
      <c r="AD1332" s="107"/>
      <c r="AE1332" s="118" t="s">
        <v>5887</v>
      </c>
      <c r="AF1332" s="107"/>
      <c r="AG1332" s="107"/>
      <c r="AH1332" s="107"/>
      <c r="AI1332" s="107"/>
      <c r="AJ1332" s="107"/>
      <c r="AK1332" s="107"/>
      <c r="AL1332" s="107"/>
      <c r="AM1332" s="107"/>
      <c r="AN1332" s="107"/>
      <c r="AO1332" s="105"/>
      <c r="AP1332" s="107"/>
      <c r="AQ1332" s="109"/>
      <c r="AR1332" s="109" t="str">
        <f>IFERROR(__xludf.DUMMYFUNCTION("IF(IFERROR(VLOOKUP(A1332, IMPORTRANGE(""https://docs.google.com/spreadsheets/d/1f7uHQQgxgff8nh6aFDrh_cqkeFpcVPsvJILesm778_0"", ""工作表1!A:B""), 2, FALSE), """") &lt;&gt; """", ""有縮圖"", ""無縮圖"")"),"無縮圖")</f>
        <v>無縮圖</v>
      </c>
      <c r="AS1332" s="107"/>
    </row>
    <row r="1333">
      <c r="A1333" s="114" t="s">
        <v>1102</v>
      </c>
      <c r="B1333" s="94" t="s">
        <v>14876</v>
      </c>
      <c r="C1333" s="120" t="s">
        <v>2380</v>
      </c>
      <c r="D1333" s="116"/>
      <c r="E1333" s="116"/>
      <c r="F1333" s="98"/>
      <c r="G1333" s="94" t="s">
        <v>144</v>
      </c>
      <c r="H1333" s="100"/>
      <c r="I1333" s="100"/>
      <c r="J1333" s="101"/>
      <c r="K1333" s="94"/>
      <c r="L1333" s="99"/>
      <c r="M1333" s="112" t="b">
        <v>1</v>
      </c>
      <c r="N1333" s="113" t="b">
        <v>0</v>
      </c>
      <c r="O1333" s="113" t="b">
        <v>0</v>
      </c>
      <c r="P1333" s="113" t="b">
        <v>0</v>
      </c>
      <c r="Q1333" s="107"/>
      <c r="R1333" s="106" t="str">
        <f t="array" ref="R1333">IFERROR(INDEX('印量調查區'!G:G, MATCH(A1333, '印量調查區'!A:A, 0)), "")</f>
        <v/>
      </c>
      <c r="S1333" s="118" t="s">
        <v>14877</v>
      </c>
      <c r="T1333" s="118" t="s">
        <v>14878</v>
      </c>
      <c r="U1333" s="118" t="s">
        <v>14879</v>
      </c>
      <c r="V1333" s="107"/>
      <c r="W1333" s="118" t="s">
        <v>14880</v>
      </c>
      <c r="X1333" s="118" t="s">
        <v>14881</v>
      </c>
      <c r="Y1333" s="107"/>
      <c r="Z1333" s="118" t="s">
        <v>14882</v>
      </c>
      <c r="AA1333" s="118" t="s">
        <v>14883</v>
      </c>
      <c r="AB1333" s="107"/>
      <c r="AC1333" s="107"/>
      <c r="AD1333" s="118" t="s">
        <v>14884</v>
      </c>
      <c r="AE1333" s="118" t="s">
        <v>14885</v>
      </c>
      <c r="AF1333" s="107"/>
      <c r="AG1333" s="107"/>
      <c r="AH1333" s="107"/>
      <c r="AI1333" s="107"/>
      <c r="AJ1333" s="107"/>
      <c r="AK1333" s="107"/>
      <c r="AL1333" s="118" t="s">
        <v>14886</v>
      </c>
      <c r="AM1333" s="118" t="s">
        <v>14887</v>
      </c>
      <c r="AN1333" s="107"/>
      <c r="AO1333" s="105"/>
      <c r="AP1333" s="107"/>
      <c r="AQ1333" s="109"/>
      <c r="AR1333" s="109" t="str">
        <f>IFERROR(__xludf.DUMMYFUNCTION("IF(IFERROR(VLOOKUP(A1333, IMPORTRANGE(""https://docs.google.com/spreadsheets/d/1f7uHQQgxgff8nh6aFDrh_cqkeFpcVPsvJILesm778_0"", ""工作表1!A:B""), 2, FALSE), """") &lt;&gt; """", ""有縮圖"", ""無縮圖"")"),"無縮圖")</f>
        <v>無縮圖</v>
      </c>
      <c r="AS1333" s="107"/>
    </row>
    <row r="1334">
      <c r="A1334" s="114" t="s">
        <v>1103</v>
      </c>
      <c r="B1334" s="94"/>
      <c r="C1334" s="456"/>
      <c r="D1334" s="457" t="s">
        <v>2680</v>
      </c>
      <c r="E1334" s="458" t="s">
        <v>2680</v>
      </c>
      <c r="F1334" s="98"/>
      <c r="G1334" s="94" t="s">
        <v>2088</v>
      </c>
      <c r="H1334" s="99"/>
      <c r="I1334" s="100"/>
      <c r="J1334" s="101"/>
      <c r="K1334" s="94"/>
      <c r="L1334" s="99"/>
      <c r="M1334" s="113" t="b">
        <v>1</v>
      </c>
      <c r="N1334" s="113" t="b">
        <v>0</v>
      </c>
      <c r="O1334" s="113" t="b">
        <v>0</v>
      </c>
      <c r="P1334" s="113" t="b">
        <v>0</v>
      </c>
      <c r="Q1334" s="107"/>
      <c r="R1334" s="107" t="str">
        <f t="array" ref="R1334">IFERROR(INDEX('印量調查區'!G:G, MATCH(A1334, '印量調查區'!A:A, 0)), "")</f>
        <v/>
      </c>
      <c r="S1334" s="107"/>
      <c r="T1334" s="107"/>
      <c r="U1334" s="107"/>
      <c r="V1334" s="107"/>
      <c r="W1334" s="118" t="s">
        <v>14888</v>
      </c>
      <c r="X1334" s="107"/>
      <c r="Y1334" s="107"/>
      <c r="Z1334" s="107"/>
      <c r="AA1334" s="107"/>
      <c r="AB1334" s="107"/>
      <c r="AC1334" s="107"/>
      <c r="AD1334" s="107"/>
      <c r="AE1334" s="118" t="s">
        <v>14889</v>
      </c>
      <c r="AF1334" s="107"/>
      <c r="AG1334" s="107"/>
      <c r="AH1334" s="107"/>
      <c r="AI1334" s="107"/>
      <c r="AJ1334" s="107"/>
      <c r="AK1334" s="107"/>
      <c r="AL1334" s="118" t="s">
        <v>14890</v>
      </c>
      <c r="AM1334" s="107"/>
      <c r="AN1334" s="107"/>
      <c r="AO1334" s="107"/>
      <c r="AP1334" s="107"/>
      <c r="AQ1334" s="109"/>
      <c r="AR1334" s="109" t="str">
        <f>IFERROR(__xludf.DUMMYFUNCTION("IF(IFERROR(VLOOKUP(A1334, IMPORTRANGE(""https://docs.google.com/spreadsheets/d/1f7uHQQgxgff8nh6aFDrh_cqkeFpcVPsvJILesm778_0"", ""工作表1!A:B""), 2, FALSE), """") &lt;&gt; """", ""有縮圖"", ""無縮圖"")"),"無縮圖")</f>
        <v>無縮圖</v>
      </c>
      <c r="AS1334" s="107"/>
    </row>
    <row r="1335">
      <c r="A1335" s="284" t="s">
        <v>14891</v>
      </c>
      <c r="B1335" s="94"/>
      <c r="C1335" s="456"/>
      <c r="D1335" s="459" t="s">
        <v>14892</v>
      </c>
      <c r="E1335" s="458"/>
      <c r="F1335" s="98"/>
      <c r="G1335" s="94" t="s">
        <v>144</v>
      </c>
      <c r="H1335" s="100" t="s">
        <v>35</v>
      </c>
      <c r="I1335" s="100" t="s">
        <v>84</v>
      </c>
      <c r="J1335" s="101"/>
      <c r="K1335" s="94" t="s">
        <v>14893</v>
      </c>
      <c r="L1335" s="99"/>
      <c r="M1335" s="113" t="b">
        <v>1</v>
      </c>
      <c r="N1335" s="113" t="b">
        <v>1</v>
      </c>
      <c r="O1335" s="113" t="b">
        <v>0</v>
      </c>
      <c r="P1335" s="113" t="b">
        <v>1</v>
      </c>
      <c r="Q1335" s="107"/>
      <c r="R1335" s="107"/>
      <c r="S1335" s="118" t="s">
        <v>14894</v>
      </c>
      <c r="T1335" s="107"/>
      <c r="U1335" s="118" t="s">
        <v>14895</v>
      </c>
      <c r="V1335" s="107"/>
      <c r="W1335" s="118" t="s">
        <v>14896</v>
      </c>
      <c r="X1335" s="107"/>
      <c r="Y1335" s="107"/>
      <c r="Z1335" s="118" t="s">
        <v>14897</v>
      </c>
      <c r="AA1335" s="107"/>
      <c r="AB1335" s="107"/>
      <c r="AC1335" s="107"/>
      <c r="AD1335" s="107"/>
      <c r="AE1335" s="105"/>
      <c r="AF1335" s="118" t="s">
        <v>14898</v>
      </c>
      <c r="AG1335" s="118" t="s">
        <v>14899</v>
      </c>
      <c r="AH1335" s="107"/>
      <c r="AI1335" s="118" t="s">
        <v>14900</v>
      </c>
      <c r="AJ1335" s="107"/>
      <c r="AK1335" s="107"/>
      <c r="AL1335" s="118" t="s">
        <v>14901</v>
      </c>
      <c r="AM1335" s="107"/>
      <c r="AN1335" s="107"/>
      <c r="AO1335" s="118" t="s">
        <v>14902</v>
      </c>
      <c r="AP1335" s="118" t="s">
        <v>14902</v>
      </c>
      <c r="AQ1335" s="109"/>
      <c r="AR1335" s="109"/>
      <c r="AS1335" s="107"/>
    </row>
    <row r="1336">
      <c r="A1336" s="284" t="s">
        <v>9528</v>
      </c>
      <c r="B1336" s="94"/>
      <c r="C1336" s="460" t="s">
        <v>14903</v>
      </c>
      <c r="D1336" s="459" t="s">
        <v>7764</v>
      </c>
      <c r="E1336" s="459" t="s">
        <v>9989</v>
      </c>
      <c r="F1336" s="98"/>
      <c r="G1336" s="94" t="s">
        <v>140</v>
      </c>
      <c r="H1336" s="100" t="s">
        <v>34</v>
      </c>
      <c r="I1336" s="100" t="s">
        <v>84</v>
      </c>
      <c r="J1336" s="101"/>
      <c r="K1336" s="94" t="s">
        <v>14904</v>
      </c>
      <c r="L1336" s="99"/>
      <c r="M1336" s="113" t="b">
        <v>1</v>
      </c>
      <c r="N1336" s="113" t="b">
        <v>1</v>
      </c>
      <c r="O1336" s="113" t="b">
        <v>0</v>
      </c>
      <c r="P1336" s="113" t="b">
        <v>1</v>
      </c>
      <c r="Q1336" s="107"/>
      <c r="R1336" s="107"/>
      <c r="S1336" s="118" t="s">
        <v>9533</v>
      </c>
      <c r="T1336" s="107"/>
      <c r="U1336" s="105"/>
      <c r="V1336" s="107"/>
      <c r="W1336" s="105"/>
      <c r="X1336" s="107"/>
      <c r="Y1336" s="107"/>
      <c r="Z1336" s="105"/>
      <c r="AA1336" s="107"/>
      <c r="AB1336" s="107"/>
      <c r="AC1336" s="107"/>
      <c r="AD1336" s="107"/>
      <c r="AE1336" s="118" t="s">
        <v>9536</v>
      </c>
      <c r="AF1336" s="105"/>
      <c r="AG1336" s="105"/>
      <c r="AH1336" s="107"/>
      <c r="AI1336" s="105"/>
      <c r="AJ1336" s="107"/>
      <c r="AK1336" s="107"/>
      <c r="AL1336" s="118" t="s">
        <v>14905</v>
      </c>
      <c r="AM1336" s="107"/>
      <c r="AN1336" s="107"/>
      <c r="AO1336" s="118" t="s">
        <v>14906</v>
      </c>
      <c r="AP1336" s="118" t="s">
        <v>14906</v>
      </c>
      <c r="AQ1336" s="109"/>
      <c r="AR1336" s="109"/>
      <c r="AS1336" s="107"/>
    </row>
    <row r="1337">
      <c r="A1337" s="284" t="s">
        <v>7475</v>
      </c>
      <c r="B1337" s="94" t="s">
        <v>7476</v>
      </c>
      <c r="C1337" s="460"/>
      <c r="D1337" s="459" t="s">
        <v>14907</v>
      </c>
      <c r="E1337" s="459"/>
      <c r="F1337" s="98"/>
      <c r="G1337" s="94" t="s">
        <v>144</v>
      </c>
      <c r="H1337" s="100" t="s">
        <v>35</v>
      </c>
      <c r="I1337" s="100" t="s">
        <v>108</v>
      </c>
      <c r="J1337" s="211" t="s">
        <v>14908</v>
      </c>
      <c r="K1337" s="94" t="s">
        <v>14909</v>
      </c>
      <c r="L1337" s="99"/>
      <c r="M1337" s="113" t="b">
        <v>1</v>
      </c>
      <c r="N1337" s="113" t="b">
        <v>1</v>
      </c>
      <c r="O1337" s="113" t="b">
        <v>0</v>
      </c>
      <c r="P1337" s="113" t="b">
        <v>1</v>
      </c>
      <c r="Q1337" s="107"/>
      <c r="R1337" s="107"/>
      <c r="S1337" s="118" t="s">
        <v>7481</v>
      </c>
      <c r="T1337" s="107"/>
      <c r="U1337" s="105"/>
      <c r="V1337" s="107"/>
      <c r="W1337" s="118" t="s">
        <v>7482</v>
      </c>
      <c r="X1337" s="107"/>
      <c r="Y1337" s="118" t="s">
        <v>7483</v>
      </c>
      <c r="Z1337" s="118" t="s">
        <v>7484</v>
      </c>
      <c r="AA1337" s="107"/>
      <c r="AB1337" s="107"/>
      <c r="AC1337" s="118" t="s">
        <v>7486</v>
      </c>
      <c r="AD1337" s="107"/>
      <c r="AE1337" s="105"/>
      <c r="AF1337" s="105"/>
      <c r="AG1337" s="105"/>
      <c r="AH1337" s="107"/>
      <c r="AI1337" s="105"/>
      <c r="AJ1337" s="107"/>
      <c r="AK1337" s="107"/>
      <c r="AL1337" s="105"/>
      <c r="AM1337" s="107"/>
      <c r="AN1337" s="107"/>
      <c r="AO1337" s="118" t="s">
        <v>14910</v>
      </c>
      <c r="AP1337" s="105"/>
      <c r="AQ1337" s="109"/>
      <c r="AR1337" s="109"/>
      <c r="AS1337" s="118" t="s">
        <v>14911</v>
      </c>
    </row>
  </sheetData>
  <customSheetViews>
    <customSheetView guid="{45EFBD78-CACC-4D46-B97A-F3005BB7AFEC}" filter="1" showAutoFilter="1">
      <autoFilter ref="$R$1150:$T$1156"/>
    </customSheetView>
    <customSheetView guid="{790CBB7C-CF9A-4711-AEB8-5F901D915E4C}" filter="1" showAutoFilter="1">
      <autoFilter ref="$Q$1:$Q$1316">
        <filterColumn colId="0">
          <filters>
            <filter val="中"/>
          </filters>
        </filterColumn>
      </autoFilter>
    </customSheetView>
    <customSheetView guid="{F279BBC6-FB4D-448B-9B93-2DF718DA6284}" filter="1" showAutoFilter="1">
      <autoFilter ref="$A$1:$AS$1271">
        <filterColumn colId="0">
          <colorFilter dxfId="1"/>
        </filterColumn>
        <filterColumn colId="15">
          <filters>
            <filter val="FALSE"/>
          </filters>
        </filterColumn>
      </autoFilter>
    </customSheetView>
    <customSheetView guid="{DEAECC31-0A64-403B-988B-AF311F229F2C}" filter="1" showAutoFilter="1">
      <autoFilter ref="$A$1:$AS$1337">
        <filterColumn colId="40">
          <filters>
            <filter val="https://www.facebook.com/fataaahsu/posts/pfbid0G3rmkAyss4fvZiAdD9yira9RKtcAqppMhgTMgHXr54H1RDciY1cv1DZYFfomugnJl"/>
            <filter val="https://x.com/tsutadori/status/2080854110463721490?s=61&amp;t=J9-H8xDVimG-T97w1or4FA"/>
            <filter val="https://www.facebook.com/100090010608959/posts/pfbid02VnDeZGtVnGVvP6iUUuiSL6hRmkWvCDvTuzDRLqypCTUs3yxFfB2qvmFmZa9T3pGyl/?"/>
            <filter val="https://www.facebook.com/permalink.php?story_fbid=pfbid0PnGxyZZbb6KQSKfajwwjGBE3nunngqWE6HgmYg1uerFNjCvLrRSAvoh7w73MnhTRl&amp;id=100000279956946"/>
            <filter val="https://x.com/KW7MD8FEWT7lMXx/status/2083478555263164476"/>
            <filter val="https://www.facebook.com/zonezicos/posts/pfbid0DaTupN6VPwkeCjoWnyUgWgXXuWxeBgP6nsnM4AuQZGAEXKkdwtq4aTeLkrdDeJikl"/>
            <filter val="https://x.com/EjShino/status/2084930829407662106"/>
            <filter val="https://x.com/wanderingfox310/status/2082325603592855614"/>
            <filter val="https://www.facebook.com/tsukihikarinya/posts/pfbid022Tgv1XoLE7A8QhWCACkAV9U5dWu1dd6GDVRXGdRMMWw8m5j5XXEfjnA4bx2vGP5al"/>
            <filter val="https://www.facebook.com/permalink.php?story_fbid=pfbid0MjEhieuFfdtq8HsYF1dzXQRTKbnjg3zYVWu6EjVnsQCZQwxA37Sxys1ma6avp2dJl&amp;id=61585579530911"/>
            <filter val="https://www.facebook.com/akarizu223/posts/pfbid02j1kG39tNgZLhoWtp3uXDD7bz6Hsa3eMD7zACDvoaZCgoPc8nsCpXdA4xtJ92U8mUl"/>
            <filter val="https://www.plurk.com/p/3izdf9xlhy"/>
            <filter val="https://www.facebook.com/photo/?fbid=1544921154094599&amp;set=a.260944105825650"/>
            <filter val="https://www.myacg.com.tw/goods_detail.php?gid=7374898"/>
            <filter val="https://x.com/RaimuMinto_0119/status/2084303004023537701"/>
            <filter val="https://docs.google.com/forms/d/e/1FAIpQLSdXu_qkqkKUp_Djf6Ei6ue00e0poaP-yjjb6O8NH0HryMlFqQ/viewform?"/>
            <filter val="https://www.facebook.com/100054111561867/posts/pfbid02Mym6APP7i1Unyzjk266cvStbTn6oGa7WfgctZC42yn9Aysgp21jKq9YTZ81J3VM9l/?"/>
            <filter val="https://www.facebook.com/photo?fbid=1978508496182898"/>
            <filter val="https://www.facebook.com/KrenzArtwork/posts/pfbid02YFPYVrb8KSJowrVGo7iGJasEJ1VwkKANQdyPbCQiC61d6LsRVxZhBxFELJqB9kHLl"/>
            <filter val="https://www.plurk.com/p/3j0l4ecutq"/>
            <filter val="https://m.facebook.com/story.php?story_fbid=pfbid031yHzSrJsFzPQRsjxLK9KFrzsyyxyZP8o3kDYhBkKDBwNf5Fd1WgvBkjxTzuKnExil&amp;id=100063552917700"/>
            <filter val="https://www.plurk.com/p/3j0luv7qqu"/>
            <filter val="https://x.com/holo_circle_/status/2084384846647107933/photo/2"/>
            <filter val="https://www.facebook.com/chatora118/posts/pfbid0azc2jonNcAXe7eg46ybCVa5vJACjdShJnkVyG3L2qstzfWVoFUBN6AKAG92VF8FLl&#10;&#10;https://m.facebook.com/story.php?story_fbid=pfbid02rmNBMF3pJVPz6zs8aUDM7TSqCW3CXT288zP4EMCCjcnk7VvnupCG2uiKg5WsJMLPl&amp;id=100082490476676"/>
            <filter val="https://www.facebook.com/permalink.php?story_fbid=pfbid02KiV8FC9ua62LCtJ2CvJwxjhom59Q3nK96YPXLsixXuvTxkGmKAD9JaR5aQqWcAC6l&amp;id=100069824916813"/>
            <filter val="https://x.com/WhiteRooom3/status/2082443047200342335"/>
            <filter val="https://www.facebook.com/permalink.php?story_fbid=pfbid0FcXGNPXGKc2NWVXyaBQpEuzrmcXN7HMrQGfLpUsMtW9r8FwRKfUV4375LGAKXffnl&amp;id=100064034705711"/>
            <filter val="https://www.facebook.com/photo/?fbid=122274852248154966&amp;set=pcb.122274853556154966"/>
            <filter val="https://x.com/amatizqueen/status/2084547462564585671"/>
            <filter val="https://www.plurk.com/p/3izt3rkh7w"/>
            <filter val="https://www.facebook.com/NatoriYoukai/posts/pfbid0sdp3ETHSVKumyeaxBFQz8T7P3z4uQj3k4w9LsETqaGj2kxgYRQ43bD9ofijikMJRl"/>
            <filter val="https://www.facebook.com/aki.yama.73228/posts/pfbid02NCyXUuhr3LHfAJpJ8cBL4LYCs73d5YcgD5BApMURJEn9xzoBBRJwshw4sHeDge7al"/>
            <filter val="https://www.facebook.com/wugdouGG/posts/pfbid0S913bFB7zYiEmHL3koqFCuqCsVpKwNDX9gPfh3w3yUv1PaUUV2qH3PPr1rRpuwrDl"/>
            <filter val="https://www.instagram.com/p/DbgHT5dHwht/"/>
            <filter val="https://www.facebook.com/photo/?fbid=1532173708922249&amp;set=a.441562874650010"/>
            <filter val="https://www.facebook.com/share/p/1EfxLgTP3a/"/>
            <filter val="https://www.facebook.com/xiao.ji.kuai.shang.gong/posts/pfbid038MjFhUhCDNi9fFXLzwFJ2rq2AFU6rw2YVLBhDtUvV4ga6pUka5p7sekvFtVrX172l"/>
            <filter val="https://www.facebook.com/permalink.php?story_fbid=pfbid0h5hSkSRmcJXGbmarXjJvZe7t498QUW7boPq75s6dkjiQqECoamyudHGEKPjbNYS8l&amp;id=61579182357523"/>
            <filter val="https://www.facebook.com/groups/1088963054933733/?multi_permalinks=2427590517737640&amp;hoisted_section_header_type=recently_seen"/>
            <filter val="https://www.threads.com/share/_qd-MKvx3/"/>
            <filter val="https://www.facebook.com/origin.kurage/posts/pfbid07Php5n7ddEN3pUEW12b8KmRLZRmZffpVxD6gPnyVZ4AgAkMynHTrpGDm8c7gyBZLl"/>
            <filter val="https://www.facebook.com/photo?fbid=1046332881630418&amp;set=a.102812505982465"/>
            <filter val="https://www.facebook.com/bouhashiyahaku/posts/pfbid02n5eNqiK8mBSrWPmfB5ChoYYiA7zuu6Z1Bjf6CF9DLarmviQvv7a2GsV9xtTwDZ7fl"/>
            <filter val="https://www.facebook.com/s9654431/posts/pfbid0XiNsJAczyMBFAvEBUtcqyK7djoXMZgTCLnVMRTf3KdYQHtTb5EvBAeFSF7Ge84zfl"/>
            <filter val="https://x.com/WhiteRiceBear/status/2084614988304650500"/>
            <filter val="https://x.com/Dayuh_820/status/2078389825242358024"/>
            <filter val="https://www.facebook.com/akiragiorgio/posts/pfbid0dxX2gDKfSnEkgy6FFiMjaeyjaFmjiUKvhANMmAgLVkP19STjJ4qytjR45imXEMeEl"/>
            <filter val="https://docs.google.com/forms/d/e/1FAIpQLSftoZ1cl_evesKCN46vnC0pz37o7VeSv3JqfeD6Tk2ms324Sw/viewform"/>
            <filter val="https://www.plurk.com/p/3ixeqdbl5c&#10;https://www.plurk.com/p/3iyt6mlcvo"/>
            <filter val="https://www.facebook.com/share/p/1D3ihVNpce/"/>
            <filter val="https://drive.google.com/file/d/149ZvOTSWXtaL7Arx7bb9HdY7fRtoC9Vz/view?usp=sharing"/>
            <filter val="https://www.facebook.com/LAI0529/posts/pfbid0261Rez8LCtiqutFThmxbKdfAq3RCvjGnQgT1Tj8DRxe5rC9DxQLdxFjtRURNvvaihl"/>
            <filter val="https://www.facebook.com/permalink.php?story_fbid=pfbid027uQmurhfugamThkkewjdLum3dwJ4RYJDKd3irVDaVXFfGTKcVf1jxShhcp5Z3LWUl&amp;id=61590776175715"/>
            <filter val="https://x.com/nekomatsuri_25/status/2084948701861265571"/>
            <filter val="https://www.threads.com/@adixi_i/post/Dbs8ZmUDyrf/media"/>
            <filter val="https://www.plurk.com/p/3izoeo7rx8"/>
            <filter val="https://www.myacg.com.tw/goods_detail.php?gid=7226364"/>
            <filter val="https://www.facebook.com/YeeeeChiu/posts/pfbid025ESiKga5bHRAjHdVWBB2XWWWwMpPgqfGXZGWXfBjbCHhEd4UQs4jqYe3tAzsgMATl"/>
            <filter val="https://www.facebook.com/permalink.php?story_fbid=pfbid033XVdgVV6fAepxguy1KWqLCetwDcvCFcP7MstU5ZNgiEBZ2SZP5JVB6GdTewc4XREl&amp;id=61550339617268"/>
            <filter val="https://x.com/bird09_art/status/2086009726429765803"/>
            <filter val="https://www.facebook.com/morimahinata/posts/pfbid027iUWqbUnXU7akuz3fGqSXFMc2BSTaJGxZLxYJrDUWox374QTTbvU5HSStn5D1YA5l"/>
            <filter val="https://www.facebook.com/akarizu223/posts/pfbid02j1kG39tNgZLhoWtp3uXDD7bz6Hsa3eMD7zACDvoaZCgoPc8nsCpXdA4xtJ92U8mUl&#10;&#10;https://www.facebook.com/100039142095902/posts/pfbid02PreGpSrRHr6zimgWXvzYxWx4HUSxHndQCRqU2A1cz2gDqngG3CrDHWQi44tyjM3Fl/?"/>
            <filter val="https://www.facebook.com/eden.lee.3954/posts/pfbid0nXXupZ7zTE2nJ68MW6xgjWERo3dfML4ZzMSUMMm4M91vaCZqYQiAc9rEYKDgbc7Ul"/>
            <filter val="https://www.instagram.com/p/Dbp-qFBCV3Z/"/>
            <filter val="https://www.plurk.com/p/3izyu9ix54"/>
            <filter val="https://drive.google.com/drive/folders/1uwmQPKwpWEB3Gz1IotfyTsUpZkedwEri?usp=drive_link"/>
            <filter val="https://www.myacg.com.tw/goods_detail.php?gid=7340650"/>
            <filter val="https://x.com/ko_mugiiiidayo/status/2085309175568244903"/>
            <filter val="https://www.facebook.com/ciel.chou.2025/posts/pfbid02BrD7oZdRQ9tVDestqSTEzUnDSSiNC8eHMLe4TuTkTVfr1bLVQcBSJqJsJjX7SLEul"/>
            <filter val="https://x.com/shuilantao/status/2085298368276996206"/>
            <filter val="https://www.facebook.com/dabieagle/posts/pfbid02Xr8Mxgq8aLEbP812Kv2t5XUCcsu4ZX1RXCFQ2KL5fCVjWysmE9u9aKmmjudYqYSYl"/>
            <filter val="https://www.facebook.com/permalink.php?story_fbid=pfbid02J2XV3aMa2A8VGpx1E5qHJoi2pWkVtGMnKnYebDonwRrAZkFnSyLUcKQSBc3aga8zl&amp;id=100094436799360"/>
            <filter val="https://www.facebook.com/xiao.sha.kosuna/posts/pfbid02c6V3F4Eb5aNdLNFg68VRmGZpCtyzhVvETS5B7pYcvL5UGzjYGHjdEd59CLhjQaDl"/>
            <filter val="https://www.plurk.com/p/3j0gnp5nj5"/>
            <filter val="https://x.com/Ara1kumaru/status/2086336949766558056"/>
            <filter val="https://www.facebook.com/k2illust/posts/pfbid0zQRyzDdSSymUVhmkwuf4CmF9nBREC5FwDosCkwq4PXHKzjt3u4a2CTeAvXHV6ZDal"/>
            <filter val="https://www.facebook.com/100012263404876/posts/pfbid02VL7n4qWMuCqp5kwRiuTa3r59CLEW2S9trgTgNbzCmjtNRmHh5oZ4r52PauW28j5Vl/?"/>
            <filter val="https://www.facebook.com/yumemida/posts/pfbid0JygS1KbRUcxzmQNxgkoK4UzapwYSgZ4BZFJpNV6irz6JJxZQzM1ZF9sWFJ3xVUBGl"/>
            <filter val="https://x.com/tinmomiyan/status/2084232252440133957"/>
            <filter val="https://www.threads.com/share/_lyaksIrD/"/>
            <filter val="https://www.facebook.com/liaw.zhen.hong/posts/pfbid02EYVPU3w7aGNYULTUBqDVejy7PpXQcbKxxBntCnHsn9ikpEFdkszRxQso5maJPeFWl"/>
            <filter val="https://www.facebook.com/asaba0212/posts/pfbid034b6Tg67Q1or8NAt5ufYnfhP7r1hHBjYXJaMhE2SCqZY47RC98PtyuvgpuLdBH5BWl"/>
            <filter val="https://www.facebook.com/zimin.183/posts/pfbid02maARGaa6LWTNPGBREqMwbhueBtQwuC3XccNKsUa1QLZMJJ1VjKas9zrWQj1twBKJl"/>
            <filter val="https://x.com/_uri_world/status/2078492902196719858"/>
            <filter val="https://www.facebook.com/mio.mio.647739/posts/pfbid0CRJMxVHzcGjZvXyxoTc9Rd7XNwSxzgMy3AWhaXhwfs6sQEi9LobUXtcZuSg3FuCTl"/>
            <filter val="https://x.com/tusi_0502/status/2086406222442622990"/>
            <filter val="https://www.facebook.com/rin0214tw/posts/pfbid0xNMR7frjPEbM4kdn6a1dzpLeeDqG2Chf15ZHByYWsvcPsJPgejJPoPzhhvLEGhDAl"/>
            <filter val="https://www.plurk.com/p/3izihwdsks"/>
            <filter val="https://www.facebook.com/1838973063/posts/pfbid0TcQj32LHjPhgfNM1jUag6vUe6FoBgoC6GyaYb6qkDAgYc8mRxr3GZss1nnZ6MZb6l/?"/>
            <filter val="https://www.threads.com/@reku2080/post/DbdQmbmE_ea&#10;https://www.facebook.com/XFateArtworks/posts/pfbid0J8KNyiTHrVu2Ex1PNknU9bBiemqZzKeUUhrpoZicBeMAVy3PbTEHrdBnv8jbzmHGl"/>
            <filter val="https://x.com/4Dundun/status/2084171367256351167"/>
            <filter val="https://www.facebook.com/share/1Gs2pSrC11/?mibextid=wwXIfr"/>
            <filter val="https://www.myacg.com.tw/goods_detail.php?gid=7354803"/>
            <filter val="https://x.com/DelayGG0508/status/2086407150574948696"/>
            <filter val="https://www.facebook.com/animeboxyoshi/posts/pfbid02xYjkKpHmyXKDhwPsakbSopcBXYZq6vcFsC7VmYbm2b9ovBPEqWqcBMaWh1SF8E9ql"/>
            <filter val="https://www.facebook.com/permalink.php?story_fbid=pfbid02Wjv1UvtFjX88r3HTZ8avPLTgvWKUE7TEWwJzvKm9VE8BkSpSAUxd1UEnjX4NAfHul&amp;id=100095094920235"/>
            <filter val="https://www.facebook.com/groups/528068505186588/permalink/1744850456841714/?"/>
            <filter val="https://www.myacg.com.tw/goods_detail.php?gid=7374924"/>
            <filter val="https://www.facebook.com/100063467480166/posts/pfbid037xuDDEqVU7vgQobKshwwpy1vxXJx8GRzxA3iuoS5c4B5CZ4VTNMs4Zhwd9jJiKQHl/?"/>
            <filter val="https://www.facebook.com/mofuuneko/posts/pfbid0LsexVQcUM6P7m52qhBEBQsnSpWTiKPdwV7C1uPyNL88Ydt8vqidQem51GY6Tg4L1l"/>
            <filter val="https://www.facebook.com/permalink.php?story_fbid=pfbid035egk6WfUu6sepCFbv6CKGhsgH9SnW3dz6MsgEZ5z1Qg3NH9B6tbJvZU9TbwMatB2l&amp;id=100090106869902"/>
            <filter val="https://m.facebook.com/story.php?story_fbid=pfbid0UvRKU5dRsskcez1XPybCBo6V6ymKrBeaqysrVwoL93VBwi2assKustPkKNTkn9uel&amp;id=100023888870805"/>
            <filter val="https://www.facebook.com/EwaiObeiwei/posts/pfbid0jdTd7tDwXkmbaPwZvxcdS5h8HHw4TV6PgWShEsHZDNoWQJb7hH3JmWt24X8u1hirl"/>
            <filter val="https://www.facebook.com/liquineeeeeeeko/posts/pfbid0A3G3qFsGWNuJqr21PhjnTnp33x86AnM9VM1q9o8KnYLAMpGuQ6kKtP2uSyXpFxHCl"/>
            <filter val="https://x.com/Yukichan1102/status/2086101771420881106"/>
            <filter val="https://www.facebook.com/permalink.php?story_fbid=pfbid02umYKG2pipsMgHZE85N1RQKfWcKEViZUHmUDAe5ZVQHZv7UCVv7Q9xQbbLwjGucU8l&amp;id=100002692831584"/>
            <filter val="https://x.com/Hiruyoru1016/status/2086042911788163294/photo/1"/>
            <filter val="https://x.com/Samidare_Haduki/status/2086448383796158586"/>
            <filter val="https://www.plurk.com/p/3izibf681o"/>
            <filter val="https://www.facebook.com/ke.su.7524/posts/pfbid0WxafK1rZymp3LCuJp4di6dmkZ6bniZ9z6SyCsR6vkDSCfASSbhouXrrkmoYdH3Mwl"/>
            <filter val="https://m.facebook.com/story.php?story_fbid=pfbid08YDn3SGC7kAQXJpgYanezMj5aSGg2qx1A1amzZ112ETUwXaG1iJ85bK3zi4fsCbEl&amp;id=100042029169537"/>
            <filter val="https://www.facebook.com/100063766683561/posts/pfbid0bKjZ19jALFGG72oWqkmtU5gQ5gqWUnNXDH2WXnPKsh9ymLDoqRKDiVQXKiA8TsqSl/?"/>
            <filter val="https://www.facebook.com/permalink.php?story_fbid=pfbid02eAkJLkPrdcWfBA6t7tVrDZsdGRdvWsdN2HKFKxMnTgNVk9rmtddmptWkAYraGoqJl&amp;id=61553618219617"/>
            <filter val="https://www.facebook.com/photo/?fbid=1068741779058811&amp;set=a.102099632389702"/>
            <filter val="https://www.threads.com/@yonneyowo/post/DberZXVGjkF"/>
            <filter val="https://m.facebook.com/story.php?story_fbid=pfbid02Kr8pGCfLdjM9d1FtWnFYQ6ZGtXZR58vi1MxxR5Pyh5m9QAxPsc2vATUSzn3nWU1vl&amp;id=100000993740844"/>
            <filter val="https://www.facebook.com/photo.php?fbid=1680506590745161&amp;set=p.1680506590745161&amp;type=3"/>
            <filter val="https://www.plurk.com/p/3j0i3n68cg"/>
            <filter val="https://x.com/XTERcomic/status/2074024462253703258"/>
            <filter val="https://www.facebook.com/photo?fbid=943339028782506&amp;set=a.104769492639468"/>
            <filter val="https://www.facebook.com/permalink.php?story_fbid=pfbid0BoUg6JpcauPMewrLocKR5zD8nmqgicUz5SM9Dhg6AWHN72vPq6Qrx5pGpLuhb2sSl&amp;id=100064627513744"/>
            <filter val="https://m.facebook.com/story.php?story_fbid=pfbid02x4FF2jrX24PaUzd3s5HHoDofoWKMcxzMAa3riZrQ3EDq2ZGm532xrzZxNnwJjuM4l&amp;id=61569658034788"/>
            <filter val="https://www.facebook.com/hui.zhang.334083/posts/pfbid02cmH6WVvPRazGt96pFMwxBg9vh38ZMYEnPcWGAjrDjDEruGYpnmvv46fUMFPQVTyal"/>
            <filter val="https://www.facebook.com/qiao.ben.seigi/posts/pfbid02PLq1stAr1JzKGLDZaPJw9yvvNXiBA2yKB7KZJz7WeNaAc3PKc2F8LsjzsbySF6b3l"/>
            <filter val="https://www.facebook.com/zhu.xin.717226/posts/pfbid0uWGBaXQrSJs726cYwHgWUKpKmUNRo7fVqMZhm3ihs3crgHMnd91G98hLH9Mce2QHl"/>
            <filter val="https://www.facebook.com/otaku.eden2/posts/pfbid0TmaUXzR3oP44RzujugaQDFFqVPEyQo8b27Q6Nhd1QrHntmAVzo5GhdvGSDD87DA1l"/>
            <filter val="https://www.facebook.com/mi.xu.56064/posts/pfbid02ShYeW876jV3p49tdhhSrHF5JUQv5g1bNkoTy7nqeeZW1sHDiNR14cKQoaq6puL4Ql"/>
            <filter val="https://www.facebook.com/zimin.zheng.5/posts/pfbid0AovjQ9Z6DC6mJEXq9VRCEVbCddy5wVACTKca8LGGwT1UpdHaqeVAtQ8tYNHUhe3xl"/>
            <filter val="https://x.com/jinjinsun217/status/2086346743906758694"/>
            <filter val="https://www.facebook.com/EelWhalegogogo/posts/pfbid02T7o2xzmsYte37ejbHLuUXaFaJ8ZjSiYQ5T5wBa7eGhvFp1eo5fcFwxUFABmLGbiCl"/>
            <filter val="https://x.com/taotaotaotie/status/2086301444425019775"/>
            <filter val="https://www.plurk.com/p/3iu19tehyp"/>
            <filter val="https://www.facebook.com/kevin.lin.54922/posts/pfbid023xQEXDRHWhvCadV6sncPMcNXkLatRv69rENscNL4W68neGDbuVashU2Fgiv8fjivl"/>
            <filter val="https://x.com/Vincent13946559/status/2077031657069269042"/>
            <filter val="https://www.myacg.com.tw/goods_detail.php?gid=7230925#"/>
            <filter val="https://www.facebook.com/photo?fbid=122277354044074986&amp;set=pcb.122277354062074986"/>
            <filter val="https://drive.google.com/file/d/1uusNonFL_JGqkbuUbnvxe8WGP7zJG36e/view?usp=drive_link"/>
            <filter val="https://x.com/windchimes_wca/status/2080978483245891818?s=61&amp;t=J9-H8xDVimG-T97w1or4FA"/>
            <filter val="https://x.com/JElilianamiku/status/2083159775249060143/photo/1"/>
            <filter val="https://www.facebook.com/li.an.zhu.338696/posts/pfbid02TH5TwTZpJGGXVkJAmw3v15rNJyLkvW5ZGUPZKsw4EvhzPsErKtmhH8ZwYCJVvtrcl"/>
            <filter val="https://www.facebook.com/zuo.mu.604593/posts/pfbid0i9wxPCGQcuHjVHwshch7wt4eaz2J5dnY6WFBubnH8TDaBn7AYirhDJfYVkXQxdTRl"/>
            <filter val="https://www.facebook.com/klm.lee.14/posts/pfbid0xGNKgkcMysQfC1V5XfjAQSo16s9yx3HZZdYGXoeEWXSeMq2W3udzubVkoCK4XcWel"/>
            <filter val="https://www.plurk.com/p/3izsyumt4u"/>
            <filter val="https://www.facebook.com/photo/?fbid=1455542889941819&amp;set=a.408676477961804"/>
            <filter val="https://www.plurk.com/p/3j0nebrt7t"/>
            <filter val="https://www.facebook.com/Tetrapodsha/posts/pfbid079HpjCgtHFJj8ibL8M5q4vJFr8XXzPuE59oULJb2kbiGPEVcZtefYJTEbiJaRAwGl"/>
            <filter val="https://www.facebook.com/zenartworks2/posts/pfbid0M33aEfKazPCoyiu3nHZHNmPcCqaqPmKUamBZ7igRsCxq3SH7jW5nGXtwiCU2mG5Al"/>
            <filter val="https://x.com/shadowdesign112/status/2080906913060212977?s=61&amp;t=J9-H8xDVimG-T97w1or4FA"/>
            <filter val="https://www.facebook.com/Kouchikuart/posts/pfbid08ymZDrzk5fpuCMwAuzDcLG9KU6HZcyU8eN7YhrNCgzeiQbLiJTYG9S2nFs263GNil"/>
            <filter val="https://www.facebook.com/lift.quarter/posts/pfbid02idMj8NXUXgEiKNJvHRhyBfMTv363rVjn9trg6RvuM23whhREg4e5SujKnHH5Xb2Xl"/>
            <filter val="https://www.facebook.com/HoodierHG/posts/pfbid037vwfb4QTi6YQxhSCZYQCxWUhAgWWmA2MB3NJj4RzGHtrG6V8YFWgRNYqpZUSg1f8l"/>
            <filter val="https://drive.google.com/file/d/1msQmu0U2Wo6IC-leRgMdwigybkSJegHq/view?usp=sharing"/>
            <filter val="https://www.facebook.com/share/p/1DBd5tynyi/"/>
            <filter val="https://www.facebook.com/laiyuuko/posts/pfbid0HdvHy975m8F6HZMPb1SsoGbuoHtnFL9KzEAZZG3KE88xox9yv6hgQsyb428mQpjPl"/>
            <filter val="https://www.threads.com/@muffet_nyanko/post/DbqRK5rmjwS"/>
            <filter val="https://x.com/ShoweyVtuberTW/status/2084604201670459722"/>
            <filter val="https://m.facebook.com/story.php?story_fbid=pfbid0bS4xe99C28eFEDKzUeUzXEAuw8gMzsoAnoTBU6x4r1LRK56a1MLKSykkcrqXJ9Dal&amp;id=100002519062623"/>
            <filter val="https://www.facebook.com/permalink.php?story_fbid=pfbid0bSq16jkQSgMjCHvFKxQ2LJyNM8yimRoP1k3yR6wXyoWjmyQD3ALAH8VHRboS82wFl&amp;id=100009248503510"/>
            <filter val="https://www.facebook.com/share/p/1EUnAmNMUH/"/>
            <filter val="https://www.facebook.com/wu.xi.ya.458042/posts/pfbid033behkim3XsEF32JPqxkJpXfXLEm19uUGuEs8j3UVnqcdo7p9r1R5bBU1vsfJ6Nbkl"/>
            <filter val="https://www.facebook.com/sinryuvietrereich/posts/pfbid02VgRtQ4cEuETgSTeftxHCSrSP6w6YG7gQ4i1dBtDeZ2mSmv3wWZuuFjtK5H1shrwFl"/>
            <filter val="https://m.facebook.com/story.php?story_fbid=pfbid02uwvxHkYwFFGWSXZ5RkSgGf93dk7XEg5r2s4vRbCbtc3fhJUJFPEAJN9q5Z8DqWm8l&amp;id=61575813196261"/>
            <filter val="https://www.plurk.com/p/3ixpcoeexk"/>
            <filter val="https://drive.google.com/drive/folders/1BQRVNoyRn0VjJpZpXRMiONimcVVReV28?usp=drive_link"/>
            <filter val="https://www.plurk.com/p/3j0ngpo181"/>
            <filter val="https://drive.google.com/drive/folders/1pchUhb6sFx86rRJkmVXQDRxBRjILFlX3?usp=drive_link"/>
            <filter val="https://www.myacg.com.tw/goods_detail.php?gid=7267197"/>
            <filter val="https://www.plurk.com/p/3j0nexqu8u"/>
            <filter val="https://m.facebook.com/story.php?story_fbid=pfbid0e468526NUKdMsNiRxNuNzmUKcDCJyomFA5JZMwjHrnPrpbmvg1a1oN5PGdE3sgY8l&amp;id=100093903764915"/>
            <filter val="https://www.facebook.com/permalink.php?story_fbid=pfbid0xQSV1LkNNQ3bDgVesawdSVHoLNBDMqDH9CXj7LuzmYMP44sGLTQePmHQbX5saHpQl&amp;id=61577216619499"/>
            <filter val="https://www.facebook.com/61550530477984/posts/pfbid0euZV3bMBBX1AUGvp96ZecxEK9UDG4nZnwMPWYK3Hmnxfy7QWvHF1LdE1aGEDXehBl/?"/>
            <filter val="https://www.facebook.com/Runeiscute/posts/pfbid027nkQzjJX7n5xRPx8pQ3CSELYStxUmcbsqHHfDKh1NhmyCpB93V1ezTHsmEmiDtWPl"/>
            <filter val="https://www.facebook.com/minehonn/posts/pfbid0388jPQRKcNyjbgGkJasezf6G1BmgmTtvnanUnmZ6j6ts8H3nX589nNQDtDTpeXpZQl"/>
            <filter val="https://www.facebook.com/chiyau777/posts/pfbid02JJ2nnwgxp7QrWhdnVTysyi3J4M24xz1r9ws2sQ5zHpaY3xyGR86E6MQWuuRHjmqHl&#10;https://www.facebook.com/natsukijia/posts/pfbid02bbtoaWh3GGQYRGL9zt2fh4MhRwkfE761FzK59EXiAnGgzFtbnLPAWfeXYcWQj7bPl"/>
            <filter val="https://x.com/midori_fufu/status/2081276497961316819?s=61&amp;t=J9-H8xDVimG-T97w1or4FA"/>
            <filter val="https://x.com/council_of_runi/status/2086475887630070014/photo/2"/>
            <filter val="https://www.facebook.com/pandora0407/posts/pfbid0toJjrMBs6fhKfP6N9DsHy7WHshe3s9uDsEfBAuXQnMyFuNpAaHh9kG493cvP8QFNl"/>
            <filter val="https://www.facebook.com/ye.jun.ting.716704/posts/pfbid08ndqhicEyziWCoXyjbyvFeW6DVhNuvwoCeaFddPmdDmSwbQ2897FwUt4V3q73wRDl"/>
            <filter val="https://www.threads.com/@ry_rouyu/post/DbkhvDoidRn"/>
            <filter val="https://www.facebook.com/Fennec.tamamo/posts/pfbid02B2No1GLLTGZtie7ygzXXJ3Z5EQ6piEaNbsWJbdcaE4zzo12YVvuac4Rd9o5StrbXl"/>
            <filter val="https://www.facebook.com/3DUYI/posts/pfbid0y3oGdMfJfa21nsV5Nbo79DP1AZ71wd8wXsewRfBPLP4FwG5weGj7jny6nkgg7EYRl"/>
            <filter val="https://www.facebook.com/permalink.php?story_fbid=pfbid023Kp4NCpsxEaqaoepviDTeieWJzDx2b3ReYQzu3UqLfxCT3sRR3so2auvqsx2LAepl&amp;id=61551746811240"/>
            <filter val="https://x.com/kurihara_mikan/status/2082919058991952071"/>
            <filter val="https://x.com/mzenura/status/2083505679298703748/photo/1"/>
            <filter val="https://www.facebook.com/jiao.ji.327793/posts/pfbid07zm8qJfVK1eWNzzNgw2rmCEVWUSxTMFLfSE8iYkjH5fyGGR6he5pLoVAhwE28N5Pl"/>
            <filter val="https://www.threads.com/@luoluo9685/post/DbChxc8H5Pb"/>
            <filter val="https://docs.google.com/forms/d/e/1FAIpQLSfrQl4ACTZJj8rOPWGL-gmzlATFGgN6WWHo8Z0wOq35nnNhKw/viewform"/>
            <filter val="https://www.facebook.com/wu.zhu.ying.361685/posts/pfbid02bPyqHFMPbjeXnvqjJeFPfTWrwayuZQDeGcKcxWwRchKZhUkUxvyqnm6Ck5LEWMW6l"/>
            <filter val="https://www.plurk.com/p/3j0l5gnimb"/>
            <filter val="https://x.com/travelmoon85/status/2083116067896033540/photo/1"/>
            <filter val="https://docs.google.com/forms/d/e/1FAIpQLSciENayz96hanDUcArdNco3hZqMGhZmhWRebjspdfqQ5Z3LEg/viewform?pli=1"/>
            <filter val="https://www.facebook.com/BLUE1OR2/posts/pfbid02MvG5Fqv25qntMWTUCVFvC58TjRBwmxrtGZ4tPHQsRTmnAFJx7SaoUjG5fbGqPCLAl"/>
            <filter val="https://www.instagram.com/p/DbpcOhrEQ0B/"/>
            <filter val="https://www.plurk.com/p/3iz7nxkcb3"/>
            <filter val="https://www.facebook.com/permalink.php?story_fbid=pfbid02ZofUsKmozEYQJNYYFnfhd1diUYrN5Jj3CscHocihqUULNDmq7HKtdtNFGDGwgfMl&amp;id=61587605733163"/>
            <filter val="https://x.com/gqiFKz2csPZScnO/status/2086135827160272946"/>
            <filter val="https://www.facebook.com/alma.lan.37/posts/pfbid0GxwDDuRStegNmGfU8PyhGW2eY9QavY2uKe3ACzcjZCt9auGaefrPdQv58vDQyBXHl"/>
            <filter val="https://www.myacg.com.tw/goods_detail.php?gid=7357599"/>
            <filter val="https://www.myacg.com.tw/goods_detail.php?gid=7308795"/>
            <filter val="https://www.facebook.com/du.qi.255381/posts/pfbid02c837Y9v91d3vwK6i9jQDTZwcq3AVhXUZWfb3UMEJti17E9CTAHGNhxgeHQkamJP5l"/>
            <filter val="https://x.com/0913sakura_cafe/status/2081055521742958711?s=61&amp;t=J9-H8xDVimG-T97w1or4FA"/>
            <filter val="https://www.facebook.com/beebee.1120/posts/pfbid037WuwtbFEkXwHeDFdXYLByV1Jq7zNuwhGi1bhNTV9kkye9yLVonBXPMLg7CgAghXXl"/>
            <filter val="https://www.facebook.com/ameart22/posts/pfbid093VGL3cVQAWUXvjFvZjfcjsqPn4ycQKaHAYqzKhJEtc4herfLi41c3UWvi8r8u1dl"/>
          </filters>
        </filterColumn>
      </autoFilter>
    </customSheetView>
    <customSheetView guid="{9F22755D-2B1E-48F0-B8F7-66703664FBF1}" filter="1" showAutoFilter="1">
      <autoFilter ref="$M$1:$M$1334">
        <filterColumn colId="0">
          <filters>
            <filter val="FALSE"/>
          </filters>
        </filterColumn>
      </autoFilter>
    </customSheetView>
    <customSheetView guid="{F3DDF34E-F700-4AA9-B57A-457B5F0CDB88}" filter="1" showAutoFilter="1">
      <autoFilter ref="$U$12"/>
    </customSheetView>
    <customSheetView guid="{E651C9FC-7523-40F7-99FC-C903B187A874}" filter="1" showAutoFilter="1">
      <autoFilter ref="$J$1:$J$1325">
        <filterColumn colId="0">
          <filters>
            <filter val="蔚藍檔案 / Blue Archive / ブルーアーカイブ、鳴潮、勝利女神妮姬、光之美少女《名偵探光之美少女》，露露卡"/>
            <filter val="明日方舟終末地、明日方舟"/>
            <filter val="hololive,對魔忍"/>
            <filter val="蔚藍檔案 / Blue Archive / ブルーアーカイブ、崩壞星芎鐵道"/>
            <filter val="米哈遊，鳴潮 / Wuthering Waves"/>
            <filter val="無職轉生，艾莉絲"/>
            <filter val="Bang Dream，MyGO!!!!!，Ave Mujica，少女樂團吶喊吧 (女團哭 GBC)，孤獨搖滾"/>
            <filter val="Hololive"/>
            <filter val="hololive、寶可夢"/>
            <filter val="MyGO!!!!!、Ave Mujica、少女樂團吶喊吧（GBC）"/>
            <filter val="蔚藍檔案 / Blue Archive / ブルーアーカイブ、魔法少女的魔女審判、活俠傳"/>
            <filter val="Hololive，Ina"/>
            <filter val="極深空，台灣Vtuber，春魚"/>
            <filter val="蔚藍檔案 / Blue Archive / ブルーアーカイブ，星野，陽奈"/>
            <filter val="鳴潮 / Wuthering Waves，愛彌斯"/>
            <filter val="Hololive，micomet"/>
            <filter val="九日"/>
            <filter val="賽馬娘 / Unamused / ウマ娘、蔚藍檔案 / Blue Archive / ブルーアーカイブ、跑跑薑餅人"/>
            <filter val="絕區零"/>
            <filter val="崩壞星穹鐵道、絕區零、米哈遊"/>
            <filter val="魔法少女的魔女審判、學園偶像大師、蔚藍檔案、賽馬娘"/>
            <filter val="驚奇數位馬戲團、明日方舟、明日方舟終末地、頭七怪談、魔法少女的魔女裁判、英蘭高校男子公關部、春夏秋冬的代行者、舊書店街的橋姬&amp;大穗、ALIEN STAGE、崩壞星穹鐵道"/>
            <filter val="碧藍航線，綾波"/>
            <filter val="Hololive，Peko"/>
            <filter val="Hololive，Ina，Vtuber，Saba，Gura"/>
            <filter val="烟花蹦蹦蹦，台灣Vtuber"/>
            <filter val="Hololive, Shiori"/>
            <filter val="蔚藍檔案 / Blue Archive / ブルーアーカイブ，凱伊 Kei"/>
            <filter val="光之美少女《名偵探光之美少女》，露露卡"/>
            <filter val="蔚藍檔案 / Blue Archive / ブルーアーカイブ，Kei"/>
            <filter val="鳴潮，婭婭"/>
            <filter val="蔚藍檔案 / Blue Archive / ブルーアーカイブ，Hololive，東方Project，勝利女神妮姬，個人勢Vtuber"/>
            <filter val="異世界情緒，ヰ世界情緒"/>
            <filter val="明日方舟終末地"/>
            <filter val="米哈遊，原神 / Genshin Impact，崩壞星穹鐵道 / Honkai: Star Rail / 崩壊:スターレイル，賽馬娘 / Unamused / ウマ娘"/>
            <filter val="楓之谷"/>
            <filter val="崩壞崩壞星穹鐵道，緋英"/>
            <filter val="葬送的芙莉蓮、鏈鋸人、蕾潔"/>
            <filter val="Vtuber，Saba"/>
            <filter val="Arcaea、WACCA、Rotaeno"/>
            <filter val="賽馬娘 / Unamused / ウマ娘，黃金船"/>
            <filter val="Hololive, Towa、明日方舟"/>
            <filter val="音樂遊戲，Maimai"/>
            <filter val="米哈遊，絕區零 / ZenlessZoneZero / ゼンレスゾーンゼロ，星見雅"/>
            <filter val="米哈遊、原神 / Genshin Impact"/>
            <filter val="米哈遊，崩壞星穹鐵道 / Honkai: Star Rail / 崩壊:スターレイル"/>
            <filter val="hololive"/>
            <filter val="HOLOLIVE-AZKi"/>
            <filter val="蔚藍檔案 / Blue Archive / ブルーアーカイブ、鳴潮"/>
            <filter val="崩壞星穹鐵道、勝利女神妮姬"/>
            <filter val="米哈遊，崩壞星穹鐵道 / Honkai: Star Rail / 崩壊:スターレイル，Hololive"/>
            <filter val="MyGO!!!!!、AveMujica、超時空輝耀姬、上伊那牡丹，醉姿如百合"/>
            <filter val="蔚藍檔案 / Blue Archive / ブルーアーカイブ、棕色塵埃2"/>
            <filter val="Hololive，星街彗星，蔚藍檔案 / Blue Archive / ブルーアーカイブ，明日奈"/>
            <filter val="言葉Project"/>
            <filter val="IDOLiSH"/>
            <filter val="米哈遊，絕區零"/>
            <filter val="台灣Vtuber、亞洛赫x幽李鈴"/>
            <filter val="原神 / Genshin Impact、蔚藍檔案 / Blue Archive / ブルーアーカイブ"/>
            <filter val="#新世界狂歡 #戀與深空 #戀與製作人 #無職轉生&#10;#咒術迴戰 薩爾達傳說 崩壞星穹鐵道 鳴潮"/>
            <filter val="勝利女神妮姬 / NIKKE: The Goddess of Victory / 勝利の女神:NIKKE、碧藍幻想"/>
            <filter val="MyGO!!!!!、星塔旅人、光之美少女《名偵探光之美少女》、露露卡"/>
            <filter val="米哈遊，崩壞星穹鐵道 / Honkai: Star Rail / 崩壊:スターレイル，火花火"/>
            <filter val="魔法少女的魔女審判"/>
            <filter val="台灣Vtuber，極深空，春魚"/>
            <filter val="超時空輝耀姬！"/>
            <filter val="絕區零、蔚藍檔案、米哈遊"/>
            <filter val="Vtuber, Saba, Gura ,Hololive, 星街彗星, FuwaMoco"/>
            <filter val="勝利女神妮姬 / NIKKE: The Goddess of Victory / 勝利の女神:NIKKE、真理果，謝芙蒂"/>
            <filter val="無職轉生，希露菲"/>
            <filter val="米哈遊，原神，崩壞星穹鐵道"/>
            <filter val="蔚藍檔案 / Blue Archive / ブルーアーカイブ，妃姬，陽奈"/>
            <filter val="無職轉生"/>
            <filter val="賽馬娘"/>
            <filter val="初音未來 / Hatsune Miku，vocaloid"/>
            <filter val="米哈遊，原神 / Genshin Impact，崩壞星穹鐵道 / Honkai: Star Rail / 崩壊:スターレイル，絕區零 / ZenlessZoneZero / ゼンレスゾーンゼロ，明日方舟"/>
            <filter val="蔚藍檔案 / Blue Archive / ブルーアーカイブ、Ave Mujica"/>
            <filter val="原神"/>
            <filter val="崩畫星穹鐵道，未定事件簿"/>
            <filter val="音樂遊戲，maimai"/>
            <filter val="FGO，酒吞童子"/>
            <filter val="米哈遊，絕區零 / ZenlessZoneZero / ゼンレスゾーンゼロ"/>
            <filter val="最終休止符（ラストピリオド）"/>
            <filter val="蔚藍檔案 / Blue Archive / ブルーアーカイブ，MyGO!!!!!，光之美少女《名偵探光之美少女》，露露卡"/>
            <filter val="蔚藍檔案 / Blue Archive / ブルーアーカイブ、莉音、鳴潮 / Wuthering Waves、愛彌斯、極空、莫寧、達妮婭、千咲、Hololive、兔田PEKO媽、常闇永遠 TOWA"/>
            <filter val="米哈遊、絕區零"/>
            <filter val="Hololive，Gura"/>
            <filter val="光之美少女《名偵探光之美少女》、露露卡、絕區零、妄想天使"/>
            <filter val="星塔旅人"/>
            <filter val="葬送的芙莉蓮，上伊那牡丹，醉姿如百合"/>
            <filter val="鬼滅之刃，我推的孩子"/>
            <filter val="超時空輝耀姬、彩虹社"/>
            <filter val="米哈遊，異環"/>
            <filter val="勝利女神妮姬"/>
            <filter val="崩壞星穹鐵道、原神、Vocaloid、光之美少女《名偵探光之美少女》、露露卡"/>
            <filter val="鳴潮、達妮婭"/>
            <filter val="台灣Vtuber，祈Iruni"/>
            <filter val="蔚藍檔案 / Blue Archive / ブルーアーカイブ，明日奈"/>
            <filter val="FF14"/>
            <filter val="台灣Vtuber，Aoi"/>
            <filter val="光之美少女【名偵探光之美少女】"/>
            <filter val="Hololive，星街彗星"/>
            <filter val="VSPO!"/>
            <filter val="Hololive，百鬼綾目"/>
            <filter val="米哈遊，崩壞星穹鐵道，Hololive，異環"/>
            <filter val="勝利女神妮姬 / NIKKE: The Goddess of Victory / 勝利の女神:NIKKE、Hololive, 兔媽"/>
            <filter val="蔚藍檔案 / Blue Archive / ブルーアーカイブ、化物語、艦隊收藏、Hololive、白上吹雪、原神"/>
            <filter val="Hololive(Ina, Bijou...)、原神 / Genshin Impact(少女、木偶)"/>
            <filter val="請問您今天要來點兔子嗎? / Is the order a rabbit? / ご注文はうさぎですか?，名偵探光之美少女"/>
            <filter val="世界計畫/V家/Hololive"/>
            <filter val="新世紀福音戰士、勝利女神妮姬"/>
            <filter val="Hololive, Ina"/>
            <filter val="Hololive、世界計畫、Vocaloid"/>
            <filter val="蔚藍檔案 / Blue Archive / ブルーアーカイブ，百合園聖亞，紫羅蘭永恆花園"/>
            <filter val="台灣Vtuber，瑪麗鈴蘭"/>
            <filter val="請問您今天要來點兔子嗎? / Is the order a rabbit? / ご注文はうさぎですか??、音樂遊戲、Maimai"/>
            <filter val="上伊那牡丹，醉姿如百合、張景嵐"/>
            <filter val="初音未來 / Hatsune Miku，vocaloid、上伊那牡丹，醉姿如百合、張景嵐、台灣Vtuber、洛可、光之美少女《名偵探光之美少女》、露露卡"/>
            <filter val="葬送的芙莉蓮，路人超能100"/>
            <filter val="台灣VTuber"/>
            <filter val="Relive Project"/>
            <filter val="Hololive，mcmt，Vtuber，Saba、魔法少女的魔女審判"/>
            <filter val="鳴潮 / Wuthering Waves、光之美少女《名偵探光之美少女》，露露卡、蔚藍檔案 / Blue Archive / ブルーアーカイブ"/>
            <filter val="少女前線、賽馬娘"/>
            <filter val="Maimai, 音樂遊戲"/>
            <filter val="米哈遊"/>
            <filter val="鳴潮 / Wuthering Waveswuthering waves"/>
            <filter val="台灣Vtuber，子午計畫"/>
            <filter val="森森鈴蘭，台灣Vtuber"/>
            <filter val="子午計畫、台灣Vtuber、米哈遊、絕區零、鏈鋸人"/>
            <filter val="上伊那牡丹，醉姿如百合"/>
            <filter val="Hololive、寶可夢、Calliope"/>
            <filter val="超時空輝耀姬"/>
            <filter val="活俠傳，Hololive，子午計畫"/>
            <filter val="#apexlegends #valorant，Apex，特戰英豪"/>
            <filter val="光之美少女《名偵探光之美少女》、露露卡"/>
            <filter val="鳴潮，達妮婭"/>
            <filter val="Link! Live! Lovelive"/>
            <filter val="HimeHina"/>
            <filter val="米哈遊，原神 / Genshin Impact"/>
            <filter val="台灣Vtuber"/>
            <filter val="Hololive, DD"/>
            <filter val="精靈寶可夢"/>
            <filter val="米哈遊、崩壞星穹鐵道 / Honkai: Star Rail / 崩壊:スターレイル、鳴潮 / Wuthering Waves"/>
          </filters>
        </filterColumn>
      </autoFilter>
    </customSheetView>
    <customSheetView guid="{776A273E-36B0-4C40-8B31-22794A551AEB}" filter="1" showAutoFilter="1">
      <autoFilter ref="$G$1:$G$1327">
        <filterColumn colId="0">
          <filters>
            <filter val="同人團體"/>
            <filter val="繪師, 香港"/>
            <filter val="繪師,vtuber"/>
            <filter val="Vtuber，馬來西亞"/>
            <filter val="COSER,Vtype"/>
            <filter val="動漫評論, 資料型同人誌"/>
            <filter val="模型製作,手工藝品,3D逆向及建檔製作"/>
            <filter val="小說與漫畫創作者"/>
            <filter val="作品翻譯"/>
            <filter val="繪師,繪畫教學"/>
            <filter val="繪師, 攝影相關, 手工藝品"/>
            <filter val="VTuber"/>
            <filter val="VTUBER"/>
            <filter val="繪師,日本"/>
            <filter val="創作團體"/>
            <filter val="繪師,vtuber,音聲作品,PV師/剪輯師/音樂製作P"/>
            <filter val="COSER，日本"/>
            <filter val="vtuber，Coser"/>
            <filter val="技術展示"/>
            <filter val="vtuber"/>
            <filter val="Vtuber應援團體"/>
            <filter val="手工藝品 (3D列印、建模)"/>
            <filter val="coser,vtuber"/>
            <filter val="台灣Vtuber企業勢"/>
            <filter val="道具製作"/>
            <filter val="Vtype"/>
            <filter val="Coser,菲律賓"/>
            <filter val="vtuber,手工藝品"/>
            <filter val="演藝公司"/>
            <filter val="寫手, 繪師"/>
            <filter val="vtuber，本社"/>
            <filter val="繪師, VTUBER"/>
            <filter val="台灣Vtuber個人勢"/>
            <filter val="繪師, 日本"/>
            <filter val="繪師，越南"/>
            <filter val="手作"/>
            <filter val="COSER"/>
            <filter val="Vtuber"/>
            <filter val="繪師，台灣Vtuber個人勢"/>
            <filter val="同人社團，美國"/>
            <filter val="Coser，印尼"/>
            <filter val="台灣VTuber團隊"/>
            <filter val="Vtuber團體"/>
            <filter val="台灣Vtuber企業式"/>
            <filter val="美國Vtuber個人勢"/>
            <filter val="繪師, coser, 其他"/>
            <filter val="音聲作品，東方同人音樂"/>
            <filter val="繪師, 大學社團"/>
            <filter val="繪師，Coser，Vtype"/>
            <filter val="スバ友"/>
            <filter val="繪師,Vtuber"/>
            <filter val="漫畫投稿平台"/>
            <filter val="coser"/>
            <filter val="創作權益倡議團體"/>
            <filter val="Coser，美國"/>
            <filter val="繪師, vtuber"/>
            <filter val="旅行紀錄者，日本"/>
            <filter val="攝影"/>
          </filters>
        </filterColumn>
      </autoFilter>
    </customSheetView>
    <customSheetView guid="{CB37E39C-4C3D-428B-867F-082A4173CA0A}" filter="1" showAutoFilter="1">
      <autoFilter ref="$L$1:$L$1325">
        <filterColumn colId="0">
          <filters>
            <filter val="男性向"/>
            <filter val="Vtuber"/>
            <filter val="\歡迎繪師大佬們來領免費的瑕疵燙料分享包/"/>
            <filter val="軍事"/>
            <filter val="本攤位為伊織萌的攤位"/>
            <filter val="⭐贊助合作宣傳"/>
            <filter val="重口味"/>
            <filter val="原創『鄰座的同學(們)怎麼有點奇怪？』"/>
            <filter val="cp：洛恩x熒x葉洛亞/all熒（可嗑可代）"/>
            <filter val="BL，雙頭龍X天使+惡魔"/>
          </filters>
        </filterColumn>
      </autoFilter>
    </customSheetView>
  </customSheetViews>
  <conditionalFormatting sqref="A2:A1337 B1328">
    <cfRule type="expression" dxfId="3" priority="1">
      <formula>REGEXMATCH($F2, "第一天|第二天|第三天")</formula>
    </cfRule>
  </conditionalFormatting>
  <conditionalFormatting sqref="M2:P1337">
    <cfRule type="cellIs" dxfId="4" priority="2" operator="equal">
      <formula>"FALSE"</formula>
    </cfRule>
  </conditionalFormatting>
  <conditionalFormatting sqref="M2:P1337">
    <cfRule type="cellIs" dxfId="5" priority="3" operator="equal">
      <formula>"TRUE"</formula>
    </cfRule>
  </conditionalFormatting>
  <dataValidations>
    <dataValidation type="list" allowBlank="1" showErrorMessage="1" sqref="F2:F1337">
      <formula1>"無寄攤需求,第一天,第三天,第二天"</formula1>
    </dataValidation>
    <dataValidation type="list" allowBlank="1" showErrorMessage="1" sqref="AR2:AR1337">
      <formula1>"有縮圖,無縮圖"</formula1>
    </dataValidation>
    <dataValidation type="list" allowBlank="1" showErrorMessage="1" sqref="H2:H1337">
      <formula1>"一般,R15,R18"</formula1>
    </dataValidation>
    <dataValidation type="list" allowBlank="1" showErrorMessage="1" sqref="I2:I1337">
      <formula1>"原創,二創"</formula1>
    </dataValidation>
  </dataValidations>
  <hyperlinks>
    <hyperlink r:id="rId1" ref="W4"/>
    <hyperlink r:id="rId2" ref="Y4"/>
    <hyperlink r:id="rId3" ref="Z4"/>
    <hyperlink r:id="rId4" ref="AJ4"/>
    <hyperlink r:id="rId5" ref="AL4"/>
    <hyperlink r:id="rId6" ref="AM4"/>
    <hyperlink r:id="rId7" ref="W5"/>
    <hyperlink r:id="rId8" ref="Z5"/>
    <hyperlink r:id="rId9" ref="S6"/>
    <hyperlink r:id="rId10" ref="S7"/>
    <hyperlink r:id="rId11" ref="S8"/>
    <hyperlink r:id="rId12" ref="W8"/>
    <hyperlink r:id="rId13" ref="AB8"/>
    <hyperlink r:id="rId14" ref="AE8"/>
    <hyperlink r:id="rId15" ref="AG8"/>
    <hyperlink r:id="rId16" ref="AL8"/>
    <hyperlink r:id="rId17" ref="S9"/>
    <hyperlink r:id="rId18" ref="S10"/>
    <hyperlink r:id="rId19" ref="S11"/>
    <hyperlink r:id="rId20" ref="W11"/>
    <hyperlink r:id="rId21" ref="AE11"/>
    <hyperlink r:id="rId22" ref="AN11"/>
    <hyperlink r:id="rId23" ref="AO11"/>
    <hyperlink r:id="rId24" ref="AP11"/>
    <hyperlink r:id="rId25" ref="AE12"/>
    <hyperlink r:id="rId26" ref="S13"/>
    <hyperlink r:id="rId27" ref="W13"/>
    <hyperlink r:id="rId28" ref="W14"/>
    <hyperlink r:id="rId29" ref="Z14"/>
    <hyperlink r:id="rId30" ref="AE14"/>
    <hyperlink r:id="rId31" ref="AF14"/>
    <hyperlink r:id="rId32" ref="AM14"/>
    <hyperlink r:id="rId33" ref="S15"/>
    <hyperlink r:id="rId34" ref="Y15"/>
    <hyperlink r:id="rId35" ref="S16"/>
    <hyperlink r:id="rId36" ref="S17"/>
    <hyperlink r:id="rId37" ref="W17"/>
    <hyperlink r:id="rId38" ref="AE17"/>
    <hyperlink r:id="rId39" ref="AF17"/>
    <hyperlink r:id="rId40" ref="AG17"/>
    <hyperlink r:id="rId41" ref="AI17"/>
    <hyperlink r:id="rId42" ref="AL17"/>
    <hyperlink r:id="rId43" ref="S18"/>
    <hyperlink r:id="rId44" ref="AE18"/>
    <hyperlink r:id="rId45" ref="AL18"/>
    <hyperlink r:id="rId46" ref="S19"/>
    <hyperlink r:id="rId47" ref="W20"/>
    <hyperlink r:id="rId48" ref="X20"/>
    <hyperlink r:id="rId49" ref="AA20"/>
    <hyperlink r:id="rId50" ref="AB20"/>
    <hyperlink r:id="rId51" ref="S21"/>
    <hyperlink r:id="rId52" ref="W21"/>
    <hyperlink r:id="rId53" ref="Y21"/>
    <hyperlink r:id="rId54" ref="Z21"/>
    <hyperlink r:id="rId55" ref="AN21"/>
    <hyperlink r:id="rId56" ref="S22"/>
    <hyperlink r:id="rId57" ref="T22"/>
    <hyperlink r:id="rId58" ref="U22"/>
    <hyperlink r:id="rId59" ref="W22"/>
    <hyperlink r:id="rId60" ref="Z22"/>
    <hyperlink r:id="rId61" ref="AE22"/>
    <hyperlink r:id="rId62" ref="AM22"/>
    <hyperlink r:id="rId63" ref="AN22"/>
    <hyperlink r:id="rId64" ref="AO22"/>
    <hyperlink r:id="rId65" ref="W23"/>
    <hyperlink r:id="rId66" ref="Z23"/>
    <hyperlink r:id="rId67" ref="AJ23"/>
    <hyperlink r:id="rId68" ref="AM23"/>
    <hyperlink r:id="rId69" ref="AN23"/>
    <hyperlink r:id="rId70" ref="W24"/>
    <hyperlink r:id="rId71" ref="Z24"/>
    <hyperlink r:id="rId72" ref="AK24"/>
    <hyperlink r:id="rId73" ref="S25"/>
    <hyperlink r:id="rId74" ref="T25"/>
    <hyperlink r:id="rId75" ref="W25"/>
    <hyperlink r:id="rId76" ref="Y25"/>
    <hyperlink r:id="rId77" ref="Z25"/>
    <hyperlink r:id="rId78" ref="AN25"/>
    <hyperlink r:id="rId79" ref="S27"/>
    <hyperlink r:id="rId80" ref="W27"/>
    <hyperlink r:id="rId81" ref="Z27"/>
    <hyperlink r:id="rId82" ref="AE27"/>
    <hyperlink r:id="rId83" ref="AO27"/>
    <hyperlink r:id="rId84" ref="AP27"/>
    <hyperlink r:id="rId85" ref="S28"/>
    <hyperlink r:id="rId86" ref="W28"/>
    <hyperlink r:id="rId87" ref="Z28"/>
    <hyperlink r:id="rId88" ref="AN28"/>
    <hyperlink r:id="rId89" ref="S29"/>
    <hyperlink r:id="rId90" ref="T29"/>
    <hyperlink r:id="rId91" ref="U29"/>
    <hyperlink r:id="rId92" ref="W29"/>
    <hyperlink r:id="rId93" ref="X29"/>
    <hyperlink r:id="rId94" ref="Z29"/>
    <hyperlink r:id="rId95" ref="AA29"/>
    <hyperlink r:id="rId96" ref="AE29"/>
    <hyperlink r:id="rId97" ref="AF29"/>
    <hyperlink r:id="rId98" ref="AG29"/>
    <hyperlink r:id="rId99" ref="AI29"/>
    <hyperlink r:id="rId100" ref="AJ29"/>
    <hyperlink r:id="rId101" ref="AL29"/>
    <hyperlink r:id="rId102" ref="S30"/>
    <hyperlink r:id="rId103" ref="W30"/>
    <hyperlink r:id="rId104" ref="AE30"/>
    <hyperlink r:id="rId105" ref="AG30"/>
    <hyperlink r:id="rId106" ref="AL30"/>
    <hyperlink r:id="rId107" ref="S31"/>
    <hyperlink r:id="rId108" ref="W31"/>
    <hyperlink r:id="rId109" ref="Y31"/>
    <hyperlink r:id="rId110" ref="AM34"/>
    <hyperlink r:id="rId111" ref="AO34"/>
    <hyperlink r:id="rId112" ref="S35"/>
    <hyperlink r:id="rId113" ref="U35"/>
    <hyperlink r:id="rId114" ref="Y35"/>
    <hyperlink r:id="rId115" ref="AE35"/>
    <hyperlink r:id="rId116" ref="AM35"/>
    <hyperlink r:id="rId117" ref="AN35"/>
    <hyperlink r:id="rId118" ref="S36"/>
    <hyperlink r:id="rId119" ref="W36"/>
    <hyperlink r:id="rId120" ref="Y36"/>
    <hyperlink r:id="rId121" ref="AN36"/>
    <hyperlink r:id="rId122" ref="S37"/>
    <hyperlink r:id="rId123" ref="W37"/>
    <hyperlink r:id="rId124" ref="S38"/>
    <hyperlink r:id="rId125" ref="W38"/>
    <hyperlink r:id="rId126" ref="AE38"/>
    <hyperlink r:id="rId127" ref="AF38"/>
    <hyperlink r:id="rId128" ref="AL38"/>
    <hyperlink r:id="rId129" ref="W39"/>
    <hyperlink r:id="rId130" ref="AG39"/>
    <hyperlink r:id="rId131" ref="AN39"/>
    <hyperlink r:id="rId132" ref="S40"/>
    <hyperlink r:id="rId133" ref="W40"/>
    <hyperlink r:id="rId134" ref="AF40"/>
    <hyperlink r:id="rId135" ref="AO40"/>
    <hyperlink r:id="rId136" ref="S42"/>
    <hyperlink r:id="rId137" ref="W42"/>
    <hyperlink r:id="rId138" ref="AA42"/>
    <hyperlink r:id="rId139" ref="AL42"/>
    <hyperlink r:id="rId140" ref="AO42"/>
    <hyperlink r:id="rId141" ref="W43"/>
    <hyperlink r:id="rId142" ref="AM43"/>
    <hyperlink r:id="rId143" ref="W44"/>
    <hyperlink r:id="rId144" ref="Z44"/>
    <hyperlink r:id="rId145" ref="AA44"/>
    <hyperlink r:id="rId146" ref="AO44"/>
    <hyperlink r:id="rId147" ref="S45"/>
    <hyperlink r:id="rId148" ref="S47"/>
    <hyperlink r:id="rId149" ref="S48"/>
    <hyperlink r:id="rId150" ref="T48"/>
    <hyperlink r:id="rId151" ref="AE48"/>
    <hyperlink r:id="rId152" ref="AF48"/>
    <hyperlink r:id="rId153" location="more-3017" ref="AK48"/>
    <hyperlink r:id="rId154" ref="AM48"/>
    <hyperlink r:id="rId155" ref="S49"/>
    <hyperlink r:id="rId156" ref="W49"/>
    <hyperlink r:id="rId157" ref="Y49"/>
    <hyperlink r:id="rId158" ref="Z49"/>
    <hyperlink r:id="rId159" ref="AD49"/>
    <hyperlink r:id="rId160" ref="AN49"/>
    <hyperlink r:id="rId161" ref="W50"/>
    <hyperlink r:id="rId162" ref="Z50"/>
    <hyperlink r:id="rId163" ref="AE50"/>
    <hyperlink r:id="rId164" ref="AL50"/>
    <hyperlink r:id="rId165" ref="W51"/>
    <hyperlink r:id="rId166" ref="AE51"/>
    <hyperlink r:id="rId167" ref="AL51"/>
    <hyperlink r:id="rId168" ref="S52"/>
    <hyperlink r:id="rId169" ref="W52"/>
    <hyperlink r:id="rId170" ref="Z52"/>
    <hyperlink r:id="rId171" ref="AA52"/>
    <hyperlink r:id="rId172" ref="AO52"/>
    <hyperlink r:id="rId173" ref="S53"/>
    <hyperlink r:id="rId174" ref="W53"/>
    <hyperlink r:id="rId175" ref="Y53"/>
    <hyperlink r:id="rId176" ref="Z53"/>
    <hyperlink r:id="rId177" ref="AP53"/>
    <hyperlink r:id="rId178" ref="S54"/>
    <hyperlink r:id="rId179" ref="AE54"/>
    <hyperlink r:id="rId180" ref="AJ54"/>
    <hyperlink r:id="rId181" ref="AL54"/>
    <hyperlink r:id="rId182" ref="W55"/>
    <hyperlink r:id="rId183" ref="X55"/>
    <hyperlink r:id="rId184" ref="W56"/>
    <hyperlink r:id="rId185" ref="X56"/>
    <hyperlink r:id="rId186" ref="AE56"/>
    <hyperlink r:id="rId187" ref="AF56"/>
    <hyperlink r:id="rId188" ref="AL56"/>
    <hyperlink r:id="rId189" ref="S57"/>
    <hyperlink r:id="rId190" ref="W57"/>
    <hyperlink r:id="rId191" ref="Y57"/>
    <hyperlink r:id="rId192" ref="AO57"/>
    <hyperlink r:id="rId193" ref="S58"/>
    <hyperlink r:id="rId194" ref="W58"/>
    <hyperlink r:id="rId195" ref="Y58"/>
    <hyperlink r:id="rId196" ref="Z58"/>
    <hyperlink r:id="rId197" ref="AO58"/>
    <hyperlink r:id="rId198" ref="S59"/>
    <hyperlink r:id="rId199" ref="W59"/>
    <hyperlink r:id="rId200" ref="Z59"/>
    <hyperlink r:id="rId201" ref="S60"/>
    <hyperlink r:id="rId202" ref="W60"/>
    <hyperlink r:id="rId203" ref="Z60"/>
    <hyperlink r:id="rId204" ref="AD60"/>
    <hyperlink r:id="rId205" ref="AE60"/>
    <hyperlink r:id="rId206" ref="AF60"/>
    <hyperlink r:id="rId207" ref="AL60"/>
    <hyperlink r:id="rId208" ref="S61"/>
    <hyperlink r:id="rId209" ref="S62"/>
    <hyperlink r:id="rId210" ref="S63"/>
    <hyperlink r:id="rId211" ref="W63"/>
    <hyperlink r:id="rId212" ref="Y63"/>
    <hyperlink r:id="rId213" ref="Z63"/>
    <hyperlink r:id="rId214" ref="AA63"/>
    <hyperlink r:id="rId215" ref="AJ63"/>
    <hyperlink r:id="rId216" ref="S64"/>
    <hyperlink r:id="rId217" ref="W64"/>
    <hyperlink r:id="rId218" ref="Y64"/>
    <hyperlink r:id="rId219" ref="Z64"/>
    <hyperlink r:id="rId220" ref="AM64"/>
    <hyperlink r:id="rId221" ref="S65"/>
    <hyperlink r:id="rId222" ref="W65"/>
    <hyperlink r:id="rId223" ref="AE65"/>
    <hyperlink r:id="rId224" ref="AF65"/>
    <hyperlink r:id="rId225" ref="AG65"/>
    <hyperlink r:id="rId226" ref="AI65"/>
    <hyperlink r:id="rId227" ref="AL65"/>
    <hyperlink r:id="rId228" ref="AO65"/>
    <hyperlink r:id="rId229" ref="AP65"/>
    <hyperlink r:id="rId230" ref="S66"/>
    <hyperlink r:id="rId231" ref="S68"/>
    <hyperlink r:id="rId232" ref="S69"/>
    <hyperlink r:id="rId233" ref="W69"/>
    <hyperlink r:id="rId234" ref="Z69"/>
    <hyperlink r:id="rId235" ref="AA69"/>
    <hyperlink r:id="rId236" ref="AI69"/>
    <hyperlink r:id="rId237" ref="S70"/>
    <hyperlink r:id="rId238" ref="W70"/>
    <hyperlink r:id="rId239" ref="Z70"/>
    <hyperlink r:id="rId240" ref="AE70"/>
    <hyperlink r:id="rId241" ref="S71"/>
    <hyperlink r:id="rId242" ref="W71"/>
    <hyperlink r:id="rId243" ref="X71"/>
    <hyperlink r:id="rId244" ref="Y71"/>
    <hyperlink r:id="rId245" ref="Z71"/>
    <hyperlink r:id="rId246" ref="AE71"/>
    <hyperlink r:id="rId247" ref="AJ71"/>
    <hyperlink r:id="rId248" ref="AO71"/>
    <hyperlink r:id="rId249" ref="S72"/>
    <hyperlink r:id="rId250" ref="W72"/>
    <hyperlink r:id="rId251" ref="AE72"/>
    <hyperlink r:id="rId252" ref="AL72"/>
    <hyperlink r:id="rId253" ref="AN72"/>
    <hyperlink r:id="rId254" ref="S73"/>
    <hyperlink r:id="rId255" ref="U73"/>
    <hyperlink r:id="rId256" ref="W73"/>
    <hyperlink r:id="rId257" ref="AE73"/>
    <hyperlink r:id="rId258" ref="AM73"/>
    <hyperlink r:id="rId259" ref="S74"/>
    <hyperlink r:id="rId260" ref="W74"/>
    <hyperlink r:id="rId261" ref="AE74"/>
    <hyperlink r:id="rId262" ref="AF74"/>
    <hyperlink r:id="rId263" ref="AH74"/>
    <hyperlink r:id="rId264" ref="AJ74"/>
    <hyperlink r:id="rId265" ref="AL74"/>
    <hyperlink r:id="rId266" ref="AM74"/>
    <hyperlink r:id="rId267" ref="S75"/>
    <hyperlink r:id="rId268" ref="W75"/>
    <hyperlink r:id="rId269" ref="AE75"/>
    <hyperlink r:id="rId270" ref="AF75"/>
    <hyperlink r:id="rId271" ref="AG75"/>
    <hyperlink r:id="rId272" ref="AI75"/>
    <hyperlink r:id="rId273" ref="AL75"/>
    <hyperlink r:id="rId274" ref="W76"/>
    <hyperlink r:id="rId275" ref="AE76"/>
    <hyperlink r:id="rId276" ref="AF76"/>
    <hyperlink r:id="rId277" ref="AL76"/>
    <hyperlink r:id="rId278" ref="S77"/>
    <hyperlink r:id="rId279" ref="U77"/>
    <hyperlink r:id="rId280" ref="W77"/>
    <hyperlink r:id="rId281" ref="Z77"/>
    <hyperlink r:id="rId282" ref="AL77"/>
    <hyperlink r:id="rId283" ref="AN77"/>
    <hyperlink r:id="rId284" ref="S78"/>
    <hyperlink r:id="rId285" ref="T78"/>
    <hyperlink r:id="rId286" ref="W78"/>
    <hyperlink r:id="rId287" ref="X78"/>
    <hyperlink r:id="rId288" ref="S79"/>
    <hyperlink r:id="rId289" ref="W79"/>
    <hyperlink r:id="rId290" ref="AE79"/>
    <hyperlink r:id="rId291" ref="S80"/>
    <hyperlink r:id="rId292" ref="AE80"/>
    <hyperlink r:id="rId293" ref="S81"/>
    <hyperlink r:id="rId294" ref="AE81"/>
    <hyperlink r:id="rId295" ref="AG81"/>
    <hyperlink r:id="rId296" ref="AL81"/>
    <hyperlink r:id="rId297" ref="AM81"/>
    <hyperlink r:id="rId298" ref="S82"/>
    <hyperlink r:id="rId299" ref="W82"/>
    <hyperlink r:id="rId300" ref="AF82"/>
    <hyperlink r:id="rId301" ref="AG82"/>
    <hyperlink r:id="rId302" ref="AO82"/>
    <hyperlink r:id="rId303" ref="S83"/>
    <hyperlink r:id="rId304" ref="W83"/>
    <hyperlink r:id="rId305" ref="AE83"/>
    <hyperlink r:id="rId306" ref="AF83"/>
    <hyperlink r:id="rId307" ref="S84"/>
    <hyperlink r:id="rId308" ref="AE84"/>
    <hyperlink r:id="rId309" ref="S85"/>
    <hyperlink r:id="rId310" ref="W85"/>
    <hyperlink r:id="rId311" ref="Y85"/>
    <hyperlink r:id="rId312" ref="Z85"/>
    <hyperlink r:id="rId313" ref="S86"/>
    <hyperlink r:id="rId314" ref="W86"/>
    <hyperlink r:id="rId315" ref="Z86"/>
    <hyperlink r:id="rId316" ref="AK86"/>
    <hyperlink r:id="rId317" ref="S87"/>
    <hyperlink r:id="rId318" ref="W87"/>
    <hyperlink r:id="rId319" ref="X87"/>
    <hyperlink r:id="rId320" ref="AD87"/>
    <hyperlink r:id="rId321" ref="AE87"/>
    <hyperlink r:id="rId322" ref="AF87"/>
    <hyperlink r:id="rId323" ref="AJ87"/>
    <hyperlink r:id="rId324" ref="AM87"/>
    <hyperlink r:id="rId325" ref="AE88"/>
    <hyperlink r:id="rId326" ref="AK88"/>
    <hyperlink r:id="rId327" ref="S89"/>
    <hyperlink r:id="rId328" ref="W89"/>
    <hyperlink r:id="rId329" ref="Z89"/>
    <hyperlink r:id="rId330" ref="S90"/>
    <hyperlink r:id="rId331" ref="W91"/>
    <hyperlink r:id="rId332" ref="AE91"/>
    <hyperlink r:id="rId333" ref="AG91"/>
    <hyperlink r:id="rId334" ref="AL91"/>
    <hyperlink r:id="rId335" ref="S92"/>
    <hyperlink r:id="rId336" ref="S93"/>
    <hyperlink r:id="rId337" ref="W93"/>
    <hyperlink r:id="rId338" ref="AL93"/>
    <hyperlink r:id="rId339" ref="AN93"/>
    <hyperlink r:id="rId340" ref="AO93"/>
    <hyperlink r:id="rId341" ref="AP93"/>
    <hyperlink r:id="rId342" ref="S94"/>
    <hyperlink r:id="rId343" ref="AN94"/>
    <hyperlink r:id="rId344" ref="S96"/>
    <hyperlink r:id="rId345" ref="AJ96"/>
    <hyperlink r:id="rId346" ref="S98"/>
    <hyperlink r:id="rId347" ref="W98"/>
    <hyperlink r:id="rId348" ref="Z98"/>
    <hyperlink r:id="rId349" ref="S99"/>
    <hyperlink r:id="rId350" ref="Y99"/>
    <hyperlink r:id="rId351" ref="AC99"/>
    <hyperlink r:id="rId352" ref="AF99"/>
    <hyperlink r:id="rId353" ref="AK99"/>
    <hyperlink r:id="rId354" ref="S100"/>
    <hyperlink r:id="rId355" ref="S101"/>
    <hyperlink r:id="rId356" ref="W101"/>
    <hyperlink r:id="rId357" ref="Y101"/>
    <hyperlink r:id="rId358" ref="Z101"/>
    <hyperlink r:id="rId359" ref="AA101"/>
    <hyperlink r:id="rId360" ref="AK101"/>
    <hyperlink r:id="rId361" ref="S102"/>
    <hyperlink r:id="rId362" ref="T102"/>
    <hyperlink r:id="rId363" ref="W102"/>
    <hyperlink r:id="rId364" ref="Y102"/>
    <hyperlink r:id="rId365" ref="Z102"/>
    <hyperlink r:id="rId366" ref="AD102"/>
    <hyperlink r:id="rId367" ref="AE102"/>
    <hyperlink r:id="rId368" ref="AK102"/>
    <hyperlink r:id="rId369" ref="AL102"/>
    <hyperlink r:id="rId370" ref="AM102"/>
    <hyperlink r:id="rId371" ref="S103"/>
    <hyperlink r:id="rId372" ref="W103"/>
    <hyperlink r:id="rId373" ref="Z103"/>
    <hyperlink r:id="rId374" ref="AG103"/>
    <hyperlink r:id="rId375" ref="AL103"/>
    <hyperlink r:id="rId376" ref="AP103"/>
    <hyperlink r:id="rId377" ref="S104"/>
    <hyperlink r:id="rId378" ref="W104"/>
    <hyperlink r:id="rId379" ref="AE104"/>
    <hyperlink r:id="rId380" ref="S105"/>
    <hyperlink r:id="rId381" ref="U105"/>
    <hyperlink r:id="rId382" ref="Y105"/>
    <hyperlink r:id="rId383" ref="AG105"/>
    <hyperlink r:id="rId384" ref="AJ105"/>
    <hyperlink r:id="rId385" ref="AK105"/>
    <hyperlink r:id="rId386" ref="S106"/>
    <hyperlink r:id="rId387" ref="W106"/>
    <hyperlink r:id="rId388" ref="AN106"/>
    <hyperlink r:id="rId389" ref="AO106"/>
    <hyperlink r:id="rId390" ref="S107"/>
    <hyperlink r:id="rId391" ref="W107"/>
    <hyperlink r:id="rId392" ref="Y107"/>
    <hyperlink r:id="rId393" ref="Z107"/>
    <hyperlink r:id="rId394" ref="AE107"/>
    <hyperlink r:id="rId395" ref="AJ107"/>
    <hyperlink r:id="rId396" ref="AK107"/>
    <hyperlink r:id="rId397" ref="AO107"/>
    <hyperlink r:id="rId398" ref="S108"/>
    <hyperlink r:id="rId399" ref="W108"/>
    <hyperlink r:id="rId400" ref="AE108"/>
    <hyperlink r:id="rId401" ref="S109"/>
    <hyperlink r:id="rId402" ref="AE109"/>
    <hyperlink r:id="rId403" ref="AK109"/>
    <hyperlink r:id="rId404" ref="S110"/>
    <hyperlink r:id="rId405" ref="S112"/>
    <hyperlink r:id="rId406" ref="W112"/>
    <hyperlink r:id="rId407" ref="AF112"/>
    <hyperlink r:id="rId408" ref="S113"/>
    <hyperlink r:id="rId409" ref="Y113"/>
    <hyperlink r:id="rId410" ref="W114"/>
    <hyperlink r:id="rId411" ref="AM114"/>
    <hyperlink r:id="rId412" ref="S115"/>
    <hyperlink r:id="rId413" ref="W115"/>
    <hyperlink r:id="rId414" ref="Z115"/>
    <hyperlink r:id="rId415" ref="AA115"/>
    <hyperlink r:id="rId416" ref="S116"/>
    <hyperlink r:id="rId417" ref="U116"/>
    <hyperlink r:id="rId418" ref="W116"/>
    <hyperlink r:id="rId419" ref="Y116"/>
    <hyperlink r:id="rId420" ref="AL116"/>
    <hyperlink r:id="rId421" ref="AN116"/>
    <hyperlink r:id="rId422" ref="S117"/>
    <hyperlink r:id="rId423" ref="W117"/>
    <hyperlink r:id="rId424" ref="Z117"/>
    <hyperlink r:id="rId425" ref="AN117"/>
    <hyperlink r:id="rId426" ref="W118"/>
    <hyperlink r:id="rId427" ref="Y118"/>
    <hyperlink r:id="rId428" ref="AK118"/>
    <hyperlink r:id="rId429" ref="AM118"/>
    <hyperlink r:id="rId430" ref="S119"/>
    <hyperlink r:id="rId431" ref="Y119"/>
    <hyperlink r:id="rId432" ref="Z119"/>
    <hyperlink r:id="rId433" ref="S120"/>
    <hyperlink r:id="rId434" ref="W120"/>
    <hyperlink r:id="rId435" ref="AE120"/>
    <hyperlink r:id="rId436" ref="AF120"/>
    <hyperlink r:id="rId437" ref="AG120"/>
    <hyperlink r:id="rId438" ref="AI120"/>
    <hyperlink r:id="rId439" ref="AL120"/>
    <hyperlink r:id="rId440" ref="S121"/>
    <hyperlink r:id="rId441" ref="W121"/>
    <hyperlink r:id="rId442" ref="X121"/>
    <hyperlink r:id="rId443" ref="S122"/>
    <hyperlink r:id="rId444" ref="W122"/>
    <hyperlink r:id="rId445" ref="Y122"/>
    <hyperlink r:id="rId446" ref="S123"/>
    <hyperlink r:id="rId447" ref="W124"/>
    <hyperlink r:id="rId448" ref="AE124"/>
    <hyperlink r:id="rId449" ref="AN124"/>
    <hyperlink r:id="rId450" ref="AP124"/>
    <hyperlink r:id="rId451" ref="W125"/>
    <hyperlink r:id="rId452" ref="AN125"/>
    <hyperlink r:id="rId453" ref="W126"/>
    <hyperlink r:id="rId454" ref="AE126"/>
    <hyperlink r:id="rId455" ref="AN126"/>
    <hyperlink r:id="rId456" ref="S127"/>
    <hyperlink r:id="rId457" ref="W127"/>
    <hyperlink r:id="rId458" ref="Z127"/>
    <hyperlink r:id="rId459" ref="S128"/>
    <hyperlink r:id="rId460" ref="Z128"/>
    <hyperlink r:id="rId461" ref="AJ128"/>
    <hyperlink r:id="rId462" ref="AN128"/>
    <hyperlink r:id="rId463" ref="S129"/>
    <hyperlink r:id="rId464" ref="S130"/>
    <hyperlink r:id="rId465" ref="AO130"/>
    <hyperlink r:id="rId466" ref="S132"/>
    <hyperlink r:id="rId467" ref="T132"/>
    <hyperlink r:id="rId468" ref="W132"/>
    <hyperlink r:id="rId469" ref="Y132"/>
    <hyperlink r:id="rId470" ref="Z132"/>
    <hyperlink r:id="rId471" ref="AA132"/>
    <hyperlink r:id="rId472" ref="AC132"/>
    <hyperlink r:id="rId473" ref="AE132"/>
    <hyperlink r:id="rId474" ref="AM132"/>
    <hyperlink r:id="rId475" ref="AN132"/>
    <hyperlink r:id="rId476" ref="AO132"/>
    <hyperlink r:id="rId477" ref="S133"/>
    <hyperlink r:id="rId478" ref="W133"/>
    <hyperlink r:id="rId479" ref="S134"/>
    <hyperlink r:id="rId480" ref="W134"/>
    <hyperlink r:id="rId481" ref="Y134"/>
    <hyperlink r:id="rId482" ref="Z134"/>
    <hyperlink r:id="rId483" ref="AE134"/>
    <hyperlink r:id="rId484" ref="AN134"/>
    <hyperlink r:id="rId485" ref="AO134"/>
    <hyperlink r:id="rId486" ref="S135"/>
    <hyperlink r:id="rId487" ref="W135"/>
    <hyperlink r:id="rId488" ref="AE135"/>
    <hyperlink r:id="rId489" ref="W136"/>
    <hyperlink r:id="rId490" ref="S137"/>
    <hyperlink r:id="rId491" ref="W137"/>
    <hyperlink r:id="rId492" ref="Y137"/>
    <hyperlink r:id="rId493" ref="Z137"/>
    <hyperlink r:id="rId494" ref="S138"/>
    <hyperlink r:id="rId495" ref="W138"/>
    <hyperlink r:id="rId496" ref="Y138"/>
    <hyperlink r:id="rId497" ref="AN138"/>
    <hyperlink r:id="rId498" ref="S139"/>
    <hyperlink r:id="rId499" ref="T139"/>
    <hyperlink r:id="rId500" ref="W139"/>
    <hyperlink r:id="rId501" ref="Y139"/>
    <hyperlink r:id="rId502" ref="Z139"/>
    <hyperlink r:id="rId503" ref="S140"/>
    <hyperlink r:id="rId504" ref="S141"/>
    <hyperlink r:id="rId505" ref="Y141"/>
    <hyperlink r:id="rId506" ref="AN141"/>
    <hyperlink r:id="rId507" ref="W142"/>
    <hyperlink r:id="rId508" ref="AE142"/>
    <hyperlink r:id="rId509" ref="AG142"/>
    <hyperlink r:id="rId510" ref="S143"/>
    <hyperlink r:id="rId511" ref="W143"/>
    <hyperlink r:id="rId512" ref="X143"/>
    <hyperlink r:id="rId513" ref="Z143"/>
    <hyperlink r:id="rId514" ref="AE143"/>
    <hyperlink r:id="rId515" ref="AL143"/>
    <hyperlink r:id="rId516" ref="W144"/>
    <hyperlink r:id="rId517" ref="AE144"/>
    <hyperlink r:id="rId518" ref="S146"/>
    <hyperlink r:id="rId519" ref="W146"/>
    <hyperlink r:id="rId520" ref="AD146"/>
    <hyperlink r:id="rId521" ref="AE146"/>
    <hyperlink r:id="rId522" ref="AL146"/>
    <hyperlink r:id="rId523" ref="S147"/>
    <hyperlink r:id="rId524" ref="W147"/>
    <hyperlink r:id="rId525" ref="AE147"/>
    <hyperlink r:id="rId526" ref="S148"/>
    <hyperlink r:id="rId527" ref="T148"/>
    <hyperlink r:id="rId528" ref="U148"/>
    <hyperlink r:id="rId529" ref="X148"/>
    <hyperlink r:id="rId530" ref="Z148"/>
    <hyperlink r:id="rId531" ref="S149"/>
    <hyperlink r:id="rId532" ref="T149"/>
    <hyperlink r:id="rId533" ref="Y149"/>
    <hyperlink r:id="rId534" ref="Z149"/>
    <hyperlink r:id="rId535" ref="AA149"/>
    <hyperlink r:id="rId536" ref="AI149"/>
    <hyperlink r:id="rId537" ref="AJ149"/>
    <hyperlink r:id="rId538" ref="AN149"/>
    <hyperlink r:id="rId539" ref="S150"/>
    <hyperlink r:id="rId540" ref="W150"/>
    <hyperlink r:id="rId541" ref="AO150"/>
    <hyperlink r:id="rId542" ref="AP150"/>
    <hyperlink r:id="rId543" ref="S151"/>
    <hyperlink r:id="rId544" ref="Z151"/>
    <hyperlink r:id="rId545" ref="AE151"/>
    <hyperlink r:id="rId546" ref="AL151"/>
    <hyperlink r:id="rId547" ref="AO151"/>
    <hyperlink r:id="rId548" ref="S152"/>
    <hyperlink r:id="rId549" ref="W152"/>
    <hyperlink r:id="rId550" ref="Y152"/>
    <hyperlink r:id="rId551" ref="AE152"/>
    <hyperlink r:id="rId552" ref="AF152"/>
    <hyperlink r:id="rId553" ref="AL152"/>
    <hyperlink r:id="rId554" ref="W153"/>
    <hyperlink r:id="rId555" ref="X153"/>
    <hyperlink r:id="rId556" ref="Y153"/>
    <hyperlink r:id="rId557" ref="AE153"/>
    <hyperlink r:id="rId558" ref="AL153"/>
    <hyperlink r:id="rId559" ref="Y154"/>
    <hyperlink r:id="rId560" ref="AK154"/>
    <hyperlink r:id="rId561" ref="S155"/>
    <hyperlink r:id="rId562" ref="AE155"/>
    <hyperlink r:id="rId563" ref="S156"/>
    <hyperlink r:id="rId564" ref="W156"/>
    <hyperlink r:id="rId565" ref="AE156"/>
    <hyperlink r:id="rId566" ref="AF156"/>
    <hyperlink r:id="rId567" ref="AG156"/>
    <hyperlink r:id="rId568" ref="AI156"/>
    <hyperlink r:id="rId569" ref="AK156"/>
    <hyperlink r:id="rId570" ref="AL156"/>
    <hyperlink r:id="rId571" ref="S157"/>
    <hyperlink r:id="rId572" ref="W157"/>
    <hyperlink r:id="rId573" ref="Y157"/>
    <hyperlink r:id="rId574" ref="S158"/>
    <hyperlink r:id="rId575" ref="Y158"/>
    <hyperlink r:id="rId576" ref="Z158"/>
    <hyperlink r:id="rId577" ref="AN158"/>
    <hyperlink r:id="rId578" ref="W159"/>
    <hyperlink r:id="rId579" ref="AE159"/>
    <hyperlink r:id="rId580" ref="AG159"/>
    <hyperlink r:id="rId581" ref="AO159"/>
    <hyperlink r:id="rId582" ref="S160"/>
    <hyperlink r:id="rId583" ref="W160"/>
    <hyperlink r:id="rId584" ref="Z160"/>
    <hyperlink r:id="rId585" ref="AN160"/>
    <hyperlink r:id="rId586" ref="S161"/>
    <hyperlink r:id="rId587" ref="W161"/>
    <hyperlink r:id="rId588" ref="Y161"/>
    <hyperlink r:id="rId589" ref="Z161"/>
    <hyperlink r:id="rId590" ref="AL161"/>
    <hyperlink r:id="rId591" ref="AN161"/>
    <hyperlink r:id="rId592" ref="AO161"/>
    <hyperlink r:id="rId593" ref="S162"/>
    <hyperlink r:id="rId594" ref="Y162"/>
    <hyperlink r:id="rId595" ref="S163"/>
    <hyperlink r:id="rId596" ref="AI163"/>
    <hyperlink r:id="rId597" ref="AP163"/>
    <hyperlink r:id="rId598" ref="S165"/>
    <hyperlink r:id="rId599" ref="T165"/>
    <hyperlink r:id="rId600" ref="W165"/>
    <hyperlink r:id="rId601" ref="Z165"/>
    <hyperlink r:id="rId602" ref="AJ165"/>
    <hyperlink r:id="rId603" ref="S166"/>
    <hyperlink r:id="rId604" ref="S167"/>
    <hyperlink r:id="rId605" ref="Y167"/>
    <hyperlink r:id="rId606" ref="S168"/>
    <hyperlink r:id="rId607" ref="AE168"/>
    <hyperlink r:id="rId608" ref="S169"/>
    <hyperlink r:id="rId609" ref="W169"/>
    <hyperlink r:id="rId610" ref="AE169"/>
    <hyperlink r:id="rId611" ref="W170"/>
    <hyperlink r:id="rId612" ref="Z170"/>
    <hyperlink r:id="rId613" ref="AB170"/>
    <hyperlink r:id="rId614" ref="S171"/>
    <hyperlink r:id="rId615" ref="U171"/>
    <hyperlink r:id="rId616" ref="W171"/>
    <hyperlink r:id="rId617" ref="Y171"/>
    <hyperlink r:id="rId618" ref="Z171"/>
    <hyperlink r:id="rId619" ref="AE171"/>
    <hyperlink r:id="rId620" ref="AM171"/>
    <hyperlink r:id="rId621" ref="AN171"/>
    <hyperlink r:id="rId622" ref="S172"/>
    <hyperlink r:id="rId623" ref="W172"/>
    <hyperlink r:id="rId624" ref="Y172"/>
    <hyperlink r:id="rId625" ref="Z172"/>
    <hyperlink r:id="rId626" ref="AJ172"/>
    <hyperlink r:id="rId627" ref="AK172"/>
    <hyperlink r:id="rId628" ref="AL172"/>
    <hyperlink r:id="rId629" ref="AN172"/>
    <hyperlink r:id="rId630" ref="AO172"/>
    <hyperlink r:id="rId631" ref="AP172"/>
    <hyperlink r:id="rId632" ref="S173"/>
    <hyperlink r:id="rId633" ref="AN173"/>
    <hyperlink r:id="rId634" ref="Y174"/>
    <hyperlink r:id="rId635" ref="S175"/>
    <hyperlink r:id="rId636" ref="T175"/>
    <hyperlink r:id="rId637" ref="W175"/>
    <hyperlink r:id="rId638" ref="AE175"/>
    <hyperlink r:id="rId639" ref="AN175"/>
    <hyperlink r:id="rId640" ref="S176"/>
    <hyperlink r:id="rId641" ref="W176"/>
    <hyperlink r:id="rId642" ref="AE176"/>
    <hyperlink r:id="rId643" ref="AL176"/>
    <hyperlink r:id="rId644" ref="S177"/>
    <hyperlink r:id="rId645" ref="W177"/>
    <hyperlink r:id="rId646" ref="Z177"/>
    <hyperlink r:id="rId647" ref="AO177"/>
    <hyperlink r:id="rId648" ref="S178"/>
    <hyperlink r:id="rId649" ref="T178"/>
    <hyperlink r:id="rId650" ref="W178"/>
    <hyperlink r:id="rId651" ref="Z178"/>
    <hyperlink r:id="rId652" ref="AE178"/>
    <hyperlink r:id="rId653" ref="S179"/>
    <hyperlink r:id="rId654" ref="W179"/>
    <hyperlink r:id="rId655" ref="Z179"/>
    <hyperlink r:id="rId656" ref="S180"/>
    <hyperlink r:id="rId657" ref="T180"/>
    <hyperlink r:id="rId658" ref="U180"/>
    <hyperlink r:id="rId659" ref="W180"/>
    <hyperlink r:id="rId660" ref="X180"/>
    <hyperlink r:id="rId661" ref="Y180"/>
    <hyperlink r:id="rId662" ref="AC180"/>
    <hyperlink r:id="rId663" ref="AL180"/>
    <hyperlink r:id="rId664" ref="AN180"/>
    <hyperlink r:id="rId665" ref="S181"/>
    <hyperlink r:id="rId666" ref="W181"/>
    <hyperlink r:id="rId667" ref="Y181"/>
    <hyperlink r:id="rId668" ref="Z181"/>
    <hyperlink r:id="rId669" ref="AJ181"/>
    <hyperlink r:id="rId670" ref="S182"/>
    <hyperlink r:id="rId671" ref="T182"/>
    <hyperlink r:id="rId672" ref="U182"/>
    <hyperlink r:id="rId673" ref="W182"/>
    <hyperlink r:id="rId674" ref="W183"/>
    <hyperlink r:id="rId675" ref="S184"/>
    <hyperlink r:id="rId676" ref="W184"/>
    <hyperlink r:id="rId677" ref="W185"/>
    <hyperlink r:id="rId678" ref="Y185"/>
    <hyperlink r:id="rId679" ref="Z185"/>
    <hyperlink r:id="rId680" ref="S186"/>
    <hyperlink r:id="rId681" ref="S187"/>
    <hyperlink r:id="rId682" ref="W187"/>
    <hyperlink r:id="rId683" ref="Y187"/>
    <hyperlink r:id="rId684" ref="AP187"/>
    <hyperlink r:id="rId685" ref="S188"/>
    <hyperlink r:id="rId686" ref="W188"/>
    <hyperlink r:id="rId687" ref="AE188"/>
    <hyperlink r:id="rId688" ref="AN188"/>
    <hyperlink r:id="rId689" ref="AO188"/>
    <hyperlink r:id="rId690" ref="AP188"/>
    <hyperlink r:id="rId691" ref="S189"/>
    <hyperlink r:id="rId692" ref="S190"/>
    <hyperlink r:id="rId693" ref="AE190"/>
    <hyperlink r:id="rId694" ref="AF190"/>
    <hyperlink r:id="rId695" ref="AK190"/>
    <hyperlink r:id="rId696" ref="AL190"/>
    <hyperlink r:id="rId697" ref="S191"/>
    <hyperlink r:id="rId698" ref="AK191"/>
    <hyperlink r:id="rId699" ref="AN191"/>
    <hyperlink r:id="rId700" ref="W192"/>
    <hyperlink r:id="rId701" ref="S193"/>
    <hyperlink r:id="rId702" ref="AN193"/>
    <hyperlink r:id="rId703" ref="AP193"/>
    <hyperlink r:id="rId704" ref="W195"/>
    <hyperlink r:id="rId705" ref="AE195"/>
    <hyperlink r:id="rId706" ref="AN195"/>
    <hyperlink r:id="rId707" ref="S196"/>
    <hyperlink r:id="rId708" ref="W196"/>
    <hyperlink r:id="rId709" ref="Z196"/>
    <hyperlink r:id="rId710" ref="S197"/>
    <hyperlink r:id="rId711" ref="W197"/>
    <hyperlink r:id="rId712" ref="AE197"/>
    <hyperlink r:id="rId713" ref="AL197"/>
    <hyperlink r:id="rId714" ref="S198"/>
    <hyperlink r:id="rId715" ref="W198"/>
    <hyperlink r:id="rId716" ref="Y198"/>
    <hyperlink r:id="rId717" ref="AE198"/>
    <hyperlink r:id="rId718" ref="S199"/>
    <hyperlink r:id="rId719" ref="Y199"/>
    <hyperlink r:id="rId720" ref="S200"/>
    <hyperlink r:id="rId721" ref="W200"/>
    <hyperlink r:id="rId722" ref="AD200"/>
    <hyperlink r:id="rId723" ref="AF200"/>
    <hyperlink r:id="rId724" ref="AG200"/>
    <hyperlink r:id="rId725" ref="AI200"/>
    <hyperlink r:id="rId726" ref="AL200"/>
    <hyperlink r:id="rId727" ref="S201"/>
    <hyperlink r:id="rId728" ref="W201"/>
    <hyperlink r:id="rId729" ref="AN201"/>
    <hyperlink r:id="rId730" ref="W202"/>
    <hyperlink r:id="rId731" ref="AN202"/>
    <hyperlink r:id="rId732" ref="S203"/>
    <hyperlink r:id="rId733" ref="W203"/>
    <hyperlink r:id="rId734" ref="AI203"/>
    <hyperlink r:id="rId735" ref="AL203"/>
    <hyperlink r:id="rId736" ref="AN203"/>
    <hyperlink r:id="rId737" ref="AO203"/>
    <hyperlink r:id="rId738" ref="AP203"/>
    <hyperlink r:id="rId739" ref="S204"/>
    <hyperlink r:id="rId740" ref="W204"/>
    <hyperlink r:id="rId741" ref="Z204"/>
    <hyperlink r:id="rId742" ref="S205"/>
    <hyperlink r:id="rId743" ref="Y205"/>
    <hyperlink r:id="rId744" ref="S206"/>
    <hyperlink r:id="rId745" ref="W206"/>
    <hyperlink r:id="rId746" ref="Y206"/>
    <hyperlink r:id="rId747" ref="Z206"/>
    <hyperlink r:id="rId748" ref="AE206"/>
    <hyperlink r:id="rId749" ref="AJ206"/>
    <hyperlink r:id="rId750" ref="W207"/>
    <hyperlink r:id="rId751" ref="Z207"/>
    <hyperlink r:id="rId752" ref="S208"/>
    <hyperlink r:id="rId753" ref="W208"/>
    <hyperlink r:id="rId754" ref="AF208"/>
    <hyperlink r:id="rId755" ref="AI208"/>
    <hyperlink r:id="rId756" ref="AK208"/>
    <hyperlink r:id="rId757" ref="S209"/>
    <hyperlink r:id="rId758" ref="S210"/>
    <hyperlink r:id="rId759" ref="AE210"/>
    <hyperlink r:id="rId760" ref="S212"/>
    <hyperlink r:id="rId761" ref="W212"/>
    <hyperlink r:id="rId762" ref="Z212"/>
    <hyperlink r:id="rId763" ref="AE212"/>
    <hyperlink r:id="rId764" ref="S213"/>
    <hyperlink r:id="rId765" ref="T213"/>
    <hyperlink r:id="rId766" ref="AN213"/>
    <hyperlink r:id="rId767" ref="S214"/>
    <hyperlink r:id="rId768" ref="W214"/>
    <hyperlink r:id="rId769" ref="Z214"/>
    <hyperlink r:id="rId770" ref="AA214"/>
    <hyperlink r:id="rId771" ref="AE214"/>
    <hyperlink r:id="rId772" ref="AF214"/>
    <hyperlink r:id="rId773" ref="AL214"/>
    <hyperlink r:id="rId774" ref="S215"/>
    <hyperlink r:id="rId775" ref="U215"/>
    <hyperlink r:id="rId776" ref="W215"/>
    <hyperlink r:id="rId777" ref="Z215"/>
    <hyperlink r:id="rId778" ref="S216"/>
    <hyperlink r:id="rId779" ref="AE216"/>
    <hyperlink r:id="rId780" ref="S217"/>
    <hyperlink r:id="rId781" ref="W217"/>
    <hyperlink r:id="rId782" ref="Y217"/>
    <hyperlink r:id="rId783" ref="Z217"/>
    <hyperlink r:id="rId784" ref="AE217"/>
    <hyperlink r:id="rId785" ref="AL217"/>
    <hyperlink r:id="rId786" ref="S218"/>
    <hyperlink r:id="rId787" ref="W218"/>
    <hyperlink r:id="rId788" ref="S219"/>
    <hyperlink r:id="rId789" ref="W219"/>
    <hyperlink r:id="rId790" ref="X219"/>
    <hyperlink r:id="rId791" ref="S220"/>
    <hyperlink r:id="rId792" ref="W220"/>
    <hyperlink r:id="rId793" ref="Z220"/>
    <hyperlink r:id="rId794" ref="AE220"/>
    <hyperlink r:id="rId795" ref="AL220"/>
    <hyperlink r:id="rId796" ref="AM220"/>
    <hyperlink r:id="rId797" ref="AN220"/>
    <hyperlink r:id="rId798" ref="S221"/>
    <hyperlink r:id="rId799" ref="W221"/>
    <hyperlink r:id="rId800" ref="Z221"/>
    <hyperlink r:id="rId801" ref="AI221"/>
    <hyperlink r:id="rId802" ref="AJ221"/>
    <hyperlink r:id="rId803" ref="AN221"/>
    <hyperlink r:id="rId804" ref="AO221"/>
    <hyperlink r:id="rId805" ref="S222"/>
    <hyperlink r:id="rId806" ref="S225"/>
    <hyperlink r:id="rId807" ref="T225"/>
    <hyperlink r:id="rId808" ref="W225"/>
    <hyperlink r:id="rId809" ref="Z225"/>
    <hyperlink r:id="rId810" ref="S226"/>
    <hyperlink r:id="rId811" ref="T226"/>
    <hyperlink r:id="rId812" ref="U226"/>
    <hyperlink r:id="rId813" ref="W226"/>
    <hyperlink r:id="rId814" ref="Z226"/>
    <hyperlink r:id="rId815" ref="AI226"/>
    <hyperlink r:id="rId816" ref="AJ226"/>
    <hyperlink r:id="rId817" ref="AL226"/>
    <hyperlink r:id="rId818" ref="AN226"/>
    <hyperlink r:id="rId819" ref="AO226"/>
    <hyperlink r:id="rId820" ref="S227"/>
    <hyperlink r:id="rId821" ref="S228"/>
    <hyperlink r:id="rId822" ref="W228"/>
    <hyperlink r:id="rId823" ref="S230"/>
    <hyperlink r:id="rId824" ref="W230"/>
    <hyperlink r:id="rId825" ref="AE230"/>
    <hyperlink r:id="rId826" ref="AG230"/>
    <hyperlink r:id="rId827" ref="AK230"/>
    <hyperlink r:id="rId828" ref="S231"/>
    <hyperlink r:id="rId829" ref="W231"/>
    <hyperlink r:id="rId830" ref="Z231"/>
    <hyperlink r:id="rId831" ref="AJ231"/>
    <hyperlink r:id="rId832" ref="AL231"/>
    <hyperlink r:id="rId833" ref="AN231"/>
    <hyperlink r:id="rId834" ref="S232"/>
    <hyperlink r:id="rId835" ref="W232"/>
    <hyperlink r:id="rId836" ref="Y232"/>
    <hyperlink r:id="rId837" ref="Z232"/>
    <hyperlink r:id="rId838" ref="AO232"/>
    <hyperlink r:id="rId839" ref="AP232"/>
    <hyperlink r:id="rId840" ref="S233"/>
    <hyperlink r:id="rId841" ref="Z233"/>
    <hyperlink r:id="rId842" ref="S234"/>
    <hyperlink r:id="rId843" ref="W234"/>
    <hyperlink r:id="rId844" ref="Y234"/>
    <hyperlink r:id="rId845" ref="AP234"/>
    <hyperlink r:id="rId846" ref="W235"/>
    <hyperlink r:id="rId847" ref="X235"/>
    <hyperlink r:id="rId848" ref="W236"/>
    <hyperlink r:id="rId849" ref="Y236"/>
    <hyperlink r:id="rId850" ref="AE236"/>
    <hyperlink r:id="rId851" ref="AL236"/>
    <hyperlink r:id="rId852" ref="S237"/>
    <hyperlink r:id="rId853" ref="AE237"/>
    <hyperlink r:id="rId854" ref="S238"/>
    <hyperlink r:id="rId855" ref="S239"/>
    <hyperlink r:id="rId856" ref="AE239"/>
    <hyperlink r:id="rId857" ref="AL239"/>
    <hyperlink r:id="rId858" ref="W240"/>
    <hyperlink r:id="rId859" ref="X240"/>
    <hyperlink r:id="rId860" ref="AF240"/>
    <hyperlink r:id="rId861" ref="S241"/>
    <hyperlink r:id="rId862" ref="W241"/>
    <hyperlink r:id="rId863" ref="Y241"/>
    <hyperlink r:id="rId864" ref="Z241"/>
    <hyperlink r:id="rId865" ref="AN241"/>
    <hyperlink r:id="rId866" ref="AP241"/>
    <hyperlink r:id="rId867" ref="AS241"/>
    <hyperlink r:id="rId868" ref="S242"/>
    <hyperlink r:id="rId869" ref="T242"/>
    <hyperlink r:id="rId870" ref="W242"/>
    <hyperlink r:id="rId871" ref="AE242"/>
    <hyperlink r:id="rId872" ref="AI242"/>
    <hyperlink r:id="rId873" ref="AM242"/>
    <hyperlink r:id="rId874" ref="S243"/>
    <hyperlink r:id="rId875" ref="W243"/>
    <hyperlink r:id="rId876" ref="Y243"/>
    <hyperlink r:id="rId877" ref="Z243"/>
    <hyperlink r:id="rId878" ref="AJ243"/>
    <hyperlink r:id="rId879" ref="W244"/>
    <hyperlink r:id="rId880" ref="Y244"/>
    <hyperlink r:id="rId881" ref="Z244"/>
    <hyperlink r:id="rId882" ref="AE244"/>
    <hyperlink r:id="rId883" ref="S245"/>
    <hyperlink r:id="rId884" ref="AO245"/>
    <hyperlink r:id="rId885" ref="AE246"/>
    <hyperlink r:id="rId886" ref="AK246"/>
    <hyperlink r:id="rId887" ref="AL246"/>
    <hyperlink r:id="rId888" ref="S247"/>
    <hyperlink r:id="rId889" ref="S248"/>
    <hyperlink r:id="rId890" ref="W248"/>
    <hyperlink r:id="rId891" ref="Y248"/>
    <hyperlink r:id="rId892" ref="Z248"/>
    <hyperlink r:id="rId893" ref="AD248"/>
    <hyperlink r:id="rId894" ref="S249"/>
    <hyperlink r:id="rId895" ref="W249"/>
    <hyperlink r:id="rId896" ref="Z249"/>
    <hyperlink r:id="rId897" ref="AO249"/>
    <hyperlink r:id="rId898" ref="AP249"/>
    <hyperlink r:id="rId899" ref="S250"/>
    <hyperlink r:id="rId900" ref="W250"/>
    <hyperlink r:id="rId901" ref="Y250"/>
    <hyperlink r:id="rId902" ref="Z250"/>
    <hyperlink r:id="rId903" ref="S251"/>
    <hyperlink r:id="rId904" ref="W251"/>
    <hyperlink r:id="rId905" ref="Z251"/>
    <hyperlink r:id="rId906" ref="AE251"/>
    <hyperlink r:id="rId907" ref="S252"/>
    <hyperlink r:id="rId908" ref="Y252"/>
    <hyperlink r:id="rId909" ref="AE252"/>
    <hyperlink r:id="rId910" ref="AO252"/>
    <hyperlink r:id="rId911" ref="AP252"/>
    <hyperlink r:id="rId912" ref="S253"/>
    <hyperlink r:id="rId913" ref="W253"/>
    <hyperlink r:id="rId914" ref="Y253"/>
    <hyperlink r:id="rId915" ref="Z253"/>
    <hyperlink r:id="rId916" ref="AN253"/>
    <hyperlink r:id="rId917" ref="AE254"/>
    <hyperlink r:id="rId918" ref="S255"/>
    <hyperlink r:id="rId919" ref="Z255"/>
    <hyperlink r:id="rId920" ref="AO255"/>
    <hyperlink r:id="rId921" ref="S256"/>
    <hyperlink r:id="rId922" ref="W256"/>
    <hyperlink r:id="rId923" ref="Y256"/>
    <hyperlink r:id="rId924" ref="Z256"/>
    <hyperlink r:id="rId925" ref="AO256"/>
    <hyperlink r:id="rId926" ref="S257"/>
    <hyperlink r:id="rId927" ref="T257"/>
    <hyperlink r:id="rId928" ref="W257"/>
    <hyperlink r:id="rId929" ref="Z257"/>
    <hyperlink r:id="rId930" ref="AE257"/>
    <hyperlink r:id="rId931" ref="AM257"/>
    <hyperlink r:id="rId932" ref="S259"/>
    <hyperlink r:id="rId933" ref="S260"/>
    <hyperlink r:id="rId934" ref="W260"/>
    <hyperlink r:id="rId935" ref="Z260"/>
    <hyperlink r:id="rId936" ref="AA260"/>
    <hyperlink r:id="rId937" ref="AD260"/>
    <hyperlink r:id="rId938" ref="AE260"/>
    <hyperlink r:id="rId939" ref="AL260"/>
    <hyperlink r:id="rId940" ref="S261"/>
    <hyperlink r:id="rId941" ref="S262"/>
    <hyperlink r:id="rId942" ref="AE262"/>
    <hyperlink r:id="rId943" ref="AN262"/>
    <hyperlink r:id="rId944" ref="Y263"/>
    <hyperlink r:id="rId945" ref="AN263"/>
    <hyperlink r:id="rId946" ref="S264"/>
    <hyperlink r:id="rId947" ref="AM264"/>
    <hyperlink r:id="rId948" ref="S265"/>
    <hyperlink r:id="rId949" ref="AE265"/>
    <hyperlink r:id="rId950" ref="S266"/>
    <hyperlink r:id="rId951" ref="T266"/>
    <hyperlink r:id="rId952" ref="W266"/>
    <hyperlink r:id="rId953" ref="X266"/>
    <hyperlink r:id="rId954" ref="Z266"/>
    <hyperlink r:id="rId955" ref="AE266"/>
    <hyperlink r:id="rId956" ref="AI266"/>
    <hyperlink r:id="rId957" ref="AL266"/>
    <hyperlink r:id="rId958" ref="AO266"/>
    <hyperlink r:id="rId959" ref="W267"/>
    <hyperlink r:id="rId960" ref="X267"/>
    <hyperlink r:id="rId961" ref="AE267"/>
    <hyperlink r:id="rId962" ref="S268"/>
    <hyperlink r:id="rId963" ref="W268"/>
    <hyperlink r:id="rId964" ref="Y268"/>
    <hyperlink r:id="rId965" ref="AE268"/>
    <hyperlink r:id="rId966" ref="AI268"/>
    <hyperlink r:id="rId967" ref="AJ268"/>
    <hyperlink r:id="rId968" ref="AL268"/>
    <hyperlink r:id="rId969" ref="AM268"/>
    <hyperlink r:id="rId970" ref="AN268"/>
    <hyperlink r:id="rId971" ref="AO268"/>
    <hyperlink r:id="rId972" ref="S269"/>
    <hyperlink r:id="rId973" ref="Z269"/>
    <hyperlink r:id="rId974" ref="S270"/>
    <hyperlink r:id="rId975" ref="S271"/>
    <hyperlink r:id="rId976" ref="AE271"/>
    <hyperlink r:id="rId977" ref="S272"/>
    <hyperlink r:id="rId978" ref="W272"/>
    <hyperlink r:id="rId979" ref="AD272"/>
    <hyperlink r:id="rId980" ref="AE272"/>
    <hyperlink r:id="rId981" ref="AL272"/>
    <hyperlink r:id="rId982" ref="S273"/>
    <hyperlink r:id="rId983" ref="AE273"/>
    <hyperlink r:id="rId984" ref="AN273"/>
    <hyperlink r:id="rId985" ref="S274"/>
    <hyperlink r:id="rId986" ref="AF274"/>
    <hyperlink r:id="rId987" ref="Y275"/>
    <hyperlink r:id="rId988" ref="Z275"/>
    <hyperlink r:id="rId989" ref="AK275"/>
    <hyperlink r:id="rId990" ref="S276"/>
    <hyperlink r:id="rId991" ref="W276"/>
    <hyperlink r:id="rId992" ref="Y276"/>
    <hyperlink r:id="rId993" ref="Z276"/>
    <hyperlink r:id="rId994" ref="AA276"/>
    <hyperlink r:id="rId995" ref="AI276"/>
    <hyperlink r:id="rId996" ref="AL276"/>
    <hyperlink r:id="rId997" ref="AP276"/>
    <hyperlink r:id="rId998" ref="S277"/>
    <hyperlink r:id="rId999" ref="AE277"/>
    <hyperlink r:id="rId1000" ref="W278"/>
    <hyperlink r:id="rId1001" ref="AO278"/>
    <hyperlink r:id="rId1002" ref="S279"/>
    <hyperlink r:id="rId1003" ref="S280"/>
    <hyperlink r:id="rId1004" ref="U280"/>
    <hyperlink r:id="rId1005" ref="W280"/>
    <hyperlink r:id="rId1006" ref="Z280"/>
    <hyperlink r:id="rId1007" ref="AE280"/>
    <hyperlink r:id="rId1008" ref="AL280"/>
    <hyperlink r:id="rId1009" ref="S281"/>
    <hyperlink r:id="rId1010" ref="W281"/>
    <hyperlink r:id="rId1011" ref="Y281"/>
    <hyperlink r:id="rId1012" ref="Z281"/>
    <hyperlink r:id="rId1013" ref="AA281"/>
    <hyperlink r:id="rId1014" ref="AN281"/>
    <hyperlink r:id="rId1015" ref="AP281"/>
    <hyperlink r:id="rId1016" ref="S282"/>
    <hyperlink r:id="rId1017" ref="W282"/>
    <hyperlink r:id="rId1018" ref="Z282"/>
    <hyperlink r:id="rId1019" ref="AE282"/>
    <hyperlink r:id="rId1020" ref="AL282"/>
    <hyperlink r:id="rId1021" ref="AO282"/>
    <hyperlink r:id="rId1022" ref="AP282"/>
    <hyperlink r:id="rId1023" ref="S283"/>
    <hyperlink r:id="rId1024" ref="Y283"/>
    <hyperlink r:id="rId1025" ref="S286"/>
    <hyperlink r:id="rId1026" ref="W286"/>
    <hyperlink r:id="rId1027" ref="AF286"/>
    <hyperlink r:id="rId1028" ref="AJ286"/>
    <hyperlink r:id="rId1029" ref="AK286"/>
    <hyperlink r:id="rId1030" ref="AM286"/>
    <hyperlink r:id="rId1031" ref="AP286"/>
    <hyperlink r:id="rId1032" ref="W287"/>
    <hyperlink r:id="rId1033" ref="Z287"/>
    <hyperlink r:id="rId1034" ref="AE287"/>
    <hyperlink r:id="rId1035" ref="AF287"/>
    <hyperlink r:id="rId1036" ref="AI287"/>
    <hyperlink r:id="rId1037" ref="AJ287"/>
    <hyperlink r:id="rId1038" ref="AO287"/>
    <hyperlink r:id="rId1039" ref="S288"/>
    <hyperlink r:id="rId1040" ref="W288"/>
    <hyperlink r:id="rId1041" ref="AJ288"/>
    <hyperlink r:id="rId1042" ref="S289"/>
    <hyperlink r:id="rId1043" ref="W289"/>
    <hyperlink r:id="rId1044" ref="Z289"/>
    <hyperlink r:id="rId1045" ref="S290"/>
    <hyperlink r:id="rId1046" ref="W290"/>
    <hyperlink r:id="rId1047" ref="Y290"/>
    <hyperlink r:id="rId1048" ref="Z290"/>
    <hyperlink r:id="rId1049" ref="AE290"/>
    <hyperlink r:id="rId1050" ref="AL290"/>
    <hyperlink r:id="rId1051" ref="AO290"/>
    <hyperlink r:id="rId1052" ref="Y291"/>
    <hyperlink r:id="rId1053" ref="Z291"/>
    <hyperlink r:id="rId1054" ref="S292"/>
    <hyperlink r:id="rId1055" ref="W292"/>
    <hyperlink r:id="rId1056" ref="Y292"/>
    <hyperlink r:id="rId1057" ref="AE292"/>
    <hyperlink r:id="rId1058" ref="W293"/>
    <hyperlink r:id="rId1059" ref="Z293"/>
    <hyperlink r:id="rId1060" ref="S294"/>
    <hyperlink r:id="rId1061" ref="Z294"/>
    <hyperlink r:id="rId1062" ref="S295"/>
    <hyperlink r:id="rId1063" ref="W295"/>
    <hyperlink r:id="rId1064" ref="Y295"/>
    <hyperlink r:id="rId1065" ref="S296"/>
    <hyperlink r:id="rId1066" ref="AN296"/>
    <hyperlink r:id="rId1067" ref="S297"/>
    <hyperlink r:id="rId1068" ref="AD297"/>
    <hyperlink r:id="rId1069" ref="S298"/>
    <hyperlink r:id="rId1070" ref="W298"/>
    <hyperlink r:id="rId1071" ref="Y298"/>
    <hyperlink r:id="rId1072" ref="Z298"/>
    <hyperlink r:id="rId1073" ref="S299"/>
    <hyperlink r:id="rId1074" ref="T299"/>
    <hyperlink r:id="rId1075" ref="W299"/>
    <hyperlink r:id="rId1076" ref="Z299"/>
    <hyperlink r:id="rId1077" ref="S300"/>
    <hyperlink r:id="rId1078" ref="W300"/>
    <hyperlink r:id="rId1079" ref="AE300"/>
    <hyperlink r:id="rId1080" ref="S301"/>
    <hyperlink r:id="rId1081" ref="W301"/>
    <hyperlink r:id="rId1082" ref="Y301"/>
    <hyperlink r:id="rId1083" ref="Z301"/>
    <hyperlink r:id="rId1084" ref="W302"/>
    <hyperlink r:id="rId1085" ref="AF302"/>
    <hyperlink r:id="rId1086" ref="AG302"/>
    <hyperlink r:id="rId1087" ref="S304"/>
    <hyperlink r:id="rId1088" ref="W304"/>
    <hyperlink r:id="rId1089" ref="AE304"/>
    <hyperlink r:id="rId1090" ref="AL304"/>
    <hyperlink r:id="rId1091" ref="AE305"/>
    <hyperlink r:id="rId1092" ref="S307"/>
    <hyperlink r:id="rId1093" ref="AE307"/>
    <hyperlink r:id="rId1094" ref="AO307"/>
    <hyperlink r:id="rId1095" ref="S308"/>
    <hyperlink r:id="rId1096" ref="W308"/>
    <hyperlink r:id="rId1097" ref="Y308"/>
    <hyperlink r:id="rId1098" ref="AE308"/>
    <hyperlink r:id="rId1099" ref="AF308"/>
    <hyperlink r:id="rId1100" ref="AL308"/>
    <hyperlink r:id="rId1101" ref="S309"/>
    <hyperlink r:id="rId1102" ref="W309"/>
    <hyperlink r:id="rId1103" ref="Z309"/>
    <hyperlink r:id="rId1104" ref="S310"/>
    <hyperlink r:id="rId1105" ref="U310"/>
    <hyperlink r:id="rId1106" ref="W310"/>
    <hyperlink r:id="rId1107" ref="AE310"/>
    <hyperlink r:id="rId1108" ref="AL310"/>
    <hyperlink r:id="rId1109" ref="AO310"/>
    <hyperlink r:id="rId1110" ref="S311"/>
    <hyperlink r:id="rId1111" ref="S312"/>
    <hyperlink r:id="rId1112" ref="AE312"/>
    <hyperlink r:id="rId1113" ref="S313"/>
    <hyperlink r:id="rId1114" ref="W313"/>
    <hyperlink r:id="rId1115" ref="AE313"/>
    <hyperlink r:id="rId1116" ref="AL313"/>
    <hyperlink r:id="rId1117" ref="S314"/>
    <hyperlink r:id="rId1118" ref="W314"/>
    <hyperlink r:id="rId1119" ref="Y314"/>
    <hyperlink r:id="rId1120" ref="Z314"/>
    <hyperlink r:id="rId1121" ref="AN314"/>
    <hyperlink r:id="rId1122" ref="S315"/>
    <hyperlink r:id="rId1123" ref="W315"/>
    <hyperlink r:id="rId1124" ref="AE315"/>
    <hyperlink r:id="rId1125" ref="AG315"/>
    <hyperlink r:id="rId1126" ref="AO315"/>
    <hyperlink r:id="rId1127" ref="AS315"/>
    <hyperlink r:id="rId1128" ref="S316"/>
    <hyperlink r:id="rId1129" ref="AE316"/>
    <hyperlink r:id="rId1130" ref="S317"/>
    <hyperlink r:id="rId1131" ref="Z317"/>
    <hyperlink r:id="rId1132" ref="AE317"/>
    <hyperlink r:id="rId1133" ref="W318"/>
    <hyperlink r:id="rId1134" ref="S319"/>
    <hyperlink r:id="rId1135" ref="AE319"/>
    <hyperlink r:id="rId1136" ref="AO319"/>
    <hyperlink r:id="rId1137" ref="S320"/>
    <hyperlink r:id="rId1138" ref="W320"/>
    <hyperlink r:id="rId1139" ref="Z320"/>
    <hyperlink r:id="rId1140" ref="S321"/>
    <hyperlink r:id="rId1141" ref="T321"/>
    <hyperlink r:id="rId1142" ref="W321"/>
    <hyperlink r:id="rId1143" ref="AE321"/>
    <hyperlink r:id="rId1144" ref="AL321"/>
    <hyperlink r:id="rId1145" ref="AO321"/>
    <hyperlink r:id="rId1146" ref="Z322"/>
    <hyperlink r:id="rId1147" ref="S323"/>
    <hyperlink r:id="rId1148" ref="W323"/>
    <hyperlink r:id="rId1149" ref="Y323"/>
    <hyperlink r:id="rId1150" ref="Z323"/>
    <hyperlink r:id="rId1151" ref="AG323"/>
    <hyperlink r:id="rId1152" ref="S324"/>
    <hyperlink r:id="rId1153" ref="W324"/>
    <hyperlink r:id="rId1154" ref="AE324"/>
    <hyperlink r:id="rId1155" ref="AF324"/>
    <hyperlink r:id="rId1156" ref="AG324"/>
    <hyperlink r:id="rId1157" ref="AL324"/>
    <hyperlink r:id="rId1158" ref="S325"/>
    <hyperlink r:id="rId1159" ref="Z325"/>
    <hyperlink r:id="rId1160" ref="S326"/>
    <hyperlink r:id="rId1161" ref="W326"/>
    <hyperlink r:id="rId1162" ref="X326"/>
    <hyperlink r:id="rId1163" ref="Z326"/>
    <hyperlink r:id="rId1164" ref="AM327"/>
    <hyperlink r:id="rId1165" ref="AO327"/>
    <hyperlink r:id="rId1166" ref="S328"/>
    <hyperlink r:id="rId1167" ref="W328"/>
    <hyperlink r:id="rId1168" ref="X328"/>
    <hyperlink r:id="rId1169" ref="Y328"/>
    <hyperlink r:id="rId1170" ref="Z328"/>
    <hyperlink r:id="rId1171" ref="AK328"/>
    <hyperlink r:id="rId1172" ref="S329"/>
    <hyperlink r:id="rId1173" ref="W329"/>
    <hyperlink r:id="rId1174" ref="Z329"/>
    <hyperlink r:id="rId1175" ref="AE329"/>
    <hyperlink r:id="rId1176" ref="AL329"/>
    <hyperlink r:id="rId1177" ref="AN329"/>
    <hyperlink r:id="rId1178" ref="AO329"/>
    <hyperlink r:id="rId1179" ref="S330"/>
    <hyperlink r:id="rId1180" ref="T330"/>
    <hyperlink r:id="rId1181" ref="W330"/>
    <hyperlink r:id="rId1182" ref="Z330"/>
    <hyperlink r:id="rId1183" ref="AE330"/>
    <hyperlink r:id="rId1184" ref="AF330"/>
    <hyperlink r:id="rId1185" ref="AG330"/>
    <hyperlink r:id="rId1186" ref="AI330"/>
    <hyperlink r:id="rId1187" ref="AJ330"/>
    <hyperlink r:id="rId1188" ref="AK330"/>
    <hyperlink r:id="rId1189" ref="AN330"/>
    <hyperlink r:id="rId1190" ref="AO330"/>
    <hyperlink r:id="rId1191" ref="AP330"/>
    <hyperlink r:id="rId1192" ref="S331"/>
    <hyperlink r:id="rId1193" ref="W331"/>
    <hyperlink r:id="rId1194" ref="Z331"/>
    <hyperlink r:id="rId1195" ref="AO331"/>
    <hyperlink r:id="rId1196" ref="S332"/>
    <hyperlink r:id="rId1197" ref="W332"/>
    <hyperlink r:id="rId1198" ref="Z332"/>
    <hyperlink r:id="rId1199" ref="AE332"/>
    <hyperlink r:id="rId1200" ref="AL332"/>
    <hyperlink r:id="rId1201" ref="S333"/>
    <hyperlink r:id="rId1202" ref="AE333"/>
    <hyperlink r:id="rId1203" ref="S334"/>
    <hyperlink r:id="rId1204" ref="AN334"/>
    <hyperlink r:id="rId1205" ref="S335"/>
    <hyperlink r:id="rId1206" ref="AE335"/>
    <hyperlink r:id="rId1207" ref="S336"/>
    <hyperlink r:id="rId1208" ref="W336"/>
    <hyperlink r:id="rId1209" ref="AE336"/>
    <hyperlink r:id="rId1210" ref="AL336"/>
    <hyperlink r:id="rId1211" ref="W337"/>
    <hyperlink r:id="rId1212" ref="Z337"/>
    <hyperlink r:id="rId1213" ref="W339"/>
    <hyperlink r:id="rId1214" ref="AE339"/>
    <hyperlink r:id="rId1215" ref="AG339"/>
    <hyperlink r:id="rId1216" ref="AO339"/>
    <hyperlink r:id="rId1217" ref="S340"/>
    <hyperlink r:id="rId1218" ref="Y340"/>
    <hyperlink r:id="rId1219" ref="AK340"/>
    <hyperlink r:id="rId1220" ref="AN340"/>
    <hyperlink r:id="rId1221" ref="S341"/>
    <hyperlink r:id="rId1222" ref="W341"/>
    <hyperlink r:id="rId1223" ref="AE341"/>
    <hyperlink r:id="rId1224" ref="S343"/>
    <hyperlink r:id="rId1225" ref="W343"/>
    <hyperlink r:id="rId1226" ref="Y343"/>
    <hyperlink r:id="rId1227" ref="Z343"/>
    <hyperlink r:id="rId1228" ref="AJ343"/>
    <hyperlink r:id="rId1229" ref="S344"/>
    <hyperlink r:id="rId1230" ref="AE344"/>
    <hyperlink r:id="rId1231" ref="S345"/>
    <hyperlink r:id="rId1232" ref="Y345"/>
    <hyperlink r:id="rId1233" ref="S347"/>
    <hyperlink r:id="rId1234" ref="W347"/>
    <hyperlink r:id="rId1235" ref="Y347"/>
    <hyperlink r:id="rId1236" ref="Z347"/>
    <hyperlink r:id="rId1237" ref="AN347"/>
    <hyperlink r:id="rId1238" ref="AO347"/>
    <hyperlink r:id="rId1239" ref="S349"/>
    <hyperlink r:id="rId1240" ref="Y349"/>
    <hyperlink r:id="rId1241" ref="Z349"/>
    <hyperlink r:id="rId1242" ref="AN349"/>
    <hyperlink r:id="rId1243" ref="AO349"/>
    <hyperlink r:id="rId1244" ref="S350"/>
    <hyperlink r:id="rId1245" ref="W350"/>
    <hyperlink r:id="rId1246" ref="Y350"/>
    <hyperlink r:id="rId1247" ref="Z350"/>
    <hyperlink r:id="rId1248" ref="AE350"/>
    <hyperlink r:id="rId1249" ref="AF350"/>
    <hyperlink r:id="rId1250" ref="AJ350"/>
    <hyperlink r:id="rId1251" ref="AN350"/>
    <hyperlink r:id="rId1252" ref="W351"/>
    <hyperlink r:id="rId1253" ref="AF351"/>
    <hyperlink r:id="rId1254" ref="AI351"/>
    <hyperlink r:id="rId1255" ref="AL351"/>
    <hyperlink r:id="rId1256" ref="S352"/>
    <hyperlink r:id="rId1257" ref="W352"/>
    <hyperlink r:id="rId1258" ref="Z352"/>
    <hyperlink r:id="rId1259" ref="AJ352"/>
    <hyperlink r:id="rId1260" ref="AL352"/>
    <hyperlink r:id="rId1261" ref="S353"/>
    <hyperlink r:id="rId1262" ref="U353"/>
    <hyperlink r:id="rId1263" ref="AJ353"/>
    <hyperlink r:id="rId1264" ref="S354"/>
    <hyperlink r:id="rId1265" ref="W354"/>
    <hyperlink r:id="rId1266" ref="AD354"/>
    <hyperlink r:id="rId1267" ref="AE354"/>
    <hyperlink r:id="rId1268" ref="AG354"/>
    <hyperlink r:id="rId1269" ref="AI354"/>
    <hyperlink r:id="rId1270" ref="AL354"/>
    <hyperlink r:id="rId1271" ref="AN354"/>
    <hyperlink r:id="rId1272" ref="S355"/>
    <hyperlink r:id="rId1273" ref="T355"/>
    <hyperlink r:id="rId1274" ref="W355"/>
    <hyperlink r:id="rId1275" ref="AD355"/>
    <hyperlink r:id="rId1276" ref="AE355"/>
    <hyperlink r:id="rId1277" ref="AF355"/>
    <hyperlink r:id="rId1278" ref="AL355"/>
    <hyperlink r:id="rId1279" ref="AO355"/>
    <hyperlink r:id="rId1280" ref="S356"/>
    <hyperlink r:id="rId1281" ref="Z356"/>
    <hyperlink r:id="rId1282" ref="AL356"/>
    <hyperlink r:id="rId1283" ref="AO356"/>
    <hyperlink r:id="rId1284" ref="S357"/>
    <hyperlink r:id="rId1285" ref="AE357"/>
    <hyperlink r:id="rId1286" ref="S358"/>
    <hyperlink r:id="rId1287" ref="S360"/>
    <hyperlink r:id="rId1288" ref="W360"/>
    <hyperlink r:id="rId1289" ref="AE360"/>
    <hyperlink r:id="rId1290" ref="AO360"/>
    <hyperlink r:id="rId1291" ref="W362"/>
    <hyperlink r:id="rId1292" ref="Y362"/>
    <hyperlink r:id="rId1293" ref="Z362"/>
    <hyperlink r:id="rId1294" ref="AN362"/>
    <hyperlink r:id="rId1295" ref="S363"/>
    <hyperlink r:id="rId1296" ref="W364"/>
    <hyperlink r:id="rId1297" ref="AF364"/>
    <hyperlink r:id="rId1298" ref="AK364"/>
    <hyperlink r:id="rId1299" ref="AM364"/>
    <hyperlink r:id="rId1300" ref="S365"/>
    <hyperlink r:id="rId1301" ref="W365"/>
    <hyperlink r:id="rId1302" ref="Z365"/>
    <hyperlink r:id="rId1303" ref="AO365"/>
    <hyperlink r:id="rId1304" ref="S366"/>
    <hyperlink r:id="rId1305" ref="W366"/>
    <hyperlink r:id="rId1306" ref="Z366"/>
    <hyperlink r:id="rId1307" ref="AE366"/>
    <hyperlink r:id="rId1308" ref="AL366"/>
    <hyperlink r:id="rId1309" ref="AE367"/>
    <hyperlink r:id="rId1310" ref="AF367"/>
    <hyperlink r:id="rId1311" ref="AG367"/>
    <hyperlink r:id="rId1312" ref="S368"/>
    <hyperlink r:id="rId1313" ref="AE368"/>
    <hyperlink r:id="rId1314" ref="S369"/>
    <hyperlink r:id="rId1315" ref="W369"/>
    <hyperlink r:id="rId1316" ref="Y369"/>
    <hyperlink r:id="rId1317" ref="Z369"/>
    <hyperlink r:id="rId1318" ref="S370"/>
    <hyperlink r:id="rId1319" ref="W370"/>
    <hyperlink r:id="rId1320" ref="AN370"/>
    <hyperlink r:id="rId1321" ref="S371"/>
    <hyperlink r:id="rId1322" ref="T371"/>
    <hyperlink r:id="rId1323" ref="U371"/>
    <hyperlink r:id="rId1324" ref="W371"/>
    <hyperlink r:id="rId1325" ref="Z371"/>
    <hyperlink r:id="rId1326" ref="AE371"/>
    <hyperlink r:id="rId1327" ref="AL371"/>
    <hyperlink r:id="rId1328" ref="AM371"/>
    <hyperlink r:id="rId1329" ref="AO371"/>
    <hyperlink r:id="rId1330" ref="AP371"/>
    <hyperlink r:id="rId1331" ref="W372"/>
    <hyperlink r:id="rId1332" ref="AE372"/>
    <hyperlink r:id="rId1333" ref="S373"/>
    <hyperlink r:id="rId1334" ref="AE373"/>
    <hyperlink r:id="rId1335" ref="AF373"/>
    <hyperlink r:id="rId1336" ref="AL373"/>
    <hyperlink r:id="rId1337" ref="S374"/>
    <hyperlink r:id="rId1338" ref="W374"/>
    <hyperlink r:id="rId1339" ref="Z374"/>
    <hyperlink r:id="rId1340" ref="AA374"/>
    <hyperlink r:id="rId1341" ref="AB374"/>
    <hyperlink r:id="rId1342" ref="AN374"/>
    <hyperlink r:id="rId1343" ref="S375"/>
    <hyperlink r:id="rId1344" ref="W375"/>
    <hyperlink r:id="rId1345" ref="AE375"/>
    <hyperlink r:id="rId1346" ref="AL375"/>
    <hyperlink r:id="rId1347" ref="S376"/>
    <hyperlink r:id="rId1348" ref="W376"/>
    <hyperlink r:id="rId1349" ref="AE376"/>
    <hyperlink r:id="rId1350" ref="AL376"/>
    <hyperlink r:id="rId1351" ref="S377"/>
    <hyperlink r:id="rId1352" ref="S378"/>
    <hyperlink r:id="rId1353" ref="AE378"/>
    <hyperlink r:id="rId1354" ref="AN378"/>
    <hyperlink r:id="rId1355" ref="AO378"/>
    <hyperlink r:id="rId1356" ref="S379"/>
    <hyperlink r:id="rId1357" ref="W379"/>
    <hyperlink r:id="rId1358" ref="W380"/>
    <hyperlink r:id="rId1359" ref="AF380"/>
    <hyperlink r:id="rId1360" ref="AL380"/>
    <hyperlink r:id="rId1361" ref="S381"/>
    <hyperlink r:id="rId1362" ref="T381"/>
    <hyperlink r:id="rId1363" ref="U381"/>
    <hyperlink r:id="rId1364" ref="W381"/>
    <hyperlink r:id="rId1365" ref="X381"/>
    <hyperlink r:id="rId1366" ref="Z381"/>
    <hyperlink r:id="rId1367" ref="AA381"/>
    <hyperlink r:id="rId1368" ref="AD381"/>
    <hyperlink r:id="rId1369" ref="AG381"/>
    <hyperlink r:id="rId1370" ref="AI381"/>
    <hyperlink r:id="rId1371" ref="AJ381"/>
    <hyperlink r:id="rId1372" ref="AL381"/>
    <hyperlink r:id="rId1373" ref="AN381"/>
    <hyperlink r:id="rId1374" ref="AO381"/>
    <hyperlink r:id="rId1375" ref="S382"/>
    <hyperlink r:id="rId1376" ref="S383"/>
    <hyperlink r:id="rId1377" ref="W383"/>
    <hyperlink r:id="rId1378" ref="Y383"/>
    <hyperlink r:id="rId1379" ref="Z383"/>
    <hyperlink r:id="rId1380" ref="AE383"/>
    <hyperlink r:id="rId1381" ref="AN383"/>
    <hyperlink r:id="rId1382" ref="AO383"/>
    <hyperlink r:id="rId1383" ref="AS383"/>
    <hyperlink r:id="rId1384" ref="S385"/>
    <hyperlink r:id="rId1385" ref="W385"/>
    <hyperlink r:id="rId1386" ref="S386"/>
    <hyperlink r:id="rId1387" ref="S387"/>
    <hyperlink r:id="rId1388" ref="W387"/>
    <hyperlink r:id="rId1389" ref="Z387"/>
    <hyperlink r:id="rId1390" ref="AL387"/>
    <hyperlink r:id="rId1391" ref="S388"/>
    <hyperlink r:id="rId1392" ref="T388"/>
    <hyperlink r:id="rId1393" ref="Y388"/>
    <hyperlink r:id="rId1394" ref="AM388"/>
    <hyperlink r:id="rId1395" ref="S389"/>
    <hyperlink r:id="rId1396" ref="AE389"/>
    <hyperlink r:id="rId1397" ref="S390"/>
    <hyperlink r:id="rId1398" ref="S391"/>
    <hyperlink r:id="rId1399" ref="S392"/>
    <hyperlink r:id="rId1400" ref="W392"/>
    <hyperlink r:id="rId1401" ref="AD392"/>
    <hyperlink r:id="rId1402" ref="U393"/>
    <hyperlink r:id="rId1403" ref="W393"/>
    <hyperlink r:id="rId1404" ref="Z393"/>
    <hyperlink r:id="rId1405" ref="AF393"/>
    <hyperlink r:id="rId1406" ref="AI393"/>
    <hyperlink r:id="rId1407" ref="AL393"/>
    <hyperlink r:id="rId1408" ref="AP393"/>
    <hyperlink r:id="rId1409" ref="W395"/>
    <hyperlink r:id="rId1410" ref="AF395"/>
    <hyperlink r:id="rId1411" ref="AG395"/>
    <hyperlink r:id="rId1412" ref="AI395"/>
    <hyperlink r:id="rId1413" ref="AL395"/>
    <hyperlink r:id="rId1414" ref="AO395"/>
    <hyperlink r:id="rId1415" ref="S397"/>
    <hyperlink r:id="rId1416" ref="W397"/>
    <hyperlink r:id="rId1417" ref="AE397"/>
    <hyperlink r:id="rId1418" ref="S398"/>
    <hyperlink r:id="rId1419" ref="W398"/>
    <hyperlink r:id="rId1420" ref="AN398"/>
    <hyperlink r:id="rId1421" ref="AO398"/>
    <hyperlink r:id="rId1422" ref="S399"/>
    <hyperlink r:id="rId1423" ref="AE399"/>
    <hyperlink r:id="rId1424" ref="AI399"/>
    <hyperlink r:id="rId1425" ref="AN399"/>
    <hyperlink r:id="rId1426" ref="W400"/>
    <hyperlink r:id="rId1427" ref="Z400"/>
    <hyperlink r:id="rId1428" ref="AE400"/>
    <hyperlink r:id="rId1429" ref="AG400"/>
    <hyperlink r:id="rId1430" ref="AL400"/>
    <hyperlink r:id="rId1431" ref="S401"/>
    <hyperlink r:id="rId1432" ref="U401"/>
    <hyperlink r:id="rId1433" ref="W401"/>
    <hyperlink r:id="rId1434" ref="X401"/>
    <hyperlink r:id="rId1435" ref="Y401"/>
    <hyperlink r:id="rId1436" ref="AE401"/>
    <hyperlink r:id="rId1437" ref="AF401"/>
    <hyperlink r:id="rId1438" ref="AL401"/>
    <hyperlink r:id="rId1439" ref="AN401"/>
    <hyperlink r:id="rId1440" ref="S402"/>
    <hyperlink r:id="rId1441" ref="AE402"/>
    <hyperlink r:id="rId1442" ref="S404"/>
    <hyperlink r:id="rId1443" ref="AE404"/>
    <hyperlink r:id="rId1444" ref="S405"/>
    <hyperlink r:id="rId1445" ref="W405"/>
    <hyperlink r:id="rId1446" ref="X405"/>
    <hyperlink r:id="rId1447" ref="AE405"/>
    <hyperlink r:id="rId1448" ref="AF405"/>
    <hyperlink r:id="rId1449" ref="AN405"/>
    <hyperlink r:id="rId1450" ref="S406"/>
    <hyperlink r:id="rId1451" ref="T406"/>
    <hyperlink r:id="rId1452" ref="S407"/>
    <hyperlink r:id="rId1453" ref="W407"/>
    <hyperlink r:id="rId1454" ref="AE407"/>
    <hyperlink r:id="rId1455" ref="AF407"/>
    <hyperlink r:id="rId1456" ref="AL407"/>
    <hyperlink r:id="rId1457" ref="S408"/>
    <hyperlink r:id="rId1458" ref="W408"/>
    <hyperlink r:id="rId1459" ref="Z408"/>
    <hyperlink r:id="rId1460" ref="AE408"/>
    <hyperlink r:id="rId1461" ref="AF408"/>
    <hyperlink r:id="rId1462" ref="AO408"/>
    <hyperlink r:id="rId1463" ref="Y409"/>
    <hyperlink r:id="rId1464" ref="Z409"/>
    <hyperlink r:id="rId1465" ref="AE409"/>
    <hyperlink r:id="rId1466" ref="S410"/>
    <hyperlink r:id="rId1467" ref="W410"/>
    <hyperlink r:id="rId1468" ref="Z410"/>
    <hyperlink r:id="rId1469" ref="AN410"/>
    <hyperlink r:id="rId1470" ref="S411"/>
    <hyperlink r:id="rId1471" ref="S412"/>
    <hyperlink r:id="rId1472" ref="W412"/>
    <hyperlink r:id="rId1473" ref="AE412"/>
    <hyperlink r:id="rId1474" ref="AN412"/>
    <hyperlink r:id="rId1475" ref="AP412"/>
    <hyperlink r:id="rId1476" ref="S413"/>
    <hyperlink r:id="rId1477" ref="S414"/>
    <hyperlink r:id="rId1478" ref="W414"/>
    <hyperlink r:id="rId1479" ref="AF414"/>
    <hyperlink r:id="rId1480" ref="AG414"/>
    <hyperlink r:id="rId1481" ref="AL414"/>
    <hyperlink r:id="rId1482" ref="AN414"/>
    <hyperlink r:id="rId1483" ref="AO414"/>
    <hyperlink r:id="rId1484" ref="W415"/>
    <hyperlink r:id="rId1485" ref="AK415"/>
    <hyperlink r:id="rId1486" ref="AO415"/>
    <hyperlink r:id="rId1487" ref="S416"/>
    <hyperlink r:id="rId1488" ref="Y416"/>
    <hyperlink r:id="rId1489" ref="AF416"/>
    <hyperlink r:id="rId1490" ref="AG416"/>
    <hyperlink r:id="rId1491" ref="AI416"/>
    <hyperlink r:id="rId1492" ref="AN416"/>
    <hyperlink r:id="rId1493" ref="S418"/>
    <hyperlink r:id="rId1494" ref="W418"/>
    <hyperlink r:id="rId1495" ref="Y418"/>
    <hyperlink r:id="rId1496" ref="Z418"/>
    <hyperlink r:id="rId1497" ref="AE418"/>
    <hyperlink r:id="rId1498" ref="AJ418"/>
    <hyperlink r:id="rId1499" ref="AK418"/>
    <hyperlink r:id="rId1500" ref="S419"/>
    <hyperlink r:id="rId1501" ref="AE419"/>
    <hyperlink r:id="rId1502" ref="AL419"/>
    <hyperlink r:id="rId1503" ref="S420"/>
    <hyperlink r:id="rId1504" ref="W420"/>
    <hyperlink r:id="rId1505" ref="Z420"/>
    <hyperlink r:id="rId1506" ref="AE420"/>
    <hyperlink r:id="rId1507" ref="S421"/>
    <hyperlink r:id="rId1508" ref="W421"/>
    <hyperlink r:id="rId1509" ref="AE421"/>
    <hyperlink r:id="rId1510" ref="AL421"/>
    <hyperlink r:id="rId1511" ref="AN421"/>
    <hyperlink r:id="rId1512" ref="AP421"/>
    <hyperlink r:id="rId1513" ref="S422"/>
    <hyperlink r:id="rId1514" ref="W422"/>
    <hyperlink r:id="rId1515" ref="AE422"/>
    <hyperlink r:id="rId1516" ref="AL422"/>
    <hyperlink r:id="rId1517" ref="AN422"/>
    <hyperlink r:id="rId1518" ref="S423"/>
    <hyperlink r:id="rId1519" ref="W423"/>
    <hyperlink r:id="rId1520" ref="Z423"/>
    <hyperlink r:id="rId1521" ref="AE423"/>
    <hyperlink r:id="rId1522" ref="S424"/>
    <hyperlink r:id="rId1523" ref="S426"/>
    <hyperlink r:id="rId1524" ref="W426"/>
    <hyperlink r:id="rId1525" ref="S427"/>
    <hyperlink r:id="rId1526" ref="W427"/>
    <hyperlink r:id="rId1527" ref="Z427"/>
    <hyperlink r:id="rId1528" ref="AE427"/>
    <hyperlink r:id="rId1529" ref="AG427"/>
    <hyperlink r:id="rId1530" ref="AN427"/>
    <hyperlink r:id="rId1531" ref="AO427"/>
    <hyperlink r:id="rId1532" ref="AP427"/>
    <hyperlink r:id="rId1533" ref="S428"/>
    <hyperlink r:id="rId1534" ref="S429"/>
    <hyperlink r:id="rId1535" ref="W429"/>
    <hyperlink r:id="rId1536" ref="AE429"/>
    <hyperlink r:id="rId1537" ref="AN429"/>
    <hyperlink r:id="rId1538" ref="S430"/>
    <hyperlink r:id="rId1539" ref="W430"/>
    <hyperlink r:id="rId1540" ref="AE430"/>
    <hyperlink r:id="rId1541" ref="AF430"/>
    <hyperlink r:id="rId1542" ref="S431"/>
    <hyperlink r:id="rId1543" ref="T431"/>
    <hyperlink r:id="rId1544" ref="U431"/>
    <hyperlink r:id="rId1545" ref="W431"/>
    <hyperlink r:id="rId1546" ref="Y431"/>
    <hyperlink r:id="rId1547" ref="Z431"/>
    <hyperlink r:id="rId1548" ref="AE431"/>
    <hyperlink r:id="rId1549" ref="AG431"/>
    <hyperlink r:id="rId1550" ref="AI431"/>
    <hyperlink r:id="rId1551" ref="AL431"/>
    <hyperlink r:id="rId1552" ref="AN431"/>
    <hyperlink r:id="rId1553" ref="W432"/>
    <hyperlink r:id="rId1554" ref="Z432"/>
    <hyperlink r:id="rId1555" ref="AE432"/>
    <hyperlink r:id="rId1556" ref="S433"/>
    <hyperlink r:id="rId1557" ref="U433"/>
    <hyperlink r:id="rId1558" ref="W433"/>
    <hyperlink r:id="rId1559" ref="AD433"/>
    <hyperlink r:id="rId1560" ref="AE433"/>
    <hyperlink r:id="rId1561" ref="AL433"/>
    <hyperlink r:id="rId1562" ref="AN433"/>
    <hyperlink r:id="rId1563" ref="S434"/>
    <hyperlink r:id="rId1564" ref="W434"/>
    <hyperlink r:id="rId1565" ref="Y434"/>
    <hyperlink r:id="rId1566" ref="Z434"/>
    <hyperlink r:id="rId1567" ref="AE434"/>
    <hyperlink r:id="rId1568" ref="AI434"/>
    <hyperlink r:id="rId1569" ref="W435"/>
    <hyperlink r:id="rId1570" ref="Z435"/>
    <hyperlink r:id="rId1571" ref="W436"/>
    <hyperlink r:id="rId1572" ref="X436"/>
    <hyperlink r:id="rId1573" ref="Y436"/>
    <hyperlink r:id="rId1574" ref="Z436"/>
    <hyperlink r:id="rId1575" ref="AN436"/>
    <hyperlink r:id="rId1576" ref="S437"/>
    <hyperlink r:id="rId1577" ref="W437"/>
    <hyperlink r:id="rId1578" ref="Z437"/>
    <hyperlink r:id="rId1579" ref="S438"/>
    <hyperlink r:id="rId1580" ref="W438"/>
    <hyperlink r:id="rId1581" ref="Z438"/>
    <hyperlink r:id="rId1582" ref="S439"/>
    <hyperlink r:id="rId1583" ref="W439"/>
    <hyperlink r:id="rId1584" ref="Z439"/>
    <hyperlink r:id="rId1585" ref="AE439"/>
    <hyperlink r:id="rId1586" ref="AN439"/>
    <hyperlink r:id="rId1587" ref="W440"/>
    <hyperlink r:id="rId1588" ref="AM440"/>
    <hyperlink r:id="rId1589" ref="S442"/>
    <hyperlink r:id="rId1590" ref="AN442"/>
    <hyperlink r:id="rId1591" ref="AO442"/>
    <hyperlink r:id="rId1592" ref="S443"/>
    <hyperlink r:id="rId1593" ref="W443"/>
    <hyperlink r:id="rId1594" ref="AF443"/>
    <hyperlink r:id="rId1595" ref="AG443"/>
    <hyperlink r:id="rId1596" ref="AL443"/>
    <hyperlink r:id="rId1597" ref="AN443"/>
    <hyperlink r:id="rId1598" ref="W444"/>
    <hyperlink r:id="rId1599" ref="Z444"/>
    <hyperlink r:id="rId1600" ref="AE444"/>
    <hyperlink r:id="rId1601" ref="AF444"/>
    <hyperlink r:id="rId1602" ref="AO444"/>
    <hyperlink r:id="rId1603" ref="AP444"/>
    <hyperlink r:id="rId1604" ref="S445"/>
    <hyperlink r:id="rId1605" ref="W445"/>
    <hyperlink r:id="rId1606" ref="Z445"/>
    <hyperlink r:id="rId1607" ref="AO445"/>
    <hyperlink r:id="rId1608" ref="S446"/>
    <hyperlink r:id="rId1609" ref="S447"/>
    <hyperlink r:id="rId1610" ref="W447"/>
    <hyperlink r:id="rId1611" ref="AD447"/>
    <hyperlink r:id="rId1612" ref="AE447"/>
    <hyperlink r:id="rId1613" ref="AF447"/>
    <hyperlink r:id="rId1614" ref="AG447"/>
    <hyperlink r:id="rId1615" ref="AI447"/>
    <hyperlink r:id="rId1616" ref="AL447"/>
    <hyperlink r:id="rId1617" ref="S448"/>
    <hyperlink r:id="rId1618" ref="W448"/>
    <hyperlink r:id="rId1619" ref="Y448"/>
    <hyperlink r:id="rId1620" ref="Z448"/>
    <hyperlink r:id="rId1621" ref="AA448"/>
    <hyperlink r:id="rId1622" ref="S449"/>
    <hyperlink r:id="rId1623" ref="AO449"/>
    <hyperlink r:id="rId1624" ref="S450"/>
    <hyperlink r:id="rId1625" ref="T450"/>
    <hyperlink r:id="rId1626" ref="W450"/>
    <hyperlink r:id="rId1627" ref="Y450"/>
    <hyperlink r:id="rId1628" ref="AE450"/>
    <hyperlink r:id="rId1629" ref="AJ450"/>
    <hyperlink r:id="rId1630" ref="AL450"/>
    <hyperlink r:id="rId1631" ref="S451"/>
    <hyperlink r:id="rId1632" ref="S452"/>
    <hyperlink r:id="rId1633" ref="W452"/>
    <hyperlink r:id="rId1634" ref="AE452"/>
    <hyperlink r:id="rId1635" ref="S453"/>
    <hyperlink r:id="rId1636" ref="W453"/>
    <hyperlink r:id="rId1637" ref="Y453"/>
    <hyperlink r:id="rId1638" ref="Z453"/>
    <hyperlink r:id="rId1639" ref="AK453"/>
    <hyperlink r:id="rId1640" ref="S454"/>
    <hyperlink r:id="rId1641" ref="W454"/>
    <hyperlink r:id="rId1642" ref="Y454"/>
    <hyperlink r:id="rId1643" ref="S455"/>
    <hyperlink r:id="rId1644" ref="W455"/>
    <hyperlink r:id="rId1645" ref="AE455"/>
    <hyperlink r:id="rId1646" ref="AI455"/>
    <hyperlink r:id="rId1647" ref="S456"/>
    <hyperlink r:id="rId1648" ref="W456"/>
    <hyperlink r:id="rId1649" ref="AG456"/>
    <hyperlink r:id="rId1650" ref="AN456"/>
    <hyperlink r:id="rId1651" ref="S457"/>
    <hyperlink r:id="rId1652" ref="U457"/>
    <hyperlink r:id="rId1653" ref="W457"/>
    <hyperlink r:id="rId1654" ref="Z457"/>
    <hyperlink r:id="rId1655" ref="AA457"/>
    <hyperlink r:id="rId1656" ref="AE457"/>
    <hyperlink r:id="rId1657" ref="AJ457"/>
    <hyperlink r:id="rId1658" ref="AL457"/>
    <hyperlink r:id="rId1659" ref="AN457"/>
    <hyperlink r:id="rId1660" ref="AO457"/>
    <hyperlink r:id="rId1661" ref="AP457"/>
    <hyperlink r:id="rId1662" ref="AS457"/>
    <hyperlink r:id="rId1663" ref="S458"/>
    <hyperlink r:id="rId1664" ref="W458"/>
    <hyperlink r:id="rId1665" ref="Y458"/>
    <hyperlink r:id="rId1666" ref="Z458"/>
    <hyperlink r:id="rId1667" ref="AE458"/>
    <hyperlink r:id="rId1668" ref="S459"/>
    <hyperlink r:id="rId1669" ref="S460"/>
    <hyperlink r:id="rId1670" ref="W460"/>
    <hyperlink r:id="rId1671" ref="Y460"/>
    <hyperlink r:id="rId1672" ref="Z460"/>
    <hyperlink r:id="rId1673" ref="AC460"/>
    <hyperlink r:id="rId1674" ref="AL460"/>
    <hyperlink r:id="rId1675" ref="AN460"/>
    <hyperlink r:id="rId1676" ref="AO460"/>
    <hyperlink r:id="rId1677" ref="AP460"/>
    <hyperlink r:id="rId1678" ref="S461"/>
    <hyperlink r:id="rId1679" ref="W461"/>
    <hyperlink r:id="rId1680" ref="S463"/>
    <hyperlink r:id="rId1681" ref="W463"/>
    <hyperlink r:id="rId1682" ref="Y463"/>
    <hyperlink r:id="rId1683" ref="Z463"/>
    <hyperlink r:id="rId1684" ref="AL463"/>
    <hyperlink r:id="rId1685" ref="S464"/>
    <hyperlink r:id="rId1686" ref="W464"/>
    <hyperlink r:id="rId1687" ref="Y464"/>
    <hyperlink r:id="rId1688" ref="Z464"/>
    <hyperlink r:id="rId1689" ref="S465"/>
    <hyperlink r:id="rId1690" ref="W465"/>
    <hyperlink r:id="rId1691" ref="Y465"/>
    <hyperlink r:id="rId1692" ref="Z465"/>
    <hyperlink r:id="rId1693" ref="AE465"/>
    <hyperlink r:id="rId1694" ref="AI465"/>
    <hyperlink r:id="rId1695" ref="S466"/>
    <hyperlink r:id="rId1696" ref="W467"/>
    <hyperlink r:id="rId1697" ref="AO467"/>
    <hyperlink r:id="rId1698" ref="S468"/>
    <hyperlink r:id="rId1699" ref="W468"/>
    <hyperlink r:id="rId1700" ref="Y468"/>
    <hyperlink r:id="rId1701" ref="Z468"/>
    <hyperlink r:id="rId1702" ref="AJ468"/>
    <hyperlink r:id="rId1703" ref="W469"/>
    <hyperlink r:id="rId1704" ref="AF469"/>
    <hyperlink r:id="rId1705" ref="AO469"/>
    <hyperlink r:id="rId1706" location="ZQUBN_155906" ref="AP469"/>
    <hyperlink r:id="rId1707" ref="W470"/>
    <hyperlink r:id="rId1708" ref="Y470"/>
    <hyperlink r:id="rId1709" ref="Z470"/>
    <hyperlink r:id="rId1710" ref="AN470"/>
    <hyperlink r:id="rId1711" ref="W471"/>
    <hyperlink r:id="rId1712" ref="Y471"/>
    <hyperlink r:id="rId1713" ref="Z471"/>
    <hyperlink r:id="rId1714" ref="Y472"/>
    <hyperlink r:id="rId1715" ref="Z472"/>
    <hyperlink r:id="rId1716" ref="AF472"/>
    <hyperlink r:id="rId1717" ref="S473"/>
    <hyperlink r:id="rId1718" ref="W473"/>
    <hyperlink r:id="rId1719" ref="Y473"/>
    <hyperlink r:id="rId1720" ref="Z473"/>
    <hyperlink r:id="rId1721" ref="AE473"/>
    <hyperlink r:id="rId1722" ref="AJ473"/>
    <hyperlink r:id="rId1723" ref="S474"/>
    <hyperlink r:id="rId1724" ref="AE474"/>
    <hyperlink r:id="rId1725" ref="W475"/>
    <hyperlink r:id="rId1726" ref="Y475"/>
    <hyperlink r:id="rId1727" ref="Z475"/>
    <hyperlink r:id="rId1728" ref="S476"/>
    <hyperlink r:id="rId1729" ref="W476"/>
    <hyperlink r:id="rId1730" ref="Y476"/>
    <hyperlink r:id="rId1731" ref="Z476"/>
    <hyperlink r:id="rId1732" ref="AN476"/>
    <hyperlink r:id="rId1733" ref="AE477"/>
    <hyperlink r:id="rId1734" ref="W479"/>
    <hyperlink r:id="rId1735" ref="AG479"/>
    <hyperlink r:id="rId1736" ref="AO479"/>
    <hyperlink r:id="rId1737" ref="S480"/>
    <hyperlink r:id="rId1738" ref="Y480"/>
    <hyperlink r:id="rId1739" ref="AN480"/>
    <hyperlink r:id="rId1740" ref="S481"/>
    <hyperlink r:id="rId1741" ref="T481"/>
    <hyperlink r:id="rId1742" ref="W481"/>
    <hyperlink r:id="rId1743" ref="Z481"/>
    <hyperlink r:id="rId1744" ref="S482"/>
    <hyperlink r:id="rId1745" ref="W482"/>
    <hyperlink r:id="rId1746" ref="Y482"/>
    <hyperlink r:id="rId1747" ref="Z482"/>
    <hyperlink r:id="rId1748" ref="AJ482"/>
    <hyperlink r:id="rId1749" ref="S483"/>
    <hyperlink r:id="rId1750" ref="W483"/>
    <hyperlink r:id="rId1751" ref="AE483"/>
    <hyperlink r:id="rId1752" ref="AO483"/>
    <hyperlink r:id="rId1753" ref="AP483"/>
    <hyperlink r:id="rId1754" ref="U484"/>
    <hyperlink r:id="rId1755" ref="W484"/>
    <hyperlink r:id="rId1756" ref="X484"/>
    <hyperlink r:id="rId1757" ref="Z484"/>
    <hyperlink r:id="rId1758" ref="AA484"/>
    <hyperlink r:id="rId1759" ref="S485"/>
    <hyperlink r:id="rId1760" ref="W485"/>
    <hyperlink r:id="rId1761" ref="AF485"/>
    <hyperlink r:id="rId1762" ref="AI485"/>
    <hyperlink r:id="rId1763" ref="AN485"/>
    <hyperlink r:id="rId1764" ref="S486"/>
    <hyperlink r:id="rId1765" ref="W486"/>
    <hyperlink r:id="rId1766" ref="Y486"/>
    <hyperlink r:id="rId1767" ref="W488"/>
    <hyperlink r:id="rId1768" ref="AD488"/>
    <hyperlink r:id="rId1769" ref="AE488"/>
    <hyperlink r:id="rId1770" ref="AF488"/>
    <hyperlink r:id="rId1771" ref="AG488"/>
    <hyperlink r:id="rId1772" ref="AI488"/>
    <hyperlink r:id="rId1773" ref="AL488"/>
    <hyperlink r:id="rId1774" ref="X489"/>
    <hyperlink r:id="rId1775" ref="Z489"/>
    <hyperlink r:id="rId1776" ref="AN489"/>
    <hyperlink r:id="rId1777" ref="AO489"/>
    <hyperlink r:id="rId1778" ref="AP489"/>
    <hyperlink r:id="rId1779" ref="S490"/>
    <hyperlink r:id="rId1780" ref="W490"/>
    <hyperlink r:id="rId1781" ref="AG490"/>
    <hyperlink r:id="rId1782" ref="AN490"/>
    <hyperlink r:id="rId1783" ref="AO490"/>
    <hyperlink r:id="rId1784" ref="AM491"/>
    <hyperlink r:id="rId1785" ref="S492"/>
    <hyperlink r:id="rId1786" ref="W492"/>
    <hyperlink r:id="rId1787" ref="X492"/>
    <hyperlink r:id="rId1788" ref="Y492"/>
    <hyperlink r:id="rId1789" ref="AE492"/>
    <hyperlink r:id="rId1790" ref="AF492"/>
    <hyperlink r:id="rId1791" ref="S493"/>
    <hyperlink r:id="rId1792" ref="AN493"/>
    <hyperlink r:id="rId1793" ref="S494"/>
    <hyperlink r:id="rId1794" ref="W494"/>
    <hyperlink r:id="rId1795" ref="S495"/>
    <hyperlink r:id="rId1796" ref="W495"/>
    <hyperlink r:id="rId1797" ref="AO495"/>
    <hyperlink r:id="rId1798" ref="S496"/>
    <hyperlink r:id="rId1799" ref="W496"/>
    <hyperlink r:id="rId1800" ref="Y496"/>
    <hyperlink r:id="rId1801" ref="Z496"/>
    <hyperlink r:id="rId1802" ref="AA496"/>
    <hyperlink r:id="rId1803" ref="AE496"/>
    <hyperlink r:id="rId1804" ref="AI496"/>
    <hyperlink r:id="rId1805" ref="AJ496"/>
    <hyperlink r:id="rId1806" ref="AO496"/>
    <hyperlink r:id="rId1807" ref="W497"/>
    <hyperlink r:id="rId1808" ref="X497"/>
    <hyperlink r:id="rId1809" ref="W498"/>
    <hyperlink r:id="rId1810" ref="AN498"/>
    <hyperlink r:id="rId1811" ref="AO498"/>
    <hyperlink r:id="rId1812" ref="S499"/>
    <hyperlink r:id="rId1813" ref="W499"/>
    <hyperlink r:id="rId1814" ref="S500"/>
    <hyperlink r:id="rId1815" ref="W500"/>
    <hyperlink r:id="rId1816" ref="Z500"/>
    <hyperlink r:id="rId1817" ref="S501"/>
    <hyperlink r:id="rId1818" ref="AE501"/>
    <hyperlink r:id="rId1819" ref="AK501"/>
    <hyperlink r:id="rId1820" ref="S502"/>
    <hyperlink r:id="rId1821" ref="W502"/>
    <hyperlink r:id="rId1822" ref="Z502"/>
    <hyperlink r:id="rId1823" ref="S503"/>
    <hyperlink r:id="rId1824" ref="W503"/>
    <hyperlink r:id="rId1825" ref="AK503"/>
    <hyperlink r:id="rId1826" ref="AN503"/>
    <hyperlink r:id="rId1827" ref="AO503"/>
    <hyperlink r:id="rId1828" ref="S504"/>
    <hyperlink r:id="rId1829" ref="T504"/>
    <hyperlink r:id="rId1830" ref="W504"/>
    <hyperlink r:id="rId1831" ref="X504"/>
    <hyperlink r:id="rId1832" ref="AL504"/>
    <hyperlink r:id="rId1833" ref="AM504"/>
    <hyperlink r:id="rId1834" ref="S505"/>
    <hyperlink r:id="rId1835" ref="AN505"/>
    <hyperlink r:id="rId1836" ref="S506"/>
    <hyperlink r:id="rId1837" ref="AO506"/>
    <hyperlink r:id="rId1838" ref="S508"/>
    <hyperlink r:id="rId1839" ref="W508"/>
    <hyperlink r:id="rId1840" ref="AF508"/>
    <hyperlink r:id="rId1841" ref="AL508"/>
    <hyperlink r:id="rId1842" ref="AN508"/>
    <hyperlink r:id="rId1843" ref="S509"/>
    <hyperlink r:id="rId1844" ref="W509"/>
    <hyperlink r:id="rId1845" ref="Y509"/>
    <hyperlink r:id="rId1846" ref="AN509"/>
    <hyperlink r:id="rId1847" ref="S510"/>
    <hyperlink r:id="rId1848" ref="AE510"/>
    <hyperlink r:id="rId1849" ref="S511"/>
    <hyperlink r:id="rId1850" ref="AE511"/>
    <hyperlink r:id="rId1851" ref="AL511"/>
    <hyperlink r:id="rId1852" ref="U512"/>
    <hyperlink r:id="rId1853" ref="W512"/>
    <hyperlink r:id="rId1854" ref="AL512"/>
    <hyperlink r:id="rId1855" ref="AN512"/>
    <hyperlink r:id="rId1856" ref="AO512"/>
    <hyperlink r:id="rId1857" ref="AP512"/>
    <hyperlink r:id="rId1858" ref="W513"/>
    <hyperlink r:id="rId1859" ref="Y513"/>
    <hyperlink r:id="rId1860" ref="Z513"/>
    <hyperlink r:id="rId1861" ref="S514"/>
    <hyperlink r:id="rId1862" ref="W514"/>
    <hyperlink r:id="rId1863" ref="Y514"/>
    <hyperlink r:id="rId1864" ref="Z514"/>
    <hyperlink r:id="rId1865" ref="AA514"/>
    <hyperlink r:id="rId1866" ref="AL514"/>
    <hyperlink r:id="rId1867" ref="AN514"/>
    <hyperlink r:id="rId1868" ref="AO514"/>
    <hyperlink r:id="rId1869" ref="S517"/>
    <hyperlink r:id="rId1870" ref="AE517"/>
    <hyperlink r:id="rId1871" ref="AH517"/>
    <hyperlink r:id="rId1872" ref="AL517"/>
    <hyperlink r:id="rId1873" ref="U518"/>
    <hyperlink r:id="rId1874" ref="W518"/>
    <hyperlink r:id="rId1875" ref="Z518"/>
    <hyperlink r:id="rId1876" ref="AC518"/>
    <hyperlink r:id="rId1877" ref="AL518"/>
    <hyperlink r:id="rId1878" ref="S519"/>
    <hyperlink r:id="rId1879" ref="W519"/>
    <hyperlink r:id="rId1880" ref="Z519"/>
    <hyperlink r:id="rId1881" ref="AE519"/>
    <hyperlink r:id="rId1882" ref="AF519"/>
    <hyperlink r:id="rId1883" ref="AG519"/>
    <hyperlink r:id="rId1884" ref="AJ519"/>
    <hyperlink r:id="rId1885" ref="AN519"/>
    <hyperlink r:id="rId1886" ref="S520"/>
    <hyperlink r:id="rId1887" ref="Y520"/>
    <hyperlink r:id="rId1888" ref="S521"/>
    <hyperlink r:id="rId1889" ref="W521"/>
    <hyperlink r:id="rId1890" ref="Z521"/>
    <hyperlink r:id="rId1891" ref="S522"/>
    <hyperlink r:id="rId1892" ref="S523"/>
    <hyperlink r:id="rId1893" ref="AM523"/>
    <hyperlink r:id="rId1894" ref="AO523"/>
    <hyperlink r:id="rId1895" ref="S524"/>
    <hyperlink r:id="rId1896" ref="AE524"/>
    <hyperlink r:id="rId1897" ref="W525"/>
    <hyperlink r:id="rId1898" ref="S526"/>
    <hyperlink r:id="rId1899" ref="W526"/>
    <hyperlink r:id="rId1900" ref="Y526"/>
    <hyperlink r:id="rId1901" ref="AE526"/>
    <hyperlink r:id="rId1902" ref="AF526"/>
    <hyperlink r:id="rId1903" ref="AG526"/>
    <hyperlink r:id="rId1904" ref="AN526"/>
    <hyperlink r:id="rId1905" ref="S527"/>
    <hyperlink r:id="rId1906" ref="W527"/>
    <hyperlink r:id="rId1907" ref="AF527"/>
    <hyperlink r:id="rId1908" ref="AL527"/>
    <hyperlink r:id="rId1909" ref="AO527"/>
    <hyperlink r:id="rId1910" ref="Y528"/>
    <hyperlink r:id="rId1911" ref="Z528"/>
    <hyperlink r:id="rId1912" ref="AE528"/>
    <hyperlink r:id="rId1913" ref="AK528"/>
    <hyperlink r:id="rId1914" ref="AL528"/>
    <hyperlink r:id="rId1915" ref="S530"/>
    <hyperlink r:id="rId1916" ref="W530"/>
    <hyperlink r:id="rId1917" ref="AE530"/>
    <hyperlink r:id="rId1918" ref="AG530"/>
    <hyperlink r:id="rId1919" ref="AI530"/>
    <hyperlink r:id="rId1920" ref="AN530"/>
    <hyperlink r:id="rId1921" ref="S531"/>
    <hyperlink r:id="rId1922" ref="W531"/>
    <hyperlink r:id="rId1923" ref="AE531"/>
    <hyperlink r:id="rId1924" ref="AF531"/>
    <hyperlink r:id="rId1925" ref="AK531"/>
    <hyperlink r:id="rId1926" ref="AN531"/>
    <hyperlink r:id="rId1927" ref="AP531"/>
    <hyperlink r:id="rId1928" ref="W532"/>
    <hyperlink r:id="rId1929" ref="S533"/>
    <hyperlink r:id="rId1930" ref="W533"/>
    <hyperlink r:id="rId1931" ref="Y533"/>
    <hyperlink r:id="rId1932" ref="Z533"/>
    <hyperlink r:id="rId1933" ref="S534"/>
    <hyperlink r:id="rId1934" ref="W534"/>
    <hyperlink r:id="rId1935" ref="AF534"/>
    <hyperlink r:id="rId1936" ref="S535"/>
    <hyperlink r:id="rId1937" ref="W535"/>
    <hyperlink r:id="rId1938" ref="X535"/>
    <hyperlink r:id="rId1939" ref="Z535"/>
    <hyperlink r:id="rId1940" ref="AA535"/>
    <hyperlink r:id="rId1941" ref="S536"/>
    <hyperlink r:id="rId1942" ref="T536"/>
    <hyperlink r:id="rId1943" ref="U536"/>
    <hyperlink r:id="rId1944" ref="W536"/>
    <hyperlink r:id="rId1945" ref="X536"/>
    <hyperlink r:id="rId1946" ref="Z536"/>
    <hyperlink r:id="rId1947" ref="AA536"/>
    <hyperlink r:id="rId1948" ref="AL536"/>
    <hyperlink r:id="rId1949" ref="S537"/>
    <hyperlink r:id="rId1950" ref="W537"/>
    <hyperlink r:id="rId1951" ref="Y537"/>
    <hyperlink r:id="rId1952" ref="AK537"/>
    <hyperlink r:id="rId1953" ref="AN537"/>
    <hyperlink r:id="rId1954" ref="W538"/>
    <hyperlink r:id="rId1955" ref="Z538"/>
    <hyperlink r:id="rId1956" ref="Y539"/>
    <hyperlink r:id="rId1957" ref="AE541"/>
    <hyperlink r:id="rId1958" ref="W542"/>
    <hyperlink r:id="rId1959" ref="AE542"/>
    <hyperlink r:id="rId1960" ref="AI542"/>
    <hyperlink r:id="rId1961" ref="AL542"/>
    <hyperlink r:id="rId1962" ref="S543"/>
    <hyperlink r:id="rId1963" ref="AO543"/>
    <hyperlink r:id="rId1964" ref="W544"/>
    <hyperlink r:id="rId1965" ref="AF544"/>
    <hyperlink r:id="rId1966" ref="S546"/>
    <hyperlink r:id="rId1967" ref="W546"/>
    <hyperlink r:id="rId1968" ref="AN546"/>
    <hyperlink r:id="rId1969" ref="S547"/>
    <hyperlink r:id="rId1970" ref="W547"/>
    <hyperlink r:id="rId1971" ref="Y547"/>
    <hyperlink r:id="rId1972" ref="Z547"/>
    <hyperlink r:id="rId1973" ref="AC547"/>
    <hyperlink r:id="rId1974" ref="AO547"/>
    <hyperlink r:id="rId1975" ref="S548"/>
    <hyperlink r:id="rId1976" ref="W548"/>
    <hyperlink r:id="rId1977" ref="Y548"/>
    <hyperlink r:id="rId1978" ref="AB548"/>
    <hyperlink r:id="rId1979" ref="AE548"/>
    <hyperlink r:id="rId1980" ref="AG548"/>
    <hyperlink r:id="rId1981" ref="AI548"/>
    <hyperlink r:id="rId1982" ref="AL548"/>
    <hyperlink r:id="rId1983" ref="AN548"/>
    <hyperlink r:id="rId1984" ref="AP548"/>
    <hyperlink r:id="rId1985" ref="S549"/>
    <hyperlink r:id="rId1986" ref="AO549"/>
    <hyperlink r:id="rId1987" ref="AP549"/>
    <hyperlink r:id="rId1988" ref="W550"/>
    <hyperlink r:id="rId1989" ref="Z550"/>
    <hyperlink r:id="rId1990" ref="AN550"/>
    <hyperlink r:id="rId1991" ref="S551"/>
    <hyperlink r:id="rId1992" ref="S553"/>
    <hyperlink r:id="rId1993" ref="AK553"/>
    <hyperlink r:id="rId1994" ref="AN553"/>
    <hyperlink r:id="rId1995" ref="S554"/>
    <hyperlink r:id="rId1996" ref="U554"/>
    <hyperlink r:id="rId1997" ref="W554"/>
    <hyperlink r:id="rId1998" ref="Z554"/>
    <hyperlink r:id="rId1999" ref="AO554"/>
    <hyperlink r:id="rId2000" ref="AE555"/>
    <hyperlink r:id="rId2001" ref="S556"/>
    <hyperlink r:id="rId2002" ref="W556"/>
    <hyperlink r:id="rId2003" ref="AF556"/>
    <hyperlink r:id="rId2004" ref="AL556"/>
    <hyperlink r:id="rId2005" ref="W557"/>
    <hyperlink r:id="rId2006" ref="Y557"/>
    <hyperlink r:id="rId2007" ref="Z557"/>
    <hyperlink r:id="rId2008" ref="S558"/>
    <hyperlink r:id="rId2009" ref="T558"/>
    <hyperlink r:id="rId2010" ref="W558"/>
    <hyperlink r:id="rId2011" ref="X558"/>
    <hyperlink r:id="rId2012" ref="AE558"/>
    <hyperlink r:id="rId2013" ref="S559"/>
    <hyperlink r:id="rId2014" ref="AE559"/>
    <hyperlink r:id="rId2015" ref="AK559"/>
    <hyperlink r:id="rId2016" ref="S560"/>
    <hyperlink r:id="rId2017" ref="Y560"/>
    <hyperlink r:id="rId2018" ref="Z560"/>
    <hyperlink r:id="rId2019" ref="AN560"/>
    <hyperlink r:id="rId2020" ref="S562"/>
    <hyperlink r:id="rId2021" ref="W562"/>
    <hyperlink r:id="rId2022" ref="X562"/>
    <hyperlink r:id="rId2023" ref="Y562"/>
    <hyperlink r:id="rId2024" ref="Z562"/>
    <hyperlink r:id="rId2025" ref="AO562"/>
    <hyperlink r:id="rId2026" ref="S563"/>
    <hyperlink r:id="rId2027" ref="W563"/>
    <hyperlink r:id="rId2028" ref="Z563"/>
    <hyperlink r:id="rId2029" ref="AJ563"/>
    <hyperlink r:id="rId2030" ref="AK563"/>
    <hyperlink r:id="rId2031" ref="AO563"/>
    <hyperlink r:id="rId2032" ref="S564"/>
    <hyperlink r:id="rId2033" ref="Y564"/>
    <hyperlink r:id="rId2034" ref="AM564"/>
    <hyperlink r:id="rId2035" ref="S565"/>
    <hyperlink r:id="rId2036" ref="W565"/>
    <hyperlink r:id="rId2037" ref="Y565"/>
    <hyperlink r:id="rId2038" ref="AF565"/>
    <hyperlink r:id="rId2039" ref="AN565"/>
    <hyperlink r:id="rId2040" ref="AP565"/>
    <hyperlink r:id="rId2041" ref="AS565"/>
    <hyperlink r:id="rId2042" ref="S566"/>
    <hyperlink r:id="rId2043" ref="W567"/>
    <hyperlink r:id="rId2044" ref="S568"/>
    <hyperlink r:id="rId2045" ref="S569"/>
    <hyperlink r:id="rId2046" ref="W569"/>
    <hyperlink r:id="rId2047" ref="S570"/>
    <hyperlink r:id="rId2048" ref="W570"/>
    <hyperlink r:id="rId2049" ref="AF570"/>
    <hyperlink r:id="rId2050" ref="AO570"/>
    <hyperlink r:id="rId2051" ref="S571"/>
    <hyperlink r:id="rId2052" ref="AE571"/>
    <hyperlink r:id="rId2053" ref="S572"/>
    <hyperlink r:id="rId2054" ref="S573"/>
    <hyperlink r:id="rId2055" ref="W573"/>
    <hyperlink r:id="rId2056" ref="Z574"/>
    <hyperlink r:id="rId2057" ref="S575"/>
    <hyperlink r:id="rId2058" ref="AO575"/>
    <hyperlink r:id="rId2059" ref="S576"/>
    <hyperlink r:id="rId2060" ref="S577"/>
    <hyperlink r:id="rId2061" ref="S578"/>
    <hyperlink r:id="rId2062" ref="W578"/>
    <hyperlink r:id="rId2063" ref="AF578"/>
    <hyperlink r:id="rId2064" ref="AG578"/>
    <hyperlink r:id="rId2065" ref="AN578"/>
    <hyperlink r:id="rId2066" ref="S579"/>
    <hyperlink r:id="rId2067" ref="AO579"/>
    <hyperlink r:id="rId2068" ref="S581"/>
    <hyperlink r:id="rId2069" ref="W582"/>
    <hyperlink r:id="rId2070" ref="AF582"/>
    <hyperlink r:id="rId2071" ref="AG582"/>
    <hyperlink r:id="rId2072" ref="AL582"/>
    <hyperlink r:id="rId2073" ref="S583"/>
    <hyperlink r:id="rId2074" ref="S584"/>
    <hyperlink r:id="rId2075" ref="Y584"/>
    <hyperlink r:id="rId2076" ref="AK584"/>
    <hyperlink r:id="rId2077" ref="AO584"/>
    <hyperlink r:id="rId2078" ref="S585"/>
    <hyperlink r:id="rId2079" ref="W585"/>
    <hyperlink r:id="rId2080" ref="Y585"/>
    <hyperlink r:id="rId2081" ref="Z585"/>
    <hyperlink r:id="rId2082" ref="AC585"/>
    <hyperlink r:id="rId2083" ref="S586"/>
    <hyperlink r:id="rId2084" ref="W586"/>
    <hyperlink r:id="rId2085" ref="AE586"/>
    <hyperlink r:id="rId2086" ref="AN586"/>
    <hyperlink r:id="rId2087" ref="S587"/>
    <hyperlink r:id="rId2088" ref="S588"/>
    <hyperlink r:id="rId2089" ref="S589"/>
    <hyperlink r:id="rId2090" ref="AE589"/>
    <hyperlink r:id="rId2091" ref="S590"/>
    <hyperlink r:id="rId2092" ref="AE590"/>
    <hyperlink r:id="rId2093" ref="S592"/>
    <hyperlink r:id="rId2094" ref="AE592"/>
    <hyperlink r:id="rId2095" ref="S593"/>
    <hyperlink r:id="rId2096" ref="U593"/>
    <hyperlink r:id="rId2097" ref="W593"/>
    <hyperlink r:id="rId2098" ref="Y593"/>
    <hyperlink r:id="rId2099" ref="Z593"/>
    <hyperlink r:id="rId2100" ref="AD593"/>
    <hyperlink r:id="rId2101" ref="AL593"/>
    <hyperlink r:id="rId2102" ref="S594"/>
    <hyperlink r:id="rId2103" ref="AN594"/>
    <hyperlink r:id="rId2104" ref="AS594"/>
    <hyperlink r:id="rId2105" ref="S595"/>
    <hyperlink r:id="rId2106" ref="W595"/>
    <hyperlink r:id="rId2107" ref="Z595"/>
    <hyperlink r:id="rId2108" ref="AE595"/>
    <hyperlink r:id="rId2109" ref="S597"/>
    <hyperlink r:id="rId2110" ref="W597"/>
    <hyperlink r:id="rId2111" ref="Z597"/>
    <hyperlink r:id="rId2112" ref="AN597"/>
    <hyperlink r:id="rId2113" ref="S598"/>
    <hyperlink r:id="rId2114" ref="W598"/>
    <hyperlink r:id="rId2115" ref="Y598"/>
    <hyperlink r:id="rId2116" ref="Z598"/>
    <hyperlink r:id="rId2117" ref="AA598"/>
    <hyperlink r:id="rId2118" ref="AD598"/>
    <hyperlink r:id="rId2119" ref="AJ598"/>
    <hyperlink r:id="rId2120" ref="AL598"/>
    <hyperlink r:id="rId2121" ref="AN598"/>
    <hyperlink r:id="rId2122" ref="AP598"/>
    <hyperlink r:id="rId2123" ref="W599"/>
    <hyperlink r:id="rId2124" ref="Z599"/>
    <hyperlink r:id="rId2125" ref="AA599"/>
    <hyperlink r:id="rId2126" ref="AB599"/>
    <hyperlink r:id="rId2127" ref="AD599"/>
    <hyperlink r:id="rId2128" ref="W600"/>
    <hyperlink r:id="rId2129" ref="AO600"/>
    <hyperlink r:id="rId2130" ref="S601"/>
    <hyperlink r:id="rId2131" ref="S603"/>
    <hyperlink r:id="rId2132" ref="T603"/>
    <hyperlink r:id="rId2133" ref="W603"/>
    <hyperlink r:id="rId2134" ref="Z603"/>
    <hyperlink r:id="rId2135" ref="AE603"/>
    <hyperlink r:id="rId2136" ref="AF603"/>
    <hyperlink r:id="rId2137" ref="AL603"/>
    <hyperlink r:id="rId2138" ref="AN603"/>
    <hyperlink r:id="rId2139" ref="AO603"/>
    <hyperlink r:id="rId2140" ref="S604"/>
    <hyperlink r:id="rId2141" ref="W604"/>
    <hyperlink r:id="rId2142" ref="Z604"/>
    <hyperlink r:id="rId2143" ref="AE604"/>
    <hyperlink r:id="rId2144" ref="AL604"/>
    <hyperlink r:id="rId2145" ref="AN604"/>
    <hyperlink r:id="rId2146" ref="S606"/>
    <hyperlink r:id="rId2147" ref="W606"/>
    <hyperlink r:id="rId2148" ref="Y606"/>
    <hyperlink r:id="rId2149" ref="Z606"/>
    <hyperlink r:id="rId2150" ref="AJ606"/>
    <hyperlink r:id="rId2151" ref="S608"/>
    <hyperlink r:id="rId2152" ref="S609"/>
    <hyperlink r:id="rId2153" ref="Y609"/>
    <hyperlink r:id="rId2154" ref="AK609"/>
    <hyperlink r:id="rId2155" ref="S610"/>
    <hyperlink r:id="rId2156" ref="W610"/>
    <hyperlink r:id="rId2157" ref="Z610"/>
    <hyperlink r:id="rId2158" ref="AE610"/>
    <hyperlink r:id="rId2159" ref="AL610"/>
    <hyperlink r:id="rId2160" ref="W611"/>
    <hyperlink r:id="rId2161" ref="AN611"/>
    <hyperlink r:id="rId2162" ref="S612"/>
    <hyperlink r:id="rId2163" ref="AE612"/>
    <hyperlink r:id="rId2164" ref="W613"/>
    <hyperlink r:id="rId2165" ref="AE613"/>
    <hyperlink r:id="rId2166" ref="AG613"/>
    <hyperlink r:id="rId2167" ref="AI613"/>
    <hyperlink r:id="rId2168" ref="AL613"/>
    <hyperlink r:id="rId2169" ref="S614"/>
    <hyperlink r:id="rId2170" ref="W614"/>
    <hyperlink r:id="rId2171" ref="AE614"/>
    <hyperlink r:id="rId2172" ref="AF614"/>
    <hyperlink r:id="rId2173" ref="AH614"/>
    <hyperlink r:id="rId2174" ref="AL614"/>
    <hyperlink r:id="rId2175" ref="U615"/>
    <hyperlink r:id="rId2176" ref="W615"/>
    <hyperlink r:id="rId2177" ref="Y615"/>
    <hyperlink r:id="rId2178" ref="AE615"/>
    <hyperlink r:id="rId2179" ref="AL615"/>
    <hyperlink r:id="rId2180" ref="AM615"/>
    <hyperlink r:id="rId2181" ref="AN615"/>
    <hyperlink r:id="rId2182" ref="AP615"/>
    <hyperlink r:id="rId2183" ref="W616"/>
    <hyperlink r:id="rId2184" ref="AK616"/>
    <hyperlink r:id="rId2185" ref="S617"/>
    <hyperlink r:id="rId2186" ref="W617"/>
    <hyperlink r:id="rId2187" ref="Z617"/>
    <hyperlink r:id="rId2188" ref="Y618"/>
    <hyperlink r:id="rId2189" ref="AJ618"/>
    <hyperlink r:id="rId2190" ref="S619"/>
    <hyperlink r:id="rId2191" ref="W619"/>
    <hyperlink r:id="rId2192" ref="Y619"/>
    <hyperlink r:id="rId2193" ref="AE619"/>
    <hyperlink r:id="rId2194" ref="S620"/>
    <hyperlink r:id="rId2195" ref="AE620"/>
    <hyperlink r:id="rId2196" ref="AG620"/>
    <hyperlink r:id="rId2197" ref="S621"/>
    <hyperlink r:id="rId2198" ref="Z621"/>
    <hyperlink r:id="rId2199" ref="AE621"/>
    <hyperlink r:id="rId2200" ref="AJ621"/>
    <hyperlink r:id="rId2201" ref="S622"/>
    <hyperlink r:id="rId2202" ref="W622"/>
    <hyperlink r:id="rId2203" ref="Z622"/>
    <hyperlink r:id="rId2204" ref="AN622"/>
    <hyperlink r:id="rId2205" ref="AS622"/>
    <hyperlink r:id="rId2206" ref="S623"/>
    <hyperlink r:id="rId2207" ref="W623"/>
    <hyperlink r:id="rId2208" ref="Y623"/>
    <hyperlink r:id="rId2209" ref="Z623"/>
    <hyperlink r:id="rId2210" ref="AF623"/>
    <hyperlink r:id="rId2211" ref="AG623"/>
    <hyperlink r:id="rId2212" ref="AN623"/>
    <hyperlink r:id="rId2213" ref="S624"/>
    <hyperlink r:id="rId2214" ref="W624"/>
    <hyperlink r:id="rId2215" ref="Y624"/>
    <hyperlink r:id="rId2216" ref="Z624"/>
    <hyperlink r:id="rId2217" ref="W625"/>
    <hyperlink r:id="rId2218" ref="Y625"/>
    <hyperlink r:id="rId2219" ref="Z625"/>
    <hyperlink r:id="rId2220" ref="W626"/>
    <hyperlink r:id="rId2221" ref="W627"/>
    <hyperlink r:id="rId2222" ref="AD627"/>
    <hyperlink r:id="rId2223" ref="AE627"/>
    <hyperlink r:id="rId2224" ref="AF627"/>
    <hyperlink r:id="rId2225" ref="AI627"/>
    <hyperlink r:id="rId2226" ref="AL627"/>
    <hyperlink r:id="rId2227" ref="S628"/>
    <hyperlink r:id="rId2228" ref="W628"/>
    <hyperlink r:id="rId2229" ref="Y628"/>
    <hyperlink r:id="rId2230" ref="Z628"/>
    <hyperlink r:id="rId2231" ref="AE628"/>
    <hyperlink r:id="rId2232" ref="AJ628"/>
    <hyperlink r:id="rId2233" ref="AN628"/>
    <hyperlink r:id="rId2234" ref="AO628"/>
    <hyperlink r:id="rId2235" ref="S629"/>
    <hyperlink r:id="rId2236" ref="W629"/>
    <hyperlink r:id="rId2237" ref="Y629"/>
    <hyperlink r:id="rId2238" ref="Z629"/>
    <hyperlink r:id="rId2239" ref="AO629"/>
    <hyperlink r:id="rId2240" ref="S633"/>
    <hyperlink r:id="rId2241" ref="W633"/>
    <hyperlink r:id="rId2242" ref="Z633"/>
    <hyperlink r:id="rId2243" ref="AE633"/>
    <hyperlink r:id="rId2244" ref="AE634"/>
    <hyperlink r:id="rId2245" ref="W635"/>
    <hyperlink r:id="rId2246" ref="Z635"/>
    <hyperlink r:id="rId2247" ref="S636"/>
    <hyperlink r:id="rId2248" ref="AK636"/>
    <hyperlink r:id="rId2249" ref="AM636"/>
    <hyperlink r:id="rId2250" ref="W637"/>
    <hyperlink r:id="rId2251" ref="Z637"/>
    <hyperlink r:id="rId2252" ref="AM637"/>
    <hyperlink r:id="rId2253" ref="W638"/>
    <hyperlink r:id="rId2254" ref="AE638"/>
    <hyperlink r:id="rId2255" ref="AK638"/>
    <hyperlink r:id="rId2256" ref="W639"/>
    <hyperlink r:id="rId2257" ref="AE639"/>
    <hyperlink r:id="rId2258" ref="AL639"/>
    <hyperlink r:id="rId2259" ref="S641"/>
    <hyperlink r:id="rId2260" ref="W641"/>
    <hyperlink r:id="rId2261" ref="Y641"/>
    <hyperlink r:id="rId2262" ref="Z641"/>
    <hyperlink r:id="rId2263" ref="AJ641"/>
    <hyperlink r:id="rId2264" ref="S642"/>
    <hyperlink r:id="rId2265" ref="X642"/>
    <hyperlink r:id="rId2266" ref="AL642"/>
    <hyperlink r:id="rId2267" ref="S643"/>
    <hyperlink r:id="rId2268" ref="W643"/>
    <hyperlink r:id="rId2269" ref="Z643"/>
    <hyperlink r:id="rId2270" ref="AO643"/>
    <hyperlink r:id="rId2271" ref="S644"/>
    <hyperlink r:id="rId2272" ref="AN644"/>
    <hyperlink r:id="rId2273" ref="S645"/>
    <hyperlink r:id="rId2274" ref="AN645"/>
    <hyperlink r:id="rId2275" ref="S646"/>
    <hyperlink r:id="rId2276" ref="W646"/>
    <hyperlink r:id="rId2277" ref="AD646"/>
    <hyperlink r:id="rId2278" ref="AE646"/>
    <hyperlink r:id="rId2279" ref="AG646"/>
    <hyperlink r:id="rId2280" ref="AI646"/>
    <hyperlink r:id="rId2281" ref="AL646"/>
    <hyperlink r:id="rId2282" ref="AP646"/>
    <hyperlink r:id="rId2283" ref="S647"/>
    <hyperlink r:id="rId2284" ref="T647"/>
    <hyperlink r:id="rId2285" ref="W647"/>
    <hyperlink r:id="rId2286" ref="AE647"/>
    <hyperlink r:id="rId2287" ref="AF647"/>
    <hyperlink r:id="rId2288" ref="AI647"/>
    <hyperlink r:id="rId2289" ref="AJ647"/>
    <hyperlink r:id="rId2290" ref="S648"/>
    <hyperlink r:id="rId2291" ref="W648"/>
    <hyperlink r:id="rId2292" ref="AE648"/>
    <hyperlink r:id="rId2293" ref="AL648"/>
    <hyperlink r:id="rId2294" ref="S649"/>
    <hyperlink r:id="rId2295" ref="S650"/>
    <hyperlink r:id="rId2296" ref="S651"/>
    <hyperlink r:id="rId2297" ref="AL651"/>
    <hyperlink r:id="rId2298" ref="Y652"/>
    <hyperlink r:id="rId2299" ref="Z652"/>
    <hyperlink r:id="rId2300" ref="S653"/>
    <hyperlink r:id="rId2301" ref="S654"/>
    <hyperlink r:id="rId2302" ref="T654"/>
    <hyperlink r:id="rId2303" ref="W654"/>
    <hyperlink r:id="rId2304" ref="AE654"/>
    <hyperlink r:id="rId2305" ref="AG654"/>
    <hyperlink r:id="rId2306" ref="AJ654"/>
    <hyperlink r:id="rId2307" ref="AN654"/>
    <hyperlink r:id="rId2308" ref="AO654"/>
    <hyperlink r:id="rId2309" ref="S655"/>
    <hyperlink r:id="rId2310" ref="W655"/>
    <hyperlink r:id="rId2311" ref="Y655"/>
    <hyperlink r:id="rId2312" ref="Z655"/>
    <hyperlink r:id="rId2313" ref="AA655"/>
    <hyperlink r:id="rId2314" ref="AE655"/>
    <hyperlink r:id="rId2315" ref="AI655"/>
    <hyperlink r:id="rId2316" ref="AJ655"/>
    <hyperlink r:id="rId2317" ref="S656"/>
    <hyperlink r:id="rId2318" ref="Z656"/>
    <hyperlink r:id="rId2319" ref="AN656"/>
    <hyperlink r:id="rId2320" ref="AP656"/>
    <hyperlink r:id="rId2321" ref="S657"/>
    <hyperlink r:id="rId2322" ref="W657"/>
    <hyperlink r:id="rId2323" ref="Y657"/>
    <hyperlink r:id="rId2324" ref="Z657"/>
    <hyperlink r:id="rId2325" ref="AN657"/>
    <hyperlink r:id="rId2326" ref="W659"/>
    <hyperlink r:id="rId2327" ref="AK659"/>
    <hyperlink r:id="rId2328" ref="S660"/>
    <hyperlink r:id="rId2329" ref="W660"/>
    <hyperlink r:id="rId2330" ref="Z660"/>
    <hyperlink r:id="rId2331" ref="AE660"/>
    <hyperlink r:id="rId2332" ref="AL660"/>
    <hyperlink r:id="rId2333" ref="S661"/>
    <hyperlink r:id="rId2334" ref="W661"/>
    <hyperlink r:id="rId2335" ref="AO661"/>
    <hyperlink r:id="rId2336" ref="S662"/>
    <hyperlink r:id="rId2337" ref="W662"/>
    <hyperlink r:id="rId2338" ref="Z662"/>
    <hyperlink r:id="rId2339" ref="W663"/>
    <hyperlink r:id="rId2340" ref="AO663"/>
    <hyperlink r:id="rId2341" ref="W664"/>
    <hyperlink r:id="rId2342" ref="AE664"/>
    <hyperlink r:id="rId2343" ref="AO664"/>
    <hyperlink r:id="rId2344" ref="S666"/>
    <hyperlink r:id="rId2345" ref="W666"/>
    <hyperlink r:id="rId2346" ref="Y666"/>
    <hyperlink r:id="rId2347" ref="Z666"/>
    <hyperlink r:id="rId2348" ref="AA666"/>
    <hyperlink r:id="rId2349" ref="AD666"/>
    <hyperlink r:id="rId2350" ref="AJ666"/>
    <hyperlink r:id="rId2351" ref="S667"/>
    <hyperlink r:id="rId2352" ref="S668"/>
    <hyperlink r:id="rId2353" ref="W668"/>
    <hyperlink r:id="rId2354" ref="Z668"/>
    <hyperlink r:id="rId2355" ref="AO668"/>
    <hyperlink r:id="rId2356" ref="S669"/>
    <hyperlink r:id="rId2357" ref="W669"/>
    <hyperlink r:id="rId2358" ref="Y669"/>
    <hyperlink r:id="rId2359" ref="Z669"/>
    <hyperlink r:id="rId2360" ref="AJ669"/>
    <hyperlink r:id="rId2361" ref="AN669"/>
    <hyperlink r:id="rId2362" ref="S670"/>
    <hyperlink r:id="rId2363" ref="AE670"/>
    <hyperlink r:id="rId2364" ref="AH670"/>
    <hyperlink r:id="rId2365" ref="AL670"/>
    <hyperlink r:id="rId2366" ref="S671"/>
    <hyperlink r:id="rId2367" ref="U671"/>
    <hyperlink r:id="rId2368" ref="W671"/>
    <hyperlink r:id="rId2369" ref="Z671"/>
    <hyperlink r:id="rId2370" ref="AC671"/>
    <hyperlink r:id="rId2371" ref="AE671"/>
    <hyperlink r:id="rId2372" ref="AJ671"/>
    <hyperlink r:id="rId2373" ref="S672"/>
    <hyperlink r:id="rId2374" ref="T672"/>
    <hyperlink r:id="rId2375" ref="W672"/>
    <hyperlink r:id="rId2376" ref="Z672"/>
    <hyperlink r:id="rId2377" ref="AE672"/>
    <hyperlink r:id="rId2378" ref="AP672"/>
    <hyperlink r:id="rId2379" ref="W673"/>
    <hyperlink r:id="rId2380" ref="W674"/>
    <hyperlink r:id="rId2381" ref="S677"/>
    <hyperlink r:id="rId2382" ref="W677"/>
    <hyperlink r:id="rId2383" ref="AK677"/>
    <hyperlink r:id="rId2384" ref="S679"/>
    <hyperlink r:id="rId2385" ref="AO679"/>
    <hyperlink r:id="rId2386" ref="W680"/>
    <hyperlink r:id="rId2387" ref="AL680"/>
    <hyperlink r:id="rId2388" ref="W681"/>
    <hyperlink r:id="rId2389" ref="Y681"/>
    <hyperlink r:id="rId2390" ref="Z681"/>
    <hyperlink r:id="rId2391" ref="AD681"/>
    <hyperlink r:id="rId2392" ref="AN681"/>
    <hyperlink r:id="rId2393" ref="W682"/>
    <hyperlink r:id="rId2394" ref="X682"/>
    <hyperlink r:id="rId2395" ref="Z682"/>
    <hyperlink r:id="rId2396" ref="S683"/>
    <hyperlink r:id="rId2397" ref="W683"/>
    <hyperlink r:id="rId2398" ref="Y683"/>
    <hyperlink r:id="rId2399" ref="Z683"/>
    <hyperlink r:id="rId2400" ref="AA683"/>
    <hyperlink r:id="rId2401" ref="AD683"/>
    <hyperlink r:id="rId2402" ref="AE683"/>
    <hyperlink r:id="rId2403" ref="AJ683"/>
    <hyperlink r:id="rId2404" ref="S684"/>
    <hyperlink r:id="rId2405" ref="S686"/>
    <hyperlink r:id="rId2406" ref="W686"/>
    <hyperlink r:id="rId2407" ref="X686"/>
    <hyperlink r:id="rId2408" ref="Y686"/>
    <hyperlink r:id="rId2409" ref="Z686"/>
    <hyperlink r:id="rId2410" ref="AE686"/>
    <hyperlink r:id="rId2411" ref="AG686"/>
    <hyperlink r:id="rId2412" ref="AL686"/>
    <hyperlink r:id="rId2413" ref="AN686"/>
    <hyperlink r:id="rId2414" ref="S687"/>
    <hyperlink r:id="rId2415" ref="W687"/>
    <hyperlink r:id="rId2416" ref="Z687"/>
    <hyperlink r:id="rId2417" ref="AA687"/>
    <hyperlink r:id="rId2418" ref="AL687"/>
    <hyperlink r:id="rId2419" ref="S688"/>
    <hyperlink r:id="rId2420" ref="AE688"/>
    <hyperlink r:id="rId2421" ref="AP688"/>
    <hyperlink r:id="rId2422" ref="S689"/>
    <hyperlink r:id="rId2423" ref="Z689"/>
    <hyperlink r:id="rId2424" ref="AN689"/>
    <hyperlink r:id="rId2425" ref="S690"/>
    <hyperlink r:id="rId2426" ref="W690"/>
    <hyperlink r:id="rId2427" ref="Y690"/>
    <hyperlink r:id="rId2428" ref="Z690"/>
    <hyperlink r:id="rId2429" ref="S691"/>
    <hyperlink r:id="rId2430" ref="W691"/>
    <hyperlink r:id="rId2431" ref="S692"/>
    <hyperlink r:id="rId2432" ref="W692"/>
    <hyperlink r:id="rId2433" ref="AE692"/>
    <hyperlink r:id="rId2434" ref="AH692"/>
    <hyperlink r:id="rId2435" ref="AI692"/>
    <hyperlink r:id="rId2436" ref="AL692"/>
    <hyperlink r:id="rId2437" ref="S693"/>
    <hyperlink r:id="rId2438" ref="S694"/>
    <hyperlink r:id="rId2439" ref="W694"/>
    <hyperlink r:id="rId2440" ref="Y694"/>
    <hyperlink r:id="rId2441" ref="AN694"/>
    <hyperlink r:id="rId2442" ref="S695"/>
    <hyperlink r:id="rId2443" ref="Y695"/>
    <hyperlink r:id="rId2444" ref="S696"/>
    <hyperlink r:id="rId2445" ref="W696"/>
    <hyperlink r:id="rId2446" ref="S697"/>
    <hyperlink r:id="rId2447" ref="W697"/>
    <hyperlink r:id="rId2448" ref="Y697"/>
    <hyperlink r:id="rId2449" ref="AM697"/>
    <hyperlink r:id="rId2450" ref="AN697"/>
    <hyperlink r:id="rId2451" ref="S698"/>
    <hyperlink r:id="rId2452" ref="W698"/>
    <hyperlink r:id="rId2453" ref="Y698"/>
    <hyperlink r:id="rId2454" ref="Z698"/>
    <hyperlink r:id="rId2455" ref="AE698"/>
    <hyperlink r:id="rId2456" ref="AK698"/>
    <hyperlink r:id="rId2457" ref="AN698"/>
    <hyperlink r:id="rId2458" ref="S699"/>
    <hyperlink r:id="rId2459" ref="AE699"/>
    <hyperlink r:id="rId2460" ref="AL699"/>
    <hyperlink r:id="rId2461" ref="S700"/>
    <hyperlink r:id="rId2462" ref="S701"/>
    <hyperlink r:id="rId2463" ref="AN701"/>
    <hyperlink r:id="rId2464" ref="S702"/>
    <hyperlink r:id="rId2465" ref="AN702"/>
    <hyperlink r:id="rId2466" ref="S703"/>
    <hyperlink r:id="rId2467" ref="W703"/>
    <hyperlink r:id="rId2468" ref="Y703"/>
    <hyperlink r:id="rId2469" ref="Z703"/>
    <hyperlink r:id="rId2470" ref="AC703"/>
    <hyperlink r:id="rId2471" ref="AE703"/>
    <hyperlink r:id="rId2472" ref="AO703"/>
    <hyperlink r:id="rId2473" ref="S704"/>
    <hyperlink r:id="rId2474" ref="AE704"/>
    <hyperlink r:id="rId2475" ref="W705"/>
    <hyperlink r:id="rId2476" ref="Z705"/>
    <hyperlink r:id="rId2477" ref="S706"/>
    <hyperlink r:id="rId2478" ref="AN706"/>
    <hyperlink r:id="rId2479" ref="AO706"/>
    <hyperlink r:id="rId2480" ref="S707"/>
    <hyperlink r:id="rId2481" ref="AE707"/>
    <hyperlink r:id="rId2482" ref="S708"/>
    <hyperlink r:id="rId2483" ref="W708"/>
    <hyperlink r:id="rId2484" ref="Z708"/>
    <hyperlink r:id="rId2485" ref="AN708"/>
    <hyperlink r:id="rId2486" ref="S709"/>
    <hyperlink r:id="rId2487" ref="W709"/>
    <hyperlink r:id="rId2488" ref="AE709"/>
    <hyperlink r:id="rId2489" ref="AL709"/>
    <hyperlink r:id="rId2490" ref="U710"/>
    <hyperlink r:id="rId2491" ref="W710"/>
    <hyperlink r:id="rId2492" ref="Z710"/>
    <hyperlink r:id="rId2493" ref="AC710"/>
    <hyperlink r:id="rId2494" ref="AI710"/>
    <hyperlink r:id="rId2495" ref="AL710"/>
    <hyperlink r:id="rId2496" ref="S711"/>
    <hyperlink r:id="rId2497" ref="AE711"/>
    <hyperlink r:id="rId2498" ref="AO711"/>
    <hyperlink r:id="rId2499" ref="S712"/>
    <hyperlink r:id="rId2500" ref="W712"/>
    <hyperlink r:id="rId2501" ref="Y712"/>
    <hyperlink r:id="rId2502" ref="Z712"/>
    <hyperlink r:id="rId2503" ref="AA712"/>
    <hyperlink r:id="rId2504" ref="AB712"/>
    <hyperlink r:id="rId2505" ref="AD712"/>
    <hyperlink r:id="rId2506" ref="AJ712"/>
    <hyperlink r:id="rId2507" ref="AN712"/>
    <hyperlink r:id="rId2508" ref="AO712"/>
    <hyperlink r:id="rId2509" ref="S713"/>
    <hyperlink r:id="rId2510" ref="AD713"/>
    <hyperlink r:id="rId2511" ref="AE713"/>
    <hyperlink r:id="rId2512" ref="S715"/>
    <hyperlink r:id="rId2513" ref="W715"/>
    <hyperlink r:id="rId2514" ref="Z715"/>
    <hyperlink r:id="rId2515" ref="AN715"/>
    <hyperlink r:id="rId2516" ref="AO715"/>
    <hyperlink r:id="rId2517" ref="AP715"/>
    <hyperlink r:id="rId2518" ref="AS715"/>
    <hyperlink r:id="rId2519" ref="S716"/>
    <hyperlink r:id="rId2520" ref="W716"/>
    <hyperlink r:id="rId2521" ref="Y716"/>
    <hyperlink r:id="rId2522" ref="Z716"/>
    <hyperlink r:id="rId2523" ref="AK716"/>
    <hyperlink r:id="rId2524" ref="AN716"/>
    <hyperlink r:id="rId2525" ref="AO716"/>
    <hyperlink r:id="rId2526" ref="W717"/>
    <hyperlink r:id="rId2527" ref="AN717"/>
    <hyperlink r:id="rId2528" ref="S718"/>
    <hyperlink r:id="rId2529" ref="W718"/>
    <hyperlink r:id="rId2530" ref="AA718"/>
    <hyperlink r:id="rId2531" ref="AE718"/>
    <hyperlink r:id="rId2532" ref="AL718"/>
    <hyperlink r:id="rId2533" ref="AN718"/>
    <hyperlink r:id="rId2534" ref="W719"/>
    <hyperlink r:id="rId2535" ref="S720"/>
    <hyperlink r:id="rId2536" ref="W720"/>
    <hyperlink r:id="rId2537" ref="Y720"/>
    <hyperlink r:id="rId2538" ref="Z720"/>
    <hyperlink r:id="rId2539" ref="S721"/>
    <hyperlink r:id="rId2540" ref="W721"/>
    <hyperlink r:id="rId2541" ref="Z721"/>
    <hyperlink r:id="rId2542" ref="AG721"/>
    <hyperlink r:id="rId2543" ref="AO721"/>
    <hyperlink r:id="rId2544" ref="AP721"/>
    <hyperlink r:id="rId2545" ref="S722"/>
    <hyperlink r:id="rId2546" ref="W722"/>
    <hyperlink r:id="rId2547" ref="Y722"/>
    <hyperlink r:id="rId2548" ref="Z722"/>
    <hyperlink r:id="rId2549" ref="S723"/>
    <hyperlink r:id="rId2550" ref="W723"/>
    <hyperlink r:id="rId2551" ref="Z723"/>
    <hyperlink r:id="rId2552" ref="W724"/>
    <hyperlink r:id="rId2553" ref="AE724"/>
    <hyperlink r:id="rId2554" ref="AF724"/>
    <hyperlink r:id="rId2555" ref="AG724"/>
    <hyperlink r:id="rId2556" ref="S725"/>
    <hyperlink r:id="rId2557" ref="W725"/>
    <hyperlink r:id="rId2558" ref="Z725"/>
    <hyperlink r:id="rId2559" ref="AO725"/>
    <hyperlink r:id="rId2560" ref="AP725"/>
    <hyperlink r:id="rId2561" ref="S726"/>
    <hyperlink r:id="rId2562" ref="W726"/>
    <hyperlink r:id="rId2563" ref="S727"/>
    <hyperlink r:id="rId2564" ref="W727"/>
    <hyperlink r:id="rId2565" ref="Z727"/>
    <hyperlink r:id="rId2566" ref="AE727"/>
    <hyperlink r:id="rId2567" ref="AL727"/>
    <hyperlink r:id="rId2568" ref="S728"/>
    <hyperlink r:id="rId2569" ref="W728"/>
    <hyperlink r:id="rId2570" ref="Y728"/>
    <hyperlink r:id="rId2571" ref="Z728"/>
    <hyperlink r:id="rId2572" ref="AE728"/>
    <hyperlink r:id="rId2573" ref="AI728"/>
    <hyperlink r:id="rId2574" ref="AJ728"/>
    <hyperlink r:id="rId2575" ref="AL728"/>
    <hyperlink r:id="rId2576" ref="AM728"/>
    <hyperlink r:id="rId2577" ref="AN728"/>
    <hyperlink r:id="rId2578" ref="AO728"/>
    <hyperlink r:id="rId2579" ref="W729"/>
    <hyperlink r:id="rId2580" ref="AF729"/>
    <hyperlink r:id="rId2581" ref="AK729"/>
    <hyperlink r:id="rId2582" ref="S730"/>
    <hyperlink r:id="rId2583" ref="W730"/>
    <hyperlink r:id="rId2584" ref="AN730"/>
    <hyperlink r:id="rId2585" ref="S731"/>
    <hyperlink r:id="rId2586" ref="T731"/>
    <hyperlink r:id="rId2587" ref="W731"/>
    <hyperlink r:id="rId2588" ref="Z731"/>
    <hyperlink r:id="rId2589" ref="AH731"/>
    <hyperlink r:id="rId2590" ref="AJ731"/>
    <hyperlink r:id="rId2591" ref="AL731"/>
    <hyperlink r:id="rId2592" ref="AP731"/>
    <hyperlink r:id="rId2593" ref="S732"/>
    <hyperlink r:id="rId2594" ref="W732"/>
    <hyperlink r:id="rId2595" ref="Z732"/>
    <hyperlink r:id="rId2596" ref="AE732"/>
    <hyperlink r:id="rId2597" ref="AN732"/>
    <hyperlink r:id="rId2598" ref="AO732"/>
    <hyperlink r:id="rId2599" ref="S733"/>
    <hyperlink r:id="rId2600" ref="S734"/>
    <hyperlink r:id="rId2601" ref="AO734"/>
    <hyperlink r:id="rId2602" ref="S736"/>
    <hyperlink r:id="rId2603" ref="T736"/>
    <hyperlink r:id="rId2604" ref="W736"/>
    <hyperlink r:id="rId2605" ref="Z736"/>
    <hyperlink r:id="rId2606" ref="AF736"/>
    <hyperlink r:id="rId2607" ref="AN736"/>
    <hyperlink r:id="rId2608" ref="S737"/>
    <hyperlink r:id="rId2609" ref="AE737"/>
    <hyperlink r:id="rId2610" ref="W738"/>
    <hyperlink r:id="rId2611" ref="AE738"/>
    <hyperlink r:id="rId2612" ref="AF738"/>
    <hyperlink r:id="rId2613" ref="AL738"/>
    <hyperlink r:id="rId2614" ref="AO738"/>
    <hyperlink r:id="rId2615" ref="S739"/>
    <hyperlink r:id="rId2616" ref="W739"/>
    <hyperlink r:id="rId2617" ref="Y739"/>
    <hyperlink r:id="rId2618" ref="Z739"/>
    <hyperlink r:id="rId2619" ref="S740"/>
    <hyperlink r:id="rId2620" ref="W741"/>
    <hyperlink r:id="rId2621" ref="Y741"/>
    <hyperlink r:id="rId2622" ref="Z741"/>
    <hyperlink r:id="rId2623" ref="AN741"/>
    <hyperlink r:id="rId2624" ref="W742"/>
    <hyperlink r:id="rId2625" ref="Y742"/>
    <hyperlink r:id="rId2626" ref="Z742"/>
    <hyperlink r:id="rId2627" ref="W743"/>
    <hyperlink r:id="rId2628" ref="Z743"/>
    <hyperlink r:id="rId2629" ref="S744"/>
    <hyperlink r:id="rId2630" ref="W744"/>
    <hyperlink r:id="rId2631" ref="AE744"/>
    <hyperlink r:id="rId2632" ref="S745"/>
    <hyperlink r:id="rId2633" ref="W745"/>
    <hyperlink r:id="rId2634" ref="AE745"/>
    <hyperlink r:id="rId2635" ref="AF745"/>
    <hyperlink r:id="rId2636" ref="AI745"/>
    <hyperlink r:id="rId2637" ref="AM745"/>
    <hyperlink r:id="rId2638" ref="AN745"/>
    <hyperlink r:id="rId2639" ref="W746"/>
    <hyperlink r:id="rId2640" ref="AE746"/>
    <hyperlink r:id="rId2641" ref="AI746"/>
    <hyperlink r:id="rId2642" ref="AL746"/>
    <hyperlink r:id="rId2643" ref="S748"/>
    <hyperlink r:id="rId2644" ref="AE748"/>
    <hyperlink r:id="rId2645" ref="AN748"/>
    <hyperlink r:id="rId2646" ref="S749"/>
    <hyperlink r:id="rId2647" ref="W749"/>
    <hyperlink r:id="rId2648" ref="Y749"/>
    <hyperlink r:id="rId2649" ref="Z749"/>
    <hyperlink r:id="rId2650" ref="AE749"/>
    <hyperlink r:id="rId2651" ref="S750"/>
    <hyperlink r:id="rId2652" ref="S751"/>
    <hyperlink r:id="rId2653" ref="W751"/>
    <hyperlink r:id="rId2654" ref="Z751"/>
    <hyperlink r:id="rId2655" ref="W752"/>
    <hyperlink r:id="rId2656" ref="Z752"/>
    <hyperlink r:id="rId2657" ref="AG752"/>
    <hyperlink r:id="rId2658" ref="AL752"/>
    <hyperlink r:id="rId2659" ref="S753"/>
    <hyperlink r:id="rId2660" ref="W753"/>
    <hyperlink r:id="rId2661" ref="X753"/>
    <hyperlink r:id="rId2662" ref="S754"/>
    <hyperlink r:id="rId2663" ref="W754"/>
    <hyperlink r:id="rId2664" ref="AF754"/>
    <hyperlink r:id="rId2665" ref="AL754"/>
    <hyperlink r:id="rId2666" ref="AO754"/>
    <hyperlink r:id="rId2667" ref="S755"/>
    <hyperlink r:id="rId2668" ref="AN755"/>
    <hyperlink r:id="rId2669" ref="AP755"/>
    <hyperlink r:id="rId2670" ref="S757"/>
    <hyperlink r:id="rId2671" ref="W757"/>
    <hyperlink r:id="rId2672" ref="AO757"/>
    <hyperlink r:id="rId2673" ref="S758"/>
    <hyperlink r:id="rId2674" ref="W758"/>
    <hyperlink r:id="rId2675" ref="S759"/>
    <hyperlink r:id="rId2676" ref="T759"/>
    <hyperlink r:id="rId2677" ref="W759"/>
    <hyperlink r:id="rId2678" ref="X759"/>
    <hyperlink r:id="rId2679" ref="Y759"/>
    <hyperlink r:id="rId2680" ref="Z759"/>
    <hyperlink r:id="rId2681" ref="AC759"/>
    <hyperlink r:id="rId2682" ref="AI759"/>
    <hyperlink r:id="rId2683" ref="AL759"/>
    <hyperlink r:id="rId2684" ref="AO759"/>
    <hyperlink r:id="rId2685" ref="S760"/>
    <hyperlink r:id="rId2686" ref="W760"/>
    <hyperlink r:id="rId2687" ref="Y760"/>
    <hyperlink r:id="rId2688" ref="Z760"/>
    <hyperlink r:id="rId2689" ref="S761"/>
    <hyperlink r:id="rId2690" ref="W761"/>
    <hyperlink r:id="rId2691" ref="Z761"/>
    <hyperlink r:id="rId2692" ref="AI761"/>
    <hyperlink r:id="rId2693" ref="S762"/>
    <hyperlink r:id="rId2694" ref="S763"/>
    <hyperlink r:id="rId2695" ref="U763"/>
    <hyperlink r:id="rId2696" ref="W763"/>
    <hyperlink r:id="rId2697" ref="AD763"/>
    <hyperlink r:id="rId2698" ref="S764"/>
    <hyperlink r:id="rId2699" ref="S765"/>
    <hyperlink r:id="rId2700" ref="AE765"/>
    <hyperlink r:id="rId2701" ref="AN765"/>
    <hyperlink r:id="rId2702" ref="S766"/>
    <hyperlink r:id="rId2703" ref="S767"/>
    <hyperlink r:id="rId2704" ref="S769"/>
    <hyperlink r:id="rId2705" ref="W770"/>
    <hyperlink r:id="rId2706" ref="Y770"/>
    <hyperlink r:id="rId2707" ref="Z770"/>
    <hyperlink r:id="rId2708" ref="AJ770"/>
    <hyperlink r:id="rId2709" ref="S771"/>
    <hyperlink r:id="rId2710" ref="AE771"/>
    <hyperlink r:id="rId2711" ref="S772"/>
    <hyperlink r:id="rId2712" ref="W772"/>
    <hyperlink r:id="rId2713" ref="AE772"/>
    <hyperlink r:id="rId2714" ref="AI772"/>
    <hyperlink r:id="rId2715" ref="AO772"/>
    <hyperlink r:id="rId2716" ref="S773"/>
    <hyperlink r:id="rId2717" ref="W773"/>
    <hyperlink r:id="rId2718" ref="AI773"/>
    <hyperlink r:id="rId2719" ref="W774"/>
    <hyperlink r:id="rId2720" ref="AO774"/>
    <hyperlink r:id="rId2721" ref="AP774"/>
    <hyperlink r:id="rId2722" ref="S775"/>
    <hyperlink r:id="rId2723" ref="W775"/>
    <hyperlink r:id="rId2724" ref="Y775"/>
    <hyperlink r:id="rId2725" ref="Z775"/>
    <hyperlink r:id="rId2726" ref="AN775"/>
    <hyperlink r:id="rId2727" ref="S776"/>
    <hyperlink r:id="rId2728" ref="T776"/>
    <hyperlink r:id="rId2729" ref="AN776"/>
    <hyperlink r:id="rId2730" ref="S777"/>
    <hyperlink r:id="rId2731" ref="AE777"/>
    <hyperlink r:id="rId2732" ref="AN777"/>
    <hyperlink r:id="rId2733" ref="AO777"/>
    <hyperlink r:id="rId2734" ref="AP777"/>
    <hyperlink r:id="rId2735" ref="W778"/>
    <hyperlink r:id="rId2736" ref="AE778"/>
    <hyperlink r:id="rId2737" ref="AF778"/>
    <hyperlink r:id="rId2738" ref="AG778"/>
    <hyperlink r:id="rId2739" ref="AI778"/>
    <hyperlink r:id="rId2740" ref="AL778"/>
    <hyperlink r:id="rId2741" ref="S779"/>
    <hyperlink r:id="rId2742" ref="W779"/>
    <hyperlink r:id="rId2743" ref="AE779"/>
    <hyperlink r:id="rId2744" ref="S780"/>
    <hyperlink r:id="rId2745" ref="W780"/>
    <hyperlink r:id="rId2746" ref="AD780"/>
    <hyperlink r:id="rId2747" ref="AE780"/>
    <hyperlink r:id="rId2748" ref="AG780"/>
    <hyperlink r:id="rId2749" ref="S781"/>
    <hyperlink r:id="rId2750" ref="W781"/>
    <hyperlink r:id="rId2751" ref="Z781"/>
    <hyperlink r:id="rId2752" ref="AE781"/>
    <hyperlink r:id="rId2753" ref="AN781"/>
    <hyperlink r:id="rId2754" ref="AO781"/>
    <hyperlink r:id="rId2755" ref="AS781"/>
    <hyperlink r:id="rId2756" ref="S782"/>
    <hyperlink r:id="rId2757" ref="W782"/>
    <hyperlink r:id="rId2758" ref="Y782"/>
    <hyperlink r:id="rId2759" ref="Z782"/>
    <hyperlink r:id="rId2760" ref="AE782"/>
    <hyperlink r:id="rId2761" ref="AL782"/>
    <hyperlink r:id="rId2762" ref="AN782"/>
    <hyperlink r:id="rId2763" ref="S783"/>
    <hyperlink r:id="rId2764" ref="W783"/>
    <hyperlink r:id="rId2765" ref="S784"/>
    <hyperlink r:id="rId2766" ref="W784"/>
    <hyperlink r:id="rId2767" ref="Y784"/>
    <hyperlink r:id="rId2768" ref="Z784"/>
    <hyperlink r:id="rId2769" ref="AJ784"/>
    <hyperlink r:id="rId2770" ref="AO784"/>
    <hyperlink r:id="rId2771" ref="W785"/>
    <hyperlink r:id="rId2772" ref="AE785"/>
    <hyperlink r:id="rId2773" ref="AG785"/>
    <hyperlink r:id="rId2774" ref="AI785"/>
    <hyperlink r:id="rId2775" ref="AL785"/>
    <hyperlink r:id="rId2776" ref="S786"/>
    <hyperlink r:id="rId2777" ref="W786"/>
    <hyperlink r:id="rId2778" ref="Y786"/>
    <hyperlink r:id="rId2779" ref="AN786"/>
    <hyperlink r:id="rId2780" ref="S787"/>
    <hyperlink r:id="rId2781" ref="AG787"/>
    <hyperlink r:id="rId2782" ref="S788"/>
    <hyperlink r:id="rId2783" ref="W788"/>
    <hyperlink r:id="rId2784" ref="Y788"/>
    <hyperlink r:id="rId2785" ref="Z788"/>
    <hyperlink r:id="rId2786" ref="AO788"/>
    <hyperlink r:id="rId2787" ref="S789"/>
    <hyperlink r:id="rId2788" ref="W790"/>
    <hyperlink r:id="rId2789" ref="AE790"/>
    <hyperlink r:id="rId2790" ref="AF790"/>
    <hyperlink r:id="rId2791" ref="AI790"/>
    <hyperlink r:id="rId2792" ref="AL790"/>
    <hyperlink r:id="rId2793" ref="AM791"/>
    <hyperlink r:id="rId2794" ref="W792"/>
    <hyperlink r:id="rId2795" ref="Z792"/>
    <hyperlink r:id="rId2796" ref="AM794"/>
    <hyperlink r:id="rId2797" ref="S795"/>
    <hyperlink r:id="rId2798" ref="W795"/>
    <hyperlink r:id="rId2799" ref="Y795"/>
    <hyperlink r:id="rId2800" ref="Z795"/>
    <hyperlink r:id="rId2801" ref="AC795"/>
    <hyperlink r:id="rId2802" ref="AN795"/>
    <hyperlink r:id="rId2803" ref="S796"/>
    <hyperlink r:id="rId2804" ref="S797"/>
    <hyperlink r:id="rId2805" ref="S798"/>
    <hyperlink r:id="rId2806" ref="W798"/>
    <hyperlink r:id="rId2807" ref="Z798"/>
    <hyperlink r:id="rId2808" ref="AN798"/>
    <hyperlink r:id="rId2809" ref="S799"/>
    <hyperlink r:id="rId2810" ref="AN799"/>
    <hyperlink r:id="rId2811" ref="AO799"/>
    <hyperlink r:id="rId2812" ref="S800"/>
    <hyperlink r:id="rId2813" ref="W800"/>
    <hyperlink r:id="rId2814" ref="Z800"/>
    <hyperlink r:id="rId2815" ref="S801"/>
    <hyperlink r:id="rId2816" ref="W801"/>
    <hyperlink r:id="rId2817" ref="Z801"/>
    <hyperlink r:id="rId2818" ref="S802"/>
    <hyperlink r:id="rId2819" ref="S803"/>
    <hyperlink r:id="rId2820" ref="W803"/>
    <hyperlink r:id="rId2821" ref="Z803"/>
    <hyperlink r:id="rId2822" ref="AG803"/>
    <hyperlink r:id="rId2823" ref="AJ803"/>
    <hyperlink r:id="rId2824" ref="S804"/>
    <hyperlink r:id="rId2825" ref="AF804"/>
    <hyperlink r:id="rId2826" ref="AN804"/>
    <hyperlink r:id="rId2827" ref="S805"/>
    <hyperlink r:id="rId2828" ref="W805"/>
    <hyperlink r:id="rId2829" ref="Y805"/>
    <hyperlink r:id="rId2830" ref="Z805"/>
    <hyperlink r:id="rId2831" ref="S807"/>
    <hyperlink r:id="rId2832" ref="W807"/>
    <hyperlink r:id="rId2833" ref="Z807"/>
    <hyperlink r:id="rId2834" ref="W808"/>
    <hyperlink r:id="rId2835" ref="AE808"/>
    <hyperlink r:id="rId2836" ref="AF808"/>
    <hyperlink r:id="rId2837" ref="AG808"/>
    <hyperlink r:id="rId2838" ref="AN808"/>
    <hyperlink r:id="rId2839" ref="S809"/>
    <hyperlink r:id="rId2840" ref="AE809"/>
    <hyperlink r:id="rId2841" ref="S810"/>
    <hyperlink r:id="rId2842" ref="S811"/>
    <hyperlink r:id="rId2843" ref="AN811"/>
    <hyperlink r:id="rId2844" ref="S812"/>
    <hyperlink r:id="rId2845" ref="W812"/>
    <hyperlink r:id="rId2846" ref="Y812"/>
    <hyperlink r:id="rId2847" ref="Z812"/>
    <hyperlink r:id="rId2848" ref="Z813"/>
    <hyperlink r:id="rId2849" ref="W814"/>
    <hyperlink r:id="rId2850" ref="AE814"/>
    <hyperlink r:id="rId2851" ref="AF814"/>
    <hyperlink r:id="rId2852" ref="AG814"/>
    <hyperlink r:id="rId2853" ref="AO814"/>
    <hyperlink r:id="rId2854" ref="S815"/>
    <hyperlink r:id="rId2855" ref="AE815"/>
    <hyperlink r:id="rId2856" ref="W816"/>
    <hyperlink r:id="rId2857" ref="AE816"/>
    <hyperlink r:id="rId2858" ref="AF816"/>
    <hyperlink r:id="rId2859" ref="AN816"/>
    <hyperlink r:id="rId2860" ref="AO816"/>
    <hyperlink r:id="rId2861" ref="W817"/>
    <hyperlink r:id="rId2862" ref="Y817"/>
    <hyperlink r:id="rId2863" ref="Z817"/>
    <hyperlink r:id="rId2864" ref="AJ817"/>
    <hyperlink r:id="rId2865" ref="AK817"/>
    <hyperlink r:id="rId2866" ref="AN817"/>
    <hyperlink r:id="rId2867" ref="AO817"/>
    <hyperlink r:id="rId2868" ref="AP817"/>
    <hyperlink r:id="rId2869" ref="S818"/>
    <hyperlink r:id="rId2870" ref="W818"/>
    <hyperlink r:id="rId2871" ref="Y818"/>
    <hyperlink r:id="rId2872" ref="Z818"/>
    <hyperlink r:id="rId2873" ref="AO818"/>
    <hyperlink r:id="rId2874" ref="S819"/>
    <hyperlink r:id="rId2875" ref="W819"/>
    <hyperlink r:id="rId2876" ref="Z819"/>
    <hyperlink r:id="rId2877" ref="S820"/>
    <hyperlink r:id="rId2878" ref="W820"/>
    <hyperlink r:id="rId2879" ref="Z820"/>
    <hyperlink r:id="rId2880" ref="AO820"/>
    <hyperlink r:id="rId2881" ref="S821"/>
    <hyperlink r:id="rId2882" ref="W821"/>
    <hyperlink r:id="rId2883" ref="Z821"/>
    <hyperlink r:id="rId2884" ref="AE821"/>
    <hyperlink r:id="rId2885" ref="W822"/>
    <hyperlink r:id="rId2886" ref="Z822"/>
    <hyperlink r:id="rId2887" ref="AF822"/>
    <hyperlink r:id="rId2888" ref="AL822"/>
    <hyperlink r:id="rId2889" ref="AM822"/>
    <hyperlink r:id="rId2890" ref="AN822"/>
    <hyperlink r:id="rId2891" ref="AE824"/>
    <hyperlink r:id="rId2892" ref="S825"/>
    <hyperlink r:id="rId2893" ref="W825"/>
    <hyperlink r:id="rId2894" ref="AG825"/>
    <hyperlink r:id="rId2895" ref="W826"/>
    <hyperlink r:id="rId2896" ref="Y826"/>
    <hyperlink r:id="rId2897" ref="Z826"/>
    <hyperlink r:id="rId2898" ref="Y827"/>
    <hyperlink r:id="rId2899" ref="Z827"/>
    <hyperlink r:id="rId2900" ref="S828"/>
    <hyperlink r:id="rId2901" ref="W828"/>
    <hyperlink r:id="rId2902" ref="AE828"/>
    <hyperlink r:id="rId2903" ref="AL828"/>
    <hyperlink r:id="rId2904" ref="S829"/>
    <hyperlink r:id="rId2905" ref="W829"/>
    <hyperlink r:id="rId2906" ref="AN829"/>
    <hyperlink r:id="rId2907" ref="S830"/>
    <hyperlink r:id="rId2908" ref="W830"/>
    <hyperlink r:id="rId2909" ref="AE830"/>
    <hyperlink r:id="rId2910" ref="S831"/>
    <hyperlink r:id="rId2911" ref="AL831"/>
    <hyperlink r:id="rId2912" ref="S833"/>
    <hyperlink r:id="rId2913" ref="AK833"/>
    <hyperlink r:id="rId2914" ref="AN833"/>
    <hyperlink r:id="rId2915" ref="S834"/>
    <hyperlink r:id="rId2916" ref="S835"/>
    <hyperlink r:id="rId2917" ref="AN835"/>
    <hyperlink r:id="rId2918" ref="S837"/>
    <hyperlink r:id="rId2919" ref="W837"/>
    <hyperlink r:id="rId2920" ref="Z837"/>
    <hyperlink r:id="rId2921" ref="AE837"/>
    <hyperlink r:id="rId2922" ref="AM837"/>
    <hyperlink r:id="rId2923" ref="U838"/>
    <hyperlink r:id="rId2924" ref="W838"/>
    <hyperlink r:id="rId2925" ref="X838"/>
    <hyperlink r:id="rId2926" ref="Y838"/>
    <hyperlink r:id="rId2927" ref="S839"/>
    <hyperlink r:id="rId2928" ref="U839"/>
    <hyperlink r:id="rId2929" ref="W839"/>
    <hyperlink r:id="rId2930" ref="Y839"/>
    <hyperlink r:id="rId2931" ref="Z839"/>
    <hyperlink r:id="rId2932" ref="AE839"/>
    <hyperlink r:id="rId2933" ref="AF839"/>
    <hyperlink r:id="rId2934" ref="AM839"/>
    <hyperlink r:id="rId2935" ref="AN839"/>
    <hyperlink r:id="rId2936" ref="S840"/>
    <hyperlink r:id="rId2937" ref="W840"/>
    <hyperlink r:id="rId2938" ref="Z840"/>
    <hyperlink r:id="rId2939" ref="S841"/>
    <hyperlink r:id="rId2940" ref="W841"/>
    <hyperlink r:id="rId2941" ref="AF841"/>
    <hyperlink r:id="rId2942" ref="AL841"/>
    <hyperlink r:id="rId2943" ref="S842"/>
    <hyperlink r:id="rId2944" ref="Z842"/>
    <hyperlink r:id="rId2945" ref="AE842"/>
    <hyperlink r:id="rId2946" ref="AG842"/>
    <hyperlink r:id="rId2947" ref="AK842"/>
    <hyperlink r:id="rId2948" ref="S843"/>
    <hyperlink r:id="rId2949" ref="W843"/>
    <hyperlink r:id="rId2950" ref="Y843"/>
    <hyperlink r:id="rId2951" ref="Z843"/>
    <hyperlink r:id="rId2952" ref="S845"/>
    <hyperlink r:id="rId2953" ref="S846"/>
    <hyperlink r:id="rId2954" ref="S847"/>
    <hyperlink r:id="rId2955" ref="W847"/>
    <hyperlink r:id="rId2956" ref="Z847"/>
    <hyperlink r:id="rId2957" ref="AE847"/>
    <hyperlink r:id="rId2958" ref="AO847"/>
    <hyperlink r:id="rId2959" ref="S848"/>
    <hyperlink r:id="rId2960" ref="AE848"/>
    <hyperlink r:id="rId2961" ref="AN848"/>
    <hyperlink r:id="rId2962" ref="Y849"/>
    <hyperlink r:id="rId2963" ref="S850"/>
    <hyperlink r:id="rId2964" ref="Y850"/>
    <hyperlink r:id="rId2965" ref="Z850"/>
    <hyperlink r:id="rId2966" ref="AE850"/>
    <hyperlink r:id="rId2967" ref="AL850"/>
    <hyperlink r:id="rId2968" ref="AN850"/>
    <hyperlink r:id="rId2969" ref="AP850"/>
    <hyperlink r:id="rId2970" ref="S852"/>
    <hyperlink r:id="rId2971" ref="W852"/>
    <hyperlink r:id="rId2972" ref="AA852"/>
    <hyperlink r:id="rId2973" ref="AK852"/>
    <hyperlink r:id="rId2974" ref="AN852"/>
    <hyperlink r:id="rId2975" ref="S853"/>
    <hyperlink r:id="rId2976" ref="W853"/>
    <hyperlink r:id="rId2977" ref="Z853"/>
    <hyperlink r:id="rId2978" ref="AN853"/>
    <hyperlink r:id="rId2979" ref="AO853"/>
    <hyperlink r:id="rId2980" ref="S854"/>
    <hyperlink r:id="rId2981" ref="T854"/>
    <hyperlink r:id="rId2982" ref="W854"/>
    <hyperlink r:id="rId2983" ref="Y854"/>
    <hyperlink r:id="rId2984" ref="Y855"/>
    <hyperlink r:id="rId2985" ref="Z855"/>
    <hyperlink r:id="rId2986" ref="AL855"/>
    <hyperlink r:id="rId2987" ref="AN855"/>
    <hyperlink r:id="rId2988" ref="AP855"/>
    <hyperlink r:id="rId2989" ref="S856"/>
    <hyperlink r:id="rId2990" ref="W856"/>
    <hyperlink r:id="rId2991" ref="Y856"/>
    <hyperlink r:id="rId2992" ref="AE856"/>
    <hyperlink r:id="rId2993" ref="AL856"/>
    <hyperlink r:id="rId2994" ref="AN856"/>
    <hyperlink r:id="rId2995" ref="AO856"/>
    <hyperlink r:id="rId2996" ref="S857"/>
    <hyperlink r:id="rId2997" ref="W858"/>
    <hyperlink r:id="rId2998" ref="AO858"/>
    <hyperlink r:id="rId2999" ref="S859"/>
    <hyperlink r:id="rId3000" ref="Z859"/>
    <hyperlink r:id="rId3001" ref="AE859"/>
    <hyperlink r:id="rId3002" ref="S860"/>
    <hyperlink r:id="rId3003" ref="W860"/>
    <hyperlink r:id="rId3004" ref="Y860"/>
    <hyperlink r:id="rId3005" ref="Z860"/>
    <hyperlink r:id="rId3006" ref="AE860"/>
    <hyperlink r:id="rId3007" ref="AN860"/>
    <hyperlink r:id="rId3008" ref="AO860"/>
    <hyperlink r:id="rId3009" ref="W861"/>
    <hyperlink r:id="rId3010" ref="AD861"/>
    <hyperlink r:id="rId3011" ref="AE861"/>
    <hyperlink r:id="rId3012" ref="AF861"/>
    <hyperlink r:id="rId3013" ref="AG861"/>
    <hyperlink r:id="rId3014" ref="AI861"/>
    <hyperlink r:id="rId3015" ref="AL861"/>
    <hyperlink r:id="rId3016" ref="S862"/>
    <hyperlink r:id="rId3017" ref="W862"/>
    <hyperlink r:id="rId3018" ref="Z862"/>
    <hyperlink r:id="rId3019" ref="AN862"/>
    <hyperlink r:id="rId3020" ref="S863"/>
    <hyperlink r:id="rId3021" ref="W863"/>
    <hyperlink r:id="rId3022" ref="Z863"/>
    <hyperlink r:id="rId3023" ref="S864"/>
    <hyperlink r:id="rId3024" ref="W864"/>
    <hyperlink r:id="rId3025" ref="Z864"/>
    <hyperlink r:id="rId3026" ref="AN864"/>
    <hyperlink r:id="rId3027" ref="AO864"/>
    <hyperlink r:id="rId3028" ref="S865"/>
    <hyperlink r:id="rId3029" ref="T865"/>
    <hyperlink r:id="rId3030" ref="W865"/>
    <hyperlink r:id="rId3031" ref="Y865"/>
    <hyperlink r:id="rId3032" ref="Z865"/>
    <hyperlink r:id="rId3033" ref="S866"/>
    <hyperlink r:id="rId3034" ref="Z866"/>
    <hyperlink r:id="rId3035" ref="AE866"/>
    <hyperlink r:id="rId3036" ref="AF866"/>
    <hyperlink r:id="rId3037" ref="AN866"/>
    <hyperlink r:id="rId3038" ref="AO866"/>
    <hyperlink r:id="rId3039" ref="S867"/>
    <hyperlink r:id="rId3040" ref="W867"/>
    <hyperlink r:id="rId3041" ref="AA867"/>
    <hyperlink r:id="rId3042" ref="AK867"/>
    <hyperlink r:id="rId3043" ref="S868"/>
    <hyperlink r:id="rId3044" ref="W868"/>
    <hyperlink r:id="rId3045" ref="Y868"/>
    <hyperlink r:id="rId3046" ref="Z868"/>
    <hyperlink r:id="rId3047" ref="AI868"/>
    <hyperlink r:id="rId3048" ref="AJ868"/>
    <hyperlink r:id="rId3049" ref="AK868"/>
    <hyperlink r:id="rId3050" ref="AO868"/>
    <hyperlink r:id="rId3051" ref="S869"/>
    <hyperlink r:id="rId3052" ref="Y869"/>
    <hyperlink r:id="rId3053" ref="AC869"/>
    <hyperlink r:id="rId3054" ref="S870"/>
    <hyperlink r:id="rId3055" ref="AO870"/>
    <hyperlink r:id="rId3056" ref="AP870"/>
    <hyperlink r:id="rId3057" ref="S871"/>
    <hyperlink r:id="rId3058" ref="W871"/>
    <hyperlink r:id="rId3059" ref="AD871"/>
    <hyperlink r:id="rId3060" ref="AE871"/>
    <hyperlink r:id="rId3061" ref="AF871"/>
    <hyperlink r:id="rId3062" ref="AG871"/>
    <hyperlink r:id="rId3063" ref="AL871"/>
    <hyperlink r:id="rId3064" ref="S872"/>
    <hyperlink r:id="rId3065" ref="AE872"/>
    <hyperlink r:id="rId3066" ref="S873"/>
    <hyperlink r:id="rId3067" ref="W873"/>
    <hyperlink r:id="rId3068" ref="AK873"/>
    <hyperlink r:id="rId3069" ref="W874"/>
    <hyperlink r:id="rId3070" ref="AF874"/>
    <hyperlink r:id="rId3071" ref="S875"/>
    <hyperlink r:id="rId3072" ref="Y875"/>
    <hyperlink r:id="rId3073" ref="S876"/>
    <hyperlink r:id="rId3074" ref="W876"/>
    <hyperlink r:id="rId3075" ref="AN876"/>
    <hyperlink r:id="rId3076" ref="AO876"/>
    <hyperlink r:id="rId3077" ref="AP876"/>
    <hyperlink r:id="rId3078" ref="S877"/>
    <hyperlink r:id="rId3079" ref="W877"/>
    <hyperlink r:id="rId3080" ref="Z877"/>
    <hyperlink r:id="rId3081" ref="AE877"/>
    <hyperlink r:id="rId3082" ref="AN877"/>
    <hyperlink r:id="rId3083" ref="S878"/>
    <hyperlink r:id="rId3084" ref="W878"/>
    <hyperlink r:id="rId3085" ref="Z878"/>
    <hyperlink r:id="rId3086" ref="AL878"/>
    <hyperlink r:id="rId3087" ref="S879"/>
    <hyperlink r:id="rId3088" ref="W879"/>
    <hyperlink r:id="rId3089" ref="Z879"/>
    <hyperlink r:id="rId3090" ref="S880"/>
    <hyperlink r:id="rId3091" ref="Z880"/>
    <hyperlink r:id="rId3092" ref="S881"/>
    <hyperlink r:id="rId3093" ref="W881"/>
    <hyperlink r:id="rId3094" ref="Y881"/>
    <hyperlink r:id="rId3095" ref="Z881"/>
    <hyperlink r:id="rId3096" ref="AJ881"/>
    <hyperlink r:id="rId3097" ref="S882"/>
    <hyperlink r:id="rId3098" ref="S883"/>
    <hyperlink r:id="rId3099" ref="W883"/>
    <hyperlink r:id="rId3100" ref="AE883"/>
    <hyperlink r:id="rId3101" ref="AF883"/>
    <hyperlink r:id="rId3102" ref="AL883"/>
    <hyperlink r:id="rId3103" ref="S884"/>
    <hyperlink r:id="rId3104" ref="W884"/>
    <hyperlink r:id="rId3105" ref="Y884"/>
    <hyperlink r:id="rId3106" ref="Z884"/>
    <hyperlink r:id="rId3107" ref="AG885"/>
    <hyperlink r:id="rId3108" ref="AK885"/>
    <hyperlink r:id="rId3109" ref="S886"/>
    <hyperlink r:id="rId3110" ref="S887"/>
    <hyperlink r:id="rId3111" ref="W887"/>
    <hyperlink r:id="rId3112" ref="Z887"/>
    <hyperlink r:id="rId3113" ref="AO887"/>
    <hyperlink r:id="rId3114" ref="S888"/>
    <hyperlink r:id="rId3115" ref="AN888"/>
    <hyperlink r:id="rId3116" ref="AO888"/>
    <hyperlink r:id="rId3117" ref="S889"/>
    <hyperlink r:id="rId3118" ref="W889"/>
    <hyperlink r:id="rId3119" ref="Z889"/>
    <hyperlink r:id="rId3120" ref="AE889"/>
    <hyperlink r:id="rId3121" ref="AK889"/>
    <hyperlink r:id="rId3122" ref="S890"/>
    <hyperlink r:id="rId3123" ref="W890"/>
    <hyperlink r:id="rId3124" ref="Y890"/>
    <hyperlink r:id="rId3125" ref="S891"/>
    <hyperlink r:id="rId3126" ref="S892"/>
    <hyperlink r:id="rId3127" ref="AE892"/>
    <hyperlink r:id="rId3128" ref="AI892"/>
    <hyperlink r:id="rId3129" ref="AL892"/>
    <hyperlink r:id="rId3130" ref="S893"/>
    <hyperlink r:id="rId3131" ref="W893"/>
    <hyperlink r:id="rId3132" ref="Y893"/>
    <hyperlink r:id="rId3133" ref="AI893"/>
    <hyperlink r:id="rId3134" ref="AK893"/>
    <hyperlink r:id="rId3135" ref="S894"/>
    <hyperlink r:id="rId3136" ref="AE894"/>
    <hyperlink r:id="rId3137" ref="S895"/>
    <hyperlink r:id="rId3138" ref="W895"/>
    <hyperlink r:id="rId3139" ref="AF895"/>
    <hyperlink r:id="rId3140" ref="AI895"/>
    <hyperlink r:id="rId3141" ref="AL895"/>
    <hyperlink r:id="rId3142" ref="AN895"/>
    <hyperlink r:id="rId3143" ref="S896"/>
    <hyperlink r:id="rId3144" ref="W896"/>
    <hyperlink r:id="rId3145" ref="AE896"/>
    <hyperlink r:id="rId3146" ref="AL896"/>
    <hyperlink r:id="rId3147" ref="AN896"/>
    <hyperlink r:id="rId3148" ref="W897"/>
    <hyperlink r:id="rId3149" ref="AM898"/>
    <hyperlink r:id="rId3150" ref="S899"/>
    <hyperlink r:id="rId3151" ref="AE899"/>
    <hyperlink r:id="rId3152" ref="AN899"/>
    <hyperlink r:id="rId3153" location="ZQUBN_155906" ref="AP899"/>
    <hyperlink r:id="rId3154" ref="S900"/>
    <hyperlink r:id="rId3155" ref="W900"/>
    <hyperlink r:id="rId3156" ref="AE900"/>
    <hyperlink r:id="rId3157" ref="AF900"/>
    <hyperlink r:id="rId3158" ref="AG900"/>
    <hyperlink r:id="rId3159" ref="AL900"/>
    <hyperlink r:id="rId3160" ref="S902"/>
    <hyperlink r:id="rId3161" ref="W902"/>
    <hyperlink r:id="rId3162" ref="Y902"/>
    <hyperlink r:id="rId3163" ref="Z902"/>
    <hyperlink r:id="rId3164" ref="AE902"/>
    <hyperlink r:id="rId3165" ref="AF902"/>
    <hyperlink r:id="rId3166" ref="AO902"/>
    <hyperlink r:id="rId3167" ref="AP902"/>
    <hyperlink r:id="rId3168" ref="S903"/>
    <hyperlink r:id="rId3169" ref="W903"/>
    <hyperlink r:id="rId3170" ref="Z903"/>
    <hyperlink r:id="rId3171" ref="AE903"/>
    <hyperlink r:id="rId3172" ref="S904"/>
    <hyperlink r:id="rId3173" ref="W904"/>
    <hyperlink r:id="rId3174" ref="X904"/>
    <hyperlink r:id="rId3175" ref="S905"/>
    <hyperlink r:id="rId3176" ref="W905"/>
    <hyperlink r:id="rId3177" ref="Z905"/>
    <hyperlink r:id="rId3178" ref="AA905"/>
    <hyperlink r:id="rId3179" ref="AD905"/>
    <hyperlink r:id="rId3180" ref="W906"/>
    <hyperlink r:id="rId3181" ref="AB906"/>
    <hyperlink r:id="rId3182" ref="S907"/>
    <hyperlink r:id="rId3183" ref="W907"/>
    <hyperlink r:id="rId3184" ref="Y907"/>
    <hyperlink r:id="rId3185" ref="Z907"/>
    <hyperlink r:id="rId3186" ref="AE907"/>
    <hyperlink r:id="rId3187" ref="AF907"/>
    <hyperlink r:id="rId3188" ref="AJ907"/>
    <hyperlink r:id="rId3189" ref="AM907"/>
    <hyperlink r:id="rId3190" ref="AN907"/>
    <hyperlink r:id="rId3191" ref="W908"/>
    <hyperlink r:id="rId3192" ref="Z908"/>
    <hyperlink r:id="rId3193" ref="AE908"/>
    <hyperlink r:id="rId3194" ref="AL908"/>
    <hyperlink r:id="rId3195" ref="W909"/>
    <hyperlink r:id="rId3196" ref="Y909"/>
    <hyperlink r:id="rId3197" ref="Z909"/>
    <hyperlink r:id="rId3198" ref="AN909"/>
    <hyperlink r:id="rId3199" ref="S910"/>
    <hyperlink r:id="rId3200" ref="T910"/>
    <hyperlink r:id="rId3201" ref="W910"/>
    <hyperlink r:id="rId3202" ref="AF910"/>
    <hyperlink r:id="rId3203" ref="AI910"/>
    <hyperlink r:id="rId3204" ref="AK910"/>
    <hyperlink r:id="rId3205" ref="S911"/>
    <hyperlink r:id="rId3206" ref="W911"/>
    <hyperlink r:id="rId3207" ref="AE911"/>
    <hyperlink r:id="rId3208" ref="AL911"/>
    <hyperlink r:id="rId3209" ref="AN911"/>
    <hyperlink r:id="rId3210" ref="AO911"/>
    <hyperlink r:id="rId3211" ref="S912"/>
    <hyperlink r:id="rId3212" ref="U912"/>
    <hyperlink r:id="rId3213" ref="W912"/>
    <hyperlink r:id="rId3214" ref="Y912"/>
    <hyperlink r:id="rId3215" ref="Z912"/>
    <hyperlink r:id="rId3216" ref="AE912"/>
    <hyperlink r:id="rId3217" ref="AL912"/>
    <hyperlink r:id="rId3218" ref="AP912"/>
    <hyperlink r:id="rId3219" ref="S913"/>
    <hyperlink r:id="rId3220" ref="AE913"/>
    <hyperlink r:id="rId3221" ref="W914"/>
    <hyperlink r:id="rId3222" ref="Z914"/>
    <hyperlink r:id="rId3223" ref="AA914"/>
    <hyperlink r:id="rId3224" ref="AE914"/>
    <hyperlink r:id="rId3225" ref="AF914"/>
    <hyperlink r:id="rId3226" ref="S915"/>
    <hyperlink r:id="rId3227" ref="AL915"/>
    <hyperlink r:id="rId3228" ref="W916"/>
    <hyperlink r:id="rId3229" ref="AF916"/>
    <hyperlink r:id="rId3230" ref="W917"/>
    <hyperlink r:id="rId3231" ref="S918"/>
    <hyperlink r:id="rId3232" ref="U918"/>
    <hyperlink r:id="rId3233" ref="W918"/>
    <hyperlink r:id="rId3234" ref="Z918"/>
    <hyperlink r:id="rId3235" ref="AA918"/>
    <hyperlink r:id="rId3236" ref="AD918"/>
    <hyperlink r:id="rId3237" ref="AE918"/>
    <hyperlink r:id="rId3238" ref="AL918"/>
    <hyperlink r:id="rId3239" ref="AP918"/>
    <hyperlink r:id="rId3240" ref="S919"/>
    <hyperlink r:id="rId3241" ref="AL919"/>
    <hyperlink r:id="rId3242" ref="S920"/>
    <hyperlink r:id="rId3243" ref="W920"/>
    <hyperlink r:id="rId3244" ref="AB920"/>
    <hyperlink r:id="rId3245" ref="AD920"/>
    <hyperlink r:id="rId3246" ref="AE920"/>
    <hyperlink r:id="rId3247" ref="AL920"/>
    <hyperlink r:id="rId3248" ref="S921"/>
    <hyperlink r:id="rId3249" ref="W921"/>
    <hyperlink r:id="rId3250" ref="Y921"/>
    <hyperlink r:id="rId3251" ref="Z921"/>
    <hyperlink r:id="rId3252" ref="AE921"/>
    <hyperlink r:id="rId3253" ref="AJ921"/>
    <hyperlink r:id="rId3254" ref="AM921"/>
    <hyperlink r:id="rId3255" ref="AN921"/>
    <hyperlink r:id="rId3256" ref="AS921"/>
    <hyperlink r:id="rId3257" ref="Y922"/>
    <hyperlink r:id="rId3258" ref="AN922"/>
    <hyperlink r:id="rId3259" ref="AO922"/>
    <hyperlink r:id="rId3260" ref="S923"/>
    <hyperlink r:id="rId3261" ref="W923"/>
    <hyperlink r:id="rId3262" ref="Z923"/>
    <hyperlink r:id="rId3263" ref="AE923"/>
    <hyperlink r:id="rId3264" ref="S924"/>
    <hyperlink r:id="rId3265" ref="T924"/>
    <hyperlink r:id="rId3266" ref="W924"/>
    <hyperlink r:id="rId3267" ref="X924"/>
    <hyperlink r:id="rId3268" ref="Y924"/>
    <hyperlink r:id="rId3269" ref="Z924"/>
    <hyperlink r:id="rId3270" ref="AB924"/>
    <hyperlink r:id="rId3271" ref="AK924"/>
    <hyperlink r:id="rId3272" ref="AL924"/>
    <hyperlink r:id="rId3273" ref="AN924"/>
    <hyperlink r:id="rId3274" ref="AP924"/>
    <hyperlink r:id="rId3275" ref="S925"/>
    <hyperlink r:id="rId3276" ref="W925"/>
    <hyperlink r:id="rId3277" ref="AE925"/>
    <hyperlink r:id="rId3278" ref="AF925"/>
    <hyperlink r:id="rId3279" ref="AL925"/>
    <hyperlink r:id="rId3280" ref="S926"/>
    <hyperlink r:id="rId3281" ref="W926"/>
    <hyperlink r:id="rId3282" ref="Y926"/>
    <hyperlink r:id="rId3283" ref="AE926"/>
    <hyperlink r:id="rId3284" ref="AP926"/>
    <hyperlink r:id="rId3285" ref="W927"/>
    <hyperlink r:id="rId3286" ref="Y927"/>
    <hyperlink r:id="rId3287" ref="S928"/>
    <hyperlink r:id="rId3288" ref="W928"/>
    <hyperlink r:id="rId3289" ref="X928"/>
    <hyperlink r:id="rId3290" ref="AA928"/>
    <hyperlink r:id="rId3291" ref="AD928"/>
    <hyperlink r:id="rId3292" ref="AO928"/>
    <hyperlink r:id="rId3293" ref="AP928"/>
    <hyperlink r:id="rId3294" ref="W929"/>
    <hyperlink r:id="rId3295" ref="AN929"/>
    <hyperlink r:id="rId3296" ref="S930"/>
    <hyperlink r:id="rId3297" ref="W930"/>
    <hyperlink r:id="rId3298" ref="Y930"/>
    <hyperlink r:id="rId3299" ref="Z930"/>
    <hyperlink r:id="rId3300" ref="AE930"/>
    <hyperlink r:id="rId3301" ref="AF930"/>
    <hyperlink r:id="rId3302" ref="AG930"/>
    <hyperlink r:id="rId3303" ref="AK930"/>
    <hyperlink r:id="rId3304" ref="S931"/>
    <hyperlink r:id="rId3305" ref="W931"/>
    <hyperlink r:id="rId3306" ref="Z931"/>
    <hyperlink r:id="rId3307" ref="AP931"/>
    <hyperlink r:id="rId3308" ref="W932"/>
    <hyperlink r:id="rId3309" ref="Y932"/>
    <hyperlink r:id="rId3310" ref="Z932"/>
    <hyperlink r:id="rId3311" ref="AN932"/>
    <hyperlink r:id="rId3312" ref="S933"/>
    <hyperlink r:id="rId3313" ref="T933"/>
    <hyperlink r:id="rId3314" ref="U933"/>
    <hyperlink r:id="rId3315" ref="W933"/>
    <hyperlink r:id="rId3316" ref="Z933"/>
    <hyperlink r:id="rId3317" ref="AL933"/>
    <hyperlink r:id="rId3318" ref="AO933"/>
    <hyperlink r:id="rId3319" ref="S934"/>
    <hyperlink r:id="rId3320" ref="T934"/>
    <hyperlink r:id="rId3321" ref="AL934"/>
    <hyperlink r:id="rId3322" ref="W935"/>
    <hyperlink r:id="rId3323" ref="Z935"/>
    <hyperlink r:id="rId3324" ref="AN935"/>
    <hyperlink r:id="rId3325" ref="S936"/>
    <hyperlink r:id="rId3326" ref="Y936"/>
    <hyperlink r:id="rId3327" ref="AI936"/>
    <hyperlink r:id="rId3328" ref="AP936"/>
    <hyperlink r:id="rId3329" ref="S937"/>
    <hyperlink r:id="rId3330" ref="W937"/>
    <hyperlink r:id="rId3331" ref="AE937"/>
    <hyperlink r:id="rId3332" ref="S938"/>
    <hyperlink r:id="rId3333" ref="W938"/>
    <hyperlink r:id="rId3334" ref="AF938"/>
    <hyperlink r:id="rId3335" ref="W939"/>
    <hyperlink r:id="rId3336" ref="Z939"/>
    <hyperlink r:id="rId3337" ref="W940"/>
    <hyperlink r:id="rId3338" ref="S941"/>
    <hyperlink r:id="rId3339" ref="W941"/>
    <hyperlink r:id="rId3340" ref="AE941"/>
    <hyperlink r:id="rId3341" ref="AK941"/>
    <hyperlink r:id="rId3342" ref="AL941"/>
    <hyperlink r:id="rId3343" ref="S942"/>
    <hyperlink r:id="rId3344" ref="W942"/>
    <hyperlink r:id="rId3345" ref="Z942"/>
    <hyperlink r:id="rId3346" ref="W943"/>
    <hyperlink r:id="rId3347" ref="AE943"/>
    <hyperlink r:id="rId3348" ref="AF943"/>
    <hyperlink r:id="rId3349" ref="AG943"/>
    <hyperlink r:id="rId3350" ref="AK943"/>
    <hyperlink r:id="rId3351" ref="AO943"/>
    <hyperlink r:id="rId3352" ref="S944"/>
    <hyperlink r:id="rId3353" ref="S945"/>
    <hyperlink r:id="rId3354" ref="U945"/>
    <hyperlink r:id="rId3355" ref="W945"/>
    <hyperlink r:id="rId3356" ref="Z945"/>
    <hyperlink r:id="rId3357" ref="AJ945"/>
    <hyperlink r:id="rId3358" ref="S946"/>
    <hyperlink r:id="rId3359" ref="W946"/>
    <hyperlink r:id="rId3360" ref="AE947"/>
    <hyperlink r:id="rId3361" ref="W948"/>
    <hyperlink r:id="rId3362" ref="Z948"/>
    <hyperlink r:id="rId3363" ref="AM948"/>
    <hyperlink r:id="rId3364" ref="AE949"/>
    <hyperlink r:id="rId3365" ref="AF949"/>
    <hyperlink r:id="rId3366" ref="AG949"/>
    <hyperlink r:id="rId3367" ref="S950"/>
    <hyperlink r:id="rId3368" ref="W950"/>
    <hyperlink r:id="rId3369" ref="X950"/>
    <hyperlink r:id="rId3370" ref="AE950"/>
    <hyperlink r:id="rId3371" ref="AH950"/>
    <hyperlink r:id="rId3372" ref="AL950"/>
    <hyperlink r:id="rId3373" ref="AN950"/>
    <hyperlink r:id="rId3374" ref="AO950"/>
    <hyperlink r:id="rId3375" ref="Y951"/>
    <hyperlink r:id="rId3376" ref="Z951"/>
    <hyperlink r:id="rId3377" ref="S952"/>
    <hyperlink r:id="rId3378" ref="W952"/>
    <hyperlink r:id="rId3379" ref="Z952"/>
    <hyperlink r:id="rId3380" ref="AE952"/>
    <hyperlink r:id="rId3381" ref="AL952"/>
    <hyperlink r:id="rId3382" ref="AN952"/>
    <hyperlink r:id="rId3383" ref="AO952"/>
    <hyperlink r:id="rId3384" ref="AP952"/>
    <hyperlink r:id="rId3385" ref="S953"/>
    <hyperlink r:id="rId3386" ref="W953"/>
    <hyperlink r:id="rId3387" ref="AE953"/>
    <hyperlink r:id="rId3388" ref="S954"/>
    <hyperlink r:id="rId3389" ref="W954"/>
    <hyperlink r:id="rId3390" ref="Y954"/>
    <hyperlink r:id="rId3391" ref="Z954"/>
    <hyperlink r:id="rId3392" ref="W955"/>
    <hyperlink r:id="rId3393" ref="W956"/>
    <hyperlink r:id="rId3394" ref="Z956"/>
    <hyperlink r:id="rId3395" ref="AJ956"/>
    <hyperlink r:id="rId3396" ref="S958"/>
    <hyperlink r:id="rId3397" ref="W959"/>
    <hyperlink r:id="rId3398" ref="S960"/>
    <hyperlink r:id="rId3399" ref="W960"/>
    <hyperlink r:id="rId3400" ref="Z960"/>
    <hyperlink r:id="rId3401" ref="AE960"/>
    <hyperlink r:id="rId3402" ref="AF960"/>
    <hyperlink r:id="rId3403" ref="AL960"/>
    <hyperlink r:id="rId3404" ref="AO960"/>
    <hyperlink r:id="rId3405" ref="AP960"/>
    <hyperlink r:id="rId3406" ref="W961"/>
    <hyperlink r:id="rId3407" ref="Y961"/>
    <hyperlink r:id="rId3408" ref="Z961"/>
    <hyperlink r:id="rId3409" ref="AL961"/>
    <hyperlink r:id="rId3410" ref="AM961"/>
    <hyperlink r:id="rId3411" ref="S962"/>
    <hyperlink r:id="rId3412" ref="W962"/>
    <hyperlink r:id="rId3413" ref="Z962"/>
    <hyperlink r:id="rId3414" ref="AN962"/>
    <hyperlink r:id="rId3415" ref="AO962"/>
    <hyperlink r:id="rId3416" ref="W963"/>
    <hyperlink r:id="rId3417" ref="AE963"/>
    <hyperlink r:id="rId3418" ref="AF963"/>
    <hyperlink r:id="rId3419" ref="AG963"/>
    <hyperlink r:id="rId3420" ref="AL963"/>
    <hyperlink r:id="rId3421" ref="S964"/>
    <hyperlink r:id="rId3422" ref="W964"/>
    <hyperlink r:id="rId3423" ref="Z964"/>
    <hyperlink r:id="rId3424" ref="AE964"/>
    <hyperlink r:id="rId3425" ref="S965"/>
    <hyperlink r:id="rId3426" ref="W965"/>
    <hyperlink r:id="rId3427" ref="Y965"/>
    <hyperlink r:id="rId3428" ref="Z965"/>
    <hyperlink r:id="rId3429" ref="S966"/>
    <hyperlink r:id="rId3430" ref="W966"/>
    <hyperlink r:id="rId3431" ref="AF966"/>
    <hyperlink r:id="rId3432" ref="S967"/>
    <hyperlink r:id="rId3433" ref="AN967"/>
    <hyperlink r:id="rId3434" ref="W969"/>
    <hyperlink r:id="rId3435" ref="Y969"/>
    <hyperlink r:id="rId3436" ref="Z969"/>
    <hyperlink r:id="rId3437" ref="S970"/>
    <hyperlink r:id="rId3438" ref="W970"/>
    <hyperlink r:id="rId3439" ref="Z970"/>
    <hyperlink r:id="rId3440" ref="AA970"/>
    <hyperlink r:id="rId3441" ref="AO970"/>
    <hyperlink r:id="rId3442" ref="S971"/>
    <hyperlink r:id="rId3443" ref="W971"/>
    <hyperlink r:id="rId3444" ref="Z971"/>
    <hyperlink r:id="rId3445" ref="AE971"/>
    <hyperlink r:id="rId3446" ref="AL971"/>
    <hyperlink r:id="rId3447" ref="S972"/>
    <hyperlink r:id="rId3448" ref="W972"/>
    <hyperlink r:id="rId3449" ref="Y972"/>
    <hyperlink r:id="rId3450" ref="Z972"/>
    <hyperlink r:id="rId3451" ref="W973"/>
    <hyperlink r:id="rId3452" ref="AN973"/>
    <hyperlink r:id="rId3453" ref="S974"/>
    <hyperlink r:id="rId3454" ref="Y974"/>
    <hyperlink r:id="rId3455" ref="S975"/>
    <hyperlink r:id="rId3456" ref="T975"/>
    <hyperlink r:id="rId3457" ref="W975"/>
    <hyperlink r:id="rId3458" ref="X975"/>
    <hyperlink r:id="rId3459" ref="AE975"/>
    <hyperlink r:id="rId3460" ref="AF975"/>
    <hyperlink r:id="rId3461" ref="AG975"/>
    <hyperlink r:id="rId3462" ref="AL975"/>
    <hyperlink r:id="rId3463" ref="AO975"/>
    <hyperlink r:id="rId3464" ref="S976"/>
    <hyperlink r:id="rId3465" ref="W976"/>
    <hyperlink r:id="rId3466" ref="Y976"/>
    <hyperlink r:id="rId3467" ref="Z976"/>
    <hyperlink r:id="rId3468" ref="AI976"/>
    <hyperlink r:id="rId3469" ref="S977"/>
    <hyperlink r:id="rId3470" ref="W977"/>
    <hyperlink r:id="rId3471" ref="Z977"/>
    <hyperlink r:id="rId3472" ref="AE977"/>
    <hyperlink r:id="rId3473" ref="AI977"/>
    <hyperlink r:id="rId3474" ref="AJ977"/>
    <hyperlink r:id="rId3475" ref="AO977"/>
    <hyperlink r:id="rId3476" ref="AP977"/>
    <hyperlink r:id="rId3477" ref="S978"/>
    <hyperlink r:id="rId3478" ref="W978"/>
    <hyperlink r:id="rId3479" ref="Z978"/>
    <hyperlink r:id="rId3480" ref="AE978"/>
    <hyperlink r:id="rId3481" ref="AJ978"/>
    <hyperlink r:id="rId3482" ref="AN978"/>
    <hyperlink r:id="rId3483" ref="S979"/>
    <hyperlink r:id="rId3484" ref="W979"/>
    <hyperlink r:id="rId3485" ref="Z979"/>
    <hyperlink r:id="rId3486" ref="AE979"/>
    <hyperlink r:id="rId3487" ref="AL979"/>
    <hyperlink r:id="rId3488" ref="S980"/>
    <hyperlink r:id="rId3489" ref="W980"/>
    <hyperlink r:id="rId3490" ref="X980"/>
    <hyperlink r:id="rId3491" ref="Z980"/>
    <hyperlink r:id="rId3492" ref="AA980"/>
    <hyperlink r:id="rId3493" ref="AN980"/>
    <hyperlink r:id="rId3494" ref="AE981"/>
    <hyperlink r:id="rId3495" ref="AF981"/>
    <hyperlink r:id="rId3496" ref="S982"/>
    <hyperlink r:id="rId3497" ref="W982"/>
    <hyperlink r:id="rId3498" ref="S984"/>
    <hyperlink r:id="rId3499" ref="W985"/>
    <hyperlink r:id="rId3500" ref="X985"/>
    <hyperlink r:id="rId3501" ref="Y985"/>
    <hyperlink r:id="rId3502" ref="AN985"/>
    <hyperlink r:id="rId3503" ref="S986"/>
    <hyperlink r:id="rId3504" ref="Y986"/>
    <hyperlink r:id="rId3505" ref="Z986"/>
    <hyperlink r:id="rId3506" ref="Y987"/>
    <hyperlink r:id="rId3507" ref="AN987"/>
    <hyperlink r:id="rId3508" ref="S988"/>
    <hyperlink r:id="rId3509" ref="W989"/>
    <hyperlink r:id="rId3510" ref="AK989"/>
    <hyperlink r:id="rId3511" ref="W990"/>
    <hyperlink r:id="rId3512" ref="AP990"/>
    <hyperlink r:id="rId3513" ref="S992"/>
    <hyperlink r:id="rId3514" ref="W992"/>
    <hyperlink r:id="rId3515" ref="W993"/>
    <hyperlink r:id="rId3516" ref="AE993"/>
    <hyperlink r:id="rId3517" ref="AF993"/>
    <hyperlink r:id="rId3518" ref="AL993"/>
    <hyperlink r:id="rId3519" ref="S994"/>
    <hyperlink r:id="rId3520" ref="W994"/>
    <hyperlink r:id="rId3521" ref="Z994"/>
    <hyperlink r:id="rId3522" ref="AE995"/>
    <hyperlink r:id="rId3523" ref="AL995"/>
    <hyperlink r:id="rId3524" ref="S996"/>
    <hyperlink r:id="rId3525" ref="W996"/>
    <hyperlink r:id="rId3526" ref="Z996"/>
    <hyperlink r:id="rId3527" ref="AE996"/>
    <hyperlink r:id="rId3528" ref="S997"/>
    <hyperlink r:id="rId3529" ref="S998"/>
    <hyperlink r:id="rId3530" ref="W998"/>
    <hyperlink r:id="rId3531" ref="Y998"/>
    <hyperlink r:id="rId3532" ref="Z998"/>
    <hyperlink r:id="rId3533" ref="AN998"/>
    <hyperlink r:id="rId3534" ref="AP998"/>
    <hyperlink r:id="rId3535" ref="W999"/>
    <hyperlink r:id="rId3536" ref="AF999"/>
    <hyperlink r:id="rId3537" ref="S1000"/>
    <hyperlink r:id="rId3538" ref="AE1000"/>
    <hyperlink r:id="rId3539" ref="AF1000"/>
    <hyperlink r:id="rId3540" ref="AL1000"/>
    <hyperlink r:id="rId3541" ref="S1001"/>
    <hyperlink r:id="rId3542" ref="W1001"/>
    <hyperlink r:id="rId3543" ref="Y1001"/>
    <hyperlink r:id="rId3544" ref="Z1001"/>
    <hyperlink r:id="rId3545" ref="AE1001"/>
    <hyperlink r:id="rId3546" ref="AL1001"/>
    <hyperlink r:id="rId3547" ref="AN1001"/>
    <hyperlink r:id="rId3548" ref="AO1001"/>
    <hyperlink r:id="rId3549" ref="S1002"/>
    <hyperlink r:id="rId3550" ref="AL1002"/>
    <hyperlink r:id="rId3551" ref="S1003"/>
    <hyperlink r:id="rId3552" ref="AE1003"/>
    <hyperlink r:id="rId3553" ref="W1004"/>
    <hyperlink r:id="rId3554" ref="AF1004"/>
    <hyperlink r:id="rId3555" ref="S1005"/>
    <hyperlink r:id="rId3556" ref="W1005"/>
    <hyperlink r:id="rId3557" ref="AE1005"/>
    <hyperlink r:id="rId3558" ref="S1006"/>
    <hyperlink r:id="rId3559" ref="W1006"/>
    <hyperlink r:id="rId3560" ref="Y1006"/>
    <hyperlink r:id="rId3561" ref="AE1006"/>
    <hyperlink r:id="rId3562" ref="S1007"/>
    <hyperlink r:id="rId3563" ref="W1007"/>
    <hyperlink r:id="rId3564" ref="Y1007"/>
    <hyperlink r:id="rId3565" ref="Z1007"/>
    <hyperlink r:id="rId3566" ref="AJ1007"/>
    <hyperlink r:id="rId3567" ref="AN1007"/>
    <hyperlink r:id="rId3568" ref="S1008"/>
    <hyperlink r:id="rId3569" ref="W1008"/>
    <hyperlink r:id="rId3570" ref="AE1008"/>
    <hyperlink r:id="rId3571" ref="W1010"/>
    <hyperlink r:id="rId3572" ref="Y1010"/>
    <hyperlink r:id="rId3573" ref="Z1010"/>
    <hyperlink r:id="rId3574" ref="S1012"/>
    <hyperlink r:id="rId3575" ref="W1012"/>
    <hyperlink r:id="rId3576" ref="Z1012"/>
    <hyperlink r:id="rId3577" ref="S1013"/>
    <hyperlink r:id="rId3578" ref="W1013"/>
    <hyperlink r:id="rId3579" ref="Y1013"/>
    <hyperlink r:id="rId3580" ref="Z1013"/>
    <hyperlink r:id="rId3581" ref="AJ1013"/>
    <hyperlink r:id="rId3582" ref="AO1013"/>
    <hyperlink r:id="rId3583" ref="W1014"/>
    <hyperlink r:id="rId3584" ref="S1015"/>
    <hyperlink r:id="rId3585" ref="T1015"/>
    <hyperlink r:id="rId3586" ref="W1015"/>
    <hyperlink r:id="rId3587" ref="S1017"/>
    <hyperlink r:id="rId3588" ref="W1017"/>
    <hyperlink r:id="rId3589" ref="AE1017"/>
    <hyperlink r:id="rId3590" ref="S1018"/>
    <hyperlink r:id="rId3591" ref="W1018"/>
    <hyperlink r:id="rId3592" ref="S1019"/>
    <hyperlink r:id="rId3593" ref="W1019"/>
    <hyperlink r:id="rId3594" ref="AE1019"/>
    <hyperlink r:id="rId3595" ref="S1020"/>
    <hyperlink r:id="rId3596" ref="W1020"/>
    <hyperlink r:id="rId3597" ref="AE1020"/>
    <hyperlink r:id="rId3598" ref="AH1020"/>
    <hyperlink r:id="rId3599" ref="AO1020"/>
    <hyperlink r:id="rId3600" ref="S1021"/>
    <hyperlink r:id="rId3601" ref="U1021"/>
    <hyperlink r:id="rId3602" ref="W1021"/>
    <hyperlink r:id="rId3603" ref="Y1021"/>
    <hyperlink r:id="rId3604" ref="Z1021"/>
    <hyperlink r:id="rId3605" ref="AE1021"/>
    <hyperlink r:id="rId3606" ref="AL1021"/>
    <hyperlink r:id="rId3607" ref="AN1021"/>
    <hyperlink r:id="rId3608" ref="S1022"/>
    <hyperlink r:id="rId3609" ref="W1022"/>
    <hyperlink r:id="rId3610" ref="Z1022"/>
    <hyperlink r:id="rId3611" ref="AC1022"/>
    <hyperlink r:id="rId3612" ref="AE1022"/>
    <hyperlink r:id="rId3613" ref="AN1022"/>
    <hyperlink r:id="rId3614" ref="W1023"/>
    <hyperlink r:id="rId3615" ref="X1023"/>
    <hyperlink r:id="rId3616" ref="Z1023"/>
    <hyperlink r:id="rId3617" ref="AL1023"/>
    <hyperlink r:id="rId3618" ref="W1024"/>
    <hyperlink r:id="rId3619" ref="Z1024"/>
    <hyperlink r:id="rId3620" ref="AA1024"/>
    <hyperlink r:id="rId3621" ref="AD1024"/>
    <hyperlink r:id="rId3622" ref="AL1024"/>
    <hyperlink r:id="rId3623" ref="W1025"/>
    <hyperlink r:id="rId3624" ref="AF1025"/>
    <hyperlink r:id="rId3625" ref="AG1025"/>
    <hyperlink r:id="rId3626" ref="AK1025"/>
    <hyperlink r:id="rId3627" ref="S1026"/>
    <hyperlink r:id="rId3628" ref="W1026"/>
    <hyperlink r:id="rId3629" ref="Y1026"/>
    <hyperlink r:id="rId3630" ref="S1027"/>
    <hyperlink r:id="rId3631" ref="W1027"/>
    <hyperlink r:id="rId3632" ref="Y1027"/>
    <hyperlink r:id="rId3633" ref="AI1027"/>
    <hyperlink r:id="rId3634" ref="W1028"/>
    <hyperlink r:id="rId3635" ref="AM1028"/>
    <hyperlink r:id="rId3636" ref="AN1028"/>
    <hyperlink r:id="rId3637" ref="AO1028"/>
    <hyperlink r:id="rId3638" ref="S1029"/>
    <hyperlink r:id="rId3639" ref="W1029"/>
    <hyperlink r:id="rId3640" ref="AE1029"/>
    <hyperlink r:id="rId3641" ref="AL1029"/>
    <hyperlink r:id="rId3642" ref="W1030"/>
    <hyperlink r:id="rId3643" ref="Y1030"/>
    <hyperlink r:id="rId3644" ref="S1031"/>
    <hyperlink r:id="rId3645" ref="S1032"/>
    <hyperlink r:id="rId3646" ref="W1032"/>
    <hyperlink r:id="rId3647" ref="Z1032"/>
    <hyperlink r:id="rId3648" ref="S1033"/>
    <hyperlink r:id="rId3649" ref="W1033"/>
    <hyperlink r:id="rId3650" ref="Z1033"/>
    <hyperlink r:id="rId3651" ref="AE1033"/>
    <hyperlink r:id="rId3652" ref="AL1033"/>
    <hyperlink r:id="rId3653" ref="AM1033"/>
    <hyperlink r:id="rId3654" ref="AN1033"/>
    <hyperlink r:id="rId3655" ref="AP1033"/>
    <hyperlink r:id="rId3656" ref="W1034"/>
    <hyperlink r:id="rId3657" ref="AN1034"/>
    <hyperlink r:id="rId3658" ref="W1035"/>
    <hyperlink r:id="rId3659" ref="AG1035"/>
    <hyperlink r:id="rId3660" ref="S1036"/>
    <hyperlink r:id="rId3661" ref="W1036"/>
    <hyperlink r:id="rId3662" ref="Z1036"/>
    <hyperlink r:id="rId3663" ref="AA1036"/>
    <hyperlink r:id="rId3664" ref="AJ1036"/>
    <hyperlink r:id="rId3665" ref="AL1036"/>
    <hyperlink r:id="rId3666" ref="AN1036"/>
    <hyperlink r:id="rId3667" ref="S1037"/>
    <hyperlink r:id="rId3668" ref="AM1037"/>
    <hyperlink r:id="rId3669" ref="S1038"/>
    <hyperlink r:id="rId3670" ref="W1038"/>
    <hyperlink r:id="rId3671" ref="S1039"/>
    <hyperlink r:id="rId3672" ref="W1039"/>
    <hyperlink r:id="rId3673" ref="Y1039"/>
    <hyperlink r:id="rId3674" ref="Z1039"/>
    <hyperlink r:id="rId3675" ref="AE1039"/>
    <hyperlink r:id="rId3676" ref="AN1039"/>
    <hyperlink r:id="rId3677" ref="W1040"/>
    <hyperlink r:id="rId3678" ref="Z1040"/>
    <hyperlink r:id="rId3679" ref="AE1040"/>
    <hyperlink r:id="rId3680" ref="S1041"/>
    <hyperlink r:id="rId3681" ref="W1041"/>
    <hyperlink r:id="rId3682" ref="Z1041"/>
    <hyperlink r:id="rId3683" ref="AE1041"/>
    <hyperlink r:id="rId3684" ref="AN1041"/>
    <hyperlink r:id="rId3685" ref="S1042"/>
    <hyperlink r:id="rId3686" ref="W1042"/>
    <hyperlink r:id="rId3687" ref="AE1042"/>
    <hyperlink r:id="rId3688" ref="AF1042"/>
    <hyperlink r:id="rId3689" ref="AL1042"/>
    <hyperlink r:id="rId3690" ref="S1043"/>
    <hyperlink r:id="rId3691" ref="T1043"/>
    <hyperlink r:id="rId3692" ref="W1043"/>
    <hyperlink r:id="rId3693" ref="Y1043"/>
    <hyperlink r:id="rId3694" ref="Z1043"/>
    <hyperlink r:id="rId3695" ref="AE1043"/>
    <hyperlink r:id="rId3696" ref="AF1043"/>
    <hyperlink r:id="rId3697" ref="AG1043"/>
    <hyperlink r:id="rId3698" ref="AI1043"/>
    <hyperlink r:id="rId3699" ref="AK1043"/>
    <hyperlink r:id="rId3700" ref="Y1044"/>
    <hyperlink r:id="rId3701" ref="S1045"/>
    <hyperlink r:id="rId3702" ref="W1045"/>
    <hyperlink r:id="rId3703" ref="Y1045"/>
    <hyperlink r:id="rId3704" ref="Z1045"/>
    <hyperlink r:id="rId3705" ref="AM1045"/>
    <hyperlink r:id="rId3706" ref="AN1045"/>
    <hyperlink r:id="rId3707" ref="S1046"/>
    <hyperlink r:id="rId3708" ref="S1047"/>
    <hyperlink r:id="rId3709" ref="W1047"/>
    <hyperlink r:id="rId3710" ref="Z1047"/>
    <hyperlink r:id="rId3711" ref="AO1047"/>
    <hyperlink r:id="rId3712" ref="W1048"/>
    <hyperlink r:id="rId3713" ref="AB1048"/>
    <hyperlink r:id="rId3714" ref="AD1048"/>
    <hyperlink r:id="rId3715" ref="AE1048"/>
    <hyperlink r:id="rId3716" ref="AL1048"/>
    <hyperlink r:id="rId3717" ref="S1049"/>
    <hyperlink r:id="rId3718" ref="AE1049"/>
    <hyperlink r:id="rId3719" ref="AF1049"/>
    <hyperlink r:id="rId3720" ref="AN1049"/>
    <hyperlink r:id="rId3721" ref="W1050"/>
    <hyperlink r:id="rId3722" ref="Y1050"/>
    <hyperlink r:id="rId3723" ref="Z1050"/>
    <hyperlink r:id="rId3724" ref="AN1050"/>
    <hyperlink r:id="rId3725" ref="W1051"/>
    <hyperlink r:id="rId3726" ref="Z1051"/>
    <hyperlink r:id="rId3727" ref="S1052"/>
    <hyperlink r:id="rId3728" ref="W1052"/>
    <hyperlink r:id="rId3729" ref="X1052"/>
    <hyperlink r:id="rId3730" ref="Y1052"/>
    <hyperlink r:id="rId3731" ref="Z1052"/>
    <hyperlink r:id="rId3732" ref="AD1052"/>
    <hyperlink r:id="rId3733" ref="AE1052"/>
    <hyperlink r:id="rId3734" ref="AG1052"/>
    <hyperlink r:id="rId3735" ref="AI1052"/>
    <hyperlink r:id="rId3736" ref="AL1052"/>
    <hyperlink r:id="rId3737" ref="AO1052"/>
    <hyperlink r:id="rId3738" ref="AP1052"/>
    <hyperlink r:id="rId3739" ref="S1053"/>
    <hyperlink r:id="rId3740" ref="W1053"/>
    <hyperlink r:id="rId3741" ref="Z1053"/>
    <hyperlink r:id="rId3742" ref="AE1053"/>
    <hyperlink r:id="rId3743" ref="AF1053"/>
    <hyperlink r:id="rId3744" ref="AH1053"/>
    <hyperlink r:id="rId3745" ref="AL1053"/>
    <hyperlink r:id="rId3746" ref="S1055"/>
    <hyperlink r:id="rId3747" ref="AE1055"/>
    <hyperlink r:id="rId3748" ref="AF1055"/>
    <hyperlink r:id="rId3749" ref="AK1055"/>
    <hyperlink r:id="rId3750" ref="S1056"/>
    <hyperlink r:id="rId3751" ref="S1057"/>
    <hyperlink r:id="rId3752" ref="W1057"/>
    <hyperlink r:id="rId3753" ref="AD1057"/>
    <hyperlink r:id="rId3754" ref="AE1057"/>
    <hyperlink r:id="rId3755" ref="AL1057"/>
    <hyperlink r:id="rId3756" ref="AO1057"/>
    <hyperlink r:id="rId3757" ref="S1058"/>
    <hyperlink r:id="rId3758" ref="W1059"/>
    <hyperlink r:id="rId3759" ref="Z1059"/>
    <hyperlink r:id="rId3760" ref="AO1059"/>
    <hyperlink r:id="rId3761" ref="S1060"/>
    <hyperlink r:id="rId3762" ref="W1060"/>
    <hyperlink r:id="rId3763" ref="Y1060"/>
    <hyperlink r:id="rId3764" ref="Z1060"/>
    <hyperlink r:id="rId3765" ref="AC1060"/>
    <hyperlink r:id="rId3766" ref="AJ1060"/>
    <hyperlink r:id="rId3767" ref="AN1060"/>
    <hyperlink r:id="rId3768" ref="AO1060"/>
    <hyperlink r:id="rId3769" ref="AP1060"/>
    <hyperlink r:id="rId3770" ref="S1061"/>
    <hyperlink r:id="rId3771" ref="W1061"/>
    <hyperlink r:id="rId3772" ref="AN1061"/>
    <hyperlink r:id="rId3773" ref="AO1061"/>
    <hyperlink r:id="rId3774" ref="S1062"/>
    <hyperlink r:id="rId3775" ref="W1062"/>
    <hyperlink r:id="rId3776" ref="Z1062"/>
    <hyperlink r:id="rId3777" ref="S1063"/>
    <hyperlink r:id="rId3778" ref="AD1063"/>
    <hyperlink r:id="rId3779" ref="AE1063"/>
    <hyperlink r:id="rId3780" ref="AF1063"/>
    <hyperlink r:id="rId3781" ref="S1064"/>
    <hyperlink r:id="rId3782" ref="W1064"/>
    <hyperlink r:id="rId3783" ref="Z1064"/>
    <hyperlink r:id="rId3784" ref="W1065"/>
    <hyperlink r:id="rId3785" ref="X1065"/>
    <hyperlink r:id="rId3786" ref="Z1065"/>
    <hyperlink r:id="rId3787" ref="AI1065"/>
    <hyperlink r:id="rId3788" ref="S1066"/>
    <hyperlink r:id="rId3789" ref="W1066"/>
    <hyperlink r:id="rId3790" ref="Z1066"/>
    <hyperlink r:id="rId3791" ref="AL1066"/>
    <hyperlink r:id="rId3792" ref="S1067"/>
    <hyperlink r:id="rId3793" ref="W1067"/>
    <hyperlink r:id="rId3794" ref="Z1067"/>
    <hyperlink r:id="rId3795" ref="AG1067"/>
    <hyperlink r:id="rId3796" ref="AO1067"/>
    <hyperlink r:id="rId3797" ref="AP1067"/>
    <hyperlink r:id="rId3798" ref="S1068"/>
    <hyperlink r:id="rId3799" ref="W1068"/>
    <hyperlink r:id="rId3800" ref="Y1068"/>
    <hyperlink r:id="rId3801" ref="Z1068"/>
    <hyperlink r:id="rId3802" ref="AC1068"/>
    <hyperlink r:id="rId3803" ref="AE1068"/>
    <hyperlink r:id="rId3804" ref="AP1068"/>
    <hyperlink r:id="rId3805" ref="S1069"/>
    <hyperlink r:id="rId3806" ref="W1069"/>
    <hyperlink r:id="rId3807" ref="Z1069"/>
    <hyperlink r:id="rId3808" ref="AE1069"/>
    <hyperlink r:id="rId3809" ref="AI1069"/>
    <hyperlink r:id="rId3810" ref="AL1069"/>
    <hyperlink r:id="rId3811" ref="AO1069"/>
    <hyperlink r:id="rId3812" ref="S1070"/>
    <hyperlink r:id="rId3813" ref="W1070"/>
    <hyperlink r:id="rId3814" ref="Z1070"/>
    <hyperlink r:id="rId3815" ref="AN1070"/>
    <hyperlink r:id="rId3816" ref="W1071"/>
    <hyperlink r:id="rId3817" ref="AG1071"/>
    <hyperlink r:id="rId3818" ref="W1072"/>
    <hyperlink r:id="rId3819" ref="Z1072"/>
    <hyperlink r:id="rId3820" ref="AL1072"/>
    <hyperlink r:id="rId3821" ref="AO1072"/>
    <hyperlink r:id="rId3822" ref="AP1072"/>
    <hyperlink r:id="rId3823" ref="S1073"/>
    <hyperlink r:id="rId3824" ref="W1074"/>
    <hyperlink r:id="rId3825" ref="W1075"/>
    <hyperlink r:id="rId3826" ref="Z1075"/>
    <hyperlink r:id="rId3827" ref="AK1075"/>
    <hyperlink r:id="rId3828" ref="S1076"/>
    <hyperlink r:id="rId3829" ref="U1076"/>
    <hyperlink r:id="rId3830" ref="W1076"/>
    <hyperlink r:id="rId3831" ref="Z1076"/>
    <hyperlink r:id="rId3832" ref="AE1076"/>
    <hyperlink r:id="rId3833" ref="AM1076"/>
    <hyperlink r:id="rId3834" ref="S1077"/>
    <hyperlink r:id="rId3835" ref="W1077"/>
    <hyperlink r:id="rId3836" ref="Y1077"/>
    <hyperlink r:id="rId3837" ref="Z1077"/>
    <hyperlink r:id="rId3838" ref="W1078"/>
    <hyperlink r:id="rId3839" ref="AM1078"/>
    <hyperlink r:id="rId3840" ref="W1079"/>
    <hyperlink r:id="rId3841" ref="AA1079"/>
    <hyperlink r:id="rId3842" ref="AM1079"/>
    <hyperlink r:id="rId3843" ref="S1080"/>
    <hyperlink r:id="rId3844" ref="T1080"/>
    <hyperlink r:id="rId3845" ref="W1080"/>
    <hyperlink r:id="rId3846" ref="AE1080"/>
    <hyperlink r:id="rId3847" ref="AF1080"/>
    <hyperlink r:id="rId3848" ref="AI1080"/>
    <hyperlink r:id="rId3849" ref="AL1080"/>
    <hyperlink r:id="rId3850" ref="S1081"/>
    <hyperlink r:id="rId3851" ref="W1081"/>
    <hyperlink r:id="rId3852" ref="Z1081"/>
    <hyperlink r:id="rId3853" ref="AK1081"/>
    <hyperlink r:id="rId3854" ref="S1082"/>
    <hyperlink r:id="rId3855" ref="W1082"/>
    <hyperlink r:id="rId3856" ref="Y1082"/>
    <hyperlink r:id="rId3857" ref="Z1082"/>
    <hyperlink r:id="rId3858" ref="AE1082"/>
    <hyperlink r:id="rId3859" ref="AJ1082"/>
    <hyperlink r:id="rId3860" ref="AL1082"/>
    <hyperlink r:id="rId3861" ref="AN1082"/>
    <hyperlink r:id="rId3862" ref="S1083"/>
    <hyperlink r:id="rId3863" ref="W1083"/>
    <hyperlink r:id="rId3864" ref="Y1083"/>
    <hyperlink r:id="rId3865" ref="Z1083"/>
    <hyperlink r:id="rId3866" ref="AJ1083"/>
    <hyperlink r:id="rId3867" ref="AL1083"/>
    <hyperlink r:id="rId3868" ref="S1084"/>
    <hyperlink r:id="rId3869" ref="W1084"/>
    <hyperlink r:id="rId3870" ref="AF1084"/>
    <hyperlink r:id="rId3871" ref="AO1084"/>
    <hyperlink r:id="rId3872" ref="W1085"/>
    <hyperlink r:id="rId3873" ref="Z1085"/>
    <hyperlink r:id="rId3874" ref="AN1085"/>
    <hyperlink r:id="rId3875" ref="S1086"/>
    <hyperlink r:id="rId3876" ref="W1086"/>
    <hyperlink r:id="rId3877" ref="Z1086"/>
    <hyperlink r:id="rId3878" ref="AO1086"/>
    <hyperlink r:id="rId3879" ref="AP1086"/>
    <hyperlink r:id="rId3880" ref="S1087"/>
    <hyperlink r:id="rId3881" ref="W1087"/>
    <hyperlink r:id="rId3882" ref="Y1087"/>
    <hyperlink r:id="rId3883" ref="Z1087"/>
    <hyperlink r:id="rId3884" ref="W1088"/>
    <hyperlink r:id="rId3885" ref="Y1088"/>
    <hyperlink r:id="rId3886" ref="Z1088"/>
    <hyperlink r:id="rId3887" ref="AN1088"/>
    <hyperlink r:id="rId3888" ref="S1089"/>
    <hyperlink r:id="rId3889" ref="Z1089"/>
    <hyperlink r:id="rId3890" ref="W1090"/>
    <hyperlink r:id="rId3891" ref="AE1090"/>
    <hyperlink r:id="rId3892" ref="S1091"/>
    <hyperlink r:id="rId3893" ref="W1091"/>
    <hyperlink r:id="rId3894" ref="Y1091"/>
    <hyperlink r:id="rId3895" ref="Z1091"/>
    <hyperlink r:id="rId3896" ref="AE1091"/>
    <hyperlink r:id="rId3897" ref="AG1091"/>
    <hyperlink r:id="rId3898" ref="AJ1091"/>
    <hyperlink r:id="rId3899" ref="AN1091"/>
    <hyperlink r:id="rId3900" ref="W1093"/>
    <hyperlink r:id="rId3901" ref="Z1093"/>
    <hyperlink r:id="rId3902" ref="S1094"/>
    <hyperlink r:id="rId3903" ref="W1094"/>
    <hyperlink r:id="rId3904" ref="Y1094"/>
    <hyperlink r:id="rId3905" ref="Z1094"/>
    <hyperlink r:id="rId3906" ref="S1095"/>
    <hyperlink r:id="rId3907" ref="W1095"/>
    <hyperlink r:id="rId3908" ref="AE1095"/>
    <hyperlink r:id="rId3909" ref="AF1095"/>
    <hyperlink r:id="rId3910" ref="AK1095"/>
    <hyperlink r:id="rId3911" ref="S1096"/>
    <hyperlink r:id="rId3912" ref="S1097"/>
    <hyperlink r:id="rId3913" ref="S1098"/>
    <hyperlink r:id="rId3914" ref="AE1098"/>
    <hyperlink r:id="rId3915" ref="S1099"/>
    <hyperlink r:id="rId3916" ref="AN1099"/>
    <hyperlink r:id="rId3917" ref="W1100"/>
    <hyperlink r:id="rId3918" ref="AE1100"/>
    <hyperlink r:id="rId3919" ref="S1101"/>
    <hyperlink r:id="rId3920" ref="W1101"/>
    <hyperlink r:id="rId3921" ref="Z1101"/>
    <hyperlink r:id="rId3922" ref="AN1101"/>
    <hyperlink r:id="rId3923" ref="S1102"/>
    <hyperlink r:id="rId3924" ref="W1102"/>
    <hyperlink r:id="rId3925" ref="Y1102"/>
    <hyperlink r:id="rId3926" ref="Z1102"/>
    <hyperlink r:id="rId3927" ref="AE1102"/>
    <hyperlink r:id="rId3928" ref="AF1102"/>
    <hyperlink r:id="rId3929" ref="AI1102"/>
    <hyperlink r:id="rId3930" ref="AJ1102"/>
    <hyperlink r:id="rId3931" ref="AK1102"/>
    <hyperlink r:id="rId3932" ref="S1103"/>
    <hyperlink r:id="rId3933" ref="S1104"/>
    <hyperlink r:id="rId3934" ref="AG1104"/>
    <hyperlink r:id="rId3935" ref="S1105"/>
    <hyperlink r:id="rId3936" ref="W1105"/>
    <hyperlink r:id="rId3937" ref="AE1105"/>
    <hyperlink r:id="rId3938" ref="S1107"/>
    <hyperlink r:id="rId3939" ref="W1107"/>
    <hyperlink r:id="rId3940" ref="Z1107"/>
    <hyperlink r:id="rId3941" ref="AO1107"/>
    <hyperlink r:id="rId3942" ref="W1108"/>
    <hyperlink r:id="rId3943" ref="Z1108"/>
    <hyperlink r:id="rId3944" ref="S1109"/>
    <hyperlink r:id="rId3945" ref="W1109"/>
    <hyperlink r:id="rId3946" ref="AE1109"/>
    <hyperlink r:id="rId3947" ref="AG1109"/>
    <hyperlink r:id="rId3948" ref="S1110"/>
    <hyperlink r:id="rId3949" ref="W1110"/>
    <hyperlink r:id="rId3950" ref="S1111"/>
    <hyperlink r:id="rId3951" ref="W1111"/>
    <hyperlink r:id="rId3952" ref="S1112"/>
    <hyperlink r:id="rId3953" ref="W1112"/>
    <hyperlink r:id="rId3954" ref="Z1112"/>
    <hyperlink r:id="rId3955" ref="AE1112"/>
    <hyperlink r:id="rId3956" ref="AK1112"/>
    <hyperlink r:id="rId3957" ref="S1113"/>
    <hyperlink r:id="rId3958" ref="W1113"/>
    <hyperlink r:id="rId3959" ref="W1114"/>
    <hyperlink r:id="rId3960" ref="S1115"/>
    <hyperlink r:id="rId3961" ref="W1116"/>
    <hyperlink r:id="rId3962" ref="AA1116"/>
    <hyperlink r:id="rId3963" ref="AN1116"/>
    <hyperlink r:id="rId3964" ref="W1117"/>
    <hyperlink r:id="rId3965" ref="Z1117"/>
    <hyperlink r:id="rId3966" ref="AM1117"/>
    <hyperlink r:id="rId3967" ref="S1118"/>
    <hyperlink r:id="rId3968" ref="W1118"/>
    <hyperlink r:id="rId3969" ref="Z1118"/>
    <hyperlink r:id="rId3970" ref="AL1118"/>
    <hyperlink r:id="rId3971" ref="AN1118"/>
    <hyperlink r:id="rId3972" ref="AO1118"/>
    <hyperlink r:id="rId3973" ref="S1119"/>
    <hyperlink r:id="rId3974" ref="AN1119"/>
    <hyperlink r:id="rId3975" ref="S1120"/>
    <hyperlink r:id="rId3976" ref="W1120"/>
    <hyperlink r:id="rId3977" ref="Z1120"/>
    <hyperlink r:id="rId3978" ref="AI1120"/>
    <hyperlink r:id="rId3979" ref="AJ1120"/>
    <hyperlink r:id="rId3980" ref="S1121"/>
    <hyperlink r:id="rId3981" ref="W1121"/>
    <hyperlink r:id="rId3982" ref="AE1121"/>
    <hyperlink r:id="rId3983" ref="W1122"/>
    <hyperlink r:id="rId3984" ref="Z1122"/>
    <hyperlink r:id="rId3985" ref="AK1122"/>
    <hyperlink r:id="rId3986" ref="S1123"/>
    <hyperlink r:id="rId3987" ref="W1123"/>
    <hyperlink r:id="rId3988" ref="Z1123"/>
    <hyperlink r:id="rId3989" ref="AM1123"/>
    <hyperlink r:id="rId3990" ref="S1124"/>
    <hyperlink r:id="rId3991" ref="T1124"/>
    <hyperlink r:id="rId3992" ref="W1124"/>
    <hyperlink r:id="rId3993" ref="AE1124"/>
    <hyperlink r:id="rId3994" ref="AF1124"/>
    <hyperlink r:id="rId3995" ref="AL1124"/>
    <hyperlink r:id="rId3996" ref="S1125"/>
    <hyperlink r:id="rId3997" ref="W1125"/>
    <hyperlink r:id="rId3998" ref="Z1125"/>
    <hyperlink r:id="rId3999" ref="AE1125"/>
    <hyperlink r:id="rId4000" ref="AN1125"/>
    <hyperlink r:id="rId4001" ref="AO1125"/>
    <hyperlink r:id="rId4002" ref="AP1125"/>
    <hyperlink r:id="rId4003" ref="S1126"/>
    <hyperlink r:id="rId4004" ref="W1127"/>
    <hyperlink r:id="rId4005" ref="AG1127"/>
    <hyperlink r:id="rId4006" ref="S1128"/>
    <hyperlink r:id="rId4007" ref="W1128"/>
    <hyperlink r:id="rId4008" ref="AJ1128"/>
    <hyperlink r:id="rId4009" ref="W1129"/>
    <hyperlink r:id="rId4010" ref="Z1129"/>
    <hyperlink r:id="rId4011" ref="S1130"/>
    <hyperlink r:id="rId4012" ref="W1130"/>
    <hyperlink r:id="rId4013" ref="Z1130"/>
    <hyperlink r:id="rId4014" ref="AE1130"/>
    <hyperlink r:id="rId4015" ref="AN1130"/>
    <hyperlink r:id="rId4016" ref="S1131"/>
    <hyperlink r:id="rId4017" ref="U1131"/>
    <hyperlink r:id="rId4018" ref="W1131"/>
    <hyperlink r:id="rId4019" ref="Y1131"/>
    <hyperlink r:id="rId4020" ref="Z1131"/>
    <hyperlink r:id="rId4021" ref="AE1131"/>
    <hyperlink r:id="rId4022" ref="AL1131"/>
    <hyperlink r:id="rId4023" ref="S1132"/>
    <hyperlink r:id="rId4024" ref="W1132"/>
    <hyperlink r:id="rId4025" ref="AA1132"/>
    <hyperlink r:id="rId4026" ref="AB1132"/>
    <hyperlink r:id="rId4027" ref="AE1132"/>
    <hyperlink r:id="rId4028" ref="AL1132"/>
    <hyperlink r:id="rId4029" ref="S1133"/>
    <hyperlink r:id="rId4030" ref="W1133"/>
    <hyperlink r:id="rId4031" ref="AE1133"/>
    <hyperlink r:id="rId4032" ref="S1134"/>
    <hyperlink r:id="rId4033" ref="Y1134"/>
    <hyperlink r:id="rId4034" ref="AE1134"/>
    <hyperlink r:id="rId4035" ref="AF1134"/>
    <hyperlink r:id="rId4036" ref="AL1134"/>
    <hyperlink r:id="rId4037" ref="S1135"/>
    <hyperlink r:id="rId4038" ref="AE1135"/>
    <hyperlink r:id="rId4039" ref="S1136"/>
    <hyperlink r:id="rId4040" ref="W1136"/>
    <hyperlink r:id="rId4041" ref="Z1136"/>
    <hyperlink r:id="rId4042" ref="AA1136"/>
    <hyperlink r:id="rId4043" ref="AD1136"/>
    <hyperlink r:id="rId4044" ref="AL1136"/>
    <hyperlink r:id="rId4045" ref="S1137"/>
    <hyperlink r:id="rId4046" ref="W1137"/>
    <hyperlink r:id="rId4047" ref="AE1137"/>
    <hyperlink r:id="rId4048" ref="AL1137"/>
    <hyperlink r:id="rId4049" ref="S1138"/>
    <hyperlink r:id="rId4050" ref="W1138"/>
    <hyperlink r:id="rId4051" ref="Y1138"/>
    <hyperlink r:id="rId4052" ref="Z1138"/>
    <hyperlink r:id="rId4053" ref="AE1138"/>
    <hyperlink r:id="rId4054" ref="AL1138"/>
    <hyperlink r:id="rId4055" ref="AO1138"/>
    <hyperlink r:id="rId4056" ref="S1139"/>
    <hyperlink r:id="rId4057" ref="U1139"/>
    <hyperlink r:id="rId4058" ref="W1139"/>
    <hyperlink r:id="rId4059" ref="Z1139"/>
    <hyperlink r:id="rId4060" ref="AL1139"/>
    <hyperlink r:id="rId4061" ref="S1140"/>
    <hyperlink r:id="rId4062" ref="AE1140"/>
    <hyperlink r:id="rId4063" ref="AF1140"/>
    <hyperlink r:id="rId4064" ref="AL1140"/>
    <hyperlink r:id="rId4065" ref="S1141"/>
    <hyperlink r:id="rId4066" ref="T1141"/>
    <hyperlink r:id="rId4067" ref="W1141"/>
    <hyperlink r:id="rId4068" ref="Y1141"/>
    <hyperlink r:id="rId4069" ref="Z1141"/>
    <hyperlink r:id="rId4070" ref="S1142"/>
    <hyperlink r:id="rId4071" ref="W1142"/>
    <hyperlink r:id="rId4072" ref="Y1142"/>
    <hyperlink r:id="rId4073" ref="Z1142"/>
    <hyperlink r:id="rId4074" ref="AJ1142"/>
    <hyperlink r:id="rId4075" ref="S1143"/>
    <hyperlink r:id="rId4076" ref="S1144"/>
    <hyperlink r:id="rId4077" ref="W1144"/>
    <hyperlink r:id="rId4078" ref="Y1144"/>
    <hyperlink r:id="rId4079" ref="Z1144"/>
    <hyperlink r:id="rId4080" ref="S1145"/>
    <hyperlink r:id="rId4081" ref="W1146"/>
    <hyperlink r:id="rId4082" ref="AF1146"/>
    <hyperlink r:id="rId4083" ref="AM1146"/>
    <hyperlink r:id="rId4084" ref="W1147"/>
    <hyperlink r:id="rId4085" ref="S1148"/>
    <hyperlink r:id="rId4086" ref="W1148"/>
    <hyperlink r:id="rId4087" ref="AE1148"/>
    <hyperlink r:id="rId4088" ref="W1149"/>
    <hyperlink r:id="rId4089" ref="AL1149"/>
    <hyperlink r:id="rId4090" ref="S1151"/>
    <hyperlink r:id="rId4091" ref="W1151"/>
    <hyperlink r:id="rId4092" ref="Z1151"/>
    <hyperlink r:id="rId4093" ref="AM1152"/>
    <hyperlink r:id="rId4094" ref="W1153"/>
    <hyperlink r:id="rId4095" ref="AO1153"/>
    <hyperlink r:id="rId4096" ref="S1154"/>
    <hyperlink r:id="rId4097" ref="T1154"/>
    <hyperlink r:id="rId4098" ref="U1154"/>
    <hyperlink r:id="rId4099" ref="W1154"/>
    <hyperlink r:id="rId4100" ref="Y1154"/>
    <hyperlink r:id="rId4101" ref="Z1154"/>
    <hyperlink r:id="rId4102" ref="AI1154"/>
    <hyperlink r:id="rId4103" ref="AK1154"/>
    <hyperlink r:id="rId4104" ref="AL1154"/>
    <hyperlink r:id="rId4105" ref="S1155"/>
    <hyperlink r:id="rId4106" ref="AB1155"/>
    <hyperlink r:id="rId4107" ref="AD1155"/>
    <hyperlink r:id="rId4108" ref="AE1155"/>
    <hyperlink r:id="rId4109" ref="AF1155"/>
    <hyperlink r:id="rId4110" ref="AI1155"/>
    <hyperlink r:id="rId4111" ref="AL1155"/>
    <hyperlink r:id="rId4112" ref="S1156"/>
    <hyperlink r:id="rId4113" ref="W1156"/>
    <hyperlink r:id="rId4114" ref="S1157"/>
    <hyperlink r:id="rId4115" ref="W1157"/>
    <hyperlink r:id="rId4116" ref="Z1157"/>
    <hyperlink r:id="rId4117" ref="AA1157"/>
    <hyperlink r:id="rId4118" ref="AJ1157"/>
    <hyperlink r:id="rId4119" ref="AL1157"/>
    <hyperlink r:id="rId4120" ref="S1158"/>
    <hyperlink r:id="rId4121" ref="T1158"/>
    <hyperlink r:id="rId4122" ref="W1158"/>
    <hyperlink r:id="rId4123" ref="Z1158"/>
    <hyperlink r:id="rId4124" ref="AK1158"/>
    <hyperlink r:id="rId4125" ref="AN1158"/>
    <hyperlink r:id="rId4126" ref="W1159"/>
    <hyperlink r:id="rId4127" ref="X1159"/>
    <hyperlink r:id="rId4128" ref="S1160"/>
    <hyperlink r:id="rId4129" ref="W1160"/>
    <hyperlink r:id="rId4130" ref="Z1160"/>
    <hyperlink r:id="rId4131" ref="S1161"/>
    <hyperlink r:id="rId4132" ref="W1161"/>
    <hyperlink r:id="rId4133" ref="Y1161"/>
    <hyperlink r:id="rId4134" ref="AF1161"/>
    <hyperlink r:id="rId4135" ref="AI1161"/>
    <hyperlink r:id="rId4136" ref="W1162"/>
    <hyperlink r:id="rId4137" ref="Z1162"/>
    <hyperlink r:id="rId4138" ref="AE1162"/>
    <hyperlink r:id="rId4139" ref="S1163"/>
    <hyperlink r:id="rId4140" ref="AN1163"/>
    <hyperlink r:id="rId4141" ref="AO1163"/>
    <hyperlink r:id="rId4142" ref="W1164"/>
    <hyperlink r:id="rId4143" ref="Y1164"/>
    <hyperlink r:id="rId4144" ref="Z1164"/>
    <hyperlink r:id="rId4145" ref="AA1164"/>
    <hyperlink r:id="rId4146" ref="AB1164"/>
    <hyperlink r:id="rId4147" ref="AN1164"/>
    <hyperlink r:id="rId4148" ref="S1165"/>
    <hyperlink r:id="rId4149" ref="W1165"/>
    <hyperlink r:id="rId4150" ref="Z1165"/>
    <hyperlink r:id="rId4151" ref="AO1165"/>
    <hyperlink r:id="rId4152" ref="S1166"/>
    <hyperlink r:id="rId4153" ref="U1166"/>
    <hyperlink r:id="rId4154" ref="W1166"/>
    <hyperlink r:id="rId4155" ref="Z1166"/>
    <hyperlink r:id="rId4156" ref="AE1166"/>
    <hyperlink r:id="rId4157" ref="AJ1166"/>
    <hyperlink r:id="rId4158" ref="AM1166"/>
    <hyperlink r:id="rId4159" ref="AO1166"/>
    <hyperlink r:id="rId4160" ref="S1167"/>
    <hyperlink r:id="rId4161" ref="W1167"/>
    <hyperlink r:id="rId4162" ref="Y1167"/>
    <hyperlink r:id="rId4163" ref="Z1167"/>
    <hyperlink r:id="rId4164" ref="S1168"/>
    <hyperlink r:id="rId4165" ref="W1168"/>
    <hyperlink r:id="rId4166" ref="X1168"/>
    <hyperlink r:id="rId4167" ref="AA1168"/>
    <hyperlink r:id="rId4168" ref="AC1168"/>
    <hyperlink r:id="rId4169" ref="AE1168"/>
    <hyperlink r:id="rId4170" ref="AF1168"/>
    <hyperlink r:id="rId4171" ref="AG1168"/>
    <hyperlink r:id="rId4172" ref="AI1168"/>
    <hyperlink r:id="rId4173" ref="AL1168"/>
    <hyperlink r:id="rId4174" ref="AM1168"/>
    <hyperlink r:id="rId4175" ref="AN1168"/>
    <hyperlink r:id="rId4176" ref="AO1168"/>
    <hyperlink r:id="rId4177" ref="AP1168"/>
    <hyperlink r:id="rId4178" ref="W1169"/>
    <hyperlink r:id="rId4179" ref="Z1169"/>
    <hyperlink r:id="rId4180" ref="S1170"/>
    <hyperlink r:id="rId4181" ref="W1170"/>
    <hyperlink r:id="rId4182" ref="Z1170"/>
    <hyperlink r:id="rId4183" ref="AN1170"/>
    <hyperlink r:id="rId4184" ref="S1171"/>
    <hyperlink r:id="rId4185" ref="W1171"/>
    <hyperlink r:id="rId4186" ref="Z1171"/>
    <hyperlink r:id="rId4187" ref="AE1171"/>
    <hyperlink r:id="rId4188" ref="AI1171"/>
    <hyperlink r:id="rId4189" ref="AL1171"/>
    <hyperlink r:id="rId4190" ref="AM1171"/>
    <hyperlink r:id="rId4191" ref="AN1171"/>
    <hyperlink r:id="rId4192" ref="AO1171"/>
    <hyperlink r:id="rId4193" ref="S1172"/>
    <hyperlink r:id="rId4194" ref="W1172"/>
    <hyperlink r:id="rId4195" ref="AE1172"/>
    <hyperlink r:id="rId4196" ref="AL1172"/>
    <hyperlink r:id="rId4197" ref="S1173"/>
    <hyperlink r:id="rId4198" ref="W1173"/>
    <hyperlink r:id="rId4199" ref="Z1173"/>
    <hyperlink r:id="rId4200" ref="AE1173"/>
    <hyperlink r:id="rId4201" ref="AM1173"/>
    <hyperlink r:id="rId4202" ref="AN1173"/>
    <hyperlink r:id="rId4203" ref="S1174"/>
    <hyperlink r:id="rId4204" ref="W1174"/>
    <hyperlink r:id="rId4205" ref="Y1174"/>
    <hyperlink r:id="rId4206" ref="Z1174"/>
    <hyperlink r:id="rId4207" ref="AE1174"/>
    <hyperlink r:id="rId4208" ref="AI1174"/>
    <hyperlink r:id="rId4209" ref="AJ1174"/>
    <hyperlink r:id="rId4210" ref="AK1174"/>
    <hyperlink r:id="rId4211" ref="AM1174"/>
    <hyperlink r:id="rId4212" ref="S1176"/>
    <hyperlink r:id="rId4213" ref="W1176"/>
    <hyperlink r:id="rId4214" ref="AE1176"/>
    <hyperlink r:id="rId4215" ref="AF1176"/>
    <hyperlink r:id="rId4216" ref="AG1176"/>
    <hyperlink r:id="rId4217" ref="AI1176"/>
    <hyperlink r:id="rId4218" ref="AL1176"/>
    <hyperlink r:id="rId4219" ref="S1177"/>
    <hyperlink r:id="rId4220" ref="T1177"/>
    <hyperlink r:id="rId4221" ref="W1177"/>
    <hyperlink r:id="rId4222" ref="Z1177"/>
    <hyperlink r:id="rId4223" ref="AE1177"/>
    <hyperlink r:id="rId4224" ref="AJ1177"/>
    <hyperlink r:id="rId4225" ref="AL1177"/>
    <hyperlink r:id="rId4226" ref="S1178"/>
    <hyperlink r:id="rId4227" ref="W1178"/>
    <hyperlink r:id="rId4228" ref="AN1178"/>
    <hyperlink r:id="rId4229" ref="S1179"/>
    <hyperlink r:id="rId4230" ref="W1179"/>
    <hyperlink r:id="rId4231" ref="Y1179"/>
    <hyperlink r:id="rId4232" ref="AE1179"/>
    <hyperlink r:id="rId4233" ref="AK1179"/>
    <hyperlink r:id="rId4234" ref="AM1179"/>
    <hyperlink r:id="rId4235" ref="W1180"/>
    <hyperlink r:id="rId4236" ref="Z1180"/>
    <hyperlink r:id="rId4237" ref="W1181"/>
    <hyperlink r:id="rId4238" ref="Z1181"/>
    <hyperlink r:id="rId4239" ref="AO1181"/>
    <hyperlink r:id="rId4240" ref="AP1181"/>
    <hyperlink r:id="rId4241" ref="W1182"/>
    <hyperlink r:id="rId4242" ref="Z1182"/>
    <hyperlink r:id="rId4243" ref="AE1182"/>
    <hyperlink r:id="rId4244" ref="AN1182"/>
    <hyperlink r:id="rId4245" ref="U1183"/>
    <hyperlink r:id="rId4246" ref="W1183"/>
    <hyperlink r:id="rId4247" ref="AE1183"/>
    <hyperlink r:id="rId4248" ref="AF1183"/>
    <hyperlink r:id="rId4249" ref="AG1183"/>
    <hyperlink r:id="rId4250" ref="S1184"/>
    <hyperlink r:id="rId4251" ref="W1184"/>
    <hyperlink r:id="rId4252" ref="AE1184"/>
    <hyperlink r:id="rId4253" ref="AL1184"/>
    <hyperlink r:id="rId4254" ref="S1185"/>
    <hyperlink r:id="rId4255" ref="W1185"/>
    <hyperlink r:id="rId4256" ref="X1185"/>
    <hyperlink r:id="rId4257" ref="Y1185"/>
    <hyperlink r:id="rId4258" ref="Z1185"/>
    <hyperlink r:id="rId4259" ref="AA1185"/>
    <hyperlink r:id="rId4260" ref="AE1185"/>
    <hyperlink r:id="rId4261" ref="AK1185"/>
    <hyperlink r:id="rId4262" ref="AL1185"/>
    <hyperlink r:id="rId4263" ref="AM1185"/>
    <hyperlink r:id="rId4264" ref="AN1185"/>
    <hyperlink r:id="rId4265" ref="S1186"/>
    <hyperlink r:id="rId4266" ref="S1187"/>
    <hyperlink r:id="rId4267" ref="AD1187"/>
    <hyperlink r:id="rId4268" ref="AE1187"/>
    <hyperlink r:id="rId4269" ref="S1188"/>
    <hyperlink r:id="rId4270" ref="U1188"/>
    <hyperlink r:id="rId4271" ref="Y1188"/>
    <hyperlink r:id="rId4272" ref="Z1188"/>
    <hyperlink r:id="rId4273" ref="AA1188"/>
    <hyperlink r:id="rId4274" ref="AE1188"/>
    <hyperlink r:id="rId4275" ref="AL1188"/>
    <hyperlink r:id="rId4276" ref="AM1188"/>
    <hyperlink r:id="rId4277" ref="Y1189"/>
    <hyperlink r:id="rId4278" ref="Z1189"/>
    <hyperlink r:id="rId4279" ref="AM1189"/>
    <hyperlink r:id="rId4280" ref="S1190"/>
    <hyperlink r:id="rId4281" ref="W1190"/>
    <hyperlink r:id="rId4282" ref="Z1190"/>
    <hyperlink r:id="rId4283" ref="AE1190"/>
    <hyperlink r:id="rId4284" ref="AM1190"/>
    <hyperlink r:id="rId4285" ref="AO1190"/>
    <hyperlink r:id="rId4286" ref="W1191"/>
    <hyperlink r:id="rId4287" ref="AK1191"/>
    <hyperlink r:id="rId4288" ref="W1192"/>
    <hyperlink r:id="rId4289" ref="AD1192"/>
    <hyperlink r:id="rId4290" ref="S1193"/>
    <hyperlink r:id="rId4291" ref="U1193"/>
    <hyperlink r:id="rId4292" ref="X1193"/>
    <hyperlink r:id="rId4293" ref="Z1193"/>
    <hyperlink r:id="rId4294" ref="AA1193"/>
    <hyperlink r:id="rId4295" ref="AB1193"/>
    <hyperlink r:id="rId4296" ref="AD1193"/>
    <hyperlink r:id="rId4297" ref="AE1193"/>
    <hyperlink r:id="rId4298" ref="AL1193"/>
    <hyperlink r:id="rId4299" ref="AM1193"/>
    <hyperlink r:id="rId4300" ref="S1194"/>
    <hyperlink r:id="rId4301" ref="W1194"/>
    <hyperlink r:id="rId4302" ref="Z1194"/>
    <hyperlink r:id="rId4303" ref="S1195"/>
    <hyperlink r:id="rId4304" ref="Y1195"/>
    <hyperlink r:id="rId4305" ref="AE1195"/>
    <hyperlink r:id="rId4306" ref="AK1195"/>
    <hyperlink r:id="rId4307" ref="AL1195"/>
    <hyperlink r:id="rId4308" ref="S1196"/>
    <hyperlink r:id="rId4309" ref="W1196"/>
    <hyperlink r:id="rId4310" ref="Y1196"/>
    <hyperlink r:id="rId4311" ref="AE1196"/>
    <hyperlink r:id="rId4312" ref="AG1196"/>
    <hyperlink r:id="rId4313" ref="AK1196"/>
    <hyperlink r:id="rId4314" ref="S1197"/>
    <hyperlink r:id="rId4315" ref="Z1197"/>
    <hyperlink r:id="rId4316" ref="S1199"/>
    <hyperlink r:id="rId4317" ref="W1199"/>
    <hyperlink r:id="rId4318" ref="Z1199"/>
    <hyperlink r:id="rId4319" ref="AN1199"/>
    <hyperlink r:id="rId4320" ref="AO1199"/>
    <hyperlink r:id="rId4321" ref="S1200"/>
    <hyperlink r:id="rId4322" ref="S1201"/>
    <hyperlink r:id="rId4323" ref="W1201"/>
    <hyperlink r:id="rId4324" ref="AF1201"/>
    <hyperlink r:id="rId4325" ref="AG1201"/>
    <hyperlink r:id="rId4326" ref="AI1201"/>
    <hyperlink r:id="rId4327" ref="S1202"/>
    <hyperlink r:id="rId4328" ref="S1203"/>
    <hyperlink r:id="rId4329" ref="W1203"/>
    <hyperlink r:id="rId4330" ref="Z1203"/>
    <hyperlink r:id="rId4331" ref="AE1203"/>
    <hyperlink r:id="rId4332" ref="AF1203"/>
    <hyperlink r:id="rId4333" ref="AO1203"/>
    <hyperlink r:id="rId4334" ref="W1204"/>
    <hyperlink r:id="rId4335" ref="Z1204"/>
    <hyperlink r:id="rId4336" ref="S1205"/>
    <hyperlink r:id="rId4337" ref="U1205"/>
    <hyperlink r:id="rId4338" ref="W1205"/>
    <hyperlink r:id="rId4339" ref="X1205"/>
    <hyperlink r:id="rId4340" ref="Y1205"/>
    <hyperlink r:id="rId4341" ref="Z1205"/>
    <hyperlink r:id="rId4342" ref="AJ1205"/>
    <hyperlink r:id="rId4343" ref="AL1205"/>
    <hyperlink r:id="rId4344" ref="AM1205"/>
    <hyperlink r:id="rId4345" ref="AN1205"/>
    <hyperlink r:id="rId4346" ref="AS1205"/>
    <hyperlink r:id="rId4347" ref="S1206"/>
    <hyperlink r:id="rId4348" ref="W1206"/>
    <hyperlink r:id="rId4349" ref="AE1206"/>
    <hyperlink r:id="rId4350" ref="AN1206"/>
    <hyperlink r:id="rId4351" ref="S1207"/>
    <hyperlink r:id="rId4352" ref="W1207"/>
    <hyperlink r:id="rId4353" ref="Z1207"/>
    <hyperlink r:id="rId4354" ref="AN1207"/>
    <hyperlink r:id="rId4355" ref="S1208"/>
    <hyperlink r:id="rId4356" ref="W1209"/>
    <hyperlink r:id="rId4357" ref="X1209"/>
    <hyperlink r:id="rId4358" ref="Z1209"/>
    <hyperlink r:id="rId4359" ref="AK1209"/>
    <hyperlink r:id="rId4360" ref="W1210"/>
    <hyperlink r:id="rId4361" ref="AF1210"/>
    <hyperlink r:id="rId4362" ref="AK1210"/>
    <hyperlink r:id="rId4363" ref="S1211"/>
    <hyperlink r:id="rId4364" ref="AE1211"/>
    <hyperlink r:id="rId4365" ref="AL1211"/>
    <hyperlink r:id="rId4366" ref="S1212"/>
    <hyperlink r:id="rId4367" ref="W1212"/>
    <hyperlink r:id="rId4368" ref="Y1212"/>
    <hyperlink r:id="rId4369" ref="AK1212"/>
    <hyperlink r:id="rId4370" ref="AN1212"/>
    <hyperlink r:id="rId4371" ref="AE1213"/>
    <hyperlink r:id="rId4372" ref="AE1214"/>
    <hyperlink r:id="rId4373" ref="S1215"/>
    <hyperlink r:id="rId4374" ref="W1215"/>
    <hyperlink r:id="rId4375" ref="AN1215"/>
    <hyperlink r:id="rId4376" ref="S1216"/>
    <hyperlink r:id="rId4377" ref="U1216"/>
    <hyperlink r:id="rId4378" ref="W1216"/>
    <hyperlink r:id="rId4379" ref="Y1216"/>
    <hyperlink r:id="rId4380" ref="AD1216"/>
    <hyperlink r:id="rId4381" ref="AE1216"/>
    <hyperlink r:id="rId4382" ref="AJ1216"/>
    <hyperlink r:id="rId4383" ref="AL1216"/>
    <hyperlink r:id="rId4384" ref="AM1216"/>
    <hyperlink r:id="rId4385" ref="S1217"/>
    <hyperlink r:id="rId4386" ref="U1217"/>
    <hyperlink r:id="rId4387" ref="W1217"/>
    <hyperlink r:id="rId4388" ref="Y1217"/>
    <hyperlink r:id="rId4389" ref="Z1217"/>
    <hyperlink r:id="rId4390" ref="AE1217"/>
    <hyperlink r:id="rId4391" ref="AF1217"/>
    <hyperlink r:id="rId4392" ref="AK1217"/>
    <hyperlink r:id="rId4393" ref="AL1217"/>
    <hyperlink r:id="rId4394" ref="AN1217"/>
    <hyperlink r:id="rId4395" ref="AP1217"/>
    <hyperlink r:id="rId4396" ref="S1218"/>
    <hyperlink r:id="rId4397" ref="W1218"/>
    <hyperlink r:id="rId4398" ref="W1219"/>
    <hyperlink r:id="rId4399" ref="Z1219"/>
    <hyperlink r:id="rId4400" ref="AE1219"/>
    <hyperlink r:id="rId4401" ref="S1220"/>
    <hyperlink r:id="rId4402" ref="W1220"/>
    <hyperlink r:id="rId4403" ref="Y1220"/>
    <hyperlink r:id="rId4404" ref="Z1220"/>
    <hyperlink r:id="rId4405" ref="AK1220"/>
    <hyperlink r:id="rId4406" ref="AM1220"/>
    <hyperlink r:id="rId4407" ref="W1221"/>
    <hyperlink r:id="rId4408" ref="Z1221"/>
    <hyperlink r:id="rId4409" ref="S1222"/>
    <hyperlink r:id="rId4410" ref="W1222"/>
    <hyperlink r:id="rId4411" ref="Y1222"/>
    <hyperlink r:id="rId4412" ref="Z1222"/>
    <hyperlink r:id="rId4413" ref="AA1222"/>
    <hyperlink r:id="rId4414" ref="AD1222"/>
    <hyperlink r:id="rId4415" ref="AE1222"/>
    <hyperlink r:id="rId4416" ref="AF1222"/>
    <hyperlink r:id="rId4417" ref="AJ1222"/>
    <hyperlink r:id="rId4418" ref="AL1222"/>
    <hyperlink r:id="rId4419" ref="S1223"/>
    <hyperlink r:id="rId4420" ref="S1224"/>
    <hyperlink r:id="rId4421" ref="AD1224"/>
    <hyperlink r:id="rId4422" ref="AF1224"/>
    <hyperlink r:id="rId4423" ref="AG1224"/>
    <hyperlink r:id="rId4424" ref="AI1224"/>
    <hyperlink r:id="rId4425" ref="AL1224"/>
    <hyperlink r:id="rId4426" ref="S1225"/>
    <hyperlink r:id="rId4427" ref="S1226"/>
    <hyperlink r:id="rId4428" ref="S1227"/>
    <hyperlink r:id="rId4429" ref="AK1227"/>
    <hyperlink r:id="rId4430" ref="AN1227"/>
    <hyperlink r:id="rId4431" ref="S1228"/>
    <hyperlink r:id="rId4432" ref="U1228"/>
    <hyperlink r:id="rId4433" ref="W1228"/>
    <hyperlink r:id="rId4434" ref="Z1228"/>
    <hyperlink r:id="rId4435" ref="AE1228"/>
    <hyperlink r:id="rId4436" ref="AJ1228"/>
    <hyperlink r:id="rId4437" ref="AK1228"/>
    <hyperlink r:id="rId4438" ref="AL1228"/>
    <hyperlink r:id="rId4439" ref="AN1228"/>
    <hyperlink r:id="rId4440" ref="W1229"/>
    <hyperlink r:id="rId4441" ref="X1229"/>
    <hyperlink r:id="rId4442" ref="AE1229"/>
    <hyperlink r:id="rId4443" ref="AM1229"/>
    <hyperlink r:id="rId4444" ref="S1230"/>
    <hyperlink r:id="rId4445" ref="W1230"/>
    <hyperlink r:id="rId4446" ref="AE1230"/>
    <hyperlink r:id="rId4447" ref="AF1230"/>
    <hyperlink r:id="rId4448" ref="AG1230"/>
    <hyperlink r:id="rId4449" ref="AK1230"/>
    <hyperlink r:id="rId4450" ref="W1231"/>
    <hyperlink r:id="rId4451" ref="Z1231"/>
    <hyperlink r:id="rId4452" ref="AL1231"/>
    <hyperlink r:id="rId4453" ref="AM1231"/>
    <hyperlink r:id="rId4454" ref="Y1232"/>
    <hyperlink r:id="rId4455" ref="Z1232"/>
    <hyperlink r:id="rId4456" ref="AK1232"/>
    <hyperlink r:id="rId4457" ref="W1233"/>
    <hyperlink r:id="rId4458" ref="X1233"/>
    <hyperlink r:id="rId4459" ref="Y1233"/>
    <hyperlink r:id="rId4460" ref="AK1233"/>
    <hyperlink r:id="rId4461" ref="AL1233"/>
    <hyperlink r:id="rId4462" ref="AO1233"/>
    <hyperlink r:id="rId4463" ref="W1234"/>
    <hyperlink r:id="rId4464" ref="Y1234"/>
    <hyperlink r:id="rId4465" ref="Z1234"/>
    <hyperlink r:id="rId4466" ref="AM1234"/>
    <hyperlink r:id="rId4467" ref="S1235"/>
    <hyperlink r:id="rId4468" ref="W1235"/>
    <hyperlink r:id="rId4469" ref="Z1235"/>
    <hyperlink r:id="rId4470" ref="AA1235"/>
    <hyperlink r:id="rId4471" ref="AL1235"/>
    <hyperlink r:id="rId4472" ref="AO1235"/>
    <hyperlink r:id="rId4473" ref="S1236"/>
    <hyperlink r:id="rId4474" ref="W1236"/>
    <hyperlink r:id="rId4475" ref="Z1236"/>
    <hyperlink r:id="rId4476" ref="AE1236"/>
    <hyperlink r:id="rId4477" ref="AG1236"/>
    <hyperlink r:id="rId4478" ref="AM1236"/>
    <hyperlink r:id="rId4479" ref="S1237"/>
    <hyperlink r:id="rId4480" ref="W1237"/>
    <hyperlink r:id="rId4481" ref="AE1237"/>
    <hyperlink r:id="rId4482" ref="AK1237"/>
    <hyperlink r:id="rId4483" ref="AE1239"/>
    <hyperlink r:id="rId4484" ref="AF1239"/>
    <hyperlink r:id="rId4485" ref="AG1239"/>
    <hyperlink r:id="rId4486" ref="U1240"/>
    <hyperlink r:id="rId4487" ref="W1240"/>
    <hyperlink r:id="rId4488" ref="Z1240"/>
    <hyperlink r:id="rId4489" ref="S1241"/>
    <hyperlink r:id="rId4490" ref="W1241"/>
    <hyperlink r:id="rId4491" ref="Y1241"/>
    <hyperlink r:id="rId4492" ref="S1242"/>
    <hyperlink r:id="rId4493" ref="U1242"/>
    <hyperlink r:id="rId4494" ref="W1242"/>
    <hyperlink r:id="rId4495" ref="Y1242"/>
    <hyperlink r:id="rId4496" ref="AE1242"/>
    <hyperlink r:id="rId4497" ref="AF1242"/>
    <hyperlink r:id="rId4498" ref="AG1242"/>
    <hyperlink r:id="rId4499" ref="AK1242"/>
    <hyperlink r:id="rId4500" ref="AL1242"/>
    <hyperlink r:id="rId4501" ref="AN1242"/>
    <hyperlink r:id="rId4502" ref="S1243"/>
    <hyperlink r:id="rId4503" ref="W1243"/>
    <hyperlink r:id="rId4504" ref="AE1243"/>
    <hyperlink r:id="rId4505" ref="AF1243"/>
    <hyperlink r:id="rId4506" ref="AK1243"/>
    <hyperlink r:id="rId4507" ref="S1244"/>
    <hyperlink r:id="rId4508" ref="U1244"/>
    <hyperlink r:id="rId4509" ref="Z1244"/>
    <hyperlink r:id="rId4510" ref="AA1244"/>
    <hyperlink r:id="rId4511" ref="AE1244"/>
    <hyperlink r:id="rId4512" ref="AJ1244"/>
    <hyperlink r:id="rId4513" ref="AL1244"/>
    <hyperlink r:id="rId4514" ref="S1245"/>
    <hyperlink r:id="rId4515" ref="W1245"/>
    <hyperlink r:id="rId4516" ref="Z1245"/>
    <hyperlink r:id="rId4517" ref="AA1245"/>
    <hyperlink r:id="rId4518" ref="AD1245"/>
    <hyperlink r:id="rId4519" ref="AE1245"/>
    <hyperlink r:id="rId4520" ref="AK1245"/>
    <hyperlink r:id="rId4521" ref="S1248"/>
    <hyperlink r:id="rId4522" ref="W1248"/>
    <hyperlink r:id="rId4523" ref="AE1248"/>
    <hyperlink r:id="rId4524" ref="AL1248"/>
    <hyperlink r:id="rId4525" ref="U1249"/>
    <hyperlink r:id="rId4526" ref="W1249"/>
    <hyperlink r:id="rId4527" ref="Z1249"/>
    <hyperlink r:id="rId4528" ref="AE1249"/>
    <hyperlink r:id="rId4529" ref="AF1249"/>
    <hyperlink r:id="rId4530" ref="AG1249"/>
    <hyperlink r:id="rId4531" ref="AK1249"/>
    <hyperlink r:id="rId4532" ref="S1250"/>
    <hyperlink r:id="rId4533" ref="W1250"/>
    <hyperlink r:id="rId4534" ref="Y1250"/>
    <hyperlink r:id="rId4535" ref="Z1250"/>
    <hyperlink r:id="rId4536" ref="AF1250"/>
    <hyperlink r:id="rId4537" ref="AK1250"/>
    <hyperlink r:id="rId4538" ref="S1251"/>
    <hyperlink r:id="rId4539" ref="W1251"/>
    <hyperlink r:id="rId4540" ref="Y1251"/>
    <hyperlink r:id="rId4541" ref="Z1251"/>
    <hyperlink r:id="rId4542" ref="AN1251"/>
    <hyperlink r:id="rId4543" ref="S1252"/>
    <hyperlink r:id="rId4544" ref="S1253"/>
    <hyperlink r:id="rId4545" ref="AE1253"/>
    <hyperlink r:id="rId4546" ref="AM1253"/>
    <hyperlink r:id="rId4547" ref="W1254"/>
    <hyperlink r:id="rId4548" ref="Z1254"/>
    <hyperlink r:id="rId4549" ref="W1255"/>
    <hyperlink r:id="rId4550" ref="AE1255"/>
    <hyperlink r:id="rId4551" ref="AG1255"/>
    <hyperlink r:id="rId4552" ref="AO1255"/>
    <hyperlink r:id="rId4553" ref="S1256"/>
    <hyperlink r:id="rId4554" ref="W1256"/>
    <hyperlink r:id="rId4555" ref="AD1256"/>
    <hyperlink r:id="rId4556" ref="AL1256"/>
    <hyperlink r:id="rId4557" ref="AN1256"/>
    <hyperlink r:id="rId4558" ref="AO1256"/>
    <hyperlink r:id="rId4559" ref="AS1256"/>
    <hyperlink r:id="rId4560" ref="S1257"/>
    <hyperlink r:id="rId4561" ref="Y1257"/>
    <hyperlink r:id="rId4562" ref="Z1257"/>
    <hyperlink r:id="rId4563" ref="AO1258"/>
    <hyperlink r:id="rId4564" ref="S1259"/>
    <hyperlink r:id="rId4565" ref="W1259"/>
    <hyperlink r:id="rId4566" ref="AK1259"/>
    <hyperlink r:id="rId4567" ref="AM1259"/>
    <hyperlink r:id="rId4568" ref="AN1259"/>
    <hyperlink r:id="rId4569" ref="S1260"/>
    <hyperlink r:id="rId4570" ref="W1260"/>
    <hyperlink r:id="rId4571" ref="AD1260"/>
    <hyperlink r:id="rId4572" ref="AE1260"/>
    <hyperlink r:id="rId4573" ref="S1261"/>
    <hyperlink r:id="rId4574" ref="AE1261"/>
    <hyperlink r:id="rId4575" ref="S1262"/>
    <hyperlink r:id="rId4576" ref="S1263"/>
    <hyperlink r:id="rId4577" ref="S1264"/>
    <hyperlink r:id="rId4578" ref="W1264"/>
    <hyperlink r:id="rId4579" ref="AD1264"/>
    <hyperlink r:id="rId4580" ref="AE1264"/>
    <hyperlink r:id="rId4581" ref="AL1264"/>
    <hyperlink r:id="rId4582" ref="AN1264"/>
    <hyperlink r:id="rId4583" ref="S1265"/>
    <hyperlink r:id="rId4584" ref="Y1265"/>
    <hyperlink r:id="rId4585" ref="AL1265"/>
    <hyperlink r:id="rId4586" ref="S1266"/>
    <hyperlink r:id="rId4587" ref="W1266"/>
    <hyperlink r:id="rId4588" ref="Y1266"/>
    <hyperlink r:id="rId4589" ref="Z1266"/>
    <hyperlink r:id="rId4590" ref="AE1266"/>
    <hyperlink r:id="rId4591" ref="AF1266"/>
    <hyperlink r:id="rId4592" ref="AG1266"/>
    <hyperlink r:id="rId4593" ref="AJ1266"/>
    <hyperlink r:id="rId4594" ref="S1267"/>
    <hyperlink r:id="rId4595" ref="U1267"/>
    <hyperlink r:id="rId4596" ref="W1267"/>
    <hyperlink r:id="rId4597" ref="Y1267"/>
    <hyperlink r:id="rId4598" ref="Z1267"/>
    <hyperlink r:id="rId4599" ref="AA1267"/>
    <hyperlink r:id="rId4600" ref="AL1267"/>
    <hyperlink r:id="rId4601" ref="AO1267"/>
    <hyperlink r:id="rId4602" ref="W1268"/>
    <hyperlink r:id="rId4603" ref="S1269"/>
    <hyperlink r:id="rId4604" ref="T1269"/>
    <hyperlink r:id="rId4605" ref="U1269"/>
    <hyperlink r:id="rId4606" ref="W1269"/>
    <hyperlink r:id="rId4607" ref="X1269"/>
    <hyperlink r:id="rId4608" ref="Z1269"/>
    <hyperlink r:id="rId4609" ref="AA1269"/>
    <hyperlink r:id="rId4610" ref="AD1269"/>
    <hyperlink r:id="rId4611" ref="AG1269"/>
    <hyperlink r:id="rId4612" ref="AI1269"/>
    <hyperlink r:id="rId4613" ref="AJ1269"/>
    <hyperlink r:id="rId4614" ref="AL1269"/>
    <hyperlink r:id="rId4615" ref="AN1269"/>
    <hyperlink r:id="rId4616" ref="AO1269"/>
    <hyperlink r:id="rId4617" ref="S1270"/>
    <hyperlink r:id="rId4618" ref="S1271"/>
    <hyperlink r:id="rId4619" ref="AE1271"/>
    <hyperlink r:id="rId4620" ref="W1272"/>
    <hyperlink r:id="rId4621" ref="Z1272"/>
    <hyperlink r:id="rId4622" ref="AA1272"/>
    <hyperlink r:id="rId4623" ref="AF1272"/>
    <hyperlink r:id="rId4624" ref="AG1272"/>
    <hyperlink r:id="rId4625" ref="AL1272"/>
    <hyperlink r:id="rId4626" ref="W1273"/>
    <hyperlink r:id="rId4627" ref="AE1273"/>
    <hyperlink r:id="rId4628" ref="AK1273"/>
    <hyperlink r:id="rId4629" ref="W1275"/>
    <hyperlink r:id="rId4630" ref="AE1275"/>
    <hyperlink r:id="rId4631" ref="AL1275"/>
    <hyperlink r:id="rId4632" ref="S1276"/>
    <hyperlink r:id="rId4633" ref="W1276"/>
    <hyperlink r:id="rId4634" ref="AD1276"/>
    <hyperlink r:id="rId4635" ref="AE1276"/>
    <hyperlink r:id="rId4636" ref="AF1276"/>
    <hyperlink r:id="rId4637" ref="AG1276"/>
    <hyperlink r:id="rId4638" ref="AN1276"/>
    <hyperlink r:id="rId4639" ref="W1277"/>
    <hyperlink r:id="rId4640" ref="Y1277"/>
    <hyperlink r:id="rId4641" ref="Z1277"/>
    <hyperlink r:id="rId4642" ref="AA1277"/>
    <hyperlink r:id="rId4643" ref="AF1277"/>
    <hyperlink r:id="rId4644" ref="AM1277"/>
    <hyperlink r:id="rId4645" ref="W1278"/>
    <hyperlink r:id="rId4646" ref="X1278"/>
    <hyperlink r:id="rId4647" ref="Z1278"/>
    <hyperlink r:id="rId4648" ref="AA1278"/>
    <hyperlink r:id="rId4649" ref="W1279"/>
    <hyperlink r:id="rId4650" ref="AE1279"/>
    <hyperlink r:id="rId4651" ref="AF1279"/>
    <hyperlink r:id="rId4652" ref="W1280"/>
    <hyperlink r:id="rId4653" ref="AE1280"/>
    <hyperlink r:id="rId4654" ref="AF1280"/>
    <hyperlink r:id="rId4655" ref="W1281"/>
    <hyperlink r:id="rId4656" ref="Z1281"/>
    <hyperlink r:id="rId4657" ref="AE1281"/>
    <hyperlink r:id="rId4658" ref="W1282"/>
    <hyperlink r:id="rId4659" ref="Y1282"/>
    <hyperlink r:id="rId4660" ref="Z1282"/>
    <hyperlink r:id="rId4661" ref="AA1282"/>
    <hyperlink r:id="rId4662" ref="AB1282"/>
    <hyperlink r:id="rId4663" ref="W1283"/>
    <hyperlink r:id="rId4664" ref="Z1283"/>
    <hyperlink r:id="rId4665" ref="W1284"/>
    <hyperlink r:id="rId4666" ref="Z1284"/>
    <hyperlink r:id="rId4667" ref="AA1284"/>
    <hyperlink r:id="rId4668" ref="AK1284"/>
    <hyperlink r:id="rId4669" ref="W1285"/>
    <hyperlink r:id="rId4670" ref="Z1285"/>
    <hyperlink r:id="rId4671" ref="AA1285"/>
    <hyperlink r:id="rId4672" ref="W1286"/>
    <hyperlink r:id="rId4673" ref="Z1286"/>
    <hyperlink r:id="rId4674" ref="AA1286"/>
    <hyperlink r:id="rId4675" ref="S1287"/>
    <hyperlink r:id="rId4676" ref="W1287"/>
    <hyperlink r:id="rId4677" ref="X1287"/>
    <hyperlink r:id="rId4678" ref="AB1287"/>
    <hyperlink r:id="rId4679" ref="AE1287"/>
    <hyperlink r:id="rId4680" ref="AF1287"/>
    <hyperlink r:id="rId4681" ref="AK1287"/>
    <hyperlink r:id="rId4682" ref="AL1287"/>
    <hyperlink r:id="rId4683" ref="W1288"/>
    <hyperlink r:id="rId4684" ref="AF1288"/>
    <hyperlink r:id="rId4685" ref="AK1288"/>
    <hyperlink r:id="rId4686" ref="AL1288"/>
    <hyperlink r:id="rId4687" ref="W1289"/>
    <hyperlink r:id="rId4688" ref="Y1289"/>
    <hyperlink r:id="rId4689" ref="Z1289"/>
    <hyperlink r:id="rId4690" ref="AA1289"/>
    <hyperlink r:id="rId4691" ref="AM1289"/>
    <hyperlink r:id="rId4692" ref="S1290"/>
    <hyperlink r:id="rId4693" ref="W1290"/>
    <hyperlink r:id="rId4694" ref="AB1290"/>
    <hyperlink r:id="rId4695" ref="AD1290"/>
    <hyperlink r:id="rId4696" ref="AE1290"/>
    <hyperlink r:id="rId4697" ref="AH1290"/>
    <hyperlink r:id="rId4698" ref="AK1290"/>
    <hyperlink r:id="rId4699" ref="AL1290"/>
    <hyperlink r:id="rId4700" ref="W1291"/>
    <hyperlink r:id="rId4701" ref="W1292"/>
    <hyperlink r:id="rId4702" ref="Z1292"/>
    <hyperlink r:id="rId4703" ref="AL1292"/>
    <hyperlink r:id="rId4704" ref="AO1292"/>
    <hyperlink r:id="rId4705" ref="W1293"/>
    <hyperlink r:id="rId4706" ref="X1293"/>
    <hyperlink r:id="rId4707" ref="Z1293"/>
    <hyperlink r:id="rId4708" ref="S1294"/>
    <hyperlink r:id="rId4709" ref="T1294"/>
    <hyperlink r:id="rId4710" ref="W1294"/>
    <hyperlink r:id="rId4711" ref="Z1294"/>
    <hyperlink r:id="rId4712" ref="AH1294"/>
    <hyperlink r:id="rId4713" ref="AJ1294"/>
    <hyperlink r:id="rId4714" ref="AL1294"/>
    <hyperlink r:id="rId4715" ref="S1295"/>
    <hyperlink r:id="rId4716" ref="W1295"/>
    <hyperlink r:id="rId4717" ref="Y1295"/>
    <hyperlink r:id="rId4718" ref="AK1295"/>
    <hyperlink r:id="rId4719" ref="AN1295"/>
    <hyperlink r:id="rId4720" ref="S1296"/>
    <hyperlink r:id="rId4721" ref="AN1296"/>
    <hyperlink r:id="rId4722" ref="W1297"/>
    <hyperlink r:id="rId4723" ref="Z1297"/>
    <hyperlink r:id="rId4724" ref="AA1297"/>
    <hyperlink r:id="rId4725" ref="W1298"/>
    <hyperlink r:id="rId4726" ref="AE1298"/>
    <hyperlink r:id="rId4727" ref="AF1298"/>
    <hyperlink r:id="rId4728" ref="AG1298"/>
    <hyperlink r:id="rId4729" ref="W1299"/>
    <hyperlink r:id="rId4730" ref="Z1299"/>
    <hyperlink r:id="rId4731" ref="S1300"/>
    <hyperlink r:id="rId4732" ref="W1300"/>
    <hyperlink r:id="rId4733" ref="X1300"/>
    <hyperlink r:id="rId4734" ref="Y1300"/>
    <hyperlink r:id="rId4735" ref="Z1300"/>
    <hyperlink r:id="rId4736" ref="AA1300"/>
    <hyperlink r:id="rId4737" ref="AJ1300"/>
    <hyperlink r:id="rId4738" ref="AL1300"/>
    <hyperlink r:id="rId4739" ref="AN1300"/>
    <hyperlink r:id="rId4740" ref="S1301"/>
    <hyperlink r:id="rId4741" ref="W1301"/>
    <hyperlink r:id="rId4742" ref="Z1301"/>
    <hyperlink r:id="rId4743" ref="AK1301"/>
    <hyperlink r:id="rId4744" ref="AN1301"/>
    <hyperlink r:id="rId4745" ref="W1302"/>
    <hyperlink r:id="rId4746" ref="Z1302"/>
    <hyperlink r:id="rId4747" ref="W1303"/>
    <hyperlink r:id="rId4748" ref="AE1303"/>
    <hyperlink r:id="rId4749" ref="W1304"/>
    <hyperlink r:id="rId4750" ref="S1305"/>
    <hyperlink r:id="rId4751" ref="W1305"/>
    <hyperlink r:id="rId4752" ref="AF1305"/>
    <hyperlink r:id="rId4753" ref="W1306"/>
    <hyperlink r:id="rId4754" ref="X1306"/>
    <hyperlink r:id="rId4755" ref="AB1306"/>
    <hyperlink r:id="rId4756" ref="AE1306"/>
    <hyperlink r:id="rId4757" ref="S1307"/>
    <hyperlink r:id="rId4758" ref="W1307"/>
    <hyperlink r:id="rId4759" ref="AE1307"/>
    <hyperlink r:id="rId4760" ref="AF1307"/>
    <hyperlink r:id="rId4761" ref="AL1307"/>
    <hyperlink r:id="rId4762" ref="W1308"/>
    <hyperlink r:id="rId4763" ref="Y1308"/>
    <hyperlink r:id="rId4764" ref="Z1308"/>
    <hyperlink r:id="rId4765" ref="AJ1308"/>
    <hyperlink r:id="rId4766" ref="AN1308"/>
    <hyperlink r:id="rId4767" ref="S1309"/>
    <hyperlink r:id="rId4768" ref="W1309"/>
    <hyperlink r:id="rId4769" ref="Z1309"/>
    <hyperlink r:id="rId4770" ref="AL1309"/>
    <hyperlink r:id="rId4771" ref="W1310"/>
    <hyperlink r:id="rId4772" ref="X1310"/>
    <hyperlink r:id="rId4773" ref="AO1310"/>
    <hyperlink r:id="rId4774" ref="W1311"/>
    <hyperlink r:id="rId4775" ref="AE1311"/>
    <hyperlink r:id="rId4776" ref="AL1311"/>
    <hyperlink r:id="rId4777" ref="S1312"/>
    <hyperlink r:id="rId4778" ref="W1312"/>
    <hyperlink r:id="rId4779" ref="AE1312"/>
    <hyperlink r:id="rId4780" ref="AL1312"/>
    <hyperlink r:id="rId4781" ref="W1313"/>
    <hyperlink r:id="rId4782" ref="AE1313"/>
    <hyperlink r:id="rId4783" ref="AF1313"/>
    <hyperlink r:id="rId4784" ref="AL1313"/>
    <hyperlink r:id="rId4785" ref="W1314"/>
    <hyperlink r:id="rId4786" ref="AF1314"/>
    <hyperlink r:id="rId4787" ref="W1315"/>
    <hyperlink r:id="rId4788" ref="Z1315"/>
    <hyperlink r:id="rId4789" ref="W1316"/>
    <hyperlink r:id="rId4790" ref="AL1316"/>
    <hyperlink r:id="rId4791" ref="W1317"/>
    <hyperlink r:id="rId4792" ref="AB1317"/>
    <hyperlink r:id="rId4793" ref="AE1317"/>
    <hyperlink r:id="rId4794" ref="AG1317"/>
    <hyperlink r:id="rId4795" ref="S1318"/>
    <hyperlink r:id="rId4796" ref="W1318"/>
    <hyperlink r:id="rId4797" ref="Z1318"/>
    <hyperlink r:id="rId4798" ref="AE1318"/>
    <hyperlink r:id="rId4799" ref="W1319"/>
    <hyperlink r:id="rId4800" ref="S1320"/>
    <hyperlink r:id="rId4801" ref="W1320"/>
    <hyperlink r:id="rId4802" ref="AE1320"/>
    <hyperlink r:id="rId4803" ref="AI1320"/>
    <hyperlink r:id="rId4804" ref="S1321"/>
    <hyperlink r:id="rId4805" ref="U1321"/>
    <hyperlink r:id="rId4806" ref="W1321"/>
    <hyperlink r:id="rId4807" ref="Y1321"/>
    <hyperlink r:id="rId4808" ref="Z1321"/>
    <hyperlink r:id="rId4809" ref="AE1321"/>
    <hyperlink r:id="rId4810" ref="AF1321"/>
    <hyperlink r:id="rId4811" ref="AG1321"/>
    <hyperlink r:id="rId4812" ref="AI1321"/>
    <hyperlink r:id="rId4813" ref="AJ1321"/>
    <hyperlink r:id="rId4814" ref="AL1321"/>
    <hyperlink r:id="rId4815" ref="S1323"/>
    <hyperlink r:id="rId4816" ref="W1323"/>
    <hyperlink r:id="rId4817" ref="X1323"/>
    <hyperlink r:id="rId4818" ref="AE1323"/>
    <hyperlink r:id="rId4819" ref="AF1323"/>
    <hyperlink r:id="rId4820" ref="AG1323"/>
    <hyperlink r:id="rId4821" ref="S1324"/>
    <hyperlink r:id="rId4822" ref="W1324"/>
    <hyperlink r:id="rId4823" ref="AF1324"/>
    <hyperlink r:id="rId4824" ref="AN1324"/>
    <hyperlink r:id="rId4825" ref="U1325"/>
    <hyperlink r:id="rId4826" ref="W1325"/>
    <hyperlink r:id="rId4827" ref="Y1325"/>
    <hyperlink r:id="rId4828" ref="W1326"/>
    <hyperlink r:id="rId4829" ref="Z1326"/>
    <hyperlink r:id="rId4830" ref="AE1326"/>
    <hyperlink r:id="rId4831" ref="W1327"/>
    <hyperlink r:id="rId4832" ref="X1327"/>
    <hyperlink r:id="rId4833" ref="Z1327"/>
    <hyperlink r:id="rId4834" ref="AK1327"/>
    <hyperlink r:id="rId4835" ref="W1328"/>
    <hyperlink r:id="rId4836" ref="AF1328"/>
    <hyperlink r:id="rId4837" ref="AL1328"/>
    <hyperlink r:id="rId4838" ref="W1329"/>
    <hyperlink r:id="rId4839" ref="Y1329"/>
    <hyperlink r:id="rId4840" ref="Z1329"/>
    <hyperlink r:id="rId4841" ref="AA1329"/>
    <hyperlink r:id="rId4842" ref="AB1329"/>
    <hyperlink r:id="rId4843" ref="AD1329"/>
    <hyperlink r:id="rId4844" ref="AM1329"/>
    <hyperlink r:id="rId4845" ref="W1330"/>
    <hyperlink r:id="rId4846" ref="AE1330"/>
    <hyperlink r:id="rId4847" ref="AL1330"/>
    <hyperlink r:id="rId4848" ref="W1331"/>
    <hyperlink r:id="rId4849" ref="X1331"/>
    <hyperlink r:id="rId4850" ref="Z1331"/>
    <hyperlink r:id="rId4851" ref="S1332"/>
    <hyperlink r:id="rId4852" ref="W1332"/>
    <hyperlink r:id="rId4853" ref="AE1332"/>
    <hyperlink r:id="rId4854" ref="S1333"/>
    <hyperlink r:id="rId4855" ref="T1333"/>
    <hyperlink r:id="rId4856" ref="U1333"/>
    <hyperlink r:id="rId4857" ref="W1333"/>
    <hyperlink r:id="rId4858" ref="X1333"/>
    <hyperlink r:id="rId4859" ref="Z1333"/>
    <hyperlink r:id="rId4860" ref="AA1333"/>
    <hyperlink r:id="rId4861" ref="AD1333"/>
    <hyperlink r:id="rId4862" ref="AE1333"/>
    <hyperlink r:id="rId4863" ref="AL1333"/>
    <hyperlink r:id="rId4864" ref="AM1333"/>
    <hyperlink r:id="rId4865" ref="W1334"/>
    <hyperlink r:id="rId4866" ref="AE1334"/>
    <hyperlink r:id="rId4867" ref="AL1334"/>
    <hyperlink r:id="rId4868" ref="S1335"/>
    <hyperlink r:id="rId4869" ref="U1335"/>
    <hyperlink r:id="rId4870" ref="W1335"/>
    <hyperlink r:id="rId4871" ref="Z1335"/>
    <hyperlink r:id="rId4872" ref="AF1335"/>
    <hyperlink r:id="rId4873" ref="AG1335"/>
    <hyperlink r:id="rId4874" ref="AI1335"/>
    <hyperlink r:id="rId4875" ref="AL1335"/>
    <hyperlink r:id="rId4876" ref="AO1335"/>
    <hyperlink r:id="rId4877" ref="AP1335"/>
    <hyperlink r:id="rId4878" ref="S1336"/>
    <hyperlink r:id="rId4879" ref="AE1336"/>
    <hyperlink r:id="rId4880" ref="AL1336"/>
    <hyperlink r:id="rId4881" ref="AO1336"/>
    <hyperlink r:id="rId4882" ref="AP1336"/>
    <hyperlink r:id="rId4883" ref="S1337"/>
    <hyperlink r:id="rId4884" ref="W1337"/>
    <hyperlink r:id="rId4885" ref="Y1337"/>
    <hyperlink r:id="rId4886" ref="Z1337"/>
    <hyperlink r:id="rId4887" ref="AC1337"/>
    <hyperlink r:id="rId4888" ref="AO1337"/>
    <hyperlink r:id="rId4889" ref="AS1337"/>
  </hyperlinks>
  <printOptions/>
  <pageMargins bottom="1.0" footer="0.0" header="0.0" left="0.75" right="0.75" top="1.0"/>
  <pageSetup orientation="landscape"/>
  <drawing r:id="rId489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5" max="5" width="49.5"/>
    <col customWidth="1" min="6" max="6" width="15.0"/>
    <col customWidth="1" min="8" max="8" width="15.63"/>
  </cols>
  <sheetData>
    <row r="1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5"/>
    </row>
    <row r="2">
      <c r="A2" s="7" t="s">
        <v>9</v>
      </c>
      <c r="B2" s="9" t="s">
        <v>11</v>
      </c>
      <c r="C2" s="11" t="s">
        <v>13</v>
      </c>
      <c r="D2" s="7" t="s">
        <v>4</v>
      </c>
      <c r="E2" s="9" t="s">
        <v>15</v>
      </c>
      <c r="F2" s="9" t="s">
        <v>16</v>
      </c>
      <c r="G2" s="13" t="s">
        <v>18</v>
      </c>
      <c r="H2" s="9" t="s">
        <v>21</v>
      </c>
      <c r="I2" s="14" t="s">
        <v>5</v>
      </c>
      <c r="J2" s="11" t="s">
        <v>22</v>
      </c>
    </row>
    <row r="3">
      <c r="A3" s="15" t="s">
        <v>23</v>
      </c>
      <c r="B3" s="16" t="s">
        <v>24</v>
      </c>
      <c r="C3" s="17" t="s">
        <v>25</v>
      </c>
      <c r="D3" s="15" t="s">
        <v>26</v>
      </c>
      <c r="E3" s="18" t="s">
        <v>27</v>
      </c>
      <c r="F3" s="18" t="s">
        <v>28</v>
      </c>
      <c r="G3" s="20">
        <v>200.0</v>
      </c>
      <c r="H3" s="22" t="s">
        <v>30</v>
      </c>
      <c r="I3" s="25" t="s">
        <v>35</v>
      </c>
      <c r="J3" s="26" t="s">
        <v>37</v>
      </c>
    </row>
    <row r="4">
      <c r="A4" s="27"/>
      <c r="B4" s="16" t="s">
        <v>38</v>
      </c>
      <c r="C4" s="17" t="s">
        <v>39</v>
      </c>
      <c r="D4" s="27"/>
      <c r="E4" s="18" t="s">
        <v>40</v>
      </c>
      <c r="F4" s="18" t="s">
        <v>41</v>
      </c>
      <c r="G4" s="20">
        <v>250.0</v>
      </c>
      <c r="H4" s="30" t="s">
        <v>42</v>
      </c>
      <c r="I4" s="25" t="s">
        <v>47</v>
      </c>
      <c r="J4" s="31" t="s">
        <v>48</v>
      </c>
    </row>
    <row r="5">
      <c r="A5" s="32"/>
      <c r="B5" s="33" t="s">
        <v>24</v>
      </c>
      <c r="C5" s="34" t="s">
        <v>52</v>
      </c>
      <c r="D5" s="32"/>
      <c r="E5" s="35" t="s">
        <v>53</v>
      </c>
      <c r="F5" s="35" t="s">
        <v>54</v>
      </c>
      <c r="G5" s="36">
        <v>150.0</v>
      </c>
      <c r="H5" s="35" t="s">
        <v>56</v>
      </c>
      <c r="I5" s="40" t="s">
        <v>34</v>
      </c>
      <c r="J5" s="41"/>
    </row>
    <row r="6" ht="23.25" customHeight="1">
      <c r="A6" s="43" t="s">
        <v>62</v>
      </c>
      <c r="B6" s="37" t="s">
        <v>63</v>
      </c>
      <c r="C6" s="45" t="s">
        <v>64</v>
      </c>
      <c r="D6" s="43" t="s">
        <v>65</v>
      </c>
      <c r="E6" s="37" t="s">
        <v>67</v>
      </c>
      <c r="F6" s="47"/>
      <c r="G6" s="49" t="s">
        <v>69</v>
      </c>
      <c r="H6" s="55" t="s">
        <v>71</v>
      </c>
      <c r="I6" s="56" t="s">
        <v>34</v>
      </c>
      <c r="J6" s="57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</row>
    <row r="7">
      <c r="B7" s="37" t="s">
        <v>24</v>
      </c>
      <c r="C7" s="45" t="s">
        <v>64</v>
      </c>
      <c r="E7" s="37" t="s">
        <v>85</v>
      </c>
      <c r="F7" s="37" t="s">
        <v>86</v>
      </c>
      <c r="G7" s="49" t="s">
        <v>88</v>
      </c>
      <c r="H7" s="55" t="s">
        <v>90</v>
      </c>
      <c r="I7" s="56" t="s">
        <v>34</v>
      </c>
      <c r="J7" s="57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</row>
    <row r="8">
      <c r="A8" s="2"/>
      <c r="B8" s="60" t="s">
        <v>38</v>
      </c>
      <c r="C8" s="62" t="s">
        <v>64</v>
      </c>
      <c r="D8" s="2"/>
      <c r="E8" s="60" t="s">
        <v>96</v>
      </c>
      <c r="F8" s="60" t="s">
        <v>86</v>
      </c>
      <c r="G8" s="63" t="s">
        <v>88</v>
      </c>
      <c r="H8" s="64"/>
      <c r="I8" s="65" t="s">
        <v>34</v>
      </c>
      <c r="J8" s="66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</row>
    <row r="9">
      <c r="A9" s="68" t="s">
        <v>98</v>
      </c>
      <c r="B9" s="21" t="s">
        <v>63</v>
      </c>
      <c r="C9" s="69" t="s">
        <v>99</v>
      </c>
      <c r="D9" s="70" t="s">
        <v>84</v>
      </c>
      <c r="E9" s="21" t="s">
        <v>100</v>
      </c>
      <c r="G9" s="71">
        <v>200.0</v>
      </c>
      <c r="H9" s="72" t="s">
        <v>101</v>
      </c>
      <c r="I9" s="21" t="s">
        <v>34</v>
      </c>
      <c r="J9" s="73"/>
    </row>
    <row r="10">
      <c r="A10" s="2"/>
      <c r="B10" s="74" t="s">
        <v>24</v>
      </c>
      <c r="C10" s="75" t="s">
        <v>99</v>
      </c>
      <c r="D10" s="2"/>
      <c r="E10" s="74" t="s">
        <v>102</v>
      </c>
      <c r="F10" s="76"/>
      <c r="G10" s="77">
        <v>150.0</v>
      </c>
      <c r="H10" s="2"/>
      <c r="I10" s="74" t="s">
        <v>34</v>
      </c>
      <c r="J10" s="75" t="s">
        <v>103</v>
      </c>
    </row>
    <row r="11" ht="24.75" customHeight="1">
      <c r="A11" s="70" t="s">
        <v>104</v>
      </c>
      <c r="B11" s="70" t="s">
        <v>63</v>
      </c>
      <c r="C11" s="79" t="s">
        <v>106</v>
      </c>
      <c r="D11" s="70" t="s">
        <v>108</v>
      </c>
      <c r="E11" s="81" t="s">
        <v>110</v>
      </c>
      <c r="F11" s="70" t="s">
        <v>112</v>
      </c>
      <c r="G11" s="82">
        <v>350.0</v>
      </c>
      <c r="H11" s="83"/>
      <c r="I11" s="81" t="s">
        <v>34</v>
      </c>
      <c r="J11" s="79" t="s">
        <v>116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 ht="20.25" customHeight="1">
      <c r="A12" s="2"/>
      <c r="B12" s="2"/>
      <c r="C12" s="41"/>
      <c r="D12" s="2"/>
      <c r="E12" s="84" t="s">
        <v>125</v>
      </c>
      <c r="F12" s="2"/>
      <c r="G12" s="85">
        <v>400.0</v>
      </c>
      <c r="H12" s="86"/>
      <c r="I12" s="74" t="s">
        <v>34</v>
      </c>
      <c r="J12" s="41"/>
    </row>
    <row r="13">
      <c r="A13" s="24"/>
      <c r="B13" s="87"/>
      <c r="C13" s="88"/>
      <c r="D13" s="24"/>
      <c r="E13" s="24"/>
      <c r="G13" s="90"/>
      <c r="I13" s="24"/>
      <c r="J13" s="73"/>
    </row>
    <row r="14">
      <c r="A14" s="24"/>
      <c r="B14" s="87"/>
      <c r="C14" s="88"/>
      <c r="D14" s="24"/>
      <c r="G14" s="90"/>
      <c r="I14" s="24"/>
      <c r="J14" s="73"/>
    </row>
    <row r="15">
      <c r="A15" s="24"/>
      <c r="B15" s="24"/>
      <c r="C15" s="88"/>
      <c r="D15" s="24"/>
      <c r="G15" s="90"/>
      <c r="I15" s="24"/>
      <c r="J15" s="73"/>
    </row>
    <row r="16">
      <c r="A16" s="24"/>
      <c r="B16" s="24"/>
      <c r="C16" s="88"/>
      <c r="D16" s="24"/>
      <c r="E16" s="24"/>
      <c r="F16" s="24"/>
      <c r="G16" s="90"/>
      <c r="I16" s="24"/>
      <c r="J16" s="73"/>
    </row>
    <row r="17">
      <c r="A17" s="24"/>
      <c r="B17" s="87"/>
      <c r="C17" s="88"/>
      <c r="D17" s="24"/>
      <c r="E17" s="24"/>
      <c r="F17" s="24"/>
      <c r="G17" s="90"/>
      <c r="I17" s="24"/>
      <c r="J17" s="73"/>
    </row>
    <row r="18">
      <c r="A18" s="24"/>
      <c r="B18" s="24"/>
      <c r="C18" s="88"/>
      <c r="D18" s="24"/>
      <c r="F18" s="24"/>
      <c r="G18" s="90"/>
      <c r="I18" s="24"/>
      <c r="J18" s="73"/>
    </row>
    <row r="19">
      <c r="A19" s="24"/>
      <c r="B19" s="24"/>
      <c r="C19" s="88"/>
      <c r="D19" s="24"/>
      <c r="E19" s="24"/>
      <c r="G19" s="90"/>
      <c r="I19" s="24"/>
      <c r="J19" s="73"/>
    </row>
    <row r="20">
      <c r="A20" s="24"/>
      <c r="B20" s="87"/>
      <c r="C20" s="88"/>
      <c r="D20" s="24"/>
      <c r="G20" s="90"/>
      <c r="I20" s="24"/>
      <c r="J20" s="73"/>
    </row>
    <row r="21">
      <c r="A21" s="24"/>
      <c r="B21" s="24"/>
      <c r="C21" s="88"/>
      <c r="D21" s="24"/>
      <c r="G21" s="90"/>
      <c r="I21" s="24"/>
      <c r="J21" s="73"/>
    </row>
    <row r="22">
      <c r="A22" s="24"/>
      <c r="B22" s="24"/>
      <c r="C22" s="88"/>
      <c r="D22" s="24"/>
      <c r="E22" s="24"/>
      <c r="G22" s="90"/>
      <c r="I22" s="24"/>
      <c r="J22" s="73"/>
    </row>
    <row r="23">
      <c r="A23" s="24"/>
      <c r="B23" s="87"/>
      <c r="C23" s="88"/>
      <c r="D23" s="24"/>
      <c r="G23" s="90"/>
      <c r="I23" s="24"/>
      <c r="J23" s="73"/>
    </row>
    <row r="24">
      <c r="A24" s="24"/>
      <c r="B24" s="24"/>
      <c r="C24" s="88"/>
      <c r="D24" s="24"/>
      <c r="F24" s="24"/>
      <c r="G24" s="90"/>
      <c r="I24" s="24"/>
      <c r="J24" s="73"/>
    </row>
    <row r="25">
      <c r="A25" s="24"/>
      <c r="B25" s="87"/>
      <c r="C25" s="88"/>
      <c r="D25" s="24"/>
      <c r="E25" s="24"/>
      <c r="F25" s="24"/>
      <c r="G25" s="90"/>
      <c r="I25" s="24"/>
      <c r="J25" s="73"/>
    </row>
    <row r="26">
      <c r="A26" s="24"/>
      <c r="B26" s="24"/>
      <c r="C26" s="88"/>
      <c r="D26" s="24"/>
      <c r="F26" s="24"/>
      <c r="G26" s="90"/>
      <c r="I26" s="24"/>
      <c r="J26" s="73"/>
    </row>
    <row r="27">
      <c r="A27" s="24"/>
      <c r="B27" s="87"/>
      <c r="C27" s="88"/>
      <c r="D27" s="24"/>
      <c r="E27" s="24"/>
      <c r="F27" s="24"/>
      <c r="G27" s="90"/>
      <c r="H27" s="24"/>
      <c r="I27" s="24"/>
      <c r="J27" s="73"/>
    </row>
    <row r="28">
      <c r="A28" s="24"/>
      <c r="B28" s="24"/>
      <c r="C28" s="88"/>
      <c r="D28" s="24"/>
      <c r="G28" s="90"/>
      <c r="H28" s="24"/>
      <c r="I28" s="24"/>
      <c r="J28" s="73"/>
    </row>
    <row r="29">
      <c r="A29" s="24"/>
      <c r="B29" s="87"/>
      <c r="C29" s="88"/>
      <c r="D29" s="24"/>
      <c r="E29" s="24"/>
      <c r="F29" s="24"/>
      <c r="G29" s="90"/>
      <c r="H29" s="24"/>
      <c r="I29" s="24"/>
      <c r="J29" s="73"/>
    </row>
    <row r="30">
      <c r="A30" s="24"/>
      <c r="B30" s="87"/>
      <c r="C30" s="88"/>
      <c r="D30" s="24"/>
      <c r="F30" s="24"/>
      <c r="G30" s="90"/>
      <c r="H30" s="24"/>
      <c r="I30" s="24"/>
      <c r="J30" s="73"/>
    </row>
    <row r="31">
      <c r="A31" s="24"/>
      <c r="B31" s="87"/>
      <c r="C31" s="88"/>
      <c r="D31" s="24"/>
      <c r="F31" s="24"/>
      <c r="G31" s="90"/>
      <c r="H31" s="24"/>
      <c r="I31" s="24"/>
      <c r="J31" s="73"/>
    </row>
    <row r="32">
      <c r="A32" s="24"/>
      <c r="B32" s="87"/>
      <c r="C32" s="88"/>
      <c r="D32" s="24"/>
      <c r="E32" s="24"/>
      <c r="F32" s="24"/>
      <c r="G32" s="90"/>
      <c r="H32" s="24"/>
      <c r="I32" s="24"/>
      <c r="J32" s="73"/>
    </row>
    <row r="33">
      <c r="A33" s="24"/>
      <c r="B33" s="24"/>
      <c r="C33" s="88"/>
      <c r="D33" s="24"/>
      <c r="E33" s="24"/>
      <c r="G33" s="90"/>
      <c r="H33" s="24"/>
      <c r="I33" s="24"/>
      <c r="J33" s="73"/>
    </row>
    <row r="34">
      <c r="A34" s="24"/>
      <c r="B34" s="87"/>
      <c r="C34" s="88"/>
      <c r="D34" s="24"/>
      <c r="G34" s="90"/>
      <c r="H34" s="24"/>
      <c r="I34" s="24"/>
      <c r="J34" s="73"/>
    </row>
    <row r="35">
      <c r="A35" s="24"/>
      <c r="B35" s="24"/>
      <c r="C35" s="88"/>
      <c r="D35" s="24"/>
      <c r="F35" s="24"/>
      <c r="G35" s="90"/>
      <c r="H35" s="24"/>
      <c r="I35" s="24"/>
      <c r="J35" s="73"/>
    </row>
    <row r="36">
      <c r="A36" s="24"/>
      <c r="B36" s="24"/>
      <c r="C36" s="88"/>
      <c r="D36" s="24"/>
      <c r="E36" s="24"/>
      <c r="F36" s="24"/>
      <c r="G36" s="90"/>
      <c r="I36" s="24"/>
      <c r="J36" s="73"/>
    </row>
    <row r="37">
      <c r="A37" s="24"/>
      <c r="B37" s="87"/>
      <c r="C37" s="88"/>
      <c r="D37" s="24"/>
      <c r="G37" s="90"/>
      <c r="I37" s="24"/>
      <c r="J37" s="73"/>
    </row>
    <row r="38">
      <c r="A38" s="24"/>
      <c r="B38" s="87"/>
      <c r="C38" s="88"/>
      <c r="D38" s="24"/>
      <c r="G38" s="90"/>
      <c r="I38" s="24"/>
      <c r="J38" s="73"/>
    </row>
    <row r="39">
      <c r="A39" s="24"/>
      <c r="B39" s="24"/>
      <c r="C39" s="88"/>
      <c r="D39" s="24"/>
      <c r="E39" s="24"/>
      <c r="F39" s="24"/>
      <c r="G39" s="90"/>
      <c r="H39" s="24"/>
      <c r="I39" s="24"/>
      <c r="J39" s="73"/>
    </row>
    <row r="40">
      <c r="A40" s="24"/>
      <c r="B40" s="24"/>
      <c r="C40" s="88"/>
      <c r="D40" s="24"/>
      <c r="F40" s="24"/>
      <c r="G40" s="90"/>
      <c r="H40" s="24"/>
      <c r="I40" s="24"/>
      <c r="J40" s="73"/>
    </row>
    <row r="41">
      <c r="A41" s="24"/>
      <c r="B41" s="24"/>
      <c r="C41" s="88"/>
      <c r="D41" s="24"/>
      <c r="F41" s="24"/>
      <c r="G41" s="90"/>
      <c r="H41" s="24"/>
      <c r="I41" s="24"/>
      <c r="J41" s="73"/>
    </row>
    <row r="42">
      <c r="A42" s="24"/>
      <c r="B42" s="24"/>
      <c r="C42" s="88"/>
      <c r="D42" s="24"/>
      <c r="F42" s="24"/>
      <c r="G42" s="90"/>
      <c r="I42" s="24"/>
      <c r="J42" s="73"/>
    </row>
    <row r="43">
      <c r="A43" s="24"/>
      <c r="B43" s="24"/>
      <c r="C43" s="88"/>
      <c r="D43" s="24"/>
      <c r="F43" s="24"/>
      <c r="G43" s="90"/>
      <c r="I43" s="24"/>
      <c r="J43" s="73"/>
    </row>
    <row r="44">
      <c r="A44" s="24"/>
      <c r="B44" s="24"/>
      <c r="C44" s="88"/>
      <c r="D44" s="24"/>
      <c r="F44" s="24"/>
      <c r="G44" s="90"/>
      <c r="H44" s="24"/>
      <c r="I44" s="24"/>
      <c r="J44" s="73"/>
    </row>
    <row r="45">
      <c r="A45" s="24"/>
      <c r="B45" s="24"/>
      <c r="C45" s="88"/>
      <c r="D45" s="24"/>
      <c r="E45" s="24"/>
      <c r="F45" s="24"/>
      <c r="G45" s="90"/>
      <c r="H45" s="24"/>
      <c r="I45" s="24"/>
      <c r="J45" s="73"/>
    </row>
    <row r="46">
      <c r="A46" s="24"/>
      <c r="B46" s="24"/>
      <c r="C46" s="88"/>
      <c r="D46" s="24"/>
      <c r="F46" s="24"/>
      <c r="G46" s="90"/>
      <c r="H46" s="24"/>
      <c r="I46" s="24"/>
      <c r="J46" s="73"/>
    </row>
    <row r="47">
      <c r="A47" s="24"/>
      <c r="B47" s="24"/>
      <c r="C47" s="88"/>
      <c r="D47" s="24"/>
      <c r="F47" s="24"/>
      <c r="G47" s="90"/>
      <c r="H47" s="24"/>
      <c r="I47" s="24"/>
      <c r="J47" s="73"/>
    </row>
    <row r="48">
      <c r="A48" s="24"/>
      <c r="B48" s="24"/>
      <c r="C48" s="88"/>
      <c r="D48" s="24"/>
      <c r="F48" s="24"/>
      <c r="G48" s="90"/>
      <c r="H48" s="24"/>
      <c r="I48" s="24"/>
      <c r="J48" s="73"/>
    </row>
    <row r="49">
      <c r="A49" s="24"/>
      <c r="B49" s="24"/>
      <c r="C49" s="88"/>
      <c r="D49" s="24"/>
      <c r="F49" s="24"/>
      <c r="G49" s="90"/>
      <c r="H49" s="24"/>
      <c r="I49" s="24"/>
      <c r="J49" s="73"/>
    </row>
    <row r="50">
      <c r="A50" s="24"/>
      <c r="B50" s="24"/>
      <c r="C50" s="88"/>
      <c r="D50" s="24"/>
      <c r="F50" s="24"/>
      <c r="G50" s="90"/>
      <c r="H50" s="24"/>
      <c r="I50" s="24"/>
      <c r="J50" s="73"/>
    </row>
    <row r="51">
      <c r="A51" s="24"/>
      <c r="B51" s="24"/>
      <c r="C51" s="88"/>
      <c r="D51" s="24"/>
      <c r="F51" s="24"/>
      <c r="G51" s="90"/>
      <c r="H51" s="24"/>
      <c r="I51" s="24"/>
      <c r="J51" s="73"/>
    </row>
    <row r="52">
      <c r="A52" s="24"/>
      <c r="B52" s="24"/>
      <c r="C52" s="88"/>
      <c r="D52" s="24"/>
      <c r="F52" s="24"/>
      <c r="G52" s="90"/>
      <c r="H52" s="24"/>
      <c r="I52" s="24"/>
      <c r="J52" s="73"/>
    </row>
    <row r="53">
      <c r="A53" s="24"/>
      <c r="B53" s="24"/>
      <c r="C53" s="88"/>
      <c r="D53" s="24"/>
      <c r="F53" s="24"/>
      <c r="G53" s="90"/>
      <c r="H53" s="24"/>
      <c r="I53" s="24"/>
      <c r="J53" s="73"/>
    </row>
    <row r="54">
      <c r="A54" s="24"/>
      <c r="B54" s="24"/>
      <c r="C54" s="88"/>
      <c r="D54" s="24"/>
      <c r="F54" s="24"/>
      <c r="G54" s="90"/>
      <c r="H54" s="24"/>
      <c r="I54" s="24"/>
      <c r="J54" s="73"/>
    </row>
    <row r="55">
      <c r="A55" s="24"/>
      <c r="B55" s="24"/>
      <c r="C55" s="88"/>
      <c r="D55" s="24"/>
      <c r="F55" s="24"/>
      <c r="G55" s="90"/>
      <c r="H55" s="24"/>
      <c r="I55" s="24"/>
      <c r="J55" s="73"/>
    </row>
    <row r="56">
      <c r="A56" s="24"/>
      <c r="B56" s="24"/>
      <c r="C56" s="88"/>
      <c r="D56" s="24"/>
      <c r="E56" s="24"/>
      <c r="F56" s="24"/>
      <c r="G56" s="90"/>
      <c r="H56" s="24"/>
      <c r="I56" s="24"/>
      <c r="J56" s="88"/>
    </row>
    <row r="57">
      <c r="A57" s="24"/>
      <c r="B57" s="87"/>
      <c r="C57" s="88"/>
      <c r="D57" s="24"/>
      <c r="F57" s="24"/>
      <c r="G57" s="90"/>
      <c r="H57" s="24"/>
      <c r="I57" s="24"/>
      <c r="J57" s="73"/>
    </row>
    <row r="58">
      <c r="A58" s="24"/>
      <c r="B58" s="24"/>
      <c r="C58" s="88"/>
      <c r="D58" s="24"/>
      <c r="F58" s="24"/>
      <c r="G58" s="90"/>
      <c r="H58" s="24"/>
      <c r="I58" s="24"/>
      <c r="J58" s="73"/>
    </row>
    <row r="59">
      <c r="A59" s="24"/>
      <c r="B59" s="24"/>
      <c r="C59" s="88"/>
      <c r="D59" s="24"/>
      <c r="E59" s="24"/>
      <c r="F59" s="24"/>
      <c r="G59" s="90"/>
      <c r="H59" s="24"/>
      <c r="I59" s="24"/>
      <c r="J59" s="73"/>
    </row>
    <row r="60">
      <c r="A60" s="24"/>
      <c r="B60" s="24"/>
      <c r="C60" s="88"/>
      <c r="D60" s="24"/>
      <c r="F60" s="24"/>
      <c r="G60" s="90"/>
      <c r="H60" s="24"/>
      <c r="I60" s="24"/>
      <c r="J60" s="73"/>
    </row>
    <row r="61">
      <c r="A61" s="24"/>
      <c r="B61" s="24"/>
      <c r="C61" s="88"/>
      <c r="D61" s="24"/>
      <c r="F61" s="24"/>
      <c r="G61" s="90"/>
      <c r="H61" s="24"/>
      <c r="I61" s="24"/>
      <c r="J61" s="73"/>
    </row>
    <row r="62">
      <c r="A62" s="24"/>
      <c r="B62" s="24"/>
      <c r="C62" s="88"/>
      <c r="D62" s="24"/>
      <c r="F62" s="24"/>
      <c r="G62" s="90"/>
      <c r="H62" s="24"/>
      <c r="I62" s="24"/>
      <c r="J62" s="73"/>
    </row>
    <row r="63">
      <c r="A63" s="24"/>
      <c r="B63" s="24"/>
      <c r="C63" s="88"/>
      <c r="D63" s="24"/>
      <c r="F63" s="24"/>
      <c r="G63" s="90"/>
      <c r="H63" s="24"/>
      <c r="I63" s="24"/>
      <c r="J63" s="73"/>
    </row>
    <row r="64">
      <c r="A64" s="24"/>
      <c r="B64" s="24"/>
      <c r="C64" s="88"/>
      <c r="D64" s="24"/>
      <c r="F64" s="24"/>
      <c r="G64" s="90"/>
      <c r="H64" s="24"/>
      <c r="I64" s="24"/>
      <c r="J64" s="73"/>
    </row>
    <row r="65">
      <c r="A65" s="24"/>
      <c r="B65" s="24"/>
      <c r="C65" s="88"/>
      <c r="D65" s="24"/>
      <c r="F65" s="24"/>
      <c r="G65" s="90"/>
      <c r="H65" s="24"/>
      <c r="I65" s="24"/>
      <c r="J65" s="73"/>
    </row>
    <row r="66">
      <c r="A66" s="24"/>
      <c r="B66" s="24"/>
      <c r="C66" s="88"/>
      <c r="D66" s="24"/>
      <c r="F66" s="24"/>
      <c r="G66" s="90"/>
      <c r="H66" s="24"/>
      <c r="I66" s="24"/>
      <c r="J66" s="73"/>
    </row>
    <row r="67" ht="24.0" customHeight="1">
      <c r="A67" s="24"/>
      <c r="B67" s="24"/>
      <c r="C67" s="88"/>
      <c r="D67" s="24"/>
      <c r="E67" s="24"/>
      <c r="F67" s="24"/>
      <c r="G67" s="90"/>
      <c r="H67" s="24"/>
      <c r="I67" s="24"/>
      <c r="J67" s="73"/>
    </row>
    <row r="68" ht="21.0" customHeight="1">
      <c r="A68" s="24"/>
      <c r="B68" s="24"/>
      <c r="C68" s="88"/>
      <c r="D68" s="24"/>
      <c r="E68" s="24"/>
      <c r="F68" s="24"/>
      <c r="G68" s="90"/>
      <c r="H68" s="24"/>
      <c r="I68" s="24"/>
      <c r="J68" s="73"/>
    </row>
    <row r="69" ht="25.5" customHeight="1">
      <c r="A69" s="24"/>
      <c r="B69" s="24"/>
      <c r="C69" s="88"/>
      <c r="D69" s="24"/>
      <c r="E69" s="24"/>
      <c r="F69" s="24"/>
      <c r="G69" s="90"/>
      <c r="H69" s="24"/>
      <c r="I69" s="24"/>
      <c r="J69" s="73"/>
    </row>
    <row r="70">
      <c r="A70" s="24"/>
      <c r="B70" s="24"/>
      <c r="C70" s="88"/>
      <c r="D70" s="24"/>
      <c r="E70" s="24"/>
      <c r="F70" s="24"/>
      <c r="G70" s="90"/>
      <c r="H70" s="24"/>
      <c r="I70" s="24"/>
      <c r="J70" s="73"/>
    </row>
    <row r="71">
      <c r="A71" s="24"/>
      <c r="B71" s="24"/>
      <c r="C71" s="88"/>
      <c r="D71" s="24"/>
      <c r="F71" s="24"/>
      <c r="G71" s="90"/>
      <c r="H71" s="24"/>
      <c r="I71" s="24"/>
      <c r="J71" s="73"/>
    </row>
    <row r="72">
      <c r="A72" s="24"/>
      <c r="B72" s="87"/>
      <c r="C72" s="88"/>
      <c r="D72" s="24"/>
      <c r="E72" s="24"/>
      <c r="F72" s="24"/>
      <c r="G72" s="90"/>
      <c r="H72" s="24"/>
      <c r="I72" s="24"/>
      <c r="J72" s="88"/>
    </row>
    <row r="73">
      <c r="A73" s="24"/>
      <c r="B73" s="87"/>
      <c r="C73" s="88"/>
      <c r="D73" s="24"/>
      <c r="E73" s="24"/>
      <c r="F73" s="24"/>
      <c r="G73" s="90"/>
      <c r="H73" s="24"/>
      <c r="I73" s="24"/>
      <c r="J73" s="73"/>
    </row>
    <row r="74">
      <c r="A74" s="24"/>
      <c r="B74" s="24"/>
      <c r="C74" s="88"/>
      <c r="D74" s="24"/>
      <c r="E74" s="24"/>
      <c r="G74" s="90"/>
      <c r="I74" s="87"/>
      <c r="J74" s="73"/>
    </row>
    <row r="75">
      <c r="A75" s="129"/>
      <c r="B75" s="24"/>
      <c r="C75" s="88"/>
      <c r="D75" s="24"/>
      <c r="F75" s="24"/>
      <c r="G75" s="90"/>
      <c r="H75" s="24"/>
      <c r="I75" s="24"/>
      <c r="J75" s="88"/>
    </row>
    <row r="76">
      <c r="B76" s="24"/>
      <c r="C76" s="88"/>
      <c r="D76" s="24"/>
      <c r="E76" s="24"/>
      <c r="F76" s="24"/>
      <c r="G76" s="90"/>
      <c r="H76" s="24"/>
      <c r="I76" s="24"/>
      <c r="J76" s="73"/>
    </row>
    <row r="77">
      <c r="B77" s="24"/>
      <c r="C77" s="88"/>
      <c r="D77" s="24"/>
      <c r="E77" s="24"/>
      <c r="F77" s="24"/>
      <c r="G77" s="90"/>
      <c r="H77" s="24"/>
      <c r="I77" s="24"/>
      <c r="J77" s="73"/>
    </row>
    <row r="78">
      <c r="C78" s="69"/>
      <c r="D78" s="58"/>
      <c r="E78" s="24"/>
      <c r="F78" s="58"/>
      <c r="G78" s="130"/>
      <c r="J78" s="73"/>
    </row>
    <row r="79">
      <c r="C79" s="73"/>
      <c r="D79" s="58"/>
      <c r="F79" s="58"/>
      <c r="G79" s="130"/>
      <c r="J79" s="73"/>
    </row>
    <row r="80">
      <c r="C80" s="73"/>
      <c r="D80" s="58"/>
      <c r="F80" s="58"/>
      <c r="G80" s="130"/>
      <c r="J80" s="73"/>
    </row>
    <row r="81">
      <c r="C81" s="73"/>
      <c r="D81" s="58"/>
      <c r="F81" s="58"/>
      <c r="G81" s="130"/>
      <c r="J81" s="73"/>
    </row>
    <row r="82">
      <c r="C82" s="73"/>
      <c r="D82" s="58"/>
      <c r="F82" s="58"/>
      <c r="G82" s="130"/>
      <c r="J82" s="73"/>
    </row>
    <row r="83">
      <c r="C83" s="73"/>
      <c r="D83" s="58"/>
      <c r="F83" s="58"/>
      <c r="G83" s="130"/>
      <c r="J83" s="73"/>
    </row>
    <row r="84">
      <c r="C84" s="73"/>
      <c r="D84" s="58"/>
      <c r="F84" s="58"/>
      <c r="G84" s="130"/>
      <c r="J84" s="73"/>
    </row>
    <row r="85">
      <c r="C85" s="73"/>
      <c r="D85" s="58"/>
      <c r="F85" s="58"/>
      <c r="G85" s="130"/>
      <c r="J85" s="73"/>
    </row>
    <row r="86">
      <c r="C86" s="73"/>
      <c r="D86" s="58"/>
      <c r="F86" s="58"/>
      <c r="G86" s="130"/>
      <c r="J86" s="73"/>
    </row>
    <row r="87">
      <c r="C87" s="73"/>
      <c r="D87" s="58"/>
      <c r="F87" s="58"/>
      <c r="G87" s="130"/>
      <c r="J87" s="73"/>
    </row>
    <row r="88">
      <c r="C88" s="73"/>
      <c r="D88" s="58"/>
      <c r="F88" s="58"/>
      <c r="G88" s="130"/>
      <c r="J88" s="73"/>
    </row>
    <row r="89">
      <c r="C89" s="73"/>
      <c r="D89" s="58"/>
      <c r="F89" s="58"/>
      <c r="G89" s="130"/>
      <c r="J89" s="73"/>
    </row>
    <row r="90">
      <c r="C90" s="73"/>
      <c r="D90" s="58"/>
      <c r="F90" s="58"/>
      <c r="G90" s="130"/>
      <c r="J90" s="73"/>
    </row>
    <row r="91">
      <c r="C91" s="73"/>
      <c r="D91" s="58"/>
      <c r="F91" s="58"/>
      <c r="G91" s="130"/>
      <c r="J91" s="73"/>
    </row>
    <row r="92">
      <c r="C92" s="73"/>
      <c r="D92" s="58"/>
      <c r="F92" s="58"/>
      <c r="G92" s="130"/>
      <c r="J92" s="73"/>
    </row>
    <row r="93">
      <c r="C93" s="73"/>
      <c r="D93" s="58"/>
      <c r="F93" s="58"/>
      <c r="G93" s="130"/>
      <c r="J93" s="73"/>
    </row>
    <row r="94">
      <c r="C94" s="73"/>
      <c r="D94" s="58"/>
      <c r="F94" s="58"/>
      <c r="G94" s="130"/>
      <c r="J94" s="73"/>
    </row>
    <row r="95">
      <c r="C95" s="73"/>
      <c r="D95" s="58"/>
      <c r="F95" s="58"/>
      <c r="G95" s="130"/>
      <c r="J95" s="73"/>
    </row>
    <row r="96">
      <c r="C96" s="73"/>
      <c r="D96" s="58"/>
      <c r="F96" s="58"/>
      <c r="G96" s="130"/>
      <c r="J96" s="73"/>
    </row>
    <row r="97">
      <c r="C97" s="73"/>
      <c r="D97" s="58"/>
      <c r="F97" s="58"/>
      <c r="G97" s="130"/>
      <c r="J97" s="73"/>
    </row>
    <row r="98">
      <c r="C98" s="73"/>
      <c r="D98" s="58"/>
      <c r="F98" s="58"/>
      <c r="G98" s="130"/>
      <c r="J98" s="73"/>
    </row>
    <row r="99">
      <c r="C99" s="73"/>
      <c r="D99" s="58"/>
      <c r="F99" s="58"/>
      <c r="G99" s="130"/>
      <c r="J99" s="73"/>
    </row>
    <row r="100">
      <c r="C100" s="73"/>
      <c r="D100" s="58"/>
      <c r="F100" s="58"/>
      <c r="G100" s="130"/>
      <c r="J100" s="73"/>
    </row>
    <row r="101">
      <c r="C101" s="73"/>
      <c r="D101" s="58"/>
      <c r="F101" s="58"/>
      <c r="G101" s="130"/>
      <c r="J101" s="73"/>
    </row>
    <row r="102">
      <c r="C102" s="73"/>
      <c r="D102" s="58"/>
      <c r="F102" s="58"/>
      <c r="G102" s="130"/>
      <c r="J102" s="73"/>
    </row>
    <row r="103">
      <c r="C103" s="73"/>
      <c r="D103" s="58"/>
      <c r="F103" s="58"/>
      <c r="G103" s="130"/>
      <c r="J103" s="73"/>
    </row>
    <row r="104">
      <c r="C104" s="73"/>
      <c r="D104" s="58"/>
      <c r="F104" s="58"/>
      <c r="G104" s="130"/>
      <c r="J104" s="73"/>
    </row>
    <row r="105">
      <c r="C105" s="73"/>
      <c r="D105" s="58"/>
      <c r="F105" s="58"/>
      <c r="G105" s="130"/>
      <c r="J105" s="73"/>
    </row>
    <row r="106">
      <c r="C106" s="73"/>
      <c r="D106" s="58"/>
      <c r="F106" s="58"/>
      <c r="G106" s="130"/>
      <c r="J106" s="73"/>
    </row>
    <row r="107">
      <c r="C107" s="73"/>
      <c r="D107" s="58"/>
      <c r="F107" s="58"/>
      <c r="G107" s="130"/>
      <c r="J107" s="73"/>
    </row>
    <row r="108">
      <c r="C108" s="73"/>
      <c r="D108" s="58"/>
      <c r="F108" s="58"/>
      <c r="G108" s="130"/>
      <c r="J108" s="73"/>
    </row>
    <row r="109">
      <c r="C109" s="73"/>
      <c r="D109" s="58"/>
      <c r="F109" s="58"/>
      <c r="G109" s="130"/>
      <c r="J109" s="73"/>
    </row>
    <row r="110">
      <c r="C110" s="73"/>
      <c r="D110" s="58"/>
      <c r="F110" s="58"/>
      <c r="G110" s="130"/>
      <c r="J110" s="73"/>
    </row>
    <row r="111">
      <c r="C111" s="73"/>
      <c r="D111" s="58"/>
      <c r="F111" s="58"/>
      <c r="G111" s="130"/>
      <c r="J111" s="73"/>
    </row>
    <row r="112">
      <c r="C112" s="73"/>
      <c r="D112" s="58"/>
      <c r="F112" s="58"/>
      <c r="G112" s="130"/>
      <c r="J112" s="73"/>
    </row>
    <row r="113">
      <c r="C113" s="73"/>
      <c r="D113" s="58"/>
      <c r="F113" s="58"/>
      <c r="G113" s="130"/>
      <c r="J113" s="73"/>
    </row>
    <row r="114">
      <c r="C114" s="73"/>
      <c r="D114" s="58"/>
      <c r="F114" s="58"/>
      <c r="G114" s="130"/>
      <c r="J114" s="73"/>
    </row>
    <row r="115">
      <c r="C115" s="73"/>
      <c r="D115" s="58"/>
      <c r="F115" s="58"/>
      <c r="G115" s="130"/>
      <c r="J115" s="73"/>
    </row>
    <row r="116">
      <c r="C116" s="73"/>
      <c r="D116" s="58"/>
      <c r="F116" s="58"/>
      <c r="G116" s="130"/>
      <c r="J116" s="73"/>
    </row>
    <row r="117">
      <c r="C117" s="73"/>
      <c r="D117" s="58"/>
      <c r="F117" s="58"/>
      <c r="G117" s="130"/>
      <c r="J117" s="73"/>
    </row>
    <row r="118">
      <c r="C118" s="73"/>
      <c r="D118" s="58"/>
      <c r="F118" s="58"/>
      <c r="G118" s="130"/>
      <c r="J118" s="73"/>
    </row>
    <row r="119">
      <c r="C119" s="73"/>
      <c r="D119" s="58"/>
      <c r="F119" s="58"/>
      <c r="G119" s="130"/>
      <c r="J119" s="73"/>
    </row>
    <row r="120">
      <c r="C120" s="73"/>
      <c r="D120" s="58"/>
      <c r="F120" s="58"/>
      <c r="G120" s="130"/>
      <c r="J120" s="73"/>
    </row>
    <row r="121">
      <c r="C121" s="73"/>
      <c r="D121" s="58"/>
      <c r="F121" s="58"/>
      <c r="G121" s="130"/>
      <c r="J121" s="73"/>
    </row>
    <row r="122">
      <c r="C122" s="73"/>
      <c r="D122" s="58"/>
      <c r="F122" s="58"/>
      <c r="G122" s="130"/>
      <c r="J122" s="73"/>
    </row>
    <row r="123">
      <c r="C123" s="73"/>
      <c r="D123" s="58"/>
      <c r="F123" s="58"/>
      <c r="G123" s="130"/>
      <c r="J123" s="73"/>
    </row>
    <row r="124">
      <c r="C124" s="73"/>
      <c r="D124" s="58"/>
      <c r="F124" s="58"/>
      <c r="G124" s="130"/>
      <c r="J124" s="73"/>
    </row>
    <row r="125">
      <c r="C125" s="73"/>
      <c r="D125" s="58"/>
      <c r="F125" s="58"/>
      <c r="G125" s="130"/>
      <c r="J125" s="73"/>
    </row>
    <row r="126">
      <c r="C126" s="73"/>
      <c r="D126" s="58"/>
      <c r="F126" s="58"/>
      <c r="G126" s="130"/>
      <c r="J126" s="73"/>
    </row>
    <row r="127">
      <c r="C127" s="73"/>
      <c r="D127" s="58"/>
      <c r="F127" s="58"/>
      <c r="G127" s="130"/>
      <c r="J127" s="73"/>
    </row>
    <row r="128">
      <c r="C128" s="73"/>
      <c r="D128" s="58"/>
      <c r="F128" s="58"/>
      <c r="G128" s="130"/>
      <c r="J128" s="73"/>
    </row>
    <row r="129">
      <c r="C129" s="73"/>
      <c r="D129" s="58"/>
      <c r="F129" s="58"/>
      <c r="G129" s="130"/>
      <c r="J129" s="73"/>
    </row>
    <row r="130">
      <c r="C130" s="73"/>
      <c r="D130" s="58"/>
      <c r="F130" s="58"/>
      <c r="G130" s="130"/>
      <c r="J130" s="73"/>
    </row>
    <row r="131">
      <c r="C131" s="73"/>
      <c r="D131" s="58"/>
      <c r="F131" s="58"/>
      <c r="G131" s="130"/>
      <c r="J131" s="73"/>
    </row>
    <row r="132">
      <c r="C132" s="73"/>
      <c r="D132" s="58"/>
      <c r="F132" s="58"/>
      <c r="G132" s="130"/>
      <c r="J132" s="73"/>
    </row>
    <row r="133">
      <c r="C133" s="73"/>
      <c r="D133" s="58"/>
      <c r="F133" s="58"/>
      <c r="G133" s="130"/>
      <c r="J133" s="73"/>
    </row>
    <row r="134">
      <c r="C134" s="73"/>
      <c r="D134" s="58"/>
      <c r="F134" s="58"/>
      <c r="G134" s="130"/>
      <c r="J134" s="73"/>
    </row>
    <row r="135">
      <c r="C135" s="73"/>
      <c r="D135" s="58"/>
      <c r="F135" s="58"/>
      <c r="G135" s="130"/>
      <c r="J135" s="73"/>
    </row>
    <row r="136">
      <c r="C136" s="73"/>
      <c r="D136" s="58"/>
      <c r="F136" s="58"/>
      <c r="G136" s="130"/>
      <c r="J136" s="73"/>
    </row>
    <row r="137">
      <c r="C137" s="73"/>
      <c r="D137" s="58"/>
      <c r="F137" s="58"/>
      <c r="G137" s="130"/>
      <c r="J137" s="73"/>
    </row>
    <row r="138">
      <c r="C138" s="73"/>
      <c r="D138" s="58"/>
      <c r="F138" s="58"/>
      <c r="G138" s="130"/>
      <c r="J138" s="73"/>
    </row>
    <row r="139">
      <c r="C139" s="73"/>
      <c r="D139" s="58"/>
      <c r="F139" s="58"/>
      <c r="G139" s="130"/>
      <c r="J139" s="73"/>
    </row>
    <row r="140">
      <c r="C140" s="73"/>
      <c r="D140" s="58"/>
      <c r="F140" s="58"/>
      <c r="G140" s="130"/>
      <c r="J140" s="73"/>
    </row>
    <row r="141">
      <c r="C141" s="73"/>
      <c r="D141" s="58"/>
      <c r="F141" s="58"/>
      <c r="G141" s="130"/>
      <c r="J141" s="73"/>
    </row>
    <row r="142">
      <c r="C142" s="73"/>
      <c r="D142" s="58"/>
      <c r="F142" s="58"/>
      <c r="G142" s="130"/>
      <c r="J142" s="73"/>
    </row>
    <row r="143">
      <c r="C143" s="73"/>
      <c r="D143" s="58"/>
      <c r="F143" s="58"/>
      <c r="G143" s="130"/>
      <c r="J143" s="73"/>
    </row>
    <row r="144">
      <c r="C144" s="73"/>
      <c r="D144" s="58"/>
      <c r="F144" s="58"/>
      <c r="G144" s="130"/>
      <c r="J144" s="73"/>
    </row>
    <row r="145">
      <c r="C145" s="73"/>
      <c r="D145" s="58"/>
      <c r="F145" s="58"/>
      <c r="G145" s="130"/>
      <c r="J145" s="73"/>
    </row>
    <row r="146">
      <c r="C146" s="73"/>
      <c r="D146" s="58"/>
      <c r="F146" s="58"/>
      <c r="G146" s="130"/>
      <c r="J146" s="73"/>
    </row>
    <row r="147">
      <c r="C147" s="73"/>
      <c r="D147" s="58"/>
      <c r="F147" s="58"/>
      <c r="G147" s="130"/>
      <c r="J147" s="73"/>
    </row>
    <row r="148">
      <c r="C148" s="73"/>
      <c r="D148" s="58"/>
      <c r="F148" s="58"/>
      <c r="G148" s="130"/>
      <c r="J148" s="73"/>
    </row>
    <row r="149">
      <c r="C149" s="73"/>
      <c r="D149" s="58"/>
      <c r="F149" s="58"/>
      <c r="G149" s="130"/>
      <c r="J149" s="73"/>
    </row>
    <row r="150">
      <c r="C150" s="73"/>
      <c r="D150" s="58"/>
      <c r="F150" s="58"/>
      <c r="G150" s="130"/>
      <c r="J150" s="73"/>
    </row>
    <row r="151">
      <c r="C151" s="73"/>
      <c r="D151" s="58"/>
      <c r="F151" s="58"/>
      <c r="G151" s="130"/>
      <c r="J151" s="73"/>
    </row>
    <row r="152">
      <c r="C152" s="73"/>
      <c r="D152" s="58"/>
      <c r="F152" s="58"/>
      <c r="G152" s="130"/>
      <c r="J152" s="73"/>
    </row>
    <row r="153">
      <c r="C153" s="73"/>
      <c r="D153" s="58"/>
      <c r="F153" s="58"/>
      <c r="G153" s="130"/>
      <c r="J153" s="73"/>
    </row>
    <row r="154">
      <c r="C154" s="73"/>
      <c r="D154" s="58"/>
      <c r="F154" s="58"/>
      <c r="G154" s="130"/>
      <c r="J154" s="73"/>
    </row>
    <row r="155">
      <c r="C155" s="73"/>
      <c r="D155" s="58"/>
      <c r="F155" s="58"/>
      <c r="G155" s="130"/>
      <c r="J155" s="73"/>
    </row>
    <row r="156">
      <c r="C156" s="73"/>
      <c r="D156" s="58"/>
      <c r="F156" s="58"/>
      <c r="G156" s="130"/>
      <c r="J156" s="73"/>
    </row>
    <row r="157">
      <c r="C157" s="73"/>
      <c r="D157" s="58"/>
      <c r="F157" s="58"/>
      <c r="G157" s="130"/>
      <c r="J157" s="73"/>
    </row>
    <row r="158">
      <c r="C158" s="73"/>
      <c r="D158" s="58"/>
      <c r="F158" s="58"/>
      <c r="G158" s="130"/>
      <c r="J158" s="73"/>
    </row>
    <row r="159">
      <c r="C159" s="73"/>
      <c r="D159" s="58"/>
      <c r="F159" s="58"/>
      <c r="G159" s="130"/>
      <c r="J159" s="73"/>
    </row>
    <row r="160">
      <c r="C160" s="73"/>
      <c r="D160" s="58"/>
      <c r="F160" s="58"/>
      <c r="G160" s="130"/>
      <c r="J160" s="73"/>
    </row>
    <row r="161">
      <c r="C161" s="73"/>
      <c r="D161" s="58"/>
      <c r="F161" s="58"/>
      <c r="G161" s="130"/>
      <c r="J161" s="73"/>
    </row>
    <row r="162">
      <c r="C162" s="73"/>
      <c r="D162" s="58"/>
      <c r="F162" s="58"/>
      <c r="G162" s="130"/>
      <c r="J162" s="73"/>
    </row>
    <row r="163">
      <c r="C163" s="73"/>
      <c r="D163" s="58"/>
      <c r="F163" s="58"/>
      <c r="G163" s="130"/>
      <c r="J163" s="73"/>
    </row>
    <row r="164">
      <c r="C164" s="73"/>
      <c r="D164" s="58"/>
      <c r="F164" s="58"/>
      <c r="G164" s="130"/>
      <c r="J164" s="73"/>
    </row>
    <row r="165">
      <c r="C165" s="73"/>
      <c r="D165" s="58"/>
      <c r="F165" s="58"/>
      <c r="G165" s="130"/>
      <c r="J165" s="73"/>
    </row>
    <row r="166">
      <c r="C166" s="73"/>
      <c r="D166" s="58"/>
      <c r="F166" s="58"/>
      <c r="G166" s="130"/>
      <c r="J166" s="73"/>
    </row>
    <row r="167">
      <c r="C167" s="73"/>
      <c r="D167" s="58"/>
      <c r="F167" s="58"/>
      <c r="G167" s="130"/>
      <c r="J167" s="73"/>
    </row>
    <row r="168">
      <c r="C168" s="73"/>
      <c r="D168" s="58"/>
      <c r="F168" s="58"/>
      <c r="G168" s="130"/>
      <c r="J168" s="73"/>
    </row>
    <row r="169">
      <c r="C169" s="73"/>
      <c r="D169" s="58"/>
      <c r="F169" s="58"/>
      <c r="G169" s="130"/>
      <c r="J169" s="73"/>
    </row>
    <row r="170">
      <c r="C170" s="73"/>
      <c r="D170" s="58"/>
      <c r="F170" s="58"/>
      <c r="G170" s="130"/>
      <c r="J170" s="73"/>
    </row>
    <row r="171">
      <c r="C171" s="73"/>
      <c r="D171" s="58"/>
      <c r="F171" s="58"/>
      <c r="G171" s="130"/>
      <c r="J171" s="73"/>
    </row>
    <row r="172">
      <c r="C172" s="73"/>
      <c r="D172" s="58"/>
      <c r="F172" s="58"/>
      <c r="G172" s="130"/>
      <c r="J172" s="73"/>
    </row>
    <row r="173">
      <c r="C173" s="73"/>
      <c r="D173" s="58"/>
      <c r="F173" s="58"/>
      <c r="G173" s="130"/>
      <c r="J173" s="73"/>
    </row>
    <row r="174">
      <c r="C174" s="73"/>
      <c r="D174" s="58"/>
      <c r="F174" s="58"/>
      <c r="G174" s="130"/>
      <c r="J174" s="73"/>
    </row>
    <row r="175">
      <c r="C175" s="73"/>
      <c r="D175" s="58"/>
      <c r="F175" s="58"/>
      <c r="G175" s="130"/>
      <c r="J175" s="73"/>
    </row>
    <row r="176">
      <c r="C176" s="73"/>
      <c r="D176" s="58"/>
      <c r="F176" s="58"/>
      <c r="G176" s="130"/>
      <c r="J176" s="73"/>
    </row>
    <row r="177">
      <c r="C177" s="73"/>
      <c r="D177" s="58"/>
      <c r="F177" s="58"/>
      <c r="G177" s="130"/>
      <c r="J177" s="73"/>
    </row>
    <row r="178">
      <c r="C178" s="73"/>
      <c r="D178" s="58"/>
      <c r="F178" s="58"/>
      <c r="G178" s="130"/>
      <c r="J178" s="73"/>
    </row>
    <row r="179">
      <c r="C179" s="73"/>
      <c r="D179" s="58"/>
      <c r="F179" s="58"/>
      <c r="G179" s="130"/>
      <c r="J179" s="73"/>
    </row>
    <row r="180">
      <c r="C180" s="73"/>
      <c r="D180" s="58"/>
      <c r="F180" s="58"/>
      <c r="G180" s="130"/>
      <c r="J180" s="73"/>
    </row>
    <row r="181">
      <c r="C181" s="73"/>
      <c r="D181" s="58"/>
      <c r="F181" s="58"/>
      <c r="G181" s="130"/>
      <c r="J181" s="73"/>
    </row>
    <row r="182">
      <c r="C182" s="73"/>
      <c r="D182" s="58"/>
      <c r="F182" s="58"/>
      <c r="G182" s="130"/>
      <c r="J182" s="73"/>
    </row>
    <row r="183">
      <c r="C183" s="73"/>
      <c r="D183" s="58"/>
      <c r="F183" s="58"/>
      <c r="G183" s="130"/>
      <c r="J183" s="73"/>
    </row>
    <row r="184">
      <c r="C184" s="73"/>
      <c r="D184" s="58"/>
      <c r="F184" s="58"/>
      <c r="G184" s="130"/>
      <c r="J184" s="73"/>
    </row>
    <row r="185">
      <c r="C185" s="73"/>
      <c r="D185" s="58"/>
      <c r="F185" s="58"/>
      <c r="G185" s="130"/>
      <c r="J185" s="73"/>
    </row>
    <row r="186">
      <c r="C186" s="73"/>
      <c r="D186" s="58"/>
      <c r="F186" s="58"/>
      <c r="G186" s="130"/>
      <c r="J186" s="73"/>
    </row>
    <row r="187">
      <c r="C187" s="73"/>
      <c r="D187" s="58"/>
      <c r="F187" s="58"/>
      <c r="G187" s="130"/>
      <c r="J187" s="73"/>
    </row>
    <row r="188">
      <c r="C188" s="73"/>
      <c r="D188" s="58"/>
      <c r="F188" s="58"/>
      <c r="G188" s="130"/>
      <c r="J188" s="73"/>
    </row>
    <row r="189">
      <c r="C189" s="73"/>
      <c r="D189" s="58"/>
      <c r="F189" s="58"/>
      <c r="G189" s="130"/>
      <c r="J189" s="73"/>
    </row>
    <row r="190">
      <c r="C190" s="73"/>
      <c r="D190" s="58"/>
      <c r="F190" s="58"/>
      <c r="G190" s="130"/>
      <c r="J190" s="73"/>
    </row>
    <row r="191">
      <c r="C191" s="73"/>
      <c r="D191" s="58"/>
      <c r="F191" s="58"/>
      <c r="G191" s="130"/>
      <c r="J191" s="73"/>
    </row>
    <row r="192">
      <c r="C192" s="73"/>
      <c r="D192" s="58"/>
      <c r="F192" s="58"/>
      <c r="G192" s="130"/>
      <c r="J192" s="73"/>
    </row>
    <row r="193">
      <c r="C193" s="73"/>
      <c r="D193" s="58"/>
      <c r="F193" s="58"/>
      <c r="G193" s="130"/>
      <c r="J193" s="73"/>
    </row>
    <row r="194">
      <c r="C194" s="73"/>
      <c r="D194" s="58"/>
      <c r="F194" s="58"/>
      <c r="G194" s="130"/>
      <c r="J194" s="73"/>
    </row>
    <row r="195">
      <c r="C195" s="73"/>
      <c r="D195" s="58"/>
      <c r="F195" s="58"/>
      <c r="G195" s="130"/>
      <c r="J195" s="73"/>
    </row>
    <row r="196">
      <c r="C196" s="73"/>
      <c r="D196" s="58"/>
      <c r="F196" s="58"/>
      <c r="G196" s="130"/>
      <c r="J196" s="73"/>
    </row>
    <row r="197">
      <c r="C197" s="73"/>
      <c r="D197" s="58"/>
      <c r="F197" s="58"/>
      <c r="G197" s="130"/>
      <c r="J197" s="73"/>
    </row>
    <row r="198">
      <c r="C198" s="73"/>
      <c r="D198" s="58"/>
      <c r="F198" s="58"/>
      <c r="G198" s="130"/>
      <c r="J198" s="73"/>
    </row>
    <row r="199">
      <c r="C199" s="73"/>
      <c r="D199" s="58"/>
      <c r="F199" s="58"/>
      <c r="G199" s="130"/>
      <c r="J199" s="73"/>
    </row>
    <row r="200">
      <c r="C200" s="73"/>
      <c r="D200" s="58"/>
      <c r="F200" s="58"/>
      <c r="G200" s="130"/>
      <c r="J200" s="73"/>
    </row>
    <row r="201">
      <c r="C201" s="73"/>
      <c r="D201" s="58"/>
      <c r="F201" s="58"/>
      <c r="G201" s="130"/>
      <c r="J201" s="73"/>
    </row>
    <row r="202">
      <c r="C202" s="73"/>
      <c r="D202" s="58"/>
      <c r="F202" s="58"/>
      <c r="G202" s="130"/>
      <c r="J202" s="73"/>
    </row>
    <row r="203">
      <c r="C203" s="73"/>
      <c r="D203" s="58"/>
      <c r="F203" s="58"/>
      <c r="G203" s="130"/>
      <c r="J203" s="73"/>
    </row>
    <row r="204">
      <c r="C204" s="73"/>
      <c r="D204" s="58"/>
      <c r="F204" s="58"/>
      <c r="G204" s="130"/>
      <c r="J204" s="73"/>
    </row>
    <row r="205">
      <c r="C205" s="73"/>
      <c r="D205" s="58"/>
      <c r="F205" s="58"/>
      <c r="G205" s="130"/>
      <c r="J205" s="73"/>
    </row>
    <row r="206">
      <c r="C206" s="73"/>
      <c r="D206" s="58"/>
      <c r="F206" s="58"/>
      <c r="G206" s="130"/>
      <c r="J206" s="73"/>
    </row>
    <row r="207">
      <c r="C207" s="73"/>
      <c r="D207" s="58"/>
      <c r="F207" s="58"/>
      <c r="G207" s="130"/>
      <c r="J207" s="73"/>
    </row>
    <row r="208">
      <c r="C208" s="73"/>
      <c r="D208" s="58"/>
      <c r="F208" s="58"/>
      <c r="G208" s="130"/>
      <c r="J208" s="73"/>
    </row>
    <row r="209">
      <c r="C209" s="73"/>
      <c r="D209" s="58"/>
      <c r="F209" s="58"/>
      <c r="G209" s="130"/>
      <c r="J209" s="73"/>
    </row>
    <row r="210">
      <c r="C210" s="73"/>
      <c r="D210" s="58"/>
      <c r="F210" s="58"/>
      <c r="G210" s="130"/>
      <c r="J210" s="73"/>
    </row>
    <row r="211">
      <c r="C211" s="73"/>
      <c r="D211" s="58"/>
      <c r="F211" s="58"/>
      <c r="G211" s="130"/>
      <c r="J211" s="73"/>
    </row>
    <row r="212">
      <c r="C212" s="73"/>
      <c r="D212" s="58"/>
      <c r="F212" s="58"/>
      <c r="G212" s="130"/>
      <c r="J212" s="73"/>
    </row>
    <row r="213">
      <c r="C213" s="73"/>
      <c r="D213" s="58"/>
      <c r="F213" s="58"/>
      <c r="G213" s="130"/>
      <c r="J213" s="73"/>
    </row>
    <row r="214">
      <c r="C214" s="73"/>
      <c r="D214" s="58"/>
      <c r="F214" s="58"/>
      <c r="G214" s="130"/>
      <c r="J214" s="73"/>
    </row>
    <row r="215">
      <c r="C215" s="73"/>
      <c r="D215" s="58"/>
      <c r="F215" s="58"/>
      <c r="G215" s="130"/>
      <c r="J215" s="73"/>
    </row>
    <row r="216">
      <c r="C216" s="73"/>
      <c r="D216" s="58"/>
      <c r="F216" s="58"/>
      <c r="G216" s="130"/>
      <c r="J216" s="73"/>
    </row>
    <row r="217">
      <c r="C217" s="73"/>
      <c r="D217" s="58"/>
      <c r="F217" s="58"/>
      <c r="G217" s="130"/>
      <c r="J217" s="73"/>
    </row>
    <row r="218">
      <c r="C218" s="73"/>
      <c r="D218" s="58"/>
      <c r="F218" s="58"/>
      <c r="G218" s="130"/>
      <c r="J218" s="73"/>
    </row>
    <row r="219">
      <c r="C219" s="73"/>
      <c r="D219" s="58"/>
      <c r="F219" s="58"/>
      <c r="G219" s="130"/>
      <c r="J219" s="73"/>
    </row>
    <row r="220">
      <c r="C220" s="73"/>
      <c r="D220" s="58"/>
      <c r="F220" s="58"/>
      <c r="G220" s="130"/>
      <c r="J220" s="73"/>
    </row>
    <row r="221">
      <c r="C221" s="73"/>
      <c r="D221" s="58"/>
      <c r="F221" s="58"/>
      <c r="G221" s="130"/>
      <c r="J221" s="73"/>
    </row>
    <row r="222">
      <c r="C222" s="73"/>
      <c r="D222" s="58"/>
      <c r="F222" s="58"/>
      <c r="G222" s="130"/>
      <c r="J222" s="73"/>
    </row>
    <row r="223">
      <c r="C223" s="73"/>
      <c r="D223" s="58"/>
      <c r="F223" s="58"/>
      <c r="G223" s="130"/>
      <c r="J223" s="73"/>
    </row>
    <row r="224">
      <c r="C224" s="73"/>
      <c r="D224" s="58"/>
      <c r="F224" s="58"/>
      <c r="G224" s="130"/>
      <c r="J224" s="73"/>
    </row>
    <row r="225">
      <c r="C225" s="73"/>
      <c r="D225" s="58"/>
      <c r="F225" s="58"/>
      <c r="G225" s="130"/>
      <c r="J225" s="73"/>
    </row>
    <row r="226">
      <c r="C226" s="73"/>
      <c r="D226" s="58"/>
      <c r="F226" s="58"/>
      <c r="G226" s="130"/>
      <c r="J226" s="73"/>
    </row>
    <row r="227">
      <c r="C227" s="73"/>
      <c r="D227" s="58"/>
      <c r="F227" s="58"/>
      <c r="G227" s="130"/>
      <c r="J227" s="73"/>
    </row>
    <row r="228">
      <c r="C228" s="73"/>
      <c r="D228" s="58"/>
      <c r="F228" s="58"/>
      <c r="G228" s="130"/>
      <c r="J228" s="73"/>
    </row>
    <row r="229">
      <c r="C229" s="73"/>
      <c r="D229" s="58"/>
      <c r="F229" s="58"/>
      <c r="G229" s="130"/>
      <c r="J229" s="73"/>
    </row>
    <row r="230">
      <c r="C230" s="73"/>
      <c r="D230" s="58"/>
      <c r="F230" s="58"/>
      <c r="G230" s="130"/>
      <c r="J230" s="73"/>
    </row>
    <row r="231">
      <c r="C231" s="73"/>
      <c r="D231" s="58"/>
      <c r="F231" s="58"/>
      <c r="G231" s="130"/>
      <c r="J231" s="73"/>
    </row>
    <row r="232">
      <c r="C232" s="73"/>
      <c r="D232" s="58"/>
      <c r="F232" s="58"/>
      <c r="G232" s="130"/>
      <c r="J232" s="73"/>
    </row>
    <row r="233">
      <c r="C233" s="73"/>
      <c r="D233" s="58"/>
      <c r="F233" s="58"/>
      <c r="G233" s="130"/>
      <c r="J233" s="73"/>
    </row>
    <row r="234">
      <c r="C234" s="73"/>
      <c r="D234" s="58"/>
      <c r="F234" s="58"/>
      <c r="G234" s="130"/>
      <c r="J234" s="73"/>
    </row>
    <row r="235">
      <c r="C235" s="73"/>
      <c r="D235" s="58"/>
      <c r="F235" s="58"/>
      <c r="G235" s="130"/>
      <c r="J235" s="73"/>
    </row>
    <row r="236">
      <c r="C236" s="73"/>
      <c r="D236" s="58"/>
      <c r="F236" s="58"/>
      <c r="G236" s="130"/>
      <c r="J236" s="73"/>
    </row>
    <row r="237">
      <c r="C237" s="73"/>
      <c r="D237" s="58"/>
      <c r="F237" s="58"/>
      <c r="G237" s="130"/>
      <c r="J237" s="73"/>
    </row>
    <row r="238">
      <c r="C238" s="73"/>
      <c r="D238" s="58"/>
      <c r="F238" s="58"/>
      <c r="G238" s="130"/>
      <c r="J238" s="73"/>
    </row>
    <row r="239">
      <c r="C239" s="73"/>
      <c r="D239" s="58"/>
      <c r="F239" s="58"/>
      <c r="G239" s="130"/>
      <c r="J239" s="73"/>
    </row>
    <row r="240">
      <c r="C240" s="73"/>
      <c r="D240" s="58"/>
      <c r="F240" s="58"/>
      <c r="G240" s="130"/>
      <c r="J240" s="73"/>
    </row>
    <row r="241">
      <c r="C241" s="73"/>
      <c r="D241" s="58"/>
      <c r="F241" s="58"/>
      <c r="G241" s="130"/>
      <c r="J241" s="73"/>
    </row>
    <row r="242">
      <c r="C242" s="73"/>
      <c r="D242" s="58"/>
      <c r="F242" s="58"/>
      <c r="G242" s="130"/>
      <c r="J242" s="73"/>
    </row>
    <row r="243">
      <c r="C243" s="73"/>
      <c r="D243" s="58"/>
      <c r="F243" s="58"/>
      <c r="G243" s="130"/>
      <c r="J243" s="73"/>
    </row>
    <row r="244">
      <c r="C244" s="73"/>
      <c r="D244" s="58"/>
      <c r="F244" s="58"/>
      <c r="G244" s="130"/>
      <c r="J244" s="73"/>
    </row>
    <row r="245">
      <c r="C245" s="73"/>
      <c r="D245" s="58"/>
      <c r="F245" s="58"/>
      <c r="G245" s="130"/>
      <c r="J245" s="73"/>
    </row>
    <row r="246">
      <c r="C246" s="73"/>
      <c r="D246" s="58"/>
      <c r="F246" s="58"/>
      <c r="G246" s="130"/>
      <c r="J246" s="73"/>
    </row>
    <row r="247">
      <c r="C247" s="73"/>
      <c r="D247" s="58"/>
      <c r="F247" s="58"/>
      <c r="G247" s="130"/>
      <c r="J247" s="73"/>
    </row>
    <row r="248">
      <c r="C248" s="73"/>
      <c r="D248" s="58"/>
      <c r="F248" s="58"/>
      <c r="G248" s="130"/>
      <c r="J248" s="73"/>
    </row>
    <row r="249">
      <c r="C249" s="73"/>
      <c r="D249" s="58"/>
      <c r="F249" s="58"/>
      <c r="G249" s="130"/>
      <c r="J249" s="73"/>
    </row>
    <row r="250">
      <c r="C250" s="73"/>
      <c r="D250" s="58"/>
      <c r="F250" s="58"/>
      <c r="G250" s="130"/>
      <c r="J250" s="73"/>
    </row>
    <row r="251">
      <c r="C251" s="73"/>
      <c r="D251" s="58"/>
      <c r="F251" s="58"/>
      <c r="G251" s="130"/>
      <c r="J251" s="73"/>
    </row>
    <row r="252">
      <c r="C252" s="73"/>
      <c r="D252" s="58"/>
      <c r="F252" s="58"/>
      <c r="G252" s="130"/>
      <c r="J252" s="73"/>
    </row>
    <row r="253">
      <c r="C253" s="73"/>
      <c r="D253" s="58"/>
      <c r="F253" s="58"/>
      <c r="G253" s="130"/>
      <c r="J253" s="73"/>
    </row>
    <row r="254">
      <c r="C254" s="73"/>
      <c r="D254" s="58"/>
      <c r="F254" s="58"/>
      <c r="G254" s="130"/>
      <c r="J254" s="73"/>
    </row>
    <row r="255">
      <c r="C255" s="73"/>
      <c r="D255" s="58"/>
      <c r="F255" s="58"/>
      <c r="G255" s="130"/>
      <c r="J255" s="73"/>
    </row>
    <row r="256">
      <c r="C256" s="73"/>
      <c r="D256" s="58"/>
      <c r="F256" s="58"/>
      <c r="G256" s="130"/>
      <c r="J256" s="73"/>
    </row>
    <row r="257">
      <c r="C257" s="73"/>
      <c r="D257" s="58"/>
      <c r="F257" s="58"/>
      <c r="G257" s="130"/>
      <c r="J257" s="73"/>
    </row>
    <row r="258">
      <c r="C258" s="73"/>
      <c r="D258" s="58"/>
      <c r="F258" s="58"/>
      <c r="G258" s="130"/>
      <c r="J258" s="73"/>
    </row>
    <row r="259">
      <c r="C259" s="73"/>
      <c r="D259" s="58"/>
      <c r="F259" s="58"/>
      <c r="G259" s="130"/>
      <c r="J259" s="73"/>
    </row>
    <row r="260">
      <c r="C260" s="73"/>
      <c r="D260" s="58"/>
      <c r="F260" s="58"/>
      <c r="G260" s="130"/>
      <c r="J260" s="73"/>
    </row>
    <row r="261">
      <c r="C261" s="73"/>
      <c r="D261" s="58"/>
      <c r="F261" s="58"/>
      <c r="G261" s="130"/>
      <c r="J261" s="73"/>
    </row>
    <row r="262">
      <c r="C262" s="73"/>
      <c r="D262" s="58"/>
      <c r="F262" s="58"/>
      <c r="G262" s="130"/>
      <c r="J262" s="73"/>
    </row>
    <row r="263">
      <c r="C263" s="73"/>
      <c r="D263" s="58"/>
      <c r="F263" s="58"/>
      <c r="G263" s="130"/>
      <c r="J263" s="73"/>
    </row>
    <row r="264">
      <c r="C264" s="73"/>
      <c r="D264" s="58"/>
      <c r="F264" s="58"/>
      <c r="G264" s="130"/>
      <c r="J264" s="73"/>
    </row>
    <row r="265">
      <c r="C265" s="73"/>
      <c r="D265" s="58"/>
      <c r="F265" s="58"/>
      <c r="G265" s="130"/>
      <c r="J265" s="73"/>
    </row>
    <row r="266">
      <c r="C266" s="73"/>
      <c r="D266" s="58"/>
      <c r="F266" s="58"/>
      <c r="G266" s="130"/>
      <c r="J266" s="73"/>
    </row>
    <row r="267">
      <c r="C267" s="73"/>
      <c r="D267" s="58"/>
      <c r="F267" s="58"/>
      <c r="G267" s="130"/>
      <c r="J267" s="73"/>
    </row>
    <row r="268">
      <c r="C268" s="73"/>
      <c r="D268" s="58"/>
      <c r="F268" s="58"/>
      <c r="G268" s="130"/>
      <c r="J268" s="73"/>
    </row>
    <row r="269">
      <c r="C269" s="73"/>
      <c r="D269" s="58"/>
      <c r="F269" s="58"/>
      <c r="G269" s="130"/>
      <c r="J269" s="73"/>
    </row>
    <row r="270">
      <c r="C270" s="73"/>
      <c r="D270" s="58"/>
      <c r="F270" s="58"/>
      <c r="G270" s="130"/>
      <c r="J270" s="73"/>
    </row>
    <row r="271">
      <c r="C271" s="73"/>
      <c r="D271" s="58"/>
      <c r="F271" s="58"/>
      <c r="G271" s="130"/>
      <c r="J271" s="73"/>
    </row>
    <row r="272">
      <c r="C272" s="73"/>
      <c r="D272" s="58"/>
      <c r="F272" s="58"/>
      <c r="G272" s="130"/>
      <c r="J272" s="73"/>
    </row>
    <row r="273">
      <c r="C273" s="73"/>
      <c r="D273" s="58"/>
      <c r="F273" s="58"/>
      <c r="G273" s="130"/>
      <c r="J273" s="73"/>
    </row>
    <row r="274">
      <c r="C274" s="73"/>
      <c r="D274" s="58"/>
      <c r="F274" s="58"/>
      <c r="G274" s="130"/>
      <c r="J274" s="73"/>
    </row>
    <row r="275">
      <c r="C275" s="73"/>
      <c r="D275" s="58"/>
      <c r="F275" s="58"/>
      <c r="G275" s="130"/>
      <c r="J275" s="73"/>
    </row>
    <row r="276">
      <c r="C276" s="73"/>
      <c r="D276" s="58"/>
      <c r="F276" s="58"/>
      <c r="G276" s="130"/>
      <c r="J276" s="73"/>
    </row>
    <row r="277">
      <c r="C277" s="73"/>
      <c r="D277" s="58"/>
      <c r="F277" s="58"/>
      <c r="G277" s="130"/>
      <c r="J277" s="73"/>
    </row>
    <row r="278">
      <c r="C278" s="73"/>
      <c r="D278" s="58"/>
      <c r="F278" s="58"/>
      <c r="G278" s="130"/>
      <c r="J278" s="73"/>
    </row>
    <row r="279">
      <c r="C279" s="73"/>
      <c r="D279" s="58"/>
      <c r="F279" s="58"/>
      <c r="G279" s="130"/>
      <c r="J279" s="73"/>
    </row>
    <row r="280">
      <c r="C280" s="73"/>
      <c r="D280" s="58"/>
      <c r="F280" s="58"/>
      <c r="G280" s="130"/>
      <c r="J280" s="73"/>
    </row>
    <row r="281">
      <c r="C281" s="73"/>
      <c r="D281" s="58"/>
      <c r="F281" s="58"/>
      <c r="G281" s="130"/>
      <c r="J281" s="73"/>
    </row>
    <row r="282">
      <c r="C282" s="73"/>
      <c r="D282" s="58"/>
      <c r="F282" s="58"/>
      <c r="G282" s="130"/>
      <c r="J282" s="73"/>
    </row>
    <row r="283">
      <c r="C283" s="73"/>
      <c r="D283" s="58"/>
      <c r="F283" s="58"/>
      <c r="G283" s="130"/>
      <c r="J283" s="73"/>
    </row>
    <row r="284">
      <c r="C284" s="73"/>
      <c r="D284" s="58"/>
      <c r="F284" s="58"/>
      <c r="G284" s="130"/>
      <c r="J284" s="73"/>
    </row>
    <row r="285">
      <c r="C285" s="73"/>
      <c r="D285" s="58"/>
      <c r="F285" s="58"/>
      <c r="G285" s="130"/>
      <c r="J285" s="73"/>
    </row>
    <row r="286">
      <c r="C286" s="73"/>
      <c r="D286" s="58"/>
      <c r="F286" s="58"/>
      <c r="G286" s="130"/>
      <c r="J286" s="73"/>
    </row>
    <row r="287">
      <c r="C287" s="73"/>
      <c r="D287" s="58"/>
      <c r="F287" s="58"/>
      <c r="G287" s="130"/>
      <c r="J287" s="73"/>
    </row>
    <row r="288">
      <c r="C288" s="73"/>
      <c r="D288" s="58"/>
      <c r="F288" s="58"/>
      <c r="G288" s="130"/>
      <c r="J288" s="73"/>
    </row>
    <row r="289">
      <c r="C289" s="73"/>
      <c r="D289" s="58"/>
      <c r="F289" s="58"/>
      <c r="G289" s="130"/>
      <c r="J289" s="73"/>
    </row>
    <row r="290">
      <c r="C290" s="73"/>
      <c r="D290" s="58"/>
      <c r="F290" s="58"/>
      <c r="G290" s="130"/>
      <c r="J290" s="73"/>
    </row>
    <row r="291">
      <c r="C291" s="73"/>
      <c r="D291" s="58"/>
      <c r="F291" s="58"/>
      <c r="G291" s="130"/>
      <c r="J291" s="73"/>
    </row>
    <row r="292">
      <c r="C292" s="73"/>
      <c r="D292" s="58"/>
      <c r="F292" s="58"/>
      <c r="G292" s="130"/>
      <c r="J292" s="73"/>
    </row>
    <row r="293">
      <c r="C293" s="73"/>
      <c r="D293" s="58"/>
      <c r="F293" s="58"/>
      <c r="G293" s="130"/>
      <c r="J293" s="73"/>
    </row>
    <row r="294">
      <c r="C294" s="73"/>
      <c r="D294" s="58"/>
      <c r="F294" s="58"/>
      <c r="G294" s="130"/>
      <c r="J294" s="73"/>
    </row>
    <row r="295">
      <c r="C295" s="73"/>
      <c r="D295" s="58"/>
      <c r="F295" s="58"/>
      <c r="G295" s="130"/>
      <c r="J295" s="73"/>
    </row>
    <row r="296">
      <c r="C296" s="73"/>
      <c r="D296" s="58"/>
      <c r="F296" s="58"/>
      <c r="G296" s="130"/>
      <c r="J296" s="73"/>
    </row>
    <row r="297">
      <c r="C297" s="73"/>
      <c r="D297" s="58"/>
      <c r="F297" s="58"/>
      <c r="G297" s="130"/>
      <c r="J297" s="73"/>
    </row>
    <row r="298">
      <c r="C298" s="73"/>
      <c r="D298" s="58"/>
      <c r="F298" s="58"/>
      <c r="G298" s="130"/>
      <c r="J298" s="73"/>
    </row>
    <row r="299">
      <c r="C299" s="73"/>
      <c r="D299" s="58"/>
      <c r="F299" s="58"/>
      <c r="G299" s="130"/>
      <c r="J299" s="73"/>
    </row>
    <row r="300">
      <c r="C300" s="73"/>
      <c r="D300" s="58"/>
      <c r="F300" s="58"/>
      <c r="G300" s="130"/>
      <c r="J300" s="73"/>
    </row>
    <row r="301">
      <c r="C301" s="73"/>
      <c r="D301" s="58"/>
      <c r="F301" s="58"/>
      <c r="G301" s="130"/>
      <c r="J301" s="73"/>
    </row>
    <row r="302">
      <c r="C302" s="73"/>
      <c r="D302" s="58"/>
      <c r="F302" s="58"/>
      <c r="G302" s="130"/>
      <c r="J302" s="73"/>
    </row>
    <row r="303">
      <c r="C303" s="73"/>
      <c r="D303" s="58"/>
      <c r="F303" s="58"/>
      <c r="G303" s="130"/>
      <c r="J303" s="73"/>
    </row>
    <row r="304">
      <c r="C304" s="73"/>
      <c r="D304" s="58"/>
      <c r="F304" s="58"/>
      <c r="G304" s="130"/>
      <c r="J304" s="73"/>
    </row>
    <row r="305">
      <c r="C305" s="73"/>
      <c r="D305" s="58"/>
      <c r="F305" s="58"/>
      <c r="G305" s="130"/>
      <c r="J305" s="73"/>
    </row>
    <row r="306">
      <c r="C306" s="73"/>
      <c r="D306" s="58"/>
      <c r="F306" s="58"/>
      <c r="G306" s="130"/>
      <c r="J306" s="73"/>
    </row>
    <row r="307">
      <c r="C307" s="73"/>
      <c r="D307" s="58"/>
      <c r="F307" s="58"/>
      <c r="G307" s="130"/>
      <c r="J307" s="73"/>
    </row>
    <row r="308">
      <c r="C308" s="73"/>
      <c r="D308" s="58"/>
      <c r="F308" s="58"/>
      <c r="G308" s="130"/>
      <c r="J308" s="73"/>
    </row>
    <row r="309">
      <c r="C309" s="73"/>
      <c r="D309" s="58"/>
      <c r="F309" s="58"/>
      <c r="G309" s="130"/>
      <c r="J309" s="73"/>
    </row>
    <row r="310">
      <c r="C310" s="73"/>
      <c r="D310" s="58"/>
      <c r="F310" s="58"/>
      <c r="G310" s="130"/>
      <c r="J310" s="73"/>
    </row>
    <row r="311">
      <c r="C311" s="73"/>
      <c r="D311" s="58"/>
      <c r="F311" s="58"/>
      <c r="G311" s="130"/>
      <c r="J311" s="73"/>
    </row>
    <row r="312">
      <c r="C312" s="73"/>
      <c r="D312" s="58"/>
      <c r="F312" s="58"/>
      <c r="G312" s="130"/>
      <c r="J312" s="73"/>
    </row>
    <row r="313">
      <c r="C313" s="73"/>
      <c r="D313" s="58"/>
      <c r="F313" s="58"/>
      <c r="G313" s="130"/>
      <c r="J313" s="73"/>
    </row>
    <row r="314">
      <c r="C314" s="73"/>
      <c r="D314" s="58"/>
      <c r="F314" s="58"/>
      <c r="G314" s="130"/>
      <c r="J314" s="73"/>
    </row>
    <row r="315">
      <c r="C315" s="73"/>
      <c r="D315" s="58"/>
      <c r="F315" s="58"/>
      <c r="G315" s="130"/>
      <c r="J315" s="73"/>
    </row>
    <row r="316">
      <c r="C316" s="73"/>
      <c r="D316" s="58"/>
      <c r="F316" s="58"/>
      <c r="G316" s="130"/>
      <c r="J316" s="73"/>
    </row>
    <row r="317">
      <c r="C317" s="73"/>
      <c r="D317" s="58"/>
      <c r="F317" s="58"/>
      <c r="G317" s="130"/>
      <c r="J317" s="73"/>
    </row>
    <row r="318">
      <c r="C318" s="73"/>
      <c r="D318" s="58"/>
      <c r="F318" s="58"/>
      <c r="G318" s="130"/>
      <c r="J318" s="73"/>
    </row>
    <row r="319">
      <c r="C319" s="73"/>
      <c r="D319" s="58"/>
      <c r="F319" s="58"/>
      <c r="G319" s="130"/>
      <c r="J319" s="73"/>
    </row>
    <row r="320">
      <c r="C320" s="73"/>
      <c r="D320" s="58"/>
      <c r="F320" s="58"/>
      <c r="G320" s="130"/>
      <c r="J320" s="73"/>
    </row>
    <row r="321">
      <c r="C321" s="73"/>
      <c r="D321" s="58"/>
      <c r="F321" s="58"/>
      <c r="G321" s="130"/>
      <c r="J321" s="73"/>
    </row>
    <row r="322">
      <c r="C322" s="73"/>
      <c r="D322" s="58"/>
      <c r="F322" s="58"/>
      <c r="G322" s="130"/>
      <c r="J322" s="73"/>
    </row>
    <row r="323">
      <c r="C323" s="73"/>
      <c r="D323" s="58"/>
      <c r="F323" s="58"/>
      <c r="G323" s="130"/>
      <c r="J323" s="73"/>
    </row>
    <row r="324">
      <c r="C324" s="73"/>
      <c r="D324" s="58"/>
      <c r="F324" s="58"/>
      <c r="G324" s="130"/>
      <c r="J324" s="73"/>
    </row>
    <row r="325">
      <c r="C325" s="73"/>
      <c r="D325" s="58"/>
      <c r="F325" s="58"/>
      <c r="G325" s="130"/>
      <c r="J325" s="73"/>
    </row>
    <row r="326">
      <c r="C326" s="73"/>
      <c r="D326" s="58"/>
      <c r="F326" s="58"/>
      <c r="G326" s="130"/>
      <c r="J326" s="73"/>
    </row>
    <row r="327">
      <c r="C327" s="73"/>
      <c r="D327" s="58"/>
      <c r="F327" s="58"/>
      <c r="G327" s="130"/>
      <c r="J327" s="73"/>
    </row>
    <row r="328">
      <c r="C328" s="73"/>
      <c r="D328" s="58"/>
      <c r="F328" s="58"/>
      <c r="G328" s="130"/>
      <c r="J328" s="73"/>
    </row>
    <row r="329">
      <c r="C329" s="73"/>
      <c r="D329" s="58"/>
      <c r="F329" s="58"/>
      <c r="G329" s="130"/>
      <c r="J329" s="73"/>
    </row>
    <row r="330">
      <c r="C330" s="73"/>
      <c r="D330" s="58"/>
      <c r="F330" s="58"/>
      <c r="G330" s="130"/>
      <c r="J330" s="73"/>
    </row>
    <row r="331">
      <c r="C331" s="73"/>
      <c r="D331" s="58"/>
      <c r="F331" s="58"/>
      <c r="G331" s="130"/>
      <c r="J331" s="73"/>
    </row>
    <row r="332">
      <c r="C332" s="73"/>
      <c r="D332" s="58"/>
      <c r="F332" s="58"/>
      <c r="G332" s="130"/>
      <c r="J332" s="73"/>
    </row>
    <row r="333">
      <c r="C333" s="73"/>
      <c r="D333" s="58"/>
      <c r="F333" s="58"/>
      <c r="G333" s="130"/>
      <c r="J333" s="73"/>
    </row>
    <row r="334">
      <c r="C334" s="73"/>
      <c r="D334" s="58"/>
      <c r="F334" s="58"/>
      <c r="G334" s="130"/>
      <c r="J334" s="73"/>
    </row>
    <row r="335">
      <c r="C335" s="73"/>
      <c r="D335" s="58"/>
      <c r="F335" s="58"/>
      <c r="G335" s="130"/>
      <c r="J335" s="73"/>
    </row>
    <row r="336">
      <c r="C336" s="73"/>
      <c r="D336" s="58"/>
      <c r="F336" s="58"/>
      <c r="G336" s="130"/>
      <c r="J336" s="73"/>
    </row>
    <row r="337">
      <c r="C337" s="73"/>
      <c r="D337" s="58"/>
      <c r="F337" s="58"/>
      <c r="G337" s="130"/>
      <c r="J337" s="73"/>
    </row>
    <row r="338">
      <c r="C338" s="73"/>
      <c r="D338" s="58"/>
      <c r="F338" s="58"/>
      <c r="G338" s="130"/>
      <c r="J338" s="73"/>
    </row>
    <row r="339">
      <c r="C339" s="73"/>
      <c r="D339" s="58"/>
      <c r="F339" s="58"/>
      <c r="G339" s="130"/>
      <c r="J339" s="73"/>
    </row>
    <row r="340">
      <c r="C340" s="73"/>
      <c r="D340" s="58"/>
      <c r="F340" s="58"/>
      <c r="G340" s="130"/>
      <c r="J340" s="73"/>
    </row>
    <row r="341">
      <c r="C341" s="73"/>
      <c r="D341" s="58"/>
      <c r="F341" s="58"/>
      <c r="G341" s="130"/>
      <c r="J341" s="73"/>
    </row>
    <row r="342">
      <c r="C342" s="73"/>
      <c r="D342" s="58"/>
      <c r="F342" s="58"/>
      <c r="G342" s="130"/>
      <c r="J342" s="73"/>
    </row>
    <row r="343">
      <c r="C343" s="73"/>
      <c r="D343" s="58"/>
      <c r="F343" s="58"/>
      <c r="G343" s="130"/>
      <c r="J343" s="73"/>
    </row>
    <row r="344">
      <c r="C344" s="73"/>
      <c r="D344" s="58"/>
      <c r="F344" s="58"/>
      <c r="G344" s="130"/>
      <c r="J344" s="73"/>
    </row>
    <row r="345">
      <c r="C345" s="73"/>
      <c r="D345" s="58"/>
      <c r="F345" s="58"/>
      <c r="G345" s="130"/>
      <c r="J345" s="73"/>
    </row>
    <row r="346">
      <c r="C346" s="73"/>
      <c r="D346" s="58"/>
      <c r="F346" s="58"/>
      <c r="G346" s="130"/>
      <c r="J346" s="73"/>
    </row>
    <row r="347">
      <c r="C347" s="73"/>
      <c r="D347" s="58"/>
      <c r="F347" s="58"/>
      <c r="G347" s="130"/>
      <c r="J347" s="73"/>
    </row>
    <row r="348">
      <c r="C348" s="73"/>
      <c r="D348" s="58"/>
      <c r="F348" s="58"/>
      <c r="G348" s="130"/>
      <c r="J348" s="73"/>
    </row>
    <row r="349">
      <c r="C349" s="73"/>
      <c r="D349" s="58"/>
      <c r="F349" s="58"/>
      <c r="G349" s="130"/>
      <c r="J349" s="73"/>
    </row>
    <row r="350">
      <c r="C350" s="73"/>
      <c r="D350" s="58"/>
      <c r="F350" s="58"/>
      <c r="G350" s="130"/>
      <c r="J350" s="73"/>
    </row>
    <row r="351">
      <c r="C351" s="73"/>
      <c r="D351" s="58"/>
      <c r="F351" s="58"/>
      <c r="G351" s="130"/>
      <c r="J351" s="73"/>
    </row>
    <row r="352">
      <c r="C352" s="73"/>
      <c r="D352" s="58"/>
      <c r="F352" s="58"/>
      <c r="G352" s="130"/>
      <c r="J352" s="73"/>
    </row>
    <row r="353">
      <c r="C353" s="73"/>
      <c r="D353" s="58"/>
      <c r="F353" s="58"/>
      <c r="G353" s="130"/>
      <c r="J353" s="73"/>
    </row>
    <row r="354">
      <c r="C354" s="73"/>
      <c r="D354" s="58"/>
      <c r="F354" s="58"/>
      <c r="G354" s="130"/>
      <c r="J354" s="73"/>
    </row>
    <row r="355">
      <c r="C355" s="73"/>
      <c r="D355" s="58"/>
      <c r="F355" s="58"/>
      <c r="G355" s="130"/>
      <c r="J355" s="73"/>
    </row>
    <row r="356">
      <c r="C356" s="73"/>
      <c r="D356" s="58"/>
      <c r="F356" s="58"/>
      <c r="G356" s="130"/>
      <c r="J356" s="73"/>
    </row>
    <row r="357">
      <c r="C357" s="73"/>
      <c r="D357" s="58"/>
      <c r="F357" s="58"/>
      <c r="G357" s="130"/>
      <c r="J357" s="73"/>
    </row>
    <row r="358">
      <c r="C358" s="73"/>
      <c r="D358" s="58"/>
      <c r="F358" s="58"/>
      <c r="G358" s="130"/>
      <c r="J358" s="73"/>
    </row>
    <row r="359">
      <c r="C359" s="73"/>
      <c r="D359" s="58"/>
      <c r="F359" s="58"/>
      <c r="G359" s="130"/>
      <c r="J359" s="73"/>
    </row>
    <row r="360">
      <c r="C360" s="73"/>
      <c r="D360" s="58"/>
      <c r="F360" s="58"/>
      <c r="G360" s="130"/>
      <c r="J360" s="73"/>
    </row>
    <row r="361">
      <c r="C361" s="73"/>
      <c r="D361" s="58"/>
      <c r="F361" s="58"/>
      <c r="G361" s="130"/>
      <c r="J361" s="73"/>
    </row>
    <row r="362">
      <c r="C362" s="73"/>
      <c r="D362" s="58"/>
      <c r="F362" s="58"/>
      <c r="G362" s="130"/>
      <c r="J362" s="73"/>
    </row>
    <row r="363">
      <c r="C363" s="73"/>
      <c r="D363" s="58"/>
      <c r="F363" s="58"/>
      <c r="G363" s="130"/>
      <c r="J363" s="73"/>
    </row>
    <row r="364">
      <c r="C364" s="73"/>
      <c r="D364" s="58"/>
      <c r="F364" s="58"/>
      <c r="G364" s="130"/>
      <c r="J364" s="73"/>
    </row>
    <row r="365">
      <c r="C365" s="73"/>
      <c r="D365" s="58"/>
      <c r="F365" s="58"/>
      <c r="G365" s="130"/>
      <c r="J365" s="73"/>
    </row>
    <row r="366">
      <c r="C366" s="73"/>
      <c r="D366" s="58"/>
      <c r="F366" s="58"/>
      <c r="G366" s="130"/>
      <c r="J366" s="73"/>
    </row>
    <row r="367">
      <c r="C367" s="73"/>
      <c r="D367" s="58"/>
      <c r="F367" s="58"/>
      <c r="G367" s="130"/>
      <c r="J367" s="73"/>
    </row>
    <row r="368">
      <c r="C368" s="73"/>
      <c r="D368" s="58"/>
      <c r="F368" s="58"/>
      <c r="G368" s="130"/>
      <c r="J368" s="73"/>
    </row>
    <row r="369">
      <c r="C369" s="73"/>
      <c r="D369" s="58"/>
      <c r="F369" s="58"/>
      <c r="G369" s="130"/>
      <c r="J369" s="73"/>
    </row>
    <row r="370">
      <c r="C370" s="73"/>
      <c r="D370" s="58"/>
      <c r="F370" s="58"/>
      <c r="G370" s="130"/>
      <c r="J370" s="73"/>
    </row>
    <row r="371">
      <c r="C371" s="73"/>
      <c r="D371" s="58"/>
      <c r="F371" s="58"/>
      <c r="G371" s="130"/>
      <c r="J371" s="73"/>
    </row>
    <row r="372">
      <c r="C372" s="73"/>
      <c r="D372" s="58"/>
      <c r="F372" s="58"/>
      <c r="G372" s="130"/>
      <c r="J372" s="73"/>
    </row>
    <row r="373">
      <c r="C373" s="73"/>
      <c r="D373" s="58"/>
      <c r="F373" s="58"/>
      <c r="G373" s="130"/>
      <c r="J373" s="73"/>
    </row>
    <row r="374">
      <c r="C374" s="73"/>
      <c r="D374" s="58"/>
      <c r="F374" s="58"/>
      <c r="G374" s="130"/>
      <c r="J374" s="73"/>
    </row>
    <row r="375">
      <c r="C375" s="73"/>
      <c r="D375" s="58"/>
      <c r="F375" s="58"/>
      <c r="G375" s="130"/>
      <c r="J375" s="73"/>
    </row>
    <row r="376">
      <c r="C376" s="73"/>
      <c r="D376" s="58"/>
      <c r="F376" s="58"/>
      <c r="G376" s="130"/>
      <c r="J376" s="73"/>
    </row>
    <row r="377">
      <c r="C377" s="73"/>
      <c r="D377" s="58"/>
      <c r="F377" s="58"/>
      <c r="G377" s="130"/>
      <c r="J377" s="73"/>
    </row>
    <row r="378">
      <c r="C378" s="73"/>
      <c r="D378" s="58"/>
      <c r="F378" s="58"/>
      <c r="G378" s="130"/>
      <c r="J378" s="73"/>
    </row>
    <row r="379">
      <c r="C379" s="73"/>
      <c r="D379" s="58"/>
      <c r="F379" s="58"/>
      <c r="G379" s="130"/>
      <c r="J379" s="73"/>
    </row>
    <row r="380">
      <c r="C380" s="73"/>
      <c r="D380" s="58"/>
      <c r="F380" s="58"/>
      <c r="G380" s="130"/>
      <c r="J380" s="73"/>
    </row>
    <row r="381">
      <c r="C381" s="73"/>
      <c r="D381" s="58"/>
      <c r="F381" s="58"/>
      <c r="G381" s="130"/>
      <c r="J381" s="73"/>
    </row>
    <row r="382">
      <c r="C382" s="73"/>
      <c r="D382" s="58"/>
      <c r="F382" s="58"/>
      <c r="G382" s="130"/>
      <c r="J382" s="73"/>
    </row>
    <row r="383">
      <c r="C383" s="73"/>
      <c r="D383" s="58"/>
      <c r="F383" s="58"/>
      <c r="G383" s="130"/>
      <c r="J383" s="73"/>
    </row>
    <row r="384">
      <c r="C384" s="73"/>
      <c r="D384" s="58"/>
      <c r="F384" s="58"/>
      <c r="G384" s="130"/>
      <c r="J384" s="73"/>
    </row>
    <row r="385">
      <c r="C385" s="73"/>
      <c r="D385" s="58"/>
      <c r="F385" s="58"/>
      <c r="G385" s="130"/>
      <c r="J385" s="73"/>
    </row>
    <row r="386">
      <c r="C386" s="73"/>
      <c r="D386" s="58"/>
      <c r="F386" s="58"/>
      <c r="G386" s="130"/>
      <c r="J386" s="73"/>
    </row>
    <row r="387">
      <c r="C387" s="73"/>
      <c r="D387" s="58"/>
      <c r="F387" s="58"/>
      <c r="G387" s="130"/>
      <c r="J387" s="73"/>
    </row>
    <row r="388">
      <c r="C388" s="73"/>
      <c r="D388" s="58"/>
      <c r="F388" s="58"/>
      <c r="G388" s="130"/>
      <c r="J388" s="73"/>
    </row>
    <row r="389">
      <c r="C389" s="73"/>
      <c r="D389" s="58"/>
      <c r="F389" s="58"/>
      <c r="G389" s="130"/>
      <c r="J389" s="73"/>
    </row>
    <row r="390">
      <c r="C390" s="73"/>
      <c r="D390" s="58"/>
      <c r="F390" s="58"/>
      <c r="G390" s="130"/>
      <c r="J390" s="73"/>
    </row>
    <row r="391">
      <c r="C391" s="73"/>
      <c r="D391" s="58"/>
      <c r="F391" s="58"/>
      <c r="G391" s="130"/>
      <c r="J391" s="73"/>
    </row>
    <row r="392">
      <c r="C392" s="73"/>
      <c r="D392" s="58"/>
      <c r="F392" s="58"/>
      <c r="G392" s="130"/>
      <c r="J392" s="73"/>
    </row>
    <row r="393">
      <c r="C393" s="73"/>
      <c r="D393" s="58"/>
      <c r="F393" s="58"/>
      <c r="G393" s="130"/>
      <c r="J393" s="73"/>
    </row>
    <row r="394">
      <c r="C394" s="73"/>
      <c r="D394" s="58"/>
      <c r="F394" s="58"/>
      <c r="G394" s="130"/>
      <c r="J394" s="73"/>
    </row>
    <row r="395">
      <c r="C395" s="73"/>
      <c r="D395" s="58"/>
      <c r="F395" s="58"/>
      <c r="G395" s="130"/>
      <c r="J395" s="73"/>
    </row>
    <row r="396">
      <c r="C396" s="73"/>
      <c r="D396" s="58"/>
      <c r="F396" s="58"/>
      <c r="G396" s="130"/>
      <c r="J396" s="73"/>
    </row>
    <row r="397">
      <c r="C397" s="73"/>
      <c r="D397" s="58"/>
      <c r="F397" s="58"/>
      <c r="G397" s="130"/>
      <c r="J397" s="73"/>
    </row>
    <row r="398">
      <c r="C398" s="73"/>
      <c r="D398" s="58"/>
      <c r="F398" s="58"/>
      <c r="G398" s="130"/>
      <c r="J398" s="73"/>
    </row>
    <row r="399">
      <c r="C399" s="73"/>
      <c r="D399" s="58"/>
      <c r="F399" s="58"/>
      <c r="G399" s="130"/>
      <c r="J399" s="73"/>
    </row>
    <row r="400">
      <c r="C400" s="73"/>
      <c r="D400" s="58"/>
      <c r="F400" s="58"/>
      <c r="G400" s="130"/>
      <c r="J400" s="73"/>
    </row>
    <row r="401">
      <c r="C401" s="73"/>
      <c r="D401" s="58"/>
      <c r="F401" s="58"/>
      <c r="G401" s="130"/>
      <c r="J401" s="73"/>
    </row>
    <row r="402">
      <c r="C402" s="73"/>
      <c r="D402" s="58"/>
      <c r="F402" s="58"/>
      <c r="G402" s="130"/>
      <c r="J402" s="73"/>
    </row>
    <row r="403">
      <c r="C403" s="73"/>
      <c r="D403" s="58"/>
      <c r="F403" s="58"/>
      <c r="G403" s="130"/>
      <c r="J403" s="73"/>
    </row>
    <row r="404">
      <c r="C404" s="73"/>
      <c r="D404" s="58"/>
      <c r="F404" s="58"/>
      <c r="G404" s="130"/>
      <c r="J404" s="73"/>
    </row>
    <row r="405">
      <c r="C405" s="73"/>
      <c r="D405" s="58"/>
      <c r="F405" s="58"/>
      <c r="G405" s="130"/>
      <c r="J405" s="73"/>
    </row>
    <row r="406">
      <c r="C406" s="73"/>
      <c r="D406" s="58"/>
      <c r="F406" s="58"/>
      <c r="G406" s="130"/>
      <c r="J406" s="73"/>
    </row>
    <row r="407">
      <c r="C407" s="73"/>
      <c r="D407" s="58"/>
      <c r="F407" s="58"/>
      <c r="G407" s="130"/>
      <c r="J407" s="73"/>
    </row>
    <row r="408">
      <c r="C408" s="73"/>
      <c r="D408" s="58"/>
      <c r="F408" s="58"/>
      <c r="G408" s="130"/>
      <c r="J408" s="73"/>
    </row>
    <row r="409">
      <c r="C409" s="73"/>
      <c r="D409" s="58"/>
      <c r="F409" s="58"/>
      <c r="G409" s="130"/>
      <c r="J409" s="73"/>
    </row>
    <row r="410">
      <c r="C410" s="73"/>
      <c r="D410" s="58"/>
      <c r="F410" s="58"/>
      <c r="G410" s="130"/>
      <c r="J410" s="73"/>
    </row>
    <row r="411">
      <c r="C411" s="73"/>
      <c r="D411" s="58"/>
      <c r="F411" s="58"/>
      <c r="G411" s="130"/>
      <c r="J411" s="73"/>
    </row>
    <row r="412">
      <c r="C412" s="73"/>
      <c r="D412" s="58"/>
      <c r="F412" s="58"/>
      <c r="G412" s="130"/>
      <c r="J412" s="73"/>
    </row>
    <row r="413">
      <c r="C413" s="73"/>
      <c r="D413" s="58"/>
      <c r="F413" s="58"/>
      <c r="G413" s="130"/>
      <c r="J413" s="73"/>
    </row>
    <row r="414">
      <c r="C414" s="73"/>
      <c r="D414" s="58"/>
      <c r="F414" s="58"/>
      <c r="G414" s="130"/>
      <c r="J414" s="73"/>
    </row>
    <row r="415">
      <c r="C415" s="73"/>
      <c r="D415" s="58"/>
      <c r="F415" s="58"/>
      <c r="G415" s="130"/>
      <c r="J415" s="73"/>
    </row>
    <row r="416">
      <c r="C416" s="73"/>
      <c r="D416" s="58"/>
      <c r="F416" s="58"/>
      <c r="G416" s="130"/>
      <c r="J416" s="73"/>
    </row>
    <row r="417">
      <c r="C417" s="73"/>
      <c r="D417" s="58"/>
      <c r="F417" s="58"/>
      <c r="G417" s="130"/>
      <c r="J417" s="73"/>
    </row>
    <row r="418">
      <c r="C418" s="73"/>
      <c r="D418" s="58"/>
      <c r="F418" s="58"/>
      <c r="G418" s="130"/>
      <c r="J418" s="73"/>
    </row>
    <row r="419">
      <c r="C419" s="73"/>
      <c r="D419" s="58"/>
      <c r="F419" s="58"/>
      <c r="G419" s="130"/>
      <c r="J419" s="73"/>
    </row>
    <row r="420">
      <c r="C420" s="73"/>
      <c r="D420" s="58"/>
      <c r="F420" s="58"/>
      <c r="G420" s="130"/>
      <c r="J420" s="73"/>
    </row>
    <row r="421">
      <c r="C421" s="73"/>
      <c r="D421" s="58"/>
      <c r="F421" s="58"/>
      <c r="G421" s="130"/>
      <c r="J421" s="73"/>
    </row>
    <row r="422">
      <c r="C422" s="73"/>
      <c r="D422" s="58"/>
      <c r="F422" s="58"/>
      <c r="G422" s="130"/>
      <c r="J422" s="73"/>
    </row>
    <row r="423">
      <c r="C423" s="73"/>
      <c r="D423" s="58"/>
      <c r="F423" s="58"/>
      <c r="G423" s="130"/>
      <c r="J423" s="73"/>
    </row>
    <row r="424">
      <c r="C424" s="73"/>
      <c r="D424" s="58"/>
      <c r="F424" s="58"/>
      <c r="G424" s="130"/>
      <c r="J424" s="73"/>
    </row>
    <row r="425">
      <c r="C425" s="73"/>
      <c r="D425" s="58"/>
      <c r="F425" s="58"/>
      <c r="G425" s="130"/>
      <c r="J425" s="73"/>
    </row>
    <row r="426">
      <c r="C426" s="73"/>
      <c r="D426" s="58"/>
      <c r="F426" s="58"/>
      <c r="G426" s="130"/>
      <c r="J426" s="73"/>
    </row>
    <row r="427">
      <c r="C427" s="73"/>
      <c r="D427" s="58"/>
      <c r="F427" s="58"/>
      <c r="G427" s="130"/>
      <c r="J427" s="73"/>
    </row>
    <row r="428">
      <c r="C428" s="73"/>
      <c r="D428" s="58"/>
      <c r="F428" s="58"/>
      <c r="G428" s="130"/>
      <c r="J428" s="73"/>
    </row>
    <row r="429">
      <c r="C429" s="73"/>
      <c r="D429" s="58"/>
      <c r="F429" s="58"/>
      <c r="G429" s="130"/>
      <c r="J429" s="73"/>
    </row>
    <row r="430">
      <c r="C430" s="73"/>
      <c r="D430" s="58"/>
      <c r="F430" s="58"/>
      <c r="G430" s="130"/>
      <c r="J430" s="73"/>
    </row>
    <row r="431">
      <c r="C431" s="73"/>
      <c r="D431" s="58"/>
      <c r="F431" s="58"/>
      <c r="G431" s="130"/>
      <c r="J431" s="73"/>
    </row>
    <row r="432">
      <c r="C432" s="73"/>
      <c r="D432" s="58"/>
      <c r="F432" s="58"/>
      <c r="G432" s="130"/>
      <c r="J432" s="73"/>
    </row>
    <row r="433">
      <c r="C433" s="73"/>
      <c r="D433" s="58"/>
      <c r="F433" s="58"/>
      <c r="G433" s="130"/>
      <c r="J433" s="73"/>
    </row>
    <row r="434">
      <c r="C434" s="73"/>
      <c r="D434" s="58"/>
      <c r="F434" s="58"/>
      <c r="G434" s="130"/>
      <c r="J434" s="73"/>
    </row>
    <row r="435">
      <c r="C435" s="73"/>
      <c r="D435" s="58"/>
      <c r="F435" s="58"/>
      <c r="G435" s="130"/>
      <c r="J435" s="73"/>
    </row>
    <row r="436">
      <c r="C436" s="73"/>
      <c r="D436" s="58"/>
      <c r="F436" s="58"/>
      <c r="G436" s="130"/>
      <c r="J436" s="73"/>
    </row>
    <row r="437">
      <c r="C437" s="73"/>
      <c r="D437" s="58"/>
      <c r="F437" s="58"/>
      <c r="G437" s="130"/>
      <c r="J437" s="73"/>
    </row>
    <row r="438">
      <c r="C438" s="73"/>
      <c r="D438" s="58"/>
      <c r="F438" s="58"/>
      <c r="G438" s="130"/>
      <c r="J438" s="73"/>
    </row>
    <row r="439">
      <c r="C439" s="73"/>
      <c r="D439" s="58"/>
      <c r="F439" s="58"/>
      <c r="G439" s="130"/>
      <c r="J439" s="73"/>
    </row>
    <row r="440">
      <c r="C440" s="73"/>
      <c r="D440" s="58"/>
      <c r="F440" s="58"/>
      <c r="G440" s="130"/>
      <c r="J440" s="73"/>
    </row>
    <row r="441">
      <c r="C441" s="73"/>
      <c r="D441" s="58"/>
      <c r="F441" s="58"/>
      <c r="G441" s="130"/>
      <c r="J441" s="73"/>
    </row>
    <row r="442">
      <c r="C442" s="73"/>
      <c r="D442" s="58"/>
      <c r="F442" s="58"/>
      <c r="G442" s="130"/>
      <c r="J442" s="73"/>
    </row>
    <row r="443">
      <c r="C443" s="73"/>
      <c r="D443" s="58"/>
      <c r="F443" s="58"/>
      <c r="G443" s="130"/>
      <c r="J443" s="73"/>
    </row>
    <row r="444">
      <c r="C444" s="73"/>
      <c r="D444" s="58"/>
      <c r="F444" s="58"/>
      <c r="G444" s="130"/>
      <c r="J444" s="73"/>
    </row>
    <row r="445">
      <c r="C445" s="73"/>
      <c r="D445" s="58"/>
      <c r="F445" s="58"/>
      <c r="G445" s="130"/>
      <c r="J445" s="73"/>
    </row>
    <row r="446">
      <c r="C446" s="73"/>
      <c r="D446" s="58"/>
      <c r="F446" s="58"/>
      <c r="G446" s="130"/>
      <c r="J446" s="73"/>
    </row>
    <row r="447">
      <c r="C447" s="73"/>
      <c r="D447" s="58"/>
      <c r="F447" s="58"/>
      <c r="G447" s="130"/>
      <c r="J447" s="73"/>
    </row>
    <row r="448">
      <c r="C448" s="73"/>
      <c r="D448" s="58"/>
      <c r="F448" s="58"/>
      <c r="G448" s="130"/>
      <c r="J448" s="73"/>
    </row>
    <row r="449">
      <c r="C449" s="73"/>
      <c r="D449" s="58"/>
      <c r="F449" s="58"/>
      <c r="G449" s="130"/>
      <c r="J449" s="73"/>
    </row>
    <row r="450">
      <c r="C450" s="73"/>
      <c r="D450" s="58"/>
      <c r="F450" s="58"/>
      <c r="G450" s="130"/>
      <c r="J450" s="73"/>
    </row>
    <row r="451">
      <c r="C451" s="73"/>
      <c r="D451" s="58"/>
      <c r="F451" s="58"/>
      <c r="G451" s="130"/>
      <c r="J451" s="73"/>
    </row>
    <row r="452">
      <c r="C452" s="73"/>
      <c r="D452" s="58"/>
      <c r="F452" s="58"/>
      <c r="G452" s="130"/>
      <c r="J452" s="73"/>
    </row>
    <row r="453">
      <c r="C453" s="73"/>
      <c r="D453" s="58"/>
      <c r="F453" s="58"/>
      <c r="G453" s="130"/>
      <c r="J453" s="73"/>
    </row>
    <row r="454">
      <c r="C454" s="73"/>
      <c r="D454" s="58"/>
      <c r="F454" s="58"/>
      <c r="G454" s="130"/>
      <c r="J454" s="73"/>
    </row>
    <row r="455">
      <c r="C455" s="73"/>
      <c r="D455" s="58"/>
      <c r="F455" s="58"/>
      <c r="G455" s="130"/>
      <c r="J455" s="73"/>
    </row>
    <row r="456">
      <c r="C456" s="73"/>
      <c r="D456" s="58"/>
      <c r="F456" s="58"/>
      <c r="G456" s="130"/>
      <c r="J456" s="73"/>
    </row>
    <row r="457">
      <c r="C457" s="73"/>
      <c r="D457" s="58"/>
      <c r="F457" s="58"/>
      <c r="G457" s="130"/>
      <c r="J457" s="73"/>
    </row>
    <row r="458">
      <c r="C458" s="73"/>
      <c r="D458" s="58"/>
      <c r="F458" s="58"/>
      <c r="G458" s="130"/>
      <c r="J458" s="73"/>
    </row>
    <row r="459">
      <c r="C459" s="73"/>
      <c r="D459" s="58"/>
      <c r="F459" s="58"/>
      <c r="G459" s="130"/>
      <c r="J459" s="73"/>
    </row>
    <row r="460">
      <c r="C460" s="73"/>
      <c r="D460" s="58"/>
      <c r="F460" s="58"/>
      <c r="G460" s="130"/>
      <c r="J460" s="73"/>
    </row>
    <row r="461">
      <c r="C461" s="73"/>
      <c r="D461" s="58"/>
      <c r="F461" s="58"/>
      <c r="G461" s="130"/>
      <c r="J461" s="73"/>
    </row>
    <row r="462">
      <c r="C462" s="73"/>
      <c r="D462" s="58"/>
      <c r="F462" s="58"/>
      <c r="G462" s="130"/>
      <c r="J462" s="73"/>
    </row>
    <row r="463">
      <c r="C463" s="73"/>
      <c r="D463" s="58"/>
      <c r="F463" s="58"/>
      <c r="G463" s="130"/>
      <c r="J463" s="73"/>
    </row>
    <row r="464">
      <c r="C464" s="73"/>
      <c r="D464" s="58"/>
      <c r="F464" s="58"/>
      <c r="G464" s="130"/>
      <c r="J464" s="73"/>
    </row>
    <row r="465">
      <c r="C465" s="73"/>
      <c r="D465" s="58"/>
      <c r="F465" s="58"/>
      <c r="G465" s="130"/>
      <c r="J465" s="73"/>
    </row>
    <row r="466">
      <c r="C466" s="73"/>
      <c r="D466" s="58"/>
      <c r="F466" s="58"/>
      <c r="G466" s="130"/>
      <c r="J466" s="73"/>
    </row>
    <row r="467">
      <c r="C467" s="73"/>
      <c r="D467" s="58"/>
      <c r="F467" s="58"/>
      <c r="G467" s="130"/>
      <c r="J467" s="73"/>
    </row>
    <row r="468">
      <c r="C468" s="73"/>
      <c r="D468" s="58"/>
      <c r="F468" s="58"/>
      <c r="G468" s="130"/>
      <c r="J468" s="73"/>
    </row>
    <row r="469">
      <c r="C469" s="73"/>
      <c r="D469" s="58"/>
      <c r="F469" s="58"/>
      <c r="G469" s="130"/>
      <c r="J469" s="73"/>
    </row>
    <row r="470">
      <c r="C470" s="73"/>
      <c r="D470" s="58"/>
      <c r="F470" s="58"/>
      <c r="G470" s="130"/>
      <c r="J470" s="73"/>
    </row>
    <row r="471">
      <c r="C471" s="73"/>
      <c r="D471" s="58"/>
      <c r="F471" s="58"/>
      <c r="G471" s="130"/>
      <c r="J471" s="73"/>
    </row>
    <row r="472">
      <c r="C472" s="73"/>
      <c r="D472" s="58"/>
      <c r="F472" s="58"/>
      <c r="G472" s="130"/>
      <c r="J472" s="73"/>
    </row>
    <row r="473">
      <c r="C473" s="73"/>
      <c r="D473" s="58"/>
      <c r="F473" s="58"/>
      <c r="G473" s="130"/>
      <c r="J473" s="73"/>
    </row>
    <row r="474">
      <c r="C474" s="73"/>
      <c r="D474" s="58"/>
      <c r="F474" s="58"/>
      <c r="G474" s="130"/>
      <c r="J474" s="73"/>
    </row>
    <row r="475">
      <c r="C475" s="73"/>
      <c r="D475" s="58"/>
      <c r="F475" s="58"/>
      <c r="G475" s="130"/>
      <c r="J475" s="73"/>
    </row>
    <row r="476">
      <c r="C476" s="73"/>
      <c r="D476" s="58"/>
      <c r="F476" s="58"/>
      <c r="G476" s="130"/>
      <c r="J476" s="73"/>
    </row>
    <row r="477">
      <c r="C477" s="73"/>
      <c r="D477" s="58"/>
      <c r="F477" s="58"/>
      <c r="G477" s="130"/>
      <c r="J477" s="73"/>
    </row>
    <row r="478">
      <c r="C478" s="73"/>
      <c r="D478" s="58"/>
      <c r="F478" s="58"/>
      <c r="G478" s="130"/>
      <c r="J478" s="73"/>
    </row>
    <row r="479">
      <c r="C479" s="73"/>
      <c r="D479" s="58"/>
      <c r="F479" s="58"/>
      <c r="G479" s="130"/>
      <c r="J479" s="73"/>
    </row>
    <row r="480">
      <c r="C480" s="73"/>
      <c r="D480" s="58"/>
      <c r="F480" s="58"/>
      <c r="G480" s="130"/>
      <c r="J480" s="73"/>
    </row>
    <row r="481">
      <c r="C481" s="73"/>
      <c r="D481" s="58"/>
      <c r="F481" s="58"/>
      <c r="G481" s="130"/>
      <c r="J481" s="73"/>
    </row>
    <row r="482">
      <c r="C482" s="73"/>
      <c r="D482" s="58"/>
      <c r="F482" s="58"/>
      <c r="G482" s="130"/>
      <c r="J482" s="73"/>
    </row>
    <row r="483">
      <c r="C483" s="73"/>
      <c r="D483" s="58"/>
      <c r="F483" s="58"/>
      <c r="G483" s="130"/>
      <c r="J483" s="73"/>
    </row>
    <row r="484">
      <c r="C484" s="73"/>
      <c r="D484" s="58"/>
      <c r="F484" s="58"/>
      <c r="G484" s="130"/>
      <c r="J484" s="73"/>
    </row>
    <row r="485">
      <c r="C485" s="73"/>
      <c r="D485" s="58"/>
      <c r="F485" s="58"/>
      <c r="G485" s="130"/>
      <c r="J485" s="73"/>
    </row>
    <row r="486">
      <c r="C486" s="73"/>
      <c r="D486" s="58"/>
      <c r="F486" s="58"/>
      <c r="G486" s="130"/>
      <c r="J486" s="73"/>
    </row>
    <row r="487">
      <c r="C487" s="73"/>
      <c r="D487" s="58"/>
      <c r="F487" s="58"/>
      <c r="G487" s="130"/>
      <c r="J487" s="73"/>
    </row>
    <row r="488">
      <c r="C488" s="73"/>
      <c r="D488" s="58"/>
      <c r="F488" s="58"/>
      <c r="G488" s="130"/>
      <c r="J488" s="73"/>
    </row>
    <row r="489">
      <c r="C489" s="73"/>
      <c r="D489" s="58"/>
      <c r="F489" s="58"/>
      <c r="G489" s="130"/>
      <c r="J489" s="73"/>
    </row>
    <row r="490">
      <c r="C490" s="73"/>
      <c r="D490" s="58"/>
      <c r="F490" s="58"/>
      <c r="G490" s="130"/>
      <c r="J490" s="73"/>
    </row>
    <row r="491">
      <c r="C491" s="73"/>
      <c r="D491" s="58"/>
      <c r="F491" s="58"/>
      <c r="G491" s="130"/>
      <c r="J491" s="73"/>
    </row>
    <row r="492">
      <c r="C492" s="73"/>
      <c r="D492" s="58"/>
      <c r="F492" s="58"/>
      <c r="G492" s="130"/>
      <c r="J492" s="73"/>
    </row>
    <row r="493">
      <c r="C493" s="73"/>
      <c r="D493" s="58"/>
      <c r="F493" s="58"/>
      <c r="G493" s="130"/>
      <c r="J493" s="73"/>
    </row>
    <row r="494">
      <c r="C494" s="73"/>
      <c r="D494" s="58"/>
      <c r="F494" s="58"/>
      <c r="G494" s="130"/>
      <c r="J494" s="73"/>
    </row>
    <row r="495">
      <c r="C495" s="73"/>
      <c r="D495" s="58"/>
      <c r="F495" s="58"/>
      <c r="G495" s="130"/>
      <c r="J495" s="73"/>
    </row>
    <row r="496">
      <c r="C496" s="73"/>
      <c r="D496" s="58"/>
      <c r="F496" s="58"/>
      <c r="G496" s="130"/>
      <c r="J496" s="73"/>
    </row>
    <row r="497">
      <c r="C497" s="73"/>
      <c r="D497" s="58"/>
      <c r="F497" s="58"/>
      <c r="G497" s="130"/>
      <c r="J497" s="73"/>
    </row>
    <row r="498">
      <c r="C498" s="73"/>
      <c r="D498" s="58"/>
      <c r="F498" s="58"/>
      <c r="G498" s="130"/>
      <c r="J498" s="73"/>
    </row>
    <row r="499">
      <c r="C499" s="73"/>
      <c r="D499" s="58"/>
      <c r="F499" s="58"/>
      <c r="G499" s="130"/>
      <c r="J499" s="73"/>
    </row>
    <row r="500">
      <c r="C500" s="73"/>
      <c r="D500" s="58"/>
      <c r="F500" s="58"/>
      <c r="G500" s="130"/>
      <c r="J500" s="73"/>
    </row>
    <row r="501">
      <c r="C501" s="73"/>
      <c r="D501" s="58"/>
      <c r="F501" s="58"/>
      <c r="G501" s="130"/>
      <c r="J501" s="73"/>
    </row>
    <row r="502">
      <c r="C502" s="73"/>
      <c r="D502" s="58"/>
      <c r="F502" s="58"/>
      <c r="G502" s="130"/>
      <c r="J502" s="73"/>
    </row>
    <row r="503">
      <c r="C503" s="73"/>
      <c r="D503" s="58"/>
      <c r="F503" s="58"/>
      <c r="G503" s="130"/>
      <c r="J503" s="73"/>
    </row>
    <row r="504">
      <c r="C504" s="73"/>
      <c r="D504" s="58"/>
      <c r="F504" s="58"/>
      <c r="G504" s="130"/>
      <c r="J504" s="73"/>
    </row>
    <row r="505">
      <c r="C505" s="73"/>
      <c r="D505" s="58"/>
      <c r="F505" s="58"/>
      <c r="G505" s="130"/>
      <c r="J505" s="73"/>
    </row>
    <row r="506">
      <c r="C506" s="73"/>
      <c r="D506" s="58"/>
      <c r="F506" s="58"/>
      <c r="G506" s="130"/>
      <c r="J506" s="73"/>
    </row>
    <row r="507">
      <c r="C507" s="73"/>
      <c r="D507" s="58"/>
      <c r="F507" s="58"/>
      <c r="G507" s="130"/>
      <c r="J507" s="73"/>
    </row>
    <row r="508">
      <c r="C508" s="73"/>
      <c r="D508" s="58"/>
      <c r="F508" s="58"/>
      <c r="G508" s="130"/>
      <c r="J508" s="73"/>
    </row>
    <row r="509">
      <c r="C509" s="73"/>
      <c r="D509" s="58"/>
      <c r="F509" s="58"/>
      <c r="G509" s="130"/>
      <c r="J509" s="73"/>
    </row>
    <row r="510">
      <c r="C510" s="73"/>
      <c r="D510" s="58"/>
      <c r="F510" s="58"/>
      <c r="G510" s="130"/>
      <c r="J510" s="73"/>
    </row>
    <row r="511">
      <c r="C511" s="73"/>
      <c r="D511" s="58"/>
      <c r="F511" s="58"/>
      <c r="G511" s="130"/>
      <c r="J511" s="73"/>
    </row>
    <row r="512">
      <c r="C512" s="73"/>
      <c r="D512" s="58"/>
      <c r="F512" s="58"/>
      <c r="G512" s="130"/>
      <c r="J512" s="73"/>
    </row>
    <row r="513">
      <c r="C513" s="73"/>
      <c r="D513" s="58"/>
      <c r="F513" s="58"/>
      <c r="G513" s="130"/>
      <c r="J513" s="73"/>
    </row>
    <row r="514">
      <c r="C514" s="73"/>
      <c r="D514" s="58"/>
      <c r="F514" s="58"/>
      <c r="G514" s="130"/>
      <c r="J514" s="73"/>
    </row>
    <row r="515">
      <c r="C515" s="73"/>
      <c r="D515" s="58"/>
      <c r="F515" s="58"/>
      <c r="G515" s="130"/>
      <c r="J515" s="73"/>
    </row>
    <row r="516">
      <c r="C516" s="73"/>
      <c r="D516" s="58"/>
      <c r="F516" s="58"/>
      <c r="G516" s="130"/>
      <c r="J516" s="73"/>
    </row>
    <row r="517">
      <c r="C517" s="73"/>
      <c r="D517" s="58"/>
      <c r="F517" s="58"/>
      <c r="G517" s="130"/>
      <c r="J517" s="73"/>
    </row>
    <row r="518">
      <c r="C518" s="73"/>
      <c r="D518" s="58"/>
      <c r="F518" s="58"/>
      <c r="G518" s="130"/>
      <c r="J518" s="73"/>
    </row>
    <row r="519">
      <c r="C519" s="73"/>
      <c r="D519" s="58"/>
      <c r="F519" s="58"/>
      <c r="G519" s="130"/>
      <c r="J519" s="73"/>
    </row>
    <row r="520">
      <c r="C520" s="73"/>
      <c r="D520" s="58"/>
      <c r="F520" s="58"/>
      <c r="G520" s="130"/>
      <c r="J520" s="73"/>
    </row>
    <row r="521">
      <c r="C521" s="73"/>
      <c r="D521" s="58"/>
      <c r="F521" s="58"/>
      <c r="G521" s="130"/>
      <c r="J521" s="73"/>
    </row>
    <row r="522">
      <c r="C522" s="73"/>
      <c r="D522" s="58"/>
      <c r="F522" s="58"/>
      <c r="G522" s="130"/>
      <c r="J522" s="73"/>
    </row>
    <row r="523">
      <c r="C523" s="73"/>
      <c r="D523" s="58"/>
      <c r="F523" s="58"/>
      <c r="G523" s="130"/>
      <c r="J523" s="73"/>
    </row>
    <row r="524">
      <c r="C524" s="73"/>
      <c r="D524" s="58"/>
      <c r="F524" s="58"/>
      <c r="G524" s="130"/>
      <c r="J524" s="73"/>
    </row>
    <row r="525">
      <c r="C525" s="73"/>
      <c r="D525" s="58"/>
      <c r="F525" s="58"/>
      <c r="G525" s="130"/>
      <c r="J525" s="73"/>
    </row>
    <row r="526">
      <c r="C526" s="73"/>
      <c r="D526" s="58"/>
      <c r="F526" s="58"/>
      <c r="G526" s="130"/>
      <c r="J526" s="73"/>
    </row>
    <row r="527">
      <c r="C527" s="73"/>
      <c r="D527" s="58"/>
      <c r="F527" s="58"/>
      <c r="G527" s="130"/>
      <c r="J527" s="73"/>
    </row>
    <row r="528">
      <c r="C528" s="73"/>
      <c r="D528" s="58"/>
      <c r="F528" s="58"/>
      <c r="G528" s="130"/>
      <c r="J528" s="73"/>
    </row>
    <row r="529">
      <c r="C529" s="73"/>
      <c r="D529" s="58"/>
      <c r="F529" s="58"/>
      <c r="G529" s="130"/>
      <c r="J529" s="73"/>
    </row>
    <row r="530">
      <c r="C530" s="73"/>
      <c r="D530" s="58"/>
      <c r="F530" s="58"/>
      <c r="G530" s="130"/>
      <c r="J530" s="73"/>
    </row>
    <row r="531">
      <c r="C531" s="73"/>
      <c r="D531" s="58"/>
      <c r="F531" s="58"/>
      <c r="G531" s="130"/>
      <c r="J531" s="73"/>
    </row>
    <row r="532">
      <c r="C532" s="73"/>
      <c r="D532" s="58"/>
      <c r="F532" s="58"/>
      <c r="G532" s="130"/>
      <c r="J532" s="73"/>
    </row>
    <row r="533">
      <c r="C533" s="73"/>
      <c r="D533" s="58"/>
      <c r="F533" s="58"/>
      <c r="G533" s="130"/>
      <c r="J533" s="73"/>
    </row>
    <row r="534">
      <c r="C534" s="73"/>
      <c r="D534" s="58"/>
      <c r="F534" s="58"/>
      <c r="G534" s="130"/>
      <c r="J534" s="73"/>
    </row>
    <row r="535">
      <c r="C535" s="73"/>
      <c r="D535" s="58"/>
      <c r="F535" s="58"/>
      <c r="G535" s="130"/>
      <c r="J535" s="73"/>
    </row>
    <row r="536">
      <c r="C536" s="73"/>
      <c r="D536" s="58"/>
      <c r="F536" s="58"/>
      <c r="G536" s="130"/>
      <c r="J536" s="73"/>
    </row>
    <row r="537">
      <c r="C537" s="73"/>
      <c r="D537" s="58"/>
      <c r="F537" s="58"/>
      <c r="G537" s="130"/>
      <c r="J537" s="73"/>
    </row>
    <row r="538">
      <c r="C538" s="73"/>
      <c r="D538" s="58"/>
      <c r="F538" s="58"/>
      <c r="G538" s="130"/>
      <c r="J538" s="73"/>
    </row>
    <row r="539">
      <c r="C539" s="73"/>
      <c r="D539" s="58"/>
      <c r="F539" s="58"/>
      <c r="G539" s="130"/>
      <c r="J539" s="73"/>
    </row>
    <row r="540">
      <c r="C540" s="73"/>
      <c r="D540" s="58"/>
      <c r="F540" s="58"/>
      <c r="G540" s="130"/>
      <c r="J540" s="73"/>
    </row>
    <row r="541">
      <c r="C541" s="73"/>
      <c r="D541" s="58"/>
      <c r="F541" s="58"/>
      <c r="G541" s="130"/>
      <c r="J541" s="73"/>
    </row>
    <row r="542">
      <c r="C542" s="73"/>
      <c r="D542" s="58"/>
      <c r="F542" s="58"/>
      <c r="G542" s="130"/>
      <c r="J542" s="73"/>
    </row>
    <row r="543">
      <c r="C543" s="73"/>
      <c r="D543" s="58"/>
      <c r="F543" s="58"/>
      <c r="G543" s="130"/>
      <c r="J543" s="73"/>
    </row>
    <row r="544">
      <c r="C544" s="73"/>
      <c r="D544" s="58"/>
      <c r="F544" s="58"/>
      <c r="G544" s="130"/>
      <c r="J544" s="73"/>
    </row>
    <row r="545">
      <c r="C545" s="73"/>
      <c r="D545" s="58"/>
      <c r="F545" s="58"/>
      <c r="G545" s="130"/>
      <c r="J545" s="73"/>
    </row>
    <row r="546">
      <c r="C546" s="73"/>
      <c r="D546" s="58"/>
      <c r="F546" s="58"/>
      <c r="G546" s="130"/>
      <c r="J546" s="73"/>
    </row>
    <row r="547">
      <c r="C547" s="73"/>
      <c r="D547" s="58"/>
      <c r="F547" s="58"/>
      <c r="G547" s="130"/>
      <c r="J547" s="73"/>
    </row>
    <row r="548">
      <c r="C548" s="73"/>
      <c r="D548" s="58"/>
      <c r="F548" s="58"/>
      <c r="G548" s="130"/>
      <c r="J548" s="73"/>
    </row>
    <row r="549">
      <c r="C549" s="73"/>
      <c r="D549" s="58"/>
      <c r="F549" s="58"/>
      <c r="G549" s="130"/>
      <c r="J549" s="73"/>
    </row>
    <row r="550">
      <c r="C550" s="73"/>
      <c r="D550" s="58"/>
      <c r="F550" s="58"/>
      <c r="G550" s="130"/>
      <c r="J550" s="73"/>
    </row>
    <row r="551">
      <c r="C551" s="73"/>
      <c r="D551" s="58"/>
      <c r="F551" s="58"/>
      <c r="G551" s="130"/>
      <c r="J551" s="73"/>
    </row>
    <row r="552">
      <c r="C552" s="73"/>
      <c r="D552" s="58"/>
      <c r="F552" s="58"/>
      <c r="G552" s="130"/>
      <c r="J552" s="73"/>
    </row>
    <row r="553">
      <c r="C553" s="73"/>
      <c r="D553" s="58"/>
      <c r="F553" s="58"/>
      <c r="G553" s="130"/>
      <c r="J553" s="73"/>
    </row>
    <row r="554">
      <c r="C554" s="73"/>
      <c r="D554" s="58"/>
      <c r="F554" s="58"/>
      <c r="G554" s="130"/>
      <c r="J554" s="73"/>
    </row>
    <row r="555">
      <c r="C555" s="73"/>
      <c r="D555" s="58"/>
      <c r="F555" s="58"/>
      <c r="G555" s="130"/>
      <c r="J555" s="73"/>
    </row>
    <row r="556">
      <c r="C556" s="73"/>
      <c r="D556" s="58"/>
      <c r="F556" s="58"/>
      <c r="G556" s="130"/>
      <c r="J556" s="73"/>
    </row>
    <row r="557">
      <c r="C557" s="73"/>
      <c r="D557" s="58"/>
      <c r="F557" s="58"/>
      <c r="G557" s="130"/>
      <c r="J557" s="73"/>
    </row>
    <row r="558">
      <c r="C558" s="73"/>
      <c r="D558" s="58"/>
      <c r="F558" s="58"/>
      <c r="G558" s="130"/>
      <c r="J558" s="73"/>
    </row>
    <row r="559">
      <c r="C559" s="73"/>
      <c r="D559" s="58"/>
      <c r="F559" s="58"/>
      <c r="G559" s="130"/>
      <c r="J559" s="73"/>
    </row>
    <row r="560">
      <c r="C560" s="73"/>
      <c r="D560" s="58"/>
      <c r="F560" s="58"/>
      <c r="G560" s="130"/>
      <c r="J560" s="73"/>
    </row>
    <row r="561">
      <c r="C561" s="73"/>
      <c r="D561" s="58"/>
      <c r="F561" s="58"/>
      <c r="G561" s="130"/>
      <c r="J561" s="73"/>
    </row>
    <row r="562">
      <c r="C562" s="73"/>
      <c r="D562" s="58"/>
      <c r="F562" s="58"/>
      <c r="G562" s="130"/>
      <c r="J562" s="73"/>
    </row>
    <row r="563">
      <c r="C563" s="73"/>
      <c r="D563" s="58"/>
      <c r="F563" s="58"/>
      <c r="G563" s="130"/>
      <c r="J563" s="73"/>
    </row>
    <row r="564">
      <c r="C564" s="73"/>
      <c r="D564" s="58"/>
      <c r="F564" s="58"/>
      <c r="G564" s="130"/>
      <c r="J564" s="73"/>
    </row>
    <row r="565">
      <c r="C565" s="73"/>
      <c r="D565" s="58"/>
      <c r="F565" s="58"/>
      <c r="G565" s="130"/>
      <c r="J565" s="73"/>
    </row>
    <row r="566">
      <c r="C566" s="73"/>
      <c r="D566" s="58"/>
      <c r="F566" s="58"/>
      <c r="G566" s="130"/>
      <c r="J566" s="73"/>
    </row>
    <row r="567">
      <c r="C567" s="73"/>
      <c r="D567" s="58"/>
      <c r="F567" s="58"/>
      <c r="G567" s="130"/>
      <c r="J567" s="73"/>
    </row>
    <row r="568">
      <c r="C568" s="73"/>
      <c r="D568" s="58"/>
      <c r="F568" s="58"/>
      <c r="G568" s="130"/>
      <c r="J568" s="73"/>
    </row>
    <row r="569">
      <c r="C569" s="73"/>
      <c r="D569" s="58"/>
      <c r="F569" s="58"/>
      <c r="G569" s="130"/>
      <c r="J569" s="73"/>
    </row>
    <row r="570">
      <c r="C570" s="73"/>
      <c r="D570" s="58"/>
      <c r="F570" s="58"/>
      <c r="G570" s="130"/>
      <c r="J570" s="73"/>
    </row>
    <row r="571">
      <c r="C571" s="73"/>
      <c r="D571" s="58"/>
      <c r="F571" s="58"/>
      <c r="G571" s="130"/>
      <c r="J571" s="73"/>
    </row>
    <row r="572">
      <c r="C572" s="73"/>
      <c r="D572" s="58"/>
      <c r="F572" s="58"/>
      <c r="G572" s="130"/>
      <c r="J572" s="73"/>
    </row>
    <row r="573">
      <c r="C573" s="73"/>
      <c r="D573" s="58"/>
      <c r="F573" s="58"/>
      <c r="G573" s="130"/>
      <c r="J573" s="73"/>
    </row>
    <row r="574">
      <c r="C574" s="73"/>
      <c r="D574" s="58"/>
      <c r="F574" s="58"/>
      <c r="G574" s="130"/>
      <c r="J574" s="73"/>
    </row>
    <row r="575">
      <c r="C575" s="73"/>
      <c r="D575" s="58"/>
      <c r="F575" s="58"/>
      <c r="G575" s="130"/>
      <c r="J575" s="73"/>
    </row>
    <row r="576">
      <c r="C576" s="73"/>
      <c r="D576" s="58"/>
      <c r="F576" s="58"/>
      <c r="G576" s="130"/>
      <c r="J576" s="73"/>
    </row>
    <row r="577">
      <c r="C577" s="73"/>
      <c r="D577" s="58"/>
      <c r="F577" s="58"/>
      <c r="G577" s="130"/>
      <c r="J577" s="73"/>
    </row>
    <row r="578">
      <c r="C578" s="73"/>
      <c r="D578" s="58"/>
      <c r="F578" s="58"/>
      <c r="G578" s="130"/>
      <c r="J578" s="73"/>
    </row>
    <row r="579">
      <c r="C579" s="73"/>
      <c r="D579" s="58"/>
      <c r="F579" s="58"/>
      <c r="G579" s="130"/>
      <c r="J579" s="73"/>
    </row>
    <row r="580">
      <c r="C580" s="73"/>
      <c r="D580" s="58"/>
      <c r="F580" s="58"/>
      <c r="G580" s="130"/>
      <c r="J580" s="73"/>
    </row>
    <row r="581">
      <c r="C581" s="73"/>
      <c r="D581" s="58"/>
      <c r="F581" s="58"/>
      <c r="G581" s="130"/>
      <c r="J581" s="73"/>
    </row>
    <row r="582">
      <c r="C582" s="73"/>
      <c r="D582" s="58"/>
      <c r="F582" s="58"/>
      <c r="G582" s="130"/>
      <c r="J582" s="73"/>
    </row>
    <row r="583">
      <c r="C583" s="73"/>
      <c r="D583" s="58"/>
      <c r="F583" s="58"/>
      <c r="G583" s="130"/>
      <c r="J583" s="73"/>
    </row>
    <row r="584">
      <c r="C584" s="73"/>
      <c r="D584" s="58"/>
      <c r="F584" s="58"/>
      <c r="G584" s="130"/>
      <c r="J584" s="73"/>
    </row>
    <row r="585">
      <c r="C585" s="73"/>
      <c r="D585" s="58"/>
      <c r="F585" s="58"/>
      <c r="G585" s="130"/>
      <c r="J585" s="73"/>
    </row>
    <row r="586">
      <c r="C586" s="73"/>
      <c r="D586" s="58"/>
      <c r="F586" s="58"/>
      <c r="G586" s="130"/>
      <c r="J586" s="73"/>
    </row>
    <row r="587">
      <c r="C587" s="73"/>
      <c r="D587" s="58"/>
      <c r="F587" s="58"/>
      <c r="G587" s="130"/>
      <c r="J587" s="73"/>
    </row>
    <row r="588">
      <c r="C588" s="73"/>
      <c r="D588" s="58"/>
      <c r="F588" s="58"/>
      <c r="G588" s="130"/>
      <c r="J588" s="73"/>
    </row>
    <row r="589">
      <c r="C589" s="73"/>
      <c r="D589" s="58"/>
      <c r="F589" s="58"/>
      <c r="G589" s="130"/>
      <c r="J589" s="73"/>
    </row>
    <row r="590">
      <c r="C590" s="73"/>
      <c r="D590" s="58"/>
      <c r="F590" s="58"/>
      <c r="G590" s="130"/>
      <c r="J590" s="73"/>
    </row>
    <row r="591">
      <c r="C591" s="73"/>
      <c r="D591" s="58"/>
      <c r="F591" s="58"/>
      <c r="G591" s="130"/>
      <c r="J591" s="73"/>
    </row>
    <row r="592">
      <c r="C592" s="73"/>
      <c r="D592" s="58"/>
      <c r="F592" s="58"/>
      <c r="G592" s="130"/>
      <c r="J592" s="73"/>
    </row>
    <row r="593">
      <c r="C593" s="73"/>
      <c r="D593" s="58"/>
      <c r="F593" s="58"/>
      <c r="G593" s="130"/>
      <c r="J593" s="73"/>
    </row>
    <row r="594">
      <c r="C594" s="73"/>
      <c r="D594" s="58"/>
      <c r="F594" s="58"/>
      <c r="G594" s="130"/>
      <c r="J594" s="73"/>
    </row>
    <row r="595">
      <c r="C595" s="73"/>
      <c r="D595" s="58"/>
      <c r="F595" s="58"/>
      <c r="G595" s="130"/>
      <c r="J595" s="73"/>
    </row>
    <row r="596">
      <c r="C596" s="73"/>
      <c r="D596" s="58"/>
      <c r="F596" s="58"/>
      <c r="G596" s="130"/>
      <c r="J596" s="73"/>
    </row>
    <row r="597">
      <c r="C597" s="73"/>
      <c r="D597" s="58"/>
      <c r="F597" s="58"/>
      <c r="G597" s="130"/>
      <c r="J597" s="73"/>
    </row>
    <row r="598">
      <c r="C598" s="73"/>
      <c r="D598" s="58"/>
      <c r="F598" s="58"/>
      <c r="G598" s="130"/>
      <c r="J598" s="73"/>
    </row>
    <row r="599">
      <c r="C599" s="73"/>
      <c r="D599" s="58"/>
      <c r="F599" s="58"/>
      <c r="G599" s="130"/>
      <c r="J599" s="73"/>
    </row>
    <row r="600">
      <c r="C600" s="73"/>
      <c r="D600" s="58"/>
      <c r="F600" s="58"/>
      <c r="G600" s="130"/>
      <c r="J600" s="73"/>
    </row>
    <row r="601">
      <c r="C601" s="73"/>
      <c r="D601" s="58"/>
      <c r="F601" s="58"/>
      <c r="G601" s="130"/>
      <c r="J601" s="73"/>
    </row>
    <row r="602">
      <c r="C602" s="73"/>
      <c r="D602" s="58"/>
      <c r="F602" s="58"/>
      <c r="G602" s="130"/>
      <c r="J602" s="73"/>
    </row>
    <row r="603">
      <c r="C603" s="73"/>
      <c r="D603" s="58"/>
      <c r="F603" s="58"/>
      <c r="G603" s="130"/>
      <c r="J603" s="73"/>
    </row>
    <row r="604">
      <c r="C604" s="73"/>
      <c r="D604" s="58"/>
      <c r="F604" s="58"/>
      <c r="G604" s="130"/>
      <c r="J604" s="73"/>
    </row>
    <row r="605">
      <c r="C605" s="73"/>
      <c r="D605" s="58"/>
      <c r="F605" s="58"/>
      <c r="G605" s="130"/>
      <c r="J605" s="73"/>
    </row>
    <row r="606">
      <c r="C606" s="73"/>
      <c r="D606" s="58"/>
      <c r="F606" s="58"/>
      <c r="G606" s="130"/>
      <c r="J606" s="73"/>
    </row>
    <row r="607">
      <c r="C607" s="73"/>
      <c r="D607" s="58"/>
      <c r="F607" s="58"/>
      <c r="G607" s="130"/>
      <c r="J607" s="73"/>
    </row>
    <row r="608">
      <c r="C608" s="73"/>
      <c r="D608" s="58"/>
      <c r="F608" s="58"/>
      <c r="G608" s="130"/>
      <c r="J608" s="73"/>
    </row>
    <row r="609">
      <c r="C609" s="73"/>
      <c r="D609" s="58"/>
      <c r="F609" s="58"/>
      <c r="G609" s="130"/>
      <c r="J609" s="73"/>
    </row>
    <row r="610">
      <c r="C610" s="73"/>
      <c r="D610" s="58"/>
      <c r="F610" s="58"/>
      <c r="G610" s="130"/>
      <c r="J610" s="73"/>
    </row>
    <row r="611">
      <c r="C611" s="73"/>
      <c r="D611" s="58"/>
      <c r="F611" s="58"/>
      <c r="G611" s="130"/>
      <c r="J611" s="73"/>
    </row>
    <row r="612">
      <c r="C612" s="73"/>
      <c r="D612" s="58"/>
      <c r="F612" s="58"/>
      <c r="G612" s="130"/>
      <c r="J612" s="73"/>
    </row>
    <row r="613">
      <c r="C613" s="73"/>
      <c r="D613" s="58"/>
      <c r="F613" s="58"/>
      <c r="G613" s="130"/>
      <c r="J613" s="73"/>
    </row>
    <row r="614">
      <c r="C614" s="73"/>
      <c r="D614" s="58"/>
      <c r="F614" s="58"/>
      <c r="G614" s="130"/>
      <c r="J614" s="73"/>
    </row>
    <row r="615">
      <c r="C615" s="73"/>
      <c r="D615" s="58"/>
      <c r="F615" s="58"/>
      <c r="G615" s="130"/>
      <c r="J615" s="73"/>
    </row>
    <row r="616">
      <c r="C616" s="73"/>
      <c r="D616" s="58"/>
      <c r="F616" s="58"/>
      <c r="G616" s="130"/>
      <c r="J616" s="73"/>
    </row>
    <row r="617">
      <c r="C617" s="73"/>
      <c r="D617" s="58"/>
      <c r="F617" s="58"/>
      <c r="G617" s="130"/>
      <c r="J617" s="73"/>
    </row>
    <row r="618">
      <c r="C618" s="73"/>
      <c r="D618" s="58"/>
      <c r="F618" s="58"/>
      <c r="G618" s="130"/>
      <c r="J618" s="73"/>
    </row>
    <row r="619">
      <c r="C619" s="73"/>
      <c r="D619" s="58"/>
      <c r="F619" s="58"/>
      <c r="G619" s="130"/>
      <c r="J619" s="73"/>
    </row>
    <row r="620">
      <c r="C620" s="73"/>
      <c r="D620" s="58"/>
      <c r="F620" s="58"/>
      <c r="G620" s="130"/>
      <c r="J620" s="73"/>
    </row>
    <row r="621">
      <c r="C621" s="73"/>
      <c r="D621" s="58"/>
      <c r="F621" s="58"/>
      <c r="G621" s="130"/>
      <c r="J621" s="73"/>
    </row>
    <row r="622">
      <c r="C622" s="73"/>
      <c r="D622" s="58"/>
      <c r="F622" s="58"/>
      <c r="G622" s="130"/>
      <c r="J622" s="73"/>
    </row>
    <row r="623">
      <c r="C623" s="73"/>
      <c r="D623" s="58"/>
      <c r="F623" s="58"/>
      <c r="G623" s="130"/>
      <c r="J623" s="73"/>
    </row>
    <row r="624">
      <c r="C624" s="73"/>
      <c r="D624" s="58"/>
      <c r="F624" s="58"/>
      <c r="G624" s="130"/>
      <c r="J624" s="73"/>
    </row>
    <row r="625">
      <c r="C625" s="73"/>
      <c r="D625" s="58"/>
      <c r="F625" s="58"/>
      <c r="G625" s="130"/>
      <c r="J625" s="73"/>
    </row>
    <row r="626">
      <c r="C626" s="73"/>
      <c r="D626" s="58"/>
      <c r="F626" s="58"/>
      <c r="G626" s="130"/>
      <c r="J626" s="73"/>
    </row>
    <row r="627">
      <c r="C627" s="73"/>
      <c r="D627" s="58"/>
      <c r="F627" s="58"/>
      <c r="G627" s="130"/>
      <c r="J627" s="73"/>
    </row>
    <row r="628">
      <c r="C628" s="73"/>
      <c r="D628" s="58"/>
      <c r="F628" s="58"/>
      <c r="G628" s="130"/>
      <c r="J628" s="73"/>
    </row>
    <row r="629">
      <c r="C629" s="73"/>
      <c r="D629" s="58"/>
      <c r="F629" s="58"/>
      <c r="G629" s="130"/>
      <c r="J629" s="73"/>
    </row>
    <row r="630">
      <c r="C630" s="73"/>
      <c r="D630" s="58"/>
      <c r="F630" s="58"/>
      <c r="G630" s="130"/>
      <c r="J630" s="73"/>
    </row>
    <row r="631">
      <c r="C631" s="73"/>
      <c r="D631" s="58"/>
      <c r="F631" s="58"/>
      <c r="G631" s="130"/>
      <c r="J631" s="73"/>
    </row>
    <row r="632">
      <c r="C632" s="73"/>
      <c r="D632" s="58"/>
      <c r="F632" s="58"/>
      <c r="G632" s="130"/>
      <c r="J632" s="73"/>
    </row>
    <row r="633">
      <c r="C633" s="73"/>
      <c r="D633" s="58"/>
      <c r="F633" s="58"/>
      <c r="G633" s="130"/>
      <c r="J633" s="73"/>
    </row>
    <row r="634">
      <c r="C634" s="73"/>
      <c r="D634" s="58"/>
      <c r="F634" s="58"/>
      <c r="G634" s="130"/>
      <c r="J634" s="73"/>
    </row>
    <row r="635">
      <c r="C635" s="73"/>
      <c r="D635" s="58"/>
      <c r="F635" s="58"/>
      <c r="G635" s="130"/>
      <c r="J635" s="73"/>
    </row>
    <row r="636">
      <c r="C636" s="73"/>
      <c r="D636" s="58"/>
      <c r="F636" s="58"/>
      <c r="G636" s="130"/>
      <c r="J636" s="73"/>
    </row>
    <row r="637">
      <c r="C637" s="73"/>
      <c r="D637" s="58"/>
      <c r="F637" s="58"/>
      <c r="G637" s="130"/>
      <c r="J637" s="73"/>
    </row>
    <row r="638">
      <c r="C638" s="73"/>
      <c r="D638" s="58"/>
      <c r="F638" s="58"/>
      <c r="G638" s="130"/>
      <c r="J638" s="73"/>
    </row>
    <row r="639">
      <c r="C639" s="73"/>
      <c r="D639" s="58"/>
      <c r="F639" s="58"/>
      <c r="G639" s="130"/>
      <c r="J639" s="73"/>
    </row>
    <row r="640">
      <c r="C640" s="73"/>
      <c r="D640" s="58"/>
      <c r="F640" s="58"/>
      <c r="G640" s="130"/>
      <c r="J640" s="73"/>
    </row>
    <row r="641">
      <c r="C641" s="73"/>
      <c r="D641" s="58"/>
      <c r="F641" s="58"/>
      <c r="G641" s="130"/>
      <c r="J641" s="73"/>
    </row>
    <row r="642">
      <c r="C642" s="73"/>
      <c r="D642" s="58"/>
      <c r="F642" s="58"/>
      <c r="G642" s="130"/>
      <c r="J642" s="73"/>
    </row>
    <row r="643">
      <c r="C643" s="73"/>
      <c r="D643" s="58"/>
      <c r="F643" s="58"/>
      <c r="G643" s="130"/>
      <c r="J643" s="73"/>
    </row>
    <row r="644">
      <c r="C644" s="73"/>
      <c r="D644" s="58"/>
      <c r="F644" s="58"/>
      <c r="G644" s="130"/>
      <c r="J644" s="73"/>
    </row>
    <row r="645">
      <c r="C645" s="73"/>
      <c r="D645" s="58"/>
      <c r="F645" s="58"/>
      <c r="G645" s="130"/>
      <c r="J645" s="73"/>
    </row>
    <row r="646">
      <c r="C646" s="73"/>
      <c r="D646" s="58"/>
      <c r="F646" s="58"/>
      <c r="G646" s="130"/>
      <c r="J646" s="73"/>
    </row>
    <row r="647">
      <c r="C647" s="73"/>
      <c r="D647" s="58"/>
      <c r="F647" s="58"/>
      <c r="G647" s="130"/>
      <c r="J647" s="73"/>
    </row>
    <row r="648">
      <c r="C648" s="73"/>
      <c r="D648" s="58"/>
      <c r="F648" s="58"/>
      <c r="G648" s="130"/>
      <c r="J648" s="73"/>
    </row>
    <row r="649">
      <c r="C649" s="73"/>
      <c r="D649" s="58"/>
      <c r="F649" s="58"/>
      <c r="G649" s="130"/>
      <c r="J649" s="73"/>
    </row>
    <row r="650">
      <c r="C650" s="73"/>
      <c r="D650" s="58"/>
      <c r="F650" s="58"/>
      <c r="G650" s="130"/>
      <c r="J650" s="73"/>
    </row>
    <row r="651">
      <c r="C651" s="73"/>
      <c r="D651" s="58"/>
      <c r="F651" s="58"/>
      <c r="G651" s="130"/>
      <c r="J651" s="73"/>
    </row>
    <row r="652">
      <c r="C652" s="73"/>
      <c r="D652" s="58"/>
      <c r="F652" s="58"/>
      <c r="G652" s="130"/>
      <c r="J652" s="73"/>
    </row>
    <row r="653">
      <c r="C653" s="73"/>
      <c r="D653" s="58"/>
      <c r="F653" s="58"/>
      <c r="G653" s="130"/>
      <c r="J653" s="73"/>
    </row>
    <row r="654">
      <c r="C654" s="73"/>
      <c r="D654" s="58"/>
      <c r="F654" s="58"/>
      <c r="G654" s="130"/>
      <c r="J654" s="73"/>
    </row>
    <row r="655">
      <c r="C655" s="73"/>
      <c r="D655" s="58"/>
      <c r="F655" s="58"/>
      <c r="G655" s="130"/>
      <c r="J655" s="73"/>
    </row>
    <row r="656">
      <c r="C656" s="73"/>
      <c r="D656" s="58"/>
      <c r="F656" s="58"/>
      <c r="G656" s="130"/>
      <c r="J656" s="73"/>
    </row>
    <row r="657">
      <c r="C657" s="73"/>
      <c r="D657" s="58"/>
      <c r="F657" s="58"/>
      <c r="G657" s="130"/>
      <c r="J657" s="73"/>
    </row>
    <row r="658">
      <c r="C658" s="73"/>
      <c r="D658" s="58"/>
      <c r="F658" s="58"/>
      <c r="G658" s="130"/>
      <c r="J658" s="73"/>
    </row>
    <row r="659">
      <c r="C659" s="73"/>
      <c r="D659" s="58"/>
      <c r="F659" s="58"/>
      <c r="G659" s="130"/>
      <c r="J659" s="73"/>
    </row>
    <row r="660">
      <c r="C660" s="73"/>
      <c r="D660" s="58"/>
      <c r="F660" s="58"/>
      <c r="G660" s="130"/>
      <c r="J660" s="73"/>
    </row>
    <row r="661">
      <c r="C661" s="73"/>
      <c r="D661" s="58"/>
      <c r="F661" s="58"/>
      <c r="G661" s="130"/>
      <c r="J661" s="73"/>
    </row>
    <row r="662">
      <c r="C662" s="73"/>
      <c r="D662" s="58"/>
      <c r="F662" s="58"/>
      <c r="G662" s="130"/>
      <c r="J662" s="73"/>
    </row>
    <row r="663">
      <c r="C663" s="73"/>
      <c r="D663" s="58"/>
      <c r="F663" s="58"/>
      <c r="G663" s="130"/>
      <c r="J663" s="73"/>
    </row>
    <row r="664">
      <c r="C664" s="73"/>
      <c r="D664" s="58"/>
      <c r="F664" s="58"/>
      <c r="G664" s="130"/>
      <c r="J664" s="73"/>
    </row>
    <row r="665">
      <c r="C665" s="73"/>
      <c r="D665" s="58"/>
      <c r="F665" s="58"/>
      <c r="G665" s="130"/>
      <c r="J665" s="73"/>
    </row>
    <row r="666">
      <c r="C666" s="73"/>
      <c r="D666" s="58"/>
      <c r="F666" s="58"/>
      <c r="G666" s="130"/>
      <c r="J666" s="73"/>
    </row>
    <row r="667">
      <c r="C667" s="73"/>
      <c r="D667" s="58"/>
      <c r="F667" s="58"/>
      <c r="G667" s="130"/>
      <c r="J667" s="73"/>
    </row>
    <row r="668">
      <c r="C668" s="73"/>
      <c r="D668" s="58"/>
      <c r="F668" s="58"/>
      <c r="G668" s="130"/>
      <c r="J668" s="73"/>
    </row>
    <row r="669">
      <c r="C669" s="73"/>
      <c r="D669" s="58"/>
      <c r="F669" s="58"/>
      <c r="G669" s="130"/>
      <c r="J669" s="73"/>
    </row>
    <row r="670">
      <c r="C670" s="73"/>
      <c r="D670" s="58"/>
      <c r="F670" s="58"/>
      <c r="G670" s="130"/>
      <c r="J670" s="73"/>
    </row>
    <row r="671">
      <c r="C671" s="73"/>
      <c r="D671" s="58"/>
      <c r="F671" s="58"/>
      <c r="G671" s="130"/>
      <c r="J671" s="73"/>
    </row>
    <row r="672">
      <c r="C672" s="73"/>
      <c r="D672" s="58"/>
      <c r="F672" s="58"/>
      <c r="G672" s="130"/>
      <c r="J672" s="73"/>
    </row>
    <row r="673">
      <c r="C673" s="73"/>
      <c r="D673" s="58"/>
      <c r="F673" s="58"/>
      <c r="G673" s="130"/>
      <c r="J673" s="73"/>
    </row>
    <row r="674">
      <c r="C674" s="73"/>
      <c r="D674" s="58"/>
      <c r="F674" s="58"/>
      <c r="G674" s="130"/>
      <c r="J674" s="73"/>
    </row>
    <row r="675">
      <c r="C675" s="73"/>
      <c r="D675" s="58"/>
      <c r="F675" s="58"/>
      <c r="G675" s="130"/>
      <c r="J675" s="73"/>
    </row>
    <row r="676">
      <c r="C676" s="73"/>
      <c r="D676" s="58"/>
      <c r="F676" s="58"/>
      <c r="G676" s="130"/>
      <c r="J676" s="73"/>
    </row>
    <row r="677">
      <c r="C677" s="73"/>
      <c r="D677" s="58"/>
      <c r="F677" s="58"/>
      <c r="G677" s="130"/>
      <c r="J677" s="73"/>
    </row>
    <row r="678">
      <c r="C678" s="73"/>
      <c r="D678" s="58"/>
      <c r="F678" s="58"/>
      <c r="G678" s="130"/>
      <c r="J678" s="73"/>
    </row>
    <row r="679">
      <c r="C679" s="73"/>
      <c r="D679" s="58"/>
      <c r="F679" s="58"/>
      <c r="G679" s="130"/>
      <c r="J679" s="73"/>
    </row>
    <row r="680">
      <c r="C680" s="73"/>
      <c r="D680" s="58"/>
      <c r="F680" s="58"/>
      <c r="G680" s="130"/>
      <c r="J680" s="73"/>
    </row>
    <row r="681">
      <c r="C681" s="73"/>
      <c r="D681" s="58"/>
      <c r="F681" s="58"/>
      <c r="G681" s="130"/>
      <c r="J681" s="73"/>
    </row>
    <row r="682">
      <c r="C682" s="73"/>
      <c r="D682" s="58"/>
      <c r="F682" s="58"/>
      <c r="G682" s="130"/>
      <c r="J682" s="73"/>
    </row>
    <row r="683">
      <c r="C683" s="73"/>
      <c r="D683" s="58"/>
      <c r="F683" s="58"/>
      <c r="G683" s="130"/>
      <c r="J683" s="73"/>
    </row>
    <row r="684">
      <c r="C684" s="73"/>
      <c r="D684" s="58"/>
      <c r="F684" s="58"/>
      <c r="G684" s="130"/>
      <c r="J684" s="73"/>
    </row>
    <row r="685">
      <c r="C685" s="73"/>
      <c r="D685" s="58"/>
      <c r="F685" s="58"/>
      <c r="G685" s="130"/>
      <c r="J685" s="73"/>
    </row>
    <row r="686">
      <c r="C686" s="73"/>
      <c r="D686" s="58"/>
      <c r="F686" s="58"/>
      <c r="G686" s="130"/>
      <c r="J686" s="73"/>
    </row>
    <row r="687">
      <c r="C687" s="73"/>
      <c r="D687" s="58"/>
      <c r="F687" s="58"/>
      <c r="G687" s="130"/>
      <c r="J687" s="73"/>
    </row>
    <row r="688">
      <c r="C688" s="73"/>
      <c r="D688" s="58"/>
      <c r="F688" s="58"/>
      <c r="G688" s="130"/>
      <c r="J688" s="73"/>
    </row>
    <row r="689">
      <c r="C689" s="73"/>
      <c r="D689" s="58"/>
      <c r="F689" s="58"/>
      <c r="G689" s="130"/>
      <c r="J689" s="73"/>
    </row>
    <row r="690">
      <c r="C690" s="73"/>
      <c r="D690" s="58"/>
      <c r="F690" s="58"/>
      <c r="G690" s="130"/>
      <c r="J690" s="73"/>
    </row>
    <row r="691">
      <c r="C691" s="73"/>
      <c r="D691" s="58"/>
      <c r="F691" s="58"/>
      <c r="G691" s="130"/>
      <c r="J691" s="73"/>
    </row>
    <row r="692">
      <c r="C692" s="73"/>
      <c r="D692" s="58"/>
      <c r="F692" s="58"/>
      <c r="G692" s="130"/>
      <c r="J692" s="73"/>
    </row>
    <row r="693">
      <c r="C693" s="73"/>
      <c r="D693" s="58"/>
      <c r="F693" s="58"/>
      <c r="G693" s="130"/>
      <c r="J693" s="73"/>
    </row>
    <row r="694">
      <c r="C694" s="73"/>
      <c r="D694" s="58"/>
      <c r="F694" s="58"/>
      <c r="G694" s="130"/>
      <c r="J694" s="73"/>
    </row>
    <row r="695">
      <c r="C695" s="73"/>
      <c r="D695" s="58"/>
      <c r="F695" s="58"/>
      <c r="G695" s="130"/>
      <c r="J695" s="73"/>
    </row>
    <row r="696">
      <c r="C696" s="73"/>
      <c r="D696" s="58"/>
      <c r="F696" s="58"/>
      <c r="G696" s="130"/>
      <c r="J696" s="73"/>
    </row>
    <row r="697">
      <c r="C697" s="73"/>
      <c r="D697" s="58"/>
      <c r="F697" s="58"/>
      <c r="G697" s="130"/>
      <c r="J697" s="73"/>
    </row>
    <row r="698">
      <c r="C698" s="73"/>
      <c r="D698" s="58"/>
      <c r="F698" s="58"/>
      <c r="G698" s="130"/>
      <c r="J698" s="73"/>
    </row>
    <row r="699">
      <c r="C699" s="73"/>
      <c r="D699" s="58"/>
      <c r="F699" s="58"/>
      <c r="G699" s="130"/>
      <c r="J699" s="73"/>
    </row>
    <row r="700">
      <c r="C700" s="73"/>
      <c r="D700" s="58"/>
      <c r="F700" s="58"/>
      <c r="G700" s="130"/>
      <c r="J700" s="73"/>
    </row>
    <row r="701">
      <c r="C701" s="73"/>
      <c r="D701" s="58"/>
      <c r="F701" s="58"/>
      <c r="G701" s="130"/>
      <c r="J701" s="73"/>
    </row>
    <row r="702">
      <c r="C702" s="73"/>
      <c r="D702" s="58"/>
      <c r="F702" s="58"/>
      <c r="G702" s="130"/>
      <c r="J702" s="73"/>
    </row>
    <row r="703">
      <c r="C703" s="73"/>
      <c r="D703" s="58"/>
      <c r="F703" s="58"/>
      <c r="G703" s="130"/>
      <c r="J703" s="73"/>
    </row>
    <row r="704">
      <c r="C704" s="73"/>
      <c r="D704" s="58"/>
      <c r="F704" s="58"/>
      <c r="G704" s="130"/>
      <c r="J704" s="73"/>
    </row>
    <row r="705">
      <c r="C705" s="73"/>
      <c r="D705" s="58"/>
      <c r="F705" s="58"/>
      <c r="G705" s="130"/>
      <c r="J705" s="73"/>
    </row>
    <row r="706">
      <c r="C706" s="73"/>
      <c r="D706" s="58"/>
      <c r="F706" s="58"/>
      <c r="G706" s="130"/>
      <c r="J706" s="73"/>
    </row>
    <row r="707">
      <c r="C707" s="73"/>
      <c r="D707" s="58"/>
      <c r="F707" s="58"/>
      <c r="G707" s="130"/>
      <c r="J707" s="73"/>
    </row>
    <row r="708">
      <c r="C708" s="73"/>
      <c r="D708" s="58"/>
      <c r="F708" s="58"/>
      <c r="G708" s="130"/>
      <c r="J708" s="73"/>
    </row>
    <row r="709">
      <c r="C709" s="73"/>
      <c r="D709" s="58"/>
      <c r="F709" s="58"/>
      <c r="G709" s="130"/>
      <c r="J709" s="73"/>
    </row>
    <row r="710">
      <c r="C710" s="73"/>
      <c r="D710" s="58"/>
      <c r="F710" s="58"/>
      <c r="G710" s="130"/>
      <c r="J710" s="73"/>
    </row>
    <row r="711">
      <c r="C711" s="73"/>
      <c r="D711" s="58"/>
      <c r="F711" s="58"/>
      <c r="G711" s="130"/>
      <c r="J711" s="73"/>
    </row>
    <row r="712">
      <c r="C712" s="73"/>
      <c r="D712" s="58"/>
      <c r="F712" s="58"/>
      <c r="G712" s="130"/>
      <c r="J712" s="73"/>
    </row>
    <row r="713">
      <c r="C713" s="73"/>
      <c r="D713" s="58"/>
      <c r="F713" s="58"/>
      <c r="G713" s="130"/>
      <c r="J713" s="73"/>
    </row>
    <row r="714">
      <c r="C714" s="73"/>
      <c r="D714" s="58"/>
      <c r="F714" s="58"/>
      <c r="G714" s="130"/>
      <c r="J714" s="73"/>
    </row>
    <row r="715">
      <c r="C715" s="73"/>
      <c r="D715" s="58"/>
      <c r="F715" s="58"/>
      <c r="G715" s="130"/>
      <c r="J715" s="73"/>
    </row>
    <row r="716">
      <c r="C716" s="73"/>
      <c r="D716" s="58"/>
      <c r="F716" s="58"/>
      <c r="G716" s="130"/>
      <c r="J716" s="73"/>
    </row>
    <row r="717">
      <c r="C717" s="73"/>
      <c r="D717" s="58"/>
      <c r="F717" s="58"/>
      <c r="G717" s="130"/>
      <c r="J717" s="73"/>
    </row>
    <row r="718">
      <c r="C718" s="73"/>
      <c r="D718" s="58"/>
      <c r="F718" s="58"/>
      <c r="G718" s="130"/>
      <c r="J718" s="73"/>
    </row>
    <row r="719">
      <c r="C719" s="73"/>
      <c r="D719" s="58"/>
      <c r="F719" s="58"/>
      <c r="G719" s="130"/>
      <c r="J719" s="73"/>
    </row>
    <row r="720">
      <c r="C720" s="73"/>
      <c r="D720" s="58"/>
      <c r="F720" s="58"/>
      <c r="G720" s="130"/>
      <c r="J720" s="73"/>
    </row>
    <row r="721">
      <c r="C721" s="73"/>
      <c r="D721" s="58"/>
      <c r="F721" s="58"/>
      <c r="G721" s="130"/>
      <c r="J721" s="73"/>
    </row>
    <row r="722">
      <c r="C722" s="73"/>
      <c r="D722" s="58"/>
      <c r="F722" s="58"/>
      <c r="G722" s="130"/>
      <c r="J722" s="73"/>
    </row>
    <row r="723">
      <c r="C723" s="73"/>
      <c r="D723" s="58"/>
      <c r="F723" s="58"/>
      <c r="G723" s="130"/>
      <c r="J723" s="73"/>
    </row>
    <row r="724">
      <c r="C724" s="73"/>
      <c r="D724" s="58"/>
      <c r="F724" s="58"/>
      <c r="G724" s="130"/>
      <c r="J724" s="73"/>
    </row>
    <row r="725">
      <c r="C725" s="73"/>
      <c r="D725" s="58"/>
      <c r="F725" s="58"/>
      <c r="G725" s="130"/>
      <c r="J725" s="73"/>
    </row>
    <row r="726">
      <c r="C726" s="73"/>
      <c r="D726" s="58"/>
      <c r="F726" s="58"/>
      <c r="G726" s="130"/>
      <c r="J726" s="73"/>
    </row>
    <row r="727">
      <c r="C727" s="73"/>
      <c r="D727" s="58"/>
      <c r="F727" s="58"/>
      <c r="G727" s="130"/>
      <c r="J727" s="73"/>
    </row>
    <row r="728">
      <c r="C728" s="73"/>
      <c r="D728" s="58"/>
      <c r="F728" s="58"/>
      <c r="G728" s="130"/>
      <c r="J728" s="73"/>
    </row>
    <row r="729">
      <c r="C729" s="73"/>
      <c r="D729" s="58"/>
      <c r="F729" s="58"/>
      <c r="G729" s="130"/>
      <c r="J729" s="73"/>
    </row>
    <row r="730">
      <c r="C730" s="73"/>
      <c r="D730" s="58"/>
      <c r="F730" s="58"/>
      <c r="G730" s="130"/>
      <c r="J730" s="73"/>
    </row>
    <row r="731">
      <c r="C731" s="73"/>
      <c r="D731" s="58"/>
      <c r="F731" s="58"/>
      <c r="G731" s="130"/>
      <c r="J731" s="73"/>
    </row>
    <row r="732">
      <c r="C732" s="73"/>
      <c r="D732" s="58"/>
      <c r="F732" s="58"/>
      <c r="G732" s="130"/>
      <c r="J732" s="73"/>
    </row>
    <row r="733">
      <c r="C733" s="73"/>
      <c r="D733" s="58"/>
      <c r="F733" s="58"/>
      <c r="G733" s="130"/>
      <c r="J733" s="73"/>
    </row>
    <row r="734">
      <c r="C734" s="73"/>
      <c r="D734" s="58"/>
      <c r="F734" s="58"/>
      <c r="G734" s="130"/>
      <c r="J734" s="73"/>
    </row>
    <row r="735">
      <c r="C735" s="73"/>
      <c r="D735" s="58"/>
      <c r="F735" s="58"/>
      <c r="G735" s="130"/>
      <c r="J735" s="73"/>
    </row>
    <row r="736">
      <c r="C736" s="73"/>
      <c r="D736" s="58"/>
      <c r="F736" s="58"/>
      <c r="G736" s="130"/>
      <c r="J736" s="73"/>
    </row>
    <row r="737">
      <c r="C737" s="73"/>
      <c r="D737" s="58"/>
      <c r="F737" s="58"/>
      <c r="G737" s="130"/>
      <c r="J737" s="73"/>
    </row>
    <row r="738">
      <c r="C738" s="73"/>
      <c r="D738" s="58"/>
      <c r="F738" s="58"/>
      <c r="G738" s="130"/>
      <c r="J738" s="73"/>
    </row>
    <row r="739">
      <c r="C739" s="73"/>
      <c r="D739" s="58"/>
      <c r="F739" s="58"/>
      <c r="G739" s="130"/>
      <c r="J739" s="73"/>
    </row>
    <row r="740">
      <c r="C740" s="73"/>
      <c r="D740" s="58"/>
      <c r="F740" s="58"/>
      <c r="G740" s="130"/>
      <c r="J740" s="73"/>
    </row>
    <row r="741">
      <c r="C741" s="73"/>
      <c r="D741" s="58"/>
      <c r="F741" s="58"/>
      <c r="G741" s="130"/>
      <c r="J741" s="73"/>
    </row>
    <row r="742">
      <c r="C742" s="73"/>
      <c r="D742" s="58"/>
      <c r="F742" s="58"/>
      <c r="G742" s="130"/>
      <c r="J742" s="73"/>
    </row>
    <row r="743">
      <c r="C743" s="73"/>
      <c r="D743" s="58"/>
      <c r="F743" s="58"/>
      <c r="G743" s="130"/>
      <c r="J743" s="73"/>
    </row>
    <row r="744">
      <c r="C744" s="73"/>
      <c r="D744" s="58"/>
      <c r="F744" s="58"/>
      <c r="G744" s="130"/>
      <c r="J744" s="73"/>
    </row>
    <row r="745">
      <c r="C745" s="73"/>
      <c r="D745" s="58"/>
      <c r="F745" s="58"/>
      <c r="G745" s="130"/>
      <c r="J745" s="73"/>
    </row>
    <row r="746">
      <c r="C746" s="73"/>
      <c r="D746" s="58"/>
      <c r="F746" s="58"/>
      <c r="G746" s="130"/>
      <c r="J746" s="73"/>
    </row>
    <row r="747">
      <c r="C747" s="73"/>
      <c r="D747" s="58"/>
      <c r="F747" s="58"/>
      <c r="G747" s="130"/>
      <c r="J747" s="73"/>
    </row>
    <row r="748">
      <c r="C748" s="73"/>
      <c r="D748" s="58"/>
      <c r="F748" s="58"/>
      <c r="G748" s="130"/>
      <c r="J748" s="73"/>
    </row>
    <row r="749">
      <c r="C749" s="73"/>
      <c r="D749" s="58"/>
      <c r="F749" s="58"/>
      <c r="G749" s="130"/>
      <c r="J749" s="73"/>
    </row>
    <row r="750">
      <c r="C750" s="73"/>
      <c r="D750" s="58"/>
      <c r="F750" s="58"/>
      <c r="G750" s="130"/>
      <c r="J750" s="73"/>
    </row>
    <row r="751">
      <c r="C751" s="73"/>
      <c r="D751" s="58"/>
      <c r="F751" s="58"/>
      <c r="G751" s="130"/>
      <c r="J751" s="73"/>
    </row>
    <row r="752">
      <c r="C752" s="73"/>
      <c r="D752" s="58"/>
      <c r="F752" s="58"/>
      <c r="G752" s="130"/>
      <c r="J752" s="73"/>
    </row>
    <row r="753">
      <c r="C753" s="73"/>
      <c r="D753" s="58"/>
      <c r="F753" s="58"/>
      <c r="G753" s="130"/>
      <c r="J753" s="73"/>
    </row>
    <row r="754">
      <c r="C754" s="73"/>
      <c r="D754" s="58"/>
      <c r="F754" s="58"/>
      <c r="G754" s="130"/>
      <c r="J754" s="73"/>
    </row>
    <row r="755">
      <c r="C755" s="73"/>
      <c r="D755" s="58"/>
      <c r="F755" s="58"/>
      <c r="G755" s="130"/>
      <c r="J755" s="73"/>
    </row>
    <row r="756">
      <c r="C756" s="73"/>
      <c r="D756" s="58"/>
      <c r="F756" s="58"/>
      <c r="G756" s="130"/>
      <c r="J756" s="73"/>
    </row>
    <row r="757">
      <c r="C757" s="73"/>
      <c r="D757" s="58"/>
      <c r="F757" s="58"/>
      <c r="G757" s="130"/>
      <c r="J757" s="73"/>
    </row>
    <row r="758">
      <c r="C758" s="73"/>
      <c r="D758" s="58"/>
      <c r="F758" s="58"/>
      <c r="G758" s="130"/>
      <c r="J758" s="73"/>
    </row>
    <row r="759">
      <c r="C759" s="73"/>
      <c r="D759" s="58"/>
      <c r="F759" s="58"/>
      <c r="G759" s="130"/>
      <c r="J759" s="73"/>
    </row>
    <row r="760">
      <c r="C760" s="73"/>
      <c r="D760" s="58"/>
      <c r="F760" s="58"/>
      <c r="G760" s="130"/>
      <c r="J760" s="73"/>
    </row>
    <row r="761">
      <c r="C761" s="73"/>
      <c r="D761" s="58"/>
      <c r="F761" s="58"/>
      <c r="G761" s="130"/>
      <c r="J761" s="73"/>
    </row>
    <row r="762">
      <c r="C762" s="73"/>
      <c r="D762" s="58"/>
      <c r="F762" s="58"/>
      <c r="G762" s="130"/>
      <c r="J762" s="73"/>
    </row>
    <row r="763">
      <c r="C763" s="73"/>
      <c r="D763" s="58"/>
      <c r="F763" s="58"/>
      <c r="G763" s="130"/>
      <c r="J763" s="73"/>
    </row>
    <row r="764">
      <c r="C764" s="73"/>
      <c r="D764" s="58"/>
      <c r="F764" s="58"/>
      <c r="G764" s="130"/>
      <c r="J764" s="73"/>
    </row>
    <row r="765">
      <c r="C765" s="73"/>
      <c r="D765" s="58"/>
      <c r="F765" s="58"/>
      <c r="G765" s="130"/>
      <c r="J765" s="73"/>
    </row>
    <row r="766">
      <c r="C766" s="73"/>
      <c r="D766" s="58"/>
      <c r="F766" s="58"/>
      <c r="G766" s="130"/>
      <c r="J766" s="73"/>
    </row>
    <row r="767">
      <c r="C767" s="73"/>
      <c r="D767" s="58"/>
      <c r="F767" s="58"/>
      <c r="G767" s="130"/>
      <c r="J767" s="73"/>
    </row>
    <row r="768">
      <c r="C768" s="73"/>
      <c r="D768" s="58"/>
      <c r="F768" s="58"/>
      <c r="G768" s="130"/>
      <c r="J768" s="73"/>
    </row>
    <row r="769">
      <c r="C769" s="73"/>
      <c r="D769" s="58"/>
      <c r="F769" s="58"/>
      <c r="G769" s="130"/>
      <c r="J769" s="73"/>
    </row>
    <row r="770">
      <c r="C770" s="73"/>
      <c r="D770" s="58"/>
      <c r="F770" s="58"/>
      <c r="G770" s="130"/>
      <c r="J770" s="73"/>
    </row>
    <row r="771">
      <c r="C771" s="73"/>
      <c r="D771" s="58"/>
      <c r="F771" s="58"/>
      <c r="G771" s="130"/>
      <c r="J771" s="73"/>
    </row>
    <row r="772">
      <c r="C772" s="73"/>
      <c r="D772" s="58"/>
      <c r="F772" s="58"/>
      <c r="G772" s="130"/>
      <c r="J772" s="73"/>
    </row>
    <row r="773">
      <c r="C773" s="73"/>
      <c r="D773" s="58"/>
      <c r="F773" s="58"/>
      <c r="G773" s="130"/>
      <c r="J773" s="73"/>
    </row>
    <row r="774">
      <c r="C774" s="73"/>
      <c r="D774" s="58"/>
      <c r="F774" s="58"/>
      <c r="G774" s="130"/>
      <c r="J774" s="73"/>
    </row>
    <row r="775">
      <c r="C775" s="73"/>
      <c r="D775" s="58"/>
      <c r="F775" s="58"/>
      <c r="G775" s="130"/>
      <c r="J775" s="73"/>
    </row>
    <row r="776">
      <c r="C776" s="73"/>
      <c r="D776" s="58"/>
      <c r="F776" s="58"/>
      <c r="G776" s="130"/>
      <c r="J776" s="73"/>
    </row>
    <row r="777">
      <c r="C777" s="73"/>
      <c r="D777" s="58"/>
      <c r="F777" s="58"/>
      <c r="G777" s="130"/>
      <c r="J777" s="73"/>
    </row>
    <row r="778">
      <c r="C778" s="73"/>
      <c r="D778" s="58"/>
      <c r="F778" s="58"/>
      <c r="G778" s="130"/>
      <c r="J778" s="73"/>
    </row>
    <row r="779">
      <c r="C779" s="73"/>
      <c r="D779" s="58"/>
      <c r="F779" s="58"/>
      <c r="G779" s="130"/>
      <c r="J779" s="73"/>
    </row>
    <row r="780">
      <c r="C780" s="73"/>
      <c r="D780" s="58"/>
      <c r="F780" s="58"/>
      <c r="G780" s="130"/>
      <c r="J780" s="73"/>
    </row>
    <row r="781">
      <c r="C781" s="73"/>
      <c r="D781" s="58"/>
      <c r="F781" s="58"/>
      <c r="G781" s="130"/>
      <c r="J781" s="73"/>
    </row>
    <row r="782">
      <c r="C782" s="73"/>
      <c r="D782" s="58"/>
      <c r="F782" s="58"/>
      <c r="G782" s="130"/>
      <c r="J782" s="73"/>
    </row>
    <row r="783">
      <c r="C783" s="73"/>
      <c r="D783" s="58"/>
      <c r="F783" s="58"/>
      <c r="G783" s="130"/>
      <c r="J783" s="73"/>
    </row>
    <row r="784">
      <c r="C784" s="73"/>
      <c r="D784" s="58"/>
      <c r="F784" s="58"/>
      <c r="G784" s="130"/>
      <c r="J784" s="73"/>
    </row>
    <row r="785">
      <c r="C785" s="73"/>
      <c r="D785" s="58"/>
      <c r="F785" s="58"/>
      <c r="G785" s="130"/>
      <c r="J785" s="73"/>
    </row>
    <row r="786">
      <c r="C786" s="73"/>
      <c r="D786" s="58"/>
      <c r="F786" s="58"/>
      <c r="G786" s="130"/>
      <c r="J786" s="73"/>
    </row>
    <row r="787">
      <c r="C787" s="73"/>
      <c r="D787" s="58"/>
      <c r="F787" s="58"/>
      <c r="G787" s="130"/>
      <c r="J787" s="73"/>
    </row>
    <row r="788">
      <c r="C788" s="73"/>
      <c r="D788" s="58"/>
      <c r="F788" s="58"/>
      <c r="G788" s="130"/>
      <c r="J788" s="73"/>
    </row>
    <row r="789">
      <c r="C789" s="73"/>
      <c r="D789" s="58"/>
      <c r="F789" s="58"/>
      <c r="G789" s="130"/>
      <c r="J789" s="73"/>
    </row>
    <row r="790">
      <c r="C790" s="73"/>
      <c r="D790" s="58"/>
      <c r="F790" s="58"/>
      <c r="G790" s="130"/>
      <c r="J790" s="73"/>
    </row>
    <row r="791">
      <c r="C791" s="73"/>
      <c r="D791" s="58"/>
      <c r="F791" s="58"/>
      <c r="G791" s="130"/>
      <c r="J791" s="73"/>
    </row>
    <row r="792">
      <c r="C792" s="73"/>
      <c r="D792" s="58"/>
      <c r="F792" s="58"/>
      <c r="G792" s="130"/>
      <c r="J792" s="73"/>
    </row>
    <row r="793">
      <c r="C793" s="73"/>
      <c r="D793" s="58"/>
      <c r="F793" s="58"/>
      <c r="G793" s="130"/>
      <c r="J793" s="73"/>
    </row>
    <row r="794">
      <c r="C794" s="73"/>
      <c r="D794" s="58"/>
      <c r="F794" s="58"/>
      <c r="G794" s="130"/>
      <c r="J794" s="73"/>
    </row>
    <row r="795">
      <c r="C795" s="73"/>
      <c r="D795" s="58"/>
      <c r="F795" s="58"/>
      <c r="G795" s="130"/>
      <c r="J795" s="73"/>
    </row>
    <row r="796">
      <c r="C796" s="73"/>
      <c r="D796" s="58"/>
      <c r="F796" s="58"/>
      <c r="G796" s="130"/>
      <c r="J796" s="73"/>
    </row>
    <row r="797">
      <c r="C797" s="73"/>
      <c r="D797" s="58"/>
      <c r="F797" s="58"/>
      <c r="G797" s="130"/>
      <c r="J797" s="73"/>
    </row>
    <row r="798">
      <c r="C798" s="73"/>
      <c r="D798" s="58"/>
      <c r="F798" s="58"/>
      <c r="G798" s="130"/>
      <c r="J798" s="73"/>
    </row>
    <row r="799">
      <c r="C799" s="73"/>
      <c r="D799" s="58"/>
      <c r="F799" s="58"/>
      <c r="G799" s="130"/>
      <c r="J799" s="73"/>
    </row>
    <row r="800">
      <c r="C800" s="73"/>
      <c r="D800" s="58"/>
      <c r="F800" s="58"/>
      <c r="G800" s="130"/>
      <c r="J800" s="73"/>
    </row>
    <row r="801">
      <c r="C801" s="73"/>
      <c r="D801" s="58"/>
      <c r="F801" s="58"/>
      <c r="G801" s="130"/>
      <c r="J801" s="73"/>
    </row>
    <row r="802">
      <c r="C802" s="73"/>
      <c r="D802" s="58"/>
      <c r="F802" s="58"/>
      <c r="G802" s="130"/>
      <c r="J802" s="73"/>
    </row>
    <row r="803">
      <c r="C803" s="73"/>
      <c r="D803" s="58"/>
      <c r="F803" s="58"/>
      <c r="G803" s="130"/>
      <c r="J803" s="73"/>
    </row>
    <row r="804">
      <c r="C804" s="73"/>
      <c r="D804" s="58"/>
      <c r="F804" s="58"/>
      <c r="G804" s="130"/>
      <c r="J804" s="73"/>
    </row>
    <row r="805">
      <c r="C805" s="73"/>
      <c r="D805" s="58"/>
      <c r="F805" s="58"/>
      <c r="G805" s="130"/>
      <c r="J805" s="73"/>
    </row>
    <row r="806">
      <c r="C806" s="73"/>
      <c r="D806" s="58"/>
      <c r="F806" s="58"/>
      <c r="G806" s="130"/>
      <c r="J806" s="73"/>
    </row>
    <row r="807">
      <c r="C807" s="73"/>
      <c r="D807" s="58"/>
      <c r="F807" s="58"/>
      <c r="G807" s="130"/>
      <c r="J807" s="73"/>
    </row>
    <row r="808">
      <c r="C808" s="73"/>
      <c r="D808" s="58"/>
      <c r="F808" s="58"/>
      <c r="G808" s="130"/>
      <c r="J808" s="73"/>
    </row>
    <row r="809">
      <c r="C809" s="73"/>
      <c r="D809" s="58"/>
      <c r="F809" s="58"/>
      <c r="G809" s="130"/>
      <c r="J809" s="73"/>
    </row>
    <row r="810">
      <c r="C810" s="73"/>
      <c r="D810" s="58"/>
      <c r="F810" s="58"/>
      <c r="G810" s="130"/>
      <c r="J810" s="73"/>
    </row>
    <row r="811">
      <c r="C811" s="73"/>
      <c r="D811" s="58"/>
      <c r="F811" s="58"/>
      <c r="G811" s="130"/>
      <c r="J811" s="73"/>
    </row>
    <row r="812">
      <c r="C812" s="73"/>
      <c r="D812" s="58"/>
      <c r="F812" s="58"/>
      <c r="G812" s="130"/>
      <c r="J812" s="73"/>
    </row>
    <row r="813">
      <c r="C813" s="73"/>
      <c r="D813" s="58"/>
      <c r="F813" s="58"/>
      <c r="G813" s="130"/>
      <c r="J813" s="73"/>
    </row>
    <row r="814">
      <c r="C814" s="73"/>
      <c r="D814" s="58"/>
      <c r="F814" s="58"/>
      <c r="G814" s="130"/>
      <c r="J814" s="73"/>
    </row>
    <row r="815">
      <c r="C815" s="73"/>
      <c r="D815" s="58"/>
      <c r="F815" s="58"/>
      <c r="G815" s="130"/>
      <c r="J815" s="73"/>
    </row>
    <row r="816">
      <c r="C816" s="73"/>
      <c r="D816" s="58"/>
      <c r="F816" s="58"/>
      <c r="G816" s="130"/>
      <c r="J816" s="73"/>
    </row>
    <row r="817">
      <c r="C817" s="73"/>
      <c r="D817" s="58"/>
      <c r="F817" s="58"/>
      <c r="G817" s="130"/>
      <c r="J817" s="73"/>
    </row>
    <row r="818">
      <c r="C818" s="73"/>
      <c r="D818" s="58"/>
      <c r="F818" s="58"/>
      <c r="G818" s="130"/>
      <c r="J818" s="73"/>
    </row>
    <row r="819">
      <c r="C819" s="73"/>
      <c r="D819" s="58"/>
      <c r="F819" s="58"/>
      <c r="G819" s="130"/>
      <c r="J819" s="73"/>
    </row>
    <row r="820">
      <c r="C820" s="73"/>
      <c r="D820" s="58"/>
      <c r="F820" s="58"/>
      <c r="G820" s="130"/>
      <c r="J820" s="73"/>
    </row>
    <row r="821">
      <c r="C821" s="73"/>
      <c r="D821" s="58"/>
      <c r="F821" s="58"/>
      <c r="G821" s="130"/>
      <c r="J821" s="73"/>
    </row>
    <row r="822">
      <c r="C822" s="73"/>
      <c r="D822" s="58"/>
      <c r="F822" s="58"/>
      <c r="G822" s="130"/>
      <c r="J822" s="73"/>
    </row>
    <row r="823">
      <c r="C823" s="73"/>
      <c r="D823" s="58"/>
      <c r="F823" s="58"/>
      <c r="G823" s="130"/>
      <c r="J823" s="73"/>
    </row>
    <row r="824">
      <c r="C824" s="73"/>
      <c r="D824" s="58"/>
      <c r="F824" s="58"/>
      <c r="G824" s="130"/>
      <c r="J824" s="73"/>
    </row>
    <row r="825">
      <c r="C825" s="73"/>
      <c r="D825" s="58"/>
      <c r="F825" s="58"/>
      <c r="G825" s="130"/>
      <c r="J825" s="73"/>
    </row>
    <row r="826">
      <c r="C826" s="73"/>
      <c r="D826" s="58"/>
      <c r="F826" s="58"/>
      <c r="G826" s="130"/>
      <c r="J826" s="73"/>
    </row>
    <row r="827">
      <c r="C827" s="73"/>
      <c r="D827" s="58"/>
      <c r="F827" s="58"/>
      <c r="G827" s="130"/>
      <c r="J827" s="73"/>
    </row>
    <row r="828">
      <c r="C828" s="73"/>
      <c r="D828" s="58"/>
      <c r="F828" s="58"/>
      <c r="G828" s="130"/>
      <c r="J828" s="73"/>
    </row>
    <row r="829">
      <c r="C829" s="73"/>
      <c r="D829" s="58"/>
      <c r="F829" s="58"/>
      <c r="G829" s="130"/>
      <c r="J829" s="73"/>
    </row>
    <row r="830">
      <c r="C830" s="73"/>
      <c r="D830" s="58"/>
      <c r="F830" s="58"/>
      <c r="G830" s="130"/>
      <c r="J830" s="73"/>
    </row>
    <row r="831">
      <c r="C831" s="73"/>
      <c r="D831" s="58"/>
      <c r="F831" s="58"/>
      <c r="G831" s="130"/>
      <c r="J831" s="73"/>
    </row>
    <row r="832">
      <c r="C832" s="73"/>
      <c r="D832" s="58"/>
      <c r="F832" s="58"/>
      <c r="G832" s="130"/>
      <c r="J832" s="73"/>
    </row>
    <row r="833">
      <c r="C833" s="73"/>
      <c r="D833" s="58"/>
      <c r="F833" s="58"/>
      <c r="G833" s="130"/>
      <c r="J833" s="73"/>
    </row>
    <row r="834">
      <c r="C834" s="73"/>
      <c r="D834" s="58"/>
      <c r="F834" s="58"/>
      <c r="G834" s="130"/>
      <c r="J834" s="73"/>
    </row>
    <row r="835">
      <c r="C835" s="73"/>
      <c r="D835" s="58"/>
      <c r="F835" s="58"/>
      <c r="G835" s="130"/>
      <c r="J835" s="73"/>
    </row>
    <row r="836">
      <c r="C836" s="73"/>
      <c r="D836" s="58"/>
      <c r="F836" s="58"/>
      <c r="G836" s="130"/>
      <c r="J836" s="73"/>
    </row>
    <row r="837">
      <c r="C837" s="73"/>
      <c r="D837" s="58"/>
      <c r="F837" s="58"/>
      <c r="G837" s="130"/>
      <c r="J837" s="73"/>
    </row>
    <row r="838">
      <c r="C838" s="73"/>
      <c r="D838" s="58"/>
      <c r="F838" s="58"/>
      <c r="G838" s="130"/>
      <c r="J838" s="73"/>
    </row>
    <row r="839">
      <c r="C839" s="73"/>
      <c r="D839" s="58"/>
      <c r="F839" s="58"/>
      <c r="G839" s="130"/>
      <c r="J839" s="73"/>
    </row>
    <row r="840">
      <c r="C840" s="73"/>
      <c r="D840" s="58"/>
      <c r="F840" s="58"/>
      <c r="G840" s="130"/>
      <c r="J840" s="73"/>
    </row>
    <row r="841">
      <c r="C841" s="73"/>
      <c r="D841" s="58"/>
      <c r="F841" s="58"/>
      <c r="G841" s="130"/>
      <c r="J841" s="73"/>
    </row>
    <row r="842">
      <c r="C842" s="73"/>
      <c r="D842" s="58"/>
      <c r="F842" s="58"/>
      <c r="G842" s="130"/>
      <c r="J842" s="73"/>
    </row>
    <row r="843">
      <c r="C843" s="73"/>
      <c r="D843" s="58"/>
      <c r="F843" s="58"/>
      <c r="G843" s="130"/>
      <c r="J843" s="73"/>
    </row>
    <row r="844">
      <c r="C844" s="73"/>
      <c r="D844" s="58"/>
      <c r="F844" s="58"/>
      <c r="G844" s="130"/>
      <c r="J844" s="73"/>
    </row>
    <row r="845">
      <c r="C845" s="73"/>
      <c r="D845" s="58"/>
      <c r="F845" s="58"/>
      <c r="G845" s="130"/>
      <c r="J845" s="73"/>
    </row>
    <row r="846">
      <c r="C846" s="73"/>
      <c r="D846" s="58"/>
      <c r="F846" s="58"/>
      <c r="G846" s="130"/>
      <c r="J846" s="73"/>
    </row>
    <row r="847">
      <c r="C847" s="73"/>
      <c r="D847" s="58"/>
      <c r="F847" s="58"/>
      <c r="G847" s="130"/>
      <c r="J847" s="73"/>
    </row>
    <row r="848">
      <c r="C848" s="73"/>
      <c r="D848" s="58"/>
      <c r="F848" s="58"/>
      <c r="G848" s="130"/>
      <c r="J848" s="73"/>
    </row>
    <row r="849">
      <c r="C849" s="73"/>
      <c r="D849" s="58"/>
      <c r="F849" s="58"/>
      <c r="G849" s="130"/>
      <c r="J849" s="73"/>
    </row>
    <row r="850">
      <c r="C850" s="73"/>
      <c r="D850" s="58"/>
      <c r="F850" s="58"/>
      <c r="G850" s="130"/>
      <c r="J850" s="73"/>
    </row>
    <row r="851">
      <c r="C851" s="73"/>
      <c r="D851" s="58"/>
      <c r="F851" s="58"/>
      <c r="G851" s="130"/>
      <c r="J851" s="73"/>
    </row>
    <row r="852">
      <c r="C852" s="73"/>
      <c r="D852" s="58"/>
      <c r="F852" s="58"/>
      <c r="G852" s="130"/>
      <c r="J852" s="73"/>
    </row>
    <row r="853">
      <c r="C853" s="73"/>
      <c r="D853" s="58"/>
      <c r="F853" s="58"/>
      <c r="G853" s="130"/>
      <c r="J853" s="73"/>
    </row>
    <row r="854">
      <c r="C854" s="73"/>
      <c r="D854" s="58"/>
      <c r="F854" s="58"/>
      <c r="G854" s="130"/>
      <c r="J854" s="73"/>
    </row>
    <row r="855">
      <c r="C855" s="73"/>
      <c r="D855" s="58"/>
      <c r="F855" s="58"/>
      <c r="G855" s="130"/>
      <c r="J855" s="73"/>
    </row>
    <row r="856">
      <c r="C856" s="73"/>
      <c r="D856" s="58"/>
      <c r="F856" s="58"/>
      <c r="G856" s="130"/>
      <c r="J856" s="73"/>
    </row>
    <row r="857">
      <c r="C857" s="73"/>
      <c r="D857" s="58"/>
      <c r="F857" s="58"/>
      <c r="G857" s="130"/>
      <c r="J857" s="73"/>
    </row>
    <row r="858">
      <c r="C858" s="73"/>
      <c r="D858" s="58"/>
      <c r="F858" s="58"/>
      <c r="G858" s="130"/>
      <c r="J858" s="73"/>
    </row>
    <row r="859">
      <c r="C859" s="73"/>
      <c r="D859" s="58"/>
      <c r="F859" s="58"/>
      <c r="G859" s="130"/>
      <c r="J859" s="73"/>
    </row>
    <row r="860">
      <c r="C860" s="73"/>
      <c r="D860" s="58"/>
      <c r="F860" s="58"/>
      <c r="G860" s="130"/>
      <c r="J860" s="73"/>
    </row>
    <row r="861">
      <c r="C861" s="73"/>
      <c r="D861" s="58"/>
      <c r="F861" s="58"/>
      <c r="G861" s="130"/>
      <c r="J861" s="73"/>
    </row>
    <row r="862">
      <c r="C862" s="73"/>
      <c r="D862" s="58"/>
      <c r="F862" s="58"/>
      <c r="G862" s="130"/>
      <c r="J862" s="73"/>
    </row>
    <row r="863">
      <c r="C863" s="73"/>
      <c r="D863" s="58"/>
      <c r="F863" s="58"/>
      <c r="G863" s="130"/>
      <c r="J863" s="73"/>
    </row>
    <row r="864">
      <c r="C864" s="73"/>
      <c r="D864" s="58"/>
      <c r="F864" s="58"/>
      <c r="G864" s="130"/>
      <c r="J864" s="73"/>
    </row>
    <row r="865">
      <c r="C865" s="73"/>
      <c r="D865" s="58"/>
      <c r="F865" s="58"/>
      <c r="G865" s="130"/>
      <c r="J865" s="73"/>
    </row>
    <row r="866">
      <c r="C866" s="73"/>
      <c r="D866" s="58"/>
      <c r="F866" s="58"/>
      <c r="G866" s="130"/>
      <c r="J866" s="73"/>
    </row>
    <row r="867">
      <c r="C867" s="73"/>
      <c r="D867" s="58"/>
      <c r="F867" s="58"/>
      <c r="G867" s="130"/>
      <c r="J867" s="73"/>
    </row>
    <row r="868">
      <c r="C868" s="73"/>
      <c r="D868" s="58"/>
      <c r="F868" s="58"/>
      <c r="G868" s="130"/>
      <c r="J868" s="73"/>
    </row>
    <row r="869">
      <c r="C869" s="73"/>
      <c r="D869" s="58"/>
      <c r="F869" s="58"/>
      <c r="G869" s="130"/>
      <c r="J869" s="73"/>
    </row>
    <row r="870">
      <c r="C870" s="73"/>
      <c r="D870" s="58"/>
      <c r="F870" s="58"/>
      <c r="G870" s="130"/>
      <c r="J870" s="73"/>
    </row>
    <row r="871">
      <c r="C871" s="73"/>
      <c r="D871" s="58"/>
      <c r="F871" s="58"/>
      <c r="G871" s="130"/>
      <c r="J871" s="73"/>
    </row>
    <row r="872">
      <c r="C872" s="73"/>
      <c r="D872" s="58"/>
      <c r="F872" s="58"/>
      <c r="G872" s="130"/>
      <c r="J872" s="73"/>
    </row>
    <row r="873">
      <c r="C873" s="73"/>
      <c r="D873" s="58"/>
      <c r="F873" s="58"/>
      <c r="G873" s="130"/>
      <c r="J873" s="73"/>
    </row>
    <row r="874">
      <c r="C874" s="73"/>
      <c r="D874" s="58"/>
      <c r="F874" s="58"/>
      <c r="G874" s="130"/>
      <c r="J874" s="73"/>
    </row>
    <row r="875">
      <c r="C875" s="73"/>
      <c r="D875" s="58"/>
      <c r="F875" s="58"/>
      <c r="G875" s="130"/>
      <c r="J875" s="73"/>
    </row>
    <row r="876">
      <c r="C876" s="73"/>
      <c r="D876" s="58"/>
      <c r="F876" s="58"/>
      <c r="G876" s="130"/>
      <c r="J876" s="73"/>
    </row>
    <row r="877">
      <c r="C877" s="73"/>
      <c r="D877" s="58"/>
      <c r="F877" s="58"/>
      <c r="G877" s="130"/>
      <c r="J877" s="73"/>
    </row>
    <row r="878">
      <c r="C878" s="73"/>
      <c r="D878" s="58"/>
      <c r="F878" s="58"/>
      <c r="G878" s="130"/>
      <c r="J878" s="73"/>
    </row>
    <row r="879">
      <c r="C879" s="73"/>
      <c r="D879" s="58"/>
      <c r="F879" s="58"/>
      <c r="G879" s="130"/>
      <c r="J879" s="73"/>
    </row>
    <row r="880">
      <c r="C880" s="73"/>
      <c r="D880" s="58"/>
      <c r="F880" s="58"/>
      <c r="G880" s="130"/>
      <c r="J880" s="73"/>
    </row>
    <row r="881">
      <c r="C881" s="73"/>
      <c r="D881" s="58"/>
      <c r="F881" s="58"/>
      <c r="G881" s="130"/>
      <c r="J881" s="73"/>
    </row>
    <row r="882">
      <c r="C882" s="73"/>
      <c r="D882" s="58"/>
      <c r="F882" s="58"/>
      <c r="G882" s="130"/>
      <c r="J882" s="73"/>
    </row>
    <row r="883">
      <c r="C883" s="73"/>
      <c r="D883" s="58"/>
      <c r="F883" s="58"/>
      <c r="G883" s="130"/>
      <c r="J883" s="73"/>
    </row>
    <row r="884">
      <c r="C884" s="73"/>
      <c r="D884" s="58"/>
      <c r="F884" s="58"/>
      <c r="G884" s="130"/>
      <c r="J884" s="73"/>
    </row>
    <row r="885">
      <c r="C885" s="73"/>
      <c r="D885" s="58"/>
      <c r="F885" s="58"/>
      <c r="G885" s="130"/>
      <c r="J885" s="73"/>
    </row>
    <row r="886">
      <c r="C886" s="73"/>
      <c r="D886" s="58"/>
      <c r="F886" s="58"/>
      <c r="G886" s="130"/>
      <c r="J886" s="73"/>
    </row>
    <row r="887">
      <c r="C887" s="73"/>
      <c r="D887" s="58"/>
      <c r="F887" s="58"/>
      <c r="G887" s="130"/>
      <c r="J887" s="73"/>
    </row>
    <row r="888">
      <c r="C888" s="73"/>
      <c r="D888" s="58"/>
      <c r="F888" s="58"/>
      <c r="G888" s="130"/>
      <c r="J888" s="73"/>
    </row>
    <row r="889">
      <c r="C889" s="73"/>
      <c r="D889" s="58"/>
      <c r="F889" s="58"/>
      <c r="G889" s="130"/>
      <c r="J889" s="73"/>
    </row>
    <row r="890">
      <c r="C890" s="73"/>
      <c r="D890" s="58"/>
      <c r="F890" s="58"/>
      <c r="G890" s="130"/>
      <c r="J890" s="73"/>
    </row>
    <row r="891">
      <c r="C891" s="73"/>
      <c r="D891" s="58"/>
      <c r="F891" s="58"/>
      <c r="G891" s="130"/>
      <c r="J891" s="73"/>
    </row>
    <row r="892">
      <c r="C892" s="73"/>
      <c r="D892" s="58"/>
      <c r="F892" s="58"/>
      <c r="G892" s="130"/>
      <c r="J892" s="73"/>
    </row>
    <row r="893">
      <c r="C893" s="73"/>
      <c r="D893" s="58"/>
      <c r="F893" s="58"/>
      <c r="G893" s="130"/>
      <c r="J893" s="73"/>
    </row>
    <row r="894">
      <c r="C894" s="73"/>
      <c r="D894" s="58"/>
      <c r="F894" s="58"/>
      <c r="G894" s="130"/>
      <c r="J894" s="73"/>
    </row>
    <row r="895">
      <c r="C895" s="73"/>
      <c r="D895" s="58"/>
      <c r="F895" s="58"/>
      <c r="G895" s="130"/>
      <c r="J895" s="73"/>
    </row>
    <row r="896">
      <c r="C896" s="73"/>
      <c r="D896" s="58"/>
      <c r="F896" s="58"/>
      <c r="G896" s="130"/>
      <c r="J896" s="73"/>
    </row>
    <row r="897">
      <c r="C897" s="73"/>
      <c r="D897" s="58"/>
      <c r="F897" s="58"/>
      <c r="G897" s="130"/>
      <c r="J897" s="73"/>
    </row>
    <row r="898">
      <c r="C898" s="73"/>
      <c r="D898" s="58"/>
      <c r="F898" s="58"/>
      <c r="G898" s="130"/>
      <c r="J898" s="73"/>
    </row>
    <row r="899">
      <c r="C899" s="73"/>
      <c r="D899" s="58"/>
      <c r="F899" s="58"/>
      <c r="G899" s="130"/>
      <c r="J899" s="73"/>
    </row>
    <row r="900">
      <c r="C900" s="73"/>
      <c r="D900" s="58"/>
      <c r="F900" s="58"/>
      <c r="G900" s="130"/>
      <c r="J900" s="73"/>
    </row>
    <row r="901">
      <c r="C901" s="73"/>
      <c r="D901" s="58"/>
      <c r="F901" s="58"/>
      <c r="G901" s="130"/>
      <c r="J901" s="73"/>
    </row>
    <row r="902">
      <c r="C902" s="73"/>
      <c r="D902" s="58"/>
      <c r="F902" s="58"/>
      <c r="G902" s="130"/>
      <c r="J902" s="73"/>
    </row>
    <row r="903">
      <c r="C903" s="73"/>
      <c r="D903" s="58"/>
      <c r="F903" s="58"/>
      <c r="G903" s="130"/>
      <c r="J903" s="73"/>
    </row>
    <row r="904">
      <c r="C904" s="73"/>
      <c r="D904" s="58"/>
      <c r="F904" s="58"/>
      <c r="G904" s="130"/>
      <c r="J904" s="73"/>
    </row>
    <row r="905">
      <c r="C905" s="73"/>
      <c r="D905" s="58"/>
      <c r="F905" s="58"/>
      <c r="G905" s="130"/>
      <c r="J905" s="73"/>
    </row>
    <row r="906">
      <c r="C906" s="73"/>
      <c r="D906" s="58"/>
      <c r="F906" s="58"/>
      <c r="G906" s="130"/>
      <c r="J906" s="73"/>
    </row>
    <row r="907">
      <c r="C907" s="73"/>
      <c r="D907" s="58"/>
      <c r="F907" s="58"/>
      <c r="G907" s="130"/>
      <c r="J907" s="73"/>
    </row>
    <row r="908">
      <c r="C908" s="73"/>
      <c r="D908" s="58"/>
      <c r="F908" s="58"/>
      <c r="G908" s="130"/>
      <c r="J908" s="73"/>
    </row>
    <row r="909">
      <c r="C909" s="73"/>
      <c r="D909" s="58"/>
      <c r="F909" s="58"/>
      <c r="G909" s="130"/>
      <c r="J909" s="73"/>
    </row>
    <row r="910">
      <c r="C910" s="73"/>
      <c r="D910" s="58"/>
      <c r="F910" s="58"/>
      <c r="G910" s="130"/>
      <c r="J910" s="73"/>
    </row>
    <row r="911">
      <c r="C911" s="73"/>
      <c r="D911" s="58"/>
      <c r="F911" s="58"/>
      <c r="G911" s="130"/>
      <c r="J911" s="73"/>
    </row>
    <row r="912">
      <c r="C912" s="73"/>
      <c r="D912" s="58"/>
      <c r="F912" s="58"/>
      <c r="G912" s="130"/>
      <c r="J912" s="73"/>
    </row>
    <row r="913">
      <c r="C913" s="73"/>
      <c r="D913" s="58"/>
      <c r="F913" s="58"/>
      <c r="G913" s="130"/>
      <c r="J913" s="73"/>
    </row>
    <row r="914">
      <c r="C914" s="73"/>
      <c r="D914" s="58"/>
      <c r="F914" s="58"/>
      <c r="G914" s="130"/>
      <c r="J914" s="73"/>
    </row>
    <row r="915">
      <c r="C915" s="73"/>
      <c r="D915" s="58"/>
      <c r="F915" s="58"/>
      <c r="G915" s="130"/>
      <c r="J915" s="73"/>
    </row>
    <row r="916">
      <c r="C916" s="73"/>
      <c r="D916" s="58"/>
      <c r="F916" s="58"/>
      <c r="G916" s="130"/>
      <c r="J916" s="73"/>
    </row>
    <row r="917">
      <c r="C917" s="73"/>
      <c r="D917" s="58"/>
      <c r="F917" s="58"/>
      <c r="G917" s="130"/>
      <c r="J917" s="73"/>
    </row>
    <row r="918">
      <c r="C918" s="73"/>
      <c r="D918" s="58"/>
      <c r="F918" s="58"/>
      <c r="G918" s="130"/>
      <c r="J918" s="73"/>
    </row>
    <row r="919">
      <c r="C919" s="73"/>
      <c r="D919" s="58"/>
      <c r="F919" s="58"/>
      <c r="G919" s="130"/>
      <c r="J919" s="73"/>
    </row>
    <row r="920">
      <c r="C920" s="73"/>
      <c r="D920" s="58"/>
      <c r="F920" s="58"/>
      <c r="G920" s="130"/>
      <c r="J920" s="73"/>
    </row>
    <row r="921">
      <c r="C921" s="73"/>
      <c r="D921" s="58"/>
      <c r="F921" s="58"/>
      <c r="G921" s="130"/>
      <c r="J921" s="73"/>
    </row>
    <row r="922">
      <c r="C922" s="73"/>
      <c r="D922" s="58"/>
      <c r="F922" s="58"/>
      <c r="G922" s="130"/>
      <c r="J922" s="73"/>
    </row>
    <row r="923">
      <c r="C923" s="73"/>
      <c r="D923" s="58"/>
      <c r="F923" s="58"/>
      <c r="G923" s="130"/>
      <c r="J923" s="73"/>
    </row>
    <row r="924">
      <c r="C924" s="73"/>
      <c r="D924" s="58"/>
      <c r="F924" s="58"/>
      <c r="G924" s="130"/>
      <c r="J924" s="73"/>
    </row>
    <row r="925">
      <c r="C925" s="73"/>
      <c r="D925" s="58"/>
      <c r="F925" s="58"/>
      <c r="G925" s="130"/>
      <c r="J925" s="73"/>
    </row>
    <row r="926">
      <c r="C926" s="73"/>
      <c r="D926" s="58"/>
      <c r="F926" s="58"/>
      <c r="G926" s="130"/>
      <c r="J926" s="73"/>
    </row>
    <row r="927">
      <c r="C927" s="73"/>
      <c r="D927" s="58"/>
      <c r="F927" s="58"/>
      <c r="G927" s="130"/>
      <c r="J927" s="73"/>
    </row>
    <row r="928">
      <c r="C928" s="73"/>
      <c r="D928" s="58"/>
      <c r="F928" s="58"/>
      <c r="G928" s="130"/>
      <c r="J928" s="73"/>
    </row>
    <row r="929">
      <c r="C929" s="73"/>
      <c r="D929" s="58"/>
      <c r="F929" s="58"/>
      <c r="G929" s="130"/>
      <c r="J929" s="73"/>
    </row>
    <row r="930">
      <c r="C930" s="73"/>
      <c r="D930" s="58"/>
      <c r="F930" s="58"/>
      <c r="G930" s="130"/>
      <c r="J930" s="73"/>
    </row>
    <row r="931">
      <c r="C931" s="73"/>
      <c r="D931" s="58"/>
      <c r="F931" s="58"/>
      <c r="G931" s="130"/>
      <c r="J931" s="73"/>
    </row>
    <row r="932">
      <c r="C932" s="73"/>
      <c r="D932" s="58"/>
      <c r="F932" s="58"/>
      <c r="G932" s="130"/>
      <c r="J932" s="73"/>
    </row>
    <row r="933">
      <c r="C933" s="73"/>
      <c r="D933" s="58"/>
      <c r="F933" s="58"/>
      <c r="G933" s="130"/>
      <c r="J933" s="73"/>
    </row>
    <row r="934">
      <c r="C934" s="73"/>
      <c r="D934" s="58"/>
      <c r="F934" s="58"/>
      <c r="G934" s="130"/>
      <c r="J934" s="73"/>
    </row>
    <row r="935">
      <c r="C935" s="73"/>
      <c r="D935" s="58"/>
      <c r="F935" s="58"/>
      <c r="G935" s="130"/>
      <c r="J935" s="73"/>
    </row>
    <row r="936">
      <c r="C936" s="73"/>
      <c r="D936" s="58"/>
      <c r="F936" s="58"/>
      <c r="G936" s="130"/>
      <c r="J936" s="73"/>
    </row>
    <row r="937">
      <c r="C937" s="73"/>
      <c r="D937" s="58"/>
      <c r="F937" s="58"/>
      <c r="G937" s="130"/>
      <c r="J937" s="73"/>
    </row>
    <row r="938">
      <c r="C938" s="73"/>
      <c r="D938" s="58"/>
      <c r="F938" s="58"/>
      <c r="G938" s="130"/>
      <c r="J938" s="73"/>
    </row>
    <row r="939">
      <c r="C939" s="73"/>
      <c r="D939" s="58"/>
      <c r="F939" s="58"/>
      <c r="G939" s="130"/>
      <c r="J939" s="73"/>
    </row>
    <row r="940">
      <c r="C940" s="73"/>
      <c r="D940" s="58"/>
      <c r="F940" s="58"/>
      <c r="G940" s="130"/>
      <c r="J940" s="73"/>
    </row>
    <row r="941">
      <c r="C941" s="73"/>
      <c r="D941" s="58"/>
      <c r="F941" s="58"/>
      <c r="G941" s="130"/>
      <c r="J941" s="73"/>
    </row>
    <row r="942">
      <c r="C942" s="73"/>
      <c r="D942" s="58"/>
      <c r="F942" s="58"/>
      <c r="G942" s="130"/>
      <c r="J942" s="73"/>
    </row>
    <row r="943">
      <c r="C943" s="73"/>
      <c r="D943" s="58"/>
      <c r="F943" s="58"/>
      <c r="G943" s="130"/>
      <c r="J943" s="73"/>
    </row>
    <row r="944">
      <c r="C944" s="73"/>
      <c r="D944" s="58"/>
      <c r="F944" s="58"/>
      <c r="G944" s="130"/>
      <c r="J944" s="73"/>
    </row>
    <row r="945">
      <c r="C945" s="73"/>
      <c r="D945" s="58"/>
      <c r="F945" s="58"/>
      <c r="G945" s="130"/>
      <c r="J945" s="73"/>
    </row>
    <row r="946">
      <c r="C946" s="73"/>
      <c r="D946" s="58"/>
      <c r="F946" s="58"/>
      <c r="G946" s="130"/>
      <c r="J946" s="73"/>
    </row>
    <row r="947">
      <c r="C947" s="73"/>
      <c r="D947" s="58"/>
      <c r="F947" s="58"/>
      <c r="G947" s="130"/>
      <c r="J947" s="73"/>
    </row>
    <row r="948">
      <c r="C948" s="73"/>
      <c r="D948" s="58"/>
      <c r="F948" s="58"/>
      <c r="G948" s="130"/>
      <c r="J948" s="73"/>
    </row>
    <row r="949">
      <c r="C949" s="73"/>
      <c r="D949" s="58"/>
      <c r="F949" s="58"/>
      <c r="G949" s="130"/>
      <c r="J949" s="73"/>
    </row>
    <row r="950">
      <c r="C950" s="73"/>
      <c r="D950" s="58"/>
      <c r="F950" s="58"/>
      <c r="G950" s="130"/>
      <c r="J950" s="73"/>
    </row>
    <row r="951">
      <c r="C951" s="73"/>
      <c r="D951" s="58"/>
      <c r="F951" s="58"/>
      <c r="G951" s="130"/>
      <c r="J951" s="73"/>
    </row>
    <row r="952">
      <c r="C952" s="73"/>
      <c r="D952" s="58"/>
      <c r="F952" s="58"/>
      <c r="G952" s="130"/>
      <c r="J952" s="73"/>
    </row>
    <row r="953">
      <c r="C953" s="73"/>
      <c r="D953" s="58"/>
      <c r="F953" s="58"/>
      <c r="G953" s="130"/>
      <c r="J953" s="73"/>
    </row>
    <row r="954">
      <c r="C954" s="73"/>
      <c r="D954" s="58"/>
      <c r="F954" s="58"/>
      <c r="G954" s="130"/>
      <c r="J954" s="73"/>
    </row>
    <row r="955">
      <c r="C955" s="73"/>
      <c r="D955" s="58"/>
      <c r="F955" s="58"/>
      <c r="G955" s="130"/>
      <c r="J955" s="73"/>
    </row>
    <row r="956">
      <c r="C956" s="73"/>
      <c r="D956" s="58"/>
      <c r="F956" s="58"/>
      <c r="G956" s="130"/>
      <c r="J956" s="73"/>
    </row>
    <row r="957">
      <c r="C957" s="73"/>
      <c r="D957" s="58"/>
      <c r="F957" s="58"/>
      <c r="G957" s="130"/>
      <c r="J957" s="73"/>
    </row>
    <row r="958">
      <c r="C958" s="73"/>
      <c r="D958" s="58"/>
      <c r="F958" s="58"/>
      <c r="G958" s="130"/>
      <c r="J958" s="73"/>
    </row>
    <row r="959">
      <c r="C959" s="73"/>
      <c r="D959" s="58"/>
      <c r="F959" s="58"/>
      <c r="G959" s="130"/>
      <c r="J959" s="73"/>
    </row>
    <row r="960">
      <c r="C960" s="73"/>
      <c r="D960" s="58"/>
      <c r="F960" s="58"/>
      <c r="G960" s="130"/>
      <c r="J960" s="73"/>
    </row>
    <row r="961">
      <c r="C961" s="73"/>
      <c r="D961" s="58"/>
      <c r="F961" s="58"/>
      <c r="G961" s="130"/>
      <c r="J961" s="73"/>
    </row>
    <row r="962">
      <c r="C962" s="73"/>
      <c r="D962" s="58"/>
      <c r="F962" s="58"/>
      <c r="G962" s="130"/>
      <c r="J962" s="73"/>
    </row>
    <row r="963">
      <c r="C963" s="73"/>
      <c r="D963" s="58"/>
      <c r="F963" s="58"/>
      <c r="G963" s="130"/>
      <c r="J963" s="73"/>
    </row>
    <row r="964">
      <c r="C964" s="73"/>
      <c r="D964" s="58"/>
      <c r="F964" s="58"/>
      <c r="G964" s="130"/>
      <c r="J964" s="73"/>
    </row>
    <row r="965">
      <c r="C965" s="73"/>
      <c r="D965" s="58"/>
      <c r="F965" s="58"/>
      <c r="G965" s="130"/>
      <c r="J965" s="73"/>
    </row>
    <row r="966">
      <c r="C966" s="73"/>
      <c r="D966" s="58"/>
      <c r="F966" s="58"/>
      <c r="G966" s="130"/>
      <c r="J966" s="73"/>
    </row>
    <row r="967">
      <c r="C967" s="73"/>
      <c r="D967" s="58"/>
      <c r="F967" s="58"/>
      <c r="G967" s="130"/>
      <c r="J967" s="73"/>
    </row>
    <row r="968">
      <c r="C968" s="73"/>
      <c r="D968" s="58"/>
      <c r="F968" s="58"/>
      <c r="G968" s="130"/>
      <c r="J968" s="73"/>
    </row>
    <row r="969">
      <c r="C969" s="73"/>
      <c r="D969" s="58"/>
      <c r="F969" s="58"/>
      <c r="G969" s="130"/>
      <c r="J969" s="73"/>
    </row>
    <row r="970">
      <c r="C970" s="73"/>
      <c r="D970" s="58"/>
      <c r="F970" s="58"/>
      <c r="G970" s="130"/>
      <c r="J970" s="73"/>
    </row>
    <row r="971">
      <c r="C971" s="73"/>
      <c r="D971" s="58"/>
      <c r="F971" s="58"/>
      <c r="G971" s="130"/>
      <c r="J971" s="73"/>
    </row>
    <row r="972">
      <c r="C972" s="73"/>
      <c r="D972" s="58"/>
      <c r="F972" s="58"/>
      <c r="G972" s="130"/>
      <c r="J972" s="73"/>
    </row>
    <row r="973">
      <c r="C973" s="73"/>
      <c r="D973" s="58"/>
      <c r="F973" s="58"/>
      <c r="G973" s="130"/>
      <c r="J973" s="73"/>
    </row>
    <row r="974">
      <c r="C974" s="73"/>
      <c r="D974" s="58"/>
      <c r="F974" s="58"/>
      <c r="G974" s="130"/>
      <c r="J974" s="73"/>
    </row>
    <row r="975">
      <c r="C975" s="73"/>
      <c r="D975" s="58"/>
      <c r="F975" s="58"/>
      <c r="G975" s="130"/>
      <c r="J975" s="73"/>
    </row>
    <row r="976">
      <c r="C976" s="73"/>
      <c r="D976" s="58"/>
      <c r="F976" s="58"/>
      <c r="G976" s="130"/>
      <c r="J976" s="73"/>
    </row>
    <row r="977">
      <c r="C977" s="73"/>
      <c r="D977" s="58"/>
      <c r="F977" s="58"/>
      <c r="G977" s="130"/>
      <c r="J977" s="73"/>
    </row>
    <row r="978">
      <c r="C978" s="73"/>
      <c r="D978" s="58"/>
      <c r="F978" s="58"/>
      <c r="G978" s="130"/>
      <c r="J978" s="73"/>
    </row>
    <row r="979">
      <c r="C979" s="73"/>
      <c r="D979" s="58"/>
      <c r="F979" s="58"/>
      <c r="G979" s="130"/>
      <c r="J979" s="73"/>
    </row>
    <row r="980">
      <c r="C980" s="73"/>
      <c r="D980" s="58"/>
      <c r="F980" s="58"/>
      <c r="G980" s="130"/>
      <c r="J980" s="73"/>
    </row>
    <row r="981">
      <c r="C981" s="73"/>
      <c r="D981" s="58"/>
      <c r="F981" s="58"/>
      <c r="G981" s="130"/>
      <c r="J981" s="73"/>
    </row>
    <row r="982">
      <c r="C982" s="73"/>
      <c r="D982" s="58"/>
      <c r="F982" s="58"/>
      <c r="G982" s="130"/>
      <c r="J982" s="73"/>
    </row>
    <row r="983">
      <c r="C983" s="73"/>
      <c r="D983" s="58"/>
      <c r="F983" s="58"/>
      <c r="G983" s="130"/>
      <c r="J983" s="73"/>
    </row>
    <row r="984">
      <c r="C984" s="73"/>
      <c r="D984" s="58"/>
      <c r="F984" s="58"/>
      <c r="G984" s="130"/>
      <c r="J984" s="73"/>
    </row>
    <row r="985">
      <c r="C985" s="73"/>
      <c r="D985" s="58"/>
      <c r="F985" s="58"/>
      <c r="G985" s="130"/>
      <c r="J985" s="73"/>
    </row>
    <row r="986">
      <c r="C986" s="73"/>
      <c r="D986" s="58"/>
      <c r="F986" s="58"/>
      <c r="G986" s="130"/>
      <c r="J986" s="73"/>
    </row>
    <row r="987">
      <c r="C987" s="73"/>
      <c r="D987" s="58"/>
      <c r="F987" s="58"/>
      <c r="G987" s="130"/>
      <c r="J987" s="73"/>
    </row>
    <row r="988">
      <c r="C988" s="73"/>
      <c r="D988" s="58"/>
      <c r="F988" s="58"/>
      <c r="G988" s="130"/>
      <c r="J988" s="73"/>
    </row>
    <row r="989">
      <c r="C989" s="73"/>
      <c r="D989" s="58"/>
      <c r="F989" s="58"/>
      <c r="G989" s="130"/>
      <c r="J989" s="73"/>
    </row>
    <row r="990">
      <c r="C990" s="73"/>
      <c r="D990" s="58"/>
      <c r="F990" s="58"/>
      <c r="G990" s="130"/>
      <c r="J990" s="73"/>
    </row>
    <row r="991">
      <c r="C991" s="73"/>
      <c r="D991" s="58"/>
      <c r="F991" s="58"/>
      <c r="G991" s="130"/>
      <c r="J991" s="73"/>
    </row>
    <row r="992">
      <c r="C992" s="73"/>
      <c r="D992" s="58"/>
      <c r="F992" s="58"/>
      <c r="G992" s="130"/>
      <c r="J992" s="73"/>
    </row>
    <row r="993">
      <c r="C993" s="73"/>
      <c r="D993" s="58"/>
      <c r="F993" s="58"/>
      <c r="G993" s="130"/>
      <c r="J993" s="73"/>
    </row>
    <row r="994">
      <c r="C994" s="73"/>
      <c r="D994" s="58"/>
      <c r="F994" s="58"/>
      <c r="G994" s="130"/>
      <c r="J994" s="73"/>
    </row>
    <row r="995">
      <c r="C995" s="73"/>
      <c r="D995" s="58"/>
      <c r="F995" s="58"/>
      <c r="G995" s="130"/>
      <c r="J995" s="73"/>
    </row>
  </sheetData>
  <mergeCells count="15">
    <mergeCell ref="D9:D10"/>
    <mergeCell ref="H9:H10"/>
    <mergeCell ref="A11:A12"/>
    <mergeCell ref="B11:B12"/>
    <mergeCell ref="C11:C12"/>
    <mergeCell ref="D11:D12"/>
    <mergeCell ref="F11:F12"/>
    <mergeCell ref="J11:J12"/>
    <mergeCell ref="A1:J1"/>
    <mergeCell ref="A3:A5"/>
    <mergeCell ref="D3:D5"/>
    <mergeCell ref="J4:J5"/>
    <mergeCell ref="A6:A8"/>
    <mergeCell ref="D6:D8"/>
    <mergeCell ref="A9:A10"/>
  </mergeCells>
  <dataValidations>
    <dataValidation type="list" allowBlank="1" showErrorMessage="1" sqref="I3:I77">
      <formula1>"一般,R15,R18"</formula1>
    </dataValidation>
    <dataValidation type="list" allowBlank="1" showErrorMessage="1" sqref="B3:B11 B13:B77">
      <formula1>"第一天,第二天,第三天"</formula1>
    </dataValidation>
  </dataValidations>
  <hyperlinks>
    <hyperlink r:id="rId1" ref="H3"/>
    <hyperlink r:id="rId2" ref="H4"/>
    <hyperlink r:id="rId3" ref="H6"/>
    <hyperlink r:id="rId4" ref="H7"/>
    <hyperlink r:id="rId5" ref="H9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3.75"/>
    <col customWidth="1" min="3" max="3" width="20.63"/>
    <col customWidth="1" min="4" max="4" width="19.75"/>
    <col customWidth="1" min="5" max="5" width="23.0"/>
    <col customWidth="1" min="6" max="6" width="10.88"/>
    <col customWidth="1" min="7" max="7" width="15.38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6" t="s">
        <v>7</v>
      </c>
      <c r="G2" s="6" t="s">
        <v>8</v>
      </c>
    </row>
    <row r="3">
      <c r="A3" s="8" t="s">
        <v>10</v>
      </c>
      <c r="B3" s="10" t="s">
        <v>12</v>
      </c>
      <c r="C3" s="10" t="s">
        <v>14</v>
      </c>
      <c r="D3" s="12" t="s">
        <v>17</v>
      </c>
      <c r="E3" s="10" t="s">
        <v>19</v>
      </c>
      <c r="F3" s="19" t="s">
        <v>20</v>
      </c>
      <c r="G3" s="19" t="s">
        <v>29</v>
      </c>
    </row>
    <row r="4">
      <c r="A4" s="21" t="s">
        <v>31</v>
      </c>
      <c r="B4" s="21" t="s">
        <v>32</v>
      </c>
      <c r="C4" s="21" t="s">
        <v>33</v>
      </c>
      <c r="D4" s="23" t="s">
        <v>34</v>
      </c>
      <c r="E4" s="24"/>
      <c r="F4" s="28" t="s">
        <v>36</v>
      </c>
      <c r="G4" s="29" t="s">
        <v>43</v>
      </c>
    </row>
    <row r="5">
      <c r="A5" s="21" t="s">
        <v>44</v>
      </c>
      <c r="B5" s="21" t="s">
        <v>45</v>
      </c>
      <c r="C5" s="21" t="s">
        <v>46</v>
      </c>
      <c r="D5" s="23" t="s">
        <v>34</v>
      </c>
      <c r="E5" s="21" t="s">
        <v>49</v>
      </c>
      <c r="F5" s="28" t="s">
        <v>50</v>
      </c>
      <c r="G5" s="28" t="s">
        <v>51</v>
      </c>
    </row>
    <row r="6">
      <c r="A6" s="37" t="s">
        <v>55</v>
      </c>
      <c r="B6" s="37" t="s">
        <v>57</v>
      </c>
      <c r="C6" s="37" t="s">
        <v>58</v>
      </c>
      <c r="D6" s="39" t="s">
        <v>17</v>
      </c>
      <c r="E6" s="37" t="s">
        <v>59</v>
      </c>
      <c r="F6" s="46" t="s">
        <v>61</v>
      </c>
      <c r="G6" s="46" t="s">
        <v>66</v>
      </c>
    </row>
    <row r="7">
      <c r="A7" s="37" t="s">
        <v>72</v>
      </c>
      <c r="B7" s="37" t="s">
        <v>73</v>
      </c>
      <c r="C7" s="37" t="s">
        <v>75</v>
      </c>
      <c r="D7" s="37" t="s">
        <v>34</v>
      </c>
      <c r="E7" s="37" t="s">
        <v>76</v>
      </c>
      <c r="F7" s="46" t="s">
        <v>78</v>
      </c>
      <c r="G7" s="59" t="s">
        <v>81</v>
      </c>
    </row>
    <row r="8">
      <c r="A8" s="37" t="s">
        <v>82</v>
      </c>
      <c r="B8" s="37" t="s">
        <v>83</v>
      </c>
      <c r="C8" s="37" t="s">
        <v>84</v>
      </c>
      <c r="D8" s="39" t="s">
        <v>35</v>
      </c>
      <c r="E8" s="37" t="s">
        <v>87</v>
      </c>
      <c r="F8" s="46" t="s">
        <v>89</v>
      </c>
      <c r="G8" s="59" t="s">
        <v>91</v>
      </c>
    </row>
    <row r="9">
      <c r="A9" s="37" t="s">
        <v>92</v>
      </c>
      <c r="B9" s="37" t="s">
        <v>83</v>
      </c>
      <c r="C9" s="37" t="s">
        <v>93</v>
      </c>
      <c r="D9" s="37" t="s">
        <v>94</v>
      </c>
      <c r="E9" s="37" t="s">
        <v>95</v>
      </c>
      <c r="F9" s="46" t="s">
        <v>97</v>
      </c>
      <c r="G9" s="67"/>
    </row>
    <row r="10">
      <c r="A10" s="47"/>
      <c r="B10" s="47"/>
      <c r="C10" s="47"/>
      <c r="D10" s="47"/>
      <c r="E10" s="47"/>
      <c r="F10" s="67"/>
      <c r="G10" s="67"/>
    </row>
    <row r="11">
      <c r="A11" s="47"/>
      <c r="B11" s="47"/>
      <c r="C11" s="47"/>
      <c r="D11" s="47"/>
      <c r="E11" s="47"/>
      <c r="F11" s="67"/>
      <c r="G11" s="67"/>
    </row>
    <row r="12">
      <c r="A12" s="47"/>
      <c r="B12" s="47"/>
      <c r="C12" s="47"/>
      <c r="D12" s="47"/>
      <c r="E12" s="47"/>
      <c r="F12" s="67"/>
      <c r="G12" s="67"/>
    </row>
    <row r="13">
      <c r="A13" s="47"/>
      <c r="B13" s="47"/>
      <c r="C13" s="47"/>
      <c r="D13" s="47"/>
      <c r="E13" s="47"/>
      <c r="F13" s="67"/>
      <c r="G13" s="67"/>
    </row>
    <row r="14">
      <c r="A14" s="47"/>
      <c r="B14" s="47"/>
      <c r="C14" s="47"/>
      <c r="D14" s="47"/>
      <c r="E14" s="47"/>
      <c r="F14" s="67"/>
      <c r="G14" s="67"/>
    </row>
    <row r="15">
      <c r="A15" s="47"/>
      <c r="B15" s="47"/>
      <c r="C15" s="47"/>
      <c r="D15" s="47"/>
      <c r="E15" s="47"/>
      <c r="F15" s="67"/>
      <c r="G15" s="67"/>
    </row>
    <row r="16">
      <c r="A16" s="47"/>
      <c r="B16" s="47"/>
      <c r="C16" s="47"/>
      <c r="D16" s="47"/>
      <c r="E16" s="47"/>
      <c r="F16" s="67"/>
      <c r="G16" s="67"/>
    </row>
    <row r="17">
      <c r="A17" s="47"/>
      <c r="B17" s="47"/>
      <c r="C17" s="47"/>
      <c r="D17" s="47"/>
      <c r="E17" s="47"/>
      <c r="F17" s="67"/>
      <c r="G17" s="67"/>
    </row>
    <row r="18">
      <c r="A18" s="47"/>
      <c r="B18" s="47"/>
      <c r="C18" s="47"/>
      <c r="D18" s="47"/>
      <c r="E18" s="47"/>
      <c r="F18" s="67"/>
      <c r="G18" s="67"/>
    </row>
    <row r="19">
      <c r="A19" s="47"/>
      <c r="B19" s="47"/>
      <c r="C19" s="47"/>
      <c r="D19" s="47"/>
      <c r="E19" s="47"/>
      <c r="F19" s="67"/>
      <c r="G19" s="67"/>
    </row>
    <row r="20">
      <c r="A20" s="47"/>
      <c r="B20" s="47"/>
      <c r="C20" s="47"/>
      <c r="D20" s="47"/>
      <c r="E20" s="47"/>
      <c r="F20" s="67"/>
      <c r="G20" s="67"/>
    </row>
    <row r="21">
      <c r="A21" s="47"/>
      <c r="B21" s="47"/>
      <c r="C21" s="47"/>
      <c r="D21" s="47"/>
      <c r="E21" s="47"/>
      <c r="F21" s="67"/>
      <c r="G21" s="67"/>
    </row>
    <row r="22">
      <c r="A22" s="47"/>
      <c r="B22" s="47"/>
      <c r="C22" s="47"/>
      <c r="D22" s="47"/>
      <c r="E22" s="47"/>
      <c r="F22" s="67"/>
      <c r="G22" s="67"/>
    </row>
    <row r="23">
      <c r="A23" s="47"/>
      <c r="B23" s="47"/>
      <c r="C23" s="47"/>
      <c r="D23" s="47"/>
      <c r="E23" s="47"/>
      <c r="F23" s="67"/>
      <c r="G23" s="67"/>
    </row>
    <row r="24">
      <c r="A24" s="47"/>
      <c r="B24" s="47"/>
      <c r="C24" s="47"/>
      <c r="D24" s="47"/>
      <c r="E24" s="47"/>
      <c r="F24" s="67"/>
      <c r="G24" s="67"/>
    </row>
    <row r="25">
      <c r="A25" s="47"/>
      <c r="B25" s="47"/>
      <c r="C25" s="47"/>
      <c r="D25" s="47"/>
      <c r="E25" s="47"/>
      <c r="F25" s="67"/>
      <c r="G25" s="67"/>
    </row>
    <row r="26">
      <c r="A26" s="47"/>
      <c r="B26" s="47"/>
      <c r="C26" s="47"/>
      <c r="D26" s="47"/>
      <c r="E26" s="47"/>
      <c r="F26" s="67"/>
      <c r="G26" s="67"/>
    </row>
    <row r="27">
      <c r="A27" s="47"/>
      <c r="B27" s="47"/>
      <c r="C27" s="47"/>
      <c r="D27" s="47"/>
      <c r="E27" s="47"/>
      <c r="F27" s="67"/>
      <c r="G27" s="67"/>
    </row>
    <row r="28">
      <c r="A28" s="47"/>
      <c r="B28" s="47"/>
      <c r="C28" s="47"/>
      <c r="D28" s="47"/>
      <c r="E28" s="47"/>
      <c r="F28" s="67"/>
      <c r="G28" s="67"/>
    </row>
    <row r="29">
      <c r="A29" s="47"/>
      <c r="B29" s="47"/>
      <c r="C29" s="47"/>
      <c r="D29" s="47"/>
      <c r="E29" s="47"/>
      <c r="F29" s="67"/>
      <c r="G29" s="67"/>
    </row>
    <row r="30">
      <c r="A30" s="47"/>
      <c r="B30" s="47"/>
      <c r="C30" s="47"/>
      <c r="D30" s="47"/>
      <c r="E30" s="47"/>
      <c r="F30" s="67"/>
      <c r="G30" s="67"/>
    </row>
    <row r="31">
      <c r="A31" s="47"/>
      <c r="B31" s="47"/>
      <c r="C31" s="47"/>
      <c r="D31" s="47"/>
      <c r="E31" s="47"/>
      <c r="F31" s="67"/>
      <c r="G31" s="67"/>
    </row>
    <row r="32">
      <c r="A32" s="47"/>
      <c r="B32" s="47"/>
      <c r="C32" s="47"/>
      <c r="D32" s="47"/>
      <c r="E32" s="47"/>
      <c r="F32" s="67"/>
      <c r="G32" s="67"/>
    </row>
    <row r="33">
      <c r="A33" s="47"/>
      <c r="B33" s="47"/>
      <c r="C33" s="47"/>
      <c r="D33" s="47"/>
      <c r="E33" s="47"/>
      <c r="F33" s="67"/>
      <c r="G33" s="67"/>
    </row>
    <row r="34">
      <c r="A34" s="47"/>
      <c r="B34" s="47"/>
      <c r="C34" s="47"/>
      <c r="D34" s="47"/>
      <c r="E34" s="47"/>
      <c r="F34" s="67"/>
      <c r="G34" s="67"/>
    </row>
    <row r="35">
      <c r="A35" s="47"/>
      <c r="B35" s="47"/>
      <c r="C35" s="47"/>
      <c r="D35" s="47"/>
      <c r="E35" s="47"/>
      <c r="F35" s="67"/>
      <c r="G35" s="67"/>
    </row>
    <row r="36">
      <c r="A36" s="47"/>
      <c r="B36" s="47"/>
      <c r="C36" s="47"/>
      <c r="D36" s="47"/>
      <c r="E36" s="47"/>
      <c r="F36" s="67"/>
      <c r="G36" s="67"/>
    </row>
    <row r="37">
      <c r="A37" s="47"/>
      <c r="B37" s="47"/>
      <c r="C37" s="47"/>
      <c r="D37" s="47"/>
      <c r="E37" s="47"/>
      <c r="F37" s="67"/>
      <c r="G37" s="67"/>
    </row>
    <row r="38">
      <c r="A38" s="47"/>
      <c r="B38" s="47"/>
      <c r="C38" s="47"/>
      <c r="D38" s="47"/>
      <c r="E38" s="47"/>
      <c r="F38" s="67"/>
      <c r="G38" s="67"/>
    </row>
    <row r="39">
      <c r="A39" s="47"/>
      <c r="B39" s="47"/>
      <c r="C39" s="47"/>
      <c r="D39" s="47"/>
      <c r="E39" s="47"/>
      <c r="F39" s="67"/>
      <c r="G39" s="67"/>
    </row>
    <row r="40">
      <c r="A40" s="47"/>
      <c r="B40" s="47"/>
      <c r="C40" s="47"/>
      <c r="D40" s="47"/>
      <c r="E40" s="47"/>
      <c r="F40" s="67"/>
      <c r="G40" s="67"/>
    </row>
    <row r="41">
      <c r="A41" s="47"/>
      <c r="B41" s="47"/>
      <c r="C41" s="47"/>
      <c r="D41" s="47"/>
      <c r="E41" s="47"/>
      <c r="F41" s="67"/>
      <c r="G41" s="67"/>
    </row>
    <row r="42">
      <c r="A42" s="47"/>
      <c r="B42" s="47"/>
      <c r="C42" s="47"/>
      <c r="D42" s="47"/>
      <c r="E42" s="47"/>
      <c r="F42" s="67"/>
      <c r="G42" s="67"/>
    </row>
    <row r="43">
      <c r="A43" s="47"/>
      <c r="B43" s="47"/>
      <c r="C43" s="47"/>
      <c r="D43" s="47"/>
      <c r="E43" s="47"/>
      <c r="F43" s="67"/>
      <c r="G43" s="67"/>
    </row>
    <row r="44">
      <c r="A44" s="47"/>
      <c r="B44" s="47"/>
      <c r="C44" s="47"/>
      <c r="D44" s="47"/>
      <c r="E44" s="47"/>
      <c r="F44" s="67"/>
      <c r="G44" s="67"/>
    </row>
    <row r="45">
      <c r="A45" s="47"/>
      <c r="B45" s="47"/>
      <c r="C45" s="47"/>
      <c r="D45" s="47"/>
      <c r="E45" s="47"/>
      <c r="F45" s="67"/>
      <c r="G45" s="67"/>
    </row>
    <row r="46">
      <c r="A46" s="47"/>
      <c r="B46" s="47"/>
      <c r="C46" s="47"/>
      <c r="D46" s="47"/>
      <c r="E46" s="47"/>
      <c r="F46" s="67"/>
      <c r="G46" s="67"/>
    </row>
    <row r="47">
      <c r="A47" s="47"/>
      <c r="B47" s="47"/>
      <c r="C47" s="47"/>
      <c r="D47" s="47"/>
      <c r="E47" s="47"/>
      <c r="F47" s="67"/>
      <c r="G47" s="67"/>
    </row>
    <row r="48">
      <c r="A48" s="47"/>
      <c r="B48" s="47"/>
      <c r="C48" s="47"/>
      <c r="D48" s="47"/>
      <c r="E48" s="47"/>
      <c r="F48" s="67"/>
      <c r="G48" s="67"/>
    </row>
    <row r="49">
      <c r="A49" s="47"/>
      <c r="B49" s="47"/>
      <c r="C49" s="47"/>
      <c r="D49" s="47"/>
      <c r="E49" s="47"/>
      <c r="F49" s="67"/>
      <c r="G49" s="67"/>
    </row>
    <row r="50">
      <c r="A50" s="47"/>
      <c r="B50" s="47"/>
      <c r="C50" s="47"/>
      <c r="D50" s="47"/>
      <c r="E50" s="47"/>
      <c r="F50" s="67"/>
      <c r="G50" s="67"/>
    </row>
    <row r="51">
      <c r="A51" s="47"/>
      <c r="B51" s="47"/>
      <c r="C51" s="47"/>
      <c r="D51" s="47"/>
      <c r="E51" s="47"/>
      <c r="F51" s="67"/>
      <c r="G51" s="67"/>
    </row>
    <row r="52">
      <c r="A52" s="47"/>
      <c r="B52" s="47"/>
      <c r="C52" s="47"/>
      <c r="D52" s="47"/>
      <c r="E52" s="47"/>
      <c r="F52" s="67"/>
      <c r="G52" s="67"/>
    </row>
    <row r="53">
      <c r="A53" s="47"/>
      <c r="B53" s="47"/>
      <c r="C53" s="47"/>
      <c r="D53" s="47"/>
      <c r="E53" s="47"/>
      <c r="F53" s="67"/>
      <c r="G53" s="67"/>
    </row>
    <row r="54">
      <c r="A54" s="47"/>
      <c r="B54" s="47"/>
      <c r="C54" s="47"/>
      <c r="D54" s="47"/>
      <c r="E54" s="47"/>
      <c r="F54" s="67"/>
      <c r="G54" s="67"/>
    </row>
    <row r="55">
      <c r="A55" s="47"/>
      <c r="B55" s="47"/>
      <c r="C55" s="47"/>
      <c r="D55" s="47"/>
      <c r="E55" s="47"/>
      <c r="F55" s="67"/>
      <c r="G55" s="67"/>
    </row>
    <row r="56">
      <c r="A56" s="47"/>
      <c r="B56" s="47"/>
      <c r="C56" s="47"/>
      <c r="D56" s="47"/>
      <c r="E56" s="47"/>
      <c r="F56" s="67"/>
      <c r="G56" s="67"/>
    </row>
    <row r="57">
      <c r="A57" s="47"/>
      <c r="B57" s="47"/>
      <c r="C57" s="47"/>
      <c r="D57" s="47"/>
      <c r="E57" s="47"/>
      <c r="F57" s="67"/>
      <c r="G57" s="67"/>
    </row>
    <row r="58">
      <c r="A58" s="47"/>
      <c r="B58" s="47"/>
      <c r="C58" s="47"/>
      <c r="D58" s="47"/>
      <c r="E58" s="47"/>
      <c r="F58" s="67"/>
      <c r="G58" s="67"/>
    </row>
    <row r="59">
      <c r="A59" s="47"/>
      <c r="B59" s="47"/>
      <c r="C59" s="47"/>
      <c r="D59" s="47"/>
      <c r="E59" s="47"/>
      <c r="F59" s="67"/>
      <c r="G59" s="67"/>
    </row>
    <row r="60">
      <c r="A60" s="47"/>
      <c r="B60" s="47"/>
      <c r="C60" s="47"/>
      <c r="D60" s="47"/>
      <c r="E60" s="47"/>
      <c r="F60" s="67"/>
      <c r="G60" s="67"/>
    </row>
    <row r="61">
      <c r="A61" s="47"/>
      <c r="B61" s="47"/>
      <c r="C61" s="47"/>
      <c r="D61" s="47"/>
      <c r="E61" s="47"/>
      <c r="F61" s="67"/>
      <c r="G61" s="67"/>
    </row>
    <row r="62">
      <c r="A62" s="47"/>
      <c r="B62" s="47"/>
      <c r="C62" s="47"/>
      <c r="D62" s="47"/>
      <c r="E62" s="47"/>
      <c r="F62" s="67"/>
      <c r="G62" s="67"/>
    </row>
    <row r="63">
      <c r="A63" s="47"/>
      <c r="B63" s="47"/>
      <c r="C63" s="47"/>
      <c r="D63" s="47"/>
      <c r="E63" s="47"/>
      <c r="F63" s="67"/>
      <c r="G63" s="67"/>
    </row>
    <row r="64">
      <c r="A64" s="47"/>
      <c r="B64" s="47"/>
      <c r="C64" s="47"/>
      <c r="D64" s="47"/>
      <c r="E64" s="47"/>
      <c r="F64" s="67"/>
      <c r="G64" s="67"/>
    </row>
    <row r="65">
      <c r="A65" s="47"/>
      <c r="B65" s="47"/>
      <c r="C65" s="47"/>
      <c r="D65" s="47"/>
      <c r="E65" s="47"/>
      <c r="F65" s="67"/>
      <c r="G65" s="67"/>
    </row>
    <row r="66">
      <c r="A66" s="47"/>
      <c r="B66" s="47"/>
      <c r="C66" s="47"/>
      <c r="D66" s="47"/>
      <c r="E66" s="47"/>
      <c r="F66" s="67"/>
      <c r="G66" s="67"/>
    </row>
    <row r="67">
      <c r="A67" s="47"/>
      <c r="B67" s="47"/>
      <c r="C67" s="47"/>
      <c r="D67" s="47"/>
      <c r="E67" s="47"/>
      <c r="F67" s="67"/>
      <c r="G67" s="67"/>
    </row>
    <row r="68">
      <c r="A68" s="47"/>
      <c r="B68" s="47"/>
      <c r="C68" s="47"/>
      <c r="D68" s="47"/>
      <c r="E68" s="47"/>
      <c r="F68" s="67"/>
      <c r="G68" s="67"/>
    </row>
    <row r="69">
      <c r="A69" s="47"/>
      <c r="B69" s="47"/>
      <c r="C69" s="47"/>
      <c r="D69" s="47"/>
      <c r="E69" s="47"/>
      <c r="F69" s="67"/>
      <c r="G69" s="67"/>
    </row>
    <row r="70">
      <c r="A70" s="47"/>
      <c r="B70" s="47"/>
      <c r="C70" s="47"/>
      <c r="D70" s="47"/>
      <c r="E70" s="47"/>
      <c r="F70" s="67"/>
      <c r="G70" s="67"/>
    </row>
    <row r="71">
      <c r="A71" s="47"/>
      <c r="B71" s="47"/>
      <c r="C71" s="47"/>
      <c r="D71" s="47"/>
      <c r="E71" s="47"/>
      <c r="F71" s="67"/>
      <c r="G71" s="67"/>
    </row>
    <row r="72">
      <c r="A72" s="47"/>
      <c r="B72" s="47"/>
      <c r="C72" s="47"/>
      <c r="D72" s="47"/>
      <c r="E72" s="47"/>
      <c r="F72" s="67"/>
      <c r="G72" s="67"/>
    </row>
    <row r="73">
      <c r="A73" s="47"/>
      <c r="B73" s="47"/>
      <c r="C73" s="47"/>
      <c r="D73" s="47"/>
      <c r="E73" s="47"/>
      <c r="F73" s="67"/>
      <c r="G73" s="67"/>
    </row>
    <row r="74">
      <c r="A74" s="47"/>
      <c r="B74" s="47"/>
      <c r="C74" s="47"/>
      <c r="D74" s="47"/>
      <c r="E74" s="47"/>
      <c r="F74" s="67"/>
      <c r="G74" s="67"/>
    </row>
    <row r="75">
      <c r="A75" s="47"/>
      <c r="B75" s="47"/>
      <c r="C75" s="47"/>
      <c r="D75" s="47"/>
      <c r="E75" s="47"/>
      <c r="F75" s="67"/>
      <c r="G75" s="67"/>
    </row>
    <row r="76">
      <c r="A76" s="47"/>
      <c r="B76" s="47"/>
      <c r="C76" s="47"/>
      <c r="D76" s="47"/>
      <c r="E76" s="47"/>
      <c r="F76" s="67"/>
      <c r="G76" s="67"/>
    </row>
    <row r="77">
      <c r="A77" s="47"/>
      <c r="B77" s="47"/>
      <c r="C77" s="47"/>
      <c r="D77" s="47"/>
      <c r="E77" s="47"/>
      <c r="F77" s="67"/>
      <c r="G77" s="67"/>
    </row>
    <row r="78">
      <c r="A78" s="47"/>
      <c r="B78" s="47"/>
      <c r="C78" s="47"/>
      <c r="D78" s="47"/>
      <c r="E78" s="47"/>
      <c r="F78" s="67"/>
      <c r="G78" s="67"/>
    </row>
    <row r="79">
      <c r="A79" s="47"/>
      <c r="B79" s="47"/>
      <c r="C79" s="47"/>
      <c r="D79" s="47"/>
      <c r="E79" s="47"/>
      <c r="F79" s="67"/>
      <c r="G79" s="67"/>
    </row>
    <row r="80">
      <c r="A80" s="47"/>
      <c r="B80" s="47"/>
      <c r="C80" s="47"/>
      <c r="D80" s="47"/>
      <c r="E80" s="47"/>
      <c r="F80" s="67"/>
      <c r="G80" s="67"/>
    </row>
    <row r="81">
      <c r="A81" s="47"/>
      <c r="B81" s="47"/>
      <c r="C81" s="47"/>
      <c r="D81" s="47"/>
      <c r="E81" s="47"/>
      <c r="F81" s="67"/>
      <c r="G81" s="67"/>
    </row>
    <row r="82">
      <c r="A82" s="47"/>
      <c r="B82" s="47"/>
      <c r="C82" s="47"/>
      <c r="D82" s="47"/>
      <c r="E82" s="47"/>
      <c r="F82" s="67"/>
      <c r="G82" s="67"/>
    </row>
    <row r="83">
      <c r="A83" s="47"/>
      <c r="B83" s="47"/>
      <c r="C83" s="47"/>
      <c r="D83" s="47"/>
      <c r="E83" s="47"/>
      <c r="F83" s="67"/>
      <c r="G83" s="67"/>
    </row>
    <row r="84">
      <c r="A84" s="47"/>
      <c r="B84" s="47"/>
      <c r="C84" s="47"/>
      <c r="D84" s="47"/>
      <c r="E84" s="47"/>
      <c r="F84" s="67"/>
      <c r="G84" s="67"/>
    </row>
    <row r="85">
      <c r="A85" s="47"/>
      <c r="B85" s="47"/>
      <c r="C85" s="47"/>
      <c r="D85" s="47"/>
      <c r="E85" s="47"/>
      <c r="F85" s="67"/>
      <c r="G85" s="67"/>
    </row>
    <row r="86">
      <c r="A86" s="47"/>
      <c r="B86" s="47"/>
      <c r="C86" s="47"/>
      <c r="D86" s="47"/>
      <c r="E86" s="47"/>
      <c r="F86" s="67"/>
      <c r="G86" s="67"/>
    </row>
    <row r="87">
      <c r="A87" s="47"/>
      <c r="B87" s="47"/>
      <c r="C87" s="47"/>
      <c r="D87" s="47"/>
      <c r="E87" s="47"/>
      <c r="F87" s="67"/>
      <c r="G87" s="67"/>
    </row>
    <row r="88">
      <c r="A88" s="47"/>
      <c r="B88" s="47"/>
      <c r="C88" s="47"/>
      <c r="D88" s="47"/>
      <c r="E88" s="47"/>
      <c r="F88" s="67"/>
      <c r="G88" s="67"/>
    </row>
    <row r="89">
      <c r="A89" s="47"/>
      <c r="B89" s="47"/>
      <c r="C89" s="47"/>
      <c r="D89" s="47"/>
      <c r="E89" s="47"/>
      <c r="F89" s="67"/>
      <c r="G89" s="67"/>
    </row>
    <row r="90">
      <c r="A90" s="47"/>
      <c r="B90" s="47"/>
      <c r="C90" s="47"/>
      <c r="D90" s="47"/>
      <c r="E90" s="47"/>
      <c r="F90" s="67"/>
      <c r="G90" s="67"/>
    </row>
    <row r="91">
      <c r="A91" s="47"/>
      <c r="B91" s="47"/>
      <c r="C91" s="47"/>
      <c r="D91" s="47"/>
      <c r="E91" s="47"/>
      <c r="F91" s="67"/>
      <c r="G91" s="67"/>
    </row>
    <row r="92">
      <c r="A92" s="47"/>
      <c r="B92" s="47"/>
      <c r="C92" s="47"/>
      <c r="D92" s="47"/>
      <c r="E92" s="47"/>
      <c r="F92" s="67"/>
      <c r="G92" s="67"/>
    </row>
    <row r="93">
      <c r="A93" s="47"/>
      <c r="B93" s="47"/>
      <c r="C93" s="47"/>
      <c r="D93" s="47"/>
      <c r="E93" s="47"/>
      <c r="F93" s="67"/>
      <c r="G93" s="67"/>
    </row>
    <row r="94">
      <c r="A94" s="47"/>
      <c r="B94" s="47"/>
      <c r="C94" s="47"/>
      <c r="D94" s="47"/>
      <c r="E94" s="47"/>
      <c r="F94" s="67"/>
      <c r="G94" s="67"/>
    </row>
    <row r="95">
      <c r="A95" s="47"/>
      <c r="B95" s="47"/>
      <c r="C95" s="47"/>
      <c r="D95" s="47"/>
      <c r="E95" s="47"/>
      <c r="F95" s="67"/>
      <c r="G95" s="67"/>
    </row>
    <row r="96">
      <c r="A96" s="47"/>
      <c r="B96" s="47"/>
      <c r="C96" s="47"/>
      <c r="D96" s="47"/>
      <c r="E96" s="47"/>
      <c r="F96" s="67"/>
      <c r="G96" s="67"/>
    </row>
    <row r="97">
      <c r="A97" s="47"/>
      <c r="B97" s="47"/>
      <c r="C97" s="47"/>
      <c r="D97" s="47"/>
      <c r="E97" s="47"/>
      <c r="F97" s="67"/>
      <c r="G97" s="67"/>
    </row>
    <row r="98">
      <c r="A98" s="47"/>
      <c r="B98" s="47"/>
      <c r="C98" s="47"/>
      <c r="D98" s="47"/>
      <c r="E98" s="47"/>
      <c r="F98" s="67"/>
      <c r="G98" s="67"/>
    </row>
    <row r="99">
      <c r="A99" s="47"/>
      <c r="B99" s="47"/>
      <c r="C99" s="47"/>
      <c r="D99" s="47"/>
      <c r="E99" s="47"/>
      <c r="F99" s="67"/>
      <c r="G99" s="67"/>
    </row>
    <row r="100">
      <c r="A100" s="47"/>
      <c r="B100" s="47"/>
      <c r="C100" s="47"/>
      <c r="D100" s="47"/>
      <c r="E100" s="47"/>
      <c r="F100" s="67"/>
      <c r="G100" s="67"/>
    </row>
    <row r="101">
      <c r="A101" s="47"/>
      <c r="B101" s="47"/>
      <c r="C101" s="47"/>
      <c r="D101" s="47"/>
      <c r="E101" s="47"/>
      <c r="F101" s="67"/>
      <c r="G101" s="67"/>
    </row>
    <row r="102">
      <c r="A102" s="47"/>
      <c r="B102" s="47"/>
      <c r="C102" s="47"/>
      <c r="D102" s="47"/>
      <c r="E102" s="47"/>
      <c r="F102" s="67"/>
      <c r="G102" s="67"/>
    </row>
    <row r="103">
      <c r="A103" s="47"/>
      <c r="B103" s="47"/>
      <c r="C103" s="47"/>
      <c r="D103" s="47"/>
      <c r="E103" s="47"/>
      <c r="F103" s="67"/>
      <c r="G103" s="67"/>
    </row>
    <row r="104">
      <c r="A104" s="47"/>
      <c r="B104" s="47"/>
      <c r="C104" s="47"/>
      <c r="D104" s="47"/>
      <c r="E104" s="47"/>
      <c r="F104" s="67"/>
      <c r="G104" s="67"/>
    </row>
    <row r="105">
      <c r="A105" s="47"/>
      <c r="B105" s="47"/>
      <c r="C105" s="47"/>
      <c r="D105" s="47"/>
      <c r="E105" s="47"/>
      <c r="F105" s="67"/>
      <c r="G105" s="67"/>
    </row>
    <row r="106">
      <c r="A106" s="47"/>
      <c r="B106" s="47"/>
      <c r="C106" s="47"/>
      <c r="D106" s="47"/>
      <c r="E106" s="47"/>
      <c r="F106" s="67"/>
      <c r="G106" s="67"/>
    </row>
    <row r="107">
      <c r="A107" s="47"/>
      <c r="B107" s="47"/>
      <c r="C107" s="47"/>
      <c r="D107" s="47"/>
      <c r="E107" s="47"/>
      <c r="F107" s="67"/>
      <c r="G107" s="67"/>
    </row>
    <row r="108">
      <c r="A108" s="47"/>
      <c r="B108" s="47"/>
      <c r="C108" s="47"/>
      <c r="D108" s="47"/>
      <c r="E108" s="47"/>
      <c r="F108" s="67"/>
      <c r="G108" s="67"/>
    </row>
    <row r="109">
      <c r="A109" s="47"/>
      <c r="B109" s="47"/>
      <c r="C109" s="47"/>
      <c r="D109" s="47"/>
      <c r="E109" s="47"/>
      <c r="F109" s="67"/>
      <c r="G109" s="67"/>
    </row>
    <row r="110">
      <c r="A110" s="47"/>
      <c r="B110" s="47"/>
      <c r="C110" s="47"/>
      <c r="D110" s="47"/>
      <c r="E110" s="47"/>
      <c r="F110" s="67"/>
      <c r="G110" s="67"/>
    </row>
    <row r="111">
      <c r="A111" s="47"/>
      <c r="B111" s="47"/>
      <c r="C111" s="47"/>
      <c r="D111" s="47"/>
      <c r="E111" s="47"/>
      <c r="F111" s="67"/>
      <c r="G111" s="67"/>
    </row>
    <row r="112">
      <c r="A112" s="47"/>
      <c r="B112" s="47"/>
      <c r="C112" s="47"/>
      <c r="D112" s="47"/>
      <c r="E112" s="47"/>
      <c r="F112" s="67"/>
      <c r="G112" s="67"/>
    </row>
    <row r="113">
      <c r="A113" s="47"/>
      <c r="B113" s="47"/>
      <c r="C113" s="47"/>
      <c r="D113" s="47"/>
      <c r="E113" s="47"/>
      <c r="F113" s="67"/>
      <c r="G113" s="67"/>
    </row>
    <row r="114">
      <c r="A114" s="47"/>
      <c r="B114" s="47"/>
      <c r="C114" s="47"/>
      <c r="D114" s="47"/>
      <c r="E114" s="47"/>
      <c r="F114" s="67"/>
      <c r="G114" s="67"/>
    </row>
    <row r="115">
      <c r="A115" s="47"/>
      <c r="B115" s="47"/>
      <c r="C115" s="47"/>
      <c r="D115" s="47"/>
      <c r="E115" s="47"/>
      <c r="F115" s="67"/>
      <c r="G115" s="67"/>
    </row>
    <row r="116">
      <c r="A116" s="47"/>
      <c r="B116" s="47"/>
      <c r="C116" s="47"/>
      <c r="D116" s="47"/>
      <c r="E116" s="47"/>
      <c r="F116" s="67"/>
      <c r="G116" s="67"/>
    </row>
    <row r="117">
      <c r="A117" s="47"/>
      <c r="B117" s="47"/>
      <c r="C117" s="47"/>
      <c r="D117" s="47"/>
      <c r="E117" s="47"/>
      <c r="F117" s="67"/>
      <c r="G117" s="67"/>
    </row>
    <row r="118">
      <c r="A118" s="47"/>
      <c r="B118" s="47"/>
      <c r="C118" s="47"/>
      <c r="D118" s="47"/>
      <c r="E118" s="47"/>
      <c r="F118" s="67"/>
      <c r="G118" s="67"/>
    </row>
    <row r="119">
      <c r="A119" s="47"/>
      <c r="B119" s="47"/>
      <c r="C119" s="47"/>
      <c r="D119" s="47"/>
      <c r="E119" s="47"/>
      <c r="F119" s="67"/>
      <c r="G119" s="67"/>
    </row>
    <row r="120">
      <c r="A120" s="47"/>
      <c r="B120" s="47"/>
      <c r="C120" s="47"/>
      <c r="D120" s="47"/>
      <c r="E120" s="47"/>
      <c r="F120" s="67"/>
      <c r="G120" s="67"/>
    </row>
    <row r="121">
      <c r="A121" s="47"/>
      <c r="B121" s="47"/>
      <c r="C121" s="47"/>
      <c r="D121" s="47"/>
      <c r="E121" s="47"/>
      <c r="F121" s="67"/>
      <c r="G121" s="67"/>
    </row>
    <row r="122">
      <c r="A122" s="47"/>
      <c r="B122" s="47"/>
      <c r="C122" s="47"/>
      <c r="D122" s="47"/>
      <c r="E122" s="47"/>
      <c r="F122" s="67"/>
      <c r="G122" s="67"/>
    </row>
    <row r="123">
      <c r="A123" s="47"/>
      <c r="B123" s="47"/>
      <c r="C123" s="47"/>
      <c r="D123" s="47"/>
      <c r="E123" s="47"/>
      <c r="F123" s="67"/>
      <c r="G123" s="67"/>
    </row>
    <row r="124">
      <c r="A124" s="47"/>
      <c r="B124" s="47"/>
      <c r="C124" s="47"/>
      <c r="D124" s="47"/>
      <c r="E124" s="47"/>
      <c r="F124" s="67"/>
      <c r="G124" s="67"/>
    </row>
    <row r="125">
      <c r="A125" s="47"/>
      <c r="B125" s="47"/>
      <c r="C125" s="47"/>
      <c r="D125" s="47"/>
      <c r="E125" s="47"/>
      <c r="F125" s="67"/>
      <c r="G125" s="67"/>
    </row>
    <row r="126">
      <c r="A126" s="47"/>
      <c r="B126" s="47"/>
      <c r="C126" s="47"/>
      <c r="D126" s="47"/>
      <c r="E126" s="47"/>
      <c r="F126" s="67"/>
      <c r="G126" s="67"/>
    </row>
    <row r="127">
      <c r="A127" s="47"/>
      <c r="B127" s="47"/>
      <c r="C127" s="47"/>
      <c r="D127" s="47"/>
      <c r="E127" s="47"/>
      <c r="F127" s="67"/>
      <c r="G127" s="67"/>
    </row>
    <row r="128">
      <c r="A128" s="47"/>
      <c r="B128" s="47"/>
      <c r="C128" s="47"/>
      <c r="D128" s="47"/>
      <c r="E128" s="47"/>
      <c r="F128" s="67"/>
      <c r="G128" s="67"/>
    </row>
    <row r="129">
      <c r="A129" s="47"/>
      <c r="B129" s="47"/>
      <c r="C129" s="47"/>
      <c r="D129" s="47"/>
      <c r="E129" s="47"/>
      <c r="F129" s="67"/>
      <c r="G129" s="67"/>
    </row>
    <row r="130">
      <c r="A130" s="47"/>
      <c r="B130" s="47"/>
      <c r="C130" s="47"/>
      <c r="D130" s="47"/>
      <c r="E130" s="47"/>
      <c r="F130" s="67"/>
      <c r="G130" s="67"/>
    </row>
    <row r="131">
      <c r="A131" s="47"/>
      <c r="B131" s="47"/>
      <c r="C131" s="47"/>
      <c r="D131" s="47"/>
      <c r="E131" s="47"/>
      <c r="F131" s="67"/>
      <c r="G131" s="67"/>
    </row>
    <row r="132">
      <c r="A132" s="47"/>
      <c r="B132" s="47"/>
      <c r="C132" s="47"/>
      <c r="D132" s="47"/>
      <c r="E132" s="47"/>
      <c r="F132" s="67"/>
      <c r="G132" s="67"/>
    </row>
    <row r="133">
      <c r="A133" s="47"/>
      <c r="B133" s="47"/>
      <c r="C133" s="47"/>
      <c r="D133" s="47"/>
      <c r="E133" s="47"/>
      <c r="F133" s="67"/>
      <c r="G133" s="67"/>
    </row>
    <row r="134">
      <c r="A134" s="47"/>
      <c r="B134" s="47"/>
      <c r="C134" s="47"/>
      <c r="D134" s="47"/>
      <c r="E134" s="47"/>
      <c r="F134" s="67"/>
      <c r="G134" s="67"/>
    </row>
    <row r="135">
      <c r="A135" s="47"/>
      <c r="B135" s="47"/>
      <c r="C135" s="47"/>
      <c r="D135" s="47"/>
      <c r="E135" s="47"/>
      <c r="F135" s="67"/>
      <c r="G135" s="67"/>
    </row>
    <row r="136">
      <c r="A136" s="47"/>
      <c r="B136" s="47"/>
      <c r="C136" s="47"/>
      <c r="D136" s="47"/>
      <c r="E136" s="47"/>
      <c r="F136" s="67"/>
      <c r="G136" s="67"/>
    </row>
    <row r="137">
      <c r="A137" s="47"/>
      <c r="B137" s="47"/>
      <c r="C137" s="47"/>
      <c r="D137" s="47"/>
      <c r="E137" s="47"/>
      <c r="F137" s="67"/>
      <c r="G137" s="67"/>
    </row>
    <row r="138">
      <c r="A138" s="47"/>
      <c r="B138" s="47"/>
      <c r="C138" s="47"/>
      <c r="D138" s="47"/>
      <c r="E138" s="47"/>
      <c r="F138" s="67"/>
      <c r="G138" s="67"/>
    </row>
    <row r="139">
      <c r="A139" s="47"/>
      <c r="B139" s="47"/>
      <c r="C139" s="47"/>
      <c r="D139" s="47"/>
      <c r="E139" s="47"/>
      <c r="F139" s="67"/>
      <c r="G139" s="67"/>
    </row>
    <row r="140">
      <c r="A140" s="47"/>
      <c r="B140" s="47"/>
      <c r="C140" s="47"/>
      <c r="D140" s="47"/>
      <c r="E140" s="47"/>
      <c r="F140" s="67"/>
      <c r="G140" s="67"/>
    </row>
    <row r="141">
      <c r="A141" s="47"/>
      <c r="B141" s="47"/>
      <c r="C141" s="47"/>
      <c r="D141" s="47"/>
      <c r="E141" s="47"/>
      <c r="F141" s="67"/>
      <c r="G141" s="67"/>
    </row>
    <row r="142">
      <c r="A142" s="47"/>
      <c r="B142" s="47"/>
      <c r="C142" s="47"/>
      <c r="D142" s="47"/>
      <c r="E142" s="47"/>
      <c r="F142" s="67"/>
      <c r="G142" s="67"/>
    </row>
    <row r="143">
      <c r="A143" s="47"/>
      <c r="B143" s="47"/>
      <c r="C143" s="47"/>
      <c r="D143" s="47"/>
      <c r="E143" s="47"/>
      <c r="F143" s="67"/>
      <c r="G143" s="67"/>
    </row>
    <row r="144">
      <c r="A144" s="47"/>
      <c r="B144" s="47"/>
      <c r="C144" s="47"/>
      <c r="D144" s="47"/>
      <c r="E144" s="47"/>
      <c r="F144" s="67"/>
      <c r="G144" s="67"/>
    </row>
    <row r="145">
      <c r="A145" s="47"/>
      <c r="B145" s="47"/>
      <c r="C145" s="47"/>
      <c r="D145" s="47"/>
      <c r="E145" s="47"/>
      <c r="F145" s="67"/>
      <c r="G145" s="67"/>
    </row>
    <row r="146">
      <c r="A146" s="47"/>
      <c r="B146" s="47"/>
      <c r="C146" s="47"/>
      <c r="D146" s="47"/>
      <c r="E146" s="47"/>
      <c r="F146" s="67"/>
      <c r="G146" s="67"/>
    </row>
    <row r="147">
      <c r="A147" s="47"/>
      <c r="B147" s="47"/>
      <c r="C147" s="47"/>
      <c r="D147" s="47"/>
      <c r="E147" s="47"/>
      <c r="F147" s="67"/>
      <c r="G147" s="67"/>
    </row>
    <row r="148">
      <c r="A148" s="47"/>
      <c r="B148" s="47"/>
      <c r="C148" s="47"/>
      <c r="D148" s="47"/>
      <c r="E148" s="47"/>
      <c r="F148" s="67"/>
      <c r="G148" s="67"/>
    </row>
    <row r="149">
      <c r="A149" s="47"/>
      <c r="B149" s="47"/>
      <c r="C149" s="47"/>
      <c r="D149" s="47"/>
      <c r="E149" s="47"/>
      <c r="F149" s="67"/>
      <c r="G149" s="67"/>
    </row>
    <row r="150">
      <c r="A150" s="47"/>
      <c r="B150" s="47"/>
      <c r="C150" s="47"/>
      <c r="D150" s="47"/>
      <c r="E150" s="47"/>
      <c r="F150" s="67"/>
      <c r="G150" s="67"/>
    </row>
    <row r="151">
      <c r="A151" s="47"/>
      <c r="B151" s="47"/>
      <c r="C151" s="47"/>
      <c r="D151" s="47"/>
      <c r="E151" s="47"/>
      <c r="F151" s="67"/>
      <c r="G151" s="67"/>
    </row>
    <row r="152">
      <c r="A152" s="47"/>
      <c r="B152" s="47"/>
      <c r="C152" s="47"/>
      <c r="D152" s="47"/>
      <c r="E152" s="47"/>
      <c r="F152" s="67"/>
      <c r="G152" s="67"/>
    </row>
    <row r="153">
      <c r="A153" s="47"/>
      <c r="B153" s="47"/>
      <c r="C153" s="47"/>
      <c r="D153" s="47"/>
      <c r="E153" s="47"/>
      <c r="F153" s="67"/>
      <c r="G153" s="67"/>
    </row>
    <row r="154">
      <c r="A154" s="47"/>
      <c r="B154" s="47"/>
      <c r="C154" s="47"/>
      <c r="D154" s="47"/>
      <c r="E154" s="47"/>
      <c r="F154" s="67"/>
      <c r="G154" s="67"/>
    </row>
    <row r="155">
      <c r="A155" s="47"/>
      <c r="B155" s="47"/>
      <c r="C155" s="47"/>
      <c r="D155" s="47"/>
      <c r="E155" s="47"/>
      <c r="F155" s="67"/>
      <c r="G155" s="67"/>
    </row>
    <row r="156">
      <c r="A156" s="47"/>
      <c r="B156" s="47"/>
      <c r="C156" s="47"/>
      <c r="D156" s="47"/>
      <c r="E156" s="47"/>
      <c r="F156" s="67"/>
      <c r="G156" s="67"/>
    </row>
    <row r="157">
      <c r="A157" s="47"/>
      <c r="B157" s="47"/>
      <c r="C157" s="47"/>
      <c r="D157" s="47"/>
      <c r="E157" s="47"/>
      <c r="F157" s="67"/>
      <c r="G157" s="67"/>
    </row>
    <row r="158">
      <c r="A158" s="47"/>
      <c r="B158" s="47"/>
      <c r="C158" s="47"/>
      <c r="D158" s="47"/>
      <c r="E158" s="47"/>
      <c r="F158" s="67"/>
      <c r="G158" s="67"/>
    </row>
    <row r="159">
      <c r="A159" s="47"/>
      <c r="B159" s="47"/>
      <c r="C159" s="47"/>
      <c r="D159" s="47"/>
      <c r="E159" s="47"/>
      <c r="F159" s="67"/>
      <c r="G159" s="67"/>
    </row>
    <row r="160">
      <c r="A160" s="47"/>
      <c r="B160" s="47"/>
      <c r="C160" s="47"/>
      <c r="D160" s="47"/>
      <c r="E160" s="47"/>
      <c r="F160" s="67"/>
      <c r="G160" s="67"/>
    </row>
    <row r="161">
      <c r="A161" s="47"/>
      <c r="B161" s="47"/>
      <c r="C161" s="47"/>
      <c r="D161" s="47"/>
      <c r="E161" s="47"/>
      <c r="F161" s="67"/>
      <c r="G161" s="67"/>
    </row>
    <row r="162">
      <c r="A162" s="47"/>
      <c r="B162" s="47"/>
      <c r="C162" s="47"/>
      <c r="D162" s="47"/>
      <c r="E162" s="47"/>
      <c r="F162" s="67"/>
      <c r="G162" s="67"/>
    </row>
    <row r="163">
      <c r="A163" s="47"/>
      <c r="B163" s="47"/>
      <c r="C163" s="47"/>
      <c r="D163" s="47"/>
      <c r="E163" s="47"/>
      <c r="F163" s="67"/>
      <c r="G163" s="67"/>
    </row>
    <row r="164">
      <c r="A164" s="47"/>
      <c r="B164" s="47"/>
      <c r="C164" s="47"/>
      <c r="D164" s="47"/>
      <c r="E164" s="47"/>
      <c r="F164" s="67"/>
      <c r="G164" s="67"/>
    </row>
    <row r="165">
      <c r="A165" s="47"/>
      <c r="B165" s="47"/>
      <c r="C165" s="47"/>
      <c r="D165" s="47"/>
      <c r="E165" s="47"/>
      <c r="F165" s="67"/>
      <c r="G165" s="67"/>
    </row>
    <row r="166">
      <c r="A166" s="47"/>
      <c r="B166" s="47"/>
      <c r="C166" s="47"/>
      <c r="D166" s="47"/>
      <c r="E166" s="47"/>
      <c r="F166" s="67"/>
      <c r="G166" s="67"/>
    </row>
    <row r="167">
      <c r="A167" s="47"/>
      <c r="B167" s="47"/>
      <c r="C167" s="47"/>
      <c r="D167" s="47"/>
      <c r="E167" s="47"/>
      <c r="F167" s="67"/>
      <c r="G167" s="67"/>
    </row>
    <row r="168">
      <c r="A168" s="47"/>
      <c r="B168" s="47"/>
      <c r="C168" s="47"/>
      <c r="D168" s="47"/>
      <c r="E168" s="47"/>
      <c r="F168" s="67"/>
      <c r="G168" s="67"/>
    </row>
    <row r="169">
      <c r="A169" s="47"/>
      <c r="B169" s="47"/>
      <c r="C169" s="47"/>
      <c r="D169" s="47"/>
      <c r="E169" s="47"/>
      <c r="F169" s="67"/>
      <c r="G169" s="67"/>
    </row>
    <row r="170">
      <c r="A170" s="47"/>
      <c r="B170" s="47"/>
      <c r="C170" s="47"/>
      <c r="D170" s="47"/>
      <c r="E170" s="47"/>
      <c r="F170" s="67"/>
      <c r="G170" s="67"/>
    </row>
    <row r="171">
      <c r="A171" s="47"/>
      <c r="B171" s="47"/>
      <c r="C171" s="47"/>
      <c r="D171" s="47"/>
      <c r="E171" s="47"/>
      <c r="F171" s="67"/>
      <c r="G171" s="67"/>
    </row>
    <row r="172">
      <c r="A172" s="47"/>
      <c r="B172" s="47"/>
      <c r="C172" s="47"/>
      <c r="D172" s="47"/>
      <c r="E172" s="47"/>
      <c r="F172" s="67"/>
      <c r="G172" s="67"/>
    </row>
    <row r="173">
      <c r="A173" s="47"/>
      <c r="B173" s="47"/>
      <c r="C173" s="47"/>
      <c r="D173" s="47"/>
      <c r="E173" s="47"/>
      <c r="F173" s="67"/>
      <c r="G173" s="67"/>
    </row>
    <row r="174">
      <c r="A174" s="47"/>
      <c r="B174" s="47"/>
      <c r="C174" s="47"/>
      <c r="D174" s="47"/>
      <c r="E174" s="47"/>
      <c r="F174" s="67"/>
      <c r="G174" s="67"/>
    </row>
    <row r="175">
      <c r="A175" s="47"/>
      <c r="B175" s="47"/>
      <c r="C175" s="47"/>
      <c r="D175" s="47"/>
      <c r="E175" s="47"/>
      <c r="F175" s="67"/>
      <c r="G175" s="67"/>
    </row>
    <row r="176">
      <c r="A176" s="47"/>
      <c r="B176" s="47"/>
      <c r="C176" s="47"/>
      <c r="D176" s="47"/>
      <c r="E176" s="47"/>
      <c r="F176" s="67"/>
      <c r="G176" s="67"/>
    </row>
    <row r="177">
      <c r="A177" s="47"/>
      <c r="B177" s="47"/>
      <c r="C177" s="47"/>
      <c r="D177" s="47"/>
      <c r="E177" s="47"/>
      <c r="F177" s="67"/>
      <c r="G177" s="67"/>
    </row>
    <row r="178">
      <c r="A178" s="47"/>
      <c r="B178" s="47"/>
      <c r="C178" s="47"/>
      <c r="D178" s="47"/>
      <c r="E178" s="47"/>
      <c r="F178" s="67"/>
      <c r="G178" s="67"/>
    </row>
    <row r="179">
      <c r="A179" s="47"/>
      <c r="B179" s="47"/>
      <c r="C179" s="47"/>
      <c r="D179" s="47"/>
      <c r="E179" s="47"/>
      <c r="F179" s="67"/>
      <c r="G179" s="67"/>
    </row>
    <row r="180">
      <c r="A180" s="47"/>
      <c r="B180" s="47"/>
      <c r="C180" s="47"/>
      <c r="D180" s="47"/>
      <c r="E180" s="47"/>
      <c r="F180" s="67"/>
      <c r="G180" s="67"/>
    </row>
    <row r="181">
      <c r="A181" s="47"/>
      <c r="B181" s="47"/>
      <c r="C181" s="47"/>
      <c r="D181" s="47"/>
      <c r="E181" s="47"/>
      <c r="F181" s="67"/>
      <c r="G181" s="67"/>
    </row>
    <row r="182">
      <c r="A182" s="47"/>
      <c r="B182" s="47"/>
      <c r="C182" s="47"/>
      <c r="D182" s="47"/>
      <c r="E182" s="47"/>
      <c r="F182" s="67"/>
      <c r="G182" s="67"/>
    </row>
    <row r="183">
      <c r="A183" s="47"/>
      <c r="B183" s="47"/>
      <c r="C183" s="47"/>
      <c r="D183" s="47"/>
      <c r="E183" s="47"/>
      <c r="F183" s="67"/>
      <c r="G183" s="67"/>
    </row>
    <row r="184">
      <c r="A184" s="47"/>
      <c r="B184" s="47"/>
      <c r="C184" s="47"/>
      <c r="D184" s="47"/>
      <c r="E184" s="47"/>
      <c r="F184" s="67"/>
      <c r="G184" s="67"/>
    </row>
    <row r="185">
      <c r="A185" s="47"/>
      <c r="B185" s="47"/>
      <c r="C185" s="47"/>
      <c r="D185" s="47"/>
      <c r="E185" s="47"/>
      <c r="F185" s="67"/>
      <c r="G185" s="67"/>
    </row>
    <row r="186">
      <c r="A186" s="47"/>
      <c r="B186" s="47"/>
      <c r="C186" s="47"/>
      <c r="D186" s="47"/>
      <c r="E186" s="47"/>
      <c r="F186" s="67"/>
      <c r="G186" s="67"/>
    </row>
    <row r="187">
      <c r="A187" s="47"/>
      <c r="B187" s="47"/>
      <c r="C187" s="47"/>
      <c r="D187" s="47"/>
      <c r="E187" s="47"/>
      <c r="F187" s="67"/>
      <c r="G187" s="67"/>
    </row>
    <row r="188">
      <c r="A188" s="47"/>
      <c r="B188" s="47"/>
      <c r="C188" s="47"/>
      <c r="D188" s="47"/>
      <c r="E188" s="47"/>
      <c r="F188" s="67"/>
      <c r="G188" s="67"/>
    </row>
    <row r="189">
      <c r="A189" s="47"/>
      <c r="B189" s="47"/>
      <c r="C189" s="47"/>
      <c r="D189" s="47"/>
      <c r="E189" s="47"/>
      <c r="F189" s="67"/>
      <c r="G189" s="67"/>
    </row>
    <row r="190">
      <c r="A190" s="47"/>
      <c r="B190" s="47"/>
      <c r="C190" s="47"/>
      <c r="D190" s="47"/>
      <c r="E190" s="47"/>
      <c r="F190" s="67"/>
      <c r="G190" s="67"/>
    </row>
    <row r="191">
      <c r="A191" s="47"/>
      <c r="B191" s="47"/>
      <c r="C191" s="47"/>
      <c r="D191" s="47"/>
      <c r="E191" s="47"/>
      <c r="F191" s="67"/>
      <c r="G191" s="67"/>
    </row>
    <row r="192">
      <c r="A192" s="47"/>
      <c r="B192" s="47"/>
      <c r="C192" s="47"/>
      <c r="D192" s="47"/>
      <c r="E192" s="47"/>
      <c r="F192" s="67"/>
      <c r="G192" s="67"/>
    </row>
    <row r="193">
      <c r="A193" s="47"/>
      <c r="B193" s="47"/>
      <c r="C193" s="47"/>
      <c r="D193" s="47"/>
      <c r="E193" s="47"/>
      <c r="F193" s="67"/>
      <c r="G193" s="67"/>
    </row>
    <row r="194">
      <c r="A194" s="47"/>
      <c r="B194" s="47"/>
      <c r="C194" s="47"/>
      <c r="D194" s="47"/>
      <c r="E194" s="47"/>
      <c r="F194" s="67"/>
      <c r="G194" s="67"/>
    </row>
    <row r="195">
      <c r="A195" s="47"/>
      <c r="B195" s="47"/>
      <c r="C195" s="47"/>
      <c r="D195" s="47"/>
      <c r="E195" s="47"/>
      <c r="F195" s="67"/>
      <c r="G195" s="67"/>
    </row>
    <row r="196">
      <c r="A196" s="47"/>
      <c r="B196" s="47"/>
      <c r="C196" s="47"/>
      <c r="D196" s="47"/>
      <c r="E196" s="47"/>
      <c r="F196" s="67"/>
      <c r="G196" s="67"/>
    </row>
    <row r="197">
      <c r="A197" s="47"/>
      <c r="B197" s="47"/>
      <c r="C197" s="47"/>
      <c r="D197" s="47"/>
      <c r="E197" s="47"/>
      <c r="F197" s="67"/>
      <c r="G197" s="67"/>
    </row>
    <row r="198">
      <c r="A198" s="47"/>
      <c r="B198" s="47"/>
      <c r="C198" s="47"/>
      <c r="D198" s="47"/>
      <c r="E198" s="47"/>
      <c r="F198" s="67"/>
      <c r="G198" s="67"/>
    </row>
    <row r="199">
      <c r="A199" s="47"/>
      <c r="B199" s="47"/>
      <c r="C199" s="47"/>
      <c r="D199" s="47"/>
      <c r="E199" s="47"/>
      <c r="F199" s="67"/>
      <c r="G199" s="67"/>
    </row>
    <row r="200">
      <c r="A200" s="47"/>
      <c r="B200" s="47"/>
      <c r="C200" s="47"/>
      <c r="D200" s="47"/>
      <c r="E200" s="47"/>
      <c r="F200" s="67"/>
      <c r="G200" s="67"/>
    </row>
    <row r="201">
      <c r="A201" s="47"/>
      <c r="B201" s="47"/>
      <c r="C201" s="47"/>
      <c r="D201" s="47"/>
      <c r="E201" s="47"/>
      <c r="F201" s="67"/>
      <c r="G201" s="67"/>
    </row>
    <row r="202">
      <c r="A202" s="47"/>
      <c r="B202" s="47"/>
      <c r="C202" s="47"/>
      <c r="D202" s="47"/>
      <c r="E202" s="47"/>
      <c r="F202" s="67"/>
      <c r="G202" s="67"/>
    </row>
    <row r="203">
      <c r="A203" s="47"/>
      <c r="B203" s="47"/>
      <c r="C203" s="47"/>
      <c r="D203" s="47"/>
      <c r="E203" s="47"/>
      <c r="F203" s="67"/>
      <c r="G203" s="67"/>
    </row>
    <row r="204">
      <c r="A204" s="47"/>
      <c r="B204" s="47"/>
      <c r="C204" s="47"/>
      <c r="D204" s="47"/>
      <c r="E204" s="47"/>
      <c r="F204" s="67"/>
      <c r="G204" s="67"/>
    </row>
    <row r="205">
      <c r="A205" s="47"/>
      <c r="B205" s="47"/>
      <c r="C205" s="47"/>
      <c r="D205" s="47"/>
      <c r="E205" s="47"/>
      <c r="F205" s="67"/>
      <c r="G205" s="67"/>
    </row>
    <row r="206">
      <c r="A206" s="47"/>
      <c r="B206" s="47"/>
      <c r="C206" s="47"/>
      <c r="D206" s="47"/>
      <c r="E206" s="47"/>
      <c r="F206" s="67"/>
      <c r="G206" s="67"/>
    </row>
    <row r="207">
      <c r="A207" s="47"/>
      <c r="B207" s="47"/>
      <c r="C207" s="47"/>
      <c r="D207" s="47"/>
      <c r="E207" s="47"/>
      <c r="F207" s="67"/>
      <c r="G207" s="67"/>
    </row>
    <row r="208">
      <c r="A208" s="47"/>
      <c r="B208" s="47"/>
      <c r="C208" s="47"/>
      <c r="D208" s="47"/>
      <c r="E208" s="47"/>
      <c r="F208" s="67"/>
      <c r="G208" s="67"/>
    </row>
    <row r="209">
      <c r="A209" s="47"/>
      <c r="B209" s="47"/>
      <c r="C209" s="47"/>
      <c r="D209" s="47"/>
      <c r="E209" s="47"/>
      <c r="F209" s="67"/>
      <c r="G209" s="67"/>
    </row>
    <row r="210">
      <c r="A210" s="47"/>
      <c r="B210" s="47"/>
      <c r="C210" s="47"/>
      <c r="D210" s="47"/>
      <c r="E210" s="47"/>
      <c r="F210" s="67"/>
      <c r="G210" s="67"/>
    </row>
    <row r="211">
      <c r="A211" s="47"/>
      <c r="B211" s="47"/>
      <c r="C211" s="47"/>
      <c r="D211" s="47"/>
      <c r="E211" s="47"/>
      <c r="F211" s="67"/>
      <c r="G211" s="67"/>
    </row>
    <row r="212">
      <c r="A212" s="47"/>
      <c r="B212" s="47"/>
      <c r="C212" s="47"/>
      <c r="D212" s="47"/>
      <c r="E212" s="47"/>
      <c r="F212" s="67"/>
      <c r="G212" s="67"/>
    </row>
    <row r="213">
      <c r="A213" s="47"/>
      <c r="B213" s="47"/>
      <c r="C213" s="47"/>
      <c r="D213" s="47"/>
      <c r="E213" s="47"/>
      <c r="F213" s="67"/>
      <c r="G213" s="67"/>
    </row>
    <row r="214">
      <c r="A214" s="47"/>
      <c r="B214" s="47"/>
      <c r="C214" s="47"/>
      <c r="D214" s="47"/>
      <c r="E214" s="47"/>
      <c r="F214" s="67"/>
      <c r="G214" s="67"/>
    </row>
    <row r="215">
      <c r="A215" s="47"/>
      <c r="B215" s="47"/>
      <c r="C215" s="47"/>
      <c r="D215" s="47"/>
      <c r="E215" s="47"/>
      <c r="F215" s="67"/>
      <c r="G215" s="67"/>
    </row>
    <row r="216">
      <c r="A216" s="47"/>
      <c r="B216" s="47"/>
      <c r="C216" s="47"/>
      <c r="D216" s="47"/>
      <c r="E216" s="47"/>
      <c r="F216" s="67"/>
      <c r="G216" s="67"/>
    </row>
    <row r="217">
      <c r="A217" s="47"/>
      <c r="B217" s="47"/>
      <c r="C217" s="47"/>
      <c r="D217" s="47"/>
      <c r="E217" s="47"/>
      <c r="F217" s="67"/>
      <c r="G217" s="67"/>
    </row>
    <row r="218">
      <c r="A218" s="47"/>
      <c r="B218" s="47"/>
      <c r="C218" s="47"/>
      <c r="D218" s="47"/>
      <c r="E218" s="47"/>
      <c r="F218" s="67"/>
      <c r="G218" s="67"/>
    </row>
    <row r="219">
      <c r="A219" s="47"/>
      <c r="B219" s="47"/>
      <c r="C219" s="47"/>
      <c r="D219" s="47"/>
      <c r="E219" s="47"/>
      <c r="F219" s="67"/>
      <c r="G219" s="67"/>
    </row>
    <row r="220">
      <c r="A220" s="47"/>
      <c r="B220" s="47"/>
      <c r="C220" s="47"/>
      <c r="D220" s="47"/>
      <c r="E220" s="47"/>
      <c r="F220" s="67"/>
      <c r="G220" s="67"/>
    </row>
    <row r="221">
      <c r="A221" s="47"/>
      <c r="B221" s="47"/>
      <c r="C221" s="47"/>
      <c r="D221" s="47"/>
      <c r="E221" s="47"/>
      <c r="F221" s="67"/>
      <c r="G221" s="67"/>
    </row>
    <row r="222">
      <c r="A222" s="47"/>
      <c r="B222" s="47"/>
      <c r="C222" s="47"/>
      <c r="D222" s="47"/>
      <c r="E222" s="47"/>
      <c r="F222" s="67"/>
      <c r="G222" s="67"/>
    </row>
    <row r="223">
      <c r="A223" s="47"/>
      <c r="B223" s="47"/>
      <c r="C223" s="47"/>
      <c r="D223" s="47"/>
      <c r="E223" s="47"/>
      <c r="F223" s="67"/>
      <c r="G223" s="67"/>
    </row>
    <row r="224">
      <c r="A224" s="47"/>
      <c r="B224" s="47"/>
      <c r="C224" s="47"/>
      <c r="D224" s="47"/>
      <c r="E224" s="47"/>
      <c r="F224" s="67"/>
      <c r="G224" s="67"/>
    </row>
    <row r="225">
      <c r="A225" s="47"/>
      <c r="B225" s="47"/>
      <c r="C225" s="47"/>
      <c r="D225" s="47"/>
      <c r="E225" s="47"/>
      <c r="F225" s="67"/>
      <c r="G225" s="67"/>
    </row>
    <row r="226">
      <c r="A226" s="47"/>
      <c r="B226" s="47"/>
      <c r="C226" s="47"/>
      <c r="D226" s="47"/>
      <c r="E226" s="47"/>
      <c r="F226" s="67"/>
      <c r="G226" s="67"/>
    </row>
    <row r="227">
      <c r="A227" s="47"/>
      <c r="B227" s="47"/>
      <c r="C227" s="47"/>
      <c r="D227" s="47"/>
      <c r="E227" s="47"/>
      <c r="F227" s="67"/>
      <c r="G227" s="67"/>
    </row>
    <row r="228">
      <c r="A228" s="47"/>
      <c r="B228" s="47"/>
      <c r="C228" s="47"/>
      <c r="D228" s="47"/>
      <c r="E228" s="47"/>
      <c r="F228" s="67"/>
      <c r="G228" s="67"/>
    </row>
    <row r="229">
      <c r="A229" s="47"/>
      <c r="B229" s="47"/>
      <c r="C229" s="47"/>
      <c r="D229" s="47"/>
      <c r="E229" s="47"/>
      <c r="F229" s="67"/>
      <c r="G229" s="67"/>
    </row>
    <row r="230">
      <c r="A230" s="47"/>
      <c r="B230" s="47"/>
      <c r="C230" s="47"/>
      <c r="D230" s="47"/>
      <c r="E230" s="47"/>
      <c r="F230" s="67"/>
      <c r="G230" s="67"/>
    </row>
    <row r="231">
      <c r="A231" s="47"/>
      <c r="B231" s="47"/>
      <c r="C231" s="47"/>
      <c r="D231" s="47"/>
      <c r="E231" s="47"/>
      <c r="F231" s="67"/>
      <c r="G231" s="67"/>
    </row>
    <row r="232">
      <c r="A232" s="47"/>
      <c r="B232" s="47"/>
      <c r="C232" s="47"/>
      <c r="D232" s="47"/>
      <c r="E232" s="47"/>
      <c r="F232" s="67"/>
      <c r="G232" s="67"/>
    </row>
    <row r="233">
      <c r="A233" s="47"/>
      <c r="B233" s="47"/>
      <c r="C233" s="47"/>
      <c r="D233" s="47"/>
      <c r="E233" s="47"/>
      <c r="F233" s="67"/>
      <c r="G233" s="67"/>
    </row>
    <row r="234">
      <c r="A234" s="47"/>
      <c r="B234" s="47"/>
      <c r="C234" s="47"/>
      <c r="D234" s="47"/>
      <c r="E234" s="47"/>
      <c r="F234" s="67"/>
      <c r="G234" s="67"/>
    </row>
    <row r="235">
      <c r="A235" s="47"/>
      <c r="B235" s="47"/>
      <c r="C235" s="47"/>
      <c r="D235" s="47"/>
      <c r="E235" s="47"/>
      <c r="F235" s="67"/>
      <c r="G235" s="67"/>
    </row>
    <row r="236">
      <c r="A236" s="47"/>
      <c r="B236" s="47"/>
      <c r="C236" s="47"/>
      <c r="D236" s="47"/>
      <c r="E236" s="47"/>
      <c r="F236" s="67"/>
      <c r="G236" s="67"/>
    </row>
    <row r="237">
      <c r="A237" s="47"/>
      <c r="B237" s="47"/>
      <c r="C237" s="47"/>
      <c r="D237" s="47"/>
      <c r="E237" s="47"/>
      <c r="F237" s="67"/>
      <c r="G237" s="67"/>
    </row>
    <row r="238">
      <c r="A238" s="47"/>
      <c r="B238" s="47"/>
      <c r="C238" s="47"/>
      <c r="D238" s="47"/>
      <c r="E238" s="47"/>
      <c r="F238" s="67"/>
      <c r="G238" s="67"/>
    </row>
    <row r="239">
      <c r="A239" s="47"/>
      <c r="B239" s="47"/>
      <c r="C239" s="47"/>
      <c r="D239" s="47"/>
      <c r="E239" s="47"/>
      <c r="F239" s="67"/>
      <c r="G239" s="67"/>
    </row>
    <row r="240">
      <c r="A240" s="47"/>
      <c r="B240" s="47"/>
      <c r="C240" s="47"/>
      <c r="D240" s="47"/>
      <c r="E240" s="47"/>
      <c r="F240" s="67"/>
      <c r="G240" s="67"/>
    </row>
    <row r="241">
      <c r="A241" s="47"/>
      <c r="B241" s="47"/>
      <c r="C241" s="47"/>
      <c r="D241" s="47"/>
      <c r="E241" s="47"/>
      <c r="F241" s="67"/>
      <c r="G241" s="67"/>
    </row>
    <row r="242">
      <c r="A242" s="47"/>
      <c r="B242" s="47"/>
      <c r="C242" s="47"/>
      <c r="D242" s="47"/>
      <c r="E242" s="47"/>
      <c r="F242" s="67"/>
      <c r="G242" s="67"/>
    </row>
    <row r="243">
      <c r="A243" s="47"/>
      <c r="B243" s="47"/>
      <c r="C243" s="47"/>
      <c r="D243" s="47"/>
      <c r="E243" s="47"/>
      <c r="F243" s="67"/>
      <c r="G243" s="67"/>
    </row>
    <row r="244">
      <c r="A244" s="47"/>
      <c r="B244" s="47"/>
      <c r="C244" s="47"/>
      <c r="D244" s="47"/>
      <c r="E244" s="47"/>
      <c r="F244" s="67"/>
      <c r="G244" s="67"/>
    </row>
    <row r="245">
      <c r="A245" s="47"/>
      <c r="B245" s="47"/>
      <c r="C245" s="47"/>
      <c r="D245" s="47"/>
      <c r="E245" s="47"/>
      <c r="F245" s="67"/>
      <c r="G245" s="67"/>
    </row>
    <row r="246">
      <c r="A246" s="47"/>
      <c r="B246" s="47"/>
      <c r="C246" s="47"/>
      <c r="D246" s="47"/>
      <c r="E246" s="47"/>
      <c r="F246" s="67"/>
      <c r="G246" s="67"/>
    </row>
    <row r="247">
      <c r="A247" s="47"/>
      <c r="B247" s="47"/>
      <c r="C247" s="47"/>
      <c r="D247" s="47"/>
      <c r="E247" s="47"/>
      <c r="F247" s="67"/>
      <c r="G247" s="67"/>
    </row>
    <row r="248">
      <c r="A248" s="47"/>
      <c r="B248" s="47"/>
      <c r="C248" s="47"/>
      <c r="D248" s="47"/>
      <c r="E248" s="47"/>
      <c r="F248" s="67"/>
      <c r="G248" s="67"/>
    </row>
    <row r="249">
      <c r="A249" s="47"/>
      <c r="B249" s="47"/>
      <c r="C249" s="47"/>
      <c r="D249" s="47"/>
      <c r="E249" s="47"/>
      <c r="F249" s="67"/>
      <c r="G249" s="67"/>
    </row>
    <row r="250">
      <c r="A250" s="47"/>
      <c r="B250" s="47"/>
      <c r="C250" s="47"/>
      <c r="D250" s="47"/>
      <c r="E250" s="47"/>
      <c r="F250" s="67"/>
      <c r="G250" s="67"/>
    </row>
    <row r="251">
      <c r="A251" s="47"/>
      <c r="B251" s="47"/>
      <c r="C251" s="47"/>
      <c r="D251" s="47"/>
      <c r="E251" s="47"/>
      <c r="F251" s="67"/>
      <c r="G251" s="67"/>
    </row>
    <row r="252">
      <c r="A252" s="47"/>
      <c r="B252" s="47"/>
      <c r="C252" s="47"/>
      <c r="D252" s="47"/>
      <c r="E252" s="47"/>
      <c r="F252" s="67"/>
      <c r="G252" s="67"/>
    </row>
    <row r="253">
      <c r="A253" s="47"/>
      <c r="B253" s="47"/>
      <c r="C253" s="47"/>
      <c r="D253" s="47"/>
      <c r="E253" s="47"/>
      <c r="F253" s="67"/>
      <c r="G253" s="67"/>
    </row>
    <row r="254">
      <c r="A254" s="47"/>
      <c r="B254" s="47"/>
      <c r="C254" s="47"/>
      <c r="D254" s="47"/>
      <c r="E254" s="47"/>
      <c r="F254" s="67"/>
      <c r="G254" s="67"/>
    </row>
    <row r="255">
      <c r="A255" s="47"/>
      <c r="B255" s="47"/>
      <c r="C255" s="47"/>
      <c r="D255" s="47"/>
      <c r="E255" s="47"/>
      <c r="F255" s="67"/>
      <c r="G255" s="67"/>
    </row>
    <row r="256">
      <c r="A256" s="47"/>
      <c r="B256" s="47"/>
      <c r="C256" s="47"/>
      <c r="D256" s="47"/>
      <c r="E256" s="47"/>
      <c r="F256" s="67"/>
      <c r="G256" s="67"/>
    </row>
    <row r="257">
      <c r="A257" s="47"/>
      <c r="B257" s="47"/>
      <c r="C257" s="47"/>
      <c r="D257" s="47"/>
      <c r="E257" s="47"/>
      <c r="F257" s="67"/>
      <c r="G257" s="67"/>
    </row>
    <row r="258">
      <c r="A258" s="47"/>
      <c r="B258" s="47"/>
      <c r="C258" s="47"/>
      <c r="D258" s="47"/>
      <c r="E258" s="47"/>
      <c r="F258" s="67"/>
      <c r="G258" s="67"/>
    </row>
    <row r="259">
      <c r="A259" s="47"/>
      <c r="B259" s="47"/>
      <c r="C259" s="47"/>
      <c r="D259" s="47"/>
      <c r="E259" s="47"/>
      <c r="F259" s="67"/>
      <c r="G259" s="67"/>
    </row>
    <row r="260">
      <c r="A260" s="47"/>
      <c r="B260" s="47"/>
      <c r="C260" s="47"/>
      <c r="D260" s="47"/>
      <c r="E260" s="47"/>
      <c r="F260" s="67"/>
      <c r="G260" s="67"/>
    </row>
    <row r="261">
      <c r="A261" s="47"/>
      <c r="B261" s="47"/>
      <c r="C261" s="47"/>
      <c r="D261" s="47"/>
      <c r="E261" s="47"/>
      <c r="F261" s="67"/>
      <c r="G261" s="67"/>
    </row>
    <row r="262">
      <c r="A262" s="47"/>
      <c r="B262" s="47"/>
      <c r="C262" s="47"/>
      <c r="D262" s="47"/>
      <c r="E262" s="47"/>
      <c r="F262" s="67"/>
      <c r="G262" s="67"/>
    </row>
    <row r="263">
      <c r="A263" s="47"/>
      <c r="B263" s="47"/>
      <c r="C263" s="47"/>
      <c r="D263" s="47"/>
      <c r="E263" s="47"/>
      <c r="F263" s="67"/>
      <c r="G263" s="67"/>
    </row>
    <row r="264">
      <c r="A264" s="47"/>
      <c r="B264" s="47"/>
      <c r="C264" s="47"/>
      <c r="D264" s="47"/>
      <c r="E264" s="47"/>
      <c r="F264" s="67"/>
      <c r="G264" s="67"/>
    </row>
    <row r="265">
      <c r="A265" s="47"/>
      <c r="B265" s="47"/>
      <c r="C265" s="47"/>
      <c r="D265" s="47"/>
      <c r="E265" s="47"/>
      <c r="F265" s="67"/>
      <c r="G265" s="67"/>
    </row>
    <row r="266">
      <c r="A266" s="47"/>
      <c r="B266" s="47"/>
      <c r="C266" s="47"/>
      <c r="D266" s="47"/>
      <c r="E266" s="47"/>
      <c r="F266" s="67"/>
      <c r="G266" s="67"/>
    </row>
    <row r="267">
      <c r="A267" s="47"/>
      <c r="B267" s="47"/>
      <c r="C267" s="47"/>
      <c r="D267" s="47"/>
      <c r="E267" s="47"/>
      <c r="F267" s="67"/>
      <c r="G267" s="67"/>
    </row>
    <row r="268">
      <c r="A268" s="47"/>
      <c r="B268" s="47"/>
      <c r="C268" s="47"/>
      <c r="D268" s="47"/>
      <c r="E268" s="47"/>
      <c r="F268" s="67"/>
      <c r="G268" s="67"/>
    </row>
    <row r="269">
      <c r="A269" s="47"/>
      <c r="B269" s="47"/>
      <c r="C269" s="47"/>
      <c r="D269" s="47"/>
      <c r="E269" s="47"/>
      <c r="F269" s="67"/>
      <c r="G269" s="67"/>
    </row>
    <row r="270">
      <c r="A270" s="47"/>
      <c r="B270" s="47"/>
      <c r="C270" s="47"/>
      <c r="D270" s="47"/>
      <c r="E270" s="47"/>
      <c r="F270" s="67"/>
      <c r="G270" s="67"/>
    </row>
    <row r="271">
      <c r="A271" s="47"/>
      <c r="B271" s="47"/>
      <c r="C271" s="47"/>
      <c r="D271" s="47"/>
      <c r="E271" s="47"/>
      <c r="F271" s="67"/>
      <c r="G271" s="67"/>
    </row>
    <row r="272">
      <c r="A272" s="47"/>
      <c r="B272" s="47"/>
      <c r="C272" s="47"/>
      <c r="D272" s="47"/>
      <c r="E272" s="47"/>
      <c r="F272" s="67"/>
      <c r="G272" s="67"/>
    </row>
    <row r="273">
      <c r="A273" s="47"/>
      <c r="B273" s="47"/>
      <c r="C273" s="47"/>
      <c r="D273" s="47"/>
      <c r="E273" s="47"/>
      <c r="F273" s="67"/>
      <c r="G273" s="67"/>
    </row>
    <row r="274">
      <c r="A274" s="47"/>
      <c r="B274" s="47"/>
      <c r="C274" s="47"/>
      <c r="D274" s="47"/>
      <c r="E274" s="47"/>
      <c r="F274" s="67"/>
      <c r="G274" s="67"/>
    </row>
    <row r="275">
      <c r="A275" s="47"/>
      <c r="B275" s="47"/>
      <c r="C275" s="47"/>
      <c r="D275" s="47"/>
      <c r="E275" s="47"/>
      <c r="F275" s="67"/>
      <c r="G275" s="67"/>
    </row>
    <row r="276">
      <c r="A276" s="47"/>
      <c r="B276" s="47"/>
      <c r="C276" s="47"/>
      <c r="D276" s="47"/>
      <c r="E276" s="47"/>
      <c r="F276" s="67"/>
      <c r="G276" s="67"/>
    </row>
    <row r="277">
      <c r="A277" s="47"/>
      <c r="B277" s="47"/>
      <c r="C277" s="47"/>
      <c r="D277" s="47"/>
      <c r="E277" s="47"/>
      <c r="F277" s="67"/>
      <c r="G277" s="67"/>
    </row>
    <row r="278">
      <c r="A278" s="47"/>
      <c r="B278" s="47"/>
      <c r="C278" s="47"/>
      <c r="D278" s="47"/>
      <c r="E278" s="47"/>
      <c r="F278" s="67"/>
      <c r="G278" s="67"/>
    </row>
    <row r="279">
      <c r="A279" s="47"/>
      <c r="B279" s="47"/>
      <c r="C279" s="47"/>
      <c r="D279" s="47"/>
      <c r="E279" s="47"/>
      <c r="F279" s="67"/>
      <c r="G279" s="67"/>
    </row>
    <row r="280">
      <c r="A280" s="47"/>
      <c r="B280" s="47"/>
      <c r="C280" s="47"/>
      <c r="D280" s="47"/>
      <c r="E280" s="47"/>
      <c r="F280" s="67"/>
      <c r="G280" s="67"/>
    </row>
    <row r="281">
      <c r="A281" s="47"/>
      <c r="B281" s="47"/>
      <c r="C281" s="47"/>
      <c r="D281" s="47"/>
      <c r="E281" s="47"/>
      <c r="F281" s="67"/>
      <c r="G281" s="67"/>
    </row>
    <row r="282">
      <c r="A282" s="47"/>
      <c r="B282" s="47"/>
      <c r="C282" s="47"/>
      <c r="D282" s="47"/>
      <c r="E282" s="47"/>
      <c r="F282" s="67"/>
      <c r="G282" s="67"/>
    </row>
    <row r="283">
      <c r="A283" s="47"/>
      <c r="B283" s="47"/>
      <c r="C283" s="47"/>
      <c r="D283" s="47"/>
      <c r="E283" s="47"/>
      <c r="F283" s="67"/>
      <c r="G283" s="67"/>
    </row>
    <row r="284">
      <c r="A284" s="47"/>
      <c r="B284" s="47"/>
      <c r="C284" s="47"/>
      <c r="D284" s="47"/>
      <c r="E284" s="47"/>
      <c r="F284" s="67"/>
      <c r="G284" s="67"/>
    </row>
    <row r="285">
      <c r="A285" s="47"/>
      <c r="B285" s="47"/>
      <c r="C285" s="47"/>
      <c r="D285" s="47"/>
      <c r="E285" s="47"/>
      <c r="F285" s="67"/>
      <c r="G285" s="67"/>
    </row>
    <row r="286">
      <c r="A286" s="47"/>
      <c r="B286" s="47"/>
      <c r="C286" s="47"/>
      <c r="D286" s="47"/>
      <c r="E286" s="47"/>
      <c r="F286" s="67"/>
      <c r="G286" s="67"/>
    </row>
    <row r="287">
      <c r="A287" s="47"/>
      <c r="B287" s="47"/>
      <c r="C287" s="47"/>
      <c r="D287" s="47"/>
      <c r="E287" s="47"/>
      <c r="F287" s="67"/>
      <c r="G287" s="67"/>
    </row>
    <row r="288">
      <c r="A288" s="47"/>
      <c r="B288" s="47"/>
      <c r="C288" s="47"/>
      <c r="D288" s="47"/>
      <c r="E288" s="47"/>
      <c r="F288" s="67"/>
      <c r="G288" s="67"/>
    </row>
    <row r="289">
      <c r="A289" s="47"/>
      <c r="B289" s="47"/>
      <c r="C289" s="47"/>
      <c r="D289" s="47"/>
      <c r="E289" s="47"/>
      <c r="F289" s="67"/>
      <c r="G289" s="67"/>
    </row>
    <row r="290">
      <c r="A290" s="47"/>
      <c r="B290" s="47"/>
      <c r="C290" s="47"/>
      <c r="D290" s="47"/>
      <c r="E290" s="47"/>
      <c r="F290" s="67"/>
      <c r="G290" s="67"/>
    </row>
    <row r="291">
      <c r="A291" s="47"/>
      <c r="B291" s="47"/>
      <c r="C291" s="47"/>
      <c r="D291" s="47"/>
      <c r="E291" s="47"/>
      <c r="F291" s="67"/>
      <c r="G291" s="67"/>
    </row>
    <row r="292">
      <c r="A292" s="47"/>
      <c r="B292" s="47"/>
      <c r="C292" s="47"/>
      <c r="D292" s="47"/>
      <c r="E292" s="47"/>
      <c r="F292" s="67"/>
      <c r="G292" s="67"/>
    </row>
    <row r="293">
      <c r="A293" s="47"/>
      <c r="B293" s="47"/>
      <c r="C293" s="47"/>
      <c r="D293" s="47"/>
      <c r="E293" s="47"/>
      <c r="F293" s="67"/>
      <c r="G293" s="67"/>
    </row>
    <row r="294">
      <c r="A294" s="47"/>
      <c r="B294" s="47"/>
      <c r="C294" s="47"/>
      <c r="D294" s="47"/>
      <c r="E294" s="47"/>
      <c r="F294" s="67"/>
      <c r="G294" s="67"/>
    </row>
    <row r="295">
      <c r="A295" s="47"/>
      <c r="B295" s="47"/>
      <c r="C295" s="47"/>
      <c r="D295" s="47"/>
      <c r="E295" s="47"/>
      <c r="F295" s="67"/>
      <c r="G295" s="67"/>
    </row>
    <row r="296">
      <c r="A296" s="47"/>
      <c r="B296" s="47"/>
      <c r="C296" s="47"/>
      <c r="D296" s="47"/>
      <c r="E296" s="47"/>
      <c r="F296" s="67"/>
      <c r="G296" s="67"/>
    </row>
    <row r="297">
      <c r="A297" s="47"/>
      <c r="B297" s="47"/>
      <c r="C297" s="47"/>
      <c r="D297" s="47"/>
      <c r="E297" s="47"/>
      <c r="F297" s="67"/>
      <c r="G297" s="67"/>
    </row>
    <row r="298">
      <c r="A298" s="47"/>
      <c r="B298" s="47"/>
      <c r="C298" s="47"/>
      <c r="D298" s="47"/>
      <c r="E298" s="47"/>
      <c r="F298" s="67"/>
      <c r="G298" s="67"/>
    </row>
    <row r="299">
      <c r="A299" s="47"/>
      <c r="B299" s="47"/>
      <c r="C299" s="47"/>
      <c r="D299" s="47"/>
      <c r="E299" s="47"/>
      <c r="F299" s="67"/>
      <c r="G299" s="67"/>
    </row>
    <row r="300">
      <c r="A300" s="47"/>
      <c r="B300" s="47"/>
      <c r="C300" s="47"/>
      <c r="D300" s="47"/>
      <c r="E300" s="47"/>
      <c r="F300" s="67"/>
      <c r="G300" s="67"/>
    </row>
    <row r="301">
      <c r="A301" s="47"/>
      <c r="B301" s="47"/>
      <c r="C301" s="47"/>
      <c r="D301" s="47"/>
      <c r="E301" s="47"/>
      <c r="F301" s="67"/>
      <c r="G301" s="67"/>
    </row>
    <row r="302">
      <c r="A302" s="47"/>
      <c r="B302" s="47"/>
      <c r="C302" s="47"/>
      <c r="D302" s="47"/>
      <c r="E302" s="47"/>
      <c r="F302" s="67"/>
      <c r="G302" s="67"/>
    </row>
    <row r="303">
      <c r="A303" s="47"/>
      <c r="B303" s="47"/>
      <c r="C303" s="47"/>
      <c r="D303" s="47"/>
      <c r="E303" s="47"/>
      <c r="F303" s="67"/>
      <c r="G303" s="67"/>
    </row>
    <row r="304">
      <c r="A304" s="47"/>
      <c r="B304" s="47"/>
      <c r="C304" s="47"/>
      <c r="D304" s="47"/>
      <c r="E304" s="47"/>
      <c r="F304" s="67"/>
      <c r="G304" s="67"/>
    </row>
    <row r="305">
      <c r="A305" s="47"/>
      <c r="B305" s="47"/>
      <c r="C305" s="47"/>
      <c r="D305" s="47"/>
      <c r="E305" s="47"/>
      <c r="F305" s="67"/>
      <c r="G305" s="67"/>
    </row>
    <row r="306">
      <c r="A306" s="47"/>
      <c r="B306" s="47"/>
      <c r="C306" s="47"/>
      <c r="D306" s="47"/>
      <c r="E306" s="47"/>
      <c r="F306" s="67"/>
      <c r="G306" s="67"/>
    </row>
    <row r="307">
      <c r="A307" s="47"/>
      <c r="B307" s="47"/>
      <c r="C307" s="47"/>
      <c r="D307" s="47"/>
      <c r="E307" s="47"/>
      <c r="F307" s="67"/>
      <c r="G307" s="67"/>
    </row>
    <row r="308">
      <c r="A308" s="47"/>
      <c r="B308" s="47"/>
      <c r="C308" s="47"/>
      <c r="D308" s="47"/>
      <c r="E308" s="47"/>
      <c r="F308" s="67"/>
      <c r="G308" s="67"/>
    </row>
    <row r="309">
      <c r="A309" s="47"/>
      <c r="B309" s="47"/>
      <c r="C309" s="47"/>
      <c r="D309" s="47"/>
      <c r="E309" s="47"/>
      <c r="F309" s="67"/>
      <c r="G309" s="67"/>
    </row>
    <row r="310">
      <c r="A310" s="47"/>
      <c r="B310" s="47"/>
      <c r="C310" s="47"/>
      <c r="D310" s="47"/>
      <c r="E310" s="47"/>
      <c r="F310" s="67"/>
      <c r="G310" s="67"/>
    </row>
    <row r="311">
      <c r="A311" s="47"/>
      <c r="B311" s="47"/>
      <c r="C311" s="47"/>
      <c r="D311" s="47"/>
      <c r="E311" s="47"/>
      <c r="F311" s="67"/>
      <c r="G311" s="67"/>
    </row>
    <row r="312">
      <c r="A312" s="47"/>
      <c r="B312" s="47"/>
      <c r="C312" s="47"/>
      <c r="D312" s="47"/>
      <c r="E312" s="47"/>
      <c r="F312" s="67"/>
      <c r="G312" s="67"/>
    </row>
    <row r="313">
      <c r="A313" s="47"/>
      <c r="B313" s="47"/>
      <c r="C313" s="47"/>
      <c r="D313" s="47"/>
      <c r="E313" s="47"/>
      <c r="F313" s="67"/>
      <c r="G313" s="67"/>
    </row>
    <row r="314">
      <c r="A314" s="47"/>
      <c r="B314" s="47"/>
      <c r="C314" s="47"/>
      <c r="D314" s="47"/>
      <c r="E314" s="47"/>
      <c r="F314" s="67"/>
      <c r="G314" s="67"/>
    </row>
    <row r="315">
      <c r="A315" s="47"/>
      <c r="B315" s="47"/>
      <c r="C315" s="47"/>
      <c r="D315" s="47"/>
      <c r="E315" s="47"/>
      <c r="F315" s="67"/>
      <c r="G315" s="67"/>
    </row>
    <row r="316">
      <c r="A316" s="47"/>
      <c r="B316" s="47"/>
      <c r="C316" s="47"/>
      <c r="D316" s="47"/>
      <c r="E316" s="47"/>
      <c r="F316" s="67"/>
      <c r="G316" s="67"/>
    </row>
    <row r="317">
      <c r="A317" s="47"/>
      <c r="B317" s="47"/>
      <c r="C317" s="47"/>
      <c r="D317" s="47"/>
      <c r="E317" s="47"/>
      <c r="F317" s="67"/>
      <c r="G317" s="67"/>
    </row>
    <row r="318">
      <c r="A318" s="47"/>
      <c r="B318" s="47"/>
      <c r="C318" s="47"/>
      <c r="D318" s="47"/>
      <c r="E318" s="47"/>
      <c r="F318" s="67"/>
      <c r="G318" s="67"/>
    </row>
    <row r="319">
      <c r="A319" s="47"/>
      <c r="B319" s="47"/>
      <c r="C319" s="47"/>
      <c r="D319" s="47"/>
      <c r="E319" s="47"/>
      <c r="F319" s="67"/>
      <c r="G319" s="67"/>
    </row>
    <row r="320">
      <c r="A320" s="47"/>
      <c r="B320" s="47"/>
      <c r="C320" s="47"/>
      <c r="D320" s="47"/>
      <c r="E320" s="47"/>
      <c r="F320" s="67"/>
      <c r="G320" s="67"/>
    </row>
    <row r="321">
      <c r="A321" s="47"/>
      <c r="B321" s="47"/>
      <c r="C321" s="47"/>
      <c r="D321" s="47"/>
      <c r="E321" s="47"/>
      <c r="F321" s="67"/>
      <c r="G321" s="67"/>
    </row>
    <row r="322">
      <c r="A322" s="47"/>
      <c r="B322" s="47"/>
      <c r="C322" s="47"/>
      <c r="D322" s="47"/>
      <c r="E322" s="47"/>
      <c r="F322" s="67"/>
      <c r="G322" s="67"/>
    </row>
    <row r="323">
      <c r="A323" s="47"/>
      <c r="B323" s="47"/>
      <c r="C323" s="47"/>
      <c r="D323" s="47"/>
      <c r="E323" s="47"/>
      <c r="F323" s="67"/>
      <c r="G323" s="67"/>
    </row>
    <row r="324">
      <c r="A324" s="47"/>
      <c r="B324" s="47"/>
      <c r="C324" s="47"/>
      <c r="D324" s="47"/>
      <c r="E324" s="47"/>
      <c r="F324" s="67"/>
      <c r="G324" s="67"/>
    </row>
    <row r="325">
      <c r="A325" s="47"/>
      <c r="B325" s="47"/>
      <c r="C325" s="47"/>
      <c r="D325" s="47"/>
      <c r="E325" s="47"/>
      <c r="F325" s="67"/>
      <c r="G325" s="67"/>
    </row>
    <row r="326">
      <c r="A326" s="47"/>
      <c r="B326" s="47"/>
      <c r="C326" s="47"/>
      <c r="D326" s="47"/>
      <c r="E326" s="47"/>
      <c r="F326" s="67"/>
      <c r="G326" s="67"/>
    </row>
    <row r="327">
      <c r="A327" s="47"/>
      <c r="B327" s="47"/>
      <c r="C327" s="47"/>
      <c r="D327" s="47"/>
      <c r="E327" s="47"/>
      <c r="F327" s="67"/>
      <c r="G327" s="67"/>
    </row>
    <row r="328">
      <c r="A328" s="47"/>
      <c r="B328" s="47"/>
      <c r="C328" s="47"/>
      <c r="D328" s="47"/>
      <c r="E328" s="47"/>
      <c r="F328" s="67"/>
      <c r="G328" s="67"/>
    </row>
    <row r="329">
      <c r="A329" s="47"/>
      <c r="B329" s="47"/>
      <c r="C329" s="47"/>
      <c r="D329" s="47"/>
      <c r="E329" s="47"/>
      <c r="F329" s="67"/>
      <c r="G329" s="67"/>
    </row>
    <row r="330">
      <c r="A330" s="47"/>
      <c r="B330" s="47"/>
      <c r="C330" s="47"/>
      <c r="D330" s="47"/>
      <c r="E330" s="47"/>
      <c r="F330" s="67"/>
      <c r="G330" s="67"/>
    </row>
    <row r="331">
      <c r="A331" s="47"/>
      <c r="B331" s="47"/>
      <c r="C331" s="47"/>
      <c r="D331" s="47"/>
      <c r="E331" s="47"/>
      <c r="F331" s="67"/>
      <c r="G331" s="67"/>
    </row>
    <row r="332">
      <c r="A332" s="47"/>
      <c r="B332" s="47"/>
      <c r="C332" s="47"/>
      <c r="D332" s="47"/>
      <c r="E332" s="47"/>
      <c r="F332" s="67"/>
      <c r="G332" s="67"/>
    </row>
    <row r="333">
      <c r="A333" s="47"/>
      <c r="B333" s="47"/>
      <c r="C333" s="47"/>
      <c r="D333" s="47"/>
      <c r="E333" s="47"/>
      <c r="F333" s="67"/>
      <c r="G333" s="67"/>
    </row>
    <row r="334">
      <c r="A334" s="47"/>
      <c r="B334" s="47"/>
      <c r="C334" s="47"/>
      <c r="D334" s="47"/>
      <c r="E334" s="47"/>
      <c r="F334" s="67"/>
      <c r="G334" s="67"/>
    </row>
    <row r="335">
      <c r="A335" s="47"/>
      <c r="B335" s="47"/>
      <c r="C335" s="47"/>
      <c r="D335" s="47"/>
      <c r="E335" s="47"/>
      <c r="F335" s="67"/>
      <c r="G335" s="67"/>
    </row>
    <row r="336">
      <c r="A336" s="47"/>
      <c r="B336" s="47"/>
      <c r="C336" s="47"/>
      <c r="D336" s="47"/>
      <c r="E336" s="47"/>
      <c r="F336" s="67"/>
      <c r="G336" s="67"/>
    </row>
    <row r="337">
      <c r="A337" s="47"/>
      <c r="B337" s="47"/>
      <c r="C337" s="47"/>
      <c r="D337" s="47"/>
      <c r="E337" s="47"/>
      <c r="F337" s="67"/>
      <c r="G337" s="67"/>
    </row>
    <row r="338">
      <c r="A338" s="47"/>
      <c r="B338" s="47"/>
      <c r="C338" s="47"/>
      <c r="D338" s="47"/>
      <c r="E338" s="47"/>
      <c r="F338" s="67"/>
      <c r="G338" s="67"/>
    </row>
    <row r="339">
      <c r="A339" s="47"/>
      <c r="B339" s="47"/>
      <c r="C339" s="47"/>
      <c r="D339" s="47"/>
      <c r="E339" s="47"/>
      <c r="F339" s="67"/>
      <c r="G339" s="67"/>
    </row>
    <row r="340">
      <c r="A340" s="47"/>
      <c r="B340" s="47"/>
      <c r="C340" s="47"/>
      <c r="D340" s="47"/>
      <c r="E340" s="47"/>
      <c r="F340" s="67"/>
      <c r="G340" s="67"/>
    </row>
    <row r="341">
      <c r="A341" s="47"/>
      <c r="B341" s="47"/>
      <c r="C341" s="47"/>
      <c r="D341" s="47"/>
      <c r="E341" s="47"/>
      <c r="F341" s="67"/>
      <c r="G341" s="67"/>
    </row>
    <row r="342">
      <c r="A342" s="47"/>
      <c r="B342" s="47"/>
      <c r="C342" s="47"/>
      <c r="D342" s="47"/>
      <c r="E342" s="47"/>
      <c r="F342" s="67"/>
      <c r="G342" s="67"/>
    </row>
    <row r="343">
      <c r="A343" s="47"/>
      <c r="B343" s="47"/>
      <c r="C343" s="47"/>
      <c r="D343" s="47"/>
      <c r="E343" s="47"/>
      <c r="F343" s="67"/>
      <c r="G343" s="67"/>
    </row>
    <row r="344">
      <c r="A344" s="47"/>
      <c r="B344" s="47"/>
      <c r="C344" s="47"/>
      <c r="D344" s="47"/>
      <c r="E344" s="47"/>
      <c r="F344" s="67"/>
      <c r="G344" s="67"/>
    </row>
    <row r="345">
      <c r="A345" s="47"/>
      <c r="B345" s="47"/>
      <c r="C345" s="47"/>
      <c r="D345" s="47"/>
      <c r="E345" s="47"/>
      <c r="F345" s="67"/>
      <c r="G345" s="67"/>
    </row>
    <row r="346">
      <c r="A346" s="47"/>
      <c r="B346" s="47"/>
      <c r="C346" s="47"/>
      <c r="D346" s="47"/>
      <c r="E346" s="47"/>
      <c r="F346" s="67"/>
      <c r="G346" s="67"/>
    </row>
    <row r="347">
      <c r="A347" s="47"/>
      <c r="B347" s="47"/>
      <c r="C347" s="47"/>
      <c r="D347" s="47"/>
      <c r="E347" s="47"/>
      <c r="F347" s="67"/>
      <c r="G347" s="67"/>
    </row>
    <row r="348">
      <c r="A348" s="47"/>
      <c r="B348" s="47"/>
      <c r="C348" s="47"/>
      <c r="D348" s="47"/>
      <c r="E348" s="47"/>
      <c r="F348" s="67"/>
      <c r="G348" s="67"/>
    </row>
    <row r="349">
      <c r="A349" s="47"/>
      <c r="B349" s="47"/>
      <c r="C349" s="47"/>
      <c r="D349" s="47"/>
      <c r="E349" s="47"/>
      <c r="F349" s="67"/>
      <c r="G349" s="67"/>
    </row>
    <row r="350">
      <c r="A350" s="47"/>
      <c r="B350" s="47"/>
      <c r="C350" s="47"/>
      <c r="D350" s="47"/>
      <c r="E350" s="47"/>
      <c r="F350" s="67"/>
      <c r="G350" s="67"/>
    </row>
    <row r="351">
      <c r="A351" s="47"/>
      <c r="B351" s="47"/>
      <c r="C351" s="47"/>
      <c r="D351" s="47"/>
      <c r="E351" s="47"/>
      <c r="F351" s="67"/>
      <c r="G351" s="67"/>
    </row>
    <row r="352">
      <c r="A352" s="47"/>
      <c r="B352" s="47"/>
      <c r="C352" s="47"/>
      <c r="D352" s="47"/>
      <c r="E352" s="47"/>
      <c r="F352" s="67"/>
      <c r="G352" s="67"/>
    </row>
    <row r="353">
      <c r="A353" s="47"/>
      <c r="B353" s="47"/>
      <c r="C353" s="47"/>
      <c r="D353" s="47"/>
      <c r="E353" s="47"/>
      <c r="F353" s="67"/>
      <c r="G353" s="67"/>
    </row>
    <row r="354">
      <c r="A354" s="47"/>
      <c r="B354" s="47"/>
      <c r="C354" s="47"/>
      <c r="D354" s="47"/>
      <c r="E354" s="47"/>
      <c r="F354" s="67"/>
      <c r="G354" s="67"/>
    </row>
    <row r="355">
      <c r="A355" s="47"/>
      <c r="B355" s="47"/>
      <c r="C355" s="47"/>
      <c r="D355" s="47"/>
      <c r="E355" s="47"/>
      <c r="F355" s="67"/>
      <c r="G355" s="67"/>
    </row>
    <row r="356">
      <c r="A356" s="47"/>
      <c r="B356" s="47"/>
      <c r="C356" s="47"/>
      <c r="D356" s="47"/>
      <c r="E356" s="47"/>
      <c r="F356" s="67"/>
      <c r="G356" s="67"/>
    </row>
    <row r="357">
      <c r="A357" s="47"/>
      <c r="B357" s="47"/>
      <c r="C357" s="47"/>
      <c r="D357" s="47"/>
      <c r="E357" s="47"/>
      <c r="F357" s="67"/>
      <c r="G357" s="67"/>
    </row>
    <row r="358">
      <c r="A358" s="47"/>
      <c r="B358" s="47"/>
      <c r="C358" s="47"/>
      <c r="D358" s="47"/>
      <c r="E358" s="47"/>
      <c r="F358" s="67"/>
      <c r="G358" s="67"/>
    </row>
    <row r="359">
      <c r="A359" s="47"/>
      <c r="B359" s="47"/>
      <c r="C359" s="47"/>
      <c r="D359" s="47"/>
      <c r="E359" s="47"/>
      <c r="F359" s="67"/>
      <c r="G359" s="67"/>
    </row>
    <row r="360">
      <c r="A360" s="47"/>
      <c r="B360" s="47"/>
      <c r="C360" s="47"/>
      <c r="D360" s="47"/>
      <c r="E360" s="47"/>
      <c r="F360" s="67"/>
      <c r="G360" s="67"/>
    </row>
    <row r="361">
      <c r="A361" s="47"/>
      <c r="B361" s="47"/>
      <c r="C361" s="47"/>
      <c r="D361" s="47"/>
      <c r="E361" s="47"/>
      <c r="F361" s="67"/>
      <c r="G361" s="67"/>
    </row>
    <row r="362">
      <c r="A362" s="47"/>
      <c r="B362" s="47"/>
      <c r="C362" s="47"/>
      <c r="D362" s="47"/>
      <c r="E362" s="47"/>
      <c r="F362" s="67"/>
      <c r="G362" s="67"/>
    </row>
    <row r="363">
      <c r="A363" s="47"/>
      <c r="B363" s="47"/>
      <c r="C363" s="47"/>
      <c r="D363" s="47"/>
      <c r="E363" s="47"/>
      <c r="F363" s="67"/>
      <c r="G363" s="67"/>
    </row>
    <row r="364">
      <c r="A364" s="47"/>
      <c r="B364" s="47"/>
      <c r="C364" s="47"/>
      <c r="D364" s="47"/>
      <c r="E364" s="47"/>
      <c r="F364" s="67"/>
      <c r="G364" s="67"/>
    </row>
    <row r="365">
      <c r="A365" s="47"/>
      <c r="B365" s="47"/>
      <c r="C365" s="47"/>
      <c r="D365" s="47"/>
      <c r="E365" s="47"/>
      <c r="F365" s="67"/>
      <c r="G365" s="67"/>
    </row>
    <row r="366">
      <c r="A366" s="47"/>
      <c r="B366" s="47"/>
      <c r="C366" s="47"/>
      <c r="D366" s="47"/>
      <c r="E366" s="47"/>
      <c r="F366" s="67"/>
      <c r="G366" s="67"/>
    </row>
    <row r="367">
      <c r="A367" s="47"/>
      <c r="B367" s="47"/>
      <c r="C367" s="47"/>
      <c r="D367" s="47"/>
      <c r="E367" s="47"/>
      <c r="F367" s="67"/>
      <c r="G367" s="67"/>
    </row>
    <row r="368">
      <c r="A368" s="47"/>
      <c r="B368" s="47"/>
      <c r="C368" s="47"/>
      <c r="D368" s="47"/>
      <c r="E368" s="47"/>
      <c r="F368" s="67"/>
      <c r="G368" s="67"/>
    </row>
    <row r="369">
      <c r="A369" s="47"/>
      <c r="B369" s="47"/>
      <c r="C369" s="47"/>
      <c r="D369" s="47"/>
      <c r="E369" s="47"/>
      <c r="F369" s="67"/>
      <c r="G369" s="67"/>
    </row>
    <row r="370">
      <c r="A370" s="47"/>
      <c r="B370" s="47"/>
      <c r="C370" s="47"/>
      <c r="D370" s="47"/>
      <c r="E370" s="47"/>
      <c r="F370" s="67"/>
      <c r="G370" s="67"/>
    </row>
    <row r="371">
      <c r="A371" s="47"/>
      <c r="B371" s="47"/>
      <c r="C371" s="47"/>
      <c r="D371" s="47"/>
      <c r="E371" s="47"/>
      <c r="F371" s="67"/>
      <c r="G371" s="67"/>
    </row>
    <row r="372">
      <c r="A372" s="47"/>
      <c r="B372" s="47"/>
      <c r="C372" s="47"/>
      <c r="D372" s="47"/>
      <c r="E372" s="47"/>
      <c r="F372" s="67"/>
      <c r="G372" s="67"/>
    </row>
    <row r="373">
      <c r="A373" s="47"/>
      <c r="B373" s="47"/>
      <c r="C373" s="47"/>
      <c r="D373" s="47"/>
      <c r="E373" s="47"/>
      <c r="F373" s="67"/>
      <c r="G373" s="67"/>
    </row>
    <row r="374">
      <c r="A374" s="47"/>
      <c r="B374" s="47"/>
      <c r="C374" s="47"/>
      <c r="D374" s="47"/>
      <c r="E374" s="47"/>
      <c r="F374" s="67"/>
      <c r="G374" s="67"/>
    </row>
    <row r="375">
      <c r="A375" s="47"/>
      <c r="B375" s="47"/>
      <c r="C375" s="47"/>
      <c r="D375" s="47"/>
      <c r="E375" s="47"/>
      <c r="F375" s="67"/>
      <c r="G375" s="67"/>
    </row>
    <row r="376">
      <c r="A376" s="47"/>
      <c r="B376" s="47"/>
      <c r="C376" s="47"/>
      <c r="D376" s="47"/>
      <c r="E376" s="47"/>
      <c r="F376" s="67"/>
      <c r="G376" s="67"/>
    </row>
    <row r="377">
      <c r="A377" s="47"/>
      <c r="B377" s="47"/>
      <c r="C377" s="47"/>
      <c r="D377" s="47"/>
      <c r="E377" s="47"/>
      <c r="F377" s="67"/>
      <c r="G377" s="67"/>
    </row>
    <row r="378">
      <c r="A378" s="47"/>
      <c r="B378" s="47"/>
      <c r="C378" s="47"/>
      <c r="D378" s="47"/>
      <c r="E378" s="47"/>
      <c r="F378" s="67"/>
      <c r="G378" s="67"/>
    </row>
    <row r="379">
      <c r="A379" s="47"/>
      <c r="B379" s="47"/>
      <c r="C379" s="47"/>
      <c r="D379" s="47"/>
      <c r="E379" s="47"/>
      <c r="F379" s="67"/>
      <c r="G379" s="67"/>
    </row>
    <row r="380">
      <c r="A380" s="47"/>
      <c r="B380" s="47"/>
      <c r="C380" s="47"/>
      <c r="D380" s="47"/>
      <c r="E380" s="47"/>
      <c r="F380" s="67"/>
      <c r="G380" s="67"/>
    </row>
    <row r="381">
      <c r="A381" s="47"/>
      <c r="B381" s="47"/>
      <c r="C381" s="47"/>
      <c r="D381" s="47"/>
      <c r="E381" s="47"/>
      <c r="F381" s="67"/>
      <c r="G381" s="67"/>
    </row>
    <row r="382">
      <c r="A382" s="47"/>
      <c r="B382" s="47"/>
      <c r="C382" s="47"/>
      <c r="D382" s="47"/>
      <c r="E382" s="47"/>
      <c r="F382" s="67"/>
      <c r="G382" s="67"/>
    </row>
    <row r="383">
      <c r="A383" s="47"/>
      <c r="B383" s="47"/>
      <c r="C383" s="47"/>
      <c r="D383" s="47"/>
      <c r="E383" s="47"/>
      <c r="F383" s="67"/>
      <c r="G383" s="67"/>
    </row>
    <row r="384">
      <c r="A384" s="47"/>
      <c r="B384" s="47"/>
      <c r="C384" s="47"/>
      <c r="D384" s="47"/>
      <c r="E384" s="47"/>
      <c r="F384" s="67"/>
      <c r="G384" s="67"/>
    </row>
    <row r="385">
      <c r="A385" s="47"/>
      <c r="B385" s="47"/>
      <c r="C385" s="47"/>
      <c r="D385" s="47"/>
      <c r="E385" s="47"/>
      <c r="F385" s="67"/>
      <c r="G385" s="67"/>
    </row>
    <row r="386">
      <c r="A386" s="47"/>
      <c r="B386" s="47"/>
      <c r="C386" s="47"/>
      <c r="D386" s="47"/>
      <c r="E386" s="47"/>
      <c r="F386" s="67"/>
      <c r="G386" s="67"/>
    </row>
    <row r="387">
      <c r="A387" s="47"/>
      <c r="B387" s="47"/>
      <c r="C387" s="47"/>
      <c r="D387" s="47"/>
      <c r="E387" s="47"/>
      <c r="F387" s="67"/>
      <c r="G387" s="67"/>
    </row>
    <row r="388">
      <c r="A388" s="47"/>
      <c r="B388" s="47"/>
      <c r="C388" s="47"/>
      <c r="D388" s="47"/>
      <c r="E388" s="47"/>
      <c r="F388" s="67"/>
      <c r="G388" s="67"/>
    </row>
    <row r="389">
      <c r="A389" s="47"/>
      <c r="B389" s="47"/>
      <c r="C389" s="47"/>
      <c r="D389" s="47"/>
      <c r="E389" s="47"/>
      <c r="F389" s="67"/>
      <c r="G389" s="67"/>
    </row>
    <row r="390">
      <c r="A390" s="47"/>
      <c r="B390" s="47"/>
      <c r="C390" s="47"/>
      <c r="D390" s="47"/>
      <c r="E390" s="47"/>
      <c r="F390" s="67"/>
      <c r="G390" s="67"/>
    </row>
    <row r="391">
      <c r="A391" s="47"/>
      <c r="B391" s="47"/>
      <c r="C391" s="47"/>
      <c r="D391" s="47"/>
      <c r="E391" s="47"/>
      <c r="F391" s="67"/>
      <c r="G391" s="67"/>
    </row>
    <row r="392">
      <c r="A392" s="47"/>
      <c r="B392" s="47"/>
      <c r="C392" s="47"/>
      <c r="D392" s="47"/>
      <c r="E392" s="47"/>
      <c r="F392" s="67"/>
      <c r="G392" s="67"/>
    </row>
    <row r="393">
      <c r="A393" s="47"/>
      <c r="B393" s="47"/>
      <c r="C393" s="47"/>
      <c r="D393" s="47"/>
      <c r="E393" s="47"/>
      <c r="F393" s="67"/>
      <c r="G393" s="67"/>
    </row>
    <row r="394">
      <c r="A394" s="47"/>
      <c r="B394" s="47"/>
      <c r="C394" s="47"/>
      <c r="D394" s="47"/>
      <c r="E394" s="47"/>
      <c r="F394" s="67"/>
      <c r="G394" s="67"/>
    </row>
    <row r="395">
      <c r="A395" s="47"/>
      <c r="B395" s="47"/>
      <c r="C395" s="47"/>
      <c r="D395" s="47"/>
      <c r="E395" s="47"/>
      <c r="F395" s="67"/>
      <c r="G395" s="67"/>
    </row>
    <row r="396">
      <c r="A396" s="47"/>
      <c r="B396" s="47"/>
      <c r="C396" s="47"/>
      <c r="D396" s="47"/>
      <c r="E396" s="47"/>
      <c r="F396" s="67"/>
      <c r="G396" s="67"/>
    </row>
    <row r="397">
      <c r="A397" s="47"/>
      <c r="B397" s="47"/>
      <c r="C397" s="47"/>
      <c r="D397" s="47"/>
      <c r="E397" s="47"/>
      <c r="F397" s="67"/>
      <c r="G397" s="67"/>
    </row>
    <row r="398">
      <c r="A398" s="47"/>
      <c r="B398" s="47"/>
      <c r="C398" s="47"/>
      <c r="D398" s="47"/>
      <c r="E398" s="47"/>
      <c r="F398" s="67"/>
      <c r="G398" s="67"/>
    </row>
    <row r="399">
      <c r="A399" s="47"/>
      <c r="B399" s="47"/>
      <c r="C399" s="47"/>
      <c r="D399" s="47"/>
      <c r="E399" s="47"/>
      <c r="F399" s="67"/>
      <c r="G399" s="67"/>
    </row>
    <row r="400">
      <c r="A400" s="47"/>
      <c r="B400" s="47"/>
      <c r="C400" s="47"/>
      <c r="D400" s="47"/>
      <c r="E400" s="47"/>
      <c r="F400" s="67"/>
      <c r="G400" s="67"/>
    </row>
    <row r="401">
      <c r="A401" s="47"/>
      <c r="B401" s="47"/>
      <c r="C401" s="47"/>
      <c r="D401" s="47"/>
      <c r="E401" s="47"/>
      <c r="F401" s="67"/>
      <c r="G401" s="67"/>
    </row>
    <row r="402">
      <c r="A402" s="47"/>
      <c r="B402" s="47"/>
      <c r="C402" s="47"/>
      <c r="D402" s="47"/>
      <c r="E402" s="47"/>
      <c r="F402" s="67"/>
      <c r="G402" s="67"/>
    </row>
    <row r="403">
      <c r="A403" s="47"/>
      <c r="B403" s="47"/>
      <c r="C403" s="47"/>
      <c r="D403" s="47"/>
      <c r="E403" s="47"/>
      <c r="F403" s="67"/>
      <c r="G403" s="67"/>
    </row>
    <row r="404">
      <c r="A404" s="47"/>
      <c r="B404" s="47"/>
      <c r="C404" s="47"/>
      <c r="D404" s="47"/>
      <c r="E404" s="47"/>
      <c r="F404" s="67"/>
      <c r="G404" s="67"/>
    </row>
    <row r="405">
      <c r="A405" s="47"/>
      <c r="B405" s="47"/>
      <c r="C405" s="47"/>
      <c r="D405" s="47"/>
      <c r="E405" s="47"/>
      <c r="F405" s="67"/>
      <c r="G405" s="67"/>
    </row>
    <row r="406">
      <c r="A406" s="47"/>
      <c r="B406" s="47"/>
      <c r="C406" s="47"/>
      <c r="D406" s="47"/>
      <c r="E406" s="47"/>
      <c r="F406" s="67"/>
      <c r="G406" s="67"/>
    </row>
    <row r="407">
      <c r="A407" s="47"/>
      <c r="B407" s="47"/>
      <c r="C407" s="47"/>
      <c r="D407" s="47"/>
      <c r="E407" s="47"/>
      <c r="F407" s="67"/>
      <c r="G407" s="67"/>
    </row>
    <row r="408">
      <c r="A408" s="47"/>
      <c r="B408" s="47"/>
      <c r="C408" s="47"/>
      <c r="D408" s="47"/>
      <c r="E408" s="47"/>
      <c r="F408" s="67"/>
      <c r="G408" s="67"/>
    </row>
    <row r="409">
      <c r="A409" s="47"/>
      <c r="B409" s="47"/>
      <c r="C409" s="47"/>
      <c r="D409" s="47"/>
      <c r="E409" s="47"/>
      <c r="F409" s="67"/>
      <c r="G409" s="67"/>
    </row>
    <row r="410">
      <c r="A410" s="47"/>
      <c r="B410" s="47"/>
      <c r="C410" s="47"/>
      <c r="D410" s="47"/>
      <c r="E410" s="47"/>
      <c r="F410" s="67"/>
      <c r="G410" s="67"/>
    </row>
    <row r="411">
      <c r="A411" s="47"/>
      <c r="B411" s="47"/>
      <c r="C411" s="47"/>
      <c r="D411" s="47"/>
      <c r="E411" s="47"/>
      <c r="F411" s="67"/>
      <c r="G411" s="67"/>
    </row>
    <row r="412">
      <c r="A412" s="47"/>
      <c r="B412" s="47"/>
      <c r="C412" s="47"/>
      <c r="D412" s="47"/>
      <c r="E412" s="47"/>
      <c r="F412" s="67"/>
      <c r="G412" s="67"/>
    </row>
    <row r="413">
      <c r="A413" s="47"/>
      <c r="B413" s="47"/>
      <c r="C413" s="47"/>
      <c r="D413" s="47"/>
      <c r="E413" s="47"/>
      <c r="F413" s="67"/>
      <c r="G413" s="67"/>
    </row>
    <row r="414">
      <c r="A414" s="47"/>
      <c r="B414" s="47"/>
      <c r="C414" s="47"/>
      <c r="D414" s="47"/>
      <c r="E414" s="47"/>
      <c r="F414" s="67"/>
      <c r="G414" s="67"/>
    </row>
    <row r="415">
      <c r="A415" s="47"/>
      <c r="B415" s="47"/>
      <c r="C415" s="47"/>
      <c r="D415" s="47"/>
      <c r="E415" s="47"/>
      <c r="F415" s="67"/>
      <c r="G415" s="67"/>
    </row>
    <row r="416">
      <c r="A416" s="47"/>
      <c r="B416" s="47"/>
      <c r="C416" s="47"/>
      <c r="D416" s="47"/>
      <c r="E416" s="47"/>
      <c r="F416" s="67"/>
      <c r="G416" s="67"/>
    </row>
    <row r="417">
      <c r="A417" s="47"/>
      <c r="B417" s="47"/>
      <c r="C417" s="47"/>
      <c r="D417" s="47"/>
      <c r="E417" s="47"/>
      <c r="F417" s="67"/>
      <c r="G417" s="67"/>
    </row>
    <row r="418">
      <c r="A418" s="47"/>
      <c r="B418" s="47"/>
      <c r="C418" s="47"/>
      <c r="D418" s="47"/>
      <c r="E418" s="47"/>
      <c r="F418" s="67"/>
      <c r="G418" s="67"/>
    </row>
    <row r="419">
      <c r="A419" s="47"/>
      <c r="B419" s="47"/>
      <c r="C419" s="47"/>
      <c r="D419" s="47"/>
      <c r="E419" s="47"/>
      <c r="F419" s="67"/>
      <c r="G419" s="67"/>
    </row>
    <row r="420">
      <c r="A420" s="47"/>
      <c r="B420" s="47"/>
      <c r="C420" s="47"/>
      <c r="D420" s="47"/>
      <c r="E420" s="47"/>
      <c r="F420" s="67"/>
      <c r="G420" s="67"/>
    </row>
    <row r="421">
      <c r="A421" s="47"/>
      <c r="B421" s="47"/>
      <c r="C421" s="47"/>
      <c r="D421" s="47"/>
      <c r="E421" s="47"/>
      <c r="F421" s="67"/>
      <c r="G421" s="67"/>
    </row>
    <row r="422">
      <c r="A422" s="47"/>
      <c r="B422" s="47"/>
      <c r="C422" s="47"/>
      <c r="D422" s="47"/>
      <c r="E422" s="47"/>
      <c r="F422" s="67"/>
      <c r="G422" s="67"/>
    </row>
    <row r="423">
      <c r="A423" s="47"/>
      <c r="B423" s="47"/>
      <c r="C423" s="47"/>
      <c r="D423" s="47"/>
      <c r="E423" s="47"/>
      <c r="F423" s="67"/>
      <c r="G423" s="67"/>
    </row>
    <row r="424">
      <c r="A424" s="47"/>
      <c r="B424" s="47"/>
      <c r="C424" s="47"/>
      <c r="D424" s="47"/>
      <c r="E424" s="47"/>
      <c r="F424" s="67"/>
      <c r="G424" s="67"/>
    </row>
    <row r="425">
      <c r="A425" s="47"/>
      <c r="B425" s="47"/>
      <c r="C425" s="47"/>
      <c r="D425" s="47"/>
      <c r="E425" s="47"/>
      <c r="F425" s="67"/>
      <c r="G425" s="67"/>
    </row>
    <row r="426">
      <c r="A426" s="47"/>
      <c r="B426" s="47"/>
      <c r="C426" s="47"/>
      <c r="D426" s="47"/>
      <c r="E426" s="47"/>
      <c r="F426" s="67"/>
      <c r="G426" s="67"/>
    </row>
    <row r="427">
      <c r="A427" s="47"/>
      <c r="B427" s="47"/>
      <c r="C427" s="47"/>
      <c r="D427" s="47"/>
      <c r="E427" s="47"/>
      <c r="F427" s="67"/>
      <c r="G427" s="67"/>
    </row>
    <row r="428">
      <c r="A428" s="47"/>
      <c r="B428" s="47"/>
      <c r="C428" s="47"/>
      <c r="D428" s="47"/>
      <c r="E428" s="47"/>
      <c r="F428" s="67"/>
      <c r="G428" s="67"/>
    </row>
    <row r="429">
      <c r="A429" s="47"/>
      <c r="B429" s="47"/>
      <c r="C429" s="47"/>
      <c r="D429" s="47"/>
      <c r="E429" s="47"/>
      <c r="F429" s="67"/>
      <c r="G429" s="67"/>
    </row>
    <row r="430">
      <c r="A430" s="47"/>
      <c r="B430" s="47"/>
      <c r="C430" s="47"/>
      <c r="D430" s="47"/>
      <c r="E430" s="47"/>
      <c r="F430" s="67"/>
      <c r="G430" s="67"/>
    </row>
    <row r="431">
      <c r="A431" s="47"/>
      <c r="B431" s="47"/>
      <c r="C431" s="47"/>
      <c r="D431" s="47"/>
      <c r="E431" s="47"/>
      <c r="F431" s="67"/>
      <c r="G431" s="67"/>
    </row>
    <row r="432">
      <c r="A432" s="47"/>
      <c r="B432" s="47"/>
      <c r="C432" s="47"/>
      <c r="D432" s="47"/>
      <c r="E432" s="47"/>
      <c r="F432" s="67"/>
      <c r="G432" s="67"/>
    </row>
    <row r="433">
      <c r="A433" s="47"/>
      <c r="B433" s="47"/>
      <c r="C433" s="47"/>
      <c r="D433" s="47"/>
      <c r="E433" s="47"/>
      <c r="F433" s="67"/>
      <c r="G433" s="67"/>
    </row>
    <row r="434">
      <c r="A434" s="47"/>
      <c r="B434" s="47"/>
      <c r="C434" s="47"/>
      <c r="D434" s="47"/>
      <c r="E434" s="47"/>
      <c r="F434" s="67"/>
      <c r="G434" s="67"/>
    </row>
    <row r="435">
      <c r="A435" s="47"/>
      <c r="B435" s="47"/>
      <c r="C435" s="47"/>
      <c r="D435" s="47"/>
      <c r="E435" s="47"/>
      <c r="F435" s="67"/>
      <c r="G435" s="67"/>
    </row>
    <row r="436">
      <c r="A436" s="47"/>
      <c r="B436" s="47"/>
      <c r="C436" s="47"/>
      <c r="D436" s="47"/>
      <c r="E436" s="47"/>
      <c r="F436" s="67"/>
      <c r="G436" s="67"/>
    </row>
    <row r="437">
      <c r="A437" s="47"/>
      <c r="B437" s="47"/>
      <c r="C437" s="47"/>
      <c r="D437" s="47"/>
      <c r="E437" s="47"/>
      <c r="F437" s="67"/>
      <c r="G437" s="67"/>
    </row>
    <row r="438">
      <c r="A438" s="47"/>
      <c r="B438" s="47"/>
      <c r="C438" s="47"/>
      <c r="D438" s="47"/>
      <c r="E438" s="47"/>
      <c r="F438" s="67"/>
      <c r="G438" s="67"/>
    </row>
    <row r="439">
      <c r="A439" s="47"/>
      <c r="B439" s="47"/>
      <c r="C439" s="47"/>
      <c r="D439" s="47"/>
      <c r="E439" s="47"/>
      <c r="F439" s="67"/>
      <c r="G439" s="67"/>
    </row>
    <row r="440">
      <c r="A440" s="47"/>
      <c r="B440" s="47"/>
      <c r="C440" s="47"/>
      <c r="D440" s="47"/>
      <c r="E440" s="47"/>
      <c r="F440" s="67"/>
      <c r="G440" s="67"/>
    </row>
    <row r="441">
      <c r="A441" s="47"/>
      <c r="B441" s="47"/>
      <c r="C441" s="47"/>
      <c r="D441" s="47"/>
      <c r="E441" s="47"/>
      <c r="F441" s="67"/>
      <c r="G441" s="67"/>
    </row>
    <row r="442">
      <c r="A442" s="47"/>
      <c r="B442" s="47"/>
      <c r="C442" s="47"/>
      <c r="D442" s="47"/>
      <c r="E442" s="47"/>
      <c r="F442" s="67"/>
      <c r="G442" s="67"/>
    </row>
    <row r="443">
      <c r="A443" s="47"/>
      <c r="B443" s="47"/>
      <c r="C443" s="47"/>
      <c r="D443" s="47"/>
      <c r="E443" s="47"/>
      <c r="F443" s="67"/>
      <c r="G443" s="67"/>
    </row>
    <row r="444">
      <c r="A444" s="47"/>
      <c r="B444" s="47"/>
      <c r="C444" s="47"/>
      <c r="D444" s="47"/>
      <c r="E444" s="47"/>
      <c r="F444" s="67"/>
      <c r="G444" s="67"/>
    </row>
    <row r="445">
      <c r="A445" s="47"/>
      <c r="B445" s="47"/>
      <c r="C445" s="47"/>
      <c r="D445" s="47"/>
      <c r="E445" s="47"/>
      <c r="F445" s="67"/>
      <c r="G445" s="67"/>
    </row>
    <row r="446">
      <c r="A446" s="47"/>
      <c r="B446" s="47"/>
      <c r="C446" s="47"/>
      <c r="D446" s="47"/>
      <c r="E446" s="47"/>
      <c r="F446" s="67"/>
      <c r="G446" s="67"/>
    </row>
    <row r="447">
      <c r="A447" s="47"/>
      <c r="B447" s="47"/>
      <c r="C447" s="47"/>
      <c r="D447" s="47"/>
      <c r="E447" s="47"/>
      <c r="F447" s="67"/>
      <c r="G447" s="67"/>
    </row>
    <row r="448">
      <c r="A448" s="47"/>
      <c r="B448" s="47"/>
      <c r="C448" s="47"/>
      <c r="D448" s="47"/>
      <c r="E448" s="47"/>
      <c r="F448" s="67"/>
      <c r="G448" s="67"/>
    </row>
    <row r="449">
      <c r="A449" s="47"/>
      <c r="B449" s="47"/>
      <c r="C449" s="47"/>
      <c r="D449" s="47"/>
      <c r="E449" s="47"/>
      <c r="F449" s="67"/>
      <c r="G449" s="67"/>
    </row>
    <row r="450">
      <c r="A450" s="47"/>
      <c r="B450" s="47"/>
      <c r="C450" s="47"/>
      <c r="D450" s="47"/>
      <c r="E450" s="47"/>
      <c r="F450" s="67"/>
      <c r="G450" s="67"/>
    </row>
    <row r="451">
      <c r="A451" s="47"/>
      <c r="B451" s="47"/>
      <c r="C451" s="47"/>
      <c r="D451" s="47"/>
      <c r="E451" s="47"/>
      <c r="F451" s="67"/>
      <c r="G451" s="67"/>
    </row>
    <row r="452">
      <c r="A452" s="47"/>
      <c r="B452" s="47"/>
      <c r="C452" s="47"/>
      <c r="D452" s="47"/>
      <c r="E452" s="47"/>
      <c r="F452" s="67"/>
      <c r="G452" s="67"/>
    </row>
    <row r="453">
      <c r="A453" s="47"/>
      <c r="B453" s="47"/>
      <c r="C453" s="47"/>
      <c r="D453" s="47"/>
      <c r="E453" s="47"/>
      <c r="F453" s="67"/>
      <c r="G453" s="67"/>
    </row>
    <row r="454">
      <c r="A454" s="47"/>
      <c r="B454" s="47"/>
      <c r="C454" s="47"/>
      <c r="D454" s="47"/>
      <c r="E454" s="47"/>
      <c r="F454" s="67"/>
      <c r="G454" s="67"/>
    </row>
    <row r="455">
      <c r="A455" s="47"/>
      <c r="B455" s="47"/>
      <c r="C455" s="47"/>
      <c r="D455" s="47"/>
      <c r="E455" s="47"/>
      <c r="F455" s="67"/>
      <c r="G455" s="67"/>
    </row>
    <row r="456">
      <c r="A456" s="47"/>
      <c r="B456" s="47"/>
      <c r="C456" s="47"/>
      <c r="D456" s="47"/>
      <c r="E456" s="47"/>
      <c r="F456" s="67"/>
      <c r="G456" s="67"/>
    </row>
    <row r="457">
      <c r="A457" s="47"/>
      <c r="B457" s="47"/>
      <c r="C457" s="47"/>
      <c r="D457" s="47"/>
      <c r="E457" s="47"/>
      <c r="F457" s="67"/>
      <c r="G457" s="67"/>
    </row>
    <row r="458">
      <c r="A458" s="47"/>
      <c r="B458" s="47"/>
      <c r="C458" s="47"/>
      <c r="D458" s="47"/>
      <c r="E458" s="47"/>
      <c r="F458" s="67"/>
      <c r="G458" s="67"/>
    </row>
    <row r="459">
      <c r="A459" s="47"/>
      <c r="B459" s="47"/>
      <c r="C459" s="47"/>
      <c r="D459" s="47"/>
      <c r="E459" s="47"/>
      <c r="F459" s="67"/>
      <c r="G459" s="67"/>
    </row>
    <row r="460">
      <c r="A460" s="47"/>
      <c r="B460" s="47"/>
      <c r="C460" s="47"/>
      <c r="D460" s="47"/>
      <c r="E460" s="47"/>
      <c r="F460" s="67"/>
      <c r="G460" s="67"/>
    </row>
    <row r="461">
      <c r="A461" s="47"/>
      <c r="B461" s="47"/>
      <c r="C461" s="47"/>
      <c r="D461" s="47"/>
      <c r="E461" s="47"/>
      <c r="F461" s="67"/>
      <c r="G461" s="67"/>
    </row>
    <row r="462">
      <c r="A462" s="47"/>
      <c r="B462" s="47"/>
      <c r="C462" s="47"/>
      <c r="D462" s="47"/>
      <c r="E462" s="47"/>
      <c r="F462" s="67"/>
      <c r="G462" s="67"/>
    </row>
    <row r="463">
      <c r="A463" s="47"/>
      <c r="B463" s="47"/>
      <c r="C463" s="47"/>
      <c r="D463" s="47"/>
      <c r="E463" s="47"/>
      <c r="F463" s="67"/>
      <c r="G463" s="67"/>
    </row>
    <row r="464">
      <c r="A464" s="47"/>
      <c r="B464" s="47"/>
      <c r="C464" s="47"/>
      <c r="D464" s="47"/>
      <c r="E464" s="47"/>
      <c r="F464" s="67"/>
      <c r="G464" s="67"/>
    </row>
    <row r="465">
      <c r="A465" s="47"/>
      <c r="B465" s="47"/>
      <c r="C465" s="47"/>
      <c r="D465" s="47"/>
      <c r="E465" s="47"/>
      <c r="F465" s="67"/>
      <c r="G465" s="67"/>
    </row>
    <row r="466">
      <c r="A466" s="47"/>
      <c r="B466" s="47"/>
      <c r="C466" s="47"/>
      <c r="D466" s="47"/>
      <c r="E466" s="47"/>
      <c r="F466" s="67"/>
      <c r="G466" s="67"/>
    </row>
    <row r="467">
      <c r="A467" s="47"/>
      <c r="B467" s="47"/>
      <c r="C467" s="47"/>
      <c r="D467" s="47"/>
      <c r="E467" s="47"/>
      <c r="F467" s="67"/>
      <c r="G467" s="67"/>
    </row>
    <row r="468">
      <c r="A468" s="47"/>
      <c r="B468" s="47"/>
      <c r="C468" s="47"/>
      <c r="D468" s="47"/>
      <c r="E468" s="47"/>
      <c r="F468" s="67"/>
      <c r="G468" s="67"/>
    </row>
    <row r="469">
      <c r="A469" s="47"/>
      <c r="B469" s="47"/>
      <c r="C469" s="47"/>
      <c r="D469" s="47"/>
      <c r="E469" s="47"/>
      <c r="F469" s="67"/>
      <c r="G469" s="67"/>
    </row>
    <row r="470">
      <c r="A470" s="47"/>
      <c r="B470" s="47"/>
      <c r="C470" s="47"/>
      <c r="D470" s="47"/>
      <c r="E470" s="47"/>
      <c r="F470" s="67"/>
      <c r="G470" s="67"/>
    </row>
    <row r="471">
      <c r="A471" s="47"/>
      <c r="B471" s="47"/>
      <c r="C471" s="47"/>
      <c r="D471" s="47"/>
      <c r="E471" s="47"/>
      <c r="F471" s="67"/>
      <c r="G471" s="67"/>
    </row>
    <row r="472">
      <c r="A472" s="47"/>
      <c r="B472" s="47"/>
      <c r="C472" s="47"/>
      <c r="D472" s="47"/>
      <c r="E472" s="47"/>
      <c r="F472" s="67"/>
      <c r="G472" s="67"/>
    </row>
    <row r="473">
      <c r="A473" s="47"/>
      <c r="B473" s="47"/>
      <c r="C473" s="47"/>
      <c r="D473" s="47"/>
      <c r="E473" s="47"/>
      <c r="F473" s="67"/>
      <c r="G473" s="67"/>
    </row>
    <row r="474">
      <c r="A474" s="47"/>
      <c r="B474" s="47"/>
      <c r="C474" s="47"/>
      <c r="D474" s="47"/>
      <c r="E474" s="47"/>
      <c r="F474" s="67"/>
      <c r="G474" s="67"/>
    </row>
    <row r="475">
      <c r="A475" s="47"/>
      <c r="B475" s="47"/>
      <c r="C475" s="47"/>
      <c r="D475" s="47"/>
      <c r="E475" s="47"/>
      <c r="F475" s="67"/>
      <c r="G475" s="67"/>
    </row>
    <row r="476">
      <c r="A476" s="47"/>
      <c r="B476" s="47"/>
      <c r="C476" s="47"/>
      <c r="D476" s="47"/>
      <c r="E476" s="47"/>
      <c r="F476" s="67"/>
      <c r="G476" s="67"/>
    </row>
    <row r="477">
      <c r="A477" s="47"/>
      <c r="B477" s="47"/>
      <c r="C477" s="47"/>
      <c r="D477" s="47"/>
      <c r="E477" s="47"/>
      <c r="F477" s="67"/>
      <c r="G477" s="67"/>
    </row>
    <row r="478">
      <c r="A478" s="47"/>
      <c r="B478" s="47"/>
      <c r="C478" s="47"/>
      <c r="D478" s="47"/>
      <c r="E478" s="47"/>
      <c r="F478" s="67"/>
      <c r="G478" s="67"/>
    </row>
    <row r="479">
      <c r="A479" s="47"/>
      <c r="B479" s="47"/>
      <c r="C479" s="47"/>
      <c r="D479" s="47"/>
      <c r="E479" s="47"/>
      <c r="F479" s="67"/>
      <c r="G479" s="67"/>
    </row>
    <row r="480">
      <c r="A480" s="47"/>
      <c r="B480" s="47"/>
      <c r="C480" s="47"/>
      <c r="D480" s="47"/>
      <c r="E480" s="47"/>
      <c r="F480" s="67"/>
      <c r="G480" s="67"/>
    </row>
    <row r="481">
      <c r="A481" s="47"/>
      <c r="B481" s="47"/>
      <c r="C481" s="47"/>
      <c r="D481" s="47"/>
      <c r="E481" s="47"/>
      <c r="F481" s="67"/>
      <c r="G481" s="67"/>
    </row>
    <row r="482">
      <c r="A482" s="47"/>
      <c r="B482" s="47"/>
      <c r="C482" s="47"/>
      <c r="D482" s="47"/>
      <c r="E482" s="47"/>
      <c r="F482" s="67"/>
      <c r="G482" s="67"/>
    </row>
    <row r="483">
      <c r="A483" s="47"/>
      <c r="B483" s="47"/>
      <c r="C483" s="47"/>
      <c r="D483" s="47"/>
      <c r="E483" s="47"/>
      <c r="F483" s="67"/>
      <c r="G483" s="67"/>
    </row>
    <row r="484">
      <c r="A484" s="47"/>
      <c r="B484" s="47"/>
      <c r="C484" s="47"/>
      <c r="D484" s="47"/>
      <c r="E484" s="47"/>
      <c r="F484" s="67"/>
      <c r="G484" s="67"/>
    </row>
    <row r="485">
      <c r="A485" s="47"/>
      <c r="B485" s="47"/>
      <c r="C485" s="47"/>
      <c r="D485" s="47"/>
      <c r="E485" s="47"/>
      <c r="F485" s="67"/>
      <c r="G485" s="67"/>
    </row>
    <row r="486">
      <c r="A486" s="47"/>
      <c r="B486" s="47"/>
      <c r="C486" s="47"/>
      <c r="D486" s="47"/>
      <c r="E486" s="47"/>
      <c r="F486" s="67"/>
      <c r="G486" s="67"/>
    </row>
    <row r="487">
      <c r="A487" s="47"/>
      <c r="B487" s="47"/>
      <c r="C487" s="47"/>
      <c r="D487" s="47"/>
      <c r="E487" s="47"/>
      <c r="F487" s="67"/>
      <c r="G487" s="67"/>
    </row>
    <row r="488">
      <c r="A488" s="47"/>
      <c r="B488" s="47"/>
      <c r="C488" s="47"/>
      <c r="D488" s="47"/>
      <c r="E488" s="47"/>
      <c r="F488" s="67"/>
      <c r="G488" s="67"/>
    </row>
    <row r="489">
      <c r="A489" s="47"/>
      <c r="B489" s="47"/>
      <c r="C489" s="47"/>
      <c r="D489" s="47"/>
      <c r="E489" s="47"/>
      <c r="F489" s="67"/>
      <c r="G489" s="67"/>
    </row>
    <row r="490">
      <c r="A490" s="47"/>
      <c r="B490" s="47"/>
      <c r="C490" s="47"/>
      <c r="D490" s="47"/>
      <c r="E490" s="47"/>
      <c r="F490" s="67"/>
      <c r="G490" s="67"/>
    </row>
    <row r="491">
      <c r="A491" s="47"/>
      <c r="B491" s="47"/>
      <c r="C491" s="47"/>
      <c r="D491" s="47"/>
      <c r="E491" s="47"/>
      <c r="F491" s="67"/>
      <c r="G491" s="67"/>
    </row>
    <row r="492">
      <c r="A492" s="47"/>
      <c r="B492" s="47"/>
      <c r="C492" s="47"/>
      <c r="D492" s="47"/>
      <c r="E492" s="47"/>
      <c r="F492" s="67"/>
      <c r="G492" s="67"/>
    </row>
    <row r="493">
      <c r="A493" s="47"/>
      <c r="B493" s="47"/>
      <c r="C493" s="47"/>
      <c r="D493" s="47"/>
      <c r="E493" s="47"/>
      <c r="F493" s="67"/>
      <c r="G493" s="67"/>
    </row>
    <row r="494">
      <c r="A494" s="47"/>
      <c r="B494" s="47"/>
      <c r="C494" s="47"/>
      <c r="D494" s="47"/>
      <c r="E494" s="47"/>
      <c r="F494" s="67"/>
      <c r="G494" s="67"/>
    </row>
    <row r="495">
      <c r="A495" s="47"/>
      <c r="B495" s="47"/>
      <c r="C495" s="47"/>
      <c r="D495" s="47"/>
      <c r="E495" s="47"/>
      <c r="F495" s="67"/>
      <c r="G495" s="67"/>
    </row>
    <row r="496">
      <c r="A496" s="47"/>
      <c r="B496" s="47"/>
      <c r="C496" s="47"/>
      <c r="D496" s="47"/>
      <c r="E496" s="47"/>
      <c r="F496" s="67"/>
      <c r="G496" s="67"/>
    </row>
    <row r="497">
      <c r="A497" s="47"/>
      <c r="B497" s="47"/>
      <c r="C497" s="47"/>
      <c r="D497" s="47"/>
      <c r="E497" s="47"/>
      <c r="F497" s="67"/>
      <c r="G497" s="67"/>
    </row>
    <row r="498">
      <c r="A498" s="47"/>
      <c r="B498" s="47"/>
      <c r="C498" s="47"/>
      <c r="D498" s="47"/>
      <c r="E498" s="47"/>
      <c r="F498" s="67"/>
      <c r="G498" s="67"/>
    </row>
    <row r="499">
      <c r="A499" s="47"/>
      <c r="B499" s="47"/>
      <c r="C499" s="47"/>
      <c r="D499" s="47"/>
      <c r="E499" s="47"/>
      <c r="F499" s="67"/>
      <c r="G499" s="67"/>
    </row>
    <row r="500">
      <c r="A500" s="47"/>
      <c r="B500" s="47"/>
      <c r="C500" s="47"/>
      <c r="D500" s="47"/>
      <c r="E500" s="47"/>
      <c r="F500" s="67"/>
      <c r="G500" s="67"/>
    </row>
    <row r="501">
      <c r="A501" s="47"/>
      <c r="B501" s="47"/>
      <c r="C501" s="47"/>
      <c r="D501" s="47"/>
      <c r="E501" s="47"/>
      <c r="F501" s="67"/>
      <c r="G501" s="67"/>
    </row>
    <row r="502">
      <c r="A502" s="47"/>
      <c r="B502" s="47"/>
      <c r="C502" s="47"/>
      <c r="D502" s="47"/>
      <c r="E502" s="47"/>
      <c r="F502" s="67"/>
      <c r="G502" s="67"/>
    </row>
    <row r="503">
      <c r="A503" s="47"/>
      <c r="B503" s="47"/>
      <c r="C503" s="47"/>
      <c r="D503" s="47"/>
      <c r="E503" s="47"/>
      <c r="F503" s="67"/>
      <c r="G503" s="67"/>
    </row>
    <row r="504">
      <c r="A504" s="47"/>
      <c r="B504" s="47"/>
      <c r="C504" s="47"/>
      <c r="D504" s="47"/>
      <c r="E504" s="47"/>
      <c r="F504" s="67"/>
      <c r="G504" s="67"/>
    </row>
    <row r="505">
      <c r="A505" s="47"/>
      <c r="B505" s="47"/>
      <c r="C505" s="47"/>
      <c r="D505" s="47"/>
      <c r="E505" s="47"/>
      <c r="F505" s="67"/>
      <c r="G505" s="67"/>
    </row>
    <row r="506">
      <c r="A506" s="47"/>
      <c r="B506" s="47"/>
      <c r="C506" s="47"/>
      <c r="D506" s="47"/>
      <c r="E506" s="47"/>
      <c r="F506" s="67"/>
      <c r="G506" s="67"/>
    </row>
    <row r="507">
      <c r="A507" s="47"/>
      <c r="B507" s="47"/>
      <c r="C507" s="47"/>
      <c r="D507" s="47"/>
      <c r="E507" s="47"/>
      <c r="F507" s="67"/>
      <c r="G507" s="67"/>
    </row>
    <row r="508">
      <c r="A508" s="47"/>
      <c r="B508" s="47"/>
      <c r="C508" s="47"/>
      <c r="D508" s="47"/>
      <c r="E508" s="47"/>
      <c r="F508" s="67"/>
      <c r="G508" s="67"/>
    </row>
    <row r="509">
      <c r="A509" s="47"/>
      <c r="B509" s="47"/>
      <c r="C509" s="47"/>
      <c r="D509" s="47"/>
      <c r="E509" s="47"/>
      <c r="F509" s="67"/>
      <c r="G509" s="67"/>
    </row>
    <row r="510">
      <c r="A510" s="47"/>
      <c r="B510" s="47"/>
      <c r="C510" s="47"/>
      <c r="D510" s="47"/>
      <c r="E510" s="47"/>
      <c r="F510" s="67"/>
      <c r="G510" s="67"/>
    </row>
    <row r="511">
      <c r="A511" s="47"/>
      <c r="B511" s="47"/>
      <c r="C511" s="47"/>
      <c r="D511" s="47"/>
      <c r="E511" s="47"/>
      <c r="F511" s="67"/>
      <c r="G511" s="67"/>
    </row>
    <row r="512">
      <c r="A512" s="47"/>
      <c r="B512" s="47"/>
      <c r="C512" s="47"/>
      <c r="D512" s="47"/>
      <c r="E512" s="47"/>
      <c r="F512" s="67"/>
      <c r="G512" s="67"/>
    </row>
    <row r="513">
      <c r="A513" s="47"/>
      <c r="B513" s="47"/>
      <c r="C513" s="47"/>
      <c r="D513" s="47"/>
      <c r="E513" s="47"/>
      <c r="F513" s="67"/>
      <c r="G513" s="67"/>
    </row>
    <row r="514">
      <c r="A514" s="47"/>
      <c r="B514" s="47"/>
      <c r="C514" s="47"/>
      <c r="D514" s="47"/>
      <c r="E514" s="47"/>
      <c r="F514" s="67"/>
      <c r="G514" s="67"/>
    </row>
    <row r="515">
      <c r="A515" s="47"/>
      <c r="B515" s="47"/>
      <c r="C515" s="47"/>
      <c r="D515" s="47"/>
      <c r="E515" s="47"/>
      <c r="F515" s="67"/>
      <c r="G515" s="67"/>
    </row>
    <row r="516">
      <c r="A516" s="47"/>
      <c r="B516" s="47"/>
      <c r="C516" s="47"/>
      <c r="D516" s="47"/>
      <c r="E516" s="47"/>
      <c r="F516" s="67"/>
      <c r="G516" s="67"/>
    </row>
    <row r="517">
      <c r="A517" s="47"/>
      <c r="B517" s="47"/>
      <c r="C517" s="47"/>
      <c r="D517" s="47"/>
      <c r="E517" s="47"/>
      <c r="F517" s="67"/>
      <c r="G517" s="67"/>
    </row>
    <row r="518">
      <c r="A518" s="47"/>
      <c r="B518" s="47"/>
      <c r="C518" s="47"/>
      <c r="D518" s="47"/>
      <c r="E518" s="47"/>
      <c r="F518" s="67"/>
      <c r="G518" s="67"/>
    </row>
    <row r="519">
      <c r="A519" s="47"/>
      <c r="B519" s="47"/>
      <c r="C519" s="47"/>
      <c r="D519" s="47"/>
      <c r="E519" s="47"/>
      <c r="F519" s="67"/>
      <c r="G519" s="67"/>
    </row>
    <row r="520">
      <c r="A520" s="47"/>
      <c r="B520" s="47"/>
      <c r="C520" s="47"/>
      <c r="D520" s="47"/>
      <c r="E520" s="47"/>
      <c r="F520" s="67"/>
      <c r="G520" s="67"/>
    </row>
    <row r="521">
      <c r="A521" s="47"/>
      <c r="B521" s="47"/>
      <c r="C521" s="47"/>
      <c r="D521" s="47"/>
      <c r="E521" s="47"/>
      <c r="F521" s="67"/>
      <c r="G521" s="67"/>
    </row>
    <row r="522">
      <c r="A522" s="47"/>
      <c r="B522" s="47"/>
      <c r="C522" s="47"/>
      <c r="D522" s="47"/>
      <c r="E522" s="47"/>
      <c r="F522" s="67"/>
      <c r="G522" s="67"/>
    </row>
    <row r="523">
      <c r="A523" s="47"/>
      <c r="B523" s="47"/>
      <c r="C523" s="47"/>
      <c r="D523" s="47"/>
      <c r="E523" s="47"/>
      <c r="F523" s="67"/>
      <c r="G523" s="67"/>
    </row>
    <row r="524">
      <c r="A524" s="47"/>
      <c r="B524" s="47"/>
      <c r="C524" s="47"/>
      <c r="D524" s="47"/>
      <c r="E524" s="47"/>
      <c r="F524" s="67"/>
      <c r="G524" s="67"/>
    </row>
    <row r="525">
      <c r="A525" s="47"/>
      <c r="B525" s="47"/>
      <c r="C525" s="47"/>
      <c r="D525" s="47"/>
      <c r="E525" s="47"/>
      <c r="F525" s="67"/>
      <c r="G525" s="67"/>
    </row>
    <row r="526">
      <c r="A526" s="47"/>
      <c r="B526" s="47"/>
      <c r="C526" s="47"/>
      <c r="D526" s="47"/>
      <c r="E526" s="47"/>
      <c r="F526" s="67"/>
      <c r="G526" s="67"/>
    </row>
    <row r="527">
      <c r="A527" s="47"/>
      <c r="B527" s="47"/>
      <c r="C527" s="47"/>
      <c r="D527" s="47"/>
      <c r="E527" s="47"/>
      <c r="F527" s="67"/>
      <c r="G527" s="67"/>
    </row>
    <row r="528">
      <c r="A528" s="47"/>
      <c r="B528" s="47"/>
      <c r="C528" s="47"/>
      <c r="D528" s="47"/>
      <c r="E528" s="47"/>
      <c r="F528" s="67"/>
      <c r="G528" s="67"/>
    </row>
    <row r="529">
      <c r="A529" s="47"/>
      <c r="B529" s="47"/>
      <c r="C529" s="47"/>
      <c r="D529" s="47"/>
      <c r="E529" s="47"/>
      <c r="F529" s="67"/>
      <c r="G529" s="67"/>
    </row>
    <row r="530">
      <c r="A530" s="47"/>
      <c r="B530" s="47"/>
      <c r="C530" s="47"/>
      <c r="D530" s="47"/>
      <c r="E530" s="47"/>
      <c r="F530" s="67"/>
      <c r="G530" s="67"/>
    </row>
    <row r="531">
      <c r="A531" s="47"/>
      <c r="B531" s="47"/>
      <c r="C531" s="47"/>
      <c r="D531" s="47"/>
      <c r="E531" s="47"/>
      <c r="F531" s="67"/>
      <c r="G531" s="67"/>
    </row>
    <row r="532">
      <c r="A532" s="47"/>
      <c r="B532" s="47"/>
      <c r="C532" s="47"/>
      <c r="D532" s="47"/>
      <c r="E532" s="47"/>
      <c r="F532" s="67"/>
      <c r="G532" s="67"/>
    </row>
    <row r="533">
      <c r="A533" s="47"/>
      <c r="B533" s="47"/>
      <c r="C533" s="47"/>
      <c r="D533" s="47"/>
      <c r="E533" s="47"/>
      <c r="F533" s="67"/>
      <c r="G533" s="67"/>
    </row>
    <row r="534">
      <c r="A534" s="47"/>
      <c r="B534" s="47"/>
      <c r="C534" s="47"/>
      <c r="D534" s="47"/>
      <c r="E534" s="47"/>
      <c r="F534" s="67"/>
      <c r="G534" s="67"/>
    </row>
    <row r="535">
      <c r="A535" s="47"/>
      <c r="B535" s="47"/>
      <c r="C535" s="47"/>
      <c r="D535" s="47"/>
      <c r="E535" s="47"/>
      <c r="F535" s="67"/>
      <c r="G535" s="67"/>
    </row>
    <row r="536">
      <c r="A536" s="47"/>
      <c r="B536" s="47"/>
      <c r="C536" s="47"/>
      <c r="D536" s="47"/>
      <c r="E536" s="47"/>
      <c r="F536" s="67"/>
      <c r="G536" s="67"/>
    </row>
    <row r="537">
      <c r="A537" s="47"/>
      <c r="B537" s="47"/>
      <c r="C537" s="47"/>
      <c r="D537" s="47"/>
      <c r="E537" s="47"/>
      <c r="F537" s="67"/>
      <c r="G537" s="67"/>
    </row>
    <row r="538">
      <c r="A538" s="47"/>
      <c r="B538" s="47"/>
      <c r="C538" s="47"/>
      <c r="D538" s="47"/>
      <c r="E538" s="47"/>
      <c r="F538" s="67"/>
      <c r="G538" s="67"/>
    </row>
    <row r="539">
      <c r="A539" s="47"/>
      <c r="B539" s="47"/>
      <c r="C539" s="47"/>
      <c r="D539" s="47"/>
      <c r="E539" s="47"/>
      <c r="F539" s="67"/>
      <c r="G539" s="67"/>
    </row>
    <row r="540">
      <c r="A540" s="47"/>
      <c r="B540" s="47"/>
      <c r="C540" s="47"/>
      <c r="D540" s="47"/>
      <c r="E540" s="47"/>
      <c r="F540" s="67"/>
      <c r="G540" s="67"/>
    </row>
    <row r="541">
      <c r="A541" s="47"/>
      <c r="B541" s="47"/>
      <c r="C541" s="47"/>
      <c r="D541" s="47"/>
      <c r="E541" s="47"/>
      <c r="F541" s="67"/>
      <c r="G541" s="67"/>
    </row>
    <row r="542">
      <c r="A542" s="47"/>
      <c r="B542" s="47"/>
      <c r="C542" s="47"/>
      <c r="D542" s="47"/>
      <c r="E542" s="47"/>
      <c r="F542" s="67"/>
      <c r="G542" s="67"/>
    </row>
    <row r="543">
      <c r="A543" s="47"/>
      <c r="B543" s="47"/>
      <c r="C543" s="47"/>
      <c r="D543" s="47"/>
      <c r="E543" s="47"/>
      <c r="F543" s="67"/>
      <c r="G543" s="67"/>
    </row>
    <row r="544">
      <c r="A544" s="47"/>
      <c r="B544" s="47"/>
      <c r="C544" s="47"/>
      <c r="D544" s="47"/>
      <c r="E544" s="47"/>
      <c r="F544" s="67"/>
      <c r="G544" s="67"/>
    </row>
    <row r="545">
      <c r="A545" s="47"/>
      <c r="B545" s="47"/>
      <c r="C545" s="47"/>
      <c r="D545" s="47"/>
      <c r="E545" s="47"/>
      <c r="F545" s="67"/>
      <c r="G545" s="67"/>
    </row>
    <row r="546">
      <c r="A546" s="47"/>
      <c r="B546" s="47"/>
      <c r="C546" s="47"/>
      <c r="D546" s="47"/>
      <c r="E546" s="47"/>
      <c r="F546" s="67"/>
      <c r="G546" s="67"/>
    </row>
    <row r="547">
      <c r="A547" s="47"/>
      <c r="B547" s="47"/>
      <c r="C547" s="47"/>
      <c r="D547" s="47"/>
      <c r="E547" s="47"/>
      <c r="F547" s="67"/>
      <c r="G547" s="67"/>
    </row>
    <row r="548">
      <c r="A548" s="47"/>
      <c r="B548" s="47"/>
      <c r="C548" s="47"/>
      <c r="D548" s="47"/>
      <c r="E548" s="47"/>
      <c r="F548" s="67"/>
      <c r="G548" s="67"/>
    </row>
    <row r="549">
      <c r="A549" s="47"/>
      <c r="B549" s="47"/>
      <c r="C549" s="47"/>
      <c r="D549" s="47"/>
      <c r="E549" s="47"/>
      <c r="F549" s="67"/>
      <c r="G549" s="67"/>
    </row>
    <row r="550">
      <c r="A550" s="47"/>
      <c r="B550" s="47"/>
      <c r="C550" s="47"/>
      <c r="D550" s="47"/>
      <c r="E550" s="47"/>
      <c r="F550" s="67"/>
      <c r="G550" s="67"/>
    </row>
    <row r="551">
      <c r="A551" s="47"/>
      <c r="B551" s="47"/>
      <c r="C551" s="47"/>
      <c r="D551" s="47"/>
      <c r="E551" s="47"/>
      <c r="F551" s="67"/>
      <c r="G551" s="67"/>
    </row>
    <row r="552">
      <c r="A552" s="47"/>
      <c r="B552" s="47"/>
      <c r="C552" s="47"/>
      <c r="D552" s="47"/>
      <c r="E552" s="47"/>
      <c r="F552" s="67"/>
      <c r="G552" s="67"/>
    </row>
    <row r="553">
      <c r="A553" s="47"/>
      <c r="B553" s="47"/>
      <c r="C553" s="47"/>
      <c r="D553" s="47"/>
      <c r="E553" s="47"/>
      <c r="F553" s="67"/>
      <c r="G553" s="67"/>
    </row>
    <row r="554">
      <c r="A554" s="47"/>
      <c r="B554" s="47"/>
      <c r="C554" s="47"/>
      <c r="D554" s="47"/>
      <c r="E554" s="47"/>
      <c r="F554" s="67"/>
      <c r="G554" s="67"/>
    </row>
    <row r="555">
      <c r="A555" s="47"/>
      <c r="B555" s="47"/>
      <c r="C555" s="47"/>
      <c r="D555" s="47"/>
      <c r="E555" s="47"/>
      <c r="F555" s="67"/>
      <c r="G555" s="67"/>
    </row>
    <row r="556">
      <c r="A556" s="47"/>
      <c r="B556" s="47"/>
      <c r="C556" s="47"/>
      <c r="D556" s="47"/>
      <c r="E556" s="47"/>
      <c r="F556" s="67"/>
      <c r="G556" s="67"/>
    </row>
    <row r="557">
      <c r="A557" s="47"/>
      <c r="B557" s="47"/>
      <c r="C557" s="47"/>
      <c r="D557" s="47"/>
      <c r="E557" s="47"/>
      <c r="F557" s="67"/>
      <c r="G557" s="67"/>
    </row>
    <row r="558">
      <c r="A558" s="47"/>
      <c r="B558" s="47"/>
      <c r="C558" s="47"/>
      <c r="D558" s="47"/>
      <c r="E558" s="47"/>
      <c r="F558" s="67"/>
      <c r="G558" s="67"/>
    </row>
    <row r="559">
      <c r="A559" s="47"/>
      <c r="B559" s="47"/>
      <c r="C559" s="47"/>
      <c r="D559" s="47"/>
      <c r="E559" s="47"/>
      <c r="F559" s="67"/>
      <c r="G559" s="67"/>
    </row>
    <row r="560">
      <c r="A560" s="47"/>
      <c r="B560" s="47"/>
      <c r="C560" s="47"/>
      <c r="D560" s="47"/>
      <c r="E560" s="47"/>
      <c r="F560" s="67"/>
      <c r="G560" s="67"/>
    </row>
    <row r="561">
      <c r="A561" s="47"/>
      <c r="B561" s="47"/>
      <c r="C561" s="47"/>
      <c r="D561" s="47"/>
      <c r="E561" s="47"/>
      <c r="F561" s="67"/>
      <c r="G561" s="67"/>
    </row>
    <row r="562">
      <c r="A562" s="47"/>
      <c r="B562" s="47"/>
      <c r="C562" s="47"/>
      <c r="D562" s="47"/>
      <c r="E562" s="47"/>
      <c r="F562" s="67"/>
      <c r="G562" s="67"/>
    </row>
    <row r="563">
      <c r="A563" s="47"/>
      <c r="B563" s="47"/>
      <c r="C563" s="47"/>
      <c r="D563" s="47"/>
      <c r="E563" s="47"/>
      <c r="F563" s="67"/>
      <c r="G563" s="67"/>
    </row>
    <row r="564">
      <c r="A564" s="47"/>
      <c r="B564" s="47"/>
      <c r="C564" s="47"/>
      <c r="D564" s="47"/>
      <c r="E564" s="47"/>
      <c r="F564" s="67"/>
      <c r="G564" s="67"/>
    </row>
    <row r="565">
      <c r="A565" s="47"/>
      <c r="B565" s="47"/>
      <c r="C565" s="47"/>
      <c r="D565" s="47"/>
      <c r="E565" s="47"/>
      <c r="F565" s="67"/>
      <c r="G565" s="67"/>
    </row>
    <row r="566">
      <c r="A566" s="47"/>
      <c r="B566" s="47"/>
      <c r="C566" s="47"/>
      <c r="D566" s="47"/>
      <c r="E566" s="47"/>
      <c r="F566" s="67"/>
      <c r="G566" s="67"/>
    </row>
    <row r="567">
      <c r="A567" s="47"/>
      <c r="B567" s="47"/>
      <c r="C567" s="47"/>
      <c r="D567" s="47"/>
      <c r="E567" s="47"/>
      <c r="F567" s="67"/>
      <c r="G567" s="67"/>
    </row>
    <row r="568">
      <c r="A568" s="47"/>
      <c r="B568" s="47"/>
      <c r="C568" s="47"/>
      <c r="D568" s="47"/>
      <c r="E568" s="47"/>
      <c r="F568" s="67"/>
      <c r="G568" s="67"/>
    </row>
    <row r="569">
      <c r="A569" s="47"/>
      <c r="B569" s="47"/>
      <c r="C569" s="47"/>
      <c r="D569" s="47"/>
      <c r="E569" s="47"/>
      <c r="F569" s="67"/>
      <c r="G569" s="67"/>
    </row>
    <row r="570">
      <c r="A570" s="47"/>
      <c r="B570" s="47"/>
      <c r="C570" s="47"/>
      <c r="D570" s="47"/>
      <c r="E570" s="47"/>
      <c r="F570" s="67"/>
      <c r="G570" s="67"/>
    </row>
    <row r="571">
      <c r="A571" s="47"/>
      <c r="B571" s="47"/>
      <c r="C571" s="47"/>
      <c r="D571" s="47"/>
      <c r="E571" s="47"/>
      <c r="F571" s="67"/>
      <c r="G571" s="67"/>
    </row>
    <row r="572">
      <c r="A572" s="47"/>
      <c r="B572" s="47"/>
      <c r="C572" s="47"/>
      <c r="D572" s="47"/>
      <c r="E572" s="47"/>
      <c r="F572" s="67"/>
      <c r="G572" s="67"/>
    </row>
    <row r="573">
      <c r="A573" s="47"/>
      <c r="B573" s="47"/>
      <c r="C573" s="47"/>
      <c r="D573" s="47"/>
      <c r="E573" s="47"/>
      <c r="F573" s="67"/>
      <c r="G573" s="67"/>
    </row>
    <row r="574">
      <c r="A574" s="47"/>
      <c r="B574" s="47"/>
      <c r="C574" s="47"/>
      <c r="D574" s="47"/>
      <c r="E574" s="47"/>
      <c r="F574" s="67"/>
      <c r="G574" s="67"/>
    </row>
    <row r="575">
      <c r="A575" s="47"/>
      <c r="B575" s="47"/>
      <c r="C575" s="47"/>
      <c r="D575" s="47"/>
      <c r="E575" s="47"/>
      <c r="F575" s="67"/>
      <c r="G575" s="67"/>
    </row>
    <row r="576">
      <c r="A576" s="47"/>
      <c r="B576" s="47"/>
      <c r="C576" s="47"/>
      <c r="D576" s="47"/>
      <c r="E576" s="47"/>
      <c r="F576" s="67"/>
      <c r="G576" s="67"/>
    </row>
    <row r="577">
      <c r="A577" s="47"/>
      <c r="B577" s="47"/>
      <c r="C577" s="47"/>
      <c r="D577" s="47"/>
      <c r="E577" s="47"/>
      <c r="F577" s="67"/>
      <c r="G577" s="67"/>
    </row>
    <row r="578">
      <c r="A578" s="47"/>
      <c r="B578" s="47"/>
      <c r="C578" s="47"/>
      <c r="D578" s="47"/>
      <c r="E578" s="47"/>
      <c r="F578" s="67"/>
      <c r="G578" s="67"/>
    </row>
    <row r="579">
      <c r="A579" s="47"/>
      <c r="B579" s="47"/>
      <c r="C579" s="47"/>
      <c r="D579" s="47"/>
      <c r="E579" s="47"/>
      <c r="F579" s="67"/>
      <c r="G579" s="67"/>
    </row>
    <row r="580">
      <c r="A580" s="47"/>
      <c r="B580" s="47"/>
      <c r="C580" s="47"/>
      <c r="D580" s="47"/>
      <c r="E580" s="47"/>
      <c r="F580" s="67"/>
      <c r="G580" s="67"/>
    </row>
    <row r="581">
      <c r="A581" s="47"/>
      <c r="B581" s="47"/>
      <c r="C581" s="47"/>
      <c r="D581" s="47"/>
      <c r="E581" s="47"/>
      <c r="F581" s="67"/>
      <c r="G581" s="67"/>
    </row>
    <row r="582">
      <c r="A582" s="47"/>
      <c r="B582" s="47"/>
      <c r="C582" s="47"/>
      <c r="D582" s="47"/>
      <c r="E582" s="47"/>
      <c r="F582" s="67"/>
      <c r="G582" s="67"/>
    </row>
    <row r="583">
      <c r="A583" s="47"/>
      <c r="B583" s="47"/>
      <c r="C583" s="47"/>
      <c r="D583" s="47"/>
      <c r="E583" s="47"/>
      <c r="F583" s="67"/>
      <c r="G583" s="67"/>
    </row>
    <row r="584">
      <c r="A584" s="47"/>
      <c r="B584" s="47"/>
      <c r="C584" s="47"/>
      <c r="D584" s="47"/>
      <c r="E584" s="47"/>
      <c r="F584" s="67"/>
      <c r="G584" s="67"/>
    </row>
    <row r="585">
      <c r="A585" s="47"/>
      <c r="B585" s="47"/>
      <c r="C585" s="47"/>
      <c r="D585" s="47"/>
      <c r="E585" s="47"/>
      <c r="F585" s="67"/>
      <c r="G585" s="67"/>
    </row>
    <row r="586">
      <c r="A586" s="47"/>
      <c r="B586" s="47"/>
      <c r="C586" s="47"/>
      <c r="D586" s="47"/>
      <c r="E586" s="47"/>
      <c r="F586" s="67"/>
      <c r="G586" s="67"/>
    </row>
    <row r="587">
      <c r="A587" s="47"/>
      <c r="B587" s="47"/>
      <c r="C587" s="47"/>
      <c r="D587" s="47"/>
      <c r="E587" s="47"/>
      <c r="F587" s="67"/>
      <c r="G587" s="67"/>
    </row>
    <row r="588">
      <c r="A588" s="47"/>
      <c r="B588" s="47"/>
      <c r="C588" s="47"/>
      <c r="D588" s="47"/>
      <c r="E588" s="47"/>
      <c r="F588" s="67"/>
      <c r="G588" s="67"/>
    </row>
    <row r="589">
      <c r="A589" s="47"/>
      <c r="B589" s="47"/>
      <c r="C589" s="47"/>
      <c r="D589" s="47"/>
      <c r="E589" s="47"/>
      <c r="F589" s="67"/>
      <c r="G589" s="67"/>
    </row>
    <row r="590">
      <c r="A590" s="47"/>
      <c r="B590" s="47"/>
      <c r="C590" s="47"/>
      <c r="D590" s="47"/>
      <c r="E590" s="47"/>
      <c r="F590" s="67"/>
      <c r="G590" s="67"/>
    </row>
    <row r="591">
      <c r="A591" s="47"/>
      <c r="B591" s="47"/>
      <c r="C591" s="47"/>
      <c r="D591" s="47"/>
      <c r="E591" s="47"/>
      <c r="F591" s="67"/>
      <c r="G591" s="67"/>
    </row>
    <row r="592">
      <c r="A592" s="47"/>
      <c r="B592" s="47"/>
      <c r="C592" s="47"/>
      <c r="D592" s="47"/>
      <c r="E592" s="47"/>
      <c r="F592" s="67"/>
      <c r="G592" s="67"/>
    </row>
    <row r="593">
      <c r="A593" s="47"/>
      <c r="B593" s="47"/>
      <c r="C593" s="47"/>
      <c r="D593" s="47"/>
      <c r="E593" s="47"/>
      <c r="F593" s="67"/>
      <c r="G593" s="67"/>
    </row>
    <row r="594">
      <c r="A594" s="47"/>
      <c r="B594" s="47"/>
      <c r="C594" s="47"/>
      <c r="D594" s="47"/>
      <c r="E594" s="47"/>
      <c r="F594" s="67"/>
      <c r="G594" s="67"/>
    </row>
    <row r="595">
      <c r="A595" s="47"/>
      <c r="B595" s="47"/>
      <c r="C595" s="47"/>
      <c r="D595" s="47"/>
      <c r="E595" s="47"/>
      <c r="F595" s="67"/>
      <c r="G595" s="67"/>
    </row>
    <row r="596">
      <c r="A596" s="47"/>
      <c r="B596" s="47"/>
      <c r="C596" s="47"/>
      <c r="D596" s="47"/>
      <c r="E596" s="47"/>
      <c r="F596" s="67"/>
      <c r="G596" s="67"/>
    </row>
    <row r="597">
      <c r="A597" s="47"/>
      <c r="B597" s="47"/>
      <c r="C597" s="47"/>
      <c r="D597" s="47"/>
      <c r="E597" s="47"/>
      <c r="F597" s="67"/>
      <c r="G597" s="67"/>
    </row>
    <row r="598">
      <c r="A598" s="47"/>
      <c r="B598" s="47"/>
      <c r="C598" s="47"/>
      <c r="D598" s="47"/>
      <c r="E598" s="47"/>
      <c r="F598" s="67"/>
      <c r="G598" s="67"/>
    </row>
    <row r="599">
      <c r="A599" s="47"/>
      <c r="B599" s="47"/>
      <c r="C599" s="47"/>
      <c r="D599" s="47"/>
      <c r="E599" s="47"/>
      <c r="F599" s="67"/>
      <c r="G599" s="67"/>
    </row>
    <row r="600">
      <c r="A600" s="47"/>
      <c r="B600" s="47"/>
      <c r="C600" s="47"/>
      <c r="D600" s="47"/>
      <c r="E600" s="47"/>
      <c r="F600" s="67"/>
      <c r="G600" s="67"/>
    </row>
    <row r="601">
      <c r="A601" s="47"/>
      <c r="B601" s="47"/>
      <c r="C601" s="47"/>
      <c r="D601" s="47"/>
      <c r="E601" s="47"/>
      <c r="F601" s="67"/>
      <c r="G601" s="67"/>
    </row>
    <row r="602">
      <c r="A602" s="47"/>
      <c r="B602" s="47"/>
      <c r="C602" s="47"/>
      <c r="D602" s="47"/>
      <c r="E602" s="47"/>
      <c r="F602" s="67"/>
      <c r="G602" s="67"/>
    </row>
    <row r="603">
      <c r="A603" s="47"/>
      <c r="B603" s="47"/>
      <c r="C603" s="47"/>
      <c r="D603" s="47"/>
      <c r="E603" s="47"/>
      <c r="F603" s="67"/>
      <c r="G603" s="67"/>
    </row>
    <row r="604">
      <c r="A604" s="47"/>
      <c r="B604" s="47"/>
      <c r="C604" s="47"/>
      <c r="D604" s="47"/>
      <c r="E604" s="47"/>
      <c r="F604" s="67"/>
      <c r="G604" s="67"/>
    </row>
    <row r="605">
      <c r="A605" s="47"/>
      <c r="B605" s="47"/>
      <c r="C605" s="47"/>
      <c r="D605" s="47"/>
      <c r="E605" s="47"/>
      <c r="F605" s="67"/>
      <c r="G605" s="67"/>
    </row>
    <row r="606">
      <c r="A606" s="47"/>
      <c r="B606" s="47"/>
      <c r="C606" s="47"/>
      <c r="D606" s="47"/>
      <c r="E606" s="47"/>
      <c r="F606" s="67"/>
      <c r="G606" s="67"/>
    </row>
    <row r="607">
      <c r="A607" s="47"/>
      <c r="B607" s="47"/>
      <c r="C607" s="47"/>
      <c r="D607" s="47"/>
      <c r="E607" s="47"/>
      <c r="F607" s="67"/>
      <c r="G607" s="67"/>
    </row>
    <row r="608">
      <c r="A608" s="47"/>
      <c r="B608" s="47"/>
      <c r="C608" s="47"/>
      <c r="D608" s="47"/>
      <c r="E608" s="47"/>
      <c r="F608" s="67"/>
      <c r="G608" s="67"/>
    </row>
    <row r="609">
      <c r="A609" s="47"/>
      <c r="B609" s="47"/>
      <c r="C609" s="47"/>
      <c r="D609" s="47"/>
      <c r="E609" s="47"/>
      <c r="F609" s="67"/>
      <c r="G609" s="67"/>
    </row>
    <row r="610">
      <c r="A610" s="47"/>
      <c r="B610" s="47"/>
      <c r="C610" s="47"/>
      <c r="D610" s="47"/>
      <c r="E610" s="47"/>
      <c r="F610" s="67"/>
      <c r="G610" s="67"/>
    </row>
    <row r="611">
      <c r="A611" s="47"/>
      <c r="B611" s="47"/>
      <c r="C611" s="47"/>
      <c r="D611" s="47"/>
      <c r="E611" s="47"/>
      <c r="F611" s="67"/>
      <c r="G611" s="67"/>
    </row>
    <row r="612">
      <c r="A612" s="47"/>
      <c r="B612" s="47"/>
      <c r="C612" s="47"/>
      <c r="D612" s="47"/>
      <c r="E612" s="47"/>
      <c r="F612" s="67"/>
      <c r="G612" s="67"/>
    </row>
    <row r="613">
      <c r="A613" s="47"/>
      <c r="B613" s="47"/>
      <c r="C613" s="47"/>
      <c r="D613" s="47"/>
      <c r="E613" s="47"/>
      <c r="F613" s="67"/>
      <c r="G613" s="67"/>
    </row>
    <row r="614">
      <c r="A614" s="47"/>
      <c r="B614" s="47"/>
      <c r="C614" s="47"/>
      <c r="D614" s="47"/>
      <c r="E614" s="47"/>
      <c r="F614" s="67"/>
      <c r="G614" s="67"/>
    </row>
    <row r="615">
      <c r="A615" s="47"/>
      <c r="B615" s="47"/>
      <c r="C615" s="47"/>
      <c r="D615" s="47"/>
      <c r="E615" s="47"/>
      <c r="F615" s="67"/>
      <c r="G615" s="67"/>
    </row>
    <row r="616">
      <c r="A616" s="47"/>
      <c r="B616" s="47"/>
      <c r="C616" s="47"/>
      <c r="D616" s="47"/>
      <c r="E616" s="47"/>
      <c r="F616" s="67"/>
      <c r="G616" s="67"/>
    </row>
    <row r="617">
      <c r="A617" s="47"/>
      <c r="B617" s="47"/>
      <c r="C617" s="47"/>
      <c r="D617" s="47"/>
      <c r="E617" s="47"/>
      <c r="F617" s="67"/>
      <c r="G617" s="67"/>
    </row>
    <row r="618">
      <c r="A618" s="47"/>
      <c r="B618" s="47"/>
      <c r="C618" s="47"/>
      <c r="D618" s="47"/>
      <c r="E618" s="47"/>
      <c r="F618" s="67"/>
      <c r="G618" s="67"/>
    </row>
    <row r="619">
      <c r="A619" s="47"/>
      <c r="B619" s="47"/>
      <c r="C619" s="47"/>
      <c r="D619" s="47"/>
      <c r="E619" s="47"/>
      <c r="F619" s="67"/>
      <c r="G619" s="67"/>
    </row>
    <row r="620">
      <c r="A620" s="47"/>
      <c r="B620" s="47"/>
      <c r="C620" s="47"/>
      <c r="D620" s="47"/>
      <c r="E620" s="47"/>
      <c r="F620" s="67"/>
      <c r="G620" s="67"/>
    </row>
    <row r="621">
      <c r="A621" s="47"/>
      <c r="B621" s="47"/>
      <c r="C621" s="47"/>
      <c r="D621" s="47"/>
      <c r="E621" s="47"/>
      <c r="F621" s="67"/>
      <c r="G621" s="67"/>
    </row>
    <row r="622">
      <c r="A622" s="47"/>
      <c r="B622" s="47"/>
      <c r="C622" s="47"/>
      <c r="D622" s="47"/>
      <c r="E622" s="47"/>
      <c r="F622" s="67"/>
      <c r="G622" s="67"/>
    </row>
    <row r="623">
      <c r="A623" s="47"/>
      <c r="B623" s="47"/>
      <c r="C623" s="47"/>
      <c r="D623" s="47"/>
      <c r="E623" s="47"/>
      <c r="F623" s="67"/>
      <c r="G623" s="67"/>
    </row>
    <row r="624">
      <c r="A624" s="47"/>
      <c r="B624" s="47"/>
      <c r="C624" s="47"/>
      <c r="D624" s="47"/>
      <c r="E624" s="47"/>
      <c r="F624" s="67"/>
      <c r="G624" s="67"/>
    </row>
    <row r="625">
      <c r="A625" s="47"/>
      <c r="B625" s="47"/>
      <c r="C625" s="47"/>
      <c r="D625" s="47"/>
      <c r="E625" s="47"/>
      <c r="F625" s="67"/>
      <c r="G625" s="67"/>
    </row>
    <row r="626">
      <c r="A626" s="47"/>
      <c r="B626" s="47"/>
      <c r="C626" s="47"/>
      <c r="D626" s="47"/>
      <c r="E626" s="47"/>
      <c r="F626" s="67"/>
      <c r="G626" s="67"/>
    </row>
    <row r="627">
      <c r="A627" s="47"/>
      <c r="B627" s="47"/>
      <c r="C627" s="47"/>
      <c r="D627" s="47"/>
      <c r="E627" s="47"/>
      <c r="F627" s="67"/>
      <c r="G627" s="67"/>
    </row>
    <row r="628">
      <c r="A628" s="47"/>
      <c r="B628" s="47"/>
      <c r="C628" s="47"/>
      <c r="D628" s="47"/>
      <c r="E628" s="47"/>
      <c r="F628" s="67"/>
      <c r="G628" s="67"/>
    </row>
    <row r="629">
      <c r="A629" s="47"/>
      <c r="B629" s="47"/>
      <c r="C629" s="47"/>
      <c r="D629" s="47"/>
      <c r="E629" s="47"/>
      <c r="F629" s="67"/>
      <c r="G629" s="67"/>
    </row>
    <row r="630">
      <c r="A630" s="47"/>
      <c r="B630" s="47"/>
      <c r="C630" s="47"/>
      <c r="D630" s="47"/>
      <c r="E630" s="47"/>
      <c r="F630" s="67"/>
      <c r="G630" s="67"/>
    </row>
    <row r="631">
      <c r="A631" s="47"/>
      <c r="B631" s="47"/>
      <c r="C631" s="47"/>
      <c r="D631" s="47"/>
      <c r="E631" s="47"/>
      <c r="F631" s="67"/>
      <c r="G631" s="67"/>
    </row>
    <row r="632">
      <c r="A632" s="47"/>
      <c r="B632" s="47"/>
      <c r="C632" s="47"/>
      <c r="D632" s="47"/>
      <c r="E632" s="47"/>
      <c r="F632" s="67"/>
      <c r="G632" s="67"/>
    </row>
    <row r="633">
      <c r="A633" s="47"/>
      <c r="B633" s="47"/>
      <c r="C633" s="47"/>
      <c r="D633" s="47"/>
      <c r="E633" s="47"/>
      <c r="F633" s="67"/>
      <c r="G633" s="67"/>
    </row>
    <row r="634">
      <c r="A634" s="47"/>
      <c r="B634" s="47"/>
      <c r="C634" s="47"/>
      <c r="D634" s="47"/>
      <c r="E634" s="47"/>
      <c r="F634" s="67"/>
      <c r="G634" s="67"/>
    </row>
    <row r="635">
      <c r="A635" s="47"/>
      <c r="B635" s="47"/>
      <c r="C635" s="47"/>
      <c r="D635" s="47"/>
      <c r="E635" s="47"/>
      <c r="F635" s="67"/>
      <c r="G635" s="67"/>
    </row>
    <row r="636">
      <c r="A636" s="47"/>
      <c r="B636" s="47"/>
      <c r="C636" s="47"/>
      <c r="D636" s="47"/>
      <c r="E636" s="47"/>
      <c r="F636" s="67"/>
      <c r="G636" s="67"/>
    </row>
    <row r="637">
      <c r="A637" s="47"/>
      <c r="B637" s="47"/>
      <c r="C637" s="47"/>
      <c r="D637" s="47"/>
      <c r="E637" s="47"/>
      <c r="F637" s="67"/>
      <c r="G637" s="67"/>
    </row>
    <row r="638">
      <c r="A638" s="47"/>
      <c r="B638" s="47"/>
      <c r="C638" s="47"/>
      <c r="D638" s="47"/>
      <c r="E638" s="47"/>
      <c r="F638" s="67"/>
      <c r="G638" s="67"/>
    </row>
    <row r="639">
      <c r="A639" s="47"/>
      <c r="B639" s="47"/>
      <c r="C639" s="47"/>
      <c r="D639" s="47"/>
      <c r="E639" s="47"/>
      <c r="F639" s="67"/>
      <c r="G639" s="67"/>
    </row>
    <row r="640">
      <c r="A640" s="47"/>
      <c r="B640" s="47"/>
      <c r="C640" s="47"/>
      <c r="D640" s="47"/>
      <c r="E640" s="47"/>
      <c r="F640" s="67"/>
      <c r="G640" s="67"/>
    </row>
    <row r="641">
      <c r="A641" s="47"/>
      <c r="B641" s="47"/>
      <c r="C641" s="47"/>
      <c r="D641" s="47"/>
      <c r="E641" s="47"/>
      <c r="F641" s="67"/>
      <c r="G641" s="67"/>
    </row>
    <row r="642">
      <c r="A642" s="47"/>
      <c r="B642" s="47"/>
      <c r="C642" s="47"/>
      <c r="D642" s="47"/>
      <c r="E642" s="47"/>
      <c r="F642" s="67"/>
      <c r="G642" s="67"/>
    </row>
    <row r="643">
      <c r="A643" s="47"/>
      <c r="B643" s="47"/>
      <c r="C643" s="47"/>
      <c r="D643" s="47"/>
      <c r="E643" s="47"/>
      <c r="F643" s="67"/>
      <c r="G643" s="67"/>
    </row>
    <row r="644">
      <c r="A644" s="47"/>
      <c r="B644" s="47"/>
      <c r="C644" s="47"/>
      <c r="D644" s="47"/>
      <c r="E644" s="47"/>
      <c r="F644" s="67"/>
      <c r="G644" s="67"/>
    </row>
    <row r="645">
      <c r="A645" s="47"/>
      <c r="B645" s="47"/>
      <c r="C645" s="47"/>
      <c r="D645" s="47"/>
      <c r="E645" s="47"/>
      <c r="F645" s="67"/>
      <c r="G645" s="67"/>
    </row>
    <row r="646">
      <c r="A646" s="47"/>
      <c r="B646" s="47"/>
      <c r="C646" s="47"/>
      <c r="D646" s="47"/>
      <c r="E646" s="47"/>
      <c r="F646" s="67"/>
      <c r="G646" s="67"/>
    </row>
    <row r="647">
      <c r="A647" s="47"/>
      <c r="B647" s="47"/>
      <c r="C647" s="47"/>
      <c r="D647" s="47"/>
      <c r="E647" s="47"/>
      <c r="F647" s="67"/>
      <c r="G647" s="67"/>
    </row>
    <row r="648">
      <c r="A648" s="47"/>
      <c r="B648" s="47"/>
      <c r="C648" s="47"/>
      <c r="D648" s="47"/>
      <c r="E648" s="47"/>
      <c r="F648" s="67"/>
      <c r="G648" s="67"/>
    </row>
    <row r="649">
      <c r="A649" s="47"/>
      <c r="B649" s="47"/>
      <c r="C649" s="47"/>
      <c r="D649" s="47"/>
      <c r="E649" s="47"/>
      <c r="F649" s="67"/>
      <c r="G649" s="67"/>
    </row>
    <row r="650">
      <c r="A650" s="47"/>
      <c r="B650" s="47"/>
      <c r="C650" s="47"/>
      <c r="D650" s="47"/>
      <c r="E650" s="47"/>
      <c r="F650" s="67"/>
      <c r="G650" s="67"/>
    </row>
    <row r="651">
      <c r="A651" s="47"/>
      <c r="B651" s="47"/>
      <c r="C651" s="47"/>
      <c r="D651" s="47"/>
      <c r="E651" s="47"/>
      <c r="F651" s="67"/>
      <c r="G651" s="67"/>
    </row>
    <row r="652">
      <c r="A652" s="47"/>
      <c r="B652" s="47"/>
      <c r="C652" s="47"/>
      <c r="D652" s="47"/>
      <c r="E652" s="47"/>
      <c r="F652" s="67"/>
      <c r="G652" s="67"/>
    </row>
    <row r="653">
      <c r="A653" s="47"/>
      <c r="B653" s="47"/>
      <c r="C653" s="47"/>
      <c r="D653" s="47"/>
      <c r="E653" s="47"/>
      <c r="F653" s="67"/>
      <c r="G653" s="67"/>
    </row>
    <row r="654">
      <c r="A654" s="47"/>
      <c r="B654" s="47"/>
      <c r="C654" s="47"/>
      <c r="D654" s="47"/>
      <c r="E654" s="47"/>
      <c r="F654" s="67"/>
      <c r="G654" s="67"/>
    </row>
    <row r="655">
      <c r="A655" s="47"/>
      <c r="B655" s="47"/>
      <c r="C655" s="47"/>
      <c r="D655" s="47"/>
      <c r="E655" s="47"/>
      <c r="F655" s="67"/>
      <c r="G655" s="67"/>
    </row>
    <row r="656">
      <c r="A656" s="47"/>
      <c r="B656" s="47"/>
      <c r="C656" s="47"/>
      <c r="D656" s="47"/>
      <c r="E656" s="47"/>
      <c r="F656" s="67"/>
      <c r="G656" s="67"/>
    </row>
    <row r="657">
      <c r="A657" s="47"/>
      <c r="B657" s="47"/>
      <c r="C657" s="47"/>
      <c r="D657" s="47"/>
      <c r="E657" s="47"/>
      <c r="F657" s="67"/>
      <c r="G657" s="67"/>
    </row>
    <row r="658">
      <c r="A658" s="47"/>
      <c r="B658" s="47"/>
      <c r="C658" s="47"/>
      <c r="D658" s="47"/>
      <c r="E658" s="47"/>
      <c r="F658" s="67"/>
      <c r="G658" s="67"/>
    </row>
    <row r="659">
      <c r="A659" s="47"/>
      <c r="B659" s="47"/>
      <c r="C659" s="47"/>
      <c r="D659" s="47"/>
      <c r="E659" s="47"/>
      <c r="F659" s="67"/>
      <c r="G659" s="67"/>
    </row>
    <row r="660">
      <c r="A660" s="47"/>
      <c r="B660" s="47"/>
      <c r="C660" s="47"/>
      <c r="D660" s="47"/>
      <c r="E660" s="47"/>
      <c r="F660" s="67"/>
      <c r="G660" s="67"/>
    </row>
    <row r="661">
      <c r="A661" s="47"/>
      <c r="B661" s="47"/>
      <c r="C661" s="47"/>
      <c r="D661" s="47"/>
      <c r="E661" s="47"/>
      <c r="F661" s="67"/>
      <c r="G661" s="67"/>
    </row>
    <row r="662">
      <c r="A662" s="47"/>
      <c r="B662" s="47"/>
      <c r="C662" s="47"/>
      <c r="D662" s="47"/>
      <c r="E662" s="47"/>
      <c r="F662" s="67"/>
      <c r="G662" s="67"/>
    </row>
    <row r="663">
      <c r="A663" s="47"/>
      <c r="B663" s="47"/>
      <c r="C663" s="47"/>
      <c r="D663" s="47"/>
      <c r="E663" s="47"/>
      <c r="F663" s="67"/>
      <c r="G663" s="67"/>
    </row>
    <row r="664">
      <c r="A664" s="47"/>
      <c r="B664" s="47"/>
      <c r="C664" s="47"/>
      <c r="D664" s="47"/>
      <c r="E664" s="47"/>
      <c r="F664" s="67"/>
      <c r="G664" s="67"/>
    </row>
    <row r="665">
      <c r="A665" s="47"/>
      <c r="B665" s="47"/>
      <c r="C665" s="47"/>
      <c r="D665" s="47"/>
      <c r="E665" s="47"/>
      <c r="F665" s="67"/>
      <c r="G665" s="67"/>
    </row>
    <row r="666">
      <c r="A666" s="47"/>
      <c r="B666" s="47"/>
      <c r="C666" s="47"/>
      <c r="D666" s="47"/>
      <c r="E666" s="47"/>
      <c r="F666" s="67"/>
      <c r="G666" s="67"/>
    </row>
    <row r="667">
      <c r="A667" s="47"/>
      <c r="B667" s="47"/>
      <c r="C667" s="47"/>
      <c r="D667" s="47"/>
      <c r="E667" s="47"/>
      <c r="F667" s="67"/>
      <c r="G667" s="67"/>
    </row>
    <row r="668">
      <c r="A668" s="47"/>
      <c r="B668" s="47"/>
      <c r="C668" s="47"/>
      <c r="D668" s="47"/>
      <c r="E668" s="47"/>
      <c r="F668" s="67"/>
      <c r="G668" s="67"/>
    </row>
    <row r="669">
      <c r="A669" s="47"/>
      <c r="B669" s="47"/>
      <c r="C669" s="47"/>
      <c r="D669" s="47"/>
      <c r="E669" s="47"/>
      <c r="F669" s="67"/>
      <c r="G669" s="67"/>
    </row>
    <row r="670">
      <c r="A670" s="47"/>
      <c r="B670" s="47"/>
      <c r="C670" s="47"/>
      <c r="D670" s="47"/>
      <c r="E670" s="47"/>
      <c r="F670" s="67"/>
      <c r="G670" s="67"/>
    </row>
    <row r="671">
      <c r="A671" s="47"/>
      <c r="B671" s="47"/>
      <c r="C671" s="47"/>
      <c r="D671" s="47"/>
      <c r="E671" s="47"/>
      <c r="F671" s="67"/>
      <c r="G671" s="67"/>
    </row>
    <row r="672">
      <c r="A672" s="47"/>
      <c r="B672" s="47"/>
      <c r="C672" s="47"/>
      <c r="D672" s="47"/>
      <c r="E672" s="47"/>
      <c r="F672" s="67"/>
      <c r="G672" s="67"/>
    </row>
    <row r="673">
      <c r="A673" s="47"/>
      <c r="B673" s="47"/>
      <c r="C673" s="47"/>
      <c r="D673" s="47"/>
      <c r="E673" s="47"/>
      <c r="F673" s="67"/>
      <c r="G673" s="67"/>
    </row>
    <row r="674">
      <c r="A674" s="47"/>
      <c r="B674" s="47"/>
      <c r="C674" s="47"/>
      <c r="D674" s="47"/>
      <c r="E674" s="47"/>
      <c r="F674" s="67"/>
      <c r="G674" s="67"/>
    </row>
    <row r="675">
      <c r="A675" s="47"/>
      <c r="B675" s="47"/>
      <c r="C675" s="47"/>
      <c r="D675" s="47"/>
      <c r="E675" s="47"/>
      <c r="F675" s="67"/>
      <c r="G675" s="67"/>
    </row>
    <row r="676">
      <c r="A676" s="47"/>
      <c r="B676" s="47"/>
      <c r="C676" s="47"/>
      <c r="D676" s="47"/>
      <c r="E676" s="47"/>
      <c r="F676" s="67"/>
      <c r="G676" s="67"/>
    </row>
    <row r="677">
      <c r="A677" s="47"/>
      <c r="B677" s="47"/>
      <c r="C677" s="47"/>
      <c r="D677" s="47"/>
      <c r="E677" s="47"/>
      <c r="F677" s="67"/>
      <c r="G677" s="67"/>
    </row>
    <row r="678">
      <c r="A678" s="47"/>
      <c r="B678" s="47"/>
      <c r="C678" s="47"/>
      <c r="D678" s="47"/>
      <c r="E678" s="47"/>
      <c r="F678" s="67"/>
      <c r="G678" s="67"/>
    </row>
    <row r="679">
      <c r="A679" s="47"/>
      <c r="B679" s="47"/>
      <c r="C679" s="47"/>
      <c r="D679" s="47"/>
      <c r="E679" s="47"/>
      <c r="F679" s="67"/>
      <c r="G679" s="67"/>
    </row>
    <row r="680">
      <c r="A680" s="47"/>
      <c r="B680" s="47"/>
      <c r="C680" s="47"/>
      <c r="D680" s="47"/>
      <c r="E680" s="47"/>
      <c r="F680" s="67"/>
      <c r="G680" s="67"/>
    </row>
    <row r="681">
      <c r="A681" s="47"/>
      <c r="B681" s="47"/>
      <c r="C681" s="47"/>
      <c r="D681" s="47"/>
      <c r="E681" s="47"/>
      <c r="F681" s="67"/>
      <c r="G681" s="67"/>
    </row>
    <row r="682">
      <c r="A682" s="47"/>
      <c r="B682" s="47"/>
      <c r="C682" s="47"/>
      <c r="D682" s="47"/>
      <c r="E682" s="47"/>
      <c r="F682" s="67"/>
      <c r="G682" s="67"/>
    </row>
    <row r="683">
      <c r="A683" s="47"/>
      <c r="B683" s="47"/>
      <c r="C683" s="47"/>
      <c r="D683" s="47"/>
      <c r="E683" s="47"/>
      <c r="F683" s="67"/>
      <c r="G683" s="67"/>
    </row>
    <row r="684">
      <c r="A684" s="47"/>
      <c r="B684" s="47"/>
      <c r="C684" s="47"/>
      <c r="D684" s="47"/>
      <c r="E684" s="47"/>
      <c r="F684" s="67"/>
      <c r="G684" s="67"/>
    </row>
    <row r="685">
      <c r="A685" s="47"/>
      <c r="B685" s="47"/>
      <c r="C685" s="47"/>
      <c r="D685" s="47"/>
      <c r="E685" s="47"/>
      <c r="F685" s="67"/>
      <c r="G685" s="67"/>
    </row>
    <row r="686">
      <c r="A686" s="47"/>
      <c r="B686" s="47"/>
      <c r="C686" s="47"/>
      <c r="D686" s="47"/>
      <c r="E686" s="47"/>
      <c r="F686" s="67"/>
      <c r="G686" s="67"/>
    </row>
    <row r="687">
      <c r="A687" s="47"/>
      <c r="B687" s="47"/>
      <c r="C687" s="47"/>
      <c r="D687" s="47"/>
      <c r="E687" s="47"/>
      <c r="F687" s="67"/>
      <c r="G687" s="67"/>
    </row>
    <row r="688">
      <c r="A688" s="47"/>
      <c r="B688" s="47"/>
      <c r="C688" s="47"/>
      <c r="D688" s="47"/>
      <c r="E688" s="47"/>
      <c r="F688" s="67"/>
      <c r="G688" s="67"/>
    </row>
    <row r="689">
      <c r="A689" s="47"/>
      <c r="B689" s="47"/>
      <c r="C689" s="47"/>
      <c r="D689" s="47"/>
      <c r="E689" s="47"/>
      <c r="F689" s="67"/>
      <c r="G689" s="67"/>
    </row>
    <row r="690">
      <c r="A690" s="47"/>
      <c r="B690" s="47"/>
      <c r="C690" s="47"/>
      <c r="D690" s="47"/>
      <c r="E690" s="47"/>
      <c r="F690" s="67"/>
      <c r="G690" s="67"/>
    </row>
    <row r="691">
      <c r="A691" s="47"/>
      <c r="B691" s="47"/>
      <c r="C691" s="47"/>
      <c r="D691" s="47"/>
      <c r="E691" s="47"/>
      <c r="F691" s="67"/>
      <c r="G691" s="67"/>
    </row>
    <row r="692">
      <c r="A692" s="47"/>
      <c r="B692" s="47"/>
      <c r="C692" s="47"/>
      <c r="D692" s="47"/>
      <c r="E692" s="47"/>
      <c r="F692" s="67"/>
      <c r="G692" s="67"/>
    </row>
    <row r="693">
      <c r="A693" s="47"/>
      <c r="B693" s="47"/>
      <c r="C693" s="47"/>
      <c r="D693" s="47"/>
      <c r="E693" s="47"/>
      <c r="F693" s="67"/>
      <c r="G693" s="67"/>
    </row>
    <row r="694">
      <c r="A694" s="47"/>
      <c r="B694" s="47"/>
      <c r="C694" s="47"/>
      <c r="D694" s="47"/>
      <c r="E694" s="47"/>
      <c r="F694" s="67"/>
      <c r="G694" s="67"/>
    </row>
    <row r="695">
      <c r="A695" s="47"/>
      <c r="B695" s="47"/>
      <c r="C695" s="47"/>
      <c r="D695" s="47"/>
      <c r="E695" s="47"/>
      <c r="F695" s="67"/>
      <c r="G695" s="67"/>
    </row>
    <row r="696">
      <c r="A696" s="47"/>
      <c r="B696" s="47"/>
      <c r="C696" s="47"/>
      <c r="D696" s="47"/>
      <c r="E696" s="47"/>
      <c r="F696" s="67"/>
      <c r="G696" s="67"/>
    </row>
    <row r="697">
      <c r="A697" s="47"/>
      <c r="B697" s="47"/>
      <c r="C697" s="47"/>
      <c r="D697" s="47"/>
      <c r="E697" s="47"/>
      <c r="F697" s="67"/>
      <c r="G697" s="67"/>
    </row>
    <row r="698">
      <c r="A698" s="47"/>
      <c r="B698" s="47"/>
      <c r="C698" s="47"/>
      <c r="D698" s="47"/>
      <c r="E698" s="47"/>
      <c r="F698" s="67"/>
      <c r="G698" s="67"/>
    </row>
    <row r="699">
      <c r="A699" s="47"/>
      <c r="B699" s="47"/>
      <c r="C699" s="47"/>
      <c r="D699" s="47"/>
      <c r="E699" s="47"/>
      <c r="F699" s="67"/>
      <c r="G699" s="67"/>
    </row>
    <row r="700">
      <c r="A700" s="47"/>
      <c r="B700" s="47"/>
      <c r="C700" s="47"/>
      <c r="D700" s="47"/>
      <c r="E700" s="47"/>
      <c r="F700" s="67"/>
      <c r="G700" s="67"/>
    </row>
    <row r="701">
      <c r="A701" s="47"/>
      <c r="B701" s="47"/>
      <c r="C701" s="47"/>
      <c r="D701" s="47"/>
      <c r="E701" s="47"/>
      <c r="F701" s="67"/>
      <c r="G701" s="67"/>
    </row>
    <row r="702">
      <c r="A702" s="47"/>
      <c r="B702" s="47"/>
      <c r="C702" s="47"/>
      <c r="D702" s="47"/>
      <c r="E702" s="47"/>
      <c r="F702" s="67"/>
      <c r="G702" s="67"/>
    </row>
    <row r="703">
      <c r="A703" s="47"/>
      <c r="B703" s="47"/>
      <c r="C703" s="47"/>
      <c r="D703" s="47"/>
      <c r="E703" s="47"/>
      <c r="F703" s="67"/>
      <c r="G703" s="67"/>
    </row>
    <row r="704">
      <c r="A704" s="47"/>
      <c r="B704" s="47"/>
      <c r="C704" s="47"/>
      <c r="D704" s="47"/>
      <c r="E704" s="47"/>
      <c r="F704" s="67"/>
      <c r="G704" s="67"/>
    </row>
    <row r="705">
      <c r="A705" s="47"/>
      <c r="B705" s="47"/>
      <c r="C705" s="47"/>
      <c r="D705" s="47"/>
      <c r="E705" s="47"/>
      <c r="F705" s="67"/>
      <c r="G705" s="67"/>
    </row>
    <row r="706">
      <c r="A706" s="47"/>
      <c r="B706" s="47"/>
      <c r="C706" s="47"/>
      <c r="D706" s="47"/>
      <c r="E706" s="47"/>
      <c r="F706" s="67"/>
      <c r="G706" s="67"/>
    </row>
    <row r="707">
      <c r="A707" s="47"/>
      <c r="B707" s="47"/>
      <c r="C707" s="47"/>
      <c r="D707" s="47"/>
      <c r="E707" s="47"/>
      <c r="F707" s="67"/>
      <c r="G707" s="67"/>
    </row>
    <row r="708">
      <c r="A708" s="47"/>
      <c r="B708" s="47"/>
      <c r="C708" s="47"/>
      <c r="D708" s="47"/>
      <c r="E708" s="47"/>
      <c r="F708" s="67"/>
      <c r="G708" s="67"/>
    </row>
    <row r="709">
      <c r="A709" s="47"/>
      <c r="B709" s="47"/>
      <c r="C709" s="47"/>
      <c r="D709" s="47"/>
      <c r="E709" s="47"/>
      <c r="F709" s="67"/>
      <c r="G709" s="67"/>
    </row>
    <row r="710">
      <c r="A710" s="47"/>
      <c r="B710" s="47"/>
      <c r="C710" s="47"/>
      <c r="D710" s="47"/>
      <c r="E710" s="47"/>
      <c r="F710" s="67"/>
      <c r="G710" s="67"/>
    </row>
    <row r="711">
      <c r="A711" s="47"/>
      <c r="B711" s="47"/>
      <c r="C711" s="47"/>
      <c r="D711" s="47"/>
      <c r="E711" s="47"/>
      <c r="F711" s="67"/>
      <c r="G711" s="67"/>
    </row>
    <row r="712">
      <c r="A712" s="47"/>
      <c r="B712" s="47"/>
      <c r="C712" s="47"/>
      <c r="D712" s="47"/>
      <c r="E712" s="47"/>
      <c r="F712" s="67"/>
      <c r="G712" s="67"/>
    </row>
    <row r="713">
      <c r="A713" s="47"/>
      <c r="B713" s="47"/>
      <c r="C713" s="47"/>
      <c r="D713" s="47"/>
      <c r="E713" s="47"/>
      <c r="F713" s="67"/>
      <c r="G713" s="67"/>
    </row>
    <row r="714">
      <c r="A714" s="47"/>
      <c r="B714" s="47"/>
      <c r="C714" s="47"/>
      <c r="D714" s="47"/>
      <c r="E714" s="47"/>
      <c r="F714" s="67"/>
      <c r="G714" s="67"/>
    </row>
    <row r="715">
      <c r="A715" s="47"/>
      <c r="B715" s="47"/>
      <c r="C715" s="47"/>
      <c r="D715" s="47"/>
      <c r="E715" s="47"/>
      <c r="F715" s="67"/>
      <c r="G715" s="67"/>
    </row>
    <row r="716">
      <c r="A716" s="47"/>
      <c r="B716" s="47"/>
      <c r="C716" s="47"/>
      <c r="D716" s="47"/>
      <c r="E716" s="47"/>
      <c r="F716" s="67"/>
      <c r="G716" s="67"/>
    </row>
    <row r="717">
      <c r="A717" s="47"/>
      <c r="B717" s="47"/>
      <c r="C717" s="47"/>
      <c r="D717" s="47"/>
      <c r="E717" s="47"/>
      <c r="F717" s="67"/>
      <c r="G717" s="67"/>
    </row>
    <row r="718">
      <c r="A718" s="47"/>
      <c r="B718" s="47"/>
      <c r="C718" s="47"/>
      <c r="D718" s="47"/>
      <c r="E718" s="47"/>
      <c r="F718" s="67"/>
      <c r="G718" s="67"/>
    </row>
    <row r="719">
      <c r="A719" s="47"/>
      <c r="B719" s="47"/>
      <c r="C719" s="47"/>
      <c r="D719" s="47"/>
      <c r="E719" s="47"/>
      <c r="F719" s="67"/>
      <c r="G719" s="67"/>
    </row>
    <row r="720">
      <c r="A720" s="47"/>
      <c r="B720" s="47"/>
      <c r="C720" s="47"/>
      <c r="D720" s="47"/>
      <c r="E720" s="47"/>
      <c r="F720" s="67"/>
      <c r="G720" s="67"/>
    </row>
    <row r="721">
      <c r="A721" s="47"/>
      <c r="B721" s="47"/>
      <c r="C721" s="47"/>
      <c r="D721" s="47"/>
      <c r="E721" s="47"/>
      <c r="F721" s="67"/>
      <c r="G721" s="67"/>
    </row>
    <row r="722">
      <c r="A722" s="47"/>
      <c r="B722" s="47"/>
      <c r="C722" s="47"/>
      <c r="D722" s="47"/>
      <c r="E722" s="47"/>
      <c r="F722" s="67"/>
      <c r="G722" s="67"/>
    </row>
    <row r="723">
      <c r="A723" s="47"/>
      <c r="B723" s="47"/>
      <c r="C723" s="47"/>
      <c r="D723" s="47"/>
      <c r="E723" s="47"/>
      <c r="F723" s="67"/>
      <c r="G723" s="67"/>
    </row>
    <row r="724">
      <c r="A724" s="47"/>
      <c r="B724" s="47"/>
      <c r="C724" s="47"/>
      <c r="D724" s="47"/>
      <c r="E724" s="47"/>
      <c r="F724" s="67"/>
      <c r="G724" s="67"/>
    </row>
    <row r="725">
      <c r="A725" s="47"/>
      <c r="B725" s="47"/>
      <c r="C725" s="47"/>
      <c r="D725" s="47"/>
      <c r="E725" s="47"/>
      <c r="F725" s="67"/>
      <c r="G725" s="67"/>
    </row>
    <row r="726">
      <c r="A726" s="47"/>
      <c r="B726" s="47"/>
      <c r="C726" s="47"/>
      <c r="D726" s="47"/>
      <c r="E726" s="47"/>
      <c r="F726" s="67"/>
      <c r="G726" s="67"/>
    </row>
    <row r="727">
      <c r="A727" s="47"/>
      <c r="B727" s="47"/>
      <c r="C727" s="47"/>
      <c r="D727" s="47"/>
      <c r="E727" s="47"/>
      <c r="F727" s="67"/>
      <c r="G727" s="67"/>
    </row>
    <row r="728">
      <c r="A728" s="47"/>
      <c r="B728" s="47"/>
      <c r="C728" s="47"/>
      <c r="D728" s="47"/>
      <c r="E728" s="47"/>
      <c r="F728" s="67"/>
      <c r="G728" s="67"/>
    </row>
    <row r="729">
      <c r="A729" s="47"/>
      <c r="B729" s="47"/>
      <c r="C729" s="47"/>
      <c r="D729" s="47"/>
      <c r="E729" s="47"/>
      <c r="F729" s="67"/>
      <c r="G729" s="67"/>
    </row>
    <row r="730">
      <c r="A730" s="47"/>
      <c r="B730" s="47"/>
      <c r="C730" s="47"/>
      <c r="D730" s="47"/>
      <c r="E730" s="47"/>
      <c r="F730" s="67"/>
      <c r="G730" s="67"/>
    </row>
    <row r="731">
      <c r="A731" s="47"/>
      <c r="B731" s="47"/>
      <c r="C731" s="47"/>
      <c r="D731" s="47"/>
      <c r="E731" s="47"/>
      <c r="F731" s="67"/>
      <c r="G731" s="67"/>
    </row>
    <row r="732">
      <c r="A732" s="47"/>
      <c r="B732" s="47"/>
      <c r="C732" s="47"/>
      <c r="D732" s="47"/>
      <c r="E732" s="47"/>
      <c r="F732" s="67"/>
      <c r="G732" s="67"/>
    </row>
    <row r="733">
      <c r="A733" s="47"/>
      <c r="B733" s="47"/>
      <c r="C733" s="47"/>
      <c r="D733" s="47"/>
      <c r="E733" s="47"/>
      <c r="F733" s="67"/>
      <c r="G733" s="67"/>
    </row>
    <row r="734">
      <c r="A734" s="47"/>
      <c r="B734" s="47"/>
      <c r="C734" s="47"/>
      <c r="D734" s="47"/>
      <c r="E734" s="47"/>
      <c r="F734" s="67"/>
      <c r="G734" s="67"/>
    </row>
    <row r="735">
      <c r="A735" s="47"/>
      <c r="B735" s="47"/>
      <c r="C735" s="47"/>
      <c r="D735" s="47"/>
      <c r="E735" s="47"/>
      <c r="F735" s="67"/>
      <c r="G735" s="67"/>
    </row>
    <row r="736">
      <c r="A736" s="47"/>
      <c r="B736" s="47"/>
      <c r="C736" s="47"/>
      <c r="D736" s="47"/>
      <c r="E736" s="47"/>
      <c r="F736" s="67"/>
      <c r="G736" s="67"/>
    </row>
    <row r="737">
      <c r="A737" s="47"/>
      <c r="B737" s="47"/>
      <c r="C737" s="47"/>
      <c r="D737" s="47"/>
      <c r="E737" s="47"/>
      <c r="F737" s="67"/>
      <c r="G737" s="67"/>
    </row>
    <row r="738">
      <c r="A738" s="47"/>
      <c r="B738" s="47"/>
      <c r="C738" s="47"/>
      <c r="D738" s="47"/>
      <c r="E738" s="47"/>
      <c r="F738" s="67"/>
      <c r="G738" s="67"/>
    </row>
    <row r="739">
      <c r="A739" s="47"/>
      <c r="B739" s="47"/>
      <c r="C739" s="47"/>
      <c r="D739" s="47"/>
      <c r="E739" s="47"/>
      <c r="F739" s="67"/>
      <c r="G739" s="67"/>
    </row>
    <row r="740">
      <c r="A740" s="47"/>
      <c r="B740" s="47"/>
      <c r="C740" s="47"/>
      <c r="D740" s="47"/>
      <c r="E740" s="47"/>
      <c r="F740" s="67"/>
      <c r="G740" s="67"/>
    </row>
    <row r="741">
      <c r="A741" s="47"/>
      <c r="B741" s="47"/>
      <c r="C741" s="47"/>
      <c r="D741" s="47"/>
      <c r="E741" s="47"/>
      <c r="F741" s="67"/>
      <c r="G741" s="67"/>
    </row>
    <row r="742">
      <c r="A742" s="47"/>
      <c r="B742" s="47"/>
      <c r="C742" s="47"/>
      <c r="D742" s="47"/>
      <c r="E742" s="47"/>
      <c r="F742" s="67"/>
      <c r="G742" s="67"/>
    </row>
    <row r="743">
      <c r="A743" s="47"/>
      <c r="B743" s="47"/>
      <c r="C743" s="47"/>
      <c r="D743" s="47"/>
      <c r="E743" s="47"/>
      <c r="F743" s="67"/>
      <c r="G743" s="67"/>
    </row>
    <row r="744">
      <c r="A744" s="47"/>
      <c r="B744" s="47"/>
      <c r="C744" s="47"/>
      <c r="D744" s="47"/>
      <c r="E744" s="47"/>
      <c r="F744" s="67"/>
      <c r="G744" s="67"/>
    </row>
    <row r="745">
      <c r="A745" s="47"/>
      <c r="B745" s="47"/>
      <c r="C745" s="47"/>
      <c r="D745" s="47"/>
      <c r="E745" s="47"/>
      <c r="F745" s="67"/>
      <c r="G745" s="67"/>
    </row>
    <row r="746">
      <c r="A746" s="47"/>
      <c r="B746" s="47"/>
      <c r="C746" s="47"/>
      <c r="D746" s="47"/>
      <c r="E746" s="47"/>
      <c r="F746" s="67"/>
      <c r="G746" s="67"/>
    </row>
    <row r="747">
      <c r="A747" s="47"/>
      <c r="B747" s="47"/>
      <c r="C747" s="47"/>
      <c r="D747" s="47"/>
      <c r="E747" s="47"/>
      <c r="F747" s="67"/>
      <c r="G747" s="67"/>
    </row>
    <row r="748">
      <c r="A748" s="47"/>
      <c r="B748" s="47"/>
      <c r="C748" s="47"/>
      <c r="D748" s="47"/>
      <c r="E748" s="47"/>
      <c r="F748" s="67"/>
      <c r="G748" s="67"/>
    </row>
    <row r="749">
      <c r="A749" s="47"/>
      <c r="B749" s="47"/>
      <c r="C749" s="47"/>
      <c r="D749" s="47"/>
      <c r="E749" s="47"/>
      <c r="F749" s="67"/>
      <c r="G749" s="67"/>
    </row>
    <row r="750">
      <c r="A750" s="47"/>
      <c r="B750" s="47"/>
      <c r="C750" s="47"/>
      <c r="D750" s="47"/>
      <c r="E750" s="47"/>
      <c r="F750" s="67"/>
      <c r="G750" s="67"/>
    </row>
    <row r="751">
      <c r="A751" s="47"/>
      <c r="B751" s="47"/>
      <c r="C751" s="47"/>
      <c r="D751" s="47"/>
      <c r="E751" s="47"/>
      <c r="F751" s="67"/>
      <c r="G751" s="67"/>
    </row>
    <row r="752">
      <c r="A752" s="47"/>
      <c r="B752" s="47"/>
      <c r="C752" s="47"/>
      <c r="D752" s="47"/>
      <c r="E752" s="47"/>
      <c r="F752" s="67"/>
      <c r="G752" s="67"/>
    </row>
    <row r="753">
      <c r="A753" s="47"/>
      <c r="B753" s="47"/>
      <c r="C753" s="47"/>
      <c r="D753" s="47"/>
      <c r="E753" s="47"/>
      <c r="F753" s="67"/>
      <c r="G753" s="67"/>
    </row>
    <row r="754">
      <c r="A754" s="47"/>
      <c r="B754" s="47"/>
      <c r="C754" s="47"/>
      <c r="D754" s="47"/>
      <c r="E754" s="47"/>
      <c r="F754" s="67"/>
      <c r="G754" s="67"/>
    </row>
    <row r="755">
      <c r="A755" s="47"/>
      <c r="B755" s="47"/>
      <c r="C755" s="47"/>
      <c r="D755" s="47"/>
      <c r="E755" s="47"/>
      <c r="F755" s="67"/>
      <c r="G755" s="67"/>
    </row>
    <row r="756">
      <c r="A756" s="47"/>
      <c r="B756" s="47"/>
      <c r="C756" s="47"/>
      <c r="D756" s="47"/>
      <c r="E756" s="47"/>
      <c r="F756" s="67"/>
      <c r="G756" s="67"/>
    </row>
    <row r="757">
      <c r="A757" s="47"/>
      <c r="B757" s="47"/>
      <c r="C757" s="47"/>
      <c r="D757" s="47"/>
      <c r="E757" s="47"/>
      <c r="F757" s="67"/>
      <c r="G757" s="67"/>
    </row>
    <row r="758">
      <c r="A758" s="47"/>
      <c r="B758" s="47"/>
      <c r="C758" s="47"/>
      <c r="D758" s="47"/>
      <c r="E758" s="47"/>
      <c r="F758" s="67"/>
      <c r="G758" s="67"/>
    </row>
    <row r="759">
      <c r="A759" s="47"/>
      <c r="B759" s="47"/>
      <c r="C759" s="47"/>
      <c r="D759" s="47"/>
      <c r="E759" s="47"/>
      <c r="F759" s="67"/>
      <c r="G759" s="67"/>
    </row>
    <row r="760">
      <c r="A760" s="47"/>
      <c r="B760" s="47"/>
      <c r="C760" s="47"/>
      <c r="D760" s="47"/>
      <c r="E760" s="47"/>
      <c r="F760" s="67"/>
      <c r="G760" s="67"/>
    </row>
    <row r="761">
      <c r="A761" s="47"/>
      <c r="B761" s="47"/>
      <c r="C761" s="47"/>
      <c r="D761" s="47"/>
      <c r="E761" s="47"/>
      <c r="F761" s="67"/>
      <c r="G761" s="67"/>
    </row>
    <row r="762">
      <c r="A762" s="47"/>
      <c r="B762" s="47"/>
      <c r="C762" s="47"/>
      <c r="D762" s="47"/>
      <c r="E762" s="47"/>
      <c r="F762" s="67"/>
      <c r="G762" s="67"/>
    </row>
    <row r="763">
      <c r="A763" s="47"/>
      <c r="B763" s="47"/>
      <c r="C763" s="47"/>
      <c r="D763" s="47"/>
      <c r="E763" s="47"/>
      <c r="F763" s="67"/>
      <c r="G763" s="67"/>
    </row>
    <row r="764">
      <c r="A764" s="47"/>
      <c r="B764" s="47"/>
      <c r="C764" s="47"/>
      <c r="D764" s="47"/>
      <c r="E764" s="47"/>
      <c r="F764" s="67"/>
      <c r="G764" s="67"/>
    </row>
    <row r="765">
      <c r="A765" s="47"/>
      <c r="B765" s="47"/>
      <c r="C765" s="47"/>
      <c r="D765" s="47"/>
      <c r="E765" s="47"/>
      <c r="F765" s="67"/>
      <c r="G765" s="67"/>
    </row>
    <row r="766">
      <c r="A766" s="47"/>
      <c r="B766" s="47"/>
      <c r="C766" s="47"/>
      <c r="D766" s="47"/>
      <c r="E766" s="47"/>
      <c r="F766" s="67"/>
      <c r="G766" s="67"/>
    </row>
    <row r="767">
      <c r="A767" s="47"/>
      <c r="B767" s="47"/>
      <c r="C767" s="47"/>
      <c r="D767" s="47"/>
      <c r="E767" s="47"/>
      <c r="F767" s="67"/>
      <c r="G767" s="67"/>
    </row>
    <row r="768">
      <c r="A768" s="47"/>
      <c r="B768" s="47"/>
      <c r="C768" s="47"/>
      <c r="D768" s="47"/>
      <c r="E768" s="47"/>
      <c r="F768" s="67"/>
      <c r="G768" s="67"/>
    </row>
    <row r="769">
      <c r="A769" s="47"/>
      <c r="B769" s="47"/>
      <c r="C769" s="47"/>
      <c r="D769" s="47"/>
      <c r="E769" s="47"/>
      <c r="F769" s="67"/>
      <c r="G769" s="67"/>
    </row>
    <row r="770">
      <c r="A770" s="47"/>
      <c r="B770" s="47"/>
      <c r="C770" s="47"/>
      <c r="D770" s="47"/>
      <c r="E770" s="47"/>
      <c r="F770" s="67"/>
      <c r="G770" s="67"/>
    </row>
    <row r="771">
      <c r="A771" s="47"/>
      <c r="B771" s="47"/>
      <c r="C771" s="47"/>
      <c r="D771" s="47"/>
      <c r="E771" s="47"/>
      <c r="F771" s="67"/>
      <c r="G771" s="67"/>
    </row>
    <row r="772">
      <c r="A772" s="47"/>
      <c r="B772" s="47"/>
      <c r="C772" s="47"/>
      <c r="D772" s="47"/>
      <c r="E772" s="47"/>
      <c r="F772" s="67"/>
      <c r="G772" s="67"/>
    </row>
    <row r="773">
      <c r="A773" s="47"/>
      <c r="B773" s="47"/>
      <c r="C773" s="47"/>
      <c r="D773" s="47"/>
      <c r="E773" s="47"/>
      <c r="F773" s="67"/>
      <c r="G773" s="67"/>
    </row>
    <row r="774">
      <c r="A774" s="47"/>
      <c r="B774" s="47"/>
      <c r="C774" s="47"/>
      <c r="D774" s="47"/>
      <c r="E774" s="47"/>
      <c r="F774" s="67"/>
      <c r="G774" s="67"/>
    </row>
    <row r="775">
      <c r="A775" s="47"/>
      <c r="B775" s="47"/>
      <c r="C775" s="47"/>
      <c r="D775" s="47"/>
      <c r="E775" s="47"/>
      <c r="F775" s="67"/>
      <c r="G775" s="67"/>
    </row>
    <row r="776">
      <c r="A776" s="47"/>
      <c r="B776" s="47"/>
      <c r="C776" s="47"/>
      <c r="D776" s="47"/>
      <c r="E776" s="47"/>
      <c r="F776" s="67"/>
      <c r="G776" s="67"/>
    </row>
    <row r="777">
      <c r="A777" s="47"/>
      <c r="B777" s="47"/>
      <c r="C777" s="47"/>
      <c r="D777" s="47"/>
      <c r="E777" s="47"/>
      <c r="F777" s="67"/>
      <c r="G777" s="67"/>
    </row>
    <row r="778">
      <c r="A778" s="47"/>
      <c r="B778" s="47"/>
      <c r="C778" s="47"/>
      <c r="D778" s="47"/>
      <c r="E778" s="47"/>
      <c r="F778" s="67"/>
      <c r="G778" s="67"/>
    </row>
    <row r="779">
      <c r="A779" s="47"/>
      <c r="B779" s="47"/>
      <c r="C779" s="47"/>
      <c r="D779" s="47"/>
      <c r="E779" s="47"/>
      <c r="F779" s="67"/>
      <c r="G779" s="67"/>
    </row>
    <row r="780">
      <c r="A780" s="47"/>
      <c r="B780" s="47"/>
      <c r="C780" s="47"/>
      <c r="D780" s="47"/>
      <c r="E780" s="47"/>
      <c r="F780" s="67"/>
      <c r="G780" s="67"/>
    </row>
    <row r="781">
      <c r="A781" s="47"/>
      <c r="B781" s="47"/>
      <c r="C781" s="47"/>
      <c r="D781" s="47"/>
      <c r="E781" s="47"/>
      <c r="F781" s="67"/>
      <c r="G781" s="67"/>
    </row>
    <row r="782">
      <c r="A782" s="47"/>
      <c r="B782" s="47"/>
      <c r="C782" s="47"/>
      <c r="D782" s="47"/>
      <c r="E782" s="47"/>
      <c r="F782" s="67"/>
      <c r="G782" s="67"/>
    </row>
    <row r="783">
      <c r="A783" s="47"/>
      <c r="B783" s="47"/>
      <c r="C783" s="47"/>
      <c r="D783" s="47"/>
      <c r="E783" s="47"/>
      <c r="F783" s="67"/>
      <c r="G783" s="67"/>
    </row>
    <row r="784">
      <c r="A784" s="47"/>
      <c r="B784" s="47"/>
      <c r="C784" s="47"/>
      <c r="D784" s="47"/>
      <c r="E784" s="47"/>
      <c r="F784" s="67"/>
      <c r="G784" s="67"/>
    </row>
    <row r="785">
      <c r="A785" s="47"/>
      <c r="B785" s="47"/>
      <c r="C785" s="47"/>
      <c r="D785" s="47"/>
      <c r="E785" s="47"/>
      <c r="F785" s="67"/>
      <c r="G785" s="67"/>
    </row>
    <row r="786">
      <c r="A786" s="47"/>
      <c r="B786" s="47"/>
      <c r="C786" s="47"/>
      <c r="D786" s="47"/>
      <c r="E786" s="47"/>
      <c r="F786" s="67"/>
      <c r="G786" s="67"/>
    </row>
    <row r="787">
      <c r="A787" s="47"/>
      <c r="B787" s="47"/>
      <c r="C787" s="47"/>
      <c r="D787" s="47"/>
      <c r="E787" s="47"/>
      <c r="F787" s="67"/>
      <c r="G787" s="67"/>
    </row>
    <row r="788">
      <c r="A788" s="47"/>
      <c r="B788" s="47"/>
      <c r="C788" s="47"/>
      <c r="D788" s="47"/>
      <c r="E788" s="47"/>
      <c r="F788" s="67"/>
      <c r="G788" s="67"/>
    </row>
    <row r="789">
      <c r="A789" s="47"/>
      <c r="B789" s="47"/>
      <c r="C789" s="47"/>
      <c r="D789" s="47"/>
      <c r="E789" s="47"/>
      <c r="F789" s="67"/>
      <c r="G789" s="67"/>
    </row>
    <row r="790">
      <c r="A790" s="47"/>
      <c r="B790" s="47"/>
      <c r="C790" s="47"/>
      <c r="D790" s="47"/>
      <c r="E790" s="47"/>
      <c r="F790" s="67"/>
      <c r="G790" s="67"/>
    </row>
    <row r="791">
      <c r="A791" s="47"/>
      <c r="B791" s="47"/>
      <c r="C791" s="47"/>
      <c r="D791" s="47"/>
      <c r="E791" s="47"/>
      <c r="F791" s="67"/>
      <c r="G791" s="67"/>
    </row>
    <row r="792">
      <c r="A792" s="47"/>
      <c r="B792" s="47"/>
      <c r="C792" s="47"/>
      <c r="D792" s="47"/>
      <c r="E792" s="47"/>
      <c r="F792" s="67"/>
      <c r="G792" s="67"/>
    </row>
    <row r="793">
      <c r="A793" s="47"/>
      <c r="B793" s="47"/>
      <c r="C793" s="47"/>
      <c r="D793" s="47"/>
      <c r="E793" s="47"/>
      <c r="F793" s="67"/>
      <c r="G793" s="67"/>
    </row>
    <row r="794">
      <c r="A794" s="47"/>
      <c r="B794" s="47"/>
      <c r="C794" s="47"/>
      <c r="D794" s="47"/>
      <c r="E794" s="47"/>
      <c r="F794" s="67"/>
      <c r="G794" s="67"/>
    </row>
    <row r="795">
      <c r="A795" s="47"/>
      <c r="B795" s="47"/>
      <c r="C795" s="47"/>
      <c r="D795" s="47"/>
      <c r="E795" s="47"/>
      <c r="F795" s="67"/>
      <c r="G795" s="67"/>
    </row>
    <row r="796">
      <c r="A796" s="47"/>
      <c r="B796" s="47"/>
      <c r="C796" s="47"/>
      <c r="D796" s="47"/>
      <c r="E796" s="47"/>
      <c r="F796" s="67"/>
      <c r="G796" s="67"/>
    </row>
    <row r="797">
      <c r="A797" s="47"/>
      <c r="B797" s="47"/>
      <c r="C797" s="47"/>
      <c r="D797" s="47"/>
      <c r="E797" s="47"/>
      <c r="F797" s="67"/>
      <c r="G797" s="67"/>
    </row>
    <row r="798">
      <c r="A798" s="47"/>
      <c r="B798" s="47"/>
      <c r="C798" s="47"/>
      <c r="D798" s="47"/>
      <c r="E798" s="47"/>
      <c r="F798" s="67"/>
      <c r="G798" s="67"/>
    </row>
    <row r="799">
      <c r="A799" s="47"/>
      <c r="B799" s="47"/>
      <c r="C799" s="47"/>
      <c r="D799" s="47"/>
      <c r="E799" s="47"/>
      <c r="F799" s="67"/>
      <c r="G799" s="67"/>
    </row>
    <row r="800">
      <c r="A800" s="47"/>
      <c r="B800" s="47"/>
      <c r="C800" s="47"/>
      <c r="D800" s="47"/>
      <c r="E800" s="47"/>
      <c r="F800" s="67"/>
      <c r="G800" s="67"/>
    </row>
    <row r="801">
      <c r="A801" s="47"/>
      <c r="B801" s="47"/>
      <c r="C801" s="47"/>
      <c r="D801" s="47"/>
      <c r="E801" s="47"/>
      <c r="F801" s="67"/>
      <c r="G801" s="67"/>
    </row>
    <row r="802">
      <c r="A802" s="47"/>
      <c r="B802" s="47"/>
      <c r="C802" s="47"/>
      <c r="D802" s="47"/>
      <c r="E802" s="47"/>
      <c r="F802" s="67"/>
      <c r="G802" s="67"/>
    </row>
    <row r="803">
      <c r="A803" s="47"/>
      <c r="B803" s="47"/>
      <c r="C803" s="47"/>
      <c r="D803" s="47"/>
      <c r="E803" s="47"/>
      <c r="F803" s="67"/>
      <c r="G803" s="67"/>
    </row>
    <row r="804">
      <c r="A804" s="47"/>
      <c r="B804" s="47"/>
      <c r="C804" s="47"/>
      <c r="D804" s="47"/>
      <c r="E804" s="47"/>
      <c r="F804" s="67"/>
      <c r="G804" s="67"/>
    </row>
    <row r="805">
      <c r="A805" s="47"/>
      <c r="B805" s="47"/>
      <c r="C805" s="47"/>
      <c r="D805" s="47"/>
      <c r="E805" s="47"/>
      <c r="F805" s="67"/>
      <c r="G805" s="67"/>
    </row>
    <row r="806">
      <c r="A806" s="47"/>
      <c r="B806" s="47"/>
      <c r="C806" s="47"/>
      <c r="D806" s="47"/>
      <c r="E806" s="47"/>
      <c r="F806" s="67"/>
      <c r="G806" s="67"/>
    </row>
    <row r="807">
      <c r="A807" s="47"/>
      <c r="B807" s="47"/>
      <c r="C807" s="47"/>
      <c r="D807" s="47"/>
      <c r="E807" s="47"/>
      <c r="F807" s="67"/>
      <c r="G807" s="67"/>
    </row>
    <row r="808">
      <c r="A808" s="47"/>
      <c r="B808" s="47"/>
      <c r="C808" s="47"/>
      <c r="D808" s="47"/>
      <c r="E808" s="47"/>
      <c r="F808" s="67"/>
      <c r="G808" s="67"/>
    </row>
    <row r="809">
      <c r="A809" s="47"/>
      <c r="B809" s="47"/>
      <c r="C809" s="47"/>
      <c r="D809" s="47"/>
      <c r="E809" s="47"/>
      <c r="F809" s="67"/>
      <c r="G809" s="67"/>
    </row>
    <row r="810">
      <c r="A810" s="47"/>
      <c r="B810" s="47"/>
      <c r="C810" s="47"/>
      <c r="D810" s="47"/>
      <c r="E810" s="47"/>
      <c r="F810" s="67"/>
      <c r="G810" s="67"/>
    </row>
    <row r="811">
      <c r="A811" s="47"/>
      <c r="B811" s="47"/>
      <c r="C811" s="47"/>
      <c r="D811" s="47"/>
      <c r="E811" s="47"/>
      <c r="F811" s="67"/>
      <c r="G811" s="67"/>
    </row>
    <row r="812">
      <c r="A812" s="47"/>
      <c r="B812" s="47"/>
      <c r="C812" s="47"/>
      <c r="D812" s="47"/>
      <c r="E812" s="47"/>
      <c r="F812" s="67"/>
      <c r="G812" s="67"/>
    </row>
    <row r="813">
      <c r="A813" s="47"/>
      <c r="B813" s="47"/>
      <c r="C813" s="47"/>
      <c r="D813" s="47"/>
      <c r="E813" s="47"/>
      <c r="F813" s="67"/>
      <c r="G813" s="67"/>
    </row>
    <row r="814">
      <c r="A814" s="47"/>
      <c r="B814" s="47"/>
      <c r="C814" s="47"/>
      <c r="D814" s="47"/>
      <c r="E814" s="47"/>
      <c r="F814" s="67"/>
      <c r="G814" s="67"/>
    </row>
    <row r="815">
      <c r="A815" s="47"/>
      <c r="B815" s="47"/>
      <c r="C815" s="47"/>
      <c r="D815" s="47"/>
      <c r="E815" s="47"/>
      <c r="F815" s="67"/>
      <c r="G815" s="67"/>
    </row>
    <row r="816">
      <c r="A816" s="47"/>
      <c r="B816" s="47"/>
      <c r="C816" s="47"/>
      <c r="D816" s="47"/>
      <c r="E816" s="47"/>
      <c r="F816" s="67"/>
      <c r="G816" s="67"/>
    </row>
    <row r="817">
      <c r="A817" s="47"/>
      <c r="B817" s="47"/>
      <c r="C817" s="47"/>
      <c r="D817" s="47"/>
      <c r="E817" s="47"/>
      <c r="F817" s="67"/>
      <c r="G817" s="67"/>
    </row>
    <row r="818">
      <c r="A818" s="47"/>
      <c r="B818" s="47"/>
      <c r="C818" s="47"/>
      <c r="D818" s="47"/>
      <c r="E818" s="47"/>
      <c r="F818" s="67"/>
      <c r="G818" s="67"/>
    </row>
    <row r="819">
      <c r="A819" s="47"/>
      <c r="B819" s="47"/>
      <c r="C819" s="47"/>
      <c r="D819" s="47"/>
      <c r="E819" s="47"/>
      <c r="F819" s="67"/>
      <c r="G819" s="67"/>
    </row>
    <row r="820">
      <c r="A820" s="47"/>
      <c r="B820" s="47"/>
      <c r="C820" s="47"/>
      <c r="D820" s="47"/>
      <c r="E820" s="47"/>
      <c r="F820" s="67"/>
      <c r="G820" s="67"/>
    </row>
    <row r="821">
      <c r="A821" s="47"/>
      <c r="B821" s="47"/>
      <c r="C821" s="47"/>
      <c r="D821" s="47"/>
      <c r="E821" s="47"/>
      <c r="F821" s="67"/>
      <c r="G821" s="67"/>
    </row>
    <row r="822">
      <c r="A822" s="47"/>
      <c r="B822" s="47"/>
      <c r="C822" s="47"/>
      <c r="D822" s="47"/>
      <c r="E822" s="47"/>
      <c r="F822" s="67"/>
      <c r="G822" s="67"/>
    </row>
    <row r="823">
      <c r="A823" s="47"/>
      <c r="B823" s="47"/>
      <c r="C823" s="47"/>
      <c r="D823" s="47"/>
      <c r="E823" s="47"/>
      <c r="F823" s="67"/>
      <c r="G823" s="67"/>
    </row>
    <row r="824">
      <c r="A824" s="47"/>
      <c r="B824" s="47"/>
      <c r="C824" s="47"/>
      <c r="D824" s="47"/>
      <c r="E824" s="47"/>
      <c r="F824" s="67"/>
      <c r="G824" s="67"/>
    </row>
    <row r="825">
      <c r="A825" s="47"/>
      <c r="B825" s="47"/>
      <c r="C825" s="47"/>
      <c r="D825" s="47"/>
      <c r="E825" s="47"/>
      <c r="F825" s="67"/>
      <c r="G825" s="67"/>
    </row>
    <row r="826">
      <c r="A826" s="47"/>
      <c r="B826" s="47"/>
      <c r="C826" s="47"/>
      <c r="D826" s="47"/>
      <c r="E826" s="47"/>
      <c r="F826" s="67"/>
      <c r="G826" s="67"/>
    </row>
    <row r="827">
      <c r="A827" s="47"/>
      <c r="B827" s="47"/>
      <c r="C827" s="47"/>
      <c r="D827" s="47"/>
      <c r="E827" s="47"/>
      <c r="F827" s="67"/>
      <c r="G827" s="67"/>
    </row>
    <row r="828">
      <c r="A828" s="47"/>
      <c r="B828" s="47"/>
      <c r="C828" s="47"/>
      <c r="D828" s="47"/>
      <c r="E828" s="47"/>
      <c r="F828" s="67"/>
      <c r="G828" s="67"/>
    </row>
    <row r="829">
      <c r="A829" s="47"/>
      <c r="B829" s="47"/>
      <c r="C829" s="47"/>
      <c r="D829" s="47"/>
      <c r="E829" s="47"/>
      <c r="F829" s="67"/>
      <c r="G829" s="67"/>
    </row>
    <row r="830">
      <c r="A830" s="47"/>
      <c r="B830" s="47"/>
      <c r="C830" s="47"/>
      <c r="D830" s="47"/>
      <c r="E830" s="47"/>
      <c r="F830" s="67"/>
      <c r="G830" s="67"/>
    </row>
    <row r="831">
      <c r="A831" s="47"/>
      <c r="B831" s="47"/>
      <c r="C831" s="47"/>
      <c r="D831" s="47"/>
      <c r="E831" s="47"/>
      <c r="F831" s="67"/>
      <c r="G831" s="67"/>
    </row>
    <row r="832">
      <c r="A832" s="47"/>
      <c r="B832" s="47"/>
      <c r="C832" s="47"/>
      <c r="D832" s="47"/>
      <c r="E832" s="47"/>
      <c r="F832" s="67"/>
      <c r="G832" s="67"/>
    </row>
    <row r="833">
      <c r="A833" s="47"/>
      <c r="B833" s="47"/>
      <c r="C833" s="47"/>
      <c r="D833" s="47"/>
      <c r="E833" s="47"/>
      <c r="F833" s="67"/>
      <c r="G833" s="67"/>
    </row>
    <row r="834">
      <c r="A834" s="47"/>
      <c r="B834" s="47"/>
      <c r="C834" s="47"/>
      <c r="D834" s="47"/>
      <c r="E834" s="47"/>
      <c r="F834" s="67"/>
      <c r="G834" s="67"/>
    </row>
    <row r="835">
      <c r="A835" s="47"/>
      <c r="B835" s="47"/>
      <c r="C835" s="47"/>
      <c r="D835" s="47"/>
      <c r="E835" s="47"/>
      <c r="F835" s="67"/>
      <c r="G835" s="67"/>
    </row>
    <row r="836">
      <c r="A836" s="47"/>
      <c r="B836" s="47"/>
      <c r="C836" s="47"/>
      <c r="D836" s="47"/>
      <c r="E836" s="47"/>
      <c r="F836" s="67"/>
      <c r="G836" s="67"/>
    </row>
    <row r="837">
      <c r="A837" s="47"/>
      <c r="B837" s="47"/>
      <c r="C837" s="47"/>
      <c r="D837" s="47"/>
      <c r="E837" s="47"/>
      <c r="F837" s="67"/>
      <c r="G837" s="67"/>
    </row>
    <row r="838">
      <c r="A838" s="47"/>
      <c r="B838" s="47"/>
      <c r="C838" s="47"/>
      <c r="D838" s="47"/>
      <c r="E838" s="47"/>
      <c r="F838" s="67"/>
      <c r="G838" s="67"/>
    </row>
    <row r="839">
      <c r="A839" s="47"/>
      <c r="B839" s="47"/>
      <c r="C839" s="47"/>
      <c r="D839" s="47"/>
      <c r="E839" s="47"/>
      <c r="F839" s="67"/>
      <c r="G839" s="67"/>
    </row>
    <row r="840">
      <c r="A840" s="47"/>
      <c r="B840" s="47"/>
      <c r="C840" s="47"/>
      <c r="D840" s="47"/>
      <c r="E840" s="47"/>
      <c r="F840" s="67"/>
      <c r="G840" s="67"/>
    </row>
    <row r="841">
      <c r="A841" s="47"/>
      <c r="B841" s="47"/>
      <c r="C841" s="47"/>
      <c r="D841" s="47"/>
      <c r="E841" s="47"/>
      <c r="F841" s="67"/>
      <c r="G841" s="67"/>
    </row>
    <row r="842">
      <c r="A842" s="47"/>
      <c r="B842" s="47"/>
      <c r="C842" s="47"/>
      <c r="D842" s="47"/>
      <c r="E842" s="47"/>
      <c r="F842" s="67"/>
      <c r="G842" s="67"/>
    </row>
    <row r="843">
      <c r="A843" s="47"/>
      <c r="B843" s="47"/>
      <c r="C843" s="47"/>
      <c r="D843" s="47"/>
      <c r="E843" s="47"/>
      <c r="F843" s="67"/>
      <c r="G843" s="67"/>
    </row>
    <row r="844">
      <c r="A844" s="47"/>
      <c r="B844" s="47"/>
      <c r="C844" s="47"/>
      <c r="D844" s="47"/>
      <c r="E844" s="47"/>
      <c r="F844" s="67"/>
      <c r="G844" s="67"/>
    </row>
    <row r="845">
      <c r="A845" s="47"/>
      <c r="B845" s="47"/>
      <c r="C845" s="47"/>
      <c r="D845" s="47"/>
      <c r="E845" s="47"/>
      <c r="F845" s="67"/>
      <c r="G845" s="67"/>
    </row>
    <row r="846">
      <c r="A846" s="47"/>
      <c r="B846" s="47"/>
      <c r="C846" s="47"/>
      <c r="D846" s="47"/>
      <c r="E846" s="47"/>
      <c r="F846" s="67"/>
      <c r="G846" s="67"/>
    </row>
    <row r="847">
      <c r="A847" s="47"/>
      <c r="B847" s="47"/>
      <c r="C847" s="47"/>
      <c r="D847" s="47"/>
      <c r="E847" s="47"/>
      <c r="F847" s="67"/>
      <c r="G847" s="67"/>
    </row>
    <row r="848">
      <c r="A848" s="47"/>
      <c r="B848" s="47"/>
      <c r="C848" s="47"/>
      <c r="D848" s="47"/>
      <c r="E848" s="47"/>
      <c r="F848" s="67"/>
      <c r="G848" s="67"/>
    </row>
    <row r="849">
      <c r="A849" s="47"/>
      <c r="B849" s="47"/>
      <c r="C849" s="47"/>
      <c r="D849" s="47"/>
      <c r="E849" s="47"/>
      <c r="F849" s="67"/>
      <c r="G849" s="67"/>
    </row>
    <row r="850">
      <c r="A850" s="47"/>
      <c r="B850" s="47"/>
      <c r="C850" s="47"/>
      <c r="D850" s="47"/>
      <c r="E850" s="47"/>
      <c r="F850" s="67"/>
      <c r="G850" s="67"/>
    </row>
    <row r="851">
      <c r="A851" s="47"/>
      <c r="B851" s="47"/>
      <c r="C851" s="47"/>
      <c r="D851" s="47"/>
      <c r="E851" s="47"/>
      <c r="F851" s="67"/>
      <c r="G851" s="67"/>
    </row>
    <row r="852">
      <c r="A852" s="47"/>
      <c r="B852" s="47"/>
      <c r="C852" s="47"/>
      <c r="D852" s="47"/>
      <c r="E852" s="47"/>
      <c r="F852" s="67"/>
      <c r="G852" s="67"/>
    </row>
    <row r="853">
      <c r="A853" s="47"/>
      <c r="B853" s="47"/>
      <c r="C853" s="47"/>
      <c r="D853" s="47"/>
      <c r="E853" s="47"/>
      <c r="F853" s="67"/>
      <c r="G853" s="67"/>
    </row>
    <row r="854">
      <c r="A854" s="47"/>
      <c r="B854" s="47"/>
      <c r="C854" s="47"/>
      <c r="D854" s="47"/>
      <c r="E854" s="47"/>
      <c r="F854" s="67"/>
      <c r="G854" s="67"/>
    </row>
    <row r="855">
      <c r="A855" s="47"/>
      <c r="B855" s="47"/>
      <c r="C855" s="47"/>
      <c r="D855" s="47"/>
      <c r="E855" s="47"/>
      <c r="F855" s="67"/>
      <c r="G855" s="67"/>
    </row>
    <row r="856">
      <c r="A856" s="47"/>
      <c r="B856" s="47"/>
      <c r="C856" s="47"/>
      <c r="D856" s="47"/>
      <c r="E856" s="47"/>
      <c r="F856" s="67"/>
      <c r="G856" s="67"/>
    </row>
    <row r="857">
      <c r="A857" s="47"/>
      <c r="B857" s="47"/>
      <c r="C857" s="47"/>
      <c r="D857" s="47"/>
      <c r="E857" s="47"/>
      <c r="F857" s="67"/>
      <c r="G857" s="67"/>
    </row>
    <row r="858">
      <c r="A858" s="47"/>
      <c r="B858" s="47"/>
      <c r="C858" s="47"/>
      <c r="D858" s="47"/>
      <c r="E858" s="47"/>
      <c r="F858" s="67"/>
      <c r="G858" s="67"/>
    </row>
    <row r="859">
      <c r="A859" s="47"/>
      <c r="B859" s="47"/>
      <c r="C859" s="47"/>
      <c r="D859" s="47"/>
      <c r="E859" s="47"/>
      <c r="F859" s="67"/>
      <c r="G859" s="67"/>
    </row>
    <row r="860">
      <c r="A860" s="47"/>
      <c r="B860" s="47"/>
      <c r="C860" s="47"/>
      <c r="D860" s="47"/>
      <c r="E860" s="47"/>
      <c r="F860" s="67"/>
      <c r="G860" s="67"/>
    </row>
    <row r="861">
      <c r="A861" s="47"/>
      <c r="B861" s="47"/>
      <c r="C861" s="47"/>
      <c r="D861" s="47"/>
      <c r="E861" s="47"/>
      <c r="F861" s="67"/>
      <c r="G861" s="67"/>
    </row>
    <row r="862">
      <c r="A862" s="47"/>
      <c r="B862" s="47"/>
      <c r="C862" s="47"/>
      <c r="D862" s="47"/>
      <c r="E862" s="47"/>
      <c r="F862" s="67"/>
      <c r="G862" s="67"/>
    </row>
    <row r="863">
      <c r="A863" s="47"/>
      <c r="B863" s="47"/>
      <c r="C863" s="47"/>
      <c r="D863" s="47"/>
      <c r="E863" s="47"/>
      <c r="F863" s="67"/>
      <c r="G863" s="67"/>
    </row>
    <row r="864">
      <c r="A864" s="47"/>
      <c r="B864" s="47"/>
      <c r="C864" s="47"/>
      <c r="D864" s="47"/>
      <c r="E864" s="47"/>
      <c r="F864" s="67"/>
      <c r="G864" s="67"/>
    </row>
    <row r="865">
      <c r="A865" s="47"/>
      <c r="B865" s="47"/>
      <c r="C865" s="47"/>
      <c r="D865" s="47"/>
      <c r="E865" s="47"/>
      <c r="F865" s="67"/>
      <c r="G865" s="67"/>
    </row>
    <row r="866">
      <c r="A866" s="47"/>
      <c r="B866" s="47"/>
      <c r="C866" s="47"/>
      <c r="D866" s="47"/>
      <c r="E866" s="47"/>
      <c r="F866" s="67"/>
      <c r="G866" s="67"/>
    </row>
    <row r="867">
      <c r="A867" s="47"/>
      <c r="B867" s="47"/>
      <c r="C867" s="47"/>
      <c r="D867" s="47"/>
      <c r="E867" s="47"/>
      <c r="F867" s="67"/>
      <c r="G867" s="67"/>
    </row>
    <row r="868">
      <c r="A868" s="47"/>
      <c r="B868" s="47"/>
      <c r="C868" s="47"/>
      <c r="D868" s="47"/>
      <c r="E868" s="47"/>
      <c r="F868" s="67"/>
      <c r="G868" s="67"/>
    </row>
    <row r="869">
      <c r="A869" s="47"/>
      <c r="B869" s="47"/>
      <c r="C869" s="47"/>
      <c r="D869" s="47"/>
      <c r="E869" s="47"/>
      <c r="F869" s="67"/>
      <c r="G869" s="67"/>
    </row>
    <row r="870">
      <c r="A870" s="47"/>
      <c r="B870" s="47"/>
      <c r="C870" s="47"/>
      <c r="D870" s="47"/>
      <c r="E870" s="47"/>
      <c r="F870" s="67"/>
      <c r="G870" s="67"/>
    </row>
    <row r="871">
      <c r="A871" s="47"/>
      <c r="B871" s="47"/>
      <c r="C871" s="47"/>
      <c r="D871" s="47"/>
      <c r="E871" s="47"/>
      <c r="F871" s="67"/>
      <c r="G871" s="67"/>
    </row>
    <row r="872">
      <c r="A872" s="47"/>
      <c r="B872" s="47"/>
      <c r="C872" s="47"/>
      <c r="D872" s="47"/>
      <c r="E872" s="47"/>
      <c r="F872" s="67"/>
      <c r="G872" s="67"/>
    </row>
    <row r="873">
      <c r="A873" s="47"/>
      <c r="B873" s="47"/>
      <c r="C873" s="47"/>
      <c r="D873" s="47"/>
      <c r="E873" s="47"/>
      <c r="F873" s="67"/>
      <c r="G873" s="67"/>
    </row>
    <row r="874">
      <c r="A874" s="47"/>
      <c r="B874" s="47"/>
      <c r="C874" s="47"/>
      <c r="D874" s="47"/>
      <c r="E874" s="47"/>
      <c r="F874" s="67"/>
      <c r="G874" s="67"/>
    </row>
    <row r="875">
      <c r="A875" s="47"/>
      <c r="B875" s="47"/>
      <c r="C875" s="47"/>
      <c r="D875" s="47"/>
      <c r="E875" s="47"/>
      <c r="F875" s="67"/>
      <c r="G875" s="67"/>
    </row>
    <row r="876">
      <c r="A876" s="47"/>
      <c r="B876" s="47"/>
      <c r="C876" s="47"/>
      <c r="D876" s="47"/>
      <c r="E876" s="47"/>
      <c r="F876" s="67"/>
      <c r="G876" s="67"/>
    </row>
    <row r="877">
      <c r="A877" s="47"/>
      <c r="B877" s="47"/>
      <c r="C877" s="47"/>
      <c r="D877" s="47"/>
      <c r="E877" s="47"/>
      <c r="F877" s="67"/>
      <c r="G877" s="67"/>
    </row>
    <row r="878">
      <c r="A878" s="47"/>
      <c r="B878" s="47"/>
      <c r="C878" s="47"/>
      <c r="D878" s="47"/>
      <c r="E878" s="47"/>
      <c r="F878" s="67"/>
      <c r="G878" s="67"/>
    </row>
    <row r="879">
      <c r="A879" s="47"/>
      <c r="B879" s="47"/>
      <c r="C879" s="47"/>
      <c r="D879" s="47"/>
      <c r="E879" s="47"/>
      <c r="F879" s="67"/>
      <c r="G879" s="67"/>
    </row>
    <row r="880">
      <c r="A880" s="47"/>
      <c r="B880" s="47"/>
      <c r="C880" s="47"/>
      <c r="D880" s="47"/>
      <c r="E880" s="47"/>
      <c r="F880" s="67"/>
      <c r="G880" s="67"/>
    </row>
    <row r="881">
      <c r="A881" s="47"/>
      <c r="B881" s="47"/>
      <c r="C881" s="47"/>
      <c r="D881" s="47"/>
      <c r="E881" s="47"/>
      <c r="F881" s="67"/>
      <c r="G881" s="67"/>
    </row>
    <row r="882">
      <c r="A882" s="47"/>
      <c r="B882" s="47"/>
      <c r="C882" s="47"/>
      <c r="D882" s="47"/>
      <c r="E882" s="47"/>
      <c r="F882" s="67"/>
      <c r="G882" s="67"/>
    </row>
    <row r="883">
      <c r="A883" s="47"/>
      <c r="B883" s="47"/>
      <c r="C883" s="47"/>
      <c r="D883" s="47"/>
      <c r="E883" s="47"/>
      <c r="F883" s="67"/>
      <c r="G883" s="67"/>
    </row>
    <row r="884">
      <c r="A884" s="47"/>
      <c r="B884" s="47"/>
      <c r="C884" s="47"/>
      <c r="D884" s="47"/>
      <c r="E884" s="47"/>
      <c r="F884" s="67"/>
      <c r="G884" s="67"/>
    </row>
    <row r="885">
      <c r="A885" s="47"/>
      <c r="B885" s="47"/>
      <c r="C885" s="47"/>
      <c r="D885" s="47"/>
      <c r="E885" s="47"/>
      <c r="F885" s="67"/>
      <c r="G885" s="67"/>
    </row>
    <row r="886">
      <c r="A886" s="47"/>
      <c r="B886" s="47"/>
      <c r="C886" s="47"/>
      <c r="D886" s="47"/>
      <c r="E886" s="47"/>
      <c r="F886" s="67"/>
      <c r="G886" s="67"/>
    </row>
    <row r="887">
      <c r="A887" s="47"/>
      <c r="B887" s="47"/>
      <c r="C887" s="47"/>
      <c r="D887" s="47"/>
      <c r="E887" s="47"/>
      <c r="F887" s="67"/>
      <c r="G887" s="67"/>
    </row>
    <row r="888">
      <c r="A888" s="47"/>
      <c r="B888" s="47"/>
      <c r="C888" s="47"/>
      <c r="D888" s="47"/>
      <c r="E888" s="47"/>
      <c r="F888" s="67"/>
      <c r="G888" s="67"/>
    </row>
    <row r="889">
      <c r="A889" s="47"/>
      <c r="B889" s="47"/>
      <c r="C889" s="47"/>
      <c r="D889" s="47"/>
      <c r="E889" s="47"/>
      <c r="F889" s="67"/>
      <c r="G889" s="67"/>
    </row>
    <row r="890">
      <c r="A890" s="47"/>
      <c r="B890" s="47"/>
      <c r="C890" s="47"/>
      <c r="D890" s="47"/>
      <c r="E890" s="47"/>
      <c r="F890" s="67"/>
      <c r="G890" s="67"/>
    </row>
    <row r="891">
      <c r="A891" s="47"/>
      <c r="B891" s="47"/>
      <c r="C891" s="47"/>
      <c r="D891" s="47"/>
      <c r="E891" s="47"/>
      <c r="F891" s="67"/>
      <c r="G891" s="67"/>
    </row>
    <row r="892">
      <c r="A892" s="47"/>
      <c r="B892" s="47"/>
      <c r="C892" s="47"/>
      <c r="D892" s="47"/>
      <c r="E892" s="47"/>
      <c r="F892" s="67"/>
      <c r="G892" s="67"/>
    </row>
    <row r="893">
      <c r="A893" s="47"/>
      <c r="B893" s="47"/>
      <c r="C893" s="47"/>
      <c r="D893" s="47"/>
      <c r="E893" s="47"/>
      <c r="F893" s="67"/>
      <c r="G893" s="67"/>
    </row>
    <row r="894">
      <c r="A894" s="47"/>
      <c r="B894" s="47"/>
      <c r="C894" s="47"/>
      <c r="D894" s="47"/>
      <c r="E894" s="47"/>
      <c r="F894" s="67"/>
      <c r="G894" s="67"/>
    </row>
    <row r="895">
      <c r="A895" s="47"/>
      <c r="B895" s="47"/>
      <c r="C895" s="47"/>
      <c r="D895" s="47"/>
      <c r="E895" s="47"/>
      <c r="F895" s="67"/>
      <c r="G895" s="67"/>
    </row>
    <row r="896">
      <c r="A896" s="47"/>
      <c r="B896" s="47"/>
      <c r="C896" s="47"/>
      <c r="D896" s="47"/>
      <c r="E896" s="47"/>
      <c r="F896" s="67"/>
      <c r="G896" s="67"/>
    </row>
    <row r="897">
      <c r="A897" s="47"/>
      <c r="B897" s="47"/>
      <c r="C897" s="47"/>
      <c r="D897" s="47"/>
      <c r="E897" s="47"/>
      <c r="F897" s="67"/>
      <c r="G897" s="67"/>
    </row>
    <row r="898">
      <c r="A898" s="47"/>
      <c r="B898" s="47"/>
      <c r="C898" s="47"/>
      <c r="D898" s="47"/>
      <c r="E898" s="47"/>
      <c r="F898" s="67"/>
      <c r="G898" s="67"/>
    </row>
    <row r="899">
      <c r="A899" s="47"/>
      <c r="B899" s="47"/>
      <c r="C899" s="47"/>
      <c r="D899" s="47"/>
      <c r="E899" s="47"/>
      <c r="F899" s="67"/>
      <c r="G899" s="67"/>
    </row>
    <row r="900">
      <c r="A900" s="47"/>
      <c r="B900" s="47"/>
      <c r="C900" s="47"/>
      <c r="D900" s="47"/>
      <c r="E900" s="47"/>
      <c r="F900" s="67"/>
      <c r="G900" s="67"/>
    </row>
    <row r="901">
      <c r="A901" s="47"/>
      <c r="B901" s="47"/>
      <c r="C901" s="47"/>
      <c r="D901" s="47"/>
      <c r="E901" s="47"/>
      <c r="F901" s="67"/>
      <c r="G901" s="67"/>
    </row>
    <row r="902">
      <c r="A902" s="47"/>
      <c r="B902" s="47"/>
      <c r="C902" s="47"/>
      <c r="D902" s="47"/>
      <c r="E902" s="47"/>
      <c r="F902" s="67"/>
      <c r="G902" s="67"/>
    </row>
    <row r="903">
      <c r="A903" s="47"/>
      <c r="B903" s="47"/>
      <c r="C903" s="47"/>
      <c r="D903" s="47"/>
      <c r="E903" s="47"/>
      <c r="F903" s="67"/>
      <c r="G903" s="67"/>
    </row>
    <row r="904">
      <c r="A904" s="47"/>
      <c r="B904" s="47"/>
      <c r="C904" s="47"/>
      <c r="D904" s="47"/>
      <c r="E904" s="47"/>
      <c r="F904" s="67"/>
      <c r="G904" s="67"/>
    </row>
    <row r="905">
      <c r="A905" s="47"/>
      <c r="B905" s="47"/>
      <c r="C905" s="47"/>
      <c r="D905" s="47"/>
      <c r="E905" s="47"/>
      <c r="F905" s="67"/>
      <c r="G905" s="67"/>
    </row>
    <row r="906">
      <c r="A906" s="47"/>
      <c r="B906" s="47"/>
      <c r="C906" s="47"/>
      <c r="D906" s="47"/>
      <c r="E906" s="47"/>
      <c r="F906" s="67"/>
      <c r="G906" s="67"/>
    </row>
    <row r="907">
      <c r="A907" s="47"/>
      <c r="B907" s="47"/>
      <c r="C907" s="47"/>
      <c r="D907" s="47"/>
      <c r="E907" s="47"/>
      <c r="F907" s="67"/>
      <c r="G907" s="67"/>
    </row>
    <row r="908">
      <c r="A908" s="47"/>
      <c r="B908" s="47"/>
      <c r="C908" s="47"/>
      <c r="D908" s="47"/>
      <c r="E908" s="47"/>
      <c r="F908" s="67"/>
      <c r="G908" s="67"/>
    </row>
    <row r="909">
      <c r="A909" s="47"/>
      <c r="B909" s="47"/>
      <c r="C909" s="47"/>
      <c r="D909" s="47"/>
      <c r="E909" s="47"/>
      <c r="F909" s="67"/>
      <c r="G909" s="67"/>
    </row>
    <row r="910">
      <c r="A910" s="47"/>
      <c r="B910" s="47"/>
      <c r="C910" s="47"/>
      <c r="D910" s="47"/>
      <c r="E910" s="47"/>
      <c r="F910" s="67"/>
      <c r="G910" s="67"/>
    </row>
    <row r="911">
      <c r="A911" s="47"/>
      <c r="B911" s="47"/>
      <c r="C911" s="47"/>
      <c r="D911" s="47"/>
      <c r="E911" s="47"/>
      <c r="F911" s="67"/>
      <c r="G911" s="67"/>
    </row>
    <row r="912">
      <c r="A912" s="47"/>
      <c r="B912" s="47"/>
      <c r="C912" s="47"/>
      <c r="D912" s="47"/>
      <c r="E912" s="47"/>
      <c r="F912" s="67"/>
      <c r="G912" s="67"/>
    </row>
    <row r="913">
      <c r="A913" s="47"/>
      <c r="B913" s="47"/>
      <c r="C913" s="47"/>
      <c r="D913" s="47"/>
      <c r="E913" s="47"/>
      <c r="F913" s="67"/>
      <c r="G913" s="67"/>
    </row>
    <row r="914">
      <c r="A914" s="47"/>
      <c r="B914" s="47"/>
      <c r="C914" s="47"/>
      <c r="D914" s="47"/>
      <c r="E914" s="47"/>
      <c r="F914" s="67"/>
      <c r="G914" s="67"/>
    </row>
    <row r="915">
      <c r="A915" s="47"/>
      <c r="B915" s="47"/>
      <c r="C915" s="47"/>
      <c r="D915" s="47"/>
      <c r="E915" s="47"/>
      <c r="F915" s="67"/>
      <c r="G915" s="67"/>
    </row>
    <row r="916">
      <c r="A916" s="47"/>
      <c r="B916" s="47"/>
      <c r="C916" s="47"/>
      <c r="D916" s="47"/>
      <c r="E916" s="47"/>
      <c r="F916" s="67"/>
      <c r="G916" s="67"/>
    </row>
    <row r="917">
      <c r="A917" s="47"/>
      <c r="B917" s="47"/>
      <c r="C917" s="47"/>
      <c r="D917" s="47"/>
      <c r="E917" s="47"/>
      <c r="F917" s="67"/>
      <c r="G917" s="67"/>
    </row>
    <row r="918">
      <c r="A918" s="47"/>
      <c r="B918" s="47"/>
      <c r="C918" s="47"/>
      <c r="D918" s="47"/>
      <c r="E918" s="47"/>
      <c r="F918" s="67"/>
      <c r="G918" s="67"/>
    </row>
    <row r="919">
      <c r="A919" s="47"/>
      <c r="B919" s="47"/>
      <c r="C919" s="47"/>
      <c r="D919" s="47"/>
      <c r="E919" s="47"/>
      <c r="F919" s="67"/>
      <c r="G919" s="67"/>
    </row>
    <row r="920">
      <c r="A920" s="47"/>
      <c r="B920" s="47"/>
      <c r="C920" s="47"/>
      <c r="D920" s="47"/>
      <c r="E920" s="47"/>
      <c r="F920" s="67"/>
      <c r="G920" s="67"/>
    </row>
    <row r="921">
      <c r="A921" s="47"/>
      <c r="B921" s="47"/>
      <c r="C921" s="47"/>
      <c r="D921" s="47"/>
      <c r="E921" s="47"/>
      <c r="F921" s="67"/>
      <c r="G921" s="67"/>
    </row>
    <row r="922">
      <c r="A922" s="47"/>
      <c r="B922" s="47"/>
      <c r="C922" s="47"/>
      <c r="D922" s="47"/>
      <c r="E922" s="47"/>
      <c r="F922" s="67"/>
      <c r="G922" s="67"/>
    </row>
    <row r="923">
      <c r="A923" s="47"/>
      <c r="B923" s="47"/>
      <c r="C923" s="47"/>
      <c r="D923" s="47"/>
      <c r="E923" s="47"/>
      <c r="F923" s="67"/>
      <c r="G923" s="67"/>
    </row>
    <row r="924">
      <c r="A924" s="47"/>
      <c r="B924" s="47"/>
      <c r="C924" s="47"/>
      <c r="D924" s="47"/>
      <c r="E924" s="47"/>
      <c r="F924" s="67"/>
      <c r="G924" s="67"/>
    </row>
    <row r="925">
      <c r="A925" s="47"/>
      <c r="B925" s="47"/>
      <c r="C925" s="47"/>
      <c r="D925" s="47"/>
      <c r="E925" s="47"/>
      <c r="F925" s="67"/>
      <c r="G925" s="67"/>
    </row>
    <row r="926">
      <c r="A926" s="47"/>
      <c r="B926" s="47"/>
      <c r="C926" s="47"/>
      <c r="D926" s="47"/>
      <c r="E926" s="47"/>
      <c r="F926" s="67"/>
      <c r="G926" s="67"/>
    </row>
    <row r="927">
      <c r="A927" s="47"/>
      <c r="B927" s="47"/>
      <c r="C927" s="47"/>
      <c r="D927" s="47"/>
      <c r="E927" s="47"/>
      <c r="F927" s="67"/>
      <c r="G927" s="67"/>
    </row>
    <row r="928">
      <c r="A928" s="47"/>
      <c r="B928" s="47"/>
      <c r="C928" s="47"/>
      <c r="D928" s="47"/>
      <c r="E928" s="47"/>
      <c r="F928" s="67"/>
      <c r="G928" s="67"/>
    </row>
    <row r="929">
      <c r="A929" s="47"/>
      <c r="B929" s="47"/>
      <c r="C929" s="47"/>
      <c r="D929" s="47"/>
      <c r="E929" s="47"/>
      <c r="F929" s="67"/>
      <c r="G929" s="67"/>
    </row>
    <row r="930">
      <c r="A930" s="47"/>
      <c r="B930" s="47"/>
      <c r="C930" s="47"/>
      <c r="D930" s="47"/>
      <c r="E930" s="47"/>
      <c r="F930" s="67"/>
      <c r="G930" s="67"/>
    </row>
    <row r="931">
      <c r="A931" s="47"/>
      <c r="B931" s="47"/>
      <c r="C931" s="47"/>
      <c r="D931" s="47"/>
      <c r="E931" s="47"/>
      <c r="F931" s="67"/>
      <c r="G931" s="67"/>
    </row>
    <row r="932">
      <c r="A932" s="47"/>
      <c r="B932" s="47"/>
      <c r="C932" s="47"/>
      <c r="D932" s="47"/>
      <c r="E932" s="47"/>
      <c r="F932" s="67"/>
      <c r="G932" s="67"/>
    </row>
    <row r="933">
      <c r="A933" s="47"/>
      <c r="B933" s="47"/>
      <c r="C933" s="47"/>
      <c r="D933" s="47"/>
      <c r="E933" s="47"/>
      <c r="F933" s="67"/>
      <c r="G933" s="67"/>
    </row>
    <row r="934">
      <c r="A934" s="47"/>
      <c r="B934" s="47"/>
      <c r="C934" s="47"/>
      <c r="D934" s="47"/>
      <c r="E934" s="47"/>
      <c r="F934" s="67"/>
      <c r="G934" s="67"/>
    </row>
    <row r="935">
      <c r="A935" s="47"/>
      <c r="B935" s="47"/>
      <c r="C935" s="47"/>
      <c r="D935" s="47"/>
      <c r="E935" s="47"/>
      <c r="F935" s="67"/>
      <c r="G935" s="67"/>
    </row>
    <row r="936">
      <c r="A936" s="47"/>
      <c r="B936" s="47"/>
      <c r="C936" s="47"/>
      <c r="D936" s="47"/>
      <c r="E936" s="47"/>
      <c r="F936" s="67"/>
      <c r="G936" s="67"/>
    </row>
    <row r="937">
      <c r="A937" s="47"/>
      <c r="B937" s="47"/>
      <c r="C937" s="47"/>
      <c r="D937" s="47"/>
      <c r="E937" s="47"/>
      <c r="F937" s="67"/>
      <c r="G937" s="67"/>
    </row>
    <row r="938">
      <c r="A938" s="47"/>
      <c r="B938" s="47"/>
      <c r="C938" s="47"/>
      <c r="D938" s="47"/>
      <c r="E938" s="47"/>
      <c r="F938" s="67"/>
      <c r="G938" s="67"/>
    </row>
    <row r="939">
      <c r="A939" s="47"/>
      <c r="B939" s="47"/>
      <c r="C939" s="47"/>
      <c r="D939" s="47"/>
      <c r="E939" s="47"/>
      <c r="F939" s="67"/>
      <c r="G939" s="67"/>
    </row>
    <row r="940">
      <c r="A940" s="47"/>
      <c r="B940" s="47"/>
      <c r="C940" s="47"/>
      <c r="D940" s="47"/>
      <c r="E940" s="47"/>
      <c r="F940" s="67"/>
      <c r="G940" s="67"/>
    </row>
    <row r="941">
      <c r="A941" s="47"/>
      <c r="B941" s="47"/>
      <c r="C941" s="47"/>
      <c r="D941" s="47"/>
      <c r="E941" s="47"/>
      <c r="F941" s="67"/>
      <c r="G941" s="67"/>
    </row>
    <row r="942">
      <c r="A942" s="47"/>
      <c r="B942" s="47"/>
      <c r="C942" s="47"/>
      <c r="D942" s="47"/>
      <c r="E942" s="47"/>
      <c r="F942" s="67"/>
      <c r="G942" s="67"/>
    </row>
    <row r="943">
      <c r="A943" s="47"/>
      <c r="B943" s="47"/>
      <c r="C943" s="47"/>
      <c r="D943" s="47"/>
      <c r="E943" s="47"/>
      <c r="F943" s="67"/>
      <c r="G943" s="67"/>
    </row>
    <row r="944">
      <c r="A944" s="47"/>
      <c r="B944" s="47"/>
      <c r="C944" s="47"/>
      <c r="D944" s="47"/>
      <c r="E944" s="47"/>
      <c r="F944" s="67"/>
      <c r="G944" s="67"/>
    </row>
    <row r="945">
      <c r="A945" s="47"/>
      <c r="B945" s="47"/>
      <c r="C945" s="47"/>
      <c r="D945" s="47"/>
      <c r="E945" s="47"/>
      <c r="F945" s="67"/>
      <c r="G945" s="67"/>
    </row>
    <row r="946">
      <c r="A946" s="47"/>
      <c r="B946" s="47"/>
      <c r="C946" s="47"/>
      <c r="D946" s="47"/>
      <c r="E946" s="47"/>
      <c r="F946" s="67"/>
      <c r="G946" s="67"/>
    </row>
    <row r="947">
      <c r="A947" s="47"/>
      <c r="B947" s="47"/>
      <c r="C947" s="47"/>
      <c r="D947" s="47"/>
      <c r="E947" s="47"/>
      <c r="F947" s="67"/>
      <c r="G947" s="67"/>
    </row>
    <row r="948">
      <c r="A948" s="47"/>
      <c r="B948" s="47"/>
      <c r="C948" s="47"/>
      <c r="D948" s="47"/>
      <c r="E948" s="47"/>
      <c r="F948" s="67"/>
      <c r="G948" s="67"/>
    </row>
    <row r="949">
      <c r="A949" s="47"/>
      <c r="B949" s="47"/>
      <c r="C949" s="47"/>
      <c r="D949" s="47"/>
      <c r="E949" s="47"/>
      <c r="F949" s="67"/>
      <c r="G949" s="67"/>
    </row>
    <row r="950">
      <c r="A950" s="47"/>
      <c r="B950" s="47"/>
      <c r="C950" s="47"/>
      <c r="D950" s="47"/>
      <c r="E950" s="47"/>
      <c r="F950" s="67"/>
      <c r="G950" s="67"/>
    </row>
    <row r="951">
      <c r="A951" s="47"/>
      <c r="B951" s="47"/>
      <c r="C951" s="47"/>
      <c r="D951" s="47"/>
      <c r="E951" s="47"/>
      <c r="F951" s="67"/>
      <c r="G951" s="67"/>
    </row>
    <row r="952">
      <c r="A952" s="47"/>
      <c r="B952" s="47"/>
      <c r="C952" s="47"/>
      <c r="D952" s="47"/>
      <c r="E952" s="47"/>
      <c r="F952" s="67"/>
      <c r="G952" s="67"/>
    </row>
    <row r="953">
      <c r="A953" s="47"/>
      <c r="B953" s="47"/>
      <c r="C953" s="47"/>
      <c r="D953" s="47"/>
      <c r="E953" s="47"/>
      <c r="F953" s="67"/>
      <c r="G953" s="67"/>
    </row>
    <row r="954">
      <c r="A954" s="47"/>
      <c r="B954" s="47"/>
      <c r="C954" s="47"/>
      <c r="D954" s="47"/>
      <c r="E954" s="47"/>
      <c r="F954" s="67"/>
      <c r="G954" s="67"/>
    </row>
    <row r="955">
      <c r="A955" s="47"/>
      <c r="B955" s="47"/>
      <c r="C955" s="47"/>
      <c r="D955" s="47"/>
      <c r="E955" s="47"/>
      <c r="F955" s="67"/>
      <c r="G955" s="67"/>
    </row>
    <row r="956">
      <c r="A956" s="47"/>
      <c r="B956" s="47"/>
      <c r="C956" s="47"/>
      <c r="D956" s="47"/>
      <c r="E956" s="47"/>
      <c r="F956" s="67"/>
      <c r="G956" s="67"/>
    </row>
    <row r="957">
      <c r="A957" s="47"/>
      <c r="B957" s="47"/>
      <c r="C957" s="47"/>
      <c r="D957" s="47"/>
      <c r="E957" s="47"/>
      <c r="F957" s="67"/>
      <c r="G957" s="67"/>
    </row>
    <row r="958">
      <c r="A958" s="47"/>
      <c r="B958" s="47"/>
      <c r="C958" s="47"/>
      <c r="D958" s="47"/>
      <c r="E958" s="47"/>
      <c r="F958" s="67"/>
      <c r="G958" s="67"/>
    </row>
    <row r="959">
      <c r="A959" s="47"/>
      <c r="B959" s="47"/>
      <c r="C959" s="47"/>
      <c r="D959" s="47"/>
      <c r="E959" s="47"/>
      <c r="F959" s="67"/>
      <c r="G959" s="67"/>
    </row>
    <row r="960">
      <c r="A960" s="47"/>
      <c r="B960" s="47"/>
      <c r="C960" s="47"/>
      <c r="D960" s="47"/>
      <c r="E960" s="47"/>
      <c r="F960" s="67"/>
      <c r="G960" s="67"/>
    </row>
    <row r="961">
      <c r="A961" s="47"/>
      <c r="B961" s="47"/>
      <c r="C961" s="47"/>
      <c r="D961" s="47"/>
      <c r="E961" s="47"/>
      <c r="F961" s="67"/>
      <c r="G961" s="67"/>
    </row>
    <row r="962">
      <c r="A962" s="47"/>
      <c r="B962" s="47"/>
      <c r="C962" s="47"/>
      <c r="D962" s="47"/>
      <c r="E962" s="47"/>
      <c r="F962" s="67"/>
      <c r="G962" s="67"/>
    </row>
    <row r="963">
      <c r="A963" s="47"/>
      <c r="B963" s="47"/>
      <c r="C963" s="47"/>
      <c r="D963" s="47"/>
      <c r="E963" s="47"/>
      <c r="F963" s="67"/>
      <c r="G963" s="67"/>
    </row>
    <row r="964">
      <c r="A964" s="47"/>
      <c r="B964" s="47"/>
      <c r="C964" s="47"/>
      <c r="D964" s="47"/>
      <c r="E964" s="47"/>
      <c r="F964" s="67"/>
      <c r="G964" s="67"/>
    </row>
    <row r="965">
      <c r="A965" s="47"/>
      <c r="B965" s="47"/>
      <c r="C965" s="47"/>
      <c r="D965" s="47"/>
      <c r="E965" s="47"/>
      <c r="F965" s="67"/>
      <c r="G965" s="67"/>
    </row>
    <row r="966">
      <c r="A966" s="47"/>
      <c r="B966" s="47"/>
      <c r="C966" s="47"/>
      <c r="D966" s="47"/>
      <c r="E966" s="47"/>
      <c r="F966" s="67"/>
      <c r="G966" s="67"/>
    </row>
    <row r="967">
      <c r="A967" s="47"/>
      <c r="B967" s="47"/>
      <c r="C967" s="47"/>
      <c r="D967" s="47"/>
      <c r="E967" s="47"/>
      <c r="F967" s="67"/>
      <c r="G967" s="67"/>
    </row>
    <row r="968">
      <c r="A968" s="47"/>
      <c r="B968" s="47"/>
      <c r="C968" s="47"/>
      <c r="D968" s="47"/>
      <c r="E968" s="47"/>
      <c r="F968" s="67"/>
      <c r="G968" s="67"/>
    </row>
    <row r="969">
      <c r="A969" s="47"/>
      <c r="B969" s="47"/>
      <c r="C969" s="47"/>
      <c r="D969" s="47"/>
      <c r="E969" s="47"/>
      <c r="F969" s="67"/>
      <c r="G969" s="67"/>
    </row>
    <row r="970">
      <c r="A970" s="47"/>
      <c r="B970" s="47"/>
      <c r="C970" s="47"/>
      <c r="D970" s="47"/>
      <c r="E970" s="47"/>
      <c r="F970" s="67"/>
      <c r="G970" s="67"/>
    </row>
    <row r="971">
      <c r="A971" s="47"/>
      <c r="B971" s="47"/>
      <c r="C971" s="47"/>
      <c r="D971" s="47"/>
      <c r="E971" s="47"/>
      <c r="F971" s="67"/>
      <c r="G971" s="67"/>
    </row>
    <row r="972">
      <c r="A972" s="47"/>
      <c r="B972" s="47"/>
      <c r="C972" s="47"/>
      <c r="D972" s="47"/>
      <c r="E972" s="47"/>
      <c r="F972" s="67"/>
      <c r="G972" s="67"/>
    </row>
    <row r="973">
      <c r="A973" s="47"/>
      <c r="B973" s="47"/>
      <c r="C973" s="47"/>
      <c r="D973" s="47"/>
      <c r="E973" s="47"/>
      <c r="F973" s="67"/>
      <c r="G973" s="67"/>
    </row>
    <row r="974">
      <c r="A974" s="47"/>
      <c r="B974" s="47"/>
      <c r="C974" s="47"/>
      <c r="D974" s="47"/>
      <c r="E974" s="47"/>
      <c r="F974" s="67"/>
      <c r="G974" s="67"/>
    </row>
    <row r="975">
      <c r="A975" s="47"/>
      <c r="B975" s="47"/>
      <c r="C975" s="47"/>
      <c r="D975" s="47"/>
      <c r="E975" s="47"/>
      <c r="F975" s="67"/>
      <c r="G975" s="67"/>
    </row>
    <row r="976">
      <c r="A976" s="47"/>
      <c r="B976" s="47"/>
      <c r="C976" s="47"/>
      <c r="D976" s="47"/>
      <c r="E976" s="47"/>
      <c r="F976" s="67"/>
      <c r="G976" s="67"/>
    </row>
    <row r="977">
      <c r="A977" s="47"/>
      <c r="B977" s="47"/>
      <c r="C977" s="47"/>
      <c r="D977" s="47"/>
      <c r="E977" s="47"/>
      <c r="F977" s="67"/>
      <c r="G977" s="67"/>
    </row>
    <row r="978">
      <c r="A978" s="47"/>
      <c r="B978" s="47"/>
      <c r="C978" s="47"/>
      <c r="D978" s="47"/>
      <c r="E978" s="47"/>
      <c r="F978" s="67"/>
      <c r="G978" s="67"/>
    </row>
    <row r="979">
      <c r="A979" s="47"/>
      <c r="B979" s="47"/>
      <c r="C979" s="47"/>
      <c r="D979" s="47"/>
      <c r="E979" s="47"/>
      <c r="F979" s="67"/>
      <c r="G979" s="67"/>
    </row>
    <row r="980">
      <c r="A980" s="47"/>
      <c r="B980" s="47"/>
      <c r="C980" s="47"/>
      <c r="D980" s="47"/>
      <c r="E980" s="47"/>
      <c r="F980" s="67"/>
      <c r="G980" s="67"/>
    </row>
    <row r="981">
      <c r="A981" s="47"/>
      <c r="B981" s="47"/>
      <c r="C981" s="47"/>
      <c r="D981" s="47"/>
      <c r="E981" s="47"/>
      <c r="F981" s="67"/>
      <c r="G981" s="67"/>
    </row>
    <row r="982">
      <c r="A982" s="47"/>
      <c r="B982" s="47"/>
      <c r="C982" s="47"/>
      <c r="D982" s="47"/>
      <c r="E982" s="47"/>
      <c r="F982" s="67"/>
      <c r="G982" s="67"/>
    </row>
    <row r="983">
      <c r="A983" s="47"/>
      <c r="B983" s="47"/>
      <c r="C983" s="47"/>
      <c r="D983" s="47"/>
      <c r="E983" s="47"/>
      <c r="F983" s="67"/>
      <c r="G983" s="67"/>
    </row>
    <row r="984">
      <c r="A984" s="47"/>
      <c r="B984" s="47"/>
      <c r="C984" s="47"/>
      <c r="D984" s="47"/>
      <c r="E984" s="47"/>
      <c r="F984" s="67"/>
      <c r="G984" s="67"/>
    </row>
    <row r="985">
      <c r="A985" s="47"/>
      <c r="B985" s="47"/>
      <c r="C985" s="47"/>
      <c r="D985" s="47"/>
      <c r="E985" s="47"/>
      <c r="F985" s="67"/>
      <c r="G985" s="67"/>
    </row>
    <row r="986">
      <c r="A986" s="47"/>
      <c r="B986" s="47"/>
      <c r="C986" s="47"/>
      <c r="D986" s="47"/>
      <c r="E986" s="47"/>
      <c r="F986" s="67"/>
      <c r="G986" s="67"/>
    </row>
    <row r="987">
      <c r="A987" s="47"/>
      <c r="B987" s="47"/>
      <c r="C987" s="47"/>
      <c r="D987" s="47"/>
      <c r="E987" s="47"/>
      <c r="F987" s="67"/>
      <c r="G987" s="67"/>
    </row>
    <row r="988">
      <c r="A988" s="47"/>
      <c r="B988" s="47"/>
      <c r="C988" s="47"/>
      <c r="D988" s="47"/>
      <c r="E988" s="47"/>
      <c r="F988" s="67"/>
      <c r="G988" s="67"/>
    </row>
    <row r="989">
      <c r="A989" s="47"/>
      <c r="B989" s="47"/>
      <c r="C989" s="47"/>
      <c r="D989" s="47"/>
      <c r="E989" s="47"/>
      <c r="F989" s="67"/>
      <c r="G989" s="67"/>
    </row>
    <row r="990">
      <c r="A990" s="47"/>
      <c r="B990" s="47"/>
      <c r="C990" s="47"/>
      <c r="D990" s="47"/>
      <c r="E990" s="47"/>
      <c r="F990" s="67"/>
      <c r="G990" s="67"/>
    </row>
    <row r="991">
      <c r="A991" s="47"/>
      <c r="B991" s="47"/>
      <c r="C991" s="47"/>
      <c r="D991" s="47"/>
      <c r="E991" s="47"/>
      <c r="F991" s="67"/>
      <c r="G991" s="67"/>
    </row>
    <row r="992">
      <c r="A992" s="47"/>
      <c r="B992" s="47"/>
      <c r="C992" s="47"/>
      <c r="D992" s="47"/>
      <c r="E992" s="47"/>
      <c r="F992" s="67"/>
      <c r="G992" s="67"/>
    </row>
    <row r="993">
      <c r="A993" s="47"/>
      <c r="B993" s="47"/>
      <c r="C993" s="47"/>
      <c r="D993" s="47"/>
      <c r="E993" s="47"/>
      <c r="F993" s="67"/>
      <c r="G993" s="67"/>
    </row>
    <row r="994">
      <c r="A994" s="47"/>
      <c r="B994" s="47"/>
      <c r="C994" s="47"/>
      <c r="D994" s="47"/>
      <c r="E994" s="47"/>
      <c r="F994" s="67"/>
      <c r="G994" s="67"/>
    </row>
    <row r="995">
      <c r="A995" s="47"/>
      <c r="B995" s="47"/>
      <c r="C995" s="47"/>
      <c r="D995" s="47"/>
      <c r="E995" s="47"/>
      <c r="F995" s="67"/>
      <c r="G995" s="67"/>
    </row>
    <row r="996">
      <c r="A996" s="47"/>
      <c r="B996" s="47"/>
      <c r="C996" s="47"/>
      <c r="D996" s="47"/>
      <c r="E996" s="47"/>
      <c r="F996" s="67"/>
      <c r="G996" s="67"/>
    </row>
    <row r="997">
      <c r="A997" s="47"/>
      <c r="B997" s="47"/>
      <c r="C997" s="47"/>
      <c r="D997" s="47"/>
      <c r="E997" s="47"/>
      <c r="F997" s="67"/>
      <c r="G997" s="67"/>
    </row>
    <row r="998">
      <c r="A998" s="47"/>
      <c r="B998" s="47"/>
      <c r="C998" s="47"/>
      <c r="D998" s="47"/>
      <c r="E998" s="47"/>
      <c r="F998" s="67"/>
      <c r="G998" s="67"/>
    </row>
    <row r="999">
      <c r="A999" s="47"/>
      <c r="B999" s="47"/>
      <c r="C999" s="47"/>
      <c r="D999" s="47"/>
      <c r="E999" s="47"/>
      <c r="F999" s="67"/>
      <c r="G999" s="67"/>
    </row>
    <row r="1000">
      <c r="A1000" s="47"/>
      <c r="B1000" s="47"/>
      <c r="C1000" s="47"/>
      <c r="D1000" s="47"/>
      <c r="E1000" s="47"/>
      <c r="F1000" s="67"/>
      <c r="G1000" s="67"/>
    </row>
  </sheetData>
  <mergeCells count="1">
    <mergeCell ref="A1:G1"/>
  </mergeCells>
  <dataValidations>
    <dataValidation type="list" allowBlank="1" showErrorMessage="1" sqref="D3:D6 D8">
      <formula1>"一般,R15,R18"</formula1>
    </dataValidation>
  </dataValidations>
  <hyperlinks>
    <hyperlink r:id="rId1" ref="F3"/>
    <hyperlink r:id="rId2" ref="G3"/>
    <hyperlink r:id="rId3" ref="F4"/>
    <hyperlink r:id="rId4" ref="G4"/>
    <hyperlink r:id="rId5" ref="F5"/>
    <hyperlink r:id="rId6" ref="G5"/>
    <hyperlink r:id="rId7" ref="F6"/>
    <hyperlink r:id="rId8" ref="G6"/>
    <hyperlink r:id="rId9" ref="F7"/>
    <hyperlink r:id="rId10" ref="G7"/>
    <hyperlink r:id="rId11" ref="F8"/>
    <hyperlink r:id="rId12" ref="G8"/>
    <hyperlink r:id="rId13" ref="F9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6" width="25.13"/>
  </cols>
  <sheetData>
    <row r="1">
      <c r="A1" s="258" t="s">
        <v>458</v>
      </c>
    </row>
    <row r="2">
      <c r="A2" s="129" t="s">
        <v>459</v>
      </c>
      <c r="B2" s="21" t="s">
        <v>460</v>
      </c>
    </row>
    <row r="3">
      <c r="A3" s="259" t="s">
        <v>461</v>
      </c>
      <c r="B3" s="21" t="s">
        <v>462</v>
      </c>
    </row>
    <row r="4">
      <c r="A4" s="129" t="s">
        <v>463</v>
      </c>
      <c r="B4" s="21" t="s">
        <v>464</v>
      </c>
    </row>
    <row r="5">
      <c r="A5" s="21" t="s">
        <v>465</v>
      </c>
      <c r="B5" s="21" t="s">
        <v>466</v>
      </c>
    </row>
    <row r="6">
      <c r="A6" s="21" t="s">
        <v>465</v>
      </c>
      <c r="B6" s="21" t="s">
        <v>467</v>
      </c>
    </row>
    <row r="7">
      <c r="A7" s="21" t="s">
        <v>468</v>
      </c>
      <c r="B7" s="21" t="s">
        <v>469</v>
      </c>
    </row>
    <row r="8">
      <c r="A8" s="21" t="s">
        <v>470</v>
      </c>
      <c r="B8" s="21" t="s">
        <v>471</v>
      </c>
    </row>
    <row r="9">
      <c r="A9" s="21" t="s">
        <v>472</v>
      </c>
      <c r="B9" s="21" t="s">
        <v>473</v>
      </c>
    </row>
    <row r="10">
      <c r="A10" s="129" t="s">
        <v>459</v>
      </c>
      <c r="B10" s="21" t="s">
        <v>475</v>
      </c>
    </row>
    <row r="11" ht="16.5" customHeight="1">
      <c r="A11" s="21" t="s">
        <v>476</v>
      </c>
      <c r="B11" s="21" t="s">
        <v>477</v>
      </c>
    </row>
    <row r="12">
      <c r="A12" s="21" t="s">
        <v>104</v>
      </c>
      <c r="B12" s="21" t="s">
        <v>478</v>
      </c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266" t="s">
        <v>9</v>
      </c>
      <c r="B1" s="266" t="s">
        <v>498</v>
      </c>
      <c r="C1" s="266" t="s">
        <v>499</v>
      </c>
      <c r="D1" s="266" t="s">
        <v>501</v>
      </c>
    </row>
    <row r="2">
      <c r="A2" s="21">
        <v>2.5</v>
      </c>
      <c r="B2" s="21">
        <v>0.0</v>
      </c>
      <c r="C2" s="21">
        <v>0.0</v>
      </c>
      <c r="D2" s="21">
        <v>1.0</v>
      </c>
    </row>
    <row r="3">
      <c r="A3" s="21">
        <v>825.0</v>
      </c>
      <c r="B3" s="21">
        <v>0.0</v>
      </c>
      <c r="C3" s="21">
        <v>1.0</v>
      </c>
      <c r="D3" s="21">
        <v>0.0</v>
      </c>
    </row>
    <row r="4">
      <c r="A4" s="21" t="s">
        <v>170</v>
      </c>
      <c r="B4" s="21">
        <v>0.0</v>
      </c>
      <c r="C4" s="21">
        <v>2.0</v>
      </c>
      <c r="D4" s="21">
        <v>2.0</v>
      </c>
    </row>
    <row r="5">
      <c r="A5" s="21" t="s">
        <v>177</v>
      </c>
      <c r="B5" s="21">
        <v>0.0</v>
      </c>
      <c r="C5" s="21">
        <v>1.0</v>
      </c>
      <c r="D5" s="21">
        <v>1.0</v>
      </c>
    </row>
    <row r="6">
      <c r="A6" s="21" t="s">
        <v>194</v>
      </c>
      <c r="B6" s="21">
        <v>0.0</v>
      </c>
      <c r="C6" s="21">
        <v>2.0</v>
      </c>
      <c r="D6" s="21">
        <v>2.0</v>
      </c>
    </row>
    <row r="7">
      <c r="A7" s="21" t="s">
        <v>201</v>
      </c>
      <c r="B7" s="21">
        <v>0.0</v>
      </c>
      <c r="C7" s="21">
        <v>2.0</v>
      </c>
      <c r="D7" s="21">
        <v>2.0</v>
      </c>
    </row>
    <row r="8">
      <c r="A8" s="21" t="s">
        <v>207</v>
      </c>
      <c r="B8" s="21">
        <v>0.0</v>
      </c>
      <c r="C8" s="21">
        <v>1.0</v>
      </c>
      <c r="D8" s="21">
        <v>1.0</v>
      </c>
    </row>
    <row r="9">
      <c r="A9" s="21" t="s">
        <v>152</v>
      </c>
      <c r="B9" s="21">
        <v>2.0</v>
      </c>
      <c r="C9" s="21">
        <v>2.0</v>
      </c>
      <c r="D9" s="21">
        <v>0.0</v>
      </c>
    </row>
    <row r="10">
      <c r="A10" s="21" t="s">
        <v>262</v>
      </c>
      <c r="B10" s="21">
        <v>0.0</v>
      </c>
      <c r="C10" s="21">
        <v>0.0</v>
      </c>
      <c r="D10" s="21">
        <v>1.0</v>
      </c>
    </row>
    <row r="11">
      <c r="A11" s="21" t="s">
        <v>253</v>
      </c>
      <c r="B11" s="21">
        <v>0.0</v>
      </c>
      <c r="C11" s="21">
        <v>1.0</v>
      </c>
      <c r="D11" s="21">
        <v>1.0</v>
      </c>
    </row>
    <row r="12">
      <c r="A12" s="21" t="s">
        <v>160</v>
      </c>
      <c r="B12" s="21">
        <v>0.0</v>
      </c>
      <c r="C12" s="21">
        <v>0.0</v>
      </c>
      <c r="D12" s="21">
        <v>1.0</v>
      </c>
    </row>
    <row r="13">
      <c r="A13" s="21" t="s">
        <v>508</v>
      </c>
      <c r="B13" s="21">
        <v>0.0</v>
      </c>
      <c r="C13" s="21">
        <v>2.0</v>
      </c>
      <c r="D13" s="21">
        <v>2.0</v>
      </c>
    </row>
    <row r="14">
      <c r="A14" s="21" t="s">
        <v>242</v>
      </c>
      <c r="B14" s="21">
        <v>0.0</v>
      </c>
      <c r="C14" s="21">
        <v>1.0</v>
      </c>
      <c r="D14" s="21">
        <v>2.0</v>
      </c>
    </row>
    <row r="15">
      <c r="A15" s="87" t="str">
        <f>+喵耳園魔法道具屋+</f>
        <v>#ERROR!</v>
      </c>
      <c r="B15" s="21">
        <v>2.0</v>
      </c>
      <c r="C15" s="21">
        <v>2.0</v>
      </c>
      <c r="D15" s="21">
        <v>0.0</v>
      </c>
    </row>
    <row r="16">
      <c r="A16" s="21" t="s">
        <v>273</v>
      </c>
      <c r="B16" s="21">
        <v>2.0</v>
      </c>
      <c r="C16" s="21">
        <v>2.0</v>
      </c>
      <c r="D16" s="21">
        <v>0.0</v>
      </c>
    </row>
    <row r="17">
      <c r="A17" s="21" t="s">
        <v>288</v>
      </c>
      <c r="B17" s="21">
        <v>0.0</v>
      </c>
      <c r="C17" s="21">
        <v>1.0</v>
      </c>
      <c r="D17" s="21">
        <v>1.0</v>
      </c>
    </row>
    <row r="18">
      <c r="A18" s="21" t="s">
        <v>294</v>
      </c>
      <c r="B18" s="21">
        <v>1.0</v>
      </c>
      <c r="C18" s="21">
        <v>0.0</v>
      </c>
      <c r="D18" s="21">
        <v>0.0</v>
      </c>
    </row>
    <row r="19">
      <c r="A19" s="21" t="s">
        <v>301</v>
      </c>
      <c r="B19" s="21">
        <v>0.0</v>
      </c>
      <c r="C19" s="21">
        <v>1.0</v>
      </c>
      <c r="D19" s="21">
        <v>0.0</v>
      </c>
    </row>
    <row r="20">
      <c r="A20" s="21" t="s">
        <v>314</v>
      </c>
      <c r="B20" s="21">
        <v>1.0</v>
      </c>
      <c r="C20" s="21">
        <v>1.0</v>
      </c>
      <c r="D20" s="21">
        <v>0.0</v>
      </c>
    </row>
    <row r="21">
      <c r="A21" s="21" t="s">
        <v>324</v>
      </c>
      <c r="B21" s="21">
        <v>1.0</v>
      </c>
      <c r="C21" s="21">
        <v>0.0</v>
      </c>
      <c r="D21" s="21">
        <v>1.0</v>
      </c>
    </row>
    <row r="22">
      <c r="A22" s="21" t="s">
        <v>341</v>
      </c>
      <c r="B22" s="21">
        <v>1.0</v>
      </c>
      <c r="C22" s="21">
        <v>0.0</v>
      </c>
      <c r="D22" s="21">
        <v>1.0</v>
      </c>
    </row>
    <row r="23">
      <c r="A23" s="21" t="s">
        <v>350</v>
      </c>
      <c r="B23" s="21">
        <v>0.0</v>
      </c>
      <c r="C23" s="21">
        <v>1.0</v>
      </c>
      <c r="D23" s="21">
        <v>0.0</v>
      </c>
    </row>
    <row r="24">
      <c r="A24" s="21" t="s">
        <v>355</v>
      </c>
      <c r="B24" s="21">
        <v>0.0</v>
      </c>
      <c r="C24" s="21">
        <v>1.0</v>
      </c>
      <c r="D24" s="21">
        <v>0.0</v>
      </c>
    </row>
    <row r="25">
      <c r="A25" s="21" t="s">
        <v>363</v>
      </c>
      <c r="B25" s="21">
        <v>0.0</v>
      </c>
      <c r="C25" s="21">
        <v>0.0</v>
      </c>
      <c r="D25" s="21">
        <v>1.0</v>
      </c>
    </row>
    <row r="26">
      <c r="A26" s="21" t="s">
        <v>365</v>
      </c>
      <c r="B26" s="21">
        <v>1.0</v>
      </c>
      <c r="C26" s="21">
        <v>0.0</v>
      </c>
      <c r="D26" s="21">
        <v>0.0</v>
      </c>
    </row>
    <row r="27">
      <c r="A27" s="21" t="s">
        <v>515</v>
      </c>
      <c r="B27" s="21">
        <v>0.0</v>
      </c>
      <c r="C27" s="21">
        <v>0.0</v>
      </c>
      <c r="D27" s="21">
        <v>2.0</v>
      </c>
    </row>
    <row r="28">
      <c r="A28" s="21" t="s">
        <v>98</v>
      </c>
      <c r="B28" s="21">
        <v>1.0</v>
      </c>
      <c r="C28" s="21">
        <v>1.0</v>
      </c>
      <c r="D28" s="21">
        <v>0.0</v>
      </c>
    </row>
    <row r="29">
      <c r="A29" s="21" t="s">
        <v>517</v>
      </c>
      <c r="B29" s="21">
        <v>0.0</v>
      </c>
      <c r="C29" s="21">
        <v>1.0</v>
      </c>
      <c r="D29" s="21">
        <v>1.0</v>
      </c>
    </row>
    <row r="30">
      <c r="A30" s="21" t="s">
        <v>518</v>
      </c>
      <c r="B30" s="21">
        <v>0.0</v>
      </c>
      <c r="C30" s="21">
        <v>1.0</v>
      </c>
      <c r="D30" s="21">
        <v>1.0</v>
      </c>
    </row>
    <row r="31">
      <c r="A31" s="21" t="s">
        <v>519</v>
      </c>
      <c r="B31" s="21">
        <v>2.0</v>
      </c>
      <c r="C31" s="21">
        <v>0.0</v>
      </c>
      <c r="D31" s="21">
        <v>2.0</v>
      </c>
    </row>
    <row r="32">
      <c r="A32" s="21" t="s">
        <v>520</v>
      </c>
      <c r="B32" s="21">
        <v>0.0</v>
      </c>
      <c r="C32" s="21">
        <v>0.0</v>
      </c>
      <c r="D32" s="21">
        <v>2.0</v>
      </c>
    </row>
    <row r="33">
      <c r="A33" s="21" t="s">
        <v>521</v>
      </c>
      <c r="B33" s="21">
        <v>1.0</v>
      </c>
      <c r="C33" s="21">
        <v>0.0</v>
      </c>
      <c r="D33" s="21">
        <v>1.0</v>
      </c>
    </row>
    <row r="34">
      <c r="A34" s="21" t="s">
        <v>522</v>
      </c>
      <c r="B34" s="21">
        <v>0.0</v>
      </c>
      <c r="C34" s="21">
        <v>0.0</v>
      </c>
      <c r="D34" s="21">
        <v>1.0</v>
      </c>
    </row>
    <row r="35">
      <c r="A35" s="21" t="s">
        <v>524</v>
      </c>
      <c r="B35" s="21">
        <v>0.0</v>
      </c>
      <c r="C35" s="21">
        <v>0.0</v>
      </c>
      <c r="D35" s="21">
        <v>1.0</v>
      </c>
    </row>
    <row r="36">
      <c r="A36" s="21" t="s">
        <v>525</v>
      </c>
      <c r="B36" s="21">
        <v>1.0</v>
      </c>
      <c r="C36" s="21">
        <v>1.0</v>
      </c>
      <c r="D36" s="21">
        <v>0.0</v>
      </c>
    </row>
    <row r="37">
      <c r="A37" s="21" t="s">
        <v>526</v>
      </c>
      <c r="B37" s="21">
        <v>0.0</v>
      </c>
      <c r="C37" s="21">
        <v>2.0</v>
      </c>
      <c r="D37" s="21">
        <v>2.0</v>
      </c>
    </row>
    <row r="38">
      <c r="A38" s="21" t="s">
        <v>527</v>
      </c>
      <c r="B38" s="21">
        <v>0.0</v>
      </c>
      <c r="C38" s="21">
        <v>1.0</v>
      </c>
      <c r="D38" s="21">
        <v>1.0</v>
      </c>
    </row>
    <row r="39">
      <c r="A39" s="21" t="s">
        <v>528</v>
      </c>
      <c r="B39" s="21">
        <v>0.0</v>
      </c>
      <c r="C39" s="21">
        <v>2.0</v>
      </c>
      <c r="D39" s="21">
        <v>0.0</v>
      </c>
    </row>
    <row r="40">
      <c r="A40" s="21" t="s">
        <v>529</v>
      </c>
      <c r="B40" s="21">
        <v>0.0</v>
      </c>
      <c r="C40" s="21">
        <v>1.0</v>
      </c>
      <c r="D40" s="21">
        <v>1.0</v>
      </c>
    </row>
    <row r="41">
      <c r="A41" s="21" t="s">
        <v>531</v>
      </c>
      <c r="B41" s="21">
        <v>1.0</v>
      </c>
      <c r="C41" s="21">
        <v>1.0</v>
      </c>
      <c r="D41" s="21">
        <v>0.0</v>
      </c>
    </row>
    <row r="42">
      <c r="A42" s="21" t="s">
        <v>534</v>
      </c>
      <c r="B42" s="21">
        <v>0.0</v>
      </c>
      <c r="C42" s="21">
        <v>1.0</v>
      </c>
      <c r="D42" s="21">
        <v>0.0</v>
      </c>
    </row>
    <row r="43">
      <c r="A43" s="21" t="s">
        <v>537</v>
      </c>
      <c r="B43" s="21">
        <v>1.0</v>
      </c>
      <c r="C43" s="21">
        <v>0.0</v>
      </c>
      <c r="D43" s="21">
        <v>2.0</v>
      </c>
    </row>
    <row r="44">
      <c r="A44" s="21" t="s">
        <v>538</v>
      </c>
      <c r="B44" s="21">
        <v>0.0</v>
      </c>
      <c r="C44" s="21">
        <v>1.0</v>
      </c>
      <c r="D44" s="21">
        <v>1.0</v>
      </c>
    </row>
    <row r="45">
      <c r="A45" s="21" t="s">
        <v>540</v>
      </c>
      <c r="B45" s="21">
        <v>2.0</v>
      </c>
      <c r="C45" s="21">
        <v>2.0</v>
      </c>
      <c r="D45" s="21">
        <v>0.0</v>
      </c>
    </row>
    <row r="46">
      <c r="A46" s="21" t="s">
        <v>542</v>
      </c>
      <c r="B46" s="21">
        <v>0.0</v>
      </c>
      <c r="C46" s="21">
        <v>2.0</v>
      </c>
      <c r="D46" s="21">
        <v>2.0</v>
      </c>
    </row>
    <row r="47">
      <c r="A47" s="21" t="s">
        <v>543</v>
      </c>
      <c r="B47" s="21">
        <v>0.0</v>
      </c>
      <c r="C47" s="21">
        <v>0.0</v>
      </c>
      <c r="D47" s="21">
        <v>2.0</v>
      </c>
    </row>
    <row r="48">
      <c r="A48" s="21" t="s">
        <v>544</v>
      </c>
      <c r="B48" s="21">
        <v>0.0</v>
      </c>
      <c r="C48" s="21">
        <v>2.0</v>
      </c>
      <c r="D48" s="21">
        <v>2.0</v>
      </c>
    </row>
    <row r="49">
      <c r="A49" s="21" t="s">
        <v>545</v>
      </c>
      <c r="B49" s="21">
        <v>2.0</v>
      </c>
      <c r="C49" s="21">
        <v>2.0</v>
      </c>
      <c r="D49" s="21">
        <v>0.0</v>
      </c>
    </row>
    <row r="50">
      <c r="A50" s="21" t="s">
        <v>548</v>
      </c>
      <c r="B50" s="21">
        <v>1.0</v>
      </c>
      <c r="C50" s="21">
        <v>1.0</v>
      </c>
      <c r="D50" s="21">
        <v>0.0</v>
      </c>
    </row>
    <row r="51">
      <c r="A51" s="21" t="s">
        <v>551</v>
      </c>
      <c r="B51" s="21">
        <v>1.0</v>
      </c>
      <c r="C51" s="21">
        <v>0.0</v>
      </c>
      <c r="D51" s="21">
        <v>1.0</v>
      </c>
    </row>
    <row r="52">
      <c r="A52" s="21" t="s">
        <v>554</v>
      </c>
      <c r="B52" s="21">
        <v>1.0</v>
      </c>
      <c r="C52" s="21">
        <v>1.0</v>
      </c>
      <c r="D52" s="21">
        <v>0.0</v>
      </c>
    </row>
    <row r="53">
      <c r="A53" s="21" t="s">
        <v>556</v>
      </c>
      <c r="B53" s="21">
        <v>0.0</v>
      </c>
      <c r="C53" s="21">
        <v>1.0</v>
      </c>
      <c r="D53" s="21">
        <v>1.0</v>
      </c>
    </row>
    <row r="54">
      <c r="A54" s="21" t="s">
        <v>559</v>
      </c>
      <c r="B54" s="21">
        <v>1.0</v>
      </c>
      <c r="C54" s="21">
        <v>0.0</v>
      </c>
      <c r="D54" s="21">
        <v>1.0</v>
      </c>
    </row>
    <row r="55">
      <c r="A55" s="21" t="s">
        <v>561</v>
      </c>
      <c r="B55" s="21">
        <v>1.0</v>
      </c>
      <c r="C55" s="21">
        <v>0.0</v>
      </c>
      <c r="D55" s="21">
        <v>1.0</v>
      </c>
    </row>
    <row r="56">
      <c r="A56" s="21" t="s">
        <v>564</v>
      </c>
      <c r="B56" s="21">
        <v>0.0</v>
      </c>
      <c r="C56" s="21">
        <v>2.0</v>
      </c>
      <c r="D56" s="21">
        <v>2.0</v>
      </c>
    </row>
    <row r="57">
      <c r="A57" s="21" t="s">
        <v>565</v>
      </c>
      <c r="B57" s="21">
        <v>0.0</v>
      </c>
      <c r="C57" s="21">
        <v>2.0</v>
      </c>
      <c r="D57" s="21">
        <v>2.0</v>
      </c>
    </row>
    <row r="58">
      <c r="A58" s="21" t="s">
        <v>566</v>
      </c>
      <c r="B58" s="21">
        <v>0.0</v>
      </c>
      <c r="C58" s="21">
        <v>0.0</v>
      </c>
      <c r="D58" s="21">
        <v>1.0</v>
      </c>
    </row>
    <row r="59">
      <c r="A59" s="21" t="s">
        <v>567</v>
      </c>
      <c r="B59" s="21">
        <v>0.0</v>
      </c>
      <c r="C59" s="21">
        <v>0.0</v>
      </c>
      <c r="D59" s="21">
        <v>1.0</v>
      </c>
    </row>
    <row r="60">
      <c r="A60" s="21" t="s">
        <v>568</v>
      </c>
      <c r="B60" s="21">
        <v>2.0</v>
      </c>
      <c r="C60" s="21">
        <v>1.0</v>
      </c>
      <c r="D60" s="21">
        <v>0.0</v>
      </c>
    </row>
    <row r="61">
      <c r="A61" s="21" t="s">
        <v>571</v>
      </c>
      <c r="B61" s="21">
        <v>0.0</v>
      </c>
      <c r="C61" s="21">
        <v>1.0</v>
      </c>
      <c r="D61" s="21">
        <v>1.0</v>
      </c>
    </row>
    <row r="62">
      <c r="A62" s="21" t="s">
        <v>572</v>
      </c>
      <c r="B62" s="21">
        <v>2.0</v>
      </c>
      <c r="C62" s="21">
        <v>2.0</v>
      </c>
      <c r="D62" s="21">
        <v>2.0</v>
      </c>
    </row>
    <row r="63">
      <c r="A63" s="21" t="s">
        <v>573</v>
      </c>
      <c r="B63" s="21">
        <v>0.0</v>
      </c>
      <c r="C63" s="21">
        <v>2.0</v>
      </c>
      <c r="D63" s="21">
        <v>2.0</v>
      </c>
    </row>
    <row r="64">
      <c r="A64" s="21" t="s">
        <v>574</v>
      </c>
      <c r="B64" s="21">
        <v>1.0</v>
      </c>
      <c r="C64" s="21">
        <v>1.0</v>
      </c>
      <c r="D64" s="21">
        <v>0.0</v>
      </c>
    </row>
    <row r="65">
      <c r="A65" s="21" t="s">
        <v>576</v>
      </c>
      <c r="B65" s="21">
        <v>0.0</v>
      </c>
      <c r="C65" s="21">
        <v>1.0</v>
      </c>
      <c r="D65" s="21">
        <v>2.0</v>
      </c>
    </row>
    <row r="66">
      <c r="A66" s="21" t="s">
        <v>578</v>
      </c>
      <c r="B66" s="21">
        <v>2.0</v>
      </c>
      <c r="C66" s="21">
        <v>1.0</v>
      </c>
      <c r="D66" s="21">
        <v>0.0</v>
      </c>
    </row>
    <row r="67">
      <c r="A67" s="21" t="s">
        <v>579</v>
      </c>
      <c r="B67" s="21">
        <v>0.0</v>
      </c>
      <c r="C67" s="21">
        <v>1.0</v>
      </c>
      <c r="D67" s="21">
        <v>1.0</v>
      </c>
    </row>
    <row r="68">
      <c r="A68" s="21" t="s">
        <v>580</v>
      </c>
      <c r="B68" s="21">
        <v>1.0</v>
      </c>
      <c r="C68" s="21">
        <v>1.0</v>
      </c>
      <c r="D68" s="21">
        <v>0.0</v>
      </c>
    </row>
    <row r="69">
      <c r="A69" s="21" t="s">
        <v>581</v>
      </c>
      <c r="B69" s="21">
        <v>2.0</v>
      </c>
      <c r="C69" s="21">
        <v>2.0</v>
      </c>
      <c r="D69" s="21">
        <v>2.0</v>
      </c>
    </row>
    <row r="70">
      <c r="A70" s="21" t="s">
        <v>584</v>
      </c>
      <c r="B70" s="21">
        <v>1.0</v>
      </c>
      <c r="C70" s="21">
        <v>1.0</v>
      </c>
      <c r="D70" s="21">
        <v>1.0</v>
      </c>
    </row>
    <row r="71">
      <c r="A71" s="21" t="s">
        <v>586</v>
      </c>
      <c r="B71" s="21">
        <v>1.0</v>
      </c>
      <c r="C71" s="21">
        <v>0.0</v>
      </c>
      <c r="D71" s="21">
        <v>0.0</v>
      </c>
    </row>
    <row r="72">
      <c r="A72" s="21" t="s">
        <v>587</v>
      </c>
      <c r="B72" s="21">
        <v>0.0</v>
      </c>
      <c r="C72" s="21">
        <v>2.0</v>
      </c>
      <c r="D72" s="21">
        <v>2.0</v>
      </c>
    </row>
    <row r="73">
      <c r="A73" s="21" t="s">
        <v>588</v>
      </c>
      <c r="B73" s="21">
        <v>1.0</v>
      </c>
      <c r="C73" s="21">
        <v>1.0</v>
      </c>
      <c r="D73" s="21">
        <v>0.0</v>
      </c>
    </row>
    <row r="74">
      <c r="A74" s="21" t="s">
        <v>590</v>
      </c>
      <c r="B74" s="21">
        <v>0.0</v>
      </c>
      <c r="C74" s="21">
        <v>0.0</v>
      </c>
      <c r="D74" s="21">
        <v>2.0</v>
      </c>
    </row>
    <row r="75">
      <c r="A75" s="21" t="s">
        <v>592</v>
      </c>
      <c r="B75" s="21">
        <v>2.0</v>
      </c>
      <c r="C75" s="21">
        <v>0.0</v>
      </c>
      <c r="D75" s="21">
        <v>0.0</v>
      </c>
    </row>
    <row r="76">
      <c r="A76" s="21" t="s">
        <v>594</v>
      </c>
      <c r="B76" s="21">
        <v>2.0</v>
      </c>
      <c r="C76" s="21">
        <v>2.0</v>
      </c>
      <c r="D76" s="21">
        <v>2.0</v>
      </c>
    </row>
    <row r="77">
      <c r="A77" s="21" t="s">
        <v>595</v>
      </c>
      <c r="B77" s="21">
        <v>1.0</v>
      </c>
      <c r="C77" s="21">
        <v>1.0</v>
      </c>
      <c r="D77" s="21">
        <v>0.0</v>
      </c>
    </row>
    <row r="78">
      <c r="A78" s="21" t="s">
        <v>597</v>
      </c>
      <c r="B78" s="21">
        <v>1.0</v>
      </c>
      <c r="C78" s="21">
        <v>0.0</v>
      </c>
      <c r="D78" s="21">
        <v>1.0</v>
      </c>
    </row>
    <row r="79">
      <c r="A79" s="21" t="s">
        <v>598</v>
      </c>
      <c r="B79" s="21">
        <v>0.0</v>
      </c>
      <c r="C79" s="21">
        <v>2.0</v>
      </c>
      <c r="D79" s="21">
        <v>2.0</v>
      </c>
    </row>
    <row r="80">
      <c r="A80" s="21" t="s">
        <v>600</v>
      </c>
      <c r="B80" s="21">
        <v>2.0</v>
      </c>
      <c r="C80" s="21">
        <v>2.0</v>
      </c>
      <c r="D80" s="21">
        <v>2.0</v>
      </c>
    </row>
    <row r="81">
      <c r="A81" s="21" t="s">
        <v>601</v>
      </c>
      <c r="B81" s="21">
        <v>0.0</v>
      </c>
      <c r="C81" s="21">
        <v>0.0</v>
      </c>
      <c r="D81" s="21">
        <v>1.0</v>
      </c>
    </row>
    <row r="82">
      <c r="A82" s="21" t="s">
        <v>602</v>
      </c>
      <c r="B82" s="21">
        <v>1.0</v>
      </c>
      <c r="C82" s="21">
        <v>1.0</v>
      </c>
      <c r="D82" s="21">
        <v>0.0</v>
      </c>
    </row>
    <row r="83">
      <c r="A83" s="21" t="s">
        <v>603</v>
      </c>
      <c r="B83" s="21">
        <v>0.0</v>
      </c>
      <c r="C83" s="21">
        <v>1.0</v>
      </c>
      <c r="D83" s="21">
        <v>2.0</v>
      </c>
    </row>
    <row r="84">
      <c r="A84" s="21" t="s">
        <v>604</v>
      </c>
      <c r="B84" s="21">
        <v>1.0</v>
      </c>
      <c r="C84" s="21">
        <v>0.0</v>
      </c>
      <c r="D84" s="21">
        <v>1.0</v>
      </c>
    </row>
    <row r="85">
      <c r="A85" s="21" t="s">
        <v>605</v>
      </c>
      <c r="B85" s="21">
        <v>0.0</v>
      </c>
      <c r="C85" s="21">
        <v>1.0</v>
      </c>
      <c r="D85" s="21">
        <v>1.0</v>
      </c>
    </row>
    <row r="86">
      <c r="A86" s="21" t="s">
        <v>607</v>
      </c>
      <c r="B86" s="21">
        <v>0.0</v>
      </c>
      <c r="C86" s="21">
        <v>2.0</v>
      </c>
      <c r="D86" s="21">
        <v>2.0</v>
      </c>
    </row>
    <row r="87">
      <c r="A87" s="21" t="s">
        <v>609</v>
      </c>
      <c r="B87" s="21">
        <v>0.0</v>
      </c>
      <c r="C87" s="21">
        <v>2.0</v>
      </c>
      <c r="D87" s="21">
        <v>2.0</v>
      </c>
    </row>
    <row r="88">
      <c r="A88" s="21" t="s">
        <v>611</v>
      </c>
      <c r="B88" s="21">
        <v>2.0</v>
      </c>
      <c r="C88" s="21">
        <v>0.0</v>
      </c>
      <c r="D88" s="21">
        <v>2.0</v>
      </c>
    </row>
    <row r="89">
      <c r="A89" s="21" t="s">
        <v>612</v>
      </c>
      <c r="B89" s="21">
        <v>0.0</v>
      </c>
      <c r="C89" s="21">
        <v>1.0</v>
      </c>
      <c r="D89" s="21">
        <v>0.0</v>
      </c>
    </row>
    <row r="90">
      <c r="A90" s="21" t="s">
        <v>615</v>
      </c>
      <c r="B90" s="21">
        <v>2.0</v>
      </c>
      <c r="C90" s="21">
        <v>0.0</v>
      </c>
      <c r="D90" s="21">
        <v>2.0</v>
      </c>
    </row>
    <row r="91">
      <c r="A91" s="21" t="s">
        <v>616</v>
      </c>
      <c r="B91" s="21">
        <v>2.0</v>
      </c>
      <c r="C91" s="21">
        <v>2.0</v>
      </c>
      <c r="D91" s="21">
        <v>0.0</v>
      </c>
    </row>
    <row r="92">
      <c r="A92" s="21" t="s">
        <v>617</v>
      </c>
      <c r="B92" s="21">
        <v>0.0</v>
      </c>
      <c r="C92" s="21">
        <v>2.0</v>
      </c>
      <c r="D92" s="21">
        <v>2.0</v>
      </c>
    </row>
    <row r="93">
      <c r="A93" s="21" t="s">
        <v>618</v>
      </c>
      <c r="B93" s="21">
        <v>1.0</v>
      </c>
      <c r="C93" s="21">
        <v>0.0</v>
      </c>
      <c r="D93" s="21">
        <v>1.0</v>
      </c>
    </row>
    <row r="94">
      <c r="A94" s="21" t="s">
        <v>619</v>
      </c>
      <c r="B94" s="21">
        <v>0.0</v>
      </c>
      <c r="C94" s="21">
        <v>1.0</v>
      </c>
      <c r="D94" s="21">
        <v>1.0</v>
      </c>
    </row>
    <row r="95">
      <c r="A95" s="21" t="s">
        <v>620</v>
      </c>
      <c r="B95" s="21">
        <v>0.0</v>
      </c>
      <c r="C95" s="21">
        <v>2.0</v>
      </c>
      <c r="D95" s="21">
        <v>0.0</v>
      </c>
    </row>
    <row r="96">
      <c r="A96" s="21" t="s">
        <v>622</v>
      </c>
      <c r="B96" s="21">
        <v>1.0</v>
      </c>
      <c r="C96" s="21">
        <v>0.0</v>
      </c>
      <c r="D96" s="21">
        <v>0.0</v>
      </c>
    </row>
    <row r="97">
      <c r="A97" s="21" t="s">
        <v>625</v>
      </c>
      <c r="B97" s="21">
        <v>1.0</v>
      </c>
      <c r="C97" s="21">
        <v>0.0</v>
      </c>
      <c r="D97" s="21">
        <v>2.0</v>
      </c>
    </row>
    <row r="98">
      <c r="A98" s="21" t="s">
        <v>626</v>
      </c>
      <c r="B98" s="21">
        <v>0.0</v>
      </c>
      <c r="C98" s="21">
        <v>0.0</v>
      </c>
      <c r="D98" s="21">
        <v>1.0</v>
      </c>
    </row>
    <row r="99">
      <c r="A99" s="21" t="s">
        <v>627</v>
      </c>
      <c r="B99" s="21">
        <v>1.0</v>
      </c>
      <c r="C99" s="21">
        <v>0.0</v>
      </c>
      <c r="D99" s="21">
        <v>0.0</v>
      </c>
    </row>
    <row r="100">
      <c r="A100" s="21" t="s">
        <v>628</v>
      </c>
      <c r="B100" s="21">
        <v>2.0</v>
      </c>
      <c r="C100" s="21">
        <v>2.0</v>
      </c>
      <c r="D100" s="21">
        <v>0.0</v>
      </c>
    </row>
    <row r="101">
      <c r="A101" s="21" t="s">
        <v>630</v>
      </c>
      <c r="B101" s="21">
        <v>2.0</v>
      </c>
      <c r="C101" s="21">
        <v>1.0</v>
      </c>
      <c r="D101" s="21">
        <v>0.0</v>
      </c>
    </row>
    <row r="102">
      <c r="A102" s="21" t="s">
        <v>631</v>
      </c>
      <c r="B102" s="21">
        <v>1.0</v>
      </c>
      <c r="C102" s="21">
        <v>1.0</v>
      </c>
      <c r="D102" s="21">
        <v>0.0</v>
      </c>
    </row>
    <row r="103">
      <c r="A103" s="21" t="s">
        <v>632</v>
      </c>
      <c r="B103" s="21">
        <v>0.0</v>
      </c>
      <c r="C103" s="21">
        <v>0.0</v>
      </c>
      <c r="D103" s="21">
        <v>1.0</v>
      </c>
    </row>
    <row r="104">
      <c r="A104" s="21" t="s">
        <v>634</v>
      </c>
      <c r="B104" s="21">
        <v>1.0</v>
      </c>
      <c r="C104" s="21">
        <v>1.0</v>
      </c>
      <c r="D104" s="21">
        <v>0.0</v>
      </c>
    </row>
    <row r="105">
      <c r="A105" s="21" t="s">
        <v>470</v>
      </c>
      <c r="B105" s="21">
        <v>2.0</v>
      </c>
      <c r="C105" s="21">
        <v>0.0</v>
      </c>
      <c r="D105" s="21">
        <v>2.0</v>
      </c>
    </row>
    <row r="106">
      <c r="A106" s="21" t="s">
        <v>635</v>
      </c>
      <c r="B106" s="21">
        <v>1.0</v>
      </c>
      <c r="C106" s="21">
        <v>0.0</v>
      </c>
      <c r="D106" s="21">
        <v>0.0</v>
      </c>
    </row>
    <row r="107">
      <c r="A107" s="21" t="s">
        <v>636</v>
      </c>
      <c r="B107" s="21">
        <v>2.0</v>
      </c>
      <c r="C107" s="21">
        <v>2.0</v>
      </c>
      <c r="D107" s="21">
        <v>0.0</v>
      </c>
    </row>
    <row r="108">
      <c r="A108" s="21" t="s">
        <v>637</v>
      </c>
      <c r="B108" s="21">
        <v>1.0</v>
      </c>
      <c r="C108" s="21">
        <v>0.0</v>
      </c>
      <c r="D108" s="21">
        <v>0.0</v>
      </c>
    </row>
    <row r="109">
      <c r="A109" s="21" t="s">
        <v>638</v>
      </c>
      <c r="B109" s="21">
        <v>2.0</v>
      </c>
      <c r="C109" s="21">
        <v>2.0</v>
      </c>
      <c r="D109" s="21">
        <v>0.0</v>
      </c>
    </row>
    <row r="110">
      <c r="A110" s="21" t="s">
        <v>641</v>
      </c>
      <c r="B110" s="21">
        <v>2.0</v>
      </c>
      <c r="C110" s="21">
        <v>2.0</v>
      </c>
      <c r="D110" s="21">
        <v>2.0</v>
      </c>
    </row>
    <row r="111">
      <c r="A111" s="21" t="s">
        <v>643</v>
      </c>
      <c r="B111" s="21">
        <v>0.0</v>
      </c>
      <c r="C111" s="21">
        <v>1.0</v>
      </c>
      <c r="D111" s="21">
        <v>0.0</v>
      </c>
    </row>
    <row r="112">
      <c r="A112" s="21" t="s">
        <v>644</v>
      </c>
      <c r="B112" s="21">
        <v>0.0</v>
      </c>
      <c r="C112" s="21">
        <v>0.0</v>
      </c>
      <c r="D112" s="21">
        <v>2.0</v>
      </c>
    </row>
    <row r="113">
      <c r="A113" s="21" t="s">
        <v>646</v>
      </c>
      <c r="B113" s="21">
        <v>2.0</v>
      </c>
      <c r="C113" s="21">
        <v>0.0</v>
      </c>
      <c r="D113" s="21">
        <v>0.0</v>
      </c>
    </row>
    <row r="114">
      <c r="A114" s="21" t="s">
        <v>647</v>
      </c>
      <c r="B114" s="21">
        <v>1.0</v>
      </c>
      <c r="C114" s="21">
        <v>1.0</v>
      </c>
      <c r="D114" s="21">
        <v>0.0</v>
      </c>
    </row>
    <row r="115">
      <c r="A115" s="21" t="s">
        <v>648</v>
      </c>
      <c r="B115" s="21">
        <v>2.0</v>
      </c>
      <c r="C115" s="21">
        <v>1.0</v>
      </c>
      <c r="D115" s="21">
        <v>0.0</v>
      </c>
    </row>
    <row r="116">
      <c r="A116" s="21" t="s">
        <v>649</v>
      </c>
      <c r="B116" s="21">
        <v>0.0</v>
      </c>
      <c r="C116" s="21">
        <v>1.0</v>
      </c>
      <c r="D116" s="21">
        <v>1.0</v>
      </c>
    </row>
    <row r="117">
      <c r="A117" s="21" t="s">
        <v>650</v>
      </c>
      <c r="B117" s="21">
        <v>2.0</v>
      </c>
      <c r="C117" s="21">
        <v>0.0</v>
      </c>
      <c r="D117" s="21">
        <v>0.0</v>
      </c>
    </row>
    <row r="118">
      <c r="A118" s="21" t="s">
        <v>651</v>
      </c>
      <c r="B118" s="21">
        <v>1.0</v>
      </c>
      <c r="C118" s="21">
        <v>1.0</v>
      </c>
      <c r="D118" s="21">
        <v>0.0</v>
      </c>
    </row>
    <row r="119">
      <c r="A119" s="21" t="s">
        <v>653</v>
      </c>
      <c r="B119" s="21">
        <v>0.0</v>
      </c>
      <c r="C119" s="21">
        <v>1.0</v>
      </c>
      <c r="D119" s="21">
        <v>0.0</v>
      </c>
    </row>
    <row r="120">
      <c r="A120" s="21" t="s">
        <v>655</v>
      </c>
      <c r="B120" s="21">
        <v>0.0</v>
      </c>
      <c r="C120" s="21">
        <v>1.0</v>
      </c>
      <c r="D120" s="21">
        <v>0.0</v>
      </c>
    </row>
    <row r="121">
      <c r="A121" s="21" t="s">
        <v>658</v>
      </c>
      <c r="B121" s="21">
        <v>1.0</v>
      </c>
      <c r="C121" s="21">
        <v>1.0</v>
      </c>
      <c r="D121" s="21">
        <v>0.0</v>
      </c>
    </row>
    <row r="122">
      <c r="A122" s="21" t="s">
        <v>659</v>
      </c>
      <c r="B122" s="21">
        <v>0.0</v>
      </c>
      <c r="C122" s="21">
        <v>1.0</v>
      </c>
      <c r="D122" s="21">
        <v>0.0</v>
      </c>
    </row>
    <row r="123">
      <c r="A123" s="21" t="s">
        <v>660</v>
      </c>
      <c r="B123" s="21">
        <v>0.0</v>
      </c>
      <c r="C123" s="21">
        <v>1.0</v>
      </c>
      <c r="D123" s="21">
        <v>0.0</v>
      </c>
    </row>
    <row r="124">
      <c r="A124" s="21" t="s">
        <v>661</v>
      </c>
      <c r="B124" s="21">
        <v>1.0</v>
      </c>
      <c r="C124" s="21">
        <v>1.0</v>
      </c>
      <c r="D124" s="21">
        <v>0.0</v>
      </c>
    </row>
    <row r="125">
      <c r="A125" s="21" t="s">
        <v>662</v>
      </c>
      <c r="B125" s="21">
        <v>0.0</v>
      </c>
      <c r="C125" s="21">
        <v>1.0</v>
      </c>
      <c r="D125" s="21">
        <v>1.0</v>
      </c>
    </row>
    <row r="126">
      <c r="A126" s="21" t="s">
        <v>664</v>
      </c>
      <c r="B126" s="21">
        <v>1.0</v>
      </c>
      <c r="C126" s="21">
        <v>0.0</v>
      </c>
      <c r="D126" s="21">
        <v>1.0</v>
      </c>
    </row>
    <row r="127">
      <c r="A127" s="21" t="s">
        <v>666</v>
      </c>
      <c r="B127" s="21">
        <v>0.0</v>
      </c>
      <c r="C127" s="21">
        <v>0.0</v>
      </c>
      <c r="D127" s="21">
        <v>1.0</v>
      </c>
    </row>
    <row r="128">
      <c r="A128" s="21" t="s">
        <v>667</v>
      </c>
      <c r="B128" s="21">
        <v>1.0</v>
      </c>
      <c r="C128" s="21">
        <v>1.0</v>
      </c>
      <c r="D128" s="21">
        <v>0.0</v>
      </c>
    </row>
    <row r="129">
      <c r="A129" s="21" t="s">
        <v>668</v>
      </c>
      <c r="B129" s="21">
        <v>1.0</v>
      </c>
      <c r="C129" s="21">
        <v>0.0</v>
      </c>
      <c r="D129" s="21">
        <v>0.0</v>
      </c>
    </row>
    <row r="130">
      <c r="A130" s="21" t="s">
        <v>670</v>
      </c>
      <c r="B130" s="21">
        <v>2.0</v>
      </c>
      <c r="C130" s="21">
        <v>0.0</v>
      </c>
      <c r="D130" s="21">
        <v>0.0</v>
      </c>
    </row>
    <row r="131">
      <c r="A131" s="21" t="s">
        <v>671</v>
      </c>
      <c r="B131" s="21">
        <v>2.0</v>
      </c>
      <c r="C131" s="21">
        <v>2.0</v>
      </c>
      <c r="D131" s="21">
        <v>0.0</v>
      </c>
    </row>
    <row r="132">
      <c r="A132" s="21" t="s">
        <v>672</v>
      </c>
      <c r="B132" s="21">
        <v>2.0</v>
      </c>
      <c r="C132" s="21">
        <v>0.0</v>
      </c>
      <c r="D132" s="21">
        <v>2.0</v>
      </c>
    </row>
    <row r="133">
      <c r="A133" s="21" t="s">
        <v>673</v>
      </c>
      <c r="B133" s="21">
        <v>0.0</v>
      </c>
      <c r="C133" s="21">
        <v>0.0</v>
      </c>
      <c r="D133" s="21">
        <v>1.0</v>
      </c>
    </row>
    <row r="134">
      <c r="A134" s="21" t="s">
        <v>674</v>
      </c>
      <c r="B134" s="21">
        <v>1.0</v>
      </c>
      <c r="C134" s="21">
        <v>1.0</v>
      </c>
      <c r="D134" s="21">
        <v>0.0</v>
      </c>
    </row>
    <row r="135">
      <c r="A135" s="21" t="s">
        <v>676</v>
      </c>
      <c r="B135" s="21">
        <v>2.0</v>
      </c>
      <c r="C135" s="21">
        <v>2.0</v>
      </c>
      <c r="D135" s="21">
        <v>0.0</v>
      </c>
    </row>
    <row r="136">
      <c r="A136" s="21" t="s">
        <v>677</v>
      </c>
      <c r="B136" s="21">
        <v>1.0</v>
      </c>
      <c r="C136" s="21">
        <v>0.0</v>
      </c>
      <c r="D136" s="21">
        <v>0.0</v>
      </c>
    </row>
    <row r="137">
      <c r="A137" s="21" t="s">
        <v>678</v>
      </c>
      <c r="B137" s="21">
        <v>2.0</v>
      </c>
      <c r="C137" s="21">
        <v>0.0</v>
      </c>
      <c r="D137" s="21">
        <v>0.0</v>
      </c>
    </row>
    <row r="138">
      <c r="A138" s="21" t="s">
        <v>679</v>
      </c>
      <c r="B138" s="21">
        <v>0.0</v>
      </c>
      <c r="C138" s="21">
        <v>1.0</v>
      </c>
      <c r="D138" s="21">
        <v>1.0</v>
      </c>
    </row>
    <row r="139">
      <c r="A139" s="21" t="s">
        <v>680</v>
      </c>
      <c r="B139" s="21">
        <v>1.0</v>
      </c>
      <c r="C139" s="21">
        <v>1.0</v>
      </c>
      <c r="D139" s="21">
        <v>0.0</v>
      </c>
    </row>
    <row r="140">
      <c r="A140" s="21" t="s">
        <v>681</v>
      </c>
      <c r="B140" s="21">
        <v>2.0</v>
      </c>
      <c r="C140" s="21">
        <v>2.0</v>
      </c>
      <c r="D140" s="21">
        <v>0.0</v>
      </c>
    </row>
    <row r="141">
      <c r="A141" s="21" t="s">
        <v>682</v>
      </c>
      <c r="B141" s="21">
        <v>1.0</v>
      </c>
      <c r="C141" s="21">
        <v>0.0</v>
      </c>
      <c r="D141" s="21">
        <v>0.0</v>
      </c>
    </row>
    <row r="142">
      <c r="A142" s="21" t="s">
        <v>684</v>
      </c>
      <c r="B142" s="21">
        <v>2.0</v>
      </c>
      <c r="C142" s="21">
        <v>1.0</v>
      </c>
      <c r="D142" s="21">
        <v>0.0</v>
      </c>
    </row>
    <row r="143">
      <c r="A143" s="21" t="s">
        <v>686</v>
      </c>
      <c r="B143" s="21">
        <v>1.0</v>
      </c>
      <c r="C143" s="21">
        <v>1.0</v>
      </c>
      <c r="D143" s="21">
        <v>0.0</v>
      </c>
    </row>
    <row r="144">
      <c r="A144" s="21" t="s">
        <v>687</v>
      </c>
      <c r="B144" s="21">
        <v>1.0</v>
      </c>
      <c r="C144" s="21">
        <v>1.0</v>
      </c>
      <c r="D144" s="21">
        <v>0.0</v>
      </c>
    </row>
    <row r="145">
      <c r="A145" s="21" t="s">
        <v>688</v>
      </c>
      <c r="B145" s="21">
        <v>1.0</v>
      </c>
      <c r="C145" s="21">
        <v>1.0</v>
      </c>
      <c r="D145" s="21">
        <v>0.0</v>
      </c>
    </row>
    <row r="146">
      <c r="A146" s="21" t="s">
        <v>689</v>
      </c>
      <c r="B146" s="21">
        <v>0.0</v>
      </c>
      <c r="C146" s="21">
        <v>2.0</v>
      </c>
      <c r="D146" s="21">
        <v>2.0</v>
      </c>
    </row>
    <row r="147">
      <c r="A147" s="21" t="s">
        <v>690</v>
      </c>
      <c r="B147" s="21">
        <v>2.0</v>
      </c>
      <c r="C147" s="21">
        <v>0.0</v>
      </c>
      <c r="D147" s="21">
        <v>2.0</v>
      </c>
    </row>
    <row r="148">
      <c r="A148" s="21" t="s">
        <v>692</v>
      </c>
      <c r="B148" s="21">
        <v>1.0</v>
      </c>
      <c r="C148" s="21">
        <v>0.0</v>
      </c>
      <c r="D148" s="21">
        <v>2.0</v>
      </c>
    </row>
    <row r="149">
      <c r="A149" s="21" t="s">
        <v>693</v>
      </c>
      <c r="B149" s="21">
        <v>0.0</v>
      </c>
      <c r="C149" s="21">
        <v>1.0</v>
      </c>
      <c r="D149" s="21">
        <v>1.0</v>
      </c>
    </row>
    <row r="150">
      <c r="A150" s="21" t="s">
        <v>694</v>
      </c>
      <c r="B150" s="21">
        <v>2.0</v>
      </c>
      <c r="C150" s="21">
        <v>0.0</v>
      </c>
      <c r="D150" s="21">
        <v>0.0</v>
      </c>
    </row>
    <row r="151">
      <c r="A151" s="21" t="s">
        <v>695</v>
      </c>
      <c r="B151" s="21">
        <v>0.0</v>
      </c>
      <c r="C151" s="21">
        <v>0.0</v>
      </c>
      <c r="D151" s="21">
        <v>2.0</v>
      </c>
    </row>
    <row r="152">
      <c r="A152" s="21" t="s">
        <v>696</v>
      </c>
      <c r="B152" s="21">
        <v>2.0</v>
      </c>
      <c r="C152" s="21">
        <v>0.0</v>
      </c>
      <c r="D152" s="21">
        <v>0.0</v>
      </c>
    </row>
    <row r="153">
      <c r="A153" s="21" t="s">
        <v>697</v>
      </c>
      <c r="B153" s="21">
        <v>2.0</v>
      </c>
      <c r="C153" s="21">
        <v>2.0</v>
      </c>
      <c r="D153" s="21">
        <v>0.0</v>
      </c>
    </row>
    <row r="154">
      <c r="A154" s="21" t="s">
        <v>698</v>
      </c>
      <c r="B154" s="21">
        <v>0.0</v>
      </c>
      <c r="C154" s="21">
        <v>1.0</v>
      </c>
      <c r="D154" s="21">
        <v>1.0</v>
      </c>
    </row>
    <row r="155">
      <c r="A155" s="21" t="s">
        <v>699</v>
      </c>
      <c r="B155" s="21">
        <v>0.0</v>
      </c>
      <c r="C155" s="21">
        <v>1.0</v>
      </c>
      <c r="D155" s="21">
        <v>1.0</v>
      </c>
    </row>
    <row r="156">
      <c r="A156" s="21" t="s">
        <v>701</v>
      </c>
      <c r="B156" s="21">
        <v>1.0</v>
      </c>
      <c r="C156" s="21">
        <v>0.0</v>
      </c>
      <c r="D156" s="21">
        <v>0.0</v>
      </c>
    </row>
    <row r="157">
      <c r="A157" s="21" t="s">
        <v>702</v>
      </c>
      <c r="B157" s="21">
        <v>2.0</v>
      </c>
      <c r="C157" s="21">
        <v>1.0</v>
      </c>
      <c r="D157" s="21">
        <v>0.0</v>
      </c>
    </row>
    <row r="158">
      <c r="A158" s="21" t="s">
        <v>703</v>
      </c>
      <c r="B158" s="21">
        <v>0.0</v>
      </c>
      <c r="C158" s="21">
        <v>1.0</v>
      </c>
      <c r="D158" s="21">
        <v>1.0</v>
      </c>
    </row>
    <row r="159">
      <c r="A159" s="21" t="s">
        <v>704</v>
      </c>
      <c r="B159" s="21">
        <v>2.0</v>
      </c>
      <c r="C159" s="21">
        <v>2.0</v>
      </c>
      <c r="D159" s="21">
        <v>0.0</v>
      </c>
    </row>
    <row r="160">
      <c r="A160" s="21" t="s">
        <v>705</v>
      </c>
      <c r="B160" s="21">
        <v>0.0</v>
      </c>
      <c r="C160" s="21">
        <v>2.0</v>
      </c>
      <c r="D160" s="21">
        <v>2.0</v>
      </c>
    </row>
    <row r="161">
      <c r="A161" s="21" t="s">
        <v>707</v>
      </c>
      <c r="B161" s="21">
        <v>0.0</v>
      </c>
      <c r="C161" s="21">
        <v>1.0</v>
      </c>
      <c r="D161" s="21">
        <v>2.0</v>
      </c>
    </row>
    <row r="162">
      <c r="A162" s="21" t="s">
        <v>708</v>
      </c>
      <c r="B162" s="21">
        <v>2.0</v>
      </c>
      <c r="C162" s="21">
        <v>1.0</v>
      </c>
      <c r="D162" s="21">
        <v>0.0</v>
      </c>
    </row>
    <row r="163">
      <c r="A163" s="21" t="s">
        <v>709</v>
      </c>
      <c r="B163" s="21">
        <v>0.0</v>
      </c>
      <c r="C163" s="21">
        <v>1.0</v>
      </c>
      <c r="D163" s="21">
        <v>1.0</v>
      </c>
    </row>
    <row r="164">
      <c r="A164" s="21" t="s">
        <v>710</v>
      </c>
      <c r="B164" s="21">
        <v>0.0</v>
      </c>
      <c r="C164" s="21">
        <v>2.0</v>
      </c>
      <c r="D164" s="21">
        <v>1.0</v>
      </c>
    </row>
    <row r="165">
      <c r="A165" s="21" t="s">
        <v>711</v>
      </c>
      <c r="B165" s="21">
        <v>0.0</v>
      </c>
      <c r="C165" s="21">
        <v>1.0</v>
      </c>
      <c r="D165" s="21">
        <v>0.0</v>
      </c>
    </row>
    <row r="166">
      <c r="A166" s="21" t="s">
        <v>712</v>
      </c>
      <c r="B166" s="21">
        <v>0.0</v>
      </c>
      <c r="C166" s="21">
        <v>0.0</v>
      </c>
      <c r="D166" s="21">
        <v>1.0</v>
      </c>
    </row>
    <row r="167">
      <c r="A167" s="21" t="s">
        <v>714</v>
      </c>
      <c r="B167" s="21">
        <v>0.0</v>
      </c>
      <c r="C167" s="21">
        <v>1.0</v>
      </c>
      <c r="D167" s="21">
        <v>2.0</v>
      </c>
    </row>
    <row r="168">
      <c r="A168" s="21" t="s">
        <v>715</v>
      </c>
      <c r="B168" s="21">
        <v>2.0</v>
      </c>
      <c r="C168" s="21">
        <v>1.0</v>
      </c>
      <c r="D168" s="21">
        <v>0.0</v>
      </c>
    </row>
    <row r="169">
      <c r="A169" s="21" t="s">
        <v>716</v>
      </c>
      <c r="B169" s="21">
        <v>1.0</v>
      </c>
      <c r="C169" s="21">
        <v>1.0</v>
      </c>
      <c r="D169" s="21">
        <v>0.0</v>
      </c>
    </row>
    <row r="170">
      <c r="A170" s="21" t="s">
        <v>717</v>
      </c>
      <c r="B170" s="21">
        <v>1.0</v>
      </c>
      <c r="C170" s="21">
        <v>1.0</v>
      </c>
      <c r="D170" s="21">
        <v>0.0</v>
      </c>
    </row>
    <row r="171">
      <c r="A171" s="21" t="s">
        <v>718</v>
      </c>
      <c r="B171" s="21">
        <v>0.0</v>
      </c>
      <c r="C171" s="21">
        <v>0.0</v>
      </c>
      <c r="D171" s="21">
        <v>1.0</v>
      </c>
    </row>
    <row r="172">
      <c r="A172" s="21" t="s">
        <v>719</v>
      </c>
      <c r="B172" s="21">
        <v>0.0</v>
      </c>
      <c r="C172" s="21">
        <v>2.0</v>
      </c>
      <c r="D172" s="21">
        <v>2.0</v>
      </c>
    </row>
    <row r="173">
      <c r="A173" s="21" t="s">
        <v>720</v>
      </c>
      <c r="B173" s="21">
        <v>2.0</v>
      </c>
      <c r="C173" s="21">
        <v>0.0</v>
      </c>
      <c r="D173" s="21">
        <v>2.0</v>
      </c>
    </row>
    <row r="174">
      <c r="A174" s="21" t="s">
        <v>721</v>
      </c>
      <c r="B174" s="21">
        <v>2.0</v>
      </c>
      <c r="C174" s="21">
        <v>0.0</v>
      </c>
      <c r="D174" s="21">
        <v>2.0</v>
      </c>
    </row>
    <row r="175">
      <c r="A175" s="21" t="s">
        <v>723</v>
      </c>
      <c r="B175" s="21">
        <v>2.0</v>
      </c>
      <c r="C175" s="21">
        <v>0.0</v>
      </c>
      <c r="D175" s="21">
        <v>0.0</v>
      </c>
    </row>
    <row r="176">
      <c r="A176" s="21" t="s">
        <v>724</v>
      </c>
      <c r="B176" s="21">
        <v>2.0</v>
      </c>
      <c r="C176" s="21">
        <v>0.0</v>
      </c>
      <c r="D176" s="21">
        <v>2.0</v>
      </c>
    </row>
    <row r="177">
      <c r="A177" s="21" t="s">
        <v>725</v>
      </c>
      <c r="B177" s="21">
        <v>0.0</v>
      </c>
      <c r="C177" s="21">
        <v>1.0</v>
      </c>
      <c r="D177" s="21">
        <v>1.0</v>
      </c>
    </row>
    <row r="178">
      <c r="A178" s="21" t="s">
        <v>726</v>
      </c>
      <c r="B178" s="21">
        <v>0.0</v>
      </c>
      <c r="C178" s="21">
        <v>0.0</v>
      </c>
      <c r="D178" s="21">
        <v>1.0</v>
      </c>
    </row>
    <row r="179">
      <c r="A179" s="21" t="s">
        <v>727</v>
      </c>
      <c r="B179" s="21">
        <v>0.0</v>
      </c>
      <c r="C179" s="21">
        <v>0.0</v>
      </c>
      <c r="D179" s="21">
        <v>1.0</v>
      </c>
    </row>
    <row r="180">
      <c r="A180" s="21" t="s">
        <v>728</v>
      </c>
      <c r="B180" s="21">
        <v>1.0</v>
      </c>
      <c r="C180" s="21">
        <v>0.0</v>
      </c>
      <c r="D180" s="21">
        <v>0.0</v>
      </c>
    </row>
    <row r="181">
      <c r="A181" s="21" t="s">
        <v>729</v>
      </c>
      <c r="B181" s="21">
        <v>0.0</v>
      </c>
      <c r="C181" s="21">
        <v>0.0</v>
      </c>
      <c r="D181" s="21">
        <v>2.0</v>
      </c>
    </row>
    <row r="182">
      <c r="A182" s="21" t="s">
        <v>730</v>
      </c>
      <c r="B182" s="21">
        <v>1.0</v>
      </c>
      <c r="C182" s="21">
        <v>1.0</v>
      </c>
      <c r="D182" s="21">
        <v>0.0</v>
      </c>
    </row>
    <row r="183">
      <c r="A183" s="21" t="s">
        <v>731</v>
      </c>
      <c r="B183" s="21">
        <v>1.0</v>
      </c>
      <c r="C183" s="21">
        <v>0.0</v>
      </c>
      <c r="D183" s="21">
        <v>0.0</v>
      </c>
    </row>
    <row r="184">
      <c r="A184" s="21" t="s">
        <v>733</v>
      </c>
      <c r="B184" s="21">
        <v>1.0</v>
      </c>
      <c r="C184" s="21">
        <v>1.0</v>
      </c>
      <c r="D184" s="21">
        <v>0.0</v>
      </c>
    </row>
    <row r="185">
      <c r="A185" s="21" t="s">
        <v>734</v>
      </c>
      <c r="B185" s="21">
        <v>1.0</v>
      </c>
      <c r="C185" s="21">
        <v>1.0</v>
      </c>
      <c r="D185" s="21">
        <v>0.0</v>
      </c>
    </row>
    <row r="186">
      <c r="A186" s="21" t="s">
        <v>737</v>
      </c>
      <c r="B186" s="21">
        <v>1.0</v>
      </c>
      <c r="C186" s="21">
        <v>0.0</v>
      </c>
      <c r="D186" s="21">
        <v>1.0</v>
      </c>
    </row>
    <row r="187">
      <c r="A187" s="21" t="s">
        <v>739</v>
      </c>
      <c r="B187" s="21">
        <v>0.0</v>
      </c>
      <c r="C187" s="21">
        <v>1.0</v>
      </c>
      <c r="D187" s="21">
        <v>1.0</v>
      </c>
    </row>
    <row r="188">
      <c r="A188" s="21" t="s">
        <v>740</v>
      </c>
      <c r="B188" s="21">
        <v>1.0</v>
      </c>
      <c r="C188" s="21">
        <v>0.0</v>
      </c>
      <c r="D188" s="21">
        <v>1.0</v>
      </c>
    </row>
    <row r="189">
      <c r="A189" s="21" t="s">
        <v>741</v>
      </c>
      <c r="B189" s="21">
        <v>2.0</v>
      </c>
      <c r="C189" s="21">
        <v>0.0</v>
      </c>
      <c r="D189" s="21">
        <v>2.0</v>
      </c>
    </row>
    <row r="190">
      <c r="A190" s="21" t="s">
        <v>742</v>
      </c>
      <c r="B190" s="21">
        <v>1.0</v>
      </c>
      <c r="C190" s="21">
        <v>0.0</v>
      </c>
      <c r="D190" s="21">
        <v>0.0</v>
      </c>
    </row>
    <row r="191">
      <c r="A191" s="21" t="s">
        <v>743</v>
      </c>
      <c r="B191" s="21">
        <v>1.0</v>
      </c>
      <c r="C191" s="21">
        <v>1.0</v>
      </c>
      <c r="D191" s="21">
        <v>0.0</v>
      </c>
    </row>
    <row r="192">
      <c r="A192" s="21" t="s">
        <v>744</v>
      </c>
      <c r="B192" s="21">
        <v>0.0</v>
      </c>
      <c r="C192" s="21">
        <v>1.0</v>
      </c>
      <c r="D192" s="21">
        <v>1.0</v>
      </c>
    </row>
    <row r="193">
      <c r="A193" s="21" t="s">
        <v>745</v>
      </c>
      <c r="B193" s="21">
        <v>1.0</v>
      </c>
      <c r="C193" s="21">
        <v>0.0</v>
      </c>
      <c r="D193" s="21">
        <v>1.0</v>
      </c>
    </row>
    <row r="194">
      <c r="A194" s="21" t="s">
        <v>747</v>
      </c>
      <c r="B194" s="21">
        <v>2.0</v>
      </c>
      <c r="C194" s="21">
        <v>2.0</v>
      </c>
      <c r="D194" s="21">
        <v>0.0</v>
      </c>
    </row>
    <row r="195">
      <c r="A195" s="21" t="s">
        <v>748</v>
      </c>
      <c r="B195" s="21">
        <v>1.0</v>
      </c>
      <c r="C195" s="21">
        <v>1.0</v>
      </c>
      <c r="D195" s="21">
        <v>0.0</v>
      </c>
    </row>
    <row r="196">
      <c r="A196" s="21" t="s">
        <v>749</v>
      </c>
      <c r="B196" s="21">
        <v>1.0</v>
      </c>
      <c r="C196" s="21">
        <v>1.0</v>
      </c>
      <c r="D196" s="21">
        <v>1.0</v>
      </c>
    </row>
    <row r="197">
      <c r="A197" s="21" t="s">
        <v>750</v>
      </c>
      <c r="B197" s="21">
        <v>1.0</v>
      </c>
      <c r="C197" s="21">
        <v>1.0</v>
      </c>
      <c r="D197" s="21">
        <v>0.0</v>
      </c>
    </row>
    <row r="198">
      <c r="A198" s="21" t="s">
        <v>751</v>
      </c>
      <c r="B198" s="21">
        <v>1.0</v>
      </c>
      <c r="C198" s="21">
        <v>0.0</v>
      </c>
      <c r="D198" s="21">
        <v>1.0</v>
      </c>
    </row>
    <row r="199">
      <c r="A199" s="21" t="s">
        <v>752</v>
      </c>
      <c r="B199" s="21">
        <v>0.0</v>
      </c>
      <c r="C199" s="21">
        <v>1.0</v>
      </c>
      <c r="D199" s="21">
        <v>1.0</v>
      </c>
    </row>
    <row r="200">
      <c r="A200" s="21" t="s">
        <v>753</v>
      </c>
      <c r="B200" s="21">
        <v>0.0</v>
      </c>
      <c r="C200" s="21">
        <v>0.0</v>
      </c>
      <c r="D200" s="21">
        <v>1.0</v>
      </c>
    </row>
    <row r="201">
      <c r="A201" s="21" t="s">
        <v>754</v>
      </c>
      <c r="B201" s="21">
        <v>0.0</v>
      </c>
      <c r="C201" s="21">
        <v>1.0</v>
      </c>
      <c r="D201" s="21">
        <v>1.0</v>
      </c>
    </row>
    <row r="202">
      <c r="A202" s="21" t="s">
        <v>755</v>
      </c>
      <c r="B202" s="21">
        <v>1.0</v>
      </c>
      <c r="C202" s="21">
        <v>0.0</v>
      </c>
      <c r="D202" s="21">
        <v>1.0</v>
      </c>
    </row>
    <row r="203">
      <c r="A203" s="21" t="s">
        <v>756</v>
      </c>
      <c r="B203" s="21">
        <v>1.0</v>
      </c>
      <c r="C203" s="21">
        <v>1.0</v>
      </c>
      <c r="D203" s="21">
        <v>0.0</v>
      </c>
    </row>
    <row r="204">
      <c r="A204" s="21" t="s">
        <v>757</v>
      </c>
      <c r="B204" s="21">
        <v>1.0</v>
      </c>
      <c r="C204" s="21">
        <v>1.0</v>
      </c>
      <c r="D204" s="21">
        <v>0.0</v>
      </c>
    </row>
    <row r="205">
      <c r="A205" s="21" t="s">
        <v>759</v>
      </c>
      <c r="B205" s="21">
        <v>0.0</v>
      </c>
      <c r="C205" s="21">
        <v>1.0</v>
      </c>
      <c r="D205" s="21">
        <v>1.0</v>
      </c>
    </row>
    <row r="206">
      <c r="A206" s="21" t="s">
        <v>761</v>
      </c>
      <c r="B206" s="21">
        <v>1.0</v>
      </c>
      <c r="C206" s="21">
        <v>0.0</v>
      </c>
      <c r="D206" s="21">
        <v>0.0</v>
      </c>
    </row>
    <row r="207">
      <c r="A207" s="21" t="s">
        <v>762</v>
      </c>
      <c r="B207" s="21">
        <v>0.0</v>
      </c>
      <c r="C207" s="21">
        <v>1.0</v>
      </c>
      <c r="D207" s="21">
        <v>1.0</v>
      </c>
    </row>
    <row r="208">
      <c r="A208" s="21" t="s">
        <v>763</v>
      </c>
      <c r="B208" s="21">
        <v>1.0</v>
      </c>
      <c r="C208" s="21">
        <v>1.0</v>
      </c>
      <c r="D208" s="21">
        <v>0.0</v>
      </c>
    </row>
    <row r="209">
      <c r="A209" s="21" t="s">
        <v>764</v>
      </c>
      <c r="B209" s="21">
        <v>2.0</v>
      </c>
      <c r="C209" s="21">
        <v>0.0</v>
      </c>
      <c r="D209" s="21">
        <v>0.0</v>
      </c>
    </row>
    <row r="210">
      <c r="A210" s="21" t="s">
        <v>765</v>
      </c>
      <c r="B210" s="21">
        <v>1.0</v>
      </c>
      <c r="C210" s="21">
        <v>0.0</v>
      </c>
      <c r="D210" s="21">
        <v>0.0</v>
      </c>
    </row>
    <row r="211">
      <c r="A211" s="21" t="s">
        <v>766</v>
      </c>
      <c r="B211" s="21">
        <v>1.0</v>
      </c>
      <c r="C211" s="21">
        <v>0.0</v>
      </c>
      <c r="D211" s="21">
        <v>1.0</v>
      </c>
    </row>
    <row r="212">
      <c r="A212" s="21" t="s">
        <v>767</v>
      </c>
      <c r="B212" s="21">
        <v>0.0</v>
      </c>
      <c r="C212" s="21">
        <v>2.0</v>
      </c>
      <c r="D212" s="21">
        <v>2.0</v>
      </c>
    </row>
    <row r="213">
      <c r="A213" s="21" t="s">
        <v>768</v>
      </c>
      <c r="B213" s="21">
        <v>2.0</v>
      </c>
      <c r="C213" s="21">
        <v>2.0</v>
      </c>
      <c r="D213" s="21">
        <v>0.0</v>
      </c>
    </row>
    <row r="214">
      <c r="A214" s="21" t="s">
        <v>769</v>
      </c>
      <c r="B214" s="21">
        <v>2.0</v>
      </c>
      <c r="C214" s="21">
        <v>2.0</v>
      </c>
      <c r="D214" s="21">
        <v>0.0</v>
      </c>
    </row>
    <row r="215">
      <c r="A215" s="21" t="s">
        <v>771</v>
      </c>
      <c r="B215" s="21">
        <v>2.0</v>
      </c>
      <c r="C215" s="21">
        <v>1.0</v>
      </c>
      <c r="D215" s="21">
        <v>0.0</v>
      </c>
    </row>
    <row r="216">
      <c r="A216" s="21" t="s">
        <v>773</v>
      </c>
      <c r="B216" s="21">
        <v>0.0</v>
      </c>
      <c r="C216" s="21">
        <v>0.0</v>
      </c>
      <c r="D216" s="21">
        <v>1.0</v>
      </c>
    </row>
    <row r="217">
      <c r="A217" s="21" t="s">
        <v>775</v>
      </c>
      <c r="B217" s="21">
        <v>0.0</v>
      </c>
      <c r="C217" s="21">
        <v>1.0</v>
      </c>
      <c r="D217" s="21">
        <v>1.0</v>
      </c>
    </row>
    <row r="218">
      <c r="A218" s="21" t="s">
        <v>776</v>
      </c>
      <c r="B218" s="21">
        <v>1.0</v>
      </c>
      <c r="C218" s="21">
        <v>1.0</v>
      </c>
      <c r="D218" s="21">
        <v>0.0</v>
      </c>
    </row>
    <row r="219">
      <c r="A219" s="21" t="s">
        <v>777</v>
      </c>
      <c r="B219" s="21">
        <v>0.0</v>
      </c>
      <c r="C219" s="21">
        <v>2.0</v>
      </c>
      <c r="D219" s="21">
        <v>1.0</v>
      </c>
    </row>
    <row r="220">
      <c r="A220" s="21" t="s">
        <v>778</v>
      </c>
      <c r="B220" s="21">
        <v>1.0</v>
      </c>
      <c r="C220" s="21">
        <v>1.0</v>
      </c>
      <c r="D220" s="21">
        <v>0.0</v>
      </c>
    </row>
    <row r="221">
      <c r="A221" s="21" t="s">
        <v>779</v>
      </c>
      <c r="B221" s="21">
        <v>0.0</v>
      </c>
      <c r="C221" s="21">
        <v>0.0</v>
      </c>
      <c r="D221" s="21">
        <v>1.0</v>
      </c>
    </row>
    <row r="222">
      <c r="A222" s="21" t="s">
        <v>780</v>
      </c>
      <c r="B222" s="21">
        <v>1.0</v>
      </c>
      <c r="C222" s="21">
        <v>1.0</v>
      </c>
      <c r="D222" s="21">
        <v>0.0</v>
      </c>
    </row>
    <row r="223">
      <c r="A223" s="21" t="s">
        <v>781</v>
      </c>
      <c r="B223" s="21">
        <v>1.0</v>
      </c>
      <c r="C223" s="21">
        <v>0.0</v>
      </c>
      <c r="D223" s="21">
        <v>0.0</v>
      </c>
    </row>
    <row r="224">
      <c r="A224" s="21" t="s">
        <v>783</v>
      </c>
      <c r="B224" s="21">
        <v>1.0</v>
      </c>
      <c r="C224" s="21">
        <v>0.0</v>
      </c>
      <c r="D224" s="21">
        <v>1.0</v>
      </c>
    </row>
    <row r="225">
      <c r="A225" s="21" t="s">
        <v>784</v>
      </c>
      <c r="B225" s="21">
        <v>0.0</v>
      </c>
      <c r="C225" s="21">
        <v>0.0</v>
      </c>
      <c r="D225" s="21">
        <v>1.0</v>
      </c>
    </row>
    <row r="226">
      <c r="A226" s="21" t="s">
        <v>785</v>
      </c>
      <c r="B226" s="21">
        <v>1.0</v>
      </c>
      <c r="C226" s="21">
        <v>0.0</v>
      </c>
      <c r="D226" s="21">
        <v>0.0</v>
      </c>
    </row>
    <row r="227">
      <c r="A227" s="21" t="s">
        <v>786</v>
      </c>
      <c r="B227" s="21">
        <v>1.0</v>
      </c>
      <c r="C227" s="21">
        <v>0.0</v>
      </c>
      <c r="D227" s="21">
        <v>0.0</v>
      </c>
    </row>
    <row r="228">
      <c r="A228" s="21" t="s">
        <v>787</v>
      </c>
      <c r="B228" s="21">
        <v>1.0</v>
      </c>
      <c r="C228" s="21">
        <v>1.0</v>
      </c>
      <c r="D228" s="21">
        <v>0.0</v>
      </c>
    </row>
    <row r="229">
      <c r="A229" s="21" t="s">
        <v>788</v>
      </c>
      <c r="B229" s="21">
        <v>2.0</v>
      </c>
      <c r="C229" s="21">
        <v>1.0</v>
      </c>
      <c r="D229" s="21">
        <v>0.0</v>
      </c>
    </row>
    <row r="230">
      <c r="A230" s="21" t="s">
        <v>789</v>
      </c>
      <c r="B230" s="21">
        <v>0.0</v>
      </c>
      <c r="C230" s="21">
        <v>0.0</v>
      </c>
      <c r="D230" s="21">
        <v>1.0</v>
      </c>
    </row>
    <row r="231">
      <c r="A231" s="21" t="s">
        <v>790</v>
      </c>
      <c r="B231" s="21">
        <v>1.0</v>
      </c>
      <c r="C231" s="21">
        <v>0.0</v>
      </c>
      <c r="D231" s="21">
        <v>0.0</v>
      </c>
    </row>
    <row r="232">
      <c r="A232" s="21" t="s">
        <v>791</v>
      </c>
      <c r="B232" s="21">
        <v>0.0</v>
      </c>
      <c r="C232" s="21">
        <v>2.0</v>
      </c>
      <c r="D232" s="21">
        <v>2.0</v>
      </c>
    </row>
    <row r="233">
      <c r="A233" s="21" t="s">
        <v>792</v>
      </c>
      <c r="B233" s="21">
        <v>2.0</v>
      </c>
      <c r="C233" s="21">
        <v>2.0</v>
      </c>
      <c r="D233" s="21">
        <v>0.0</v>
      </c>
    </row>
    <row r="234">
      <c r="A234" s="21" t="s">
        <v>793</v>
      </c>
      <c r="B234" s="21">
        <v>1.0</v>
      </c>
      <c r="C234" s="21">
        <v>1.0</v>
      </c>
      <c r="D234" s="21">
        <v>0.0</v>
      </c>
    </row>
    <row r="235">
      <c r="A235" s="21" t="s">
        <v>794</v>
      </c>
      <c r="B235" s="21">
        <v>0.0</v>
      </c>
      <c r="C235" s="21">
        <v>1.0</v>
      </c>
      <c r="D235" s="21">
        <v>1.0</v>
      </c>
    </row>
    <row r="236">
      <c r="A236" s="21" t="s">
        <v>796</v>
      </c>
      <c r="B236" s="21">
        <v>0.0</v>
      </c>
      <c r="C236" s="21">
        <v>0.0</v>
      </c>
      <c r="D236" s="21">
        <v>1.0</v>
      </c>
    </row>
    <row r="237">
      <c r="A237" s="21" t="s">
        <v>798</v>
      </c>
      <c r="B237" s="21">
        <v>0.0</v>
      </c>
      <c r="C237" s="21">
        <v>2.0</v>
      </c>
      <c r="D237" s="21">
        <v>2.0</v>
      </c>
    </row>
    <row r="238">
      <c r="A238" s="21" t="s">
        <v>800</v>
      </c>
      <c r="B238" s="21">
        <v>1.0</v>
      </c>
      <c r="C238" s="21">
        <v>0.0</v>
      </c>
      <c r="D238" s="21">
        <v>0.0</v>
      </c>
    </row>
    <row r="239">
      <c r="A239" s="21" t="s">
        <v>801</v>
      </c>
      <c r="B239" s="21">
        <v>1.0</v>
      </c>
      <c r="C239" s="21">
        <v>0.0</v>
      </c>
      <c r="D239" s="21">
        <v>0.0</v>
      </c>
    </row>
    <row r="240">
      <c r="A240" s="21" t="s">
        <v>802</v>
      </c>
      <c r="B240" s="21">
        <v>1.0</v>
      </c>
      <c r="C240" s="21">
        <v>0.0</v>
      </c>
      <c r="D240" s="21">
        <v>0.0</v>
      </c>
    </row>
    <row r="241">
      <c r="A241" s="21" t="s">
        <v>803</v>
      </c>
      <c r="B241" s="21">
        <v>1.0</v>
      </c>
      <c r="C241" s="21">
        <v>1.0</v>
      </c>
      <c r="D241" s="21">
        <v>0.0</v>
      </c>
    </row>
    <row r="242">
      <c r="A242" s="21" t="s">
        <v>804</v>
      </c>
      <c r="B242" s="21">
        <v>2.0</v>
      </c>
      <c r="C242" s="21">
        <v>0.0</v>
      </c>
      <c r="D242" s="21">
        <v>0.0</v>
      </c>
    </row>
    <row r="243">
      <c r="A243" s="21" t="s">
        <v>805</v>
      </c>
      <c r="B243" s="21">
        <v>0.0</v>
      </c>
      <c r="C243" s="21">
        <v>1.0</v>
      </c>
      <c r="D243" s="21">
        <v>0.0</v>
      </c>
    </row>
    <row r="244">
      <c r="A244" s="21" t="s">
        <v>806</v>
      </c>
      <c r="B244" s="21">
        <v>0.0</v>
      </c>
      <c r="C244" s="21">
        <v>0.0</v>
      </c>
      <c r="D244" s="21">
        <v>1.0</v>
      </c>
    </row>
    <row r="245">
      <c r="A245" s="21" t="s">
        <v>807</v>
      </c>
      <c r="B245" s="21">
        <v>2.0</v>
      </c>
      <c r="C245" s="21">
        <v>1.0</v>
      </c>
      <c r="D245" s="21">
        <v>0.0</v>
      </c>
    </row>
    <row r="246">
      <c r="A246" s="21" t="s">
        <v>808</v>
      </c>
      <c r="B246" s="21">
        <v>0.0</v>
      </c>
      <c r="C246" s="21">
        <v>0.0</v>
      </c>
      <c r="D246" s="21">
        <v>1.0</v>
      </c>
    </row>
    <row r="247">
      <c r="A247" s="21" t="s">
        <v>809</v>
      </c>
      <c r="B247" s="21">
        <v>1.0</v>
      </c>
      <c r="C247" s="21">
        <v>0.0</v>
      </c>
      <c r="D247" s="21">
        <v>0.0</v>
      </c>
    </row>
    <row r="248">
      <c r="A248" s="21" t="s">
        <v>810</v>
      </c>
      <c r="B248" s="21">
        <v>0.0</v>
      </c>
      <c r="C248" s="21">
        <v>0.0</v>
      </c>
      <c r="D248" s="21">
        <v>1.0</v>
      </c>
    </row>
    <row r="249">
      <c r="A249" s="21" t="s">
        <v>812</v>
      </c>
      <c r="B249" s="21">
        <v>0.0</v>
      </c>
      <c r="C249" s="21">
        <v>0.0</v>
      </c>
      <c r="D249" s="21">
        <v>2.0</v>
      </c>
    </row>
    <row r="250">
      <c r="A250" s="21" t="s">
        <v>813</v>
      </c>
      <c r="B250" s="21">
        <v>2.0</v>
      </c>
      <c r="C250" s="21">
        <v>1.0</v>
      </c>
      <c r="D250" s="21">
        <v>0.0</v>
      </c>
    </row>
    <row r="251">
      <c r="A251" s="21" t="s">
        <v>814</v>
      </c>
      <c r="B251" s="21">
        <v>0.0</v>
      </c>
      <c r="C251" s="21">
        <v>1.0</v>
      </c>
      <c r="D251" s="21">
        <v>1.0</v>
      </c>
    </row>
    <row r="252">
      <c r="A252" s="21" t="s">
        <v>815</v>
      </c>
      <c r="B252" s="21">
        <v>0.0</v>
      </c>
      <c r="C252" s="21">
        <v>1.0</v>
      </c>
      <c r="D252" s="21">
        <v>1.0</v>
      </c>
    </row>
    <row r="253">
      <c r="A253" s="21" t="s">
        <v>816</v>
      </c>
      <c r="B253" s="21">
        <v>0.0</v>
      </c>
      <c r="C253" s="21">
        <v>2.0</v>
      </c>
      <c r="D253" s="21">
        <v>2.0</v>
      </c>
    </row>
    <row r="254">
      <c r="A254" s="21" t="s">
        <v>818</v>
      </c>
      <c r="B254" s="21">
        <v>0.0</v>
      </c>
      <c r="C254" s="21">
        <v>2.0</v>
      </c>
      <c r="D254" s="21">
        <v>2.0</v>
      </c>
    </row>
    <row r="255">
      <c r="A255" s="21" t="s">
        <v>819</v>
      </c>
      <c r="B255" s="21">
        <v>1.0</v>
      </c>
      <c r="C255" s="21">
        <v>1.0</v>
      </c>
      <c r="D255" s="21">
        <v>0.0</v>
      </c>
    </row>
    <row r="256">
      <c r="A256" s="21" t="s">
        <v>820</v>
      </c>
      <c r="B256" s="21">
        <v>0.0</v>
      </c>
      <c r="C256" s="21">
        <v>1.0</v>
      </c>
      <c r="D256" s="21">
        <v>1.0</v>
      </c>
    </row>
    <row r="257">
      <c r="A257" s="21" t="s">
        <v>821</v>
      </c>
      <c r="B257" s="21">
        <v>2.0</v>
      </c>
      <c r="C257" s="21">
        <v>0.0</v>
      </c>
      <c r="D257" s="21">
        <v>0.0</v>
      </c>
    </row>
    <row r="258">
      <c r="A258" s="21" t="s">
        <v>822</v>
      </c>
      <c r="B258" s="21">
        <v>1.0</v>
      </c>
      <c r="C258" s="21">
        <v>1.0</v>
      </c>
      <c r="D258" s="21">
        <v>0.0</v>
      </c>
    </row>
    <row r="259">
      <c r="A259" s="21" t="s">
        <v>823</v>
      </c>
      <c r="B259" s="21">
        <v>2.0</v>
      </c>
      <c r="C259" s="21">
        <v>0.0</v>
      </c>
      <c r="D259" s="21">
        <v>2.0</v>
      </c>
    </row>
    <row r="260">
      <c r="A260" s="21" t="s">
        <v>824</v>
      </c>
      <c r="B260" s="21">
        <v>1.0</v>
      </c>
      <c r="C260" s="21">
        <v>1.0</v>
      </c>
      <c r="D260" s="21">
        <v>0.0</v>
      </c>
    </row>
    <row r="261">
      <c r="A261" s="21" t="s">
        <v>825</v>
      </c>
      <c r="B261" s="21">
        <v>0.0</v>
      </c>
      <c r="C261" s="21">
        <v>0.0</v>
      </c>
      <c r="D261" s="21">
        <v>2.0</v>
      </c>
    </row>
    <row r="262">
      <c r="A262" s="21" t="s">
        <v>827</v>
      </c>
      <c r="B262" s="21">
        <v>2.0</v>
      </c>
      <c r="C262" s="21">
        <v>0.0</v>
      </c>
      <c r="D262" s="21">
        <v>0.0</v>
      </c>
    </row>
    <row r="263">
      <c r="A263" s="21" t="s">
        <v>828</v>
      </c>
      <c r="B263" s="21">
        <v>1.0</v>
      </c>
      <c r="C263" s="21">
        <v>0.0</v>
      </c>
      <c r="D263" s="21">
        <v>1.0</v>
      </c>
    </row>
    <row r="264">
      <c r="A264" s="21" t="s">
        <v>829</v>
      </c>
      <c r="B264" s="21">
        <v>0.0</v>
      </c>
      <c r="C264" s="21">
        <v>0.0</v>
      </c>
      <c r="D264" s="21">
        <v>1.0</v>
      </c>
    </row>
    <row r="265">
      <c r="A265" s="21" t="s">
        <v>830</v>
      </c>
      <c r="B265" s="21">
        <v>0.0</v>
      </c>
      <c r="C265" s="21">
        <v>1.0</v>
      </c>
      <c r="D265" s="21">
        <v>1.0</v>
      </c>
    </row>
    <row r="266">
      <c r="A266" s="21" t="s">
        <v>832</v>
      </c>
      <c r="B266" s="21">
        <v>0.0</v>
      </c>
      <c r="C266" s="21">
        <v>1.0</v>
      </c>
      <c r="D266" s="21">
        <v>1.0</v>
      </c>
    </row>
    <row r="267">
      <c r="A267" s="21" t="s">
        <v>833</v>
      </c>
      <c r="B267" s="21">
        <v>0.0</v>
      </c>
      <c r="C267" s="21">
        <v>0.0</v>
      </c>
      <c r="D267" s="21">
        <v>1.0</v>
      </c>
    </row>
    <row r="268">
      <c r="A268" s="21" t="s">
        <v>834</v>
      </c>
      <c r="B268" s="21">
        <v>1.0</v>
      </c>
      <c r="C268" s="21">
        <v>0.0</v>
      </c>
      <c r="D268" s="21">
        <v>0.0</v>
      </c>
    </row>
    <row r="269">
      <c r="A269" s="21" t="s">
        <v>835</v>
      </c>
      <c r="B269" s="21">
        <v>0.0</v>
      </c>
      <c r="C269" s="21">
        <v>0.0</v>
      </c>
      <c r="D269" s="21">
        <v>2.0</v>
      </c>
    </row>
    <row r="270">
      <c r="A270" s="21" t="s">
        <v>836</v>
      </c>
      <c r="B270" s="21">
        <v>1.0</v>
      </c>
      <c r="C270" s="21">
        <v>1.0</v>
      </c>
      <c r="D270" s="21">
        <v>0.0</v>
      </c>
    </row>
    <row r="271">
      <c r="A271" s="21" t="s">
        <v>838</v>
      </c>
      <c r="B271" s="21">
        <v>1.0</v>
      </c>
      <c r="C271" s="21">
        <v>1.0</v>
      </c>
      <c r="D271" s="21">
        <v>0.0</v>
      </c>
    </row>
    <row r="272">
      <c r="A272" s="21" t="s">
        <v>839</v>
      </c>
      <c r="B272" s="21">
        <v>1.0</v>
      </c>
      <c r="C272" s="21">
        <v>0.0</v>
      </c>
      <c r="D272" s="21">
        <v>0.0</v>
      </c>
    </row>
    <row r="273">
      <c r="A273" s="21" t="s">
        <v>840</v>
      </c>
      <c r="B273" s="21">
        <v>1.0</v>
      </c>
      <c r="C273" s="21">
        <v>1.0</v>
      </c>
      <c r="D273" s="21">
        <v>0.0</v>
      </c>
    </row>
    <row r="274">
      <c r="A274" s="21" t="s">
        <v>841</v>
      </c>
      <c r="B274" s="21">
        <v>0.0</v>
      </c>
      <c r="C274" s="21">
        <v>1.0</v>
      </c>
      <c r="D274" s="21">
        <v>1.0</v>
      </c>
    </row>
    <row r="275">
      <c r="A275" s="21" t="s">
        <v>842</v>
      </c>
      <c r="B275" s="21">
        <v>0.0</v>
      </c>
      <c r="C275" s="21">
        <v>0.0</v>
      </c>
      <c r="D275" s="21">
        <v>1.0</v>
      </c>
    </row>
    <row r="276">
      <c r="A276" s="21" t="s">
        <v>844</v>
      </c>
      <c r="B276" s="21">
        <v>2.0</v>
      </c>
      <c r="C276" s="21">
        <v>2.0</v>
      </c>
      <c r="D276" s="21">
        <v>2.0</v>
      </c>
    </row>
    <row r="277">
      <c r="A277" s="21" t="s">
        <v>845</v>
      </c>
      <c r="B277" s="21">
        <v>1.0</v>
      </c>
      <c r="C277" s="21">
        <v>1.0</v>
      </c>
      <c r="D277" s="21">
        <v>0.0</v>
      </c>
    </row>
    <row r="278">
      <c r="A278" s="21" t="s">
        <v>846</v>
      </c>
      <c r="B278" s="21">
        <v>1.0</v>
      </c>
      <c r="C278" s="21">
        <v>1.0</v>
      </c>
      <c r="D278" s="21">
        <v>0.0</v>
      </c>
    </row>
    <row r="279">
      <c r="A279" s="21" t="s">
        <v>847</v>
      </c>
      <c r="B279" s="21">
        <v>1.0</v>
      </c>
      <c r="C279" s="21">
        <v>0.0</v>
      </c>
      <c r="D279" s="21">
        <v>0.0</v>
      </c>
    </row>
    <row r="280">
      <c r="A280" s="21" t="s">
        <v>848</v>
      </c>
      <c r="B280" s="21">
        <v>0.0</v>
      </c>
      <c r="C280" s="21">
        <v>1.0</v>
      </c>
      <c r="D280" s="21">
        <v>1.0</v>
      </c>
    </row>
    <row r="281">
      <c r="A281" s="21" t="s">
        <v>849</v>
      </c>
      <c r="B281" s="21">
        <v>2.0</v>
      </c>
      <c r="C281" s="21">
        <v>1.0</v>
      </c>
      <c r="D281" s="21">
        <v>0.0</v>
      </c>
    </row>
    <row r="282">
      <c r="A282" s="21" t="s">
        <v>850</v>
      </c>
      <c r="B282" s="21">
        <v>0.0</v>
      </c>
      <c r="C282" s="21">
        <v>1.0</v>
      </c>
      <c r="D282" s="21">
        <v>1.0</v>
      </c>
    </row>
    <row r="283">
      <c r="A283" s="21" t="s">
        <v>851</v>
      </c>
      <c r="B283" s="21">
        <v>1.0</v>
      </c>
      <c r="C283" s="21">
        <v>0.0</v>
      </c>
      <c r="D283" s="21">
        <v>1.0</v>
      </c>
    </row>
    <row r="284">
      <c r="A284" s="21" t="s">
        <v>852</v>
      </c>
      <c r="B284" s="21">
        <v>0.0</v>
      </c>
      <c r="C284" s="21">
        <v>1.0</v>
      </c>
      <c r="D284" s="21">
        <v>1.0</v>
      </c>
    </row>
    <row r="285">
      <c r="A285" s="21" t="s">
        <v>853</v>
      </c>
      <c r="B285" s="21">
        <v>1.0</v>
      </c>
      <c r="C285" s="21">
        <v>0.0</v>
      </c>
      <c r="D285" s="21">
        <v>0.0</v>
      </c>
    </row>
    <row r="286">
      <c r="A286" s="21" t="s">
        <v>854</v>
      </c>
      <c r="B286" s="21">
        <v>0.0</v>
      </c>
      <c r="C286" s="21">
        <v>1.0</v>
      </c>
      <c r="D286" s="21">
        <v>1.0</v>
      </c>
    </row>
    <row r="287">
      <c r="A287" s="21" t="s">
        <v>855</v>
      </c>
      <c r="B287" s="21">
        <v>0.0</v>
      </c>
      <c r="C287" s="21">
        <v>2.0</v>
      </c>
      <c r="D287" s="21">
        <v>2.0</v>
      </c>
    </row>
    <row r="288">
      <c r="A288" s="21" t="s">
        <v>856</v>
      </c>
      <c r="B288" s="21">
        <v>2.0</v>
      </c>
      <c r="C288" s="21">
        <v>2.0</v>
      </c>
      <c r="D288" s="21">
        <v>0.0</v>
      </c>
    </row>
    <row r="289">
      <c r="A289" s="21" t="s">
        <v>857</v>
      </c>
      <c r="B289" s="21">
        <v>0.0</v>
      </c>
      <c r="C289" s="21">
        <v>1.0</v>
      </c>
      <c r="D289" s="21">
        <v>1.0</v>
      </c>
    </row>
    <row r="290">
      <c r="A290" s="21" t="s">
        <v>858</v>
      </c>
      <c r="B290" s="21">
        <v>2.0</v>
      </c>
      <c r="C290" s="21">
        <v>1.0</v>
      </c>
      <c r="D290" s="21">
        <v>0.0</v>
      </c>
    </row>
    <row r="291">
      <c r="A291" s="21" t="s">
        <v>859</v>
      </c>
      <c r="B291" s="21">
        <v>2.0</v>
      </c>
      <c r="C291" s="21">
        <v>2.0</v>
      </c>
      <c r="D291" s="21">
        <v>0.0</v>
      </c>
    </row>
    <row r="292">
      <c r="A292" s="21" t="s">
        <v>860</v>
      </c>
      <c r="B292" s="21">
        <v>0.0</v>
      </c>
      <c r="C292" s="21">
        <v>0.0</v>
      </c>
      <c r="D292" s="21">
        <v>1.0</v>
      </c>
    </row>
    <row r="293">
      <c r="A293" s="21" t="s">
        <v>862</v>
      </c>
      <c r="B293" s="21">
        <v>1.0</v>
      </c>
      <c r="C293" s="21">
        <v>1.0</v>
      </c>
      <c r="D293" s="21">
        <v>1.0</v>
      </c>
    </row>
    <row r="294">
      <c r="A294" s="21" t="s">
        <v>864</v>
      </c>
      <c r="B294" s="21">
        <v>0.0</v>
      </c>
      <c r="C294" s="21">
        <v>1.0</v>
      </c>
      <c r="D294" s="21">
        <v>1.0</v>
      </c>
    </row>
    <row r="295">
      <c r="A295" s="21" t="s">
        <v>865</v>
      </c>
      <c r="B295" s="21">
        <v>0.0</v>
      </c>
      <c r="C295" s="21">
        <v>0.0</v>
      </c>
      <c r="D295" s="21">
        <v>2.0</v>
      </c>
    </row>
    <row r="296">
      <c r="A296" s="21" t="s">
        <v>866</v>
      </c>
      <c r="B296" s="21">
        <v>1.0</v>
      </c>
      <c r="C296" s="21">
        <v>0.0</v>
      </c>
      <c r="D296" s="21">
        <v>1.0</v>
      </c>
    </row>
    <row r="297">
      <c r="A297" s="21" t="s">
        <v>867</v>
      </c>
      <c r="B297" s="21">
        <v>1.0</v>
      </c>
      <c r="C297" s="21">
        <v>1.0</v>
      </c>
      <c r="D297" s="21">
        <v>0.0</v>
      </c>
    </row>
    <row r="298">
      <c r="A298" s="21" t="s">
        <v>868</v>
      </c>
      <c r="B298" s="21">
        <v>0.0</v>
      </c>
      <c r="C298" s="21">
        <v>0.0</v>
      </c>
      <c r="D298" s="21">
        <v>1.0</v>
      </c>
    </row>
    <row r="299">
      <c r="A299" s="21" t="s">
        <v>869</v>
      </c>
      <c r="B299" s="21">
        <v>2.0</v>
      </c>
      <c r="C299" s="21">
        <v>2.0</v>
      </c>
      <c r="D299" s="21">
        <v>2.0</v>
      </c>
    </row>
    <row r="300">
      <c r="A300" s="21" t="s">
        <v>870</v>
      </c>
      <c r="B300" s="21">
        <v>1.0</v>
      </c>
      <c r="C300" s="21">
        <v>0.0</v>
      </c>
      <c r="D300" s="21">
        <v>0.0</v>
      </c>
    </row>
    <row r="301">
      <c r="A301" s="21" t="s">
        <v>871</v>
      </c>
      <c r="B301" s="21">
        <v>0.0</v>
      </c>
      <c r="C301" s="21">
        <v>1.0</v>
      </c>
      <c r="D301" s="21">
        <v>1.0</v>
      </c>
    </row>
    <row r="302">
      <c r="A302" s="21" t="s">
        <v>872</v>
      </c>
      <c r="B302" s="21">
        <v>0.0</v>
      </c>
      <c r="C302" s="21">
        <v>1.0</v>
      </c>
      <c r="D302" s="21">
        <v>0.0</v>
      </c>
    </row>
    <row r="303">
      <c r="A303" s="21" t="s">
        <v>873</v>
      </c>
      <c r="B303" s="21">
        <v>0.0</v>
      </c>
      <c r="C303" s="21">
        <v>1.0</v>
      </c>
      <c r="D303" s="21">
        <v>1.0</v>
      </c>
    </row>
    <row r="304">
      <c r="A304" s="21" t="s">
        <v>874</v>
      </c>
      <c r="B304" s="21">
        <v>1.0</v>
      </c>
      <c r="C304" s="21">
        <v>1.0</v>
      </c>
      <c r="D304" s="21">
        <v>0.0</v>
      </c>
    </row>
    <row r="305">
      <c r="A305" s="21" t="s">
        <v>875</v>
      </c>
      <c r="B305" s="21">
        <v>1.0</v>
      </c>
      <c r="C305" s="21">
        <v>1.0</v>
      </c>
      <c r="D305" s="21">
        <v>0.0</v>
      </c>
    </row>
    <row r="306">
      <c r="A306" s="21" t="s">
        <v>876</v>
      </c>
      <c r="B306" s="21">
        <v>0.0</v>
      </c>
      <c r="C306" s="21">
        <v>1.0</v>
      </c>
      <c r="D306" s="21">
        <v>1.0</v>
      </c>
    </row>
    <row r="307">
      <c r="A307" s="21" t="s">
        <v>878</v>
      </c>
      <c r="B307" s="21">
        <v>1.0</v>
      </c>
      <c r="C307" s="21">
        <v>0.0</v>
      </c>
      <c r="D307" s="21">
        <v>0.0</v>
      </c>
    </row>
    <row r="308">
      <c r="A308" s="21" t="s">
        <v>879</v>
      </c>
      <c r="B308" s="21">
        <v>0.0</v>
      </c>
      <c r="C308" s="21">
        <v>1.0</v>
      </c>
      <c r="D308" s="21">
        <v>1.0</v>
      </c>
    </row>
    <row r="309">
      <c r="A309" s="21" t="s">
        <v>880</v>
      </c>
      <c r="B309" s="21">
        <v>2.0</v>
      </c>
      <c r="C309" s="21">
        <v>2.0</v>
      </c>
      <c r="D309" s="21">
        <v>2.0</v>
      </c>
    </row>
    <row r="310">
      <c r="A310" s="21" t="s">
        <v>881</v>
      </c>
      <c r="B310" s="21">
        <v>0.0</v>
      </c>
      <c r="C310" s="21">
        <v>1.0</v>
      </c>
      <c r="D310" s="21">
        <v>1.0</v>
      </c>
    </row>
    <row r="311">
      <c r="A311" s="21" t="s">
        <v>883</v>
      </c>
      <c r="B311" s="21">
        <v>0.0</v>
      </c>
      <c r="C311" s="21">
        <v>0.0</v>
      </c>
      <c r="D311" s="21">
        <v>1.0</v>
      </c>
    </row>
    <row r="312">
      <c r="A312" s="21" t="s">
        <v>884</v>
      </c>
      <c r="B312" s="21">
        <v>0.0</v>
      </c>
      <c r="C312" s="21">
        <v>1.0</v>
      </c>
      <c r="D312" s="21">
        <v>1.0</v>
      </c>
    </row>
    <row r="313">
      <c r="A313" s="21" t="s">
        <v>885</v>
      </c>
      <c r="B313" s="21">
        <v>2.0</v>
      </c>
      <c r="C313" s="21">
        <v>1.0</v>
      </c>
      <c r="D313" s="21">
        <v>0.0</v>
      </c>
    </row>
    <row r="314">
      <c r="A314" s="21" t="s">
        <v>887</v>
      </c>
      <c r="B314" s="21">
        <v>1.0</v>
      </c>
      <c r="C314" s="21">
        <v>0.0</v>
      </c>
      <c r="D314" s="21">
        <v>0.0</v>
      </c>
    </row>
    <row r="315">
      <c r="A315" s="21" t="s">
        <v>888</v>
      </c>
      <c r="B315" s="21">
        <v>1.0</v>
      </c>
      <c r="C315" s="21">
        <v>0.0</v>
      </c>
      <c r="D315" s="21">
        <v>0.0</v>
      </c>
    </row>
    <row r="316">
      <c r="A316" s="21" t="s">
        <v>889</v>
      </c>
      <c r="B316" s="21">
        <v>0.0</v>
      </c>
      <c r="C316" s="21">
        <v>1.0</v>
      </c>
      <c r="D316" s="21">
        <v>0.0</v>
      </c>
    </row>
    <row r="317">
      <c r="A317" s="21" t="s">
        <v>891</v>
      </c>
      <c r="B317" s="21">
        <v>2.0</v>
      </c>
      <c r="C317" s="21">
        <v>2.0</v>
      </c>
      <c r="D317" s="21">
        <v>2.0</v>
      </c>
    </row>
    <row r="318">
      <c r="A318" s="21" t="s">
        <v>892</v>
      </c>
      <c r="B318" s="21">
        <v>0.0</v>
      </c>
      <c r="C318" s="21">
        <v>2.0</v>
      </c>
      <c r="D318" s="21">
        <v>2.0</v>
      </c>
    </row>
    <row r="319">
      <c r="A319" s="21" t="s">
        <v>893</v>
      </c>
      <c r="B319" s="21">
        <v>0.0</v>
      </c>
      <c r="C319" s="21">
        <v>1.0</v>
      </c>
      <c r="D319" s="21">
        <v>1.0</v>
      </c>
    </row>
    <row r="320">
      <c r="A320" s="21" t="s">
        <v>894</v>
      </c>
      <c r="B320" s="21">
        <v>0.0</v>
      </c>
      <c r="C320" s="21">
        <v>1.0</v>
      </c>
      <c r="D320" s="21">
        <v>0.0</v>
      </c>
    </row>
    <row r="321">
      <c r="A321" s="21" t="s">
        <v>896</v>
      </c>
      <c r="B321" s="21">
        <v>1.0</v>
      </c>
      <c r="C321" s="21">
        <v>0.0</v>
      </c>
      <c r="D321" s="21">
        <v>0.0</v>
      </c>
    </row>
    <row r="322">
      <c r="A322" s="21" t="s">
        <v>897</v>
      </c>
      <c r="B322" s="21">
        <v>1.0</v>
      </c>
      <c r="C322" s="21">
        <v>1.0</v>
      </c>
      <c r="D322" s="21">
        <v>0.0</v>
      </c>
    </row>
    <row r="323">
      <c r="A323" s="21" t="s">
        <v>898</v>
      </c>
      <c r="B323" s="21">
        <v>2.0</v>
      </c>
      <c r="C323" s="21">
        <v>0.0</v>
      </c>
      <c r="D323" s="21">
        <v>0.0</v>
      </c>
    </row>
    <row r="324">
      <c r="A324" s="21" t="s">
        <v>899</v>
      </c>
      <c r="B324" s="21">
        <v>0.0</v>
      </c>
      <c r="C324" s="21">
        <v>1.0</v>
      </c>
      <c r="D324" s="21">
        <v>1.0</v>
      </c>
    </row>
    <row r="325">
      <c r="A325" s="21" t="s">
        <v>900</v>
      </c>
      <c r="B325" s="21">
        <v>1.0</v>
      </c>
      <c r="C325" s="21">
        <v>1.0</v>
      </c>
      <c r="D325" s="21">
        <v>0.0</v>
      </c>
    </row>
    <row r="326">
      <c r="A326" s="21" t="s">
        <v>901</v>
      </c>
      <c r="B326" s="21">
        <v>1.0</v>
      </c>
      <c r="C326" s="21">
        <v>0.0</v>
      </c>
      <c r="D326" s="21">
        <v>2.0</v>
      </c>
    </row>
    <row r="327">
      <c r="A327" s="21" t="s">
        <v>903</v>
      </c>
      <c r="B327" s="21">
        <v>2.0</v>
      </c>
      <c r="C327" s="21">
        <v>0.0</v>
      </c>
      <c r="D327" s="21">
        <v>0.0</v>
      </c>
    </row>
    <row r="328">
      <c r="A328" s="21" t="s">
        <v>904</v>
      </c>
      <c r="B328" s="21">
        <v>2.0</v>
      </c>
      <c r="C328" s="21">
        <v>0.0</v>
      </c>
      <c r="D328" s="21">
        <v>0.0</v>
      </c>
    </row>
    <row r="329">
      <c r="A329" s="21" t="s">
        <v>905</v>
      </c>
      <c r="B329" s="21">
        <v>2.0</v>
      </c>
      <c r="C329" s="21">
        <v>2.0</v>
      </c>
      <c r="D329" s="21">
        <v>2.0</v>
      </c>
    </row>
    <row r="330">
      <c r="A330" s="21" t="s">
        <v>141</v>
      </c>
      <c r="B330" s="21">
        <v>0.0</v>
      </c>
      <c r="C330" s="21">
        <v>1.0</v>
      </c>
      <c r="D330" s="21">
        <v>0.0</v>
      </c>
    </row>
    <row r="331">
      <c r="A331" s="21" t="s">
        <v>906</v>
      </c>
      <c r="B331" s="21">
        <v>0.0</v>
      </c>
      <c r="C331" s="21">
        <v>1.0</v>
      </c>
      <c r="D331" s="21">
        <v>1.0</v>
      </c>
    </row>
    <row r="332">
      <c r="A332" s="21" t="s">
        <v>907</v>
      </c>
      <c r="B332" s="21">
        <v>2.0</v>
      </c>
      <c r="C332" s="21">
        <v>0.0</v>
      </c>
      <c r="D332" s="21">
        <v>2.0</v>
      </c>
    </row>
    <row r="333">
      <c r="A333" s="21" t="s">
        <v>910</v>
      </c>
      <c r="B333" s="21">
        <v>0.0</v>
      </c>
      <c r="C333" s="21">
        <v>2.0</v>
      </c>
      <c r="D333" s="21">
        <v>0.0</v>
      </c>
    </row>
    <row r="334">
      <c r="A334" s="21" t="s">
        <v>912</v>
      </c>
      <c r="B334" s="21">
        <v>2.0</v>
      </c>
      <c r="C334" s="21">
        <v>2.0</v>
      </c>
      <c r="D334" s="21">
        <v>0.0</v>
      </c>
    </row>
    <row r="335">
      <c r="A335" s="21" t="s">
        <v>913</v>
      </c>
      <c r="B335" s="21">
        <v>1.0</v>
      </c>
      <c r="C335" s="21">
        <v>0.0</v>
      </c>
      <c r="D335" s="21">
        <v>1.0</v>
      </c>
    </row>
    <row r="336">
      <c r="A336" s="21" t="s">
        <v>914</v>
      </c>
      <c r="B336" s="21">
        <v>1.0</v>
      </c>
      <c r="C336" s="21">
        <v>0.0</v>
      </c>
      <c r="D336" s="21">
        <v>1.0</v>
      </c>
    </row>
    <row r="337">
      <c r="A337" s="21" t="s">
        <v>915</v>
      </c>
      <c r="B337" s="21">
        <v>1.0</v>
      </c>
      <c r="C337" s="21">
        <v>1.0</v>
      </c>
      <c r="D337" s="21">
        <v>0.0</v>
      </c>
    </row>
    <row r="338">
      <c r="A338" s="21" t="s">
        <v>916</v>
      </c>
      <c r="B338" s="21">
        <v>1.0</v>
      </c>
      <c r="C338" s="21">
        <v>0.0</v>
      </c>
      <c r="D338" s="21">
        <v>1.0</v>
      </c>
    </row>
    <row r="339">
      <c r="A339" s="21" t="s">
        <v>917</v>
      </c>
      <c r="B339" s="21">
        <v>0.0</v>
      </c>
      <c r="C339" s="21">
        <v>0.0</v>
      </c>
      <c r="D339" s="21">
        <v>1.0</v>
      </c>
    </row>
    <row r="340">
      <c r="A340" s="21" t="s">
        <v>918</v>
      </c>
      <c r="B340" s="21">
        <v>2.0</v>
      </c>
      <c r="C340" s="21">
        <v>2.0</v>
      </c>
      <c r="D340" s="21">
        <v>0.0</v>
      </c>
    </row>
    <row r="341">
      <c r="A341" s="21" t="s">
        <v>919</v>
      </c>
      <c r="B341" s="21">
        <v>2.0</v>
      </c>
      <c r="C341" s="21">
        <v>2.0</v>
      </c>
      <c r="D341" s="21">
        <v>0.0</v>
      </c>
    </row>
    <row r="342">
      <c r="A342" s="21" t="s">
        <v>921</v>
      </c>
      <c r="B342" s="21">
        <v>0.0</v>
      </c>
      <c r="C342" s="21">
        <v>1.0</v>
      </c>
      <c r="D342" s="21">
        <v>1.0</v>
      </c>
    </row>
    <row r="343">
      <c r="A343" s="21" t="s">
        <v>922</v>
      </c>
      <c r="B343" s="21">
        <v>0.0</v>
      </c>
      <c r="C343" s="21">
        <v>0.0</v>
      </c>
      <c r="D343" s="21">
        <v>2.0</v>
      </c>
    </row>
    <row r="344">
      <c r="A344" s="21" t="s">
        <v>923</v>
      </c>
      <c r="B344" s="21">
        <v>1.0</v>
      </c>
      <c r="C344" s="21">
        <v>1.0</v>
      </c>
      <c r="D344" s="21">
        <v>0.0</v>
      </c>
    </row>
    <row r="345">
      <c r="A345" s="21" t="s">
        <v>924</v>
      </c>
      <c r="B345" s="21">
        <v>1.0</v>
      </c>
      <c r="C345" s="21">
        <v>0.0</v>
      </c>
      <c r="D345" s="21">
        <v>1.0</v>
      </c>
    </row>
    <row r="346">
      <c r="A346" s="21" t="s">
        <v>926</v>
      </c>
      <c r="B346" s="21">
        <v>1.0</v>
      </c>
      <c r="C346" s="21">
        <v>0.0</v>
      </c>
      <c r="D346" s="21">
        <v>1.0</v>
      </c>
    </row>
    <row r="347">
      <c r="A347" s="21" t="s">
        <v>927</v>
      </c>
      <c r="B347" s="21">
        <v>1.0</v>
      </c>
      <c r="C347" s="21">
        <v>1.0</v>
      </c>
      <c r="D347" s="21">
        <v>0.0</v>
      </c>
    </row>
    <row r="348">
      <c r="A348" s="21" t="s">
        <v>928</v>
      </c>
      <c r="B348" s="21">
        <v>0.0</v>
      </c>
      <c r="C348" s="21">
        <v>1.0</v>
      </c>
      <c r="D348" s="21">
        <v>1.0</v>
      </c>
    </row>
    <row r="349">
      <c r="A349" s="21" t="s">
        <v>929</v>
      </c>
      <c r="B349" s="21">
        <v>0.0</v>
      </c>
      <c r="C349" s="21">
        <v>1.0</v>
      </c>
      <c r="D349" s="21">
        <v>1.0</v>
      </c>
    </row>
    <row r="350">
      <c r="A350" s="21" t="s">
        <v>931</v>
      </c>
      <c r="B350" s="21">
        <v>0.0</v>
      </c>
      <c r="C350" s="21">
        <v>0.0</v>
      </c>
      <c r="D350" s="21">
        <v>1.0</v>
      </c>
    </row>
    <row r="351">
      <c r="A351" s="21" t="s">
        <v>932</v>
      </c>
      <c r="B351" s="21">
        <v>0.0</v>
      </c>
      <c r="C351" s="21">
        <v>1.0</v>
      </c>
      <c r="D351" s="21">
        <v>1.0</v>
      </c>
    </row>
    <row r="352">
      <c r="A352" s="21" t="s">
        <v>933</v>
      </c>
      <c r="B352" s="21">
        <v>1.0</v>
      </c>
      <c r="C352" s="21">
        <v>0.0</v>
      </c>
      <c r="D352" s="21">
        <v>0.0</v>
      </c>
    </row>
    <row r="353">
      <c r="A353" s="21" t="s">
        <v>934</v>
      </c>
      <c r="B353" s="21">
        <v>1.0</v>
      </c>
      <c r="C353" s="21">
        <v>1.0</v>
      </c>
      <c r="D353" s="21">
        <v>0.0</v>
      </c>
    </row>
    <row r="354">
      <c r="A354" s="21" t="s">
        <v>935</v>
      </c>
      <c r="B354" s="21">
        <v>0.0</v>
      </c>
      <c r="C354" s="21">
        <v>0.0</v>
      </c>
      <c r="D354" s="21">
        <v>1.0</v>
      </c>
    </row>
    <row r="355">
      <c r="A355" s="21" t="s">
        <v>936</v>
      </c>
      <c r="B355" s="21">
        <v>2.0</v>
      </c>
      <c r="C355" s="21">
        <v>0.0</v>
      </c>
      <c r="D355" s="21">
        <v>2.0</v>
      </c>
    </row>
    <row r="356">
      <c r="A356" s="21" t="s">
        <v>938</v>
      </c>
      <c r="B356" s="21">
        <v>0.0</v>
      </c>
      <c r="C356" s="21">
        <v>1.0</v>
      </c>
      <c r="D356" s="21">
        <v>1.0</v>
      </c>
    </row>
    <row r="357">
      <c r="A357" s="21" t="s">
        <v>939</v>
      </c>
      <c r="B357" s="21">
        <v>1.0</v>
      </c>
      <c r="C357" s="21">
        <v>0.0</v>
      </c>
      <c r="D357" s="21">
        <v>1.0</v>
      </c>
    </row>
    <row r="358">
      <c r="A358" s="21" t="s">
        <v>940</v>
      </c>
      <c r="B358" s="21">
        <v>0.0</v>
      </c>
      <c r="C358" s="21">
        <v>1.0</v>
      </c>
      <c r="D358" s="21">
        <v>2.0</v>
      </c>
    </row>
    <row r="359">
      <c r="A359" s="21" t="s">
        <v>941</v>
      </c>
      <c r="B359" s="21">
        <v>1.0</v>
      </c>
      <c r="C359" s="21">
        <v>1.0</v>
      </c>
      <c r="D359" s="21">
        <v>0.0</v>
      </c>
    </row>
    <row r="360">
      <c r="A360" s="21" t="s">
        <v>942</v>
      </c>
      <c r="B360" s="21">
        <v>1.0</v>
      </c>
      <c r="C360" s="21">
        <v>1.0</v>
      </c>
      <c r="D360" s="21">
        <v>0.0</v>
      </c>
    </row>
    <row r="361">
      <c r="A361" s="21" t="s">
        <v>55</v>
      </c>
      <c r="B361" s="21">
        <v>1.0</v>
      </c>
      <c r="C361" s="21">
        <v>0.0</v>
      </c>
      <c r="D361" s="21">
        <v>0.0</v>
      </c>
    </row>
    <row r="362">
      <c r="A362" s="21" t="s">
        <v>944</v>
      </c>
      <c r="B362" s="21">
        <v>0.0</v>
      </c>
      <c r="C362" s="21">
        <v>2.0</v>
      </c>
      <c r="D362" s="21">
        <v>2.0</v>
      </c>
    </row>
    <row r="363">
      <c r="A363" s="21" t="s">
        <v>946</v>
      </c>
      <c r="B363" s="21">
        <v>1.0</v>
      </c>
      <c r="C363" s="21">
        <v>0.0</v>
      </c>
      <c r="D363" s="21">
        <v>0.0</v>
      </c>
    </row>
    <row r="364">
      <c r="A364" s="21" t="s">
        <v>948</v>
      </c>
      <c r="B364" s="21">
        <v>0.0</v>
      </c>
      <c r="C364" s="21">
        <v>1.0</v>
      </c>
      <c r="D364" s="21">
        <v>1.0</v>
      </c>
    </row>
    <row r="365">
      <c r="A365" s="21" t="s">
        <v>949</v>
      </c>
      <c r="B365" s="21">
        <v>0.0</v>
      </c>
      <c r="C365" s="21">
        <v>1.0</v>
      </c>
      <c r="D365" s="21">
        <v>1.0</v>
      </c>
    </row>
    <row r="366">
      <c r="A366" s="21" t="s">
        <v>950</v>
      </c>
      <c r="B366" s="21">
        <v>0.0</v>
      </c>
      <c r="C366" s="21">
        <v>2.0</v>
      </c>
      <c r="D366" s="21">
        <v>2.0</v>
      </c>
    </row>
    <row r="367">
      <c r="A367" s="21" t="s">
        <v>951</v>
      </c>
      <c r="B367" s="21">
        <v>0.0</v>
      </c>
      <c r="C367" s="21">
        <v>1.0</v>
      </c>
      <c r="D367" s="21">
        <v>2.0</v>
      </c>
    </row>
    <row r="368">
      <c r="A368" s="21" t="s">
        <v>952</v>
      </c>
      <c r="B368" s="21">
        <v>0.0</v>
      </c>
      <c r="C368" s="21">
        <v>1.0</v>
      </c>
      <c r="D368" s="21">
        <v>1.0</v>
      </c>
    </row>
    <row r="369">
      <c r="A369" s="21" t="s">
        <v>953</v>
      </c>
      <c r="B369" s="21">
        <v>0.0</v>
      </c>
      <c r="C369" s="21">
        <v>1.0</v>
      </c>
      <c r="D369" s="21">
        <v>0.0</v>
      </c>
    </row>
    <row r="370">
      <c r="A370" s="21" t="s">
        <v>954</v>
      </c>
      <c r="B370" s="21">
        <v>2.0</v>
      </c>
      <c r="C370" s="21">
        <v>0.0</v>
      </c>
      <c r="D370" s="21">
        <v>0.0</v>
      </c>
    </row>
    <row r="371">
      <c r="A371" s="21" t="s">
        <v>955</v>
      </c>
      <c r="B371" s="21">
        <v>0.0</v>
      </c>
      <c r="C371" s="21">
        <v>1.0</v>
      </c>
      <c r="D371" s="21">
        <v>1.0</v>
      </c>
    </row>
    <row r="372">
      <c r="A372" s="21" t="s">
        <v>956</v>
      </c>
      <c r="B372" s="21">
        <v>0.0</v>
      </c>
      <c r="C372" s="21">
        <v>0.0</v>
      </c>
      <c r="D372" s="21">
        <v>1.0</v>
      </c>
    </row>
    <row r="373">
      <c r="A373" s="21" t="s">
        <v>958</v>
      </c>
      <c r="B373" s="21">
        <v>1.0</v>
      </c>
      <c r="C373" s="21">
        <v>1.0</v>
      </c>
      <c r="D373" s="21">
        <v>0.0</v>
      </c>
    </row>
    <row r="374">
      <c r="A374" s="21" t="s">
        <v>959</v>
      </c>
      <c r="B374" s="21">
        <v>0.0</v>
      </c>
      <c r="C374" s="21">
        <v>2.0</v>
      </c>
      <c r="D374" s="21">
        <v>2.0</v>
      </c>
    </row>
    <row r="375">
      <c r="A375" s="21" t="s">
        <v>960</v>
      </c>
      <c r="B375" s="21">
        <v>0.0</v>
      </c>
      <c r="C375" s="21">
        <v>1.0</v>
      </c>
      <c r="D375" s="21">
        <v>1.0</v>
      </c>
    </row>
    <row r="376">
      <c r="A376" s="21" t="s">
        <v>962</v>
      </c>
      <c r="B376" s="21">
        <v>0.0</v>
      </c>
      <c r="C376" s="21">
        <v>0.0</v>
      </c>
      <c r="D376" s="21">
        <v>2.0</v>
      </c>
    </row>
    <row r="377">
      <c r="A377" s="21" t="s">
        <v>963</v>
      </c>
      <c r="B377" s="21">
        <v>2.0</v>
      </c>
      <c r="C377" s="21">
        <v>2.0</v>
      </c>
      <c r="D377" s="21">
        <v>2.0</v>
      </c>
    </row>
    <row r="378">
      <c r="A378" s="21" t="s">
        <v>964</v>
      </c>
      <c r="B378" s="21">
        <v>2.0</v>
      </c>
      <c r="C378" s="21">
        <v>2.0</v>
      </c>
      <c r="D378" s="21">
        <v>0.0</v>
      </c>
    </row>
    <row r="379">
      <c r="A379" s="21" t="s">
        <v>965</v>
      </c>
      <c r="B379" s="21">
        <v>2.0</v>
      </c>
      <c r="C379" s="21">
        <v>2.0</v>
      </c>
      <c r="D379" s="21">
        <v>0.0</v>
      </c>
    </row>
    <row r="380">
      <c r="A380" s="21" t="s">
        <v>966</v>
      </c>
      <c r="B380" s="21">
        <v>2.0</v>
      </c>
      <c r="C380" s="21">
        <v>0.0</v>
      </c>
      <c r="D380" s="21">
        <v>2.0</v>
      </c>
    </row>
    <row r="381">
      <c r="A381" s="21" t="s">
        <v>968</v>
      </c>
      <c r="B381" s="21">
        <v>1.0</v>
      </c>
      <c r="C381" s="21">
        <v>0.0</v>
      </c>
      <c r="D381" s="21">
        <v>0.0</v>
      </c>
    </row>
    <row r="382">
      <c r="A382" s="21" t="s">
        <v>969</v>
      </c>
      <c r="B382" s="21">
        <v>1.0</v>
      </c>
      <c r="C382" s="21">
        <v>1.0</v>
      </c>
      <c r="D382" s="21">
        <v>0.0</v>
      </c>
    </row>
    <row r="383">
      <c r="A383" s="21" t="s">
        <v>970</v>
      </c>
      <c r="B383" s="21">
        <v>2.0</v>
      </c>
      <c r="C383" s="21">
        <v>2.0</v>
      </c>
      <c r="D383" s="21">
        <v>0.0</v>
      </c>
    </row>
    <row r="384">
      <c r="A384" s="21" t="s">
        <v>971</v>
      </c>
      <c r="B384" s="21">
        <v>1.0</v>
      </c>
      <c r="C384" s="21">
        <v>1.0</v>
      </c>
      <c r="D384" s="21">
        <v>0.0</v>
      </c>
    </row>
    <row r="385">
      <c r="A385" s="21" t="s">
        <v>972</v>
      </c>
      <c r="B385" s="21">
        <v>2.0</v>
      </c>
      <c r="C385" s="21">
        <v>2.0</v>
      </c>
      <c r="D385" s="21">
        <v>0.0</v>
      </c>
    </row>
    <row r="386">
      <c r="A386" s="21" t="s">
        <v>973</v>
      </c>
      <c r="B386" s="21">
        <v>0.0</v>
      </c>
      <c r="C386" s="21">
        <v>1.0</v>
      </c>
      <c r="D386" s="21">
        <v>0.0</v>
      </c>
    </row>
    <row r="387">
      <c r="A387" s="21" t="s">
        <v>974</v>
      </c>
      <c r="B387" s="21">
        <v>1.0</v>
      </c>
      <c r="C387" s="21">
        <v>0.0</v>
      </c>
      <c r="D387" s="21">
        <v>0.0</v>
      </c>
    </row>
    <row r="388">
      <c r="A388" s="21" t="s">
        <v>976</v>
      </c>
      <c r="B388" s="21">
        <v>0.0</v>
      </c>
      <c r="C388" s="21">
        <v>0.0</v>
      </c>
      <c r="D388" s="21">
        <v>2.0</v>
      </c>
    </row>
    <row r="389">
      <c r="A389" s="21" t="s">
        <v>979</v>
      </c>
      <c r="B389" s="21">
        <v>0.0</v>
      </c>
      <c r="C389" s="21">
        <v>1.0</v>
      </c>
      <c r="D389" s="21">
        <v>1.0</v>
      </c>
    </row>
    <row r="390">
      <c r="A390" s="21" t="s">
        <v>981</v>
      </c>
      <c r="B390" s="21">
        <v>1.0</v>
      </c>
      <c r="C390" s="21">
        <v>0.0</v>
      </c>
      <c r="D390" s="21">
        <v>0.0</v>
      </c>
    </row>
    <row r="391">
      <c r="A391" s="21" t="s">
        <v>982</v>
      </c>
      <c r="B391" s="21">
        <v>2.0</v>
      </c>
      <c r="C391" s="21">
        <v>0.0</v>
      </c>
      <c r="D391" s="21">
        <v>1.0</v>
      </c>
    </row>
    <row r="392">
      <c r="A392" s="21" t="s">
        <v>984</v>
      </c>
      <c r="B392" s="21">
        <v>0.0</v>
      </c>
      <c r="C392" s="21">
        <v>1.0</v>
      </c>
      <c r="D392" s="21">
        <v>0.0</v>
      </c>
    </row>
    <row r="393">
      <c r="A393" s="21" t="s">
        <v>986</v>
      </c>
      <c r="B393" s="21">
        <v>1.0</v>
      </c>
      <c r="C393" s="21">
        <v>0.0</v>
      </c>
      <c r="D393" s="21">
        <v>0.0</v>
      </c>
    </row>
    <row r="394">
      <c r="A394" s="21" t="s">
        <v>987</v>
      </c>
      <c r="B394" s="21">
        <v>1.0</v>
      </c>
      <c r="C394" s="21">
        <v>0.0</v>
      </c>
      <c r="D394" s="21">
        <v>1.0</v>
      </c>
    </row>
    <row r="395">
      <c r="A395" s="21" t="s">
        <v>988</v>
      </c>
      <c r="B395" s="21">
        <v>2.0</v>
      </c>
      <c r="C395" s="21">
        <v>2.0</v>
      </c>
      <c r="D395" s="21">
        <v>0.0</v>
      </c>
    </row>
    <row r="396">
      <c r="A396" s="21" t="s">
        <v>989</v>
      </c>
      <c r="B396" s="21">
        <v>0.0</v>
      </c>
      <c r="C396" s="21">
        <v>1.0</v>
      </c>
      <c r="D396" s="21">
        <v>1.0</v>
      </c>
    </row>
    <row r="397">
      <c r="A397" s="21" t="s">
        <v>990</v>
      </c>
      <c r="B397" s="21">
        <v>0.0</v>
      </c>
      <c r="C397" s="21">
        <v>1.0</v>
      </c>
      <c r="D397" s="21">
        <v>1.0</v>
      </c>
    </row>
    <row r="398">
      <c r="A398" s="21" t="s">
        <v>991</v>
      </c>
      <c r="B398" s="21">
        <v>0.0</v>
      </c>
      <c r="C398" s="21">
        <v>1.0</v>
      </c>
      <c r="D398" s="21">
        <v>0.0</v>
      </c>
    </row>
    <row r="399">
      <c r="A399" s="21" t="s">
        <v>992</v>
      </c>
      <c r="B399" s="21">
        <v>2.0</v>
      </c>
      <c r="C399" s="21">
        <v>0.0</v>
      </c>
      <c r="D399" s="21">
        <v>0.0</v>
      </c>
    </row>
    <row r="400">
      <c r="A400" s="21" t="s">
        <v>993</v>
      </c>
      <c r="B400" s="21">
        <v>2.0</v>
      </c>
      <c r="C400" s="21">
        <v>1.0</v>
      </c>
      <c r="D400" s="21">
        <v>0.0</v>
      </c>
    </row>
    <row r="401">
      <c r="A401" s="21" t="s">
        <v>995</v>
      </c>
      <c r="B401" s="21">
        <v>2.0</v>
      </c>
      <c r="C401" s="21">
        <v>2.0</v>
      </c>
      <c r="D401" s="21">
        <v>0.0</v>
      </c>
    </row>
    <row r="402">
      <c r="A402" s="21" t="s">
        <v>996</v>
      </c>
      <c r="B402" s="21">
        <v>0.0</v>
      </c>
      <c r="C402" s="21">
        <v>0.0</v>
      </c>
      <c r="D402" s="21">
        <v>1.0</v>
      </c>
    </row>
    <row r="403">
      <c r="A403" s="21" t="s">
        <v>997</v>
      </c>
      <c r="B403" s="21">
        <v>1.0</v>
      </c>
      <c r="C403" s="21">
        <v>0.0</v>
      </c>
      <c r="D403" s="21">
        <v>0.0</v>
      </c>
    </row>
    <row r="404">
      <c r="A404" s="21" t="s">
        <v>998</v>
      </c>
      <c r="B404" s="21">
        <v>0.0</v>
      </c>
      <c r="C404" s="21">
        <v>2.0</v>
      </c>
      <c r="D404" s="21">
        <v>2.0</v>
      </c>
    </row>
    <row r="405">
      <c r="A405" s="21" t="s">
        <v>999</v>
      </c>
      <c r="B405" s="21">
        <v>2.0</v>
      </c>
      <c r="C405" s="21">
        <v>2.0</v>
      </c>
      <c r="D405" s="21">
        <v>0.0</v>
      </c>
    </row>
    <row r="406">
      <c r="A406" s="21" t="s">
        <v>1001</v>
      </c>
      <c r="B406" s="21">
        <v>2.0</v>
      </c>
      <c r="C406" s="21">
        <v>2.0</v>
      </c>
      <c r="D406" s="21">
        <v>0.0</v>
      </c>
    </row>
    <row r="407">
      <c r="A407" s="21" t="s">
        <v>1002</v>
      </c>
      <c r="B407" s="21">
        <v>1.0</v>
      </c>
      <c r="C407" s="21">
        <v>1.0</v>
      </c>
      <c r="D407" s="21">
        <v>0.0</v>
      </c>
    </row>
    <row r="408">
      <c r="A408" s="21" t="s">
        <v>1003</v>
      </c>
      <c r="B408" s="21">
        <v>0.0</v>
      </c>
      <c r="C408" s="21">
        <v>0.0</v>
      </c>
      <c r="D408" s="21">
        <v>1.0</v>
      </c>
    </row>
    <row r="409">
      <c r="A409" s="21" t="s">
        <v>1005</v>
      </c>
      <c r="B409" s="21">
        <v>1.0</v>
      </c>
      <c r="C409" s="21">
        <v>0.0</v>
      </c>
      <c r="D409" s="21">
        <v>0.0</v>
      </c>
    </row>
    <row r="410">
      <c r="A410" s="21" t="s">
        <v>1006</v>
      </c>
      <c r="B410" s="21">
        <v>1.0</v>
      </c>
      <c r="C410" s="21">
        <v>1.0</v>
      </c>
      <c r="D410" s="21">
        <v>1.0</v>
      </c>
    </row>
    <row r="411">
      <c r="A411" s="21" t="s">
        <v>1007</v>
      </c>
      <c r="B411" s="21">
        <v>0.0</v>
      </c>
      <c r="C411" s="21">
        <v>0.0</v>
      </c>
      <c r="D411" s="21">
        <v>1.0</v>
      </c>
    </row>
    <row r="412">
      <c r="A412" s="21" t="s">
        <v>1008</v>
      </c>
      <c r="B412" s="21">
        <v>2.0</v>
      </c>
      <c r="C412" s="21">
        <v>2.0</v>
      </c>
      <c r="D412" s="21">
        <v>0.0</v>
      </c>
    </row>
    <row r="413">
      <c r="A413" s="21" t="s">
        <v>1010</v>
      </c>
      <c r="B413" s="21">
        <v>1.0</v>
      </c>
      <c r="C413" s="21">
        <v>1.0</v>
      </c>
      <c r="D413" s="21">
        <v>0.0</v>
      </c>
    </row>
    <row r="414">
      <c r="A414" s="21" t="s">
        <v>1011</v>
      </c>
      <c r="B414" s="21">
        <v>0.0</v>
      </c>
      <c r="C414" s="21">
        <v>1.0</v>
      </c>
      <c r="D414" s="21">
        <v>1.0</v>
      </c>
    </row>
    <row r="415">
      <c r="A415" s="21" t="s">
        <v>1012</v>
      </c>
      <c r="B415" s="21">
        <v>0.0</v>
      </c>
      <c r="C415" s="21">
        <v>1.0</v>
      </c>
      <c r="D415" s="21">
        <v>0.0</v>
      </c>
    </row>
    <row r="416">
      <c r="A416" s="21" t="s">
        <v>1013</v>
      </c>
      <c r="B416" s="21">
        <v>0.0</v>
      </c>
      <c r="C416" s="21">
        <v>2.0</v>
      </c>
      <c r="D416" s="21">
        <v>2.0</v>
      </c>
    </row>
    <row r="417">
      <c r="A417" s="21" t="s">
        <v>1014</v>
      </c>
      <c r="B417" s="21">
        <v>1.0</v>
      </c>
      <c r="C417" s="21">
        <v>1.0</v>
      </c>
      <c r="D417" s="21">
        <v>0.0</v>
      </c>
    </row>
    <row r="418">
      <c r="A418" s="21" t="s">
        <v>1015</v>
      </c>
      <c r="B418" s="21">
        <v>2.0</v>
      </c>
      <c r="C418" s="21">
        <v>2.0</v>
      </c>
      <c r="D418" s="21">
        <v>0.0</v>
      </c>
    </row>
    <row r="419">
      <c r="A419" s="21" t="s">
        <v>1016</v>
      </c>
      <c r="B419" s="21">
        <v>2.0</v>
      </c>
      <c r="C419" s="21">
        <v>0.0</v>
      </c>
      <c r="D419" s="21">
        <v>0.0</v>
      </c>
    </row>
    <row r="420">
      <c r="A420" s="21" t="s">
        <v>1018</v>
      </c>
      <c r="B420" s="21">
        <v>2.0</v>
      </c>
      <c r="C420" s="21">
        <v>1.0</v>
      </c>
      <c r="D420" s="21">
        <v>0.0</v>
      </c>
    </row>
    <row r="421">
      <c r="A421" s="21" t="s">
        <v>1019</v>
      </c>
      <c r="B421" s="21">
        <v>0.0</v>
      </c>
      <c r="C421" s="21">
        <v>2.0</v>
      </c>
      <c r="D421" s="21">
        <v>2.0</v>
      </c>
    </row>
    <row r="422">
      <c r="A422" s="21" t="s">
        <v>1020</v>
      </c>
      <c r="B422" s="21">
        <v>0.0</v>
      </c>
      <c r="C422" s="21">
        <v>0.0</v>
      </c>
      <c r="D422" s="21">
        <v>1.0</v>
      </c>
    </row>
    <row r="423">
      <c r="A423" s="21" t="s">
        <v>1021</v>
      </c>
      <c r="B423" s="21">
        <v>2.0</v>
      </c>
      <c r="C423" s="21">
        <v>1.0</v>
      </c>
      <c r="D423" s="21">
        <v>0.0</v>
      </c>
    </row>
    <row r="424">
      <c r="A424" s="21" t="s">
        <v>1022</v>
      </c>
      <c r="B424" s="21">
        <v>0.0</v>
      </c>
      <c r="C424" s="21">
        <v>1.0</v>
      </c>
      <c r="D424" s="21">
        <v>1.0</v>
      </c>
    </row>
    <row r="425">
      <c r="A425" s="21" t="s">
        <v>1023</v>
      </c>
      <c r="B425" s="21">
        <v>0.0</v>
      </c>
      <c r="C425" s="21">
        <v>1.0</v>
      </c>
      <c r="D425" s="21">
        <v>2.0</v>
      </c>
    </row>
    <row r="426">
      <c r="A426" s="21" t="s">
        <v>1024</v>
      </c>
      <c r="B426" s="21">
        <v>0.0</v>
      </c>
      <c r="C426" s="21">
        <v>0.0</v>
      </c>
      <c r="D426" s="21">
        <v>1.0</v>
      </c>
    </row>
    <row r="427">
      <c r="A427" s="21" t="s">
        <v>1025</v>
      </c>
      <c r="B427" s="21">
        <v>0.0</v>
      </c>
      <c r="C427" s="21">
        <v>2.0</v>
      </c>
      <c r="D427" s="21">
        <v>2.0</v>
      </c>
    </row>
    <row r="428">
      <c r="A428" s="21" t="s">
        <v>1026</v>
      </c>
      <c r="B428" s="21">
        <v>0.0</v>
      </c>
      <c r="C428" s="21">
        <v>2.0</v>
      </c>
      <c r="D428" s="21">
        <v>2.0</v>
      </c>
    </row>
    <row r="429">
      <c r="A429" s="21" t="s">
        <v>1028</v>
      </c>
      <c r="B429" s="21">
        <v>0.0</v>
      </c>
      <c r="C429" s="21">
        <v>0.0</v>
      </c>
      <c r="D429" s="21">
        <v>1.0</v>
      </c>
    </row>
    <row r="430">
      <c r="A430" s="21" t="s">
        <v>1031</v>
      </c>
      <c r="B430" s="21">
        <v>0.0</v>
      </c>
      <c r="C430" s="21">
        <v>1.0</v>
      </c>
      <c r="D430" s="21">
        <v>0.0</v>
      </c>
    </row>
    <row r="431">
      <c r="A431" s="21" t="s">
        <v>1032</v>
      </c>
      <c r="B431" s="21">
        <v>0.0</v>
      </c>
      <c r="C431" s="21">
        <v>0.0</v>
      </c>
      <c r="D431" s="21">
        <v>2.0</v>
      </c>
    </row>
    <row r="432">
      <c r="A432" s="21" t="s">
        <v>1033</v>
      </c>
      <c r="B432" s="21">
        <v>0.0</v>
      </c>
      <c r="C432" s="21">
        <v>2.0</v>
      </c>
      <c r="D432" s="21">
        <v>2.0</v>
      </c>
    </row>
    <row r="433">
      <c r="A433" s="21" t="s">
        <v>1034</v>
      </c>
      <c r="B433" s="21">
        <v>1.0</v>
      </c>
      <c r="C433" s="21">
        <v>1.0</v>
      </c>
      <c r="D433" s="21">
        <v>0.0</v>
      </c>
    </row>
    <row r="434">
      <c r="A434" s="21" t="s">
        <v>1036</v>
      </c>
      <c r="B434" s="21">
        <v>1.0</v>
      </c>
      <c r="C434" s="21">
        <v>0.0</v>
      </c>
      <c r="D434" s="21">
        <v>0.0</v>
      </c>
    </row>
    <row r="435">
      <c r="A435" s="21" t="s">
        <v>1037</v>
      </c>
      <c r="B435" s="21">
        <v>1.0</v>
      </c>
      <c r="C435" s="21">
        <v>1.0</v>
      </c>
      <c r="D435" s="21">
        <v>0.0</v>
      </c>
    </row>
    <row r="436">
      <c r="A436" s="21" t="s">
        <v>1038</v>
      </c>
      <c r="B436" s="21">
        <v>2.0</v>
      </c>
      <c r="C436" s="21">
        <v>0.0</v>
      </c>
      <c r="D436" s="21">
        <v>2.0</v>
      </c>
    </row>
    <row r="437">
      <c r="A437" s="21" t="s">
        <v>1039</v>
      </c>
      <c r="B437" s="21">
        <v>0.0</v>
      </c>
      <c r="C437" s="21">
        <v>1.0</v>
      </c>
      <c r="D437" s="21">
        <v>1.0</v>
      </c>
    </row>
    <row r="438">
      <c r="A438" s="21" t="s">
        <v>1040</v>
      </c>
      <c r="B438" s="21">
        <v>1.0</v>
      </c>
      <c r="C438" s="21">
        <v>1.0</v>
      </c>
      <c r="D438" s="21">
        <v>0.0</v>
      </c>
    </row>
    <row r="439">
      <c r="A439" s="21" t="s">
        <v>1041</v>
      </c>
      <c r="B439" s="21">
        <v>0.0</v>
      </c>
      <c r="C439" s="21">
        <v>0.0</v>
      </c>
      <c r="D439" s="21">
        <v>1.0</v>
      </c>
    </row>
    <row r="440">
      <c r="A440" s="21" t="s">
        <v>1042</v>
      </c>
      <c r="B440" s="21">
        <v>1.0</v>
      </c>
      <c r="C440" s="21">
        <v>1.0</v>
      </c>
      <c r="D440" s="21">
        <v>0.0</v>
      </c>
    </row>
    <row r="441">
      <c r="A441" s="21" t="s">
        <v>1044</v>
      </c>
      <c r="B441" s="21">
        <v>0.0</v>
      </c>
      <c r="C441" s="21">
        <v>0.0</v>
      </c>
      <c r="D441" s="21">
        <v>1.0</v>
      </c>
    </row>
    <row r="442">
      <c r="A442" s="21" t="s">
        <v>1045</v>
      </c>
      <c r="B442" s="21">
        <v>0.0</v>
      </c>
      <c r="C442" s="21">
        <v>0.0</v>
      </c>
      <c r="D442" s="21">
        <v>1.0</v>
      </c>
    </row>
    <row r="443">
      <c r="A443" s="21" t="s">
        <v>1046</v>
      </c>
      <c r="B443" s="21">
        <v>0.0</v>
      </c>
      <c r="C443" s="21">
        <v>0.0</v>
      </c>
      <c r="D443" s="21">
        <v>1.0</v>
      </c>
    </row>
    <row r="444">
      <c r="A444" s="21" t="s">
        <v>1047</v>
      </c>
      <c r="B444" s="21">
        <v>0.0</v>
      </c>
      <c r="C444" s="21">
        <v>1.0</v>
      </c>
      <c r="D444" s="21">
        <v>0.0</v>
      </c>
    </row>
    <row r="445">
      <c r="A445" s="21" t="s">
        <v>1048</v>
      </c>
      <c r="B445" s="21">
        <v>2.0</v>
      </c>
      <c r="C445" s="21">
        <v>0.0</v>
      </c>
      <c r="D445" s="21">
        <v>0.0</v>
      </c>
    </row>
    <row r="446">
      <c r="A446" s="21" t="s">
        <v>1050</v>
      </c>
      <c r="B446" s="21">
        <v>0.0</v>
      </c>
      <c r="C446" s="21">
        <v>1.0</v>
      </c>
      <c r="D446" s="21">
        <v>1.0</v>
      </c>
    </row>
    <row r="447">
      <c r="A447" s="21" t="s">
        <v>1051</v>
      </c>
      <c r="B447" s="21">
        <v>0.0</v>
      </c>
      <c r="C447" s="21">
        <v>1.0</v>
      </c>
      <c r="D447" s="21">
        <v>0.0</v>
      </c>
    </row>
    <row r="448">
      <c r="A448" s="21" t="s">
        <v>1052</v>
      </c>
      <c r="B448" s="21">
        <v>0.0</v>
      </c>
      <c r="C448" s="21">
        <v>1.0</v>
      </c>
      <c r="D448" s="21">
        <v>1.0</v>
      </c>
    </row>
    <row r="449">
      <c r="A449" s="21" t="s">
        <v>1053</v>
      </c>
      <c r="B449" s="21">
        <v>0.0</v>
      </c>
      <c r="C449" s="21">
        <v>1.0</v>
      </c>
      <c r="D449" s="21">
        <v>1.0</v>
      </c>
    </row>
    <row r="450">
      <c r="A450" s="21" t="s">
        <v>1055</v>
      </c>
      <c r="B450" s="21">
        <v>2.0</v>
      </c>
      <c r="C450" s="21">
        <v>1.0</v>
      </c>
      <c r="D450" s="21">
        <v>0.0</v>
      </c>
    </row>
    <row r="451">
      <c r="A451" s="21" t="s">
        <v>1056</v>
      </c>
      <c r="B451" s="21">
        <v>1.0</v>
      </c>
      <c r="C451" s="21">
        <v>1.0</v>
      </c>
      <c r="D451" s="21">
        <v>0.0</v>
      </c>
    </row>
    <row r="452">
      <c r="A452" s="21" t="s">
        <v>1057</v>
      </c>
      <c r="B452" s="21">
        <v>0.0</v>
      </c>
      <c r="C452" s="21">
        <v>0.0</v>
      </c>
      <c r="D452" s="21">
        <v>2.0</v>
      </c>
    </row>
    <row r="453">
      <c r="A453" s="21" t="s">
        <v>1059</v>
      </c>
      <c r="B453" s="21">
        <v>2.0</v>
      </c>
      <c r="C453" s="21">
        <v>2.0</v>
      </c>
      <c r="D453" s="21">
        <v>0.0</v>
      </c>
    </row>
    <row r="454">
      <c r="A454" s="21" t="s">
        <v>1060</v>
      </c>
      <c r="B454" s="21">
        <v>2.0</v>
      </c>
      <c r="C454" s="21">
        <v>0.0</v>
      </c>
      <c r="D454" s="21">
        <v>2.0</v>
      </c>
    </row>
    <row r="455">
      <c r="A455" s="21" t="s">
        <v>1061</v>
      </c>
      <c r="B455" s="21">
        <v>1.0</v>
      </c>
      <c r="C455" s="21">
        <v>1.0</v>
      </c>
      <c r="D455" s="21">
        <v>0.0</v>
      </c>
    </row>
    <row r="456">
      <c r="A456" s="21" t="s">
        <v>1062</v>
      </c>
      <c r="B456" s="21">
        <v>1.0</v>
      </c>
      <c r="C456" s="21">
        <v>1.0</v>
      </c>
      <c r="D456" s="21">
        <v>0.0</v>
      </c>
    </row>
    <row r="457">
      <c r="A457" s="21" t="s">
        <v>1063</v>
      </c>
      <c r="B457" s="21">
        <v>0.0</v>
      </c>
      <c r="C457" s="21">
        <v>1.0</v>
      </c>
      <c r="D457" s="21">
        <v>1.0</v>
      </c>
    </row>
    <row r="458">
      <c r="A458" s="21" t="s">
        <v>1064</v>
      </c>
      <c r="B458" s="21">
        <v>1.0</v>
      </c>
      <c r="C458" s="21">
        <v>1.0</v>
      </c>
      <c r="D458" s="21">
        <v>0.0</v>
      </c>
    </row>
    <row r="459">
      <c r="A459" s="21" t="s">
        <v>1065</v>
      </c>
      <c r="B459" s="21">
        <v>0.0</v>
      </c>
      <c r="C459" s="21">
        <v>0.0</v>
      </c>
      <c r="D459" s="21">
        <v>2.0</v>
      </c>
    </row>
    <row r="460">
      <c r="A460" s="21" t="s">
        <v>1066</v>
      </c>
      <c r="B460" s="21">
        <v>0.0</v>
      </c>
      <c r="C460" s="21">
        <v>1.0</v>
      </c>
      <c r="D460" s="21">
        <v>1.0</v>
      </c>
    </row>
    <row r="461">
      <c r="A461" s="21" t="s">
        <v>1068</v>
      </c>
      <c r="B461" s="21">
        <v>2.0</v>
      </c>
      <c r="C461" s="21">
        <v>0.0</v>
      </c>
      <c r="D461" s="21">
        <v>0.0</v>
      </c>
    </row>
    <row r="462">
      <c r="A462" s="21" t="s">
        <v>1069</v>
      </c>
      <c r="B462" s="21">
        <v>0.0</v>
      </c>
      <c r="C462" s="21">
        <v>0.0</v>
      </c>
      <c r="D462" s="21">
        <v>1.0</v>
      </c>
    </row>
    <row r="463">
      <c r="A463" s="21" t="s">
        <v>1070</v>
      </c>
      <c r="B463" s="21">
        <v>2.0</v>
      </c>
      <c r="C463" s="21">
        <v>2.0</v>
      </c>
      <c r="D463" s="21">
        <v>2.0</v>
      </c>
    </row>
    <row r="464">
      <c r="A464" s="21" t="s">
        <v>1071</v>
      </c>
      <c r="B464" s="21">
        <v>1.0</v>
      </c>
      <c r="C464" s="21">
        <v>1.0</v>
      </c>
      <c r="D464" s="21">
        <v>0.0</v>
      </c>
    </row>
    <row r="465">
      <c r="A465" s="21" t="s">
        <v>1072</v>
      </c>
      <c r="B465" s="21">
        <v>1.0</v>
      </c>
      <c r="C465" s="21">
        <v>1.0</v>
      </c>
      <c r="D465" s="21">
        <v>0.0</v>
      </c>
    </row>
    <row r="466">
      <c r="A466" s="21" t="s">
        <v>1073</v>
      </c>
      <c r="B466" s="21">
        <v>0.0</v>
      </c>
      <c r="C466" s="21">
        <v>1.0</v>
      </c>
      <c r="D466" s="21">
        <v>2.0</v>
      </c>
    </row>
    <row r="467">
      <c r="A467" s="21" t="s">
        <v>1074</v>
      </c>
      <c r="B467" s="21">
        <v>0.0</v>
      </c>
      <c r="C467" s="21">
        <v>2.0</v>
      </c>
      <c r="D467" s="21">
        <v>2.0</v>
      </c>
    </row>
    <row r="468">
      <c r="A468" s="21" t="s">
        <v>1076</v>
      </c>
      <c r="B468" s="21">
        <v>1.0</v>
      </c>
      <c r="C468" s="21">
        <v>0.0</v>
      </c>
      <c r="D468" s="21">
        <v>0.0</v>
      </c>
    </row>
    <row r="469">
      <c r="A469" s="21" t="s">
        <v>1078</v>
      </c>
      <c r="B469" s="21">
        <v>1.0</v>
      </c>
      <c r="C469" s="21">
        <v>1.0</v>
      </c>
      <c r="D469" s="21">
        <v>0.0</v>
      </c>
    </row>
    <row r="470">
      <c r="A470" s="21" t="s">
        <v>1080</v>
      </c>
      <c r="B470" s="21">
        <v>2.0</v>
      </c>
      <c r="C470" s="21">
        <v>2.0</v>
      </c>
      <c r="D470" s="21">
        <v>0.0</v>
      </c>
    </row>
    <row r="471">
      <c r="A471" s="21" t="s">
        <v>1081</v>
      </c>
      <c r="B471" s="21">
        <v>1.0</v>
      </c>
      <c r="C471" s="21">
        <v>1.0</v>
      </c>
      <c r="D471" s="21">
        <v>0.0</v>
      </c>
    </row>
    <row r="472">
      <c r="A472" s="21" t="s">
        <v>1082</v>
      </c>
      <c r="B472" s="21">
        <v>0.0</v>
      </c>
      <c r="C472" s="21">
        <v>1.0</v>
      </c>
      <c r="D472" s="21">
        <v>1.0</v>
      </c>
    </row>
    <row r="473">
      <c r="A473" s="21" t="s">
        <v>1083</v>
      </c>
      <c r="B473" s="21">
        <v>1.0</v>
      </c>
      <c r="C473" s="21">
        <v>0.0</v>
      </c>
      <c r="D473" s="21">
        <v>0.0</v>
      </c>
    </row>
    <row r="474">
      <c r="A474" s="21" t="s">
        <v>1084</v>
      </c>
      <c r="B474" s="21">
        <v>1.0</v>
      </c>
      <c r="C474" s="21">
        <v>1.0</v>
      </c>
      <c r="D474" s="21">
        <v>0.0</v>
      </c>
    </row>
    <row r="475">
      <c r="A475" s="21" t="s">
        <v>1085</v>
      </c>
      <c r="B475" s="21">
        <v>0.0</v>
      </c>
      <c r="C475" s="21">
        <v>1.0</v>
      </c>
      <c r="D475" s="21">
        <v>1.0</v>
      </c>
    </row>
    <row r="476">
      <c r="A476" s="21" t="s">
        <v>1087</v>
      </c>
      <c r="B476" s="21">
        <v>0.0</v>
      </c>
      <c r="C476" s="21">
        <v>1.0</v>
      </c>
      <c r="D476" s="21">
        <v>1.0</v>
      </c>
    </row>
    <row r="477">
      <c r="A477" s="21" t="s">
        <v>1088</v>
      </c>
      <c r="B477" s="21">
        <v>1.0</v>
      </c>
      <c r="C477" s="21">
        <v>0.0</v>
      </c>
      <c r="D477" s="21">
        <v>0.0</v>
      </c>
    </row>
    <row r="478">
      <c r="A478" s="21" t="s">
        <v>1089</v>
      </c>
      <c r="B478" s="21">
        <v>0.0</v>
      </c>
      <c r="C478" s="21">
        <v>0.0</v>
      </c>
      <c r="D478" s="21">
        <v>2.0</v>
      </c>
    </row>
    <row r="479">
      <c r="A479" s="21" t="s">
        <v>1090</v>
      </c>
      <c r="B479" s="21">
        <v>0.0</v>
      </c>
      <c r="C479" s="21">
        <v>1.0</v>
      </c>
      <c r="D479" s="21">
        <v>1.0</v>
      </c>
    </row>
    <row r="480">
      <c r="A480" s="21" t="s">
        <v>1091</v>
      </c>
      <c r="B480" s="21">
        <v>1.0</v>
      </c>
      <c r="C480" s="21">
        <v>1.0</v>
      </c>
      <c r="D480" s="21">
        <v>0.0</v>
      </c>
    </row>
    <row r="481">
      <c r="A481" s="21" t="s">
        <v>1092</v>
      </c>
      <c r="B481" s="21">
        <v>0.0</v>
      </c>
      <c r="C481" s="21">
        <v>0.0</v>
      </c>
      <c r="D481" s="21">
        <v>1.0</v>
      </c>
    </row>
    <row r="482">
      <c r="A482" s="21" t="s">
        <v>1093</v>
      </c>
      <c r="B482" s="21">
        <v>1.0</v>
      </c>
      <c r="C482" s="21">
        <v>1.0</v>
      </c>
      <c r="D482" s="21">
        <v>0.0</v>
      </c>
    </row>
    <row r="483">
      <c r="A483" s="21" t="s">
        <v>1095</v>
      </c>
      <c r="B483" s="21">
        <v>2.0</v>
      </c>
      <c r="C483" s="21">
        <v>0.0</v>
      </c>
      <c r="D483" s="21">
        <v>0.0</v>
      </c>
    </row>
    <row r="484">
      <c r="A484" s="21" t="s">
        <v>1096</v>
      </c>
      <c r="B484" s="21">
        <v>0.0</v>
      </c>
      <c r="C484" s="21">
        <v>1.0</v>
      </c>
      <c r="D484" s="21">
        <v>0.0</v>
      </c>
    </row>
    <row r="485">
      <c r="A485" s="21" t="s">
        <v>1097</v>
      </c>
      <c r="B485" s="21">
        <v>1.0</v>
      </c>
      <c r="C485" s="21">
        <v>1.0</v>
      </c>
      <c r="D485" s="21">
        <v>0.0</v>
      </c>
    </row>
    <row r="486">
      <c r="A486" s="21" t="s">
        <v>1098</v>
      </c>
      <c r="B486" s="21">
        <v>0.0</v>
      </c>
      <c r="C486" s="21">
        <v>0.0</v>
      </c>
      <c r="D486" s="21">
        <v>1.0</v>
      </c>
    </row>
    <row r="487">
      <c r="A487" s="21" t="s">
        <v>1099</v>
      </c>
      <c r="B487" s="21">
        <v>0.0</v>
      </c>
      <c r="C487" s="21">
        <v>1.0</v>
      </c>
      <c r="D487" s="21">
        <v>1.0</v>
      </c>
    </row>
    <row r="488">
      <c r="A488" s="21" t="s">
        <v>1100</v>
      </c>
      <c r="B488" s="21">
        <v>0.0</v>
      </c>
      <c r="C488" s="21">
        <v>1.0</v>
      </c>
      <c r="D488" s="21">
        <v>1.0</v>
      </c>
    </row>
    <row r="489">
      <c r="A489" s="21" t="s">
        <v>1102</v>
      </c>
      <c r="B489" s="21">
        <v>1.0</v>
      </c>
      <c r="C489" s="21">
        <v>0.0</v>
      </c>
      <c r="D489" s="21">
        <v>0.0</v>
      </c>
    </row>
    <row r="490">
      <c r="A490" s="21" t="s">
        <v>1103</v>
      </c>
      <c r="B490" s="21">
        <v>0.0</v>
      </c>
      <c r="C490" s="21">
        <v>1.0</v>
      </c>
      <c r="D490" s="21">
        <v>1.0</v>
      </c>
    </row>
    <row r="491">
      <c r="A491" s="21" t="s">
        <v>1104</v>
      </c>
      <c r="B491" s="21">
        <v>2.0</v>
      </c>
      <c r="C491" s="21">
        <v>1.0</v>
      </c>
      <c r="D491" s="21">
        <v>0.0</v>
      </c>
    </row>
    <row r="492">
      <c r="A492" s="21" t="s">
        <v>376</v>
      </c>
      <c r="B492" s="21">
        <v>2.0</v>
      </c>
      <c r="C492" s="21">
        <v>0.0</v>
      </c>
      <c r="D492" s="21">
        <v>2.0</v>
      </c>
    </row>
    <row r="493">
      <c r="A493" s="21" t="s">
        <v>385</v>
      </c>
      <c r="B493" s="21">
        <v>2.0</v>
      </c>
      <c r="C493" s="21">
        <v>2.0</v>
      </c>
      <c r="D493" s="21">
        <v>0.0</v>
      </c>
    </row>
    <row r="494">
      <c r="A494" s="21" t="s">
        <v>407</v>
      </c>
      <c r="B494" s="21">
        <v>1.0</v>
      </c>
      <c r="C494" s="21">
        <v>0.0</v>
      </c>
      <c r="D494" s="21">
        <v>1.0</v>
      </c>
    </row>
    <row r="495">
      <c r="A495" s="21" t="s">
        <v>419</v>
      </c>
      <c r="B495" s="21">
        <v>1.0</v>
      </c>
      <c r="C495" s="21">
        <v>0.0</v>
      </c>
      <c r="D495" s="21">
        <v>0.0</v>
      </c>
    </row>
    <row r="496">
      <c r="A496" s="21" t="s">
        <v>428</v>
      </c>
      <c r="B496" s="21">
        <v>0.0</v>
      </c>
      <c r="C496" s="21">
        <v>0.0</v>
      </c>
      <c r="D496" s="21">
        <v>2.0</v>
      </c>
    </row>
    <row r="497">
      <c r="A497" s="21" t="s">
        <v>430</v>
      </c>
      <c r="B497" s="21">
        <v>0.0</v>
      </c>
      <c r="C497" s="21">
        <v>0.0</v>
      </c>
      <c r="D497" s="21">
        <v>2.0</v>
      </c>
    </row>
    <row r="498">
      <c r="A498" s="21" t="s">
        <v>433</v>
      </c>
      <c r="B498" s="21">
        <v>0.0</v>
      </c>
      <c r="C498" s="21">
        <v>0.0</v>
      </c>
      <c r="D498" s="21">
        <v>2.0</v>
      </c>
    </row>
    <row r="499">
      <c r="A499" s="21" t="s">
        <v>442</v>
      </c>
      <c r="B499" s="21">
        <v>0.0</v>
      </c>
      <c r="C499" s="21">
        <v>0.0</v>
      </c>
      <c r="D499" s="21">
        <v>1.0</v>
      </c>
    </row>
    <row r="500">
      <c r="A500" s="21" t="s">
        <v>483</v>
      </c>
      <c r="B500" s="21">
        <v>1.0</v>
      </c>
      <c r="C500" s="21">
        <v>1.0</v>
      </c>
      <c r="D500" s="21">
        <v>0.0</v>
      </c>
    </row>
    <row r="501">
      <c r="A501" s="21" t="s">
        <v>454</v>
      </c>
      <c r="B501" s="21">
        <v>2.0</v>
      </c>
      <c r="C501" s="21">
        <v>0.0</v>
      </c>
      <c r="D501" s="21">
        <v>2.0</v>
      </c>
    </row>
    <row r="502">
      <c r="A502" s="21" t="s">
        <v>488</v>
      </c>
      <c r="B502" s="21">
        <v>2.0</v>
      </c>
      <c r="C502" s="21">
        <v>2.0</v>
      </c>
      <c r="D502" s="21">
        <v>0.0</v>
      </c>
    </row>
    <row r="503">
      <c r="A503" s="21" t="s">
        <v>504</v>
      </c>
      <c r="B503" s="21">
        <v>0.0</v>
      </c>
      <c r="C503" s="21">
        <v>1.0</v>
      </c>
      <c r="D503" s="21">
        <v>2.0</v>
      </c>
    </row>
    <row r="504">
      <c r="A504" s="21" t="s">
        <v>532</v>
      </c>
      <c r="B504" s="21">
        <v>1.0</v>
      </c>
      <c r="C504" s="21">
        <v>0.0</v>
      </c>
      <c r="D504" s="21">
        <v>0.0</v>
      </c>
    </row>
    <row r="505">
      <c r="A505" s="21" t="s">
        <v>583</v>
      </c>
      <c r="B505" s="21">
        <v>1.0</v>
      </c>
      <c r="C505" s="21">
        <v>1.0</v>
      </c>
      <c r="D505" s="21">
        <v>0.0</v>
      </c>
    </row>
    <row r="506">
      <c r="A506" s="21" t="s">
        <v>606</v>
      </c>
      <c r="B506" s="21">
        <v>0.0</v>
      </c>
      <c r="C506" s="21">
        <v>0.0</v>
      </c>
      <c r="D506" s="21">
        <v>2.0</v>
      </c>
    </row>
    <row r="507">
      <c r="A507" s="21" t="s">
        <v>652</v>
      </c>
      <c r="B507" s="21">
        <v>2.0</v>
      </c>
      <c r="C507" s="21">
        <v>0.0</v>
      </c>
      <c r="D507" s="21">
        <v>2.0</v>
      </c>
    </row>
    <row r="508">
      <c r="A508" s="21" t="s">
        <v>683</v>
      </c>
      <c r="B508" s="21">
        <v>0.0</v>
      </c>
      <c r="C508" s="21">
        <v>1.0</v>
      </c>
      <c r="D508" s="21">
        <v>0.0</v>
      </c>
    </row>
    <row r="509">
      <c r="A509" s="21" t="s">
        <v>732</v>
      </c>
      <c r="B509" s="21">
        <v>0.0</v>
      </c>
      <c r="C509" s="21">
        <v>1.0</v>
      </c>
      <c r="D509" s="21">
        <v>1.0</v>
      </c>
    </row>
    <row r="510">
      <c r="A510" s="21" t="s">
        <v>758</v>
      </c>
      <c r="B510" s="21">
        <v>1.0</v>
      </c>
      <c r="C510" s="21">
        <v>0.0</v>
      </c>
      <c r="D510" s="21">
        <v>0.0</v>
      </c>
    </row>
    <row r="511">
      <c r="A511" s="21" t="s">
        <v>770</v>
      </c>
      <c r="B511" s="21">
        <v>0.0</v>
      </c>
      <c r="C511" s="21">
        <v>2.0</v>
      </c>
      <c r="D511" s="21">
        <v>2.0</v>
      </c>
    </row>
    <row r="512">
      <c r="A512" s="21" t="s">
        <v>795</v>
      </c>
      <c r="B512" s="21">
        <v>1.0</v>
      </c>
      <c r="C512" s="21">
        <v>1.0</v>
      </c>
      <c r="D512" s="21">
        <v>0.0</v>
      </c>
    </row>
    <row r="513">
      <c r="A513" s="21" t="s">
        <v>861</v>
      </c>
      <c r="B513" s="21">
        <v>2.0</v>
      </c>
      <c r="C513" s="21">
        <v>2.0</v>
      </c>
      <c r="D513" s="21">
        <v>0.0</v>
      </c>
    </row>
    <row r="514">
      <c r="A514" s="21" t="s">
        <v>908</v>
      </c>
      <c r="B514" s="21">
        <v>0.0</v>
      </c>
      <c r="C514" s="21">
        <v>2.0</v>
      </c>
      <c r="D514" s="21">
        <v>2.0</v>
      </c>
    </row>
    <row r="515">
      <c r="A515" s="21" t="s">
        <v>943</v>
      </c>
      <c r="B515" s="21">
        <v>1.0</v>
      </c>
      <c r="C515" s="21">
        <v>0.0</v>
      </c>
      <c r="D515" s="21">
        <v>1.0</v>
      </c>
    </row>
    <row r="516">
      <c r="A516" s="21" t="s">
        <v>975</v>
      </c>
      <c r="B516" s="21">
        <v>2.0</v>
      </c>
      <c r="C516" s="21">
        <v>1.0</v>
      </c>
      <c r="D516" s="21">
        <v>0.0</v>
      </c>
    </row>
    <row r="517">
      <c r="A517" s="21" t="s">
        <v>1027</v>
      </c>
      <c r="B517" s="21">
        <v>2.0</v>
      </c>
      <c r="C517" s="21">
        <v>0.0</v>
      </c>
      <c r="D517" s="21">
        <v>0.0</v>
      </c>
    </row>
    <row r="518">
      <c r="A518" s="21" t="s">
        <v>1075</v>
      </c>
      <c r="B518" s="21">
        <v>2.0</v>
      </c>
      <c r="C518" s="21">
        <v>0.0</v>
      </c>
      <c r="D518" s="21">
        <v>2.0</v>
      </c>
    </row>
    <row r="519">
      <c r="A519" s="21" t="s">
        <v>1107</v>
      </c>
      <c r="B519" s="21">
        <v>0.0</v>
      </c>
      <c r="C519" s="21">
        <v>0.0</v>
      </c>
      <c r="D519" s="21">
        <v>1.0</v>
      </c>
    </row>
    <row r="520">
      <c r="A520" s="21" t="s">
        <v>1112</v>
      </c>
      <c r="B520" s="21">
        <v>0.0</v>
      </c>
      <c r="C520" s="21">
        <v>1.0</v>
      </c>
      <c r="D520" s="21">
        <v>1.0</v>
      </c>
    </row>
    <row r="521">
      <c r="A521" s="21" t="s">
        <v>1113</v>
      </c>
      <c r="B521" s="21">
        <v>0.0</v>
      </c>
      <c r="C521" s="21">
        <v>1.0</v>
      </c>
      <c r="D521" s="21">
        <v>1.0</v>
      </c>
    </row>
    <row r="522">
      <c r="A522" s="21" t="s">
        <v>1114</v>
      </c>
      <c r="B522" s="21">
        <v>0.0</v>
      </c>
      <c r="C522" s="21">
        <v>1.0</v>
      </c>
      <c r="D522" s="21">
        <v>2.0</v>
      </c>
    </row>
    <row r="523">
      <c r="A523" s="21" t="s">
        <v>1116</v>
      </c>
      <c r="B523" s="21">
        <v>2.0</v>
      </c>
      <c r="C523" s="21">
        <v>2.0</v>
      </c>
      <c r="D523" s="21">
        <v>2.0</v>
      </c>
    </row>
    <row r="524">
      <c r="A524" s="21" t="s">
        <v>1117</v>
      </c>
      <c r="B524" s="21">
        <v>0.0</v>
      </c>
      <c r="C524" s="21">
        <v>2.0</v>
      </c>
      <c r="D524" s="21">
        <v>2.0</v>
      </c>
    </row>
    <row r="525">
      <c r="A525" s="21" t="s">
        <v>1118</v>
      </c>
      <c r="B525" s="21">
        <v>1.0</v>
      </c>
      <c r="C525" s="21">
        <v>0.0</v>
      </c>
      <c r="D525" s="21">
        <v>1.0</v>
      </c>
    </row>
    <row r="526">
      <c r="A526" s="21" t="s">
        <v>1119</v>
      </c>
      <c r="B526" s="21">
        <v>0.0</v>
      </c>
      <c r="C526" s="21">
        <v>2.0</v>
      </c>
      <c r="D526" s="21">
        <v>2.0</v>
      </c>
    </row>
    <row r="527">
      <c r="A527" s="21" t="s">
        <v>1120</v>
      </c>
      <c r="B527" s="21">
        <v>1.0</v>
      </c>
      <c r="C527" s="21">
        <v>1.0</v>
      </c>
      <c r="D527" s="21">
        <v>0.0</v>
      </c>
    </row>
    <row r="528">
      <c r="A528" s="21" t="s">
        <v>1121</v>
      </c>
      <c r="B528" s="21">
        <v>1.0</v>
      </c>
      <c r="C528" s="21">
        <v>1.0</v>
      </c>
      <c r="D528" s="21">
        <v>0.0</v>
      </c>
    </row>
    <row r="529">
      <c r="A529" s="21" t="s">
        <v>1122</v>
      </c>
      <c r="B529" s="21">
        <v>0.0</v>
      </c>
      <c r="C529" s="21">
        <v>0.0</v>
      </c>
      <c r="D529" s="21">
        <v>1.0</v>
      </c>
    </row>
    <row r="530">
      <c r="A530" s="21" t="s">
        <v>1124</v>
      </c>
      <c r="B530" s="21">
        <v>1.0</v>
      </c>
      <c r="C530" s="21">
        <v>1.0</v>
      </c>
      <c r="D530" s="21">
        <v>0.0</v>
      </c>
    </row>
    <row r="531">
      <c r="A531" s="21" t="s">
        <v>1125</v>
      </c>
      <c r="B531" s="21">
        <v>0.0</v>
      </c>
      <c r="C531" s="21">
        <v>0.0</v>
      </c>
      <c r="D531" s="21">
        <v>1.0</v>
      </c>
    </row>
    <row r="532">
      <c r="A532" s="21" t="s">
        <v>1127</v>
      </c>
      <c r="B532" s="21">
        <v>1.0</v>
      </c>
      <c r="C532" s="21">
        <v>0.0</v>
      </c>
      <c r="D532" s="21">
        <v>0.0</v>
      </c>
    </row>
    <row r="533">
      <c r="A533" s="21" t="s">
        <v>1128</v>
      </c>
      <c r="B533" s="21">
        <v>0.0</v>
      </c>
      <c r="C533" s="21">
        <v>0.0</v>
      </c>
      <c r="D533" s="21">
        <v>2.0</v>
      </c>
    </row>
    <row r="534">
      <c r="A534" s="21" t="s">
        <v>1129</v>
      </c>
      <c r="B534" s="21">
        <v>0.0</v>
      </c>
      <c r="C534" s="21">
        <v>0.0</v>
      </c>
      <c r="D534" s="21">
        <v>1.0</v>
      </c>
    </row>
    <row r="535">
      <c r="A535" s="21" t="s">
        <v>1130</v>
      </c>
      <c r="B535" s="21">
        <v>1.0</v>
      </c>
      <c r="C535" s="21">
        <v>1.0</v>
      </c>
      <c r="D535" s="21">
        <v>0.0</v>
      </c>
    </row>
    <row r="536">
      <c r="A536" s="21" t="s">
        <v>1132</v>
      </c>
      <c r="B536" s="21">
        <v>1.0</v>
      </c>
      <c r="C536" s="21">
        <v>0.0</v>
      </c>
      <c r="D536" s="21">
        <v>1.0</v>
      </c>
    </row>
    <row r="537">
      <c r="A537" s="21" t="s">
        <v>1133</v>
      </c>
      <c r="B537" s="21">
        <v>1.0</v>
      </c>
      <c r="C537" s="21">
        <v>1.0</v>
      </c>
      <c r="D537" s="21">
        <v>0.0</v>
      </c>
    </row>
    <row r="538">
      <c r="A538" s="21" t="s">
        <v>1134</v>
      </c>
      <c r="B538" s="21">
        <v>0.0</v>
      </c>
      <c r="C538" s="21">
        <v>0.0</v>
      </c>
      <c r="D538" s="21">
        <v>2.0</v>
      </c>
    </row>
    <row r="539">
      <c r="A539" s="21" t="s">
        <v>1136</v>
      </c>
      <c r="B539" s="21">
        <v>2.0</v>
      </c>
      <c r="C539" s="21">
        <v>0.0</v>
      </c>
      <c r="D539" s="21">
        <v>0.0</v>
      </c>
    </row>
    <row r="540">
      <c r="A540" s="21" t="s">
        <v>1137</v>
      </c>
      <c r="B540" s="21">
        <v>0.0</v>
      </c>
      <c r="C540" s="21">
        <v>0.0</v>
      </c>
      <c r="D540" s="21">
        <v>1.0</v>
      </c>
    </row>
    <row r="541">
      <c r="A541" s="21" t="s">
        <v>1138</v>
      </c>
      <c r="B541" s="21">
        <v>1.0</v>
      </c>
      <c r="C541" s="21">
        <v>0.0</v>
      </c>
      <c r="D541" s="21">
        <v>0.0</v>
      </c>
    </row>
    <row r="542">
      <c r="A542" s="21" t="s">
        <v>1139</v>
      </c>
      <c r="B542" s="21">
        <v>0.0</v>
      </c>
      <c r="C542" s="21">
        <v>1.0</v>
      </c>
      <c r="D542" s="21">
        <v>1.0</v>
      </c>
    </row>
    <row r="543">
      <c r="A543" s="21" t="s">
        <v>1140</v>
      </c>
      <c r="B543" s="21">
        <v>2.0</v>
      </c>
      <c r="C543" s="21">
        <v>0.0</v>
      </c>
      <c r="D543" s="21">
        <v>2.0</v>
      </c>
    </row>
    <row r="544">
      <c r="A544" s="21" t="s">
        <v>1142</v>
      </c>
      <c r="B544" s="21">
        <v>1.0</v>
      </c>
      <c r="C544" s="21">
        <v>0.0</v>
      </c>
      <c r="D544" s="21">
        <v>0.0</v>
      </c>
    </row>
    <row r="545">
      <c r="A545" s="21" t="s">
        <v>1143</v>
      </c>
      <c r="B545" s="21">
        <v>1.0</v>
      </c>
      <c r="C545" s="21">
        <v>1.0</v>
      </c>
      <c r="D545" s="21">
        <v>0.0</v>
      </c>
    </row>
    <row r="546">
      <c r="A546" s="21" t="s">
        <v>1144</v>
      </c>
      <c r="B546" s="21">
        <v>2.0</v>
      </c>
      <c r="C546" s="21">
        <v>1.0</v>
      </c>
      <c r="D546" s="21">
        <v>0.0</v>
      </c>
    </row>
    <row r="547">
      <c r="A547" s="21" t="s">
        <v>1145</v>
      </c>
      <c r="B547" s="21">
        <v>0.0</v>
      </c>
      <c r="C547" s="21">
        <v>1.0</v>
      </c>
      <c r="D547" s="21">
        <v>1.0</v>
      </c>
    </row>
    <row r="548">
      <c r="A548" s="21" t="s">
        <v>1146</v>
      </c>
      <c r="B548" s="21">
        <v>1.0</v>
      </c>
      <c r="C548" s="21">
        <v>0.0</v>
      </c>
      <c r="D548" s="21">
        <v>1.0</v>
      </c>
    </row>
    <row r="549">
      <c r="A549" s="21" t="s">
        <v>1147</v>
      </c>
      <c r="B549" s="21">
        <v>0.0</v>
      </c>
      <c r="C549" s="21">
        <v>2.0</v>
      </c>
      <c r="D549" s="21">
        <v>2.0</v>
      </c>
    </row>
    <row r="550">
      <c r="A550" s="21" t="s">
        <v>1149</v>
      </c>
      <c r="B550" s="21">
        <v>2.0</v>
      </c>
      <c r="C550" s="21">
        <v>1.0</v>
      </c>
      <c r="D550" s="21">
        <v>0.0</v>
      </c>
    </row>
    <row r="551">
      <c r="A551" s="21" t="s">
        <v>1151</v>
      </c>
      <c r="B551" s="21">
        <v>1.0</v>
      </c>
      <c r="C551" s="21">
        <v>1.0</v>
      </c>
      <c r="D551" s="21">
        <v>0.0</v>
      </c>
    </row>
    <row r="552">
      <c r="A552" s="21" t="s">
        <v>1153</v>
      </c>
      <c r="B552" s="21">
        <v>0.0</v>
      </c>
      <c r="C552" s="21">
        <v>1.0</v>
      </c>
      <c r="D552" s="21">
        <v>1.0</v>
      </c>
    </row>
    <row r="553">
      <c r="A553" s="21" t="s">
        <v>1154</v>
      </c>
      <c r="B553" s="21">
        <v>0.0</v>
      </c>
      <c r="C553" s="21">
        <v>0.0</v>
      </c>
      <c r="D553" s="21">
        <v>2.0</v>
      </c>
    </row>
    <row r="554">
      <c r="A554" s="21" t="s">
        <v>1157</v>
      </c>
      <c r="B554" s="21">
        <v>1.0</v>
      </c>
      <c r="C554" s="21">
        <v>1.0</v>
      </c>
      <c r="D554" s="21">
        <v>0.0</v>
      </c>
    </row>
    <row r="555">
      <c r="A555" s="21" t="s">
        <v>1158</v>
      </c>
      <c r="B555" s="21">
        <v>0.0</v>
      </c>
      <c r="C555" s="21">
        <v>1.0</v>
      </c>
      <c r="D555" s="21">
        <v>1.0</v>
      </c>
    </row>
    <row r="556">
      <c r="A556" s="21" t="s">
        <v>1159</v>
      </c>
      <c r="B556" s="21">
        <v>0.0</v>
      </c>
      <c r="C556" s="21">
        <v>1.0</v>
      </c>
      <c r="D556" s="21">
        <v>1.0</v>
      </c>
    </row>
    <row r="557">
      <c r="A557" s="21" t="s">
        <v>1160</v>
      </c>
      <c r="B557" s="21">
        <v>1.0</v>
      </c>
      <c r="C557" s="21">
        <v>1.0</v>
      </c>
      <c r="D557" s="21">
        <v>0.0</v>
      </c>
    </row>
    <row r="558">
      <c r="A558" s="21" t="s">
        <v>1161</v>
      </c>
      <c r="B558" s="21">
        <v>0.0</v>
      </c>
      <c r="C558" s="21">
        <v>1.0</v>
      </c>
      <c r="D558" s="21">
        <v>1.0</v>
      </c>
    </row>
    <row r="559">
      <c r="A559" s="21" t="s">
        <v>1162</v>
      </c>
      <c r="B559" s="21">
        <v>0.0</v>
      </c>
      <c r="C559" s="21">
        <v>1.0</v>
      </c>
      <c r="D559" s="21">
        <v>0.0</v>
      </c>
    </row>
    <row r="560">
      <c r="A560" s="21" t="s">
        <v>1164</v>
      </c>
      <c r="B560" s="21">
        <v>0.0</v>
      </c>
      <c r="C560" s="21">
        <v>1.0</v>
      </c>
      <c r="D560" s="21">
        <v>0.0</v>
      </c>
    </row>
    <row r="561">
      <c r="A561" s="21" t="s">
        <v>1165</v>
      </c>
      <c r="B561" s="21">
        <v>0.0</v>
      </c>
      <c r="C561" s="21">
        <v>0.0</v>
      </c>
      <c r="D561" s="21">
        <v>1.0</v>
      </c>
    </row>
    <row r="562">
      <c r="A562" s="21" t="s">
        <v>1166</v>
      </c>
      <c r="B562" s="21">
        <v>1.0</v>
      </c>
      <c r="C562" s="21">
        <v>1.0</v>
      </c>
      <c r="D562" s="21">
        <v>0.0</v>
      </c>
    </row>
    <row r="563">
      <c r="A563" s="21" t="s">
        <v>1167</v>
      </c>
      <c r="B563" s="21">
        <v>0.0</v>
      </c>
      <c r="C563" s="21">
        <v>1.0</v>
      </c>
      <c r="D563" s="21">
        <v>1.0</v>
      </c>
    </row>
    <row r="564">
      <c r="A564" s="21" t="s">
        <v>1168</v>
      </c>
      <c r="B564" s="21">
        <v>0.0</v>
      </c>
      <c r="C564" s="21">
        <v>1.0</v>
      </c>
      <c r="D564" s="21">
        <v>1.0</v>
      </c>
    </row>
    <row r="565">
      <c r="A565" s="21" t="s">
        <v>1170</v>
      </c>
      <c r="B565" s="21">
        <v>1.0</v>
      </c>
      <c r="C565" s="21">
        <v>1.0</v>
      </c>
      <c r="D565" s="21">
        <v>0.0</v>
      </c>
    </row>
    <row r="566">
      <c r="A566" s="21" t="s">
        <v>1171</v>
      </c>
      <c r="B566" s="21">
        <v>0.0</v>
      </c>
      <c r="C566" s="21">
        <v>2.0</v>
      </c>
      <c r="D566" s="21">
        <v>0.0</v>
      </c>
    </row>
    <row r="567">
      <c r="A567" s="21" t="s">
        <v>1172</v>
      </c>
      <c r="B567" s="21">
        <v>1.0</v>
      </c>
      <c r="C567" s="21">
        <v>1.0</v>
      </c>
      <c r="D567" s="21">
        <v>0.0</v>
      </c>
    </row>
    <row r="568">
      <c r="A568" s="21" t="s">
        <v>1174</v>
      </c>
      <c r="B568" s="21">
        <v>1.0</v>
      </c>
      <c r="C568" s="21">
        <v>0.0</v>
      </c>
      <c r="D568" s="21">
        <v>0.0</v>
      </c>
    </row>
    <row r="569">
      <c r="A569" s="21" t="s">
        <v>1175</v>
      </c>
      <c r="B569" s="21">
        <v>0.0</v>
      </c>
      <c r="C569" s="21">
        <v>0.0</v>
      </c>
      <c r="D569" s="21">
        <v>2.0</v>
      </c>
    </row>
    <row r="570">
      <c r="A570" s="21" t="s">
        <v>1176</v>
      </c>
      <c r="B570" s="21">
        <v>2.0</v>
      </c>
      <c r="C570" s="21">
        <v>2.0</v>
      </c>
      <c r="D570" s="21">
        <v>2.0</v>
      </c>
    </row>
    <row r="571">
      <c r="A571" s="21" t="s">
        <v>1177</v>
      </c>
      <c r="B571" s="21">
        <v>1.0</v>
      </c>
      <c r="C571" s="21">
        <v>1.0</v>
      </c>
      <c r="D571" s="21">
        <v>0.0</v>
      </c>
    </row>
    <row r="572">
      <c r="A572" s="21" t="s">
        <v>1178</v>
      </c>
      <c r="B572" s="21">
        <v>1.0</v>
      </c>
      <c r="C572" s="21">
        <v>0.0</v>
      </c>
      <c r="D572" s="21">
        <v>0.0</v>
      </c>
    </row>
    <row r="573">
      <c r="A573" s="21" t="s">
        <v>1179</v>
      </c>
      <c r="B573" s="21">
        <v>0.0</v>
      </c>
      <c r="C573" s="21">
        <v>1.0</v>
      </c>
      <c r="D573" s="21">
        <v>0.0</v>
      </c>
    </row>
    <row r="574">
      <c r="A574" s="21" t="s">
        <v>1180</v>
      </c>
      <c r="B574" s="21">
        <v>0.0</v>
      </c>
      <c r="C574" s="21">
        <v>1.0</v>
      </c>
      <c r="D574" s="21">
        <v>1.0</v>
      </c>
    </row>
    <row r="575">
      <c r="A575" s="21" t="s">
        <v>1181</v>
      </c>
      <c r="B575" s="21">
        <v>0.0</v>
      </c>
      <c r="C575" s="21">
        <v>0.0</v>
      </c>
      <c r="D575" s="21">
        <v>2.0</v>
      </c>
    </row>
    <row r="576">
      <c r="A576" s="21" t="s">
        <v>1182</v>
      </c>
      <c r="B576" s="21">
        <v>0.0</v>
      </c>
      <c r="C576" s="21">
        <v>0.0</v>
      </c>
      <c r="D576" s="21">
        <v>1.0</v>
      </c>
    </row>
    <row r="577">
      <c r="A577" s="21" t="s">
        <v>1184</v>
      </c>
      <c r="B577" s="21">
        <v>1.0</v>
      </c>
      <c r="C577" s="21">
        <v>1.0</v>
      </c>
      <c r="D577" s="21">
        <v>0.0</v>
      </c>
    </row>
    <row r="578">
      <c r="A578" s="21" t="s">
        <v>1185</v>
      </c>
      <c r="B578" s="21">
        <v>1.0</v>
      </c>
      <c r="C578" s="21">
        <v>0.0</v>
      </c>
      <c r="D578" s="21">
        <v>0.0</v>
      </c>
    </row>
    <row r="579">
      <c r="A579" s="21" t="s">
        <v>1186</v>
      </c>
      <c r="B579" s="21">
        <v>2.0</v>
      </c>
      <c r="C579" s="21">
        <v>1.0</v>
      </c>
      <c r="D579" s="21">
        <v>0.0</v>
      </c>
    </row>
    <row r="580">
      <c r="A580" s="21" t="s">
        <v>1187</v>
      </c>
      <c r="B580" s="21">
        <v>0.0</v>
      </c>
      <c r="C580" s="21">
        <v>1.0</v>
      </c>
      <c r="D580" s="21">
        <v>1.0</v>
      </c>
    </row>
    <row r="581">
      <c r="A581" s="21" t="s">
        <v>1188</v>
      </c>
      <c r="B581" s="21">
        <v>1.0</v>
      </c>
      <c r="C581" s="21">
        <v>0.0</v>
      </c>
      <c r="D581" s="21">
        <v>1.0</v>
      </c>
    </row>
    <row r="582">
      <c r="A582" s="21" t="s">
        <v>1189</v>
      </c>
      <c r="B582" s="21">
        <v>1.0</v>
      </c>
      <c r="C582" s="21">
        <v>1.0</v>
      </c>
      <c r="D582" s="21">
        <v>0.0</v>
      </c>
    </row>
    <row r="583">
      <c r="A583" s="21" t="s">
        <v>1190</v>
      </c>
      <c r="B583" s="21">
        <v>0.0</v>
      </c>
      <c r="C583" s="21">
        <v>0.0</v>
      </c>
      <c r="D583" s="21">
        <v>1.0</v>
      </c>
    </row>
    <row r="584">
      <c r="A584" s="21" t="s">
        <v>1192</v>
      </c>
      <c r="B584" s="21">
        <v>0.0</v>
      </c>
      <c r="C584" s="21">
        <v>2.0</v>
      </c>
      <c r="D584" s="21">
        <v>2.0</v>
      </c>
    </row>
    <row r="585">
      <c r="A585" s="21" t="s">
        <v>1195</v>
      </c>
      <c r="B585" s="21">
        <v>2.0</v>
      </c>
      <c r="C585" s="21">
        <v>0.0</v>
      </c>
      <c r="D585" s="21">
        <v>2.0</v>
      </c>
    </row>
    <row r="586">
      <c r="A586" s="21" t="s">
        <v>1198</v>
      </c>
      <c r="B586" s="21">
        <v>0.0</v>
      </c>
      <c r="C586" s="21">
        <v>2.0</v>
      </c>
      <c r="D586" s="21">
        <v>2.0</v>
      </c>
    </row>
    <row r="587">
      <c r="A587" s="21" t="s">
        <v>1199</v>
      </c>
      <c r="B587" s="21">
        <v>0.0</v>
      </c>
      <c r="C587" s="21">
        <v>0.0</v>
      </c>
      <c r="D587" s="21">
        <v>2.0</v>
      </c>
    </row>
    <row r="588">
      <c r="A588" s="21" t="s">
        <v>1200</v>
      </c>
      <c r="B588" s="21">
        <v>0.0</v>
      </c>
      <c r="C588" s="21">
        <v>0.0</v>
      </c>
      <c r="D588" s="21">
        <v>1.0</v>
      </c>
    </row>
    <row r="589">
      <c r="A589" s="21" t="s">
        <v>1201</v>
      </c>
      <c r="B589" s="21">
        <v>1.0</v>
      </c>
      <c r="C589" s="21">
        <v>0.0</v>
      </c>
      <c r="D589" s="21">
        <v>0.0</v>
      </c>
    </row>
    <row r="590">
      <c r="A590" s="21" t="s">
        <v>1202</v>
      </c>
      <c r="B590" s="21">
        <v>1.0</v>
      </c>
      <c r="C590" s="21">
        <v>0.0</v>
      </c>
      <c r="D590" s="21">
        <v>0.0</v>
      </c>
    </row>
    <row r="591">
      <c r="A591" s="21" t="s">
        <v>1203</v>
      </c>
      <c r="B591" s="21">
        <v>1.0</v>
      </c>
      <c r="C591" s="21">
        <v>0.0</v>
      </c>
      <c r="D591" s="21">
        <v>1.0</v>
      </c>
    </row>
    <row r="592">
      <c r="A592" s="21" t="s">
        <v>1204</v>
      </c>
      <c r="B592" s="21">
        <v>0.0</v>
      </c>
      <c r="C592" s="21">
        <v>2.0</v>
      </c>
      <c r="D592" s="21">
        <v>2.0</v>
      </c>
    </row>
    <row r="593">
      <c r="A593" s="21" t="s">
        <v>1206</v>
      </c>
      <c r="B593" s="21">
        <v>0.0</v>
      </c>
      <c r="C593" s="21">
        <v>1.0</v>
      </c>
      <c r="D593" s="21">
        <v>1.0</v>
      </c>
    </row>
    <row r="594">
      <c r="A594" s="21" t="s">
        <v>1207</v>
      </c>
      <c r="B594" s="21">
        <v>1.0</v>
      </c>
      <c r="C594" s="21">
        <v>1.0</v>
      </c>
      <c r="D594" s="21">
        <v>0.0</v>
      </c>
    </row>
    <row r="595">
      <c r="A595" s="21" t="s">
        <v>1208</v>
      </c>
      <c r="B595" s="21">
        <v>0.0</v>
      </c>
      <c r="C595" s="21">
        <v>1.0</v>
      </c>
      <c r="D595" s="21">
        <v>1.0</v>
      </c>
    </row>
    <row r="596">
      <c r="A596" s="21" t="s">
        <v>1209</v>
      </c>
      <c r="B596" s="21">
        <v>0.0</v>
      </c>
      <c r="C596" s="21">
        <v>1.0</v>
      </c>
      <c r="D596" s="21">
        <v>1.0</v>
      </c>
    </row>
    <row r="597">
      <c r="A597" s="21" t="s">
        <v>1210</v>
      </c>
      <c r="B597" s="21">
        <v>0.0</v>
      </c>
      <c r="C597" s="21">
        <v>2.0</v>
      </c>
      <c r="D597" s="21">
        <v>2.0</v>
      </c>
    </row>
    <row r="598">
      <c r="A598" s="21" t="s">
        <v>1211</v>
      </c>
      <c r="B598" s="21">
        <v>0.0</v>
      </c>
      <c r="C598" s="21">
        <v>1.0</v>
      </c>
      <c r="D598" s="21">
        <v>2.0</v>
      </c>
    </row>
    <row r="599">
      <c r="A599" s="21" t="s">
        <v>1212</v>
      </c>
      <c r="B599" s="21">
        <v>0.0</v>
      </c>
      <c r="C599" s="21">
        <v>1.0</v>
      </c>
      <c r="D599" s="21">
        <v>1.0</v>
      </c>
    </row>
    <row r="600">
      <c r="A600" s="21" t="s">
        <v>1213</v>
      </c>
      <c r="B600" s="21">
        <v>0.0</v>
      </c>
      <c r="C600" s="21">
        <v>0.0</v>
      </c>
      <c r="D600" s="21">
        <v>1.0</v>
      </c>
    </row>
    <row r="601">
      <c r="A601" s="21" t="s">
        <v>1215</v>
      </c>
      <c r="B601" s="21">
        <v>2.0</v>
      </c>
      <c r="C601" s="21">
        <v>1.0</v>
      </c>
      <c r="D601" s="21">
        <v>0.0</v>
      </c>
    </row>
    <row r="602">
      <c r="A602" s="21" t="s">
        <v>1216</v>
      </c>
      <c r="B602" s="21">
        <v>1.0</v>
      </c>
      <c r="C602" s="21">
        <v>1.0</v>
      </c>
      <c r="D602" s="21">
        <v>0.0</v>
      </c>
    </row>
    <row r="603">
      <c r="A603" s="21" t="s">
        <v>1217</v>
      </c>
      <c r="B603" s="21">
        <v>0.0</v>
      </c>
      <c r="C603" s="21">
        <v>2.0</v>
      </c>
      <c r="D603" s="21">
        <v>0.0</v>
      </c>
    </row>
    <row r="604">
      <c r="A604" s="21" t="s">
        <v>1219</v>
      </c>
      <c r="B604" s="21">
        <v>0.0</v>
      </c>
      <c r="C604" s="21">
        <v>0.0</v>
      </c>
      <c r="D604" s="21">
        <v>1.0</v>
      </c>
    </row>
    <row r="605">
      <c r="A605" s="21" t="s">
        <v>1220</v>
      </c>
      <c r="B605" s="21">
        <v>0.0</v>
      </c>
      <c r="C605" s="21">
        <v>1.0</v>
      </c>
      <c r="D605" s="21">
        <v>1.0</v>
      </c>
    </row>
    <row r="606">
      <c r="A606" s="21" t="s">
        <v>1221</v>
      </c>
      <c r="B606" s="21">
        <v>0.0</v>
      </c>
      <c r="C606" s="21">
        <v>0.0</v>
      </c>
      <c r="D606" s="21">
        <v>2.0</v>
      </c>
    </row>
    <row r="607">
      <c r="A607" s="21" t="s">
        <v>1223</v>
      </c>
      <c r="B607" s="21">
        <v>2.0</v>
      </c>
      <c r="C607" s="21">
        <v>0.0</v>
      </c>
      <c r="D607" s="21">
        <v>2.0</v>
      </c>
    </row>
    <row r="608">
      <c r="A608" s="21" t="s">
        <v>1224</v>
      </c>
      <c r="B608" s="21">
        <v>1.0</v>
      </c>
      <c r="C608" s="21">
        <v>0.0</v>
      </c>
      <c r="D608" s="21">
        <v>1.0</v>
      </c>
    </row>
    <row r="609">
      <c r="A609" s="21" t="s">
        <v>1225</v>
      </c>
      <c r="B609" s="21">
        <v>2.0</v>
      </c>
      <c r="C609" s="21">
        <v>0.0</v>
      </c>
      <c r="D609" s="21">
        <v>0.0</v>
      </c>
    </row>
    <row r="610">
      <c r="A610" s="21" t="s">
        <v>1226</v>
      </c>
      <c r="B610" s="21">
        <v>1.0</v>
      </c>
      <c r="C610" s="21">
        <v>0.0</v>
      </c>
      <c r="D610" s="21">
        <v>0.0</v>
      </c>
    </row>
    <row r="611">
      <c r="A611" s="21" t="s">
        <v>1227</v>
      </c>
      <c r="B611" s="21">
        <v>0.0</v>
      </c>
      <c r="C611" s="21">
        <v>1.0</v>
      </c>
      <c r="D611" s="21">
        <v>1.0</v>
      </c>
    </row>
    <row r="612">
      <c r="A612" s="21" t="s">
        <v>1228</v>
      </c>
      <c r="B612" s="21">
        <v>2.0</v>
      </c>
      <c r="C612" s="21">
        <v>0.0</v>
      </c>
      <c r="D612" s="21">
        <v>2.0</v>
      </c>
    </row>
    <row r="613">
      <c r="A613" s="21" t="s">
        <v>1229</v>
      </c>
      <c r="B613" s="21">
        <v>1.0</v>
      </c>
      <c r="C613" s="21">
        <v>1.0</v>
      </c>
      <c r="D613" s="21">
        <v>0.0</v>
      </c>
    </row>
    <row r="614">
      <c r="A614" s="21" t="s">
        <v>1230</v>
      </c>
      <c r="B614" s="21">
        <v>1.0</v>
      </c>
      <c r="C614" s="21">
        <v>0.0</v>
      </c>
      <c r="D614" s="21">
        <v>0.0</v>
      </c>
    </row>
    <row r="615">
      <c r="A615" s="21" t="s">
        <v>1232</v>
      </c>
      <c r="B615" s="21">
        <v>2.0</v>
      </c>
      <c r="C615" s="21">
        <v>0.0</v>
      </c>
      <c r="D615" s="21">
        <v>2.0</v>
      </c>
    </row>
    <row r="616">
      <c r="A616" s="21" t="s">
        <v>1233</v>
      </c>
      <c r="B616" s="21">
        <v>0.0</v>
      </c>
      <c r="C616" s="21">
        <v>1.0</v>
      </c>
      <c r="D616" s="21">
        <v>1.0</v>
      </c>
    </row>
    <row r="617">
      <c r="A617" s="21" t="s">
        <v>1234</v>
      </c>
      <c r="B617" s="21">
        <v>0.0</v>
      </c>
      <c r="C617" s="21">
        <v>2.0</v>
      </c>
      <c r="D617" s="21">
        <v>2.0</v>
      </c>
    </row>
    <row r="618">
      <c r="A618" s="21" t="s">
        <v>1235</v>
      </c>
      <c r="B618" s="21">
        <v>1.0</v>
      </c>
      <c r="C618" s="21">
        <v>1.0</v>
      </c>
      <c r="D618" s="21">
        <v>0.0</v>
      </c>
    </row>
    <row r="619">
      <c r="A619" s="21" t="s">
        <v>1236</v>
      </c>
      <c r="B619" s="21">
        <v>1.0</v>
      </c>
      <c r="C619" s="21">
        <v>0.0</v>
      </c>
      <c r="D619" s="21">
        <v>1.0</v>
      </c>
    </row>
    <row r="620">
      <c r="A620" s="21" t="s">
        <v>1237</v>
      </c>
      <c r="B620" s="21">
        <v>0.0</v>
      </c>
      <c r="C620" s="21">
        <v>1.0</v>
      </c>
      <c r="D620" s="21">
        <v>1.0</v>
      </c>
    </row>
    <row r="621">
      <c r="A621" s="21" t="s">
        <v>1238</v>
      </c>
      <c r="B621" s="21">
        <v>0.0</v>
      </c>
      <c r="C621" s="21">
        <v>0.0</v>
      </c>
      <c r="D621" s="21">
        <v>1.0</v>
      </c>
    </row>
    <row r="622">
      <c r="A622" s="21" t="s">
        <v>1239</v>
      </c>
      <c r="B622" s="21">
        <v>0.0</v>
      </c>
      <c r="C622" s="21">
        <v>0.0</v>
      </c>
      <c r="D622" s="21">
        <v>2.0</v>
      </c>
    </row>
    <row r="623">
      <c r="A623" s="21" t="s">
        <v>1240</v>
      </c>
      <c r="B623" s="21">
        <v>0.0</v>
      </c>
      <c r="C623" s="21">
        <v>1.0</v>
      </c>
      <c r="D623" s="21">
        <v>1.0</v>
      </c>
    </row>
    <row r="624">
      <c r="A624" s="21" t="s">
        <v>1242</v>
      </c>
      <c r="B624" s="21">
        <v>1.0</v>
      </c>
      <c r="C624" s="21">
        <v>1.0</v>
      </c>
      <c r="D624" s="21">
        <v>0.0</v>
      </c>
    </row>
    <row r="625">
      <c r="A625" s="21" t="s">
        <v>1243</v>
      </c>
      <c r="B625" s="21">
        <v>0.0</v>
      </c>
      <c r="C625" s="21">
        <v>1.0</v>
      </c>
      <c r="D625" s="21">
        <v>1.0</v>
      </c>
    </row>
    <row r="626">
      <c r="A626" s="21" t="s">
        <v>1244</v>
      </c>
      <c r="B626" s="21">
        <v>2.0</v>
      </c>
      <c r="C626" s="21">
        <v>1.0</v>
      </c>
      <c r="D626" s="21">
        <v>0.0</v>
      </c>
    </row>
    <row r="627">
      <c r="A627" s="21" t="s">
        <v>1245</v>
      </c>
      <c r="B627" s="21">
        <v>1.0</v>
      </c>
      <c r="C627" s="21">
        <v>0.0</v>
      </c>
      <c r="D627" s="21">
        <v>0.0</v>
      </c>
    </row>
    <row r="628">
      <c r="A628" s="21" t="s">
        <v>1246</v>
      </c>
      <c r="B628" s="21">
        <v>2.0</v>
      </c>
      <c r="C628" s="21">
        <v>1.0</v>
      </c>
      <c r="D628" s="21">
        <v>0.0</v>
      </c>
    </row>
    <row r="629">
      <c r="A629" s="21" t="s">
        <v>1247</v>
      </c>
      <c r="B629" s="21">
        <v>0.0</v>
      </c>
      <c r="C629" s="21">
        <v>1.0</v>
      </c>
      <c r="D629" s="21">
        <v>1.0</v>
      </c>
    </row>
    <row r="630">
      <c r="A630" s="21" t="s">
        <v>1248</v>
      </c>
      <c r="B630" s="21">
        <v>0.0</v>
      </c>
      <c r="C630" s="21">
        <v>1.0</v>
      </c>
      <c r="D630" s="21">
        <v>1.0</v>
      </c>
    </row>
    <row r="631">
      <c r="A631" s="21" t="s">
        <v>1249</v>
      </c>
      <c r="B631" s="21">
        <v>0.0</v>
      </c>
      <c r="C631" s="21">
        <v>0.0</v>
      </c>
      <c r="D631" s="21">
        <v>1.0</v>
      </c>
    </row>
    <row r="632">
      <c r="A632" s="21" t="s">
        <v>1250</v>
      </c>
      <c r="B632" s="21">
        <v>1.0</v>
      </c>
      <c r="C632" s="21">
        <v>0.0</v>
      </c>
      <c r="D632" s="21">
        <v>0.0</v>
      </c>
    </row>
    <row r="633">
      <c r="A633" s="21" t="s">
        <v>1251</v>
      </c>
      <c r="B633" s="21">
        <v>0.0</v>
      </c>
      <c r="C633" s="21">
        <v>1.0</v>
      </c>
      <c r="D633" s="21">
        <v>1.0</v>
      </c>
    </row>
    <row r="634">
      <c r="A634" s="21" t="s">
        <v>1253</v>
      </c>
      <c r="B634" s="21">
        <v>1.0</v>
      </c>
      <c r="C634" s="21">
        <v>0.0</v>
      </c>
      <c r="D634" s="21">
        <v>0.0</v>
      </c>
    </row>
    <row r="635">
      <c r="A635" s="21" t="s">
        <v>1254</v>
      </c>
      <c r="B635" s="21">
        <v>2.0</v>
      </c>
      <c r="C635" s="21">
        <v>2.0</v>
      </c>
      <c r="D635" s="21">
        <v>0.0</v>
      </c>
    </row>
    <row r="636">
      <c r="A636" s="21" t="s">
        <v>1255</v>
      </c>
      <c r="B636" s="21">
        <v>1.0</v>
      </c>
      <c r="C636" s="21">
        <v>0.0</v>
      </c>
      <c r="D636" s="21">
        <v>1.0</v>
      </c>
    </row>
    <row r="637">
      <c r="A637" s="21" t="s">
        <v>1256</v>
      </c>
      <c r="B637" s="21">
        <v>0.0</v>
      </c>
      <c r="C637" s="21">
        <v>0.0</v>
      </c>
      <c r="D637" s="21">
        <v>1.0</v>
      </c>
    </row>
    <row r="638">
      <c r="A638" s="21" t="s">
        <v>1257</v>
      </c>
      <c r="B638" s="21">
        <v>2.0</v>
      </c>
      <c r="C638" s="21">
        <v>0.0</v>
      </c>
      <c r="D638" s="21">
        <v>2.0</v>
      </c>
    </row>
    <row r="639">
      <c r="A639" s="21" t="s">
        <v>1258</v>
      </c>
      <c r="B639" s="21">
        <v>1.0</v>
      </c>
      <c r="C639" s="21">
        <v>1.0</v>
      </c>
      <c r="D639" s="21">
        <v>0.0</v>
      </c>
    </row>
    <row r="640">
      <c r="A640" s="21" t="s">
        <v>1260</v>
      </c>
      <c r="B640" s="21">
        <v>0.0</v>
      </c>
      <c r="C640" s="21">
        <v>1.0</v>
      </c>
      <c r="D640" s="21">
        <v>1.0</v>
      </c>
    </row>
    <row r="641">
      <c r="A641" s="21" t="s">
        <v>1261</v>
      </c>
      <c r="B641" s="21">
        <v>0.0</v>
      </c>
      <c r="C641" s="21">
        <v>1.0</v>
      </c>
      <c r="D641" s="21">
        <v>1.0</v>
      </c>
    </row>
    <row r="642">
      <c r="A642" s="21" t="s">
        <v>1262</v>
      </c>
      <c r="B642" s="21">
        <v>1.0</v>
      </c>
      <c r="C642" s="21">
        <v>1.0</v>
      </c>
      <c r="D642" s="21">
        <v>0.0</v>
      </c>
    </row>
    <row r="643">
      <c r="A643" s="21" t="s">
        <v>1264</v>
      </c>
      <c r="B643" s="21">
        <v>0.0</v>
      </c>
      <c r="C643" s="21">
        <v>0.0</v>
      </c>
      <c r="D643" s="21">
        <v>1.0</v>
      </c>
    </row>
    <row r="644">
      <c r="A644" s="21" t="s">
        <v>1265</v>
      </c>
      <c r="B644" s="21">
        <v>0.0</v>
      </c>
      <c r="C644" s="21">
        <v>1.0</v>
      </c>
      <c r="D644" s="21">
        <v>2.0</v>
      </c>
    </row>
    <row r="645">
      <c r="A645" s="21" t="s">
        <v>1266</v>
      </c>
      <c r="B645" s="21">
        <v>0.0</v>
      </c>
      <c r="C645" s="21">
        <v>1.0</v>
      </c>
      <c r="D645" s="21">
        <v>0.0</v>
      </c>
    </row>
    <row r="646">
      <c r="A646" s="21" t="s">
        <v>1267</v>
      </c>
      <c r="B646" s="21">
        <v>1.0</v>
      </c>
      <c r="C646" s="21">
        <v>1.0</v>
      </c>
      <c r="D646" s="21">
        <v>0.0</v>
      </c>
    </row>
    <row r="647">
      <c r="A647" s="21" t="s">
        <v>1268</v>
      </c>
      <c r="B647" s="21">
        <v>0.0</v>
      </c>
      <c r="C647" s="21">
        <v>1.0</v>
      </c>
      <c r="D647" s="21">
        <v>1.0</v>
      </c>
    </row>
    <row r="648">
      <c r="A648" s="21" t="s">
        <v>1269</v>
      </c>
      <c r="B648" s="21">
        <v>1.0</v>
      </c>
      <c r="C648" s="21">
        <v>1.0</v>
      </c>
      <c r="D648" s="21">
        <v>0.0</v>
      </c>
    </row>
    <row r="649">
      <c r="A649" s="21" t="s">
        <v>1270</v>
      </c>
      <c r="B649" s="21">
        <v>0.0</v>
      </c>
      <c r="C649" s="21">
        <v>1.0</v>
      </c>
      <c r="D649" s="21">
        <v>1.0</v>
      </c>
    </row>
    <row r="650">
      <c r="A650" s="21" t="s">
        <v>1271</v>
      </c>
      <c r="B650" s="21">
        <v>0.0</v>
      </c>
      <c r="C650" s="21">
        <v>0.0</v>
      </c>
      <c r="D650" s="21">
        <v>1.0</v>
      </c>
    </row>
    <row r="651">
      <c r="A651" s="21" t="s">
        <v>1272</v>
      </c>
      <c r="B651" s="21">
        <v>0.0</v>
      </c>
      <c r="C651" s="21">
        <v>2.0</v>
      </c>
      <c r="D651" s="21">
        <v>2.0</v>
      </c>
    </row>
    <row r="652">
      <c r="A652" s="21" t="s">
        <v>1273</v>
      </c>
      <c r="B652" s="21">
        <v>0.0</v>
      </c>
      <c r="C652" s="21">
        <v>1.0</v>
      </c>
      <c r="D652" s="21">
        <v>1.0</v>
      </c>
    </row>
    <row r="653">
      <c r="A653" s="21" t="s">
        <v>1274</v>
      </c>
      <c r="B653" s="21">
        <v>0.0</v>
      </c>
      <c r="C653" s="21">
        <v>1.0</v>
      </c>
      <c r="D653" s="21">
        <v>1.0</v>
      </c>
    </row>
    <row r="654">
      <c r="A654" s="21" t="s">
        <v>1275</v>
      </c>
      <c r="B654" s="21">
        <v>0.0</v>
      </c>
      <c r="C654" s="21">
        <v>0.0</v>
      </c>
      <c r="D654" s="21">
        <v>1.0</v>
      </c>
    </row>
    <row r="655">
      <c r="A655" s="21" t="s">
        <v>1276</v>
      </c>
      <c r="B655" s="21">
        <v>1.0</v>
      </c>
      <c r="C655" s="21">
        <v>0.0</v>
      </c>
      <c r="D655" s="21">
        <v>0.0</v>
      </c>
    </row>
    <row r="656">
      <c r="A656" s="21" t="s">
        <v>1277</v>
      </c>
      <c r="B656" s="21">
        <v>0.0</v>
      </c>
      <c r="C656" s="21">
        <v>2.0</v>
      </c>
      <c r="D656" s="21">
        <v>2.0</v>
      </c>
    </row>
    <row r="657">
      <c r="A657" s="21" t="s">
        <v>1278</v>
      </c>
      <c r="B657" s="21">
        <v>1.0</v>
      </c>
      <c r="C657" s="21">
        <v>0.0</v>
      </c>
      <c r="D657" s="21">
        <v>0.0</v>
      </c>
    </row>
    <row r="658">
      <c r="A658" s="21" t="s">
        <v>1280</v>
      </c>
      <c r="B658" s="21">
        <v>1.0</v>
      </c>
      <c r="C658" s="21">
        <v>1.0</v>
      </c>
      <c r="D658" s="21">
        <v>0.0</v>
      </c>
    </row>
    <row r="659">
      <c r="A659" s="21" t="s">
        <v>1281</v>
      </c>
      <c r="B659" s="21">
        <v>1.0</v>
      </c>
      <c r="C659" s="21">
        <v>0.0</v>
      </c>
      <c r="D659" s="21">
        <v>0.0</v>
      </c>
    </row>
    <row r="660">
      <c r="A660" s="21" t="s">
        <v>1282</v>
      </c>
      <c r="B660" s="21">
        <v>2.0</v>
      </c>
      <c r="C660" s="21">
        <v>0.0</v>
      </c>
      <c r="D660" s="21">
        <v>0.0</v>
      </c>
    </row>
    <row r="661">
      <c r="A661" s="21" t="s">
        <v>1283</v>
      </c>
      <c r="B661" s="21">
        <v>2.0</v>
      </c>
      <c r="C661" s="21">
        <v>0.0</v>
      </c>
      <c r="D661" s="21">
        <v>2.0</v>
      </c>
    </row>
    <row r="662">
      <c r="A662" s="21" t="s">
        <v>1284</v>
      </c>
      <c r="B662" s="21">
        <v>0.0</v>
      </c>
      <c r="C662" s="21">
        <v>1.0</v>
      </c>
      <c r="D662" s="21">
        <v>1.0</v>
      </c>
    </row>
    <row r="663">
      <c r="A663" s="21" t="s">
        <v>1285</v>
      </c>
      <c r="B663" s="21">
        <v>1.0</v>
      </c>
      <c r="C663" s="21">
        <v>0.0</v>
      </c>
      <c r="D663" s="21">
        <v>0.0</v>
      </c>
    </row>
    <row r="664">
      <c r="A664" s="21" t="s">
        <v>1286</v>
      </c>
      <c r="B664" s="21">
        <v>0.0</v>
      </c>
      <c r="C664" s="21">
        <v>1.0</v>
      </c>
      <c r="D664" s="21">
        <v>1.0</v>
      </c>
    </row>
    <row r="665">
      <c r="A665" s="21" t="s">
        <v>1287</v>
      </c>
      <c r="B665" s="21">
        <v>1.0</v>
      </c>
      <c r="C665" s="21">
        <v>1.0</v>
      </c>
      <c r="D665" s="21">
        <v>0.0</v>
      </c>
    </row>
    <row r="666">
      <c r="A666" s="21" t="s">
        <v>1288</v>
      </c>
      <c r="B666" s="21">
        <v>0.0</v>
      </c>
      <c r="C666" s="21">
        <v>0.0</v>
      </c>
      <c r="D666" s="21">
        <v>1.0</v>
      </c>
    </row>
    <row r="667">
      <c r="A667" s="21" t="s">
        <v>1289</v>
      </c>
      <c r="B667" s="21">
        <v>2.0</v>
      </c>
      <c r="C667" s="21">
        <v>0.0</v>
      </c>
      <c r="D667" s="21">
        <v>0.0</v>
      </c>
    </row>
    <row r="668">
      <c r="A668" s="21" t="s">
        <v>1291</v>
      </c>
      <c r="B668" s="21">
        <v>0.0</v>
      </c>
      <c r="C668" s="21">
        <v>0.0</v>
      </c>
      <c r="D668" s="21">
        <v>2.0</v>
      </c>
    </row>
    <row r="669">
      <c r="A669" s="21" t="s">
        <v>1292</v>
      </c>
      <c r="B669" s="21">
        <v>0.0</v>
      </c>
      <c r="C669" s="21">
        <v>1.0</v>
      </c>
      <c r="D669" s="21">
        <v>1.0</v>
      </c>
    </row>
    <row r="670">
      <c r="A670" s="21" t="s">
        <v>1293</v>
      </c>
      <c r="B670" s="21">
        <v>2.0</v>
      </c>
      <c r="C670" s="21">
        <v>1.0</v>
      </c>
      <c r="D670" s="21">
        <v>0.0</v>
      </c>
    </row>
    <row r="671">
      <c r="A671" s="21" t="s">
        <v>1294</v>
      </c>
      <c r="B671" s="21">
        <v>0.0</v>
      </c>
      <c r="C671" s="21">
        <v>1.0</v>
      </c>
      <c r="D671" s="21">
        <v>1.0</v>
      </c>
    </row>
    <row r="672">
      <c r="A672" s="21" t="s">
        <v>1295</v>
      </c>
      <c r="B672" s="21">
        <v>0.0</v>
      </c>
      <c r="C672" s="21">
        <v>1.0</v>
      </c>
      <c r="D672" s="21">
        <v>1.0</v>
      </c>
    </row>
    <row r="673">
      <c r="A673" s="21" t="s">
        <v>1297</v>
      </c>
      <c r="B673" s="21">
        <v>1.0</v>
      </c>
      <c r="C673" s="21">
        <v>1.0</v>
      </c>
      <c r="D673" s="21">
        <v>0.0</v>
      </c>
    </row>
    <row r="674">
      <c r="A674" s="21" t="s">
        <v>1298</v>
      </c>
      <c r="B674" s="21">
        <v>0.0</v>
      </c>
      <c r="C674" s="21">
        <v>0.0</v>
      </c>
      <c r="D674" s="21">
        <v>1.0</v>
      </c>
    </row>
    <row r="675">
      <c r="A675" s="21" t="s">
        <v>1299</v>
      </c>
      <c r="B675" s="21">
        <v>2.0</v>
      </c>
      <c r="C675" s="21">
        <v>0.0</v>
      </c>
      <c r="D675" s="21">
        <v>0.0</v>
      </c>
    </row>
    <row r="676">
      <c r="A676" s="21" t="s">
        <v>1300</v>
      </c>
      <c r="B676" s="21">
        <v>1.0</v>
      </c>
      <c r="C676" s="21">
        <v>0.0</v>
      </c>
      <c r="D676" s="21">
        <v>1.0</v>
      </c>
    </row>
    <row r="677">
      <c r="A677" s="21" t="s">
        <v>1302</v>
      </c>
      <c r="B677" s="21">
        <v>0.0</v>
      </c>
      <c r="C677" s="21">
        <v>1.0</v>
      </c>
      <c r="D677" s="21">
        <v>1.0</v>
      </c>
    </row>
    <row r="678">
      <c r="A678" s="21" t="s">
        <v>1303</v>
      </c>
      <c r="B678" s="21">
        <v>0.0</v>
      </c>
      <c r="C678" s="21">
        <v>0.0</v>
      </c>
      <c r="D678" s="21">
        <v>2.0</v>
      </c>
    </row>
    <row r="679">
      <c r="A679" s="21" t="s">
        <v>1304</v>
      </c>
      <c r="B679" s="21">
        <v>1.0</v>
      </c>
      <c r="C679" s="21">
        <v>1.0</v>
      </c>
      <c r="D679" s="21">
        <v>0.0</v>
      </c>
    </row>
    <row r="680">
      <c r="A680" s="21" t="s">
        <v>1305</v>
      </c>
      <c r="B680" s="21">
        <v>1.0</v>
      </c>
      <c r="C680" s="21">
        <v>1.0</v>
      </c>
      <c r="D680" s="21">
        <v>0.0</v>
      </c>
    </row>
    <row r="681">
      <c r="A681" s="21" t="s">
        <v>1306</v>
      </c>
      <c r="B681" s="21">
        <v>1.0</v>
      </c>
      <c r="C681" s="21">
        <v>1.0</v>
      </c>
      <c r="D681" s="21">
        <v>0.0</v>
      </c>
    </row>
    <row r="682">
      <c r="A682" s="21" t="s">
        <v>1307</v>
      </c>
      <c r="B682" s="21">
        <v>1.0</v>
      </c>
      <c r="C682" s="21">
        <v>0.0</v>
      </c>
      <c r="D682" s="21">
        <v>0.0</v>
      </c>
    </row>
    <row r="683">
      <c r="A683" s="21" t="s">
        <v>1309</v>
      </c>
      <c r="B683" s="21">
        <v>2.0</v>
      </c>
      <c r="C683" s="21">
        <v>0.0</v>
      </c>
      <c r="D683" s="21">
        <v>0.0</v>
      </c>
    </row>
    <row r="684">
      <c r="A684" s="21" t="s">
        <v>1310</v>
      </c>
      <c r="B684" s="21">
        <v>1.0</v>
      </c>
      <c r="C684" s="21">
        <v>1.0</v>
      </c>
      <c r="D684" s="21">
        <v>0.0</v>
      </c>
    </row>
    <row r="685">
      <c r="A685" s="21" t="s">
        <v>1311</v>
      </c>
      <c r="B685" s="21">
        <v>0.0</v>
      </c>
      <c r="C685" s="21">
        <v>1.0</v>
      </c>
      <c r="D685" s="21">
        <v>0.0</v>
      </c>
    </row>
    <row r="686">
      <c r="A686" s="21" t="s">
        <v>1313</v>
      </c>
      <c r="B686" s="21">
        <v>0.0</v>
      </c>
      <c r="C686" s="21">
        <v>0.0</v>
      </c>
      <c r="D686" s="21">
        <v>2.0</v>
      </c>
    </row>
    <row r="687">
      <c r="A687" s="21" t="s">
        <v>1314</v>
      </c>
      <c r="B687" s="21">
        <v>1.0</v>
      </c>
      <c r="C687" s="21">
        <v>0.0</v>
      </c>
      <c r="D687" s="21">
        <v>0.0</v>
      </c>
    </row>
    <row r="688">
      <c r="A688" s="21" t="s">
        <v>1315</v>
      </c>
      <c r="B688" s="21">
        <v>0.0</v>
      </c>
      <c r="C688" s="21">
        <v>1.0</v>
      </c>
      <c r="D688" s="21">
        <v>1.0</v>
      </c>
    </row>
    <row r="689">
      <c r="A689" s="21" t="s">
        <v>1316</v>
      </c>
      <c r="B689" s="21">
        <v>0.0</v>
      </c>
      <c r="C689" s="21">
        <v>0.0</v>
      </c>
      <c r="D689" s="21">
        <v>1.0</v>
      </c>
    </row>
    <row r="690">
      <c r="A690" s="21" t="s">
        <v>1317</v>
      </c>
      <c r="B690" s="21">
        <v>2.0</v>
      </c>
      <c r="C690" s="21">
        <v>2.0</v>
      </c>
      <c r="D690" s="21">
        <v>2.0</v>
      </c>
    </row>
    <row r="691">
      <c r="A691" s="21" t="s">
        <v>1319</v>
      </c>
      <c r="B691" s="21">
        <v>0.0</v>
      </c>
      <c r="C691" s="21">
        <v>1.0</v>
      </c>
      <c r="D691" s="21">
        <v>0.0</v>
      </c>
    </row>
    <row r="692">
      <c r="A692" s="21" t="s">
        <v>1320</v>
      </c>
      <c r="B692" s="21">
        <v>1.0</v>
      </c>
      <c r="C692" s="21">
        <v>0.0</v>
      </c>
      <c r="D692" s="21">
        <v>0.0</v>
      </c>
    </row>
    <row r="693">
      <c r="A693" s="21" t="s">
        <v>1321</v>
      </c>
      <c r="B693" s="21">
        <v>1.0</v>
      </c>
      <c r="C693" s="21">
        <v>1.0</v>
      </c>
      <c r="D693" s="21">
        <v>0.0</v>
      </c>
    </row>
    <row r="694">
      <c r="A694" s="21" t="s">
        <v>1323</v>
      </c>
      <c r="B694" s="21">
        <v>0.0</v>
      </c>
      <c r="C694" s="21">
        <v>2.0</v>
      </c>
      <c r="D694" s="21">
        <v>2.0</v>
      </c>
    </row>
    <row r="695">
      <c r="A695" s="21" t="s">
        <v>1324</v>
      </c>
      <c r="B695" s="21">
        <v>0.0</v>
      </c>
      <c r="C695" s="21">
        <v>1.0</v>
      </c>
      <c r="D695" s="21">
        <v>1.0</v>
      </c>
    </row>
    <row r="696">
      <c r="A696" s="21" t="s">
        <v>1325</v>
      </c>
      <c r="B696" s="21">
        <v>1.0</v>
      </c>
      <c r="C696" s="21">
        <v>0.0</v>
      </c>
      <c r="D696" s="21">
        <v>1.0</v>
      </c>
    </row>
    <row r="697">
      <c r="A697" s="21" t="s">
        <v>1326</v>
      </c>
      <c r="B697" s="21">
        <v>2.0</v>
      </c>
      <c r="C697" s="21">
        <v>0.0</v>
      </c>
      <c r="D697" s="21">
        <v>0.0</v>
      </c>
    </row>
    <row r="698">
      <c r="A698" s="21" t="s">
        <v>1327</v>
      </c>
      <c r="B698" s="21">
        <v>1.0</v>
      </c>
      <c r="C698" s="21">
        <v>0.0</v>
      </c>
      <c r="D698" s="21">
        <v>0.0</v>
      </c>
    </row>
    <row r="699">
      <c r="A699" s="21" t="s">
        <v>1328</v>
      </c>
      <c r="B699" s="21">
        <v>1.0</v>
      </c>
      <c r="C699" s="21">
        <v>0.0</v>
      </c>
      <c r="D699" s="21">
        <v>2.0</v>
      </c>
    </row>
    <row r="700">
      <c r="A700" s="21" t="s">
        <v>1329</v>
      </c>
      <c r="B700" s="21">
        <v>2.0</v>
      </c>
      <c r="C700" s="21">
        <v>0.0</v>
      </c>
      <c r="D700" s="21">
        <v>0.0</v>
      </c>
    </row>
    <row r="701">
      <c r="A701" s="21" t="s">
        <v>1330</v>
      </c>
      <c r="B701" s="21">
        <v>1.0</v>
      </c>
      <c r="C701" s="21">
        <v>0.0</v>
      </c>
      <c r="D701" s="21">
        <v>0.0</v>
      </c>
    </row>
    <row r="702">
      <c r="A702" s="21" t="s">
        <v>1331</v>
      </c>
      <c r="B702" s="21">
        <v>2.0</v>
      </c>
      <c r="C702" s="21">
        <v>2.0</v>
      </c>
      <c r="D702" s="21">
        <v>2.0</v>
      </c>
    </row>
    <row r="703">
      <c r="A703" s="21" t="s">
        <v>1333</v>
      </c>
      <c r="B703" s="21">
        <v>0.0</v>
      </c>
      <c r="C703" s="21">
        <v>1.0</v>
      </c>
      <c r="D703" s="21">
        <v>1.0</v>
      </c>
    </row>
    <row r="704">
      <c r="A704" s="21" t="s">
        <v>1335</v>
      </c>
      <c r="B704" s="21">
        <v>2.0</v>
      </c>
      <c r="C704" s="21">
        <v>1.0</v>
      </c>
      <c r="D704" s="21">
        <v>0.0</v>
      </c>
    </row>
    <row r="705">
      <c r="A705" s="21" t="s">
        <v>1337</v>
      </c>
      <c r="B705" s="21">
        <v>0.0</v>
      </c>
      <c r="C705" s="21">
        <v>1.0</v>
      </c>
      <c r="D705" s="21">
        <v>1.0</v>
      </c>
    </row>
    <row r="706">
      <c r="A706" s="21" t="s">
        <v>1338</v>
      </c>
      <c r="B706" s="21">
        <v>0.0</v>
      </c>
      <c r="C706" s="21">
        <v>0.0</v>
      </c>
      <c r="D706" s="21">
        <v>1.0</v>
      </c>
    </row>
    <row r="707">
      <c r="A707" s="21" t="s">
        <v>1339</v>
      </c>
      <c r="B707" s="21">
        <v>0.0</v>
      </c>
      <c r="C707" s="21">
        <v>1.0</v>
      </c>
      <c r="D707" s="21">
        <v>1.0</v>
      </c>
    </row>
    <row r="708">
      <c r="A708" s="21" t="s">
        <v>1340</v>
      </c>
      <c r="B708" s="21">
        <v>0.0</v>
      </c>
      <c r="C708" s="21">
        <v>1.0</v>
      </c>
      <c r="D708" s="21">
        <v>1.0</v>
      </c>
    </row>
    <row r="709">
      <c r="A709" s="21" t="s">
        <v>1341</v>
      </c>
      <c r="B709" s="21">
        <v>1.0</v>
      </c>
      <c r="C709" s="21">
        <v>0.0</v>
      </c>
      <c r="D709" s="21">
        <v>0.0</v>
      </c>
    </row>
    <row r="710">
      <c r="A710" s="21" t="s">
        <v>1342</v>
      </c>
      <c r="B710" s="21">
        <v>2.0</v>
      </c>
      <c r="C710" s="21">
        <v>2.0</v>
      </c>
      <c r="D710" s="21">
        <v>0.0</v>
      </c>
    </row>
    <row r="711">
      <c r="A711" s="21" t="s">
        <v>1343</v>
      </c>
      <c r="B711" s="21">
        <v>2.0</v>
      </c>
      <c r="C711" s="21">
        <v>0.0</v>
      </c>
      <c r="D711" s="21">
        <v>0.0</v>
      </c>
    </row>
    <row r="712">
      <c r="A712" s="21" t="s">
        <v>1344</v>
      </c>
      <c r="B712" s="21">
        <v>1.0</v>
      </c>
      <c r="C712" s="21">
        <v>0.0</v>
      </c>
      <c r="D712" s="21">
        <v>0.0</v>
      </c>
    </row>
    <row r="713">
      <c r="A713" s="21" t="s">
        <v>1346</v>
      </c>
      <c r="B713" s="21">
        <v>2.0</v>
      </c>
      <c r="C713" s="21">
        <v>0.0</v>
      </c>
      <c r="D713" s="21">
        <v>0.0</v>
      </c>
    </row>
    <row r="714">
      <c r="A714" s="21" t="s">
        <v>1347</v>
      </c>
      <c r="B714" s="21">
        <v>0.0</v>
      </c>
      <c r="C714" s="21">
        <v>0.0</v>
      </c>
      <c r="D714" s="21">
        <v>1.0</v>
      </c>
    </row>
    <row r="715">
      <c r="A715" s="21" t="s">
        <v>1348</v>
      </c>
      <c r="B715" s="21">
        <v>0.0</v>
      </c>
      <c r="C715" s="21">
        <v>1.0</v>
      </c>
      <c r="D715" s="21">
        <v>1.0</v>
      </c>
    </row>
    <row r="716">
      <c r="A716" s="21" t="s">
        <v>1349</v>
      </c>
      <c r="B716" s="21">
        <v>2.0</v>
      </c>
      <c r="C716" s="21">
        <v>0.0</v>
      </c>
      <c r="D716" s="21">
        <v>2.0</v>
      </c>
    </row>
    <row r="717">
      <c r="A717" s="21" t="s">
        <v>1350</v>
      </c>
      <c r="B717" s="21">
        <v>1.0</v>
      </c>
      <c r="C717" s="21">
        <v>0.0</v>
      </c>
      <c r="D717" s="21">
        <v>0.0</v>
      </c>
    </row>
    <row r="718">
      <c r="A718" s="21" t="s">
        <v>1351</v>
      </c>
      <c r="B718" s="21">
        <v>0.0</v>
      </c>
      <c r="C718" s="21">
        <v>1.0</v>
      </c>
      <c r="D718" s="21">
        <v>1.0</v>
      </c>
    </row>
    <row r="719">
      <c r="A719" s="21" t="s">
        <v>1352</v>
      </c>
      <c r="B719" s="21">
        <v>1.0</v>
      </c>
      <c r="C719" s="21">
        <v>0.0</v>
      </c>
      <c r="D719" s="21">
        <v>1.0</v>
      </c>
    </row>
    <row r="720">
      <c r="A720" s="21" t="s">
        <v>1353</v>
      </c>
      <c r="B720" s="21">
        <v>1.0</v>
      </c>
      <c r="C720" s="21">
        <v>1.0</v>
      </c>
      <c r="D720" s="21">
        <v>0.0</v>
      </c>
    </row>
    <row r="721">
      <c r="A721" s="21" t="s">
        <v>1354</v>
      </c>
      <c r="B721" s="21">
        <v>0.0</v>
      </c>
      <c r="C721" s="21">
        <v>1.0</v>
      </c>
      <c r="D721" s="21">
        <v>1.0</v>
      </c>
    </row>
    <row r="722">
      <c r="A722" s="21" t="s">
        <v>1355</v>
      </c>
      <c r="B722" s="21">
        <v>0.0</v>
      </c>
      <c r="C722" s="21">
        <v>2.0</v>
      </c>
      <c r="D722" s="21">
        <v>0.0</v>
      </c>
    </row>
    <row r="723">
      <c r="A723" s="21" t="s">
        <v>1356</v>
      </c>
      <c r="B723" s="21">
        <v>0.0</v>
      </c>
      <c r="C723" s="21">
        <v>0.0</v>
      </c>
      <c r="D723" s="21">
        <v>1.0</v>
      </c>
    </row>
    <row r="724">
      <c r="A724" s="21" t="s">
        <v>1357</v>
      </c>
      <c r="B724" s="21">
        <v>0.0</v>
      </c>
      <c r="C724" s="21">
        <v>1.0</v>
      </c>
      <c r="D724" s="21">
        <v>2.0</v>
      </c>
    </row>
    <row r="725">
      <c r="A725" s="21" t="s">
        <v>1358</v>
      </c>
      <c r="B725" s="21">
        <v>1.0</v>
      </c>
      <c r="C725" s="21">
        <v>0.0</v>
      </c>
      <c r="D725" s="21">
        <v>1.0</v>
      </c>
    </row>
    <row r="726">
      <c r="A726" s="21" t="s">
        <v>1359</v>
      </c>
      <c r="B726" s="21">
        <v>1.0</v>
      </c>
      <c r="C726" s="21">
        <v>0.0</v>
      </c>
      <c r="D726" s="21">
        <v>1.0</v>
      </c>
    </row>
    <row r="727">
      <c r="A727" s="21" t="s">
        <v>1360</v>
      </c>
      <c r="B727" s="21">
        <v>0.0</v>
      </c>
      <c r="C727" s="21">
        <v>0.0</v>
      </c>
      <c r="D727" s="21">
        <v>1.0</v>
      </c>
    </row>
    <row r="728">
      <c r="A728" s="21" t="s">
        <v>1361</v>
      </c>
      <c r="B728" s="21">
        <v>1.0</v>
      </c>
      <c r="C728" s="21">
        <v>1.0</v>
      </c>
      <c r="D728" s="21">
        <v>0.0</v>
      </c>
    </row>
    <row r="729">
      <c r="A729" s="21" t="s">
        <v>1363</v>
      </c>
      <c r="B729" s="21">
        <v>0.0</v>
      </c>
      <c r="C729" s="21">
        <v>0.0</v>
      </c>
      <c r="D729" s="21">
        <v>1.0</v>
      </c>
    </row>
    <row r="730">
      <c r="A730" s="21" t="s">
        <v>1364</v>
      </c>
      <c r="B730" s="21">
        <v>0.0</v>
      </c>
      <c r="C730" s="21">
        <v>0.0</v>
      </c>
      <c r="D730" s="21">
        <v>1.0</v>
      </c>
    </row>
    <row r="731">
      <c r="A731" s="21" t="s">
        <v>1365</v>
      </c>
      <c r="B731" s="21">
        <v>0.0</v>
      </c>
      <c r="C731" s="21">
        <v>1.0</v>
      </c>
      <c r="D731" s="21">
        <v>1.0</v>
      </c>
    </row>
    <row r="732">
      <c r="A732" s="21" t="s">
        <v>1366</v>
      </c>
      <c r="B732" s="21">
        <v>0.0</v>
      </c>
      <c r="C732" s="21">
        <v>1.0</v>
      </c>
      <c r="D732" s="21">
        <v>0.0</v>
      </c>
    </row>
    <row r="733">
      <c r="A733" s="21" t="s">
        <v>1367</v>
      </c>
      <c r="B733" s="21">
        <v>2.0</v>
      </c>
      <c r="C733" s="21">
        <v>2.0</v>
      </c>
      <c r="D733" s="21">
        <v>0.0</v>
      </c>
    </row>
    <row r="734">
      <c r="A734" s="21" t="s">
        <v>1368</v>
      </c>
      <c r="B734" s="21">
        <v>0.0</v>
      </c>
      <c r="C734" s="21">
        <v>0.0</v>
      </c>
      <c r="D734" s="21">
        <v>2.0</v>
      </c>
    </row>
    <row r="735">
      <c r="A735" s="21" t="s">
        <v>1369</v>
      </c>
      <c r="B735" s="21">
        <v>0.0</v>
      </c>
      <c r="C735" s="21">
        <v>2.0</v>
      </c>
      <c r="D735" s="21">
        <v>2.0</v>
      </c>
    </row>
    <row r="736">
      <c r="A736" s="21" t="s">
        <v>1370</v>
      </c>
      <c r="B736" s="21">
        <v>0.0</v>
      </c>
      <c r="C736" s="21">
        <v>2.0</v>
      </c>
      <c r="D736" s="21">
        <v>2.0</v>
      </c>
    </row>
    <row r="737">
      <c r="A737" s="21" t="s">
        <v>1372</v>
      </c>
      <c r="B737" s="21">
        <v>2.0</v>
      </c>
      <c r="C737" s="21">
        <v>2.0</v>
      </c>
      <c r="D737" s="21">
        <v>0.0</v>
      </c>
    </row>
    <row r="738">
      <c r="A738" s="21" t="s">
        <v>1373</v>
      </c>
      <c r="B738" s="21">
        <v>0.0</v>
      </c>
      <c r="C738" s="21">
        <v>0.0</v>
      </c>
      <c r="D738" s="21">
        <v>2.0</v>
      </c>
    </row>
    <row r="739">
      <c r="A739" s="21" t="s">
        <v>1374</v>
      </c>
      <c r="B739" s="21">
        <v>1.0</v>
      </c>
      <c r="C739" s="21">
        <v>0.0</v>
      </c>
      <c r="D739" s="21">
        <v>0.0</v>
      </c>
    </row>
    <row r="740">
      <c r="A740" s="21" t="s">
        <v>1375</v>
      </c>
      <c r="B740" s="21">
        <v>0.0</v>
      </c>
      <c r="C740" s="21">
        <v>1.0</v>
      </c>
      <c r="D740" s="21">
        <v>1.0</v>
      </c>
    </row>
    <row r="741">
      <c r="A741" s="21" t="s">
        <v>1376</v>
      </c>
      <c r="B741" s="21">
        <v>0.0</v>
      </c>
      <c r="C741" s="21">
        <v>1.0</v>
      </c>
      <c r="D741" s="21">
        <v>1.0</v>
      </c>
    </row>
    <row r="742">
      <c r="A742" s="21" t="s">
        <v>1377</v>
      </c>
      <c r="B742" s="21">
        <v>2.0</v>
      </c>
      <c r="C742" s="21">
        <v>2.0</v>
      </c>
      <c r="D742" s="21">
        <v>0.0</v>
      </c>
    </row>
    <row r="743">
      <c r="A743" s="21" t="s">
        <v>1378</v>
      </c>
      <c r="B743" s="21">
        <v>0.0</v>
      </c>
      <c r="C743" s="21">
        <v>0.0</v>
      </c>
      <c r="D743" s="21">
        <v>1.0</v>
      </c>
    </row>
    <row r="744">
      <c r="A744" s="21" t="s">
        <v>1379</v>
      </c>
      <c r="B744" s="21">
        <v>2.0</v>
      </c>
      <c r="C744" s="21">
        <v>2.0</v>
      </c>
      <c r="D744" s="21">
        <v>0.0</v>
      </c>
    </row>
    <row r="745">
      <c r="A745" s="21" t="s">
        <v>1380</v>
      </c>
      <c r="B745" s="21">
        <v>1.0</v>
      </c>
      <c r="C745" s="21">
        <v>0.0</v>
      </c>
      <c r="D745" s="21">
        <v>1.0</v>
      </c>
    </row>
    <row r="746">
      <c r="A746" s="21" t="s">
        <v>1381</v>
      </c>
      <c r="B746" s="21">
        <v>1.0</v>
      </c>
      <c r="C746" s="21">
        <v>0.0</v>
      </c>
      <c r="D746" s="21">
        <v>0.0</v>
      </c>
    </row>
    <row r="747">
      <c r="A747" s="21" t="s">
        <v>1382</v>
      </c>
      <c r="B747" s="21">
        <v>1.0</v>
      </c>
      <c r="C747" s="21">
        <v>1.0</v>
      </c>
      <c r="D747" s="21">
        <v>0.0</v>
      </c>
    </row>
    <row r="748">
      <c r="A748" s="21" t="s">
        <v>1383</v>
      </c>
      <c r="B748" s="21">
        <v>2.0</v>
      </c>
      <c r="C748" s="21">
        <v>2.0</v>
      </c>
      <c r="D748" s="21">
        <v>0.0</v>
      </c>
    </row>
    <row r="749">
      <c r="A749" s="21" t="s">
        <v>1384</v>
      </c>
      <c r="B749" s="21">
        <v>1.0</v>
      </c>
      <c r="C749" s="21">
        <v>0.0</v>
      </c>
      <c r="D749" s="21">
        <v>0.0</v>
      </c>
    </row>
    <row r="750">
      <c r="A750" s="21" t="s">
        <v>1385</v>
      </c>
      <c r="B750" s="21">
        <v>0.0</v>
      </c>
      <c r="C750" s="21">
        <v>1.0</v>
      </c>
      <c r="D750" s="21">
        <v>1.0</v>
      </c>
    </row>
    <row r="751">
      <c r="A751" s="21" t="s">
        <v>1386</v>
      </c>
      <c r="B751" s="21">
        <v>1.0</v>
      </c>
      <c r="C751" s="21">
        <v>1.0</v>
      </c>
      <c r="D751" s="21">
        <v>0.0</v>
      </c>
    </row>
    <row r="752">
      <c r="A752" s="21" t="s">
        <v>1387</v>
      </c>
      <c r="B752" s="21">
        <v>0.0</v>
      </c>
      <c r="C752" s="21">
        <v>0.0</v>
      </c>
      <c r="D752" s="21">
        <v>1.0</v>
      </c>
    </row>
    <row r="753">
      <c r="A753" s="21" t="s">
        <v>1390</v>
      </c>
      <c r="B753" s="21">
        <v>1.0</v>
      </c>
      <c r="C753" s="21">
        <v>0.0</v>
      </c>
      <c r="D753" s="21">
        <v>2.0</v>
      </c>
    </row>
    <row r="754">
      <c r="A754" s="21" t="s">
        <v>1391</v>
      </c>
      <c r="B754" s="21">
        <v>1.0</v>
      </c>
      <c r="C754" s="21">
        <v>0.0</v>
      </c>
      <c r="D754" s="21">
        <v>0.0</v>
      </c>
    </row>
    <row r="755">
      <c r="A755" s="21" t="s">
        <v>1392</v>
      </c>
      <c r="B755" s="21">
        <v>2.0</v>
      </c>
      <c r="C755" s="21">
        <v>1.0</v>
      </c>
      <c r="D755" s="21">
        <v>0.0</v>
      </c>
    </row>
    <row r="756">
      <c r="A756" s="21" t="s">
        <v>1393</v>
      </c>
      <c r="B756" s="21">
        <v>1.0</v>
      </c>
      <c r="C756" s="21">
        <v>1.0</v>
      </c>
      <c r="D756" s="21">
        <v>0.0</v>
      </c>
    </row>
    <row r="757">
      <c r="A757" s="21" t="s">
        <v>1394</v>
      </c>
      <c r="B757" s="21">
        <v>1.0</v>
      </c>
      <c r="C757" s="21">
        <v>0.0</v>
      </c>
      <c r="D757" s="21">
        <v>0.0</v>
      </c>
    </row>
    <row r="758">
      <c r="A758" s="21" t="s">
        <v>1395</v>
      </c>
      <c r="B758" s="21">
        <v>2.0</v>
      </c>
      <c r="C758" s="21">
        <v>0.0</v>
      </c>
      <c r="D758" s="21">
        <v>2.0</v>
      </c>
    </row>
    <row r="759">
      <c r="A759" s="21" t="s">
        <v>1396</v>
      </c>
      <c r="B759" s="21">
        <v>0.0</v>
      </c>
      <c r="C759" s="21">
        <v>0.0</v>
      </c>
      <c r="D759" s="21">
        <v>2.0</v>
      </c>
    </row>
    <row r="760">
      <c r="A760" s="21" t="s">
        <v>1397</v>
      </c>
      <c r="B760" s="21">
        <v>0.0</v>
      </c>
      <c r="C760" s="21">
        <v>0.0</v>
      </c>
      <c r="D760" s="21">
        <v>1.0</v>
      </c>
    </row>
    <row r="761">
      <c r="A761" s="21" t="s">
        <v>1399</v>
      </c>
      <c r="B761" s="21">
        <v>2.0</v>
      </c>
      <c r="C761" s="21">
        <v>0.0</v>
      </c>
      <c r="D761" s="21">
        <v>2.0</v>
      </c>
    </row>
    <row r="762">
      <c r="A762" s="21" t="s">
        <v>1400</v>
      </c>
      <c r="B762" s="21">
        <v>0.0</v>
      </c>
      <c r="C762" s="21">
        <v>2.0</v>
      </c>
      <c r="D762" s="21">
        <v>2.0</v>
      </c>
    </row>
    <row r="763">
      <c r="A763" s="21" t="s">
        <v>1401</v>
      </c>
      <c r="B763" s="21">
        <v>1.0</v>
      </c>
      <c r="C763" s="21">
        <v>0.0</v>
      </c>
      <c r="D763" s="21">
        <v>0.0</v>
      </c>
    </row>
    <row r="764">
      <c r="A764" s="21" t="s">
        <v>1402</v>
      </c>
      <c r="B764" s="21">
        <v>1.0</v>
      </c>
      <c r="C764" s="21">
        <v>1.0</v>
      </c>
      <c r="D764" s="21">
        <v>0.0</v>
      </c>
    </row>
    <row r="765">
      <c r="A765" s="21" t="s">
        <v>1403</v>
      </c>
      <c r="B765" s="21">
        <v>0.0</v>
      </c>
      <c r="C765" s="21">
        <v>1.0</v>
      </c>
      <c r="D765" s="21">
        <v>1.0</v>
      </c>
    </row>
    <row r="766">
      <c r="A766" s="21" t="s">
        <v>1405</v>
      </c>
      <c r="B766" s="21">
        <v>1.0</v>
      </c>
      <c r="C766" s="21">
        <v>1.0</v>
      </c>
      <c r="D766" s="21">
        <v>0.0</v>
      </c>
    </row>
    <row r="767">
      <c r="A767" s="21" t="s">
        <v>1406</v>
      </c>
      <c r="B767" s="21">
        <v>1.0</v>
      </c>
      <c r="C767" s="21">
        <v>0.0</v>
      </c>
      <c r="D767" s="21">
        <v>0.0</v>
      </c>
    </row>
    <row r="768">
      <c r="A768" s="21" t="s">
        <v>1407</v>
      </c>
      <c r="B768" s="21">
        <v>1.0</v>
      </c>
      <c r="C768" s="21">
        <v>0.0</v>
      </c>
      <c r="D768" s="21">
        <v>1.0</v>
      </c>
    </row>
    <row r="769">
      <c r="A769" s="21" t="s">
        <v>1408</v>
      </c>
      <c r="B769" s="21">
        <v>0.0</v>
      </c>
      <c r="C769" s="21">
        <v>0.0</v>
      </c>
      <c r="D769" s="21">
        <v>2.0</v>
      </c>
    </row>
    <row r="770">
      <c r="A770" s="21" t="s">
        <v>1410</v>
      </c>
      <c r="B770" s="21">
        <v>0.0</v>
      </c>
      <c r="C770" s="21">
        <v>1.0</v>
      </c>
      <c r="D770" s="21">
        <v>0.0</v>
      </c>
    </row>
    <row r="771">
      <c r="A771" s="21" t="s">
        <v>1411</v>
      </c>
      <c r="B771" s="21">
        <v>2.0</v>
      </c>
      <c r="C771" s="21">
        <v>2.0</v>
      </c>
      <c r="D771" s="21">
        <v>0.0</v>
      </c>
    </row>
    <row r="772">
      <c r="A772" s="21" t="s">
        <v>1412</v>
      </c>
      <c r="B772" s="21">
        <v>0.0</v>
      </c>
      <c r="C772" s="21">
        <v>1.0</v>
      </c>
      <c r="D772" s="21">
        <v>0.0</v>
      </c>
    </row>
    <row r="773">
      <c r="A773" s="21" t="s">
        <v>1414</v>
      </c>
      <c r="B773" s="21">
        <v>0.0</v>
      </c>
      <c r="C773" s="21">
        <v>1.0</v>
      </c>
      <c r="D773" s="21">
        <v>1.0</v>
      </c>
    </row>
    <row r="774">
      <c r="A774" s="21" t="s">
        <v>1415</v>
      </c>
      <c r="B774" s="21">
        <v>0.0</v>
      </c>
      <c r="C774" s="21">
        <v>1.0</v>
      </c>
      <c r="D774" s="21">
        <v>1.0</v>
      </c>
    </row>
    <row r="775">
      <c r="A775" s="21" t="s">
        <v>1416</v>
      </c>
      <c r="B775" s="21">
        <v>2.0</v>
      </c>
      <c r="C775" s="21">
        <v>1.0</v>
      </c>
      <c r="D775" s="21">
        <v>0.0</v>
      </c>
    </row>
    <row r="776">
      <c r="A776" s="21" t="s">
        <v>1418</v>
      </c>
      <c r="B776" s="21">
        <v>0.0</v>
      </c>
      <c r="C776" s="21">
        <v>2.0</v>
      </c>
      <c r="D776" s="21">
        <v>2.0</v>
      </c>
    </row>
    <row r="777">
      <c r="A777" s="21" t="s">
        <v>1419</v>
      </c>
      <c r="B777" s="21">
        <v>2.0</v>
      </c>
      <c r="C777" s="21">
        <v>0.0</v>
      </c>
      <c r="D777" s="21">
        <v>2.0</v>
      </c>
    </row>
    <row r="778">
      <c r="A778" s="21" t="s">
        <v>1420</v>
      </c>
      <c r="B778" s="21">
        <v>2.0</v>
      </c>
      <c r="C778" s="21">
        <v>2.0</v>
      </c>
      <c r="D778" s="21">
        <v>0.0</v>
      </c>
    </row>
    <row r="779">
      <c r="A779" s="21" t="s">
        <v>1421</v>
      </c>
      <c r="B779" s="21">
        <v>1.0</v>
      </c>
      <c r="C779" s="21">
        <v>0.0</v>
      </c>
      <c r="D779" s="21">
        <v>1.0</v>
      </c>
    </row>
    <row r="780">
      <c r="A780" s="21" t="s">
        <v>1422</v>
      </c>
      <c r="B780" s="21">
        <v>0.0</v>
      </c>
      <c r="C780" s="21">
        <v>1.0</v>
      </c>
      <c r="D780" s="21">
        <v>0.0</v>
      </c>
    </row>
    <row r="781">
      <c r="A781" s="21" t="s">
        <v>1423</v>
      </c>
      <c r="B781" s="21">
        <v>1.0</v>
      </c>
      <c r="C781" s="21">
        <v>0.0</v>
      </c>
      <c r="D781" s="21">
        <v>1.0</v>
      </c>
    </row>
    <row r="782">
      <c r="A782" s="21" t="s">
        <v>1425</v>
      </c>
      <c r="B782" s="21">
        <v>1.0</v>
      </c>
      <c r="C782" s="21">
        <v>1.0</v>
      </c>
      <c r="D782" s="21">
        <v>0.0</v>
      </c>
    </row>
    <row r="783">
      <c r="A783" s="21" t="s">
        <v>1426</v>
      </c>
      <c r="B783" s="21">
        <v>1.0</v>
      </c>
      <c r="C783" s="21">
        <v>1.0</v>
      </c>
      <c r="D783" s="21">
        <v>0.0</v>
      </c>
    </row>
    <row r="784">
      <c r="A784" s="21" t="s">
        <v>1427</v>
      </c>
      <c r="B784" s="21">
        <v>2.0</v>
      </c>
      <c r="C784" s="21">
        <v>1.0</v>
      </c>
      <c r="D784" s="21">
        <v>0.0</v>
      </c>
    </row>
    <row r="785">
      <c r="A785" s="21" t="s">
        <v>1428</v>
      </c>
      <c r="B785" s="21">
        <v>1.0</v>
      </c>
      <c r="C785" s="21">
        <v>0.0</v>
      </c>
      <c r="D785" s="21">
        <v>0.0</v>
      </c>
    </row>
    <row r="786">
      <c r="A786" s="21" t="s">
        <v>1429</v>
      </c>
      <c r="B786" s="21">
        <v>0.0</v>
      </c>
      <c r="C786" s="21">
        <v>0.0</v>
      </c>
      <c r="D786" s="21">
        <v>2.0</v>
      </c>
    </row>
    <row r="787">
      <c r="A787" s="21" t="s">
        <v>1430</v>
      </c>
      <c r="B787" s="21">
        <v>1.0</v>
      </c>
      <c r="C787" s="21">
        <v>0.0</v>
      </c>
      <c r="D787" s="21">
        <v>1.0</v>
      </c>
    </row>
    <row r="788">
      <c r="A788" s="21" t="s">
        <v>1431</v>
      </c>
      <c r="B788" s="21">
        <v>1.0</v>
      </c>
      <c r="C788" s="21">
        <v>0.0</v>
      </c>
      <c r="D788" s="21">
        <v>0.0</v>
      </c>
    </row>
    <row r="789">
      <c r="A789" s="21" t="s">
        <v>1432</v>
      </c>
      <c r="B789" s="21">
        <v>1.0</v>
      </c>
      <c r="C789" s="21">
        <v>1.0</v>
      </c>
      <c r="D789" s="21">
        <v>0.0</v>
      </c>
    </row>
    <row r="790">
      <c r="A790" s="21" t="s">
        <v>1434</v>
      </c>
      <c r="B790" s="21">
        <v>0.0</v>
      </c>
      <c r="C790" s="21">
        <v>0.0</v>
      </c>
      <c r="D790" s="21">
        <v>1.0</v>
      </c>
    </row>
    <row r="791">
      <c r="A791" s="21" t="s">
        <v>1435</v>
      </c>
      <c r="B791" s="21">
        <v>1.0</v>
      </c>
      <c r="C791" s="21">
        <v>1.0</v>
      </c>
      <c r="D791" s="21">
        <v>0.0</v>
      </c>
    </row>
    <row r="792">
      <c r="A792" s="21" t="s">
        <v>1436</v>
      </c>
      <c r="B792" s="21">
        <v>0.0</v>
      </c>
      <c r="C792" s="21">
        <v>1.0</v>
      </c>
      <c r="D792" s="21">
        <v>0.0</v>
      </c>
    </row>
    <row r="793">
      <c r="A793" s="21" t="s">
        <v>1437</v>
      </c>
      <c r="B793" s="21">
        <v>1.0</v>
      </c>
      <c r="C793" s="21">
        <v>1.0</v>
      </c>
      <c r="D793" s="21">
        <v>0.0</v>
      </c>
    </row>
    <row r="794">
      <c r="A794" s="21" t="s">
        <v>1438</v>
      </c>
      <c r="B794" s="21">
        <v>2.0</v>
      </c>
      <c r="C794" s="21">
        <v>1.0</v>
      </c>
      <c r="D794" s="21">
        <v>0.0</v>
      </c>
    </row>
    <row r="795">
      <c r="A795" s="21" t="s">
        <v>1439</v>
      </c>
      <c r="B795" s="21">
        <v>0.0</v>
      </c>
      <c r="C795" s="21">
        <v>1.0</v>
      </c>
      <c r="D795" s="21">
        <v>1.0</v>
      </c>
    </row>
    <row r="796">
      <c r="A796" s="21" t="s">
        <v>1440</v>
      </c>
      <c r="B796" s="21">
        <v>2.0</v>
      </c>
      <c r="C796" s="21">
        <v>0.0</v>
      </c>
      <c r="D796" s="21">
        <v>0.0</v>
      </c>
    </row>
    <row r="797">
      <c r="A797" s="21" t="s">
        <v>1441</v>
      </c>
      <c r="B797" s="21">
        <v>0.0</v>
      </c>
      <c r="C797" s="21">
        <v>1.0</v>
      </c>
      <c r="D797" s="21">
        <v>0.0</v>
      </c>
    </row>
    <row r="798">
      <c r="A798" s="21" t="s">
        <v>1442</v>
      </c>
      <c r="B798" s="21">
        <v>0.0</v>
      </c>
      <c r="C798" s="21">
        <v>0.0</v>
      </c>
      <c r="D798" s="21">
        <v>2.0</v>
      </c>
    </row>
    <row r="799">
      <c r="A799" s="21" t="s">
        <v>1444</v>
      </c>
      <c r="B799" s="21">
        <v>1.0</v>
      </c>
      <c r="C799" s="21">
        <v>1.0</v>
      </c>
      <c r="D799" s="21">
        <v>0.0</v>
      </c>
    </row>
    <row r="800">
      <c r="A800" s="21" t="s">
        <v>1445</v>
      </c>
      <c r="B800" s="21">
        <v>0.0</v>
      </c>
      <c r="C800" s="21">
        <v>1.0</v>
      </c>
      <c r="D800" s="21">
        <v>0.0</v>
      </c>
    </row>
    <row r="801">
      <c r="A801" s="21" t="s">
        <v>1446</v>
      </c>
      <c r="B801" s="21">
        <v>0.0</v>
      </c>
      <c r="C801" s="21">
        <v>0.0</v>
      </c>
      <c r="D801" s="21">
        <v>1.0</v>
      </c>
    </row>
    <row r="802">
      <c r="A802" s="21" t="s">
        <v>1447</v>
      </c>
      <c r="B802" s="21">
        <v>0.0</v>
      </c>
      <c r="C802" s="21">
        <v>1.0</v>
      </c>
      <c r="D802" s="21">
        <v>1.0</v>
      </c>
    </row>
    <row r="803">
      <c r="A803" s="21" t="s">
        <v>1448</v>
      </c>
      <c r="B803" s="21">
        <v>0.0</v>
      </c>
      <c r="C803" s="21">
        <v>1.0</v>
      </c>
      <c r="D803" s="21">
        <v>1.0</v>
      </c>
    </row>
    <row r="804">
      <c r="A804" s="21" t="s">
        <v>1450</v>
      </c>
      <c r="B804" s="21">
        <v>2.0</v>
      </c>
      <c r="C804" s="21">
        <v>0.0</v>
      </c>
      <c r="D804" s="21">
        <v>2.0</v>
      </c>
    </row>
    <row r="805">
      <c r="A805" s="21" t="s">
        <v>1451</v>
      </c>
      <c r="B805" s="21">
        <v>1.0</v>
      </c>
      <c r="C805" s="21">
        <v>0.0</v>
      </c>
      <c r="D805" s="21">
        <v>0.0</v>
      </c>
    </row>
    <row r="806">
      <c r="A806" s="21" t="s">
        <v>1453</v>
      </c>
      <c r="B806" s="21">
        <v>2.0</v>
      </c>
      <c r="C806" s="21">
        <v>2.0</v>
      </c>
      <c r="D806" s="21">
        <v>0.0</v>
      </c>
    </row>
    <row r="807">
      <c r="A807" s="21" t="s">
        <v>1454</v>
      </c>
      <c r="B807" s="21">
        <v>0.0</v>
      </c>
      <c r="C807" s="21">
        <v>0.0</v>
      </c>
      <c r="D807" s="21">
        <v>1.0</v>
      </c>
    </row>
    <row r="808">
      <c r="A808" s="21" t="s">
        <v>1455</v>
      </c>
      <c r="B808" s="21">
        <v>1.0</v>
      </c>
      <c r="C808" s="21">
        <v>1.0</v>
      </c>
      <c r="D808" s="21">
        <v>1.0</v>
      </c>
    </row>
    <row r="809">
      <c r="A809" s="21" t="s">
        <v>1456</v>
      </c>
      <c r="B809" s="21">
        <v>1.0</v>
      </c>
      <c r="C809" s="21">
        <v>0.0</v>
      </c>
      <c r="D809" s="21">
        <v>0.0</v>
      </c>
    </row>
    <row r="810">
      <c r="A810" s="21" t="s">
        <v>1458</v>
      </c>
      <c r="B810" s="21">
        <v>1.0</v>
      </c>
      <c r="C810" s="21">
        <v>1.0</v>
      </c>
      <c r="D810" s="21">
        <v>0.0</v>
      </c>
    </row>
    <row r="811">
      <c r="A811" s="21" t="s">
        <v>1459</v>
      </c>
      <c r="B811" s="21">
        <v>1.0</v>
      </c>
      <c r="C811" s="21">
        <v>1.0</v>
      </c>
      <c r="D811" s="21">
        <v>0.0</v>
      </c>
    </row>
    <row r="812">
      <c r="A812" s="21" t="s">
        <v>468</v>
      </c>
      <c r="B812" s="21">
        <v>1.0</v>
      </c>
      <c r="C812" s="21">
        <v>0.0</v>
      </c>
      <c r="D812" s="21">
        <v>1.0</v>
      </c>
    </row>
    <row r="813">
      <c r="A813" s="21" t="s">
        <v>1460</v>
      </c>
      <c r="B813" s="21">
        <v>1.0</v>
      </c>
      <c r="C813" s="21">
        <v>1.0</v>
      </c>
      <c r="D813" s="21">
        <v>0.0</v>
      </c>
    </row>
    <row r="814">
      <c r="A814" s="21" t="s">
        <v>1461</v>
      </c>
      <c r="B814" s="21">
        <v>1.0</v>
      </c>
      <c r="C814" s="21">
        <v>0.0</v>
      </c>
      <c r="D814" s="21">
        <v>0.0</v>
      </c>
    </row>
    <row r="815">
      <c r="A815" s="21" t="s">
        <v>1463</v>
      </c>
      <c r="B815" s="21">
        <v>2.0</v>
      </c>
      <c r="C815" s="21">
        <v>0.0</v>
      </c>
      <c r="D815" s="21">
        <v>0.0</v>
      </c>
    </row>
    <row r="816">
      <c r="A816" s="21" t="s">
        <v>1464</v>
      </c>
      <c r="B816" s="21">
        <v>1.0</v>
      </c>
      <c r="C816" s="21">
        <v>0.0</v>
      </c>
      <c r="D816" s="21">
        <v>0.0</v>
      </c>
    </row>
    <row r="817">
      <c r="A817" s="21" t="s">
        <v>1465</v>
      </c>
      <c r="B817" s="21">
        <v>2.0</v>
      </c>
      <c r="C817" s="21">
        <v>0.0</v>
      </c>
      <c r="D817" s="21">
        <v>2.0</v>
      </c>
    </row>
    <row r="818">
      <c r="A818" s="21" t="s">
        <v>1466</v>
      </c>
      <c r="B818" s="21">
        <v>1.0</v>
      </c>
      <c r="C818" s="21">
        <v>0.0</v>
      </c>
      <c r="D818" s="21">
        <v>0.0</v>
      </c>
    </row>
    <row r="819">
      <c r="A819" s="21" t="s">
        <v>1467</v>
      </c>
      <c r="B819" s="21">
        <v>1.0</v>
      </c>
      <c r="C819" s="21">
        <v>0.0</v>
      </c>
      <c r="D819" s="21">
        <v>1.0</v>
      </c>
    </row>
    <row r="820">
      <c r="A820" s="21" t="s">
        <v>1468</v>
      </c>
      <c r="B820" s="21">
        <v>0.0</v>
      </c>
      <c r="C820" s="21">
        <v>1.0</v>
      </c>
      <c r="D820" s="21">
        <v>1.0</v>
      </c>
    </row>
    <row r="821">
      <c r="A821" s="21" t="s">
        <v>1469</v>
      </c>
      <c r="B821" s="21">
        <v>0.0</v>
      </c>
      <c r="C821" s="21">
        <v>0.0</v>
      </c>
      <c r="D821" s="21">
        <v>1.0</v>
      </c>
    </row>
    <row r="822">
      <c r="A822" s="21" t="s">
        <v>1470</v>
      </c>
      <c r="B822" s="21">
        <v>0.0</v>
      </c>
      <c r="C822" s="21">
        <v>0.0</v>
      </c>
      <c r="D822" s="21">
        <v>2.0</v>
      </c>
    </row>
    <row r="823">
      <c r="A823" s="21" t="s">
        <v>1472</v>
      </c>
      <c r="B823" s="21">
        <v>1.0</v>
      </c>
      <c r="C823" s="21">
        <v>0.0</v>
      </c>
      <c r="D823" s="21">
        <v>0.0</v>
      </c>
    </row>
    <row r="824">
      <c r="A824" s="21" t="s">
        <v>1473</v>
      </c>
      <c r="B824" s="21">
        <v>1.0</v>
      </c>
      <c r="C824" s="21">
        <v>0.0</v>
      </c>
      <c r="D824" s="21">
        <v>0.0</v>
      </c>
    </row>
    <row r="825">
      <c r="A825" s="21" t="s">
        <v>1474</v>
      </c>
      <c r="B825" s="21">
        <v>0.0</v>
      </c>
      <c r="C825" s="21">
        <v>1.0</v>
      </c>
      <c r="D825" s="21">
        <v>1.0</v>
      </c>
    </row>
    <row r="826">
      <c r="A826" s="21" t="s">
        <v>1475</v>
      </c>
      <c r="B826" s="21">
        <v>0.0</v>
      </c>
      <c r="C826" s="21">
        <v>1.0</v>
      </c>
      <c r="D826" s="21">
        <v>1.0</v>
      </c>
    </row>
    <row r="827">
      <c r="A827" s="21" t="s">
        <v>1477</v>
      </c>
      <c r="B827" s="21">
        <v>0.0</v>
      </c>
      <c r="C827" s="21">
        <v>2.0</v>
      </c>
      <c r="D827" s="21">
        <v>2.0</v>
      </c>
    </row>
    <row r="828">
      <c r="A828" s="21" t="s">
        <v>1478</v>
      </c>
      <c r="B828" s="21">
        <v>2.0</v>
      </c>
      <c r="C828" s="21">
        <v>2.0</v>
      </c>
      <c r="D828" s="21">
        <v>0.0</v>
      </c>
    </row>
    <row r="829">
      <c r="A829" s="21" t="s">
        <v>1480</v>
      </c>
      <c r="B829" s="21">
        <v>1.0</v>
      </c>
      <c r="C829" s="21">
        <v>0.0</v>
      </c>
      <c r="D829" s="21">
        <v>1.0</v>
      </c>
    </row>
    <row r="830">
      <c r="A830" s="21" t="s">
        <v>1482</v>
      </c>
      <c r="B830" s="21">
        <v>2.0</v>
      </c>
      <c r="C830" s="21">
        <v>0.0</v>
      </c>
      <c r="D830" s="21">
        <v>2.0</v>
      </c>
    </row>
    <row r="831">
      <c r="A831" s="21" t="s">
        <v>1483</v>
      </c>
      <c r="B831" s="21">
        <v>2.0</v>
      </c>
      <c r="C831" s="21">
        <v>2.0</v>
      </c>
      <c r="D831" s="21">
        <v>0.0</v>
      </c>
    </row>
    <row r="832">
      <c r="A832" s="21" t="s">
        <v>1484</v>
      </c>
      <c r="B832" s="21">
        <v>1.0</v>
      </c>
      <c r="C832" s="21">
        <v>1.0</v>
      </c>
      <c r="D832" s="21">
        <v>0.0</v>
      </c>
    </row>
    <row r="833">
      <c r="A833" s="21" t="s">
        <v>1485</v>
      </c>
      <c r="B833" s="21">
        <v>0.0</v>
      </c>
      <c r="C833" s="21">
        <v>0.0</v>
      </c>
      <c r="D833" s="21">
        <v>2.0</v>
      </c>
    </row>
    <row r="834">
      <c r="A834" s="21" t="s">
        <v>1486</v>
      </c>
      <c r="B834" s="21">
        <v>0.0</v>
      </c>
      <c r="C834" s="21">
        <v>1.0</v>
      </c>
      <c r="D834" s="21">
        <v>1.0</v>
      </c>
    </row>
    <row r="835">
      <c r="A835" s="21" t="s">
        <v>1487</v>
      </c>
      <c r="B835" s="21">
        <v>0.0</v>
      </c>
      <c r="C835" s="21">
        <v>1.0</v>
      </c>
      <c r="D835" s="21">
        <v>0.0</v>
      </c>
    </row>
    <row r="836">
      <c r="A836" s="21" t="s">
        <v>1489</v>
      </c>
      <c r="B836" s="21">
        <v>2.0</v>
      </c>
      <c r="C836" s="21">
        <v>2.0</v>
      </c>
      <c r="D836" s="21">
        <v>0.0</v>
      </c>
    </row>
    <row r="837">
      <c r="A837" s="21" t="s">
        <v>1490</v>
      </c>
      <c r="B837" s="21">
        <v>2.0</v>
      </c>
      <c r="C837" s="21">
        <v>1.0</v>
      </c>
      <c r="D837" s="21">
        <v>0.0</v>
      </c>
    </row>
    <row r="838">
      <c r="A838" s="21" t="s">
        <v>1491</v>
      </c>
      <c r="B838" s="21">
        <v>1.0</v>
      </c>
      <c r="C838" s="21">
        <v>1.0</v>
      </c>
      <c r="D838" s="21">
        <v>0.0</v>
      </c>
    </row>
    <row r="839">
      <c r="A839" s="21" t="s">
        <v>1492</v>
      </c>
      <c r="B839" s="21">
        <v>1.0</v>
      </c>
      <c r="C839" s="21">
        <v>1.0</v>
      </c>
      <c r="D839" s="21">
        <v>0.0</v>
      </c>
    </row>
    <row r="840">
      <c r="A840" s="21" t="s">
        <v>1493</v>
      </c>
      <c r="B840" s="21">
        <v>0.0</v>
      </c>
      <c r="C840" s="21">
        <v>1.0</v>
      </c>
      <c r="D840" s="21">
        <v>0.0</v>
      </c>
    </row>
    <row r="841">
      <c r="A841" s="21" t="s">
        <v>1495</v>
      </c>
      <c r="B841" s="21">
        <v>1.0</v>
      </c>
      <c r="C841" s="21">
        <v>0.0</v>
      </c>
      <c r="D841" s="21">
        <v>1.0</v>
      </c>
    </row>
    <row r="842">
      <c r="A842" s="21" t="s">
        <v>1496</v>
      </c>
      <c r="B842" s="21">
        <v>0.0</v>
      </c>
      <c r="C842" s="21">
        <v>1.0</v>
      </c>
      <c r="D842" s="21">
        <v>1.0</v>
      </c>
    </row>
    <row r="843">
      <c r="A843" s="21" t="s">
        <v>1497</v>
      </c>
      <c r="B843" s="21">
        <v>1.0</v>
      </c>
      <c r="C843" s="21">
        <v>1.0</v>
      </c>
      <c r="D843" s="21">
        <v>0.0</v>
      </c>
    </row>
    <row r="844">
      <c r="A844" s="21" t="s">
        <v>1498</v>
      </c>
      <c r="B844" s="21">
        <v>2.0</v>
      </c>
      <c r="C844" s="21">
        <v>2.0</v>
      </c>
      <c r="D844" s="21">
        <v>0.0</v>
      </c>
    </row>
    <row r="845">
      <c r="A845" s="21" t="s">
        <v>1500</v>
      </c>
      <c r="B845" s="21">
        <v>0.0</v>
      </c>
      <c r="C845" s="21">
        <v>1.0</v>
      </c>
      <c r="D845" s="21">
        <v>1.0</v>
      </c>
    </row>
    <row r="846">
      <c r="A846" s="21" t="s">
        <v>1501</v>
      </c>
      <c r="B846" s="21">
        <v>1.0</v>
      </c>
      <c r="C846" s="21">
        <v>0.0</v>
      </c>
      <c r="D846" s="21">
        <v>1.0</v>
      </c>
    </row>
    <row r="847">
      <c r="A847" s="21" t="s">
        <v>1502</v>
      </c>
      <c r="B847" s="21">
        <v>2.0</v>
      </c>
      <c r="C847" s="21">
        <v>0.0</v>
      </c>
      <c r="D847" s="21">
        <v>2.0</v>
      </c>
    </row>
    <row r="848">
      <c r="A848" s="21" t="s">
        <v>1503</v>
      </c>
      <c r="B848" s="21">
        <v>0.0</v>
      </c>
      <c r="C848" s="21">
        <v>1.0</v>
      </c>
      <c r="D848" s="21">
        <v>0.0</v>
      </c>
    </row>
    <row r="849">
      <c r="A849" s="21" t="s">
        <v>1505</v>
      </c>
      <c r="B849" s="21">
        <v>2.0</v>
      </c>
      <c r="C849" s="21">
        <v>0.0</v>
      </c>
      <c r="D849" s="21">
        <v>2.0</v>
      </c>
    </row>
    <row r="850">
      <c r="A850" s="21" t="s">
        <v>1506</v>
      </c>
      <c r="B850" s="21">
        <v>0.0</v>
      </c>
      <c r="C850" s="21">
        <v>0.0</v>
      </c>
      <c r="D850" s="21">
        <v>1.0</v>
      </c>
    </row>
    <row r="851">
      <c r="A851" s="21" t="s">
        <v>1507</v>
      </c>
      <c r="B851" s="21">
        <v>1.0</v>
      </c>
      <c r="C851" s="21">
        <v>1.0</v>
      </c>
      <c r="D851" s="21">
        <v>0.0</v>
      </c>
    </row>
    <row r="852">
      <c r="A852" s="21" t="s">
        <v>1509</v>
      </c>
      <c r="B852" s="21">
        <v>1.0</v>
      </c>
      <c r="C852" s="21">
        <v>1.0</v>
      </c>
      <c r="D852" s="21">
        <v>0.0</v>
      </c>
    </row>
    <row r="853">
      <c r="A853" s="21" t="s">
        <v>1510</v>
      </c>
      <c r="B853" s="21">
        <v>0.0</v>
      </c>
      <c r="C853" s="21">
        <v>1.0</v>
      </c>
      <c r="D853" s="21">
        <v>0.0</v>
      </c>
    </row>
    <row r="854">
      <c r="A854" s="21" t="s">
        <v>1511</v>
      </c>
      <c r="B854" s="21">
        <v>2.0</v>
      </c>
      <c r="C854" s="21">
        <v>2.0</v>
      </c>
      <c r="D854" s="21">
        <v>0.0</v>
      </c>
    </row>
    <row r="855">
      <c r="A855" s="21" t="s">
        <v>1512</v>
      </c>
      <c r="B855" s="21">
        <v>2.0</v>
      </c>
      <c r="C855" s="21">
        <v>2.0</v>
      </c>
      <c r="D855" s="21">
        <v>0.0</v>
      </c>
    </row>
    <row r="856">
      <c r="A856" s="21" t="s">
        <v>1514</v>
      </c>
      <c r="B856" s="21">
        <v>1.0</v>
      </c>
      <c r="C856" s="21">
        <v>0.0</v>
      </c>
      <c r="D856" s="21">
        <v>0.0</v>
      </c>
    </row>
    <row r="857">
      <c r="A857" s="21" t="s">
        <v>1515</v>
      </c>
      <c r="B857" s="21">
        <v>0.0</v>
      </c>
      <c r="C857" s="21">
        <v>0.0</v>
      </c>
      <c r="D857" s="21">
        <v>1.0</v>
      </c>
    </row>
    <row r="858">
      <c r="A858" s="21" t="s">
        <v>1516</v>
      </c>
      <c r="B858" s="21">
        <v>1.0</v>
      </c>
      <c r="C858" s="21">
        <v>1.0</v>
      </c>
      <c r="D858" s="21">
        <v>0.0</v>
      </c>
    </row>
    <row r="859">
      <c r="A859" s="21" t="s">
        <v>1518</v>
      </c>
      <c r="B859" s="21">
        <v>0.0</v>
      </c>
      <c r="C859" s="21">
        <v>0.0</v>
      </c>
      <c r="D859" s="21">
        <v>1.0</v>
      </c>
    </row>
    <row r="860">
      <c r="A860" s="21" t="s">
        <v>1519</v>
      </c>
      <c r="B860" s="21">
        <v>1.0</v>
      </c>
      <c r="C860" s="21">
        <v>0.0</v>
      </c>
      <c r="D860" s="21">
        <v>1.0</v>
      </c>
    </row>
    <row r="861">
      <c r="A861" s="21" t="s">
        <v>1520</v>
      </c>
      <c r="B861" s="21">
        <v>0.0</v>
      </c>
      <c r="C861" s="21">
        <v>2.0</v>
      </c>
      <c r="D861" s="21">
        <v>2.0</v>
      </c>
    </row>
    <row r="862">
      <c r="A862" s="21" t="s">
        <v>465</v>
      </c>
      <c r="B862" s="21">
        <v>1.0</v>
      </c>
      <c r="C862" s="21">
        <v>0.0</v>
      </c>
      <c r="D862" s="21">
        <v>1.0</v>
      </c>
    </row>
    <row r="863">
      <c r="A863" s="21" t="s">
        <v>1522</v>
      </c>
      <c r="B863" s="21">
        <v>2.0</v>
      </c>
      <c r="C863" s="21">
        <v>0.0</v>
      </c>
      <c r="D863" s="21">
        <v>2.0</v>
      </c>
    </row>
    <row r="864">
      <c r="A864" s="21" t="s">
        <v>1523</v>
      </c>
      <c r="B864" s="21">
        <v>1.0</v>
      </c>
      <c r="C864" s="21">
        <v>0.0</v>
      </c>
      <c r="D864" s="21">
        <v>1.0</v>
      </c>
    </row>
    <row r="865">
      <c r="A865" s="21" t="s">
        <v>1524</v>
      </c>
      <c r="B865" s="21">
        <v>0.0</v>
      </c>
      <c r="C865" s="21">
        <v>1.0</v>
      </c>
      <c r="D865" s="21">
        <v>1.0</v>
      </c>
    </row>
    <row r="866">
      <c r="A866" s="21" t="s">
        <v>1526</v>
      </c>
      <c r="B866" s="21">
        <v>1.0</v>
      </c>
      <c r="C866" s="21">
        <v>1.0</v>
      </c>
      <c r="D866" s="21">
        <v>0.0</v>
      </c>
    </row>
    <row r="867">
      <c r="A867" s="21" t="s">
        <v>1527</v>
      </c>
      <c r="B867" s="21">
        <v>0.0</v>
      </c>
      <c r="C867" s="21">
        <v>1.0</v>
      </c>
      <c r="D867" s="21">
        <v>1.0</v>
      </c>
    </row>
    <row r="868">
      <c r="A868" s="21" t="s">
        <v>1528</v>
      </c>
      <c r="B868" s="21">
        <v>0.0</v>
      </c>
      <c r="C868" s="21">
        <v>1.0</v>
      </c>
      <c r="D868" s="21">
        <v>1.0</v>
      </c>
    </row>
    <row r="869">
      <c r="A869" s="21" t="s">
        <v>1529</v>
      </c>
      <c r="B869" s="21">
        <v>0.0</v>
      </c>
      <c r="C869" s="21">
        <v>1.0</v>
      </c>
      <c r="D869" s="21">
        <v>1.0</v>
      </c>
    </row>
    <row r="870">
      <c r="A870" s="21" t="s">
        <v>1530</v>
      </c>
      <c r="B870" s="21">
        <v>2.0</v>
      </c>
      <c r="C870" s="21">
        <v>2.0</v>
      </c>
      <c r="D870" s="21">
        <v>2.0</v>
      </c>
    </row>
    <row r="871">
      <c r="A871" s="21" t="s">
        <v>1531</v>
      </c>
      <c r="B871" s="21">
        <v>1.0</v>
      </c>
      <c r="C871" s="21">
        <v>1.0</v>
      </c>
      <c r="D871" s="21">
        <v>0.0</v>
      </c>
    </row>
    <row r="872">
      <c r="A872" s="21" t="s">
        <v>1532</v>
      </c>
      <c r="B872" s="21">
        <v>1.0</v>
      </c>
      <c r="C872" s="21">
        <v>1.0</v>
      </c>
      <c r="D872" s="21">
        <v>0.0</v>
      </c>
    </row>
    <row r="873">
      <c r="A873" s="21" t="s">
        <v>1534</v>
      </c>
      <c r="B873" s="21">
        <v>1.0</v>
      </c>
      <c r="C873" s="21">
        <v>1.0</v>
      </c>
      <c r="D873" s="21">
        <v>0.0</v>
      </c>
    </row>
    <row r="874">
      <c r="A874" s="21" t="s">
        <v>1535</v>
      </c>
      <c r="B874" s="21">
        <v>0.0</v>
      </c>
      <c r="C874" s="21">
        <v>0.0</v>
      </c>
      <c r="D874" s="21">
        <v>1.0</v>
      </c>
    </row>
    <row r="875">
      <c r="A875" s="21" t="s">
        <v>1537</v>
      </c>
      <c r="B875" s="21">
        <v>0.0</v>
      </c>
      <c r="C875" s="21">
        <v>1.0</v>
      </c>
      <c r="D875" s="21">
        <v>1.0</v>
      </c>
    </row>
    <row r="876">
      <c r="A876" s="21" t="s">
        <v>1538</v>
      </c>
      <c r="B876" s="21">
        <v>0.0</v>
      </c>
      <c r="C876" s="21">
        <v>1.0</v>
      </c>
      <c r="D876" s="21">
        <v>1.0</v>
      </c>
    </row>
    <row r="877">
      <c r="A877" s="21" t="s">
        <v>1539</v>
      </c>
      <c r="B877" s="21">
        <v>1.0</v>
      </c>
      <c r="C877" s="21">
        <v>0.0</v>
      </c>
      <c r="D877" s="21">
        <v>1.0</v>
      </c>
    </row>
    <row r="878">
      <c r="A878" s="21" t="s">
        <v>1540</v>
      </c>
      <c r="B878" s="21">
        <v>0.0</v>
      </c>
      <c r="C878" s="21">
        <v>1.0</v>
      </c>
      <c r="D878" s="21">
        <v>0.0</v>
      </c>
    </row>
    <row r="879">
      <c r="A879" s="21" t="s">
        <v>1541</v>
      </c>
      <c r="B879" s="21">
        <v>1.0</v>
      </c>
      <c r="C879" s="21">
        <v>0.0</v>
      </c>
      <c r="D879" s="21">
        <v>0.0</v>
      </c>
    </row>
    <row r="880">
      <c r="A880" s="21" t="s">
        <v>1542</v>
      </c>
      <c r="B880" s="21">
        <v>1.0</v>
      </c>
      <c r="C880" s="21">
        <v>1.0</v>
      </c>
      <c r="D880" s="21">
        <v>0.0</v>
      </c>
    </row>
    <row r="881">
      <c r="A881" s="21" t="s">
        <v>1543</v>
      </c>
      <c r="B881" s="21">
        <v>1.0</v>
      </c>
      <c r="C881" s="21">
        <v>0.0</v>
      </c>
      <c r="D881" s="21">
        <v>2.0</v>
      </c>
    </row>
    <row r="882">
      <c r="A882" s="21" t="s">
        <v>1544</v>
      </c>
      <c r="B882" s="21">
        <v>1.0</v>
      </c>
      <c r="C882" s="21">
        <v>0.0</v>
      </c>
      <c r="D882" s="21">
        <v>2.0</v>
      </c>
    </row>
    <row r="883">
      <c r="A883" s="21" t="s">
        <v>1546</v>
      </c>
      <c r="B883" s="21">
        <v>0.0</v>
      </c>
      <c r="C883" s="21">
        <v>1.0</v>
      </c>
      <c r="D883" s="21">
        <v>1.0</v>
      </c>
    </row>
    <row r="884">
      <c r="A884" s="21" t="s">
        <v>1547</v>
      </c>
      <c r="B884" s="21">
        <v>0.0</v>
      </c>
      <c r="C884" s="21">
        <v>0.0</v>
      </c>
      <c r="D884" s="21">
        <v>2.0</v>
      </c>
    </row>
    <row r="885">
      <c r="A885" s="21" t="s">
        <v>1548</v>
      </c>
      <c r="B885" s="21">
        <v>0.0</v>
      </c>
      <c r="C885" s="21">
        <v>1.0</v>
      </c>
      <c r="D885" s="21">
        <v>1.0</v>
      </c>
    </row>
    <row r="886">
      <c r="A886" s="21" t="s">
        <v>1549</v>
      </c>
      <c r="B886" s="21">
        <v>2.0</v>
      </c>
      <c r="C886" s="21">
        <v>0.0</v>
      </c>
      <c r="D886" s="21">
        <v>2.0</v>
      </c>
    </row>
    <row r="887">
      <c r="A887" s="21" t="s">
        <v>1550</v>
      </c>
      <c r="B887" s="21">
        <v>2.0</v>
      </c>
      <c r="C887" s="21">
        <v>1.0</v>
      </c>
      <c r="D887" s="21">
        <v>0.0</v>
      </c>
    </row>
    <row r="888">
      <c r="A888" s="21" t="s">
        <v>1551</v>
      </c>
      <c r="B888" s="21">
        <v>0.0</v>
      </c>
      <c r="C888" s="21">
        <v>2.0</v>
      </c>
      <c r="D888" s="21">
        <v>2.0</v>
      </c>
    </row>
    <row r="889">
      <c r="A889" s="21" t="s">
        <v>1552</v>
      </c>
      <c r="B889" s="21">
        <v>0.0</v>
      </c>
      <c r="C889" s="21">
        <v>0.0</v>
      </c>
      <c r="D889" s="21">
        <v>1.0</v>
      </c>
    </row>
    <row r="890">
      <c r="A890" s="21" t="s">
        <v>1553</v>
      </c>
      <c r="B890" s="21">
        <v>1.0</v>
      </c>
      <c r="C890" s="21">
        <v>0.0</v>
      </c>
      <c r="D890" s="21">
        <v>0.0</v>
      </c>
    </row>
    <row r="891">
      <c r="A891" s="21" t="s">
        <v>1554</v>
      </c>
      <c r="B891" s="21">
        <v>2.0</v>
      </c>
      <c r="C891" s="21">
        <v>0.0</v>
      </c>
      <c r="D891" s="21">
        <v>0.0</v>
      </c>
    </row>
    <row r="892">
      <c r="A892" s="21" t="s">
        <v>1555</v>
      </c>
      <c r="B892" s="21">
        <v>0.0</v>
      </c>
      <c r="C892" s="21">
        <v>0.0</v>
      </c>
      <c r="D892" s="21">
        <v>2.0</v>
      </c>
    </row>
    <row r="893">
      <c r="A893" s="21" t="s">
        <v>1556</v>
      </c>
      <c r="B893" s="21">
        <v>2.0</v>
      </c>
      <c r="C893" s="21">
        <v>2.0</v>
      </c>
      <c r="D893" s="21">
        <v>2.0</v>
      </c>
    </row>
    <row r="894">
      <c r="A894" s="21" t="s">
        <v>1557</v>
      </c>
      <c r="B894" s="21">
        <v>0.0</v>
      </c>
      <c r="C894" s="21">
        <v>1.0</v>
      </c>
      <c r="D894" s="21">
        <v>1.0</v>
      </c>
    </row>
    <row r="895">
      <c r="A895" s="21" t="s">
        <v>1558</v>
      </c>
      <c r="B895" s="21">
        <v>0.0</v>
      </c>
      <c r="C895" s="21">
        <v>1.0</v>
      </c>
      <c r="D895" s="21">
        <v>1.0</v>
      </c>
    </row>
    <row r="896">
      <c r="A896" s="21" t="s">
        <v>1559</v>
      </c>
      <c r="B896" s="21">
        <v>1.0</v>
      </c>
      <c r="C896" s="21">
        <v>0.0</v>
      </c>
      <c r="D896" s="21">
        <v>1.0</v>
      </c>
    </row>
    <row r="897">
      <c r="A897" s="21" t="s">
        <v>1561</v>
      </c>
      <c r="B897" s="21">
        <v>2.0</v>
      </c>
      <c r="C897" s="21">
        <v>1.0</v>
      </c>
      <c r="D897" s="21">
        <v>0.0</v>
      </c>
    </row>
    <row r="898">
      <c r="A898" s="21" t="s">
        <v>1562</v>
      </c>
      <c r="B898" s="21">
        <v>2.0</v>
      </c>
      <c r="C898" s="21">
        <v>0.0</v>
      </c>
      <c r="D898" s="21">
        <v>0.0</v>
      </c>
    </row>
    <row r="899">
      <c r="A899" s="21" t="s">
        <v>1564</v>
      </c>
      <c r="B899" s="21">
        <v>0.0</v>
      </c>
      <c r="C899" s="21">
        <v>1.0</v>
      </c>
      <c r="D899" s="21">
        <v>0.0</v>
      </c>
    </row>
    <row r="900">
      <c r="A900" s="21" t="s">
        <v>1565</v>
      </c>
      <c r="B900" s="21">
        <v>1.0</v>
      </c>
      <c r="C900" s="21">
        <v>0.0</v>
      </c>
      <c r="D900" s="21">
        <v>1.0</v>
      </c>
    </row>
    <row r="901">
      <c r="A901" s="21" t="s">
        <v>1566</v>
      </c>
      <c r="B901" s="21">
        <v>2.0</v>
      </c>
      <c r="C901" s="21">
        <v>2.0</v>
      </c>
      <c r="D901" s="21">
        <v>0.0</v>
      </c>
    </row>
    <row r="902">
      <c r="A902" s="21" t="s">
        <v>1567</v>
      </c>
      <c r="B902" s="21">
        <v>0.0</v>
      </c>
      <c r="C902" s="21">
        <v>1.0</v>
      </c>
      <c r="D902" s="21">
        <v>1.0</v>
      </c>
    </row>
    <row r="903">
      <c r="A903" s="21" t="s">
        <v>1569</v>
      </c>
      <c r="B903" s="21">
        <v>1.0</v>
      </c>
      <c r="C903" s="21">
        <v>0.0</v>
      </c>
      <c r="D903" s="21">
        <v>1.0</v>
      </c>
    </row>
    <row r="904">
      <c r="A904" s="21" t="s">
        <v>1571</v>
      </c>
      <c r="B904" s="21">
        <v>0.0</v>
      </c>
      <c r="C904" s="21">
        <v>1.0</v>
      </c>
      <c r="D904" s="21">
        <v>0.0</v>
      </c>
    </row>
    <row r="905">
      <c r="A905" s="21" t="s">
        <v>1574</v>
      </c>
      <c r="B905" s="21">
        <v>1.0</v>
      </c>
      <c r="C905" s="21">
        <v>1.0</v>
      </c>
      <c r="D905" s="21">
        <v>0.0</v>
      </c>
    </row>
    <row r="906">
      <c r="A906" s="21" t="s">
        <v>1576</v>
      </c>
      <c r="B906" s="21">
        <v>0.0</v>
      </c>
      <c r="C906" s="21">
        <v>1.0</v>
      </c>
      <c r="D906" s="21">
        <v>1.0</v>
      </c>
    </row>
    <row r="907">
      <c r="A907" s="21" t="s">
        <v>1579</v>
      </c>
      <c r="B907" s="21">
        <v>2.0</v>
      </c>
      <c r="C907" s="21">
        <v>2.0</v>
      </c>
      <c r="D907" s="21">
        <v>0.0</v>
      </c>
    </row>
    <row r="908">
      <c r="A908" s="21" t="s">
        <v>1581</v>
      </c>
      <c r="B908" s="21">
        <v>2.0</v>
      </c>
      <c r="C908" s="21">
        <v>1.0</v>
      </c>
      <c r="D908" s="21">
        <v>0.0</v>
      </c>
    </row>
    <row r="909">
      <c r="A909" s="21" t="s">
        <v>1582</v>
      </c>
      <c r="B909" s="21">
        <v>2.0</v>
      </c>
      <c r="C909" s="21">
        <v>1.0</v>
      </c>
      <c r="D909" s="21">
        <v>0.0</v>
      </c>
    </row>
    <row r="910">
      <c r="A910" s="21" t="s">
        <v>1583</v>
      </c>
      <c r="B910" s="21">
        <v>0.0</v>
      </c>
      <c r="C910" s="21">
        <v>0.0</v>
      </c>
      <c r="D910" s="21">
        <v>1.0</v>
      </c>
    </row>
    <row r="911">
      <c r="A911" s="21" t="s">
        <v>1584</v>
      </c>
      <c r="B911" s="21">
        <v>0.0</v>
      </c>
      <c r="C911" s="21">
        <v>0.0</v>
      </c>
      <c r="D911" s="21">
        <v>1.0</v>
      </c>
    </row>
    <row r="912">
      <c r="A912" s="21" t="s">
        <v>1586</v>
      </c>
      <c r="B912" s="21">
        <v>0.0</v>
      </c>
      <c r="C912" s="21">
        <v>0.0</v>
      </c>
      <c r="D912" s="21">
        <v>1.0</v>
      </c>
    </row>
    <row r="913">
      <c r="A913" s="21" t="s">
        <v>104</v>
      </c>
      <c r="B913" s="21">
        <v>1.0</v>
      </c>
      <c r="C913" s="21">
        <v>0.0</v>
      </c>
      <c r="D913" s="21">
        <v>0.0</v>
      </c>
    </row>
    <row r="914">
      <c r="A914" s="21" t="s">
        <v>1588</v>
      </c>
      <c r="B914" s="21">
        <v>0.0</v>
      </c>
      <c r="C914" s="21">
        <v>2.0</v>
      </c>
      <c r="D914" s="21">
        <v>0.0</v>
      </c>
    </row>
    <row r="915">
      <c r="A915" s="21" t="s">
        <v>1589</v>
      </c>
      <c r="B915" s="21">
        <v>2.0</v>
      </c>
      <c r="C915" s="21">
        <v>2.0</v>
      </c>
      <c r="D915" s="21">
        <v>0.0</v>
      </c>
    </row>
    <row r="916">
      <c r="A916" s="21" t="s">
        <v>1590</v>
      </c>
      <c r="B916" s="21">
        <v>1.0</v>
      </c>
      <c r="C916" s="21">
        <v>1.0</v>
      </c>
      <c r="D916" s="21">
        <v>0.0</v>
      </c>
    </row>
    <row r="917">
      <c r="A917" s="21" t="s">
        <v>1591</v>
      </c>
      <c r="B917" s="21">
        <v>0.0</v>
      </c>
      <c r="C917" s="21">
        <v>2.0</v>
      </c>
      <c r="D917" s="21">
        <v>2.0</v>
      </c>
    </row>
    <row r="918">
      <c r="A918" s="21" t="s">
        <v>1592</v>
      </c>
      <c r="B918" s="21">
        <v>0.0</v>
      </c>
      <c r="C918" s="21">
        <v>0.0</v>
      </c>
      <c r="D918" s="21">
        <v>1.0</v>
      </c>
    </row>
    <row r="919">
      <c r="A919" s="21" t="s">
        <v>1593</v>
      </c>
      <c r="B919" s="21">
        <v>2.0</v>
      </c>
      <c r="C919" s="21">
        <v>0.0</v>
      </c>
      <c r="D919" s="21">
        <v>0.0</v>
      </c>
    </row>
    <row r="920">
      <c r="A920" s="21" t="s">
        <v>1594</v>
      </c>
      <c r="B920" s="21">
        <v>2.0</v>
      </c>
      <c r="C920" s="21">
        <v>1.0</v>
      </c>
      <c r="D920" s="21">
        <v>0.0</v>
      </c>
    </row>
    <row r="921">
      <c r="A921" s="21" t="s">
        <v>62</v>
      </c>
      <c r="B921" s="21">
        <v>2.0</v>
      </c>
      <c r="C921" s="21">
        <v>2.0</v>
      </c>
      <c r="D921" s="21">
        <v>2.0</v>
      </c>
    </row>
    <row r="922">
      <c r="A922" s="21" t="s">
        <v>1595</v>
      </c>
      <c r="B922" s="21">
        <v>0.0</v>
      </c>
      <c r="C922" s="21">
        <v>1.0</v>
      </c>
      <c r="D922" s="21">
        <v>1.0</v>
      </c>
    </row>
    <row r="923">
      <c r="A923" s="21" t="s">
        <v>1597</v>
      </c>
      <c r="B923" s="21">
        <v>0.0</v>
      </c>
      <c r="C923" s="21">
        <v>1.0</v>
      </c>
      <c r="D923" s="21">
        <v>1.0</v>
      </c>
    </row>
    <row r="924">
      <c r="A924" s="21" t="s">
        <v>1598</v>
      </c>
      <c r="B924" s="21">
        <v>1.0</v>
      </c>
      <c r="C924" s="21">
        <v>0.0</v>
      </c>
      <c r="D924" s="21">
        <v>0.0</v>
      </c>
    </row>
    <row r="925">
      <c r="A925" s="21" t="s">
        <v>1599</v>
      </c>
      <c r="B925" s="21">
        <v>0.0</v>
      </c>
      <c r="C925" s="21">
        <v>2.0</v>
      </c>
      <c r="D925" s="21">
        <v>2.0</v>
      </c>
    </row>
    <row r="926">
      <c r="A926" s="21" t="s">
        <v>1600</v>
      </c>
      <c r="B926" s="21">
        <v>1.0</v>
      </c>
      <c r="C926" s="21">
        <v>0.0</v>
      </c>
      <c r="D926" s="21">
        <v>0.0</v>
      </c>
    </row>
    <row r="927">
      <c r="A927" s="21" t="s">
        <v>1601</v>
      </c>
      <c r="B927" s="21">
        <v>0.0</v>
      </c>
      <c r="C927" s="21">
        <v>0.0</v>
      </c>
      <c r="D927" s="21">
        <v>1.0</v>
      </c>
    </row>
    <row r="928">
      <c r="A928" s="21" t="s">
        <v>1602</v>
      </c>
      <c r="B928" s="21">
        <v>1.0</v>
      </c>
      <c r="C928" s="21">
        <v>0.0</v>
      </c>
      <c r="D928" s="21">
        <v>0.0</v>
      </c>
    </row>
    <row r="929">
      <c r="A929" s="21" t="s">
        <v>1603</v>
      </c>
      <c r="B929" s="21">
        <v>2.0</v>
      </c>
      <c r="C929" s="21">
        <v>2.0</v>
      </c>
      <c r="D929" s="21">
        <v>2.0</v>
      </c>
    </row>
    <row r="930">
      <c r="A930" s="21" t="s">
        <v>1604</v>
      </c>
      <c r="B930" s="21">
        <v>1.0</v>
      </c>
      <c r="C930" s="21">
        <v>0.0</v>
      </c>
      <c r="D930" s="21">
        <v>0.0</v>
      </c>
    </row>
    <row r="931">
      <c r="A931" s="21" t="s">
        <v>1605</v>
      </c>
      <c r="B931" s="21">
        <v>0.0</v>
      </c>
      <c r="C931" s="21">
        <v>0.0</v>
      </c>
      <c r="D931" s="21">
        <v>1.0</v>
      </c>
    </row>
    <row r="932">
      <c r="A932" s="21" t="s">
        <v>1606</v>
      </c>
      <c r="B932" s="21">
        <v>2.0</v>
      </c>
      <c r="C932" s="21">
        <v>2.0</v>
      </c>
      <c r="D932" s="21">
        <v>0.0</v>
      </c>
    </row>
    <row r="933">
      <c r="A933" s="21" t="s">
        <v>1607</v>
      </c>
      <c r="B933" s="21">
        <v>2.0</v>
      </c>
      <c r="C933" s="21">
        <v>0.0</v>
      </c>
      <c r="D933" s="21">
        <v>2.0</v>
      </c>
    </row>
    <row r="934">
      <c r="A934" s="21" t="s">
        <v>1608</v>
      </c>
      <c r="B934" s="21">
        <v>1.0</v>
      </c>
      <c r="C934" s="21">
        <v>1.0</v>
      </c>
      <c r="D934" s="21">
        <v>0.0</v>
      </c>
    </row>
    <row r="935">
      <c r="A935" s="21" t="s">
        <v>1609</v>
      </c>
      <c r="B935" s="21">
        <v>0.0</v>
      </c>
      <c r="C935" s="21">
        <v>0.0</v>
      </c>
      <c r="D935" s="21">
        <v>2.0</v>
      </c>
    </row>
    <row r="936">
      <c r="A936" s="21" t="s">
        <v>1610</v>
      </c>
      <c r="B936" s="21">
        <v>1.0</v>
      </c>
      <c r="C936" s="21">
        <v>0.0</v>
      </c>
      <c r="D936" s="21">
        <v>0.0</v>
      </c>
    </row>
    <row r="937">
      <c r="A937" s="21" t="s">
        <v>1612</v>
      </c>
      <c r="B937" s="21">
        <v>0.0</v>
      </c>
      <c r="C937" s="21">
        <v>1.0</v>
      </c>
      <c r="D937" s="21">
        <v>1.0</v>
      </c>
    </row>
    <row r="938">
      <c r="A938" s="21" t="s">
        <v>1614</v>
      </c>
      <c r="B938" s="21">
        <v>1.0</v>
      </c>
      <c r="C938" s="21">
        <v>0.0</v>
      </c>
      <c r="D938" s="21">
        <v>0.0</v>
      </c>
    </row>
    <row r="939">
      <c r="A939" s="21" t="s">
        <v>1615</v>
      </c>
      <c r="B939" s="21">
        <v>0.0</v>
      </c>
      <c r="C939" s="21">
        <v>1.0</v>
      </c>
      <c r="D939" s="21">
        <v>0.0</v>
      </c>
    </row>
    <row r="940">
      <c r="A940" s="21" t="s">
        <v>1616</v>
      </c>
      <c r="B940" s="21">
        <v>0.0</v>
      </c>
      <c r="C940" s="21">
        <v>2.0</v>
      </c>
      <c r="D940" s="21">
        <v>2.0</v>
      </c>
    </row>
    <row r="941">
      <c r="A941" s="21" t="s">
        <v>1617</v>
      </c>
      <c r="B941" s="21">
        <v>0.0</v>
      </c>
      <c r="C941" s="21">
        <v>1.0</v>
      </c>
      <c r="D941" s="21">
        <v>1.0</v>
      </c>
    </row>
    <row r="942">
      <c r="A942" s="21" t="s">
        <v>1618</v>
      </c>
      <c r="B942" s="21">
        <v>1.0</v>
      </c>
      <c r="C942" s="21">
        <v>0.0</v>
      </c>
      <c r="D942" s="21">
        <v>0.0</v>
      </c>
    </row>
    <row r="943">
      <c r="A943" s="21" t="s">
        <v>1619</v>
      </c>
      <c r="B943" s="21">
        <v>0.0</v>
      </c>
      <c r="C943" s="21">
        <v>0.0</v>
      </c>
      <c r="D943" s="21">
        <v>1.0</v>
      </c>
    </row>
    <row r="944">
      <c r="A944" s="21" t="s">
        <v>1620</v>
      </c>
      <c r="B944" s="21">
        <v>1.0</v>
      </c>
      <c r="C944" s="21">
        <v>0.0</v>
      </c>
      <c r="D944" s="21">
        <v>1.0</v>
      </c>
    </row>
    <row r="945">
      <c r="A945" s="21" t="s">
        <v>1621</v>
      </c>
      <c r="B945" s="21">
        <v>2.0</v>
      </c>
      <c r="C945" s="21">
        <v>1.0</v>
      </c>
      <c r="D945" s="21">
        <v>0.0</v>
      </c>
    </row>
    <row r="946">
      <c r="A946" s="21" t="s">
        <v>1623</v>
      </c>
      <c r="B946" s="21">
        <v>1.0</v>
      </c>
      <c r="C946" s="21">
        <v>1.0</v>
      </c>
      <c r="D946" s="21">
        <v>0.0</v>
      </c>
    </row>
    <row r="947">
      <c r="A947" s="21" t="s">
        <v>1624</v>
      </c>
      <c r="B947" s="21">
        <v>1.0</v>
      </c>
      <c r="C947" s="21">
        <v>1.0</v>
      </c>
      <c r="D947" s="21">
        <v>0.0</v>
      </c>
    </row>
    <row r="948">
      <c r="A948" s="21" t="s">
        <v>1625</v>
      </c>
      <c r="B948" s="21">
        <v>1.0</v>
      </c>
      <c r="C948" s="21">
        <v>0.0</v>
      </c>
      <c r="D948" s="21">
        <v>1.0</v>
      </c>
    </row>
    <row r="949">
      <c r="A949" s="21" t="s">
        <v>1626</v>
      </c>
      <c r="B949" s="21">
        <v>0.0</v>
      </c>
      <c r="C949" s="21">
        <v>2.0</v>
      </c>
      <c r="D949" s="21">
        <v>2.0</v>
      </c>
    </row>
    <row r="950">
      <c r="A950" s="21" t="s">
        <v>1627</v>
      </c>
      <c r="B950" s="21">
        <v>0.0</v>
      </c>
      <c r="C950" s="21">
        <v>1.0</v>
      </c>
      <c r="D950" s="21">
        <v>1.0</v>
      </c>
    </row>
    <row r="951">
      <c r="A951" s="21" t="s">
        <v>1628</v>
      </c>
      <c r="B951" s="21">
        <v>1.0</v>
      </c>
      <c r="C951" s="21">
        <v>0.0</v>
      </c>
      <c r="D951" s="21">
        <v>0.0</v>
      </c>
    </row>
    <row r="952">
      <c r="A952" s="21" t="s">
        <v>1629</v>
      </c>
      <c r="B952" s="21">
        <v>1.0</v>
      </c>
      <c r="C952" s="21">
        <v>0.0</v>
      </c>
      <c r="D952" s="21">
        <v>1.0</v>
      </c>
    </row>
    <row r="953">
      <c r="A953" s="21" t="s">
        <v>1631</v>
      </c>
      <c r="B953" s="21">
        <v>2.0</v>
      </c>
      <c r="C953" s="21">
        <v>2.0</v>
      </c>
      <c r="D953" s="21">
        <v>0.0</v>
      </c>
    </row>
    <row r="954">
      <c r="A954" s="21" t="s">
        <v>1632</v>
      </c>
      <c r="B954" s="21">
        <v>1.0</v>
      </c>
      <c r="C954" s="21">
        <v>0.0</v>
      </c>
      <c r="D954" s="21">
        <v>0.0</v>
      </c>
    </row>
    <row r="955">
      <c r="A955" s="21" t="s">
        <v>1633</v>
      </c>
      <c r="B955" s="21">
        <v>1.0</v>
      </c>
      <c r="C955" s="21">
        <v>0.0</v>
      </c>
      <c r="D955" s="21">
        <v>0.0</v>
      </c>
    </row>
    <row r="956">
      <c r="A956" s="21" t="s">
        <v>1635</v>
      </c>
      <c r="B956" s="21">
        <v>0.0</v>
      </c>
      <c r="C956" s="21">
        <v>1.0</v>
      </c>
      <c r="D956" s="21">
        <v>1.0</v>
      </c>
    </row>
    <row r="957">
      <c r="A957" s="21" t="s">
        <v>1636</v>
      </c>
      <c r="B957" s="21">
        <v>1.0</v>
      </c>
      <c r="C957" s="21">
        <v>1.0</v>
      </c>
      <c r="D957" s="21">
        <v>0.0</v>
      </c>
    </row>
    <row r="958">
      <c r="A958" s="21" t="s">
        <v>1637</v>
      </c>
      <c r="B958" s="21">
        <v>0.0</v>
      </c>
      <c r="C958" s="21">
        <v>0.0</v>
      </c>
      <c r="D958" s="21">
        <v>1.0</v>
      </c>
    </row>
    <row r="959">
      <c r="A959" s="21" t="s">
        <v>1638</v>
      </c>
      <c r="B959" s="21">
        <v>2.0</v>
      </c>
      <c r="C959" s="21">
        <v>0.0</v>
      </c>
      <c r="D959" s="21">
        <v>2.0</v>
      </c>
    </row>
    <row r="960">
      <c r="A960" s="21" t="s">
        <v>1640</v>
      </c>
      <c r="B960" s="21">
        <v>2.0</v>
      </c>
      <c r="C960" s="21">
        <v>1.0</v>
      </c>
      <c r="D960" s="21">
        <v>0.0</v>
      </c>
    </row>
    <row r="961">
      <c r="A961" s="21" t="s">
        <v>1641</v>
      </c>
      <c r="B961" s="21">
        <v>1.0</v>
      </c>
      <c r="C961" s="21">
        <v>0.0</v>
      </c>
      <c r="D961" s="21">
        <v>1.0</v>
      </c>
    </row>
    <row r="962">
      <c r="A962" s="21" t="s">
        <v>1642</v>
      </c>
      <c r="B962" s="21">
        <v>0.0</v>
      </c>
      <c r="C962" s="21">
        <v>0.0</v>
      </c>
      <c r="D962" s="21">
        <v>1.0</v>
      </c>
    </row>
    <row r="963">
      <c r="A963" s="21" t="s">
        <v>1643</v>
      </c>
      <c r="B963" s="21">
        <v>0.0</v>
      </c>
      <c r="C963" s="21">
        <v>1.0</v>
      </c>
      <c r="D963" s="21">
        <v>1.0</v>
      </c>
    </row>
    <row r="964">
      <c r="A964" s="21" t="s">
        <v>1644</v>
      </c>
      <c r="B964" s="21">
        <v>0.0</v>
      </c>
      <c r="C964" s="21">
        <v>0.0</v>
      </c>
      <c r="D964" s="21">
        <v>1.0</v>
      </c>
    </row>
    <row r="965">
      <c r="A965" s="21" t="s">
        <v>1646</v>
      </c>
      <c r="B965" s="21">
        <v>0.0</v>
      </c>
      <c r="C965" s="21">
        <v>1.0</v>
      </c>
      <c r="D965" s="21">
        <v>0.0</v>
      </c>
    </row>
    <row r="966">
      <c r="A966" s="21" t="s">
        <v>1647</v>
      </c>
      <c r="B966" s="21">
        <v>0.0</v>
      </c>
      <c r="C966" s="21">
        <v>0.0</v>
      </c>
      <c r="D966" s="21">
        <v>1.0</v>
      </c>
    </row>
    <row r="967">
      <c r="A967" s="21" t="s">
        <v>1648</v>
      </c>
      <c r="B967" s="21">
        <v>2.0</v>
      </c>
      <c r="C967" s="21">
        <v>2.0</v>
      </c>
      <c r="D967" s="21">
        <v>2.0</v>
      </c>
    </row>
    <row r="968">
      <c r="A968" s="21" t="s">
        <v>1649</v>
      </c>
      <c r="B968" s="21">
        <v>0.0</v>
      </c>
      <c r="C968" s="21">
        <v>1.0</v>
      </c>
      <c r="D968" s="21">
        <v>1.0</v>
      </c>
    </row>
    <row r="969">
      <c r="A969" s="21" t="s">
        <v>1650</v>
      </c>
      <c r="B969" s="21">
        <v>2.0</v>
      </c>
      <c r="C969" s="21">
        <v>2.0</v>
      </c>
      <c r="D969" s="21">
        <v>0.0</v>
      </c>
    </row>
    <row r="970">
      <c r="A970" s="21" t="s">
        <v>1651</v>
      </c>
      <c r="B970" s="21">
        <v>1.0</v>
      </c>
      <c r="C970" s="21">
        <v>0.0</v>
      </c>
      <c r="D970" s="21">
        <v>0.0</v>
      </c>
    </row>
    <row r="971">
      <c r="A971" s="21" t="s">
        <v>1652</v>
      </c>
      <c r="B971" s="21">
        <v>1.0</v>
      </c>
      <c r="C971" s="21">
        <v>0.0</v>
      </c>
      <c r="D971" s="21">
        <v>0.0</v>
      </c>
    </row>
    <row r="972">
      <c r="A972" s="21" t="s">
        <v>1653</v>
      </c>
      <c r="B972" s="21">
        <v>1.0</v>
      </c>
      <c r="C972" s="21">
        <v>1.0</v>
      </c>
      <c r="D972" s="21">
        <v>0.0</v>
      </c>
    </row>
    <row r="973">
      <c r="A973" s="21" t="s">
        <v>1654</v>
      </c>
      <c r="B973" s="21">
        <v>0.0</v>
      </c>
      <c r="C973" s="21">
        <v>1.0</v>
      </c>
      <c r="D973" s="21">
        <v>1.0</v>
      </c>
    </row>
    <row r="974">
      <c r="A974" s="21" t="s">
        <v>1655</v>
      </c>
      <c r="B974" s="21">
        <v>0.0</v>
      </c>
      <c r="C974" s="21">
        <v>2.0</v>
      </c>
      <c r="D974" s="21">
        <v>2.0</v>
      </c>
    </row>
    <row r="975">
      <c r="A975" s="21" t="s">
        <v>1657</v>
      </c>
      <c r="B975" s="21">
        <v>2.0</v>
      </c>
      <c r="C975" s="21">
        <v>0.0</v>
      </c>
      <c r="D975" s="21">
        <v>2.0</v>
      </c>
    </row>
    <row r="976">
      <c r="A976" s="21" t="s">
        <v>1658</v>
      </c>
      <c r="B976" s="21">
        <v>0.0</v>
      </c>
      <c r="C976" s="21">
        <v>2.0</v>
      </c>
      <c r="D976" s="21">
        <v>1.0</v>
      </c>
    </row>
    <row r="977">
      <c r="A977" s="21" t="s">
        <v>1659</v>
      </c>
      <c r="B977" s="21">
        <v>0.0</v>
      </c>
      <c r="C977" s="21">
        <v>0.0</v>
      </c>
      <c r="D977" s="21">
        <v>1.0</v>
      </c>
    </row>
    <row r="978">
      <c r="A978" s="21" t="s">
        <v>1660</v>
      </c>
      <c r="B978" s="21">
        <v>1.0</v>
      </c>
      <c r="C978" s="21">
        <v>0.0</v>
      </c>
      <c r="D978" s="21">
        <v>0.0</v>
      </c>
    </row>
    <row r="979">
      <c r="A979" s="21" t="s">
        <v>1661</v>
      </c>
      <c r="B979" s="21">
        <v>0.0</v>
      </c>
      <c r="C979" s="21">
        <v>1.0</v>
      </c>
      <c r="D979" s="21">
        <v>1.0</v>
      </c>
    </row>
    <row r="980">
      <c r="A980" s="21" t="s">
        <v>1662</v>
      </c>
      <c r="B980" s="21">
        <v>1.0</v>
      </c>
      <c r="C980" s="21">
        <v>0.0</v>
      </c>
      <c r="D980" s="21">
        <v>0.0</v>
      </c>
    </row>
    <row r="981">
      <c r="A981" s="21" t="s">
        <v>1663</v>
      </c>
      <c r="B981" s="21">
        <v>1.0</v>
      </c>
      <c r="C981" s="21">
        <v>0.0</v>
      </c>
      <c r="D981" s="21">
        <v>0.0</v>
      </c>
    </row>
    <row r="982">
      <c r="A982" s="21" t="s">
        <v>1664</v>
      </c>
      <c r="B982" s="21">
        <v>0.0</v>
      </c>
      <c r="C982" s="21">
        <v>0.0</v>
      </c>
      <c r="D982" s="21">
        <v>1.0</v>
      </c>
    </row>
    <row r="983">
      <c r="A983" s="21" t="s">
        <v>1665</v>
      </c>
      <c r="B983" s="21">
        <v>0.0</v>
      </c>
      <c r="C983" s="21">
        <v>1.0</v>
      </c>
      <c r="D983" s="21">
        <v>1.0</v>
      </c>
    </row>
    <row r="984">
      <c r="A984" s="21" t="s">
        <v>1667</v>
      </c>
      <c r="B984" s="21">
        <v>2.0</v>
      </c>
      <c r="C984" s="21">
        <v>0.0</v>
      </c>
      <c r="D984" s="21">
        <v>0.0</v>
      </c>
    </row>
    <row r="985">
      <c r="A985" s="21" t="s">
        <v>1668</v>
      </c>
      <c r="B985" s="21">
        <v>0.0</v>
      </c>
      <c r="C985" s="21">
        <v>0.0</v>
      </c>
      <c r="D985" s="21">
        <v>1.0</v>
      </c>
    </row>
    <row r="986">
      <c r="A986" s="21" t="s">
        <v>1669</v>
      </c>
      <c r="B986" s="21">
        <v>0.0</v>
      </c>
      <c r="C986" s="21">
        <v>1.0</v>
      </c>
      <c r="D986" s="21">
        <v>2.0</v>
      </c>
    </row>
    <row r="987">
      <c r="A987" s="21" t="s">
        <v>92</v>
      </c>
      <c r="B987" s="21">
        <v>1.0</v>
      </c>
      <c r="C987" s="21">
        <v>1.0</v>
      </c>
      <c r="D987" s="21">
        <v>0.0</v>
      </c>
    </row>
    <row r="988">
      <c r="A988" s="21" t="s">
        <v>1670</v>
      </c>
      <c r="B988" s="21">
        <v>0.0</v>
      </c>
      <c r="C988" s="21">
        <v>1.0</v>
      </c>
      <c r="D988" s="21">
        <v>1.0</v>
      </c>
    </row>
    <row r="989">
      <c r="A989" s="21" t="s">
        <v>1671</v>
      </c>
      <c r="B989" s="21">
        <v>0.0</v>
      </c>
      <c r="C989" s="21">
        <v>1.0</v>
      </c>
      <c r="D989" s="21">
        <v>1.0</v>
      </c>
    </row>
    <row r="990">
      <c r="A990" s="21" t="s">
        <v>1673</v>
      </c>
      <c r="B990" s="21">
        <v>2.0</v>
      </c>
      <c r="C990" s="21">
        <v>1.0</v>
      </c>
      <c r="D990" s="21">
        <v>0.0</v>
      </c>
    </row>
    <row r="991">
      <c r="A991" s="21" t="s">
        <v>1674</v>
      </c>
      <c r="B991" s="21">
        <v>0.0</v>
      </c>
      <c r="C991" s="21">
        <v>1.0</v>
      </c>
      <c r="D991" s="21">
        <v>1.0</v>
      </c>
    </row>
    <row r="992">
      <c r="A992" s="21" t="s">
        <v>1675</v>
      </c>
      <c r="B992" s="21">
        <v>0.0</v>
      </c>
      <c r="C992" s="21">
        <v>0.0</v>
      </c>
      <c r="D992" s="21">
        <v>1.0</v>
      </c>
    </row>
    <row r="993">
      <c r="A993" s="21" t="s">
        <v>1676</v>
      </c>
      <c r="B993" s="21">
        <v>2.0</v>
      </c>
      <c r="C993" s="21">
        <v>0.0</v>
      </c>
      <c r="D993" s="21">
        <v>2.0</v>
      </c>
    </row>
    <row r="994">
      <c r="A994" s="21" t="s">
        <v>1678</v>
      </c>
      <c r="B994" s="21">
        <v>1.0</v>
      </c>
      <c r="C994" s="21">
        <v>1.0</v>
      </c>
      <c r="D994" s="21">
        <v>0.0</v>
      </c>
    </row>
    <row r="995">
      <c r="A995" s="21" t="s">
        <v>1679</v>
      </c>
      <c r="B995" s="21">
        <v>0.0</v>
      </c>
      <c r="C995" s="21">
        <v>0.0</v>
      </c>
      <c r="D995" s="21">
        <v>1.0</v>
      </c>
    </row>
    <row r="996">
      <c r="A996" s="21" t="s">
        <v>1680</v>
      </c>
      <c r="B996" s="21">
        <v>0.0</v>
      </c>
      <c r="C996" s="21">
        <v>1.0</v>
      </c>
      <c r="D996" s="21">
        <v>1.0</v>
      </c>
    </row>
    <row r="997">
      <c r="A997" s="21" t="s">
        <v>1681</v>
      </c>
      <c r="B997" s="21">
        <v>1.0</v>
      </c>
      <c r="C997" s="21">
        <v>0.0</v>
      </c>
      <c r="D997" s="21">
        <v>0.0</v>
      </c>
    </row>
    <row r="998">
      <c r="A998" s="21" t="s">
        <v>1683</v>
      </c>
      <c r="B998" s="21">
        <v>0.0</v>
      </c>
      <c r="C998" s="21">
        <v>0.0</v>
      </c>
      <c r="D998" s="21">
        <v>1.0</v>
      </c>
    </row>
    <row r="999">
      <c r="A999" s="21" t="s">
        <v>1684</v>
      </c>
      <c r="B999" s="21">
        <v>2.0</v>
      </c>
      <c r="C999" s="21">
        <v>0.0</v>
      </c>
      <c r="D999" s="21">
        <v>2.0</v>
      </c>
    </row>
    <row r="1000">
      <c r="A1000" s="21" t="s">
        <v>1685</v>
      </c>
      <c r="B1000" s="21">
        <v>2.0</v>
      </c>
      <c r="C1000" s="21">
        <v>2.0</v>
      </c>
      <c r="D1000" s="21">
        <v>0.0</v>
      </c>
    </row>
    <row r="1001">
      <c r="A1001" s="21" t="s">
        <v>1686</v>
      </c>
      <c r="B1001" s="21">
        <v>1.0</v>
      </c>
      <c r="C1001" s="21">
        <v>0.0</v>
      </c>
      <c r="D1001" s="21">
        <v>1.0</v>
      </c>
    </row>
    <row r="1002">
      <c r="A1002" s="21" t="s">
        <v>1687</v>
      </c>
      <c r="B1002" s="21">
        <v>0.0</v>
      </c>
      <c r="C1002" s="21">
        <v>0.0</v>
      </c>
      <c r="D1002" s="21">
        <v>2.0</v>
      </c>
    </row>
    <row r="1003">
      <c r="A1003" s="21" t="s">
        <v>1688</v>
      </c>
      <c r="B1003" s="21">
        <v>0.0</v>
      </c>
      <c r="C1003" s="21">
        <v>1.0</v>
      </c>
      <c r="D1003" s="21">
        <v>1.0</v>
      </c>
    </row>
    <row r="1004">
      <c r="A1004" s="21" t="s">
        <v>1689</v>
      </c>
      <c r="B1004" s="21">
        <v>0.0</v>
      </c>
      <c r="C1004" s="21">
        <v>1.0</v>
      </c>
      <c r="D1004" s="21">
        <v>0.0</v>
      </c>
    </row>
    <row r="1005">
      <c r="A1005" s="21" t="s">
        <v>1690</v>
      </c>
      <c r="B1005" s="21">
        <v>2.0</v>
      </c>
      <c r="C1005" s="21">
        <v>0.0</v>
      </c>
      <c r="D1005" s="21">
        <v>0.0</v>
      </c>
    </row>
    <row r="1006">
      <c r="A1006" s="21" t="s">
        <v>1691</v>
      </c>
      <c r="B1006" s="21">
        <v>0.0</v>
      </c>
      <c r="C1006" s="21">
        <v>1.0</v>
      </c>
      <c r="D1006" s="21">
        <v>1.0</v>
      </c>
    </row>
    <row r="1007">
      <c r="A1007" s="21" t="s">
        <v>1693</v>
      </c>
      <c r="B1007" s="21">
        <v>0.0</v>
      </c>
      <c r="C1007" s="21">
        <v>1.0</v>
      </c>
      <c r="D1007" s="21">
        <v>1.0</v>
      </c>
    </row>
    <row r="1008">
      <c r="A1008" s="21" t="s">
        <v>1695</v>
      </c>
      <c r="B1008" s="21">
        <v>1.0</v>
      </c>
      <c r="C1008" s="21">
        <v>0.0</v>
      </c>
      <c r="D1008" s="21">
        <v>1.0</v>
      </c>
    </row>
    <row r="1009">
      <c r="A1009" s="21" t="s">
        <v>1696</v>
      </c>
      <c r="B1009" s="21">
        <v>1.0</v>
      </c>
      <c r="C1009" s="21">
        <v>1.0</v>
      </c>
      <c r="D1009" s="21">
        <v>0.0</v>
      </c>
    </row>
    <row r="1010">
      <c r="A1010" s="21" t="s">
        <v>1698</v>
      </c>
      <c r="B1010" s="21">
        <v>1.0</v>
      </c>
      <c r="C1010" s="21">
        <v>0.0</v>
      </c>
      <c r="D1010" s="21">
        <v>0.0</v>
      </c>
    </row>
    <row r="1011">
      <c r="A1011" s="21" t="s">
        <v>1700</v>
      </c>
      <c r="B1011" s="21">
        <v>2.0</v>
      </c>
      <c r="C1011" s="21">
        <v>2.0</v>
      </c>
      <c r="D1011" s="21">
        <v>2.0</v>
      </c>
    </row>
    <row r="1012">
      <c r="A1012" s="21" t="s">
        <v>1701</v>
      </c>
      <c r="B1012" s="21">
        <v>0.0</v>
      </c>
      <c r="C1012" s="21">
        <v>2.0</v>
      </c>
      <c r="D1012" s="21">
        <v>2.0</v>
      </c>
    </row>
    <row r="1013">
      <c r="A1013" s="21" t="s">
        <v>1702</v>
      </c>
      <c r="B1013" s="21">
        <v>2.0</v>
      </c>
      <c r="C1013" s="21">
        <v>0.0</v>
      </c>
      <c r="D1013" s="21">
        <v>2.0</v>
      </c>
    </row>
    <row r="1014">
      <c r="A1014" s="21" t="s">
        <v>1703</v>
      </c>
      <c r="B1014" s="21">
        <v>0.0</v>
      </c>
      <c r="C1014" s="21">
        <v>1.0</v>
      </c>
      <c r="D1014" s="21">
        <v>0.0</v>
      </c>
    </row>
    <row r="1015">
      <c r="A1015" s="21" t="s">
        <v>1704</v>
      </c>
      <c r="B1015" s="21">
        <v>0.0</v>
      </c>
      <c r="C1015" s="21">
        <v>0.0</v>
      </c>
      <c r="D1015" s="21">
        <v>2.0</v>
      </c>
    </row>
    <row r="1016">
      <c r="A1016" s="21" t="s">
        <v>1705</v>
      </c>
      <c r="B1016" s="21">
        <v>1.0</v>
      </c>
      <c r="C1016" s="21">
        <v>0.0</v>
      </c>
      <c r="D1016" s="21">
        <v>0.0</v>
      </c>
    </row>
    <row r="1017">
      <c r="A1017" s="21" t="s">
        <v>1707</v>
      </c>
      <c r="B1017" s="21">
        <v>0.0</v>
      </c>
      <c r="C1017" s="21">
        <v>2.0</v>
      </c>
      <c r="D1017" s="21">
        <v>2.0</v>
      </c>
    </row>
    <row r="1018">
      <c r="A1018" s="21" t="s">
        <v>1708</v>
      </c>
      <c r="B1018" s="21">
        <v>1.0</v>
      </c>
      <c r="C1018" s="21">
        <v>0.0</v>
      </c>
      <c r="D1018" s="21">
        <v>0.0</v>
      </c>
    </row>
    <row r="1019">
      <c r="A1019" s="21" t="s">
        <v>1709</v>
      </c>
      <c r="B1019" s="21">
        <v>0.0</v>
      </c>
      <c r="C1019" s="21">
        <v>1.0</v>
      </c>
      <c r="D1019" s="21">
        <v>1.0</v>
      </c>
    </row>
    <row r="1020">
      <c r="A1020" s="21" t="s">
        <v>1710</v>
      </c>
      <c r="B1020" s="21">
        <v>1.0</v>
      </c>
      <c r="C1020" s="21">
        <v>1.0</v>
      </c>
      <c r="D1020" s="21">
        <v>0.0</v>
      </c>
    </row>
    <row r="1021">
      <c r="A1021" s="21" t="s">
        <v>1711</v>
      </c>
      <c r="B1021" s="21">
        <v>1.0</v>
      </c>
      <c r="C1021" s="21">
        <v>1.0</v>
      </c>
      <c r="D1021" s="21">
        <v>0.0</v>
      </c>
    </row>
    <row r="1022">
      <c r="A1022" s="21" t="s">
        <v>1713</v>
      </c>
      <c r="B1022" s="21">
        <v>0.0</v>
      </c>
      <c r="C1022" s="21">
        <v>1.0</v>
      </c>
      <c r="D1022" s="21">
        <v>1.0</v>
      </c>
    </row>
    <row r="1023">
      <c r="A1023" s="21" t="s">
        <v>1714</v>
      </c>
      <c r="B1023" s="21">
        <v>0.0</v>
      </c>
      <c r="C1023" s="21">
        <v>0.0</v>
      </c>
      <c r="D1023" s="21">
        <v>1.0</v>
      </c>
    </row>
    <row r="1024">
      <c r="A1024" s="21" t="s">
        <v>1715</v>
      </c>
      <c r="B1024" s="21">
        <v>0.0</v>
      </c>
      <c r="C1024" s="21">
        <v>0.0</v>
      </c>
      <c r="D1024" s="21">
        <v>1.0</v>
      </c>
    </row>
    <row r="1025">
      <c r="A1025" s="21" t="s">
        <v>1717</v>
      </c>
      <c r="B1025" s="21">
        <v>1.0</v>
      </c>
      <c r="C1025" s="21">
        <v>0.0</v>
      </c>
      <c r="D1025" s="21">
        <v>0.0</v>
      </c>
    </row>
    <row r="1026">
      <c r="A1026" s="21" t="s">
        <v>1718</v>
      </c>
      <c r="B1026" s="21">
        <v>0.0</v>
      </c>
      <c r="C1026" s="21">
        <v>0.0</v>
      </c>
      <c r="D1026" s="21">
        <v>1.0</v>
      </c>
    </row>
    <row r="1027">
      <c r="A1027" s="21" t="s">
        <v>1720</v>
      </c>
      <c r="B1027" s="21">
        <v>2.0</v>
      </c>
      <c r="C1027" s="21">
        <v>1.0</v>
      </c>
      <c r="D1027" s="21">
        <v>0.0</v>
      </c>
    </row>
    <row r="1028">
      <c r="A1028" s="21" t="s">
        <v>1721</v>
      </c>
      <c r="B1028" s="21">
        <v>0.0</v>
      </c>
      <c r="C1028" s="21">
        <v>2.0</v>
      </c>
      <c r="D1028" s="21">
        <v>2.0</v>
      </c>
    </row>
    <row r="1029">
      <c r="A1029" s="21" t="s">
        <v>1722</v>
      </c>
      <c r="B1029" s="21">
        <v>0.0</v>
      </c>
      <c r="C1029" s="21">
        <v>2.0</v>
      </c>
      <c r="D1029" s="21">
        <v>2.0</v>
      </c>
    </row>
    <row r="1030">
      <c r="A1030" s="21" t="s">
        <v>1724</v>
      </c>
      <c r="B1030" s="21">
        <v>1.0</v>
      </c>
      <c r="C1030" s="21">
        <v>0.0</v>
      </c>
      <c r="D1030" s="21">
        <v>0.0</v>
      </c>
    </row>
    <row r="1031">
      <c r="A1031" s="21" t="s">
        <v>1725</v>
      </c>
      <c r="B1031" s="21">
        <v>0.0</v>
      </c>
      <c r="C1031" s="21">
        <v>0.0</v>
      </c>
      <c r="D1031" s="21">
        <v>2.0</v>
      </c>
    </row>
    <row r="1032">
      <c r="A1032" s="21" t="s">
        <v>1726</v>
      </c>
      <c r="B1032" s="21">
        <v>2.0</v>
      </c>
      <c r="C1032" s="21">
        <v>2.0</v>
      </c>
      <c r="D1032" s="21">
        <v>0.0</v>
      </c>
    </row>
    <row r="1033">
      <c r="A1033" s="21" t="s">
        <v>1727</v>
      </c>
      <c r="B1033" s="21">
        <v>0.0</v>
      </c>
      <c r="C1033" s="21">
        <v>1.0</v>
      </c>
      <c r="D1033" s="21">
        <v>1.0</v>
      </c>
    </row>
    <row r="1034">
      <c r="A1034" s="21" t="s">
        <v>1729</v>
      </c>
      <c r="B1034" s="21">
        <v>1.0</v>
      </c>
      <c r="C1034" s="21">
        <v>0.0</v>
      </c>
      <c r="D1034" s="21">
        <v>1.0</v>
      </c>
    </row>
    <row r="1035">
      <c r="A1035" s="21" t="s">
        <v>1730</v>
      </c>
      <c r="B1035" s="21">
        <v>2.0</v>
      </c>
      <c r="C1035" s="21">
        <v>0.0</v>
      </c>
      <c r="D1035" s="21">
        <v>2.0</v>
      </c>
    </row>
    <row r="1036">
      <c r="A1036" s="21" t="s">
        <v>1731</v>
      </c>
      <c r="B1036" s="21">
        <v>1.0</v>
      </c>
      <c r="C1036" s="21">
        <v>1.0</v>
      </c>
      <c r="D1036" s="21">
        <v>0.0</v>
      </c>
    </row>
    <row r="1037">
      <c r="A1037" s="21" t="s">
        <v>1732</v>
      </c>
      <c r="B1037" s="21">
        <v>0.0</v>
      </c>
      <c r="C1037" s="21">
        <v>1.0</v>
      </c>
      <c r="D1037" s="21">
        <v>1.0</v>
      </c>
    </row>
    <row r="1038">
      <c r="A1038" s="21" t="s">
        <v>1733</v>
      </c>
      <c r="B1038" s="21">
        <v>1.0</v>
      </c>
      <c r="C1038" s="21">
        <v>0.0</v>
      </c>
      <c r="D1038" s="21">
        <v>0.0</v>
      </c>
    </row>
    <row r="1039">
      <c r="A1039" s="21" t="s">
        <v>1735</v>
      </c>
      <c r="B1039" s="21">
        <v>0.0</v>
      </c>
      <c r="C1039" s="21">
        <v>0.0</v>
      </c>
      <c r="D1039" s="21">
        <v>1.0</v>
      </c>
    </row>
    <row r="1040">
      <c r="A1040" s="21" t="s">
        <v>1736</v>
      </c>
      <c r="B1040" s="21">
        <v>0.0</v>
      </c>
      <c r="C1040" s="21">
        <v>2.0</v>
      </c>
      <c r="D1040" s="21">
        <v>2.0</v>
      </c>
    </row>
    <row r="1041">
      <c r="A1041" s="21" t="s">
        <v>1737</v>
      </c>
      <c r="B1041" s="21">
        <v>1.0</v>
      </c>
      <c r="C1041" s="21">
        <v>0.0</v>
      </c>
      <c r="D1041" s="21">
        <v>0.0</v>
      </c>
    </row>
    <row r="1042">
      <c r="A1042" s="21" t="s">
        <v>1738</v>
      </c>
      <c r="B1042" s="21">
        <v>0.0</v>
      </c>
      <c r="C1042" s="21">
        <v>1.0</v>
      </c>
      <c r="D1042" s="21">
        <v>0.0</v>
      </c>
    </row>
    <row r="1043">
      <c r="A1043" s="21" t="s">
        <v>1739</v>
      </c>
      <c r="B1043" s="21">
        <v>1.0</v>
      </c>
      <c r="C1043" s="21">
        <v>0.0</v>
      </c>
      <c r="D1043" s="21">
        <v>0.0</v>
      </c>
    </row>
    <row r="1044">
      <c r="A1044" s="21" t="s">
        <v>1741</v>
      </c>
      <c r="B1044" s="21">
        <v>2.0</v>
      </c>
      <c r="C1044" s="21">
        <v>0.0</v>
      </c>
      <c r="D1044" s="21">
        <v>2.0</v>
      </c>
    </row>
    <row r="1045">
      <c r="A1045" s="21" t="s">
        <v>1742</v>
      </c>
      <c r="B1045" s="21">
        <v>1.0</v>
      </c>
      <c r="C1045" s="21">
        <v>1.0</v>
      </c>
      <c r="D1045" s="21">
        <v>0.0</v>
      </c>
    </row>
    <row r="1046">
      <c r="A1046" s="21" t="s">
        <v>1743</v>
      </c>
      <c r="B1046" s="21">
        <v>0.0</v>
      </c>
      <c r="C1046" s="21">
        <v>1.0</v>
      </c>
      <c r="D1046" s="21">
        <v>1.0</v>
      </c>
    </row>
    <row r="1047">
      <c r="A1047" s="21" t="s">
        <v>1744</v>
      </c>
      <c r="B1047" s="21">
        <v>1.0</v>
      </c>
      <c r="C1047" s="21">
        <v>0.0</v>
      </c>
      <c r="D1047" s="21">
        <v>1.0</v>
      </c>
    </row>
    <row r="1048">
      <c r="A1048" s="21" t="s">
        <v>1745</v>
      </c>
      <c r="B1048" s="21">
        <v>0.0</v>
      </c>
      <c r="C1048" s="21">
        <v>1.0</v>
      </c>
      <c r="D1048" s="21">
        <v>1.0</v>
      </c>
    </row>
    <row r="1049">
      <c r="A1049" s="21" t="s">
        <v>1746</v>
      </c>
      <c r="B1049" s="21">
        <v>1.0</v>
      </c>
      <c r="C1049" s="21">
        <v>1.0</v>
      </c>
      <c r="D1049" s="21">
        <v>0.0</v>
      </c>
    </row>
    <row r="1050">
      <c r="A1050" s="21" t="s">
        <v>1748</v>
      </c>
      <c r="B1050" s="21">
        <v>2.0</v>
      </c>
      <c r="C1050" s="21">
        <v>2.0</v>
      </c>
      <c r="D1050" s="21">
        <v>0.0</v>
      </c>
    </row>
    <row r="1051">
      <c r="A1051" s="21" t="s">
        <v>1750</v>
      </c>
      <c r="B1051" s="21">
        <v>0.0</v>
      </c>
      <c r="C1051" s="21">
        <v>1.0</v>
      </c>
      <c r="D1051" s="21">
        <v>1.0</v>
      </c>
    </row>
    <row r="1052">
      <c r="A1052" s="21" t="s">
        <v>1751</v>
      </c>
      <c r="B1052" s="21">
        <v>0.0</v>
      </c>
      <c r="C1052" s="21">
        <v>1.0</v>
      </c>
      <c r="D1052" s="21">
        <v>1.0</v>
      </c>
    </row>
    <row r="1053">
      <c r="A1053" s="21" t="s">
        <v>1753</v>
      </c>
      <c r="B1053" s="21">
        <v>1.0</v>
      </c>
      <c r="C1053" s="21">
        <v>0.0</v>
      </c>
      <c r="D1053" s="21">
        <v>0.0</v>
      </c>
    </row>
    <row r="1054">
      <c r="A1054" s="21" t="s">
        <v>1754</v>
      </c>
      <c r="B1054" s="21">
        <v>1.0</v>
      </c>
      <c r="C1054" s="21">
        <v>0.0</v>
      </c>
      <c r="D1054" s="21">
        <v>1.0</v>
      </c>
    </row>
    <row r="1055">
      <c r="A1055" s="21" t="s">
        <v>1755</v>
      </c>
      <c r="B1055" s="21">
        <v>0.0</v>
      </c>
      <c r="C1055" s="21">
        <v>1.0</v>
      </c>
      <c r="D1055" s="21">
        <v>1.0</v>
      </c>
    </row>
    <row r="1056">
      <c r="A1056" s="21" t="s">
        <v>1585</v>
      </c>
      <c r="B1056" s="21">
        <v>2.0</v>
      </c>
      <c r="C1056" s="21">
        <v>2.0</v>
      </c>
      <c r="D1056" s="21">
        <v>0.0</v>
      </c>
    </row>
    <row r="1057">
      <c r="A1057" s="21" t="s">
        <v>1756</v>
      </c>
      <c r="B1057" s="21">
        <v>2.0</v>
      </c>
      <c r="C1057" s="21">
        <v>0.0</v>
      </c>
      <c r="D1057" s="21">
        <v>0.0</v>
      </c>
    </row>
    <row r="1058">
      <c r="A1058" s="21" t="s">
        <v>1757</v>
      </c>
      <c r="B1058" s="21">
        <v>0.0</v>
      </c>
      <c r="C1058" s="21">
        <v>1.0</v>
      </c>
      <c r="D1058" s="21">
        <v>1.0</v>
      </c>
    </row>
    <row r="1059">
      <c r="A1059" s="21" t="s">
        <v>1758</v>
      </c>
      <c r="B1059" s="21">
        <v>0.0</v>
      </c>
      <c r="C1059" s="21">
        <v>0.0</v>
      </c>
      <c r="D1059" s="21">
        <v>1.0</v>
      </c>
    </row>
    <row r="1060">
      <c r="A1060" s="21" t="s">
        <v>1760</v>
      </c>
      <c r="B1060" s="21">
        <v>0.0</v>
      </c>
      <c r="C1060" s="21">
        <v>1.0</v>
      </c>
      <c r="D1060" s="21">
        <v>1.0</v>
      </c>
    </row>
    <row r="1061">
      <c r="A1061" s="21" t="s">
        <v>1761</v>
      </c>
      <c r="B1061" s="21">
        <v>0.0</v>
      </c>
      <c r="C1061" s="21">
        <v>0.0</v>
      </c>
      <c r="D1061" s="21">
        <v>1.0</v>
      </c>
    </row>
    <row r="1062">
      <c r="A1062" s="21" t="s">
        <v>1762</v>
      </c>
      <c r="B1062" s="21">
        <v>2.0</v>
      </c>
      <c r="C1062" s="21">
        <v>1.0</v>
      </c>
      <c r="D1062" s="21">
        <v>0.0</v>
      </c>
    </row>
    <row r="1063">
      <c r="A1063" s="21" t="s">
        <v>1763</v>
      </c>
      <c r="B1063" s="21">
        <v>1.0</v>
      </c>
      <c r="C1063" s="21">
        <v>0.0</v>
      </c>
      <c r="D1063" s="21">
        <v>1.0</v>
      </c>
    </row>
    <row r="1064">
      <c r="A1064" s="21" t="s">
        <v>1764</v>
      </c>
      <c r="B1064" s="21">
        <v>0.0</v>
      </c>
      <c r="C1064" s="21">
        <v>1.0</v>
      </c>
      <c r="D1064" s="21">
        <v>1.0</v>
      </c>
    </row>
    <row r="1065">
      <c r="A1065" s="21" t="s">
        <v>1765</v>
      </c>
      <c r="B1065" s="21">
        <v>1.0</v>
      </c>
      <c r="C1065" s="21">
        <v>0.0</v>
      </c>
      <c r="D1065" s="21">
        <v>1.0</v>
      </c>
    </row>
    <row r="1066">
      <c r="A1066" s="21" t="s">
        <v>72</v>
      </c>
      <c r="B1066" s="21">
        <v>0.0</v>
      </c>
      <c r="C1066" s="21">
        <v>0.0</v>
      </c>
      <c r="D1066" s="21">
        <v>1.0</v>
      </c>
    </row>
    <row r="1067">
      <c r="A1067" s="21" t="s">
        <v>1767</v>
      </c>
      <c r="B1067" s="21">
        <v>0.0</v>
      </c>
      <c r="C1067" s="21">
        <v>0.0</v>
      </c>
      <c r="D1067" s="21">
        <v>1.0</v>
      </c>
    </row>
    <row r="1068">
      <c r="A1068" s="21" t="s">
        <v>1768</v>
      </c>
      <c r="B1068" s="21">
        <v>0.0</v>
      </c>
      <c r="C1068" s="21">
        <v>1.0</v>
      </c>
      <c r="D1068" s="21">
        <v>2.0</v>
      </c>
    </row>
    <row r="1069">
      <c r="A1069" s="21" t="s">
        <v>1769</v>
      </c>
      <c r="B1069" s="21">
        <v>2.0</v>
      </c>
      <c r="C1069" s="21">
        <v>2.0</v>
      </c>
      <c r="D1069" s="21">
        <v>0.0</v>
      </c>
    </row>
    <row r="1070">
      <c r="A1070" s="21" t="s">
        <v>1771</v>
      </c>
      <c r="B1070" s="21">
        <v>1.0</v>
      </c>
      <c r="C1070" s="21">
        <v>0.0</v>
      </c>
      <c r="D1070" s="21">
        <v>0.0</v>
      </c>
    </row>
    <row r="1071">
      <c r="A1071" s="21" t="s">
        <v>1772</v>
      </c>
      <c r="B1071" s="21">
        <v>2.0</v>
      </c>
      <c r="C1071" s="21">
        <v>1.0</v>
      </c>
      <c r="D1071" s="21">
        <v>0.0</v>
      </c>
    </row>
    <row r="1072">
      <c r="A1072" s="21" t="s">
        <v>1773</v>
      </c>
      <c r="B1072" s="21">
        <v>0.0</v>
      </c>
      <c r="C1072" s="21">
        <v>1.0</v>
      </c>
      <c r="D1072" s="21">
        <v>0.0</v>
      </c>
    </row>
    <row r="1073">
      <c r="A1073" s="21" t="s">
        <v>1774</v>
      </c>
      <c r="B1073" s="21">
        <v>0.0</v>
      </c>
      <c r="C1073" s="21">
        <v>1.0</v>
      </c>
      <c r="D1073" s="21">
        <v>1.0</v>
      </c>
    </row>
    <row r="1074">
      <c r="A1074" s="21" t="s">
        <v>1775</v>
      </c>
      <c r="B1074" s="21">
        <v>0.0</v>
      </c>
      <c r="C1074" s="21">
        <v>1.0</v>
      </c>
      <c r="D1074" s="21">
        <v>1.0</v>
      </c>
    </row>
    <row r="1075">
      <c r="A1075" s="21" t="s">
        <v>1776</v>
      </c>
      <c r="B1075" s="21">
        <v>2.0</v>
      </c>
      <c r="C1075" s="21">
        <v>0.0</v>
      </c>
      <c r="D1075" s="21">
        <v>2.0</v>
      </c>
    </row>
    <row r="1076">
      <c r="A1076" s="21" t="s">
        <v>1778</v>
      </c>
      <c r="B1076" s="21">
        <v>0.0</v>
      </c>
      <c r="C1076" s="21">
        <v>0.0</v>
      </c>
      <c r="D1076" s="21">
        <v>1.0</v>
      </c>
    </row>
    <row r="1077">
      <c r="A1077" s="21" t="s">
        <v>1779</v>
      </c>
      <c r="B1077" s="21">
        <v>2.0</v>
      </c>
      <c r="C1077" s="21">
        <v>2.0</v>
      </c>
      <c r="D1077" s="21">
        <v>0.0</v>
      </c>
    </row>
    <row r="1078">
      <c r="A1078" s="21" t="s">
        <v>1780</v>
      </c>
      <c r="B1078" s="21">
        <v>0.0</v>
      </c>
      <c r="C1078" s="21">
        <v>0.0</v>
      </c>
      <c r="D1078" s="21">
        <v>1.0</v>
      </c>
    </row>
    <row r="1079">
      <c r="A1079" s="21" t="s">
        <v>1781</v>
      </c>
      <c r="B1079" s="21">
        <v>2.0</v>
      </c>
      <c r="C1079" s="21">
        <v>2.0</v>
      </c>
      <c r="D1079" s="21">
        <v>0.0</v>
      </c>
    </row>
    <row r="1080">
      <c r="A1080" s="21" t="s">
        <v>1783</v>
      </c>
      <c r="B1080" s="21">
        <v>2.0</v>
      </c>
      <c r="C1080" s="21">
        <v>2.0</v>
      </c>
      <c r="D1080" s="21">
        <v>2.0</v>
      </c>
    </row>
    <row r="1081">
      <c r="A1081" s="21" t="s">
        <v>1784</v>
      </c>
      <c r="B1081" s="21">
        <v>1.0</v>
      </c>
      <c r="C1081" s="21">
        <v>1.0</v>
      </c>
      <c r="D1081" s="21">
        <v>1.0</v>
      </c>
    </row>
    <row r="1082">
      <c r="A1082" s="21" t="s">
        <v>1785</v>
      </c>
      <c r="B1082" s="21">
        <v>0.0</v>
      </c>
      <c r="C1082" s="21">
        <v>0.0</v>
      </c>
      <c r="D1082" s="21">
        <v>2.0</v>
      </c>
    </row>
    <row r="1083">
      <c r="A1083" s="21" t="s">
        <v>1786</v>
      </c>
      <c r="B1083" s="21">
        <v>2.0</v>
      </c>
      <c r="C1083" s="21">
        <v>0.0</v>
      </c>
      <c r="D1083" s="21">
        <v>0.0</v>
      </c>
    </row>
    <row r="1084">
      <c r="A1084" s="21" t="s">
        <v>1787</v>
      </c>
      <c r="B1084" s="21">
        <v>2.0</v>
      </c>
      <c r="C1084" s="21">
        <v>1.0</v>
      </c>
      <c r="D1084" s="21">
        <v>0.0</v>
      </c>
    </row>
    <row r="1085">
      <c r="A1085" s="21" t="s">
        <v>1788</v>
      </c>
      <c r="B1085" s="21">
        <v>1.0</v>
      </c>
      <c r="C1085" s="21">
        <v>0.0</v>
      </c>
      <c r="D1085" s="21">
        <v>1.0</v>
      </c>
    </row>
    <row r="1086">
      <c r="A1086" s="21" t="s">
        <v>1789</v>
      </c>
      <c r="B1086" s="21">
        <v>0.0</v>
      </c>
      <c r="C1086" s="21">
        <v>0.0</v>
      </c>
      <c r="D1086" s="21">
        <v>1.0</v>
      </c>
    </row>
    <row r="1087">
      <c r="A1087" s="21" t="s">
        <v>1790</v>
      </c>
      <c r="B1087" s="21">
        <v>0.0</v>
      </c>
      <c r="C1087" s="21">
        <v>2.0</v>
      </c>
      <c r="D1087" s="21">
        <v>2.0</v>
      </c>
    </row>
    <row r="1088">
      <c r="A1088" s="21" t="s">
        <v>1791</v>
      </c>
      <c r="B1088" s="21">
        <v>1.0</v>
      </c>
      <c r="C1088" s="21">
        <v>0.0</v>
      </c>
      <c r="D1088" s="21">
        <v>0.0</v>
      </c>
    </row>
    <row r="1089">
      <c r="A1089" s="21" t="s">
        <v>1794</v>
      </c>
      <c r="B1089" s="21">
        <v>0.0</v>
      </c>
      <c r="C1089" s="21">
        <v>1.0</v>
      </c>
      <c r="D1089" s="21">
        <v>1.0</v>
      </c>
    </row>
    <row r="1090">
      <c r="A1090" s="21" t="s">
        <v>1796</v>
      </c>
      <c r="B1090" s="21">
        <v>1.0</v>
      </c>
      <c r="C1090" s="21">
        <v>1.0</v>
      </c>
      <c r="D1090" s="21">
        <v>0.0</v>
      </c>
    </row>
    <row r="1091">
      <c r="A1091" s="21" t="s">
        <v>1797</v>
      </c>
      <c r="B1091" s="21">
        <v>0.0</v>
      </c>
      <c r="C1091" s="21">
        <v>1.0</v>
      </c>
      <c r="D1091" s="21">
        <v>2.0</v>
      </c>
    </row>
    <row r="1092">
      <c r="A1092" s="21" t="s">
        <v>1798</v>
      </c>
      <c r="B1092" s="21">
        <v>0.0</v>
      </c>
      <c r="C1092" s="21">
        <v>0.0</v>
      </c>
      <c r="D1092" s="21">
        <v>2.0</v>
      </c>
    </row>
    <row r="1093">
      <c r="A1093" s="21" t="s">
        <v>1799</v>
      </c>
      <c r="B1093" s="21">
        <v>0.0</v>
      </c>
      <c r="C1093" s="21">
        <v>0.0</v>
      </c>
      <c r="D1093" s="21">
        <v>2.0</v>
      </c>
    </row>
    <row r="1094">
      <c r="A1094" s="21" t="s">
        <v>1800</v>
      </c>
      <c r="B1094" s="21">
        <v>0.0</v>
      </c>
      <c r="C1094" s="21">
        <v>0.0</v>
      </c>
      <c r="D1094" s="21">
        <v>2.0</v>
      </c>
    </row>
    <row r="1095">
      <c r="A1095" s="21" t="s">
        <v>1801</v>
      </c>
      <c r="B1095" s="21">
        <v>0.0</v>
      </c>
      <c r="C1095" s="21">
        <v>0.0</v>
      </c>
      <c r="D1095" s="21">
        <v>1.0</v>
      </c>
    </row>
    <row r="1096">
      <c r="A1096" s="21" t="s">
        <v>1802</v>
      </c>
      <c r="B1096" s="21">
        <v>0.0</v>
      </c>
      <c r="C1096" s="21">
        <v>1.0</v>
      </c>
      <c r="D1096" s="21">
        <v>1.0</v>
      </c>
    </row>
    <row r="1097">
      <c r="A1097" s="21" t="s">
        <v>1803</v>
      </c>
      <c r="B1097" s="21">
        <v>1.0</v>
      </c>
      <c r="C1097" s="21">
        <v>0.0</v>
      </c>
      <c r="D1097" s="21">
        <v>0.0</v>
      </c>
    </row>
    <row r="1098">
      <c r="A1098" s="21" t="s">
        <v>1804</v>
      </c>
      <c r="B1098" s="21">
        <v>0.0</v>
      </c>
      <c r="C1098" s="21">
        <v>1.0</v>
      </c>
      <c r="D1098" s="21">
        <v>1.0</v>
      </c>
    </row>
    <row r="1099">
      <c r="A1099" s="21" t="s">
        <v>1806</v>
      </c>
      <c r="B1099" s="21">
        <v>0.0</v>
      </c>
      <c r="C1099" s="21">
        <v>0.0</v>
      </c>
      <c r="D1099" s="21">
        <v>1.0</v>
      </c>
    </row>
    <row r="1100">
      <c r="A1100" s="21" t="s">
        <v>1807</v>
      </c>
      <c r="B1100" s="21">
        <v>2.0</v>
      </c>
      <c r="C1100" s="21">
        <v>0.0</v>
      </c>
      <c r="D1100" s="21">
        <v>2.0</v>
      </c>
    </row>
    <row r="1101">
      <c r="A1101" s="21" t="s">
        <v>1808</v>
      </c>
      <c r="B1101" s="21">
        <v>0.0</v>
      </c>
      <c r="C1101" s="21">
        <v>2.0</v>
      </c>
      <c r="D1101" s="21">
        <v>2.0</v>
      </c>
    </row>
    <row r="1102">
      <c r="A1102" s="21" t="s">
        <v>1809</v>
      </c>
      <c r="B1102" s="21">
        <v>1.0</v>
      </c>
      <c r="C1102" s="21">
        <v>0.0</v>
      </c>
      <c r="D1102" s="21">
        <v>0.0</v>
      </c>
    </row>
    <row r="1103">
      <c r="A1103" s="21" t="s">
        <v>1811</v>
      </c>
      <c r="B1103" s="21">
        <v>1.0</v>
      </c>
      <c r="C1103" s="21">
        <v>1.0</v>
      </c>
      <c r="D1103" s="21">
        <v>0.0</v>
      </c>
    </row>
    <row r="1104">
      <c r="A1104" s="21" t="s">
        <v>1812</v>
      </c>
      <c r="B1104" s="21">
        <v>2.0</v>
      </c>
      <c r="C1104" s="21">
        <v>2.0</v>
      </c>
      <c r="D1104" s="21">
        <v>0.0</v>
      </c>
    </row>
    <row r="1105">
      <c r="A1105" s="21" t="s">
        <v>1813</v>
      </c>
      <c r="B1105" s="21">
        <v>0.0</v>
      </c>
      <c r="C1105" s="21">
        <v>1.0</v>
      </c>
      <c r="D1105" s="21">
        <v>1.0</v>
      </c>
    </row>
    <row r="1106">
      <c r="A1106" s="21" t="s">
        <v>1814</v>
      </c>
      <c r="B1106" s="21">
        <v>2.0</v>
      </c>
      <c r="C1106" s="21">
        <v>2.0</v>
      </c>
      <c r="D1106" s="21">
        <v>0.0</v>
      </c>
    </row>
    <row r="1107">
      <c r="A1107" s="21" t="s">
        <v>1816</v>
      </c>
      <c r="B1107" s="21">
        <v>0.0</v>
      </c>
      <c r="C1107" s="21">
        <v>0.0</v>
      </c>
      <c r="D1107" s="21">
        <v>1.0</v>
      </c>
    </row>
    <row r="1108">
      <c r="A1108" s="21" t="s">
        <v>1817</v>
      </c>
      <c r="B1108" s="21">
        <v>1.0</v>
      </c>
      <c r="C1108" s="21">
        <v>1.0</v>
      </c>
      <c r="D1108" s="21">
        <v>0.0</v>
      </c>
    </row>
    <row r="1109">
      <c r="A1109" s="21" t="s">
        <v>1818</v>
      </c>
      <c r="B1109" s="21">
        <v>0.0</v>
      </c>
      <c r="C1109" s="21">
        <v>1.0</v>
      </c>
      <c r="D1109" s="21">
        <v>1.0</v>
      </c>
    </row>
    <row r="1110">
      <c r="A1110" s="21" t="s">
        <v>1819</v>
      </c>
      <c r="B1110" s="21">
        <v>0.0</v>
      </c>
      <c r="C1110" s="21">
        <v>2.0</v>
      </c>
      <c r="D1110" s="21">
        <v>2.0</v>
      </c>
    </row>
    <row r="1111">
      <c r="A1111" s="21" t="s">
        <v>1820</v>
      </c>
      <c r="B1111" s="21">
        <v>0.0</v>
      </c>
      <c r="C1111" s="21">
        <v>1.0</v>
      </c>
      <c r="D1111" s="21">
        <v>2.0</v>
      </c>
    </row>
    <row r="1112">
      <c r="A1112" s="21" t="s">
        <v>1821</v>
      </c>
      <c r="B1112" s="21">
        <v>0.0</v>
      </c>
      <c r="C1112" s="21">
        <v>1.0</v>
      </c>
      <c r="D1112" s="21">
        <v>2.0</v>
      </c>
    </row>
    <row r="1113">
      <c r="A1113" s="21" t="s">
        <v>1822</v>
      </c>
      <c r="B1113" s="21">
        <v>0.0</v>
      </c>
      <c r="C1113" s="21">
        <v>0.0</v>
      </c>
      <c r="D1113" s="21">
        <v>1.0</v>
      </c>
    </row>
    <row r="1114">
      <c r="A1114" s="21" t="s">
        <v>1823</v>
      </c>
      <c r="B1114" s="21">
        <v>2.0</v>
      </c>
      <c r="C1114" s="21">
        <v>1.0</v>
      </c>
      <c r="D1114" s="21">
        <v>0.0</v>
      </c>
    </row>
    <row r="1115">
      <c r="A1115" s="21" t="s">
        <v>1825</v>
      </c>
      <c r="B1115" s="21">
        <v>1.0</v>
      </c>
      <c r="C1115" s="21">
        <v>1.0</v>
      </c>
      <c r="D1115" s="21">
        <v>0.0</v>
      </c>
    </row>
    <row r="1116">
      <c r="A1116" s="21" t="s">
        <v>1826</v>
      </c>
      <c r="B1116" s="21">
        <v>1.0</v>
      </c>
      <c r="C1116" s="21">
        <v>1.0</v>
      </c>
      <c r="D1116" s="21">
        <v>0.0</v>
      </c>
    </row>
    <row r="1117">
      <c r="A1117" s="21" t="s">
        <v>1827</v>
      </c>
      <c r="B1117" s="21">
        <v>2.0</v>
      </c>
      <c r="C1117" s="21">
        <v>2.0</v>
      </c>
      <c r="D1117" s="21">
        <v>0.0</v>
      </c>
    </row>
    <row r="1118">
      <c r="A1118" s="21" t="s">
        <v>1828</v>
      </c>
      <c r="B1118" s="21">
        <v>1.0</v>
      </c>
      <c r="C1118" s="21">
        <v>0.0</v>
      </c>
      <c r="D1118" s="21">
        <v>0.0</v>
      </c>
    </row>
    <row r="1119">
      <c r="A1119" s="21" t="s">
        <v>1829</v>
      </c>
      <c r="B1119" s="21">
        <v>0.0</v>
      </c>
      <c r="C1119" s="21">
        <v>1.0</v>
      </c>
      <c r="D1119" s="21">
        <v>1.0</v>
      </c>
    </row>
    <row r="1120">
      <c r="A1120" s="21" t="s">
        <v>1831</v>
      </c>
      <c r="B1120" s="21">
        <v>0.0</v>
      </c>
      <c r="C1120" s="21">
        <v>2.0</v>
      </c>
      <c r="D1120" s="21">
        <v>2.0</v>
      </c>
    </row>
    <row r="1121">
      <c r="A1121" s="21" t="s">
        <v>1834</v>
      </c>
      <c r="B1121" s="21">
        <v>1.0</v>
      </c>
      <c r="C1121" s="21">
        <v>0.0</v>
      </c>
      <c r="D1121" s="21">
        <v>1.0</v>
      </c>
    </row>
    <row r="1122">
      <c r="A1122" s="21" t="s">
        <v>1836</v>
      </c>
      <c r="B1122" s="21">
        <v>0.0</v>
      </c>
      <c r="C1122" s="21">
        <v>0.0</v>
      </c>
      <c r="D1122" s="21">
        <v>1.0</v>
      </c>
    </row>
    <row r="1123">
      <c r="A1123" s="21" t="s">
        <v>1837</v>
      </c>
      <c r="B1123" s="21">
        <v>0.0</v>
      </c>
      <c r="C1123" s="21">
        <v>0.0</v>
      </c>
      <c r="D1123" s="21">
        <v>1.0</v>
      </c>
    </row>
    <row r="1124">
      <c r="A1124" s="21" t="s">
        <v>1840</v>
      </c>
      <c r="B1124" s="21">
        <v>0.0</v>
      </c>
      <c r="C1124" s="21">
        <v>1.0</v>
      </c>
      <c r="D1124" s="21">
        <v>1.0</v>
      </c>
    </row>
    <row r="1125">
      <c r="A1125" s="21" t="s">
        <v>1842</v>
      </c>
      <c r="B1125" s="21">
        <v>2.0</v>
      </c>
      <c r="C1125" s="21">
        <v>0.0</v>
      </c>
      <c r="D1125" s="21">
        <v>2.0</v>
      </c>
    </row>
    <row r="1126">
      <c r="A1126" s="21" t="s">
        <v>1845</v>
      </c>
      <c r="B1126" s="21">
        <v>1.0</v>
      </c>
      <c r="C1126" s="21">
        <v>0.0</v>
      </c>
      <c r="D1126" s="21">
        <v>0.0</v>
      </c>
    </row>
    <row r="1127">
      <c r="A1127" s="21" t="s">
        <v>1847</v>
      </c>
      <c r="B1127" s="21">
        <v>0.0</v>
      </c>
      <c r="C1127" s="21">
        <v>1.0</v>
      </c>
      <c r="D1127" s="21">
        <v>1.0</v>
      </c>
    </row>
    <row r="1128">
      <c r="A1128" s="21" t="s">
        <v>1848</v>
      </c>
      <c r="B1128" s="21">
        <v>1.0</v>
      </c>
      <c r="C1128" s="21">
        <v>0.0</v>
      </c>
      <c r="D1128" s="21">
        <v>0.0</v>
      </c>
    </row>
    <row r="1129">
      <c r="A1129" s="21" t="s">
        <v>1850</v>
      </c>
      <c r="B1129" s="21">
        <v>2.0</v>
      </c>
      <c r="C1129" s="21">
        <v>0.0</v>
      </c>
      <c r="D1129" s="21">
        <v>0.0</v>
      </c>
    </row>
    <row r="1130">
      <c r="A1130" s="21" t="s">
        <v>1853</v>
      </c>
      <c r="B1130" s="21">
        <v>0.0</v>
      </c>
      <c r="C1130" s="21">
        <v>0.0</v>
      </c>
      <c r="D1130" s="21">
        <v>1.0</v>
      </c>
    </row>
    <row r="1131">
      <c r="A1131" s="21" t="s">
        <v>1855</v>
      </c>
      <c r="B1131" s="21">
        <v>1.0</v>
      </c>
      <c r="C1131" s="21">
        <v>0.0</v>
      </c>
      <c r="D1131" s="21">
        <v>2.0</v>
      </c>
    </row>
    <row r="1132">
      <c r="A1132" s="21" t="s">
        <v>1858</v>
      </c>
      <c r="B1132" s="21">
        <v>2.0</v>
      </c>
      <c r="C1132" s="21">
        <v>2.0</v>
      </c>
      <c r="D1132" s="21">
        <v>0.0</v>
      </c>
    </row>
    <row r="1133">
      <c r="A1133" s="21" t="s">
        <v>1862</v>
      </c>
      <c r="B1133" s="21">
        <v>1.0</v>
      </c>
      <c r="C1133" s="21">
        <v>0.0</v>
      </c>
      <c r="D1133" s="21">
        <v>0.0</v>
      </c>
    </row>
    <row r="1134">
      <c r="A1134" s="21" t="s">
        <v>1864</v>
      </c>
      <c r="B1134" s="21">
        <v>1.0</v>
      </c>
      <c r="C1134" s="21">
        <v>0.0</v>
      </c>
      <c r="D1134" s="21">
        <v>1.0</v>
      </c>
    </row>
    <row r="1135">
      <c r="A1135" s="21" t="s">
        <v>1866</v>
      </c>
      <c r="B1135" s="21">
        <v>1.0</v>
      </c>
      <c r="C1135" s="21">
        <v>0.0</v>
      </c>
      <c r="D1135" s="21">
        <v>0.0</v>
      </c>
    </row>
    <row r="1136">
      <c r="A1136" s="21" t="s">
        <v>1868</v>
      </c>
      <c r="B1136" s="21">
        <v>0.0</v>
      </c>
      <c r="C1136" s="21">
        <v>1.0</v>
      </c>
      <c r="D1136" s="21">
        <v>0.0</v>
      </c>
    </row>
    <row r="1137">
      <c r="A1137" s="21" t="s">
        <v>1870</v>
      </c>
      <c r="B1137" s="21">
        <v>0.0</v>
      </c>
      <c r="C1137" s="21">
        <v>1.0</v>
      </c>
      <c r="D1137" s="21">
        <v>1.0</v>
      </c>
    </row>
    <row r="1138">
      <c r="A1138" s="21" t="s">
        <v>1873</v>
      </c>
      <c r="B1138" s="21">
        <v>0.0</v>
      </c>
      <c r="C1138" s="21">
        <v>0.0</v>
      </c>
      <c r="D1138" s="21">
        <v>1.0</v>
      </c>
    </row>
    <row r="1139">
      <c r="A1139" s="21" t="s">
        <v>1875</v>
      </c>
      <c r="B1139" s="21">
        <v>0.0</v>
      </c>
      <c r="C1139" s="21">
        <v>0.0</v>
      </c>
      <c r="D1139" s="21">
        <v>1.0</v>
      </c>
    </row>
    <row r="1140">
      <c r="A1140" s="21" t="s">
        <v>1876</v>
      </c>
      <c r="B1140" s="21">
        <v>0.0</v>
      </c>
      <c r="C1140" s="21">
        <v>1.0</v>
      </c>
      <c r="D1140" s="21">
        <v>1.0</v>
      </c>
    </row>
    <row r="1141">
      <c r="A1141" s="21" t="s">
        <v>1879</v>
      </c>
      <c r="B1141" s="21">
        <v>2.0</v>
      </c>
      <c r="C1141" s="21">
        <v>0.0</v>
      </c>
      <c r="D1141" s="21">
        <v>2.0</v>
      </c>
    </row>
    <row r="1142">
      <c r="A1142" s="21" t="s">
        <v>1882</v>
      </c>
      <c r="B1142" s="21">
        <v>0.0</v>
      </c>
      <c r="C1142" s="21">
        <v>1.0</v>
      </c>
      <c r="D1142" s="21">
        <v>1.0</v>
      </c>
    </row>
    <row r="1143">
      <c r="A1143" s="21" t="s">
        <v>1884</v>
      </c>
      <c r="B1143" s="21">
        <v>0.0</v>
      </c>
      <c r="C1143" s="21">
        <v>0.0</v>
      </c>
      <c r="D1143" s="21">
        <v>1.0</v>
      </c>
    </row>
    <row r="1144">
      <c r="A1144" s="21" t="s">
        <v>1886</v>
      </c>
      <c r="B1144" s="21">
        <v>0.0</v>
      </c>
      <c r="C1144" s="21">
        <v>1.0</v>
      </c>
      <c r="D1144" s="21">
        <v>0.0</v>
      </c>
    </row>
    <row r="1145">
      <c r="A1145" s="21" t="s">
        <v>1888</v>
      </c>
      <c r="B1145" s="21">
        <v>1.0</v>
      </c>
      <c r="C1145" s="21">
        <v>0.0</v>
      </c>
      <c r="D1145" s="21">
        <v>0.0</v>
      </c>
    </row>
    <row r="1146">
      <c r="A1146" s="21" t="s">
        <v>1851</v>
      </c>
      <c r="B1146" s="21">
        <v>2.0</v>
      </c>
      <c r="C1146" s="21">
        <v>1.0</v>
      </c>
      <c r="D1146" s="21">
        <v>0.0</v>
      </c>
    </row>
    <row r="1147">
      <c r="A1147" s="21" t="s">
        <v>1893</v>
      </c>
      <c r="B1147" s="21">
        <v>0.0</v>
      </c>
      <c r="C1147" s="21">
        <v>1.0</v>
      </c>
      <c r="D1147" s="21">
        <v>1.0</v>
      </c>
    </row>
    <row r="1148">
      <c r="A1148" s="21" t="s">
        <v>1895</v>
      </c>
      <c r="B1148" s="21">
        <v>1.0</v>
      </c>
      <c r="C1148" s="21">
        <v>0.0</v>
      </c>
      <c r="D1148" s="21">
        <v>1.0</v>
      </c>
    </row>
    <row r="1149">
      <c r="A1149" s="21" t="s">
        <v>1898</v>
      </c>
      <c r="B1149" s="21">
        <v>0.0</v>
      </c>
      <c r="C1149" s="21">
        <v>0.0</v>
      </c>
      <c r="D1149" s="21">
        <v>1.0</v>
      </c>
    </row>
    <row r="1150">
      <c r="A1150" s="21" t="s">
        <v>1901</v>
      </c>
      <c r="B1150" s="21">
        <v>0.0</v>
      </c>
      <c r="C1150" s="21">
        <v>1.0</v>
      </c>
      <c r="D1150" s="21">
        <v>1.0</v>
      </c>
    </row>
    <row r="1151">
      <c r="A1151" s="21" t="s">
        <v>1904</v>
      </c>
      <c r="B1151" s="21">
        <v>2.0</v>
      </c>
      <c r="C1151" s="21">
        <v>1.0</v>
      </c>
      <c r="D1151" s="21">
        <v>0.0</v>
      </c>
    </row>
    <row r="1152">
      <c r="A1152" s="21" t="s">
        <v>1905</v>
      </c>
      <c r="B1152" s="21">
        <v>2.0</v>
      </c>
      <c r="C1152" s="21">
        <v>0.0</v>
      </c>
      <c r="D1152" s="21">
        <v>2.0</v>
      </c>
    </row>
    <row r="1153">
      <c r="A1153" s="21" t="s">
        <v>1908</v>
      </c>
      <c r="B1153" s="21">
        <v>1.0</v>
      </c>
      <c r="C1153" s="21">
        <v>0.0</v>
      </c>
      <c r="D1153" s="21">
        <v>1.0</v>
      </c>
    </row>
    <row r="1154">
      <c r="A1154" s="21" t="s">
        <v>1911</v>
      </c>
      <c r="B1154" s="21">
        <v>1.0</v>
      </c>
      <c r="C1154" s="21">
        <v>1.0</v>
      </c>
      <c r="D1154" s="21">
        <v>0.0</v>
      </c>
    </row>
    <row r="1155">
      <c r="A1155" s="21" t="s">
        <v>1913</v>
      </c>
      <c r="B1155" s="21">
        <v>0.0</v>
      </c>
      <c r="C1155" s="21">
        <v>1.0</v>
      </c>
      <c r="D1155" s="21">
        <v>1.0</v>
      </c>
    </row>
    <row r="1156">
      <c r="A1156" s="21" t="s">
        <v>1914</v>
      </c>
      <c r="B1156" s="21">
        <v>2.0</v>
      </c>
      <c r="C1156" s="21">
        <v>0.0</v>
      </c>
      <c r="D1156" s="21">
        <v>0.0</v>
      </c>
    </row>
    <row r="1157">
      <c r="A1157" s="21" t="s">
        <v>1916</v>
      </c>
      <c r="B1157" s="21">
        <v>0.0</v>
      </c>
      <c r="C1157" s="21">
        <v>1.0</v>
      </c>
      <c r="D1157" s="21">
        <v>1.0</v>
      </c>
    </row>
    <row r="1158">
      <c r="A1158" s="21" t="s">
        <v>1920</v>
      </c>
      <c r="B1158" s="21">
        <v>1.0</v>
      </c>
      <c r="C1158" s="21">
        <v>1.0</v>
      </c>
      <c r="D1158" s="21">
        <v>0.0</v>
      </c>
    </row>
    <row r="1159">
      <c r="A1159" s="21" t="s">
        <v>1921</v>
      </c>
      <c r="B1159" s="21">
        <v>1.0</v>
      </c>
      <c r="C1159" s="21">
        <v>0.0</v>
      </c>
      <c r="D1159" s="21">
        <v>0.0</v>
      </c>
    </row>
    <row r="1160">
      <c r="A1160" s="21" t="s">
        <v>1924</v>
      </c>
      <c r="B1160" s="21">
        <v>0.0</v>
      </c>
      <c r="C1160" s="21">
        <v>0.0</v>
      </c>
      <c r="D1160" s="21">
        <v>1.0</v>
      </c>
    </row>
    <row r="1161">
      <c r="A1161" s="21" t="s">
        <v>1926</v>
      </c>
      <c r="B1161" s="21">
        <v>0.0</v>
      </c>
      <c r="C1161" s="21">
        <v>0.0</v>
      </c>
      <c r="D1161" s="21">
        <v>2.0</v>
      </c>
    </row>
    <row r="1162">
      <c r="A1162" s="21" t="s">
        <v>1928</v>
      </c>
      <c r="B1162" s="21">
        <v>2.0</v>
      </c>
      <c r="C1162" s="21">
        <v>2.0</v>
      </c>
      <c r="D1162" s="21">
        <v>0.0</v>
      </c>
    </row>
    <row r="1163">
      <c r="A1163" s="21" t="s">
        <v>1931</v>
      </c>
      <c r="B1163" s="21">
        <v>1.0</v>
      </c>
      <c r="C1163" s="21">
        <v>1.0</v>
      </c>
      <c r="D1163" s="21">
        <v>0.0</v>
      </c>
    </row>
    <row r="1164">
      <c r="A1164" s="21" t="s">
        <v>1932</v>
      </c>
      <c r="B1164" s="21">
        <v>0.0</v>
      </c>
      <c r="C1164" s="21">
        <v>1.0</v>
      </c>
      <c r="D1164" s="21">
        <v>0.0</v>
      </c>
    </row>
    <row r="1165">
      <c r="A1165" s="21" t="s">
        <v>1934</v>
      </c>
      <c r="B1165" s="21">
        <v>1.0</v>
      </c>
      <c r="C1165" s="21">
        <v>0.0</v>
      </c>
      <c r="D1165" s="21">
        <v>1.0</v>
      </c>
    </row>
    <row r="1166">
      <c r="A1166" s="21" t="s">
        <v>1937</v>
      </c>
      <c r="B1166" s="21">
        <v>2.0</v>
      </c>
      <c r="C1166" s="21">
        <v>1.0</v>
      </c>
      <c r="D1166" s="21">
        <v>0.0</v>
      </c>
    </row>
    <row r="1167">
      <c r="A1167" s="21" t="s">
        <v>1939</v>
      </c>
      <c r="B1167" s="21">
        <v>0.0</v>
      </c>
      <c r="C1167" s="21">
        <v>0.0</v>
      </c>
      <c r="D1167" s="21">
        <v>1.0</v>
      </c>
    </row>
    <row r="1168">
      <c r="A1168" s="21" t="s">
        <v>1942</v>
      </c>
      <c r="B1168" s="21">
        <v>2.0</v>
      </c>
      <c r="C1168" s="21">
        <v>2.0</v>
      </c>
      <c r="D1168" s="21">
        <v>0.0</v>
      </c>
    </row>
    <row r="1169">
      <c r="A1169" s="21" t="s">
        <v>1857</v>
      </c>
      <c r="B1169" s="21">
        <v>1.0</v>
      </c>
      <c r="C1169" s="21">
        <v>0.0</v>
      </c>
      <c r="D1169" s="21">
        <v>1.0</v>
      </c>
    </row>
    <row r="1170">
      <c r="A1170" s="21" t="s">
        <v>1946</v>
      </c>
      <c r="B1170" s="21">
        <v>1.0</v>
      </c>
      <c r="C1170" s="21">
        <v>0.0</v>
      </c>
      <c r="D1170" s="21">
        <v>0.0</v>
      </c>
    </row>
    <row r="1171">
      <c r="A1171" s="21" t="s">
        <v>1949</v>
      </c>
      <c r="B1171" s="21">
        <v>1.0</v>
      </c>
      <c r="C1171" s="21">
        <v>0.0</v>
      </c>
      <c r="D1171" s="21">
        <v>1.0</v>
      </c>
    </row>
    <row r="1172">
      <c r="A1172" s="21" t="s">
        <v>1951</v>
      </c>
      <c r="B1172" s="21">
        <v>0.0</v>
      </c>
      <c r="C1172" s="21">
        <v>1.0</v>
      </c>
      <c r="D1172" s="21">
        <v>1.0</v>
      </c>
    </row>
    <row r="1173">
      <c r="A1173" s="21" t="s">
        <v>1953</v>
      </c>
      <c r="B1173" s="21">
        <v>0.0</v>
      </c>
      <c r="C1173" s="21">
        <v>1.0</v>
      </c>
      <c r="D1173" s="21">
        <v>1.0</v>
      </c>
    </row>
    <row r="1174">
      <c r="A1174" s="21" t="s">
        <v>1956</v>
      </c>
      <c r="B1174" s="21">
        <v>1.0</v>
      </c>
      <c r="C1174" s="21">
        <v>0.0</v>
      </c>
      <c r="D1174" s="21">
        <v>1.0</v>
      </c>
    </row>
    <row r="1175">
      <c r="A1175" s="21" t="s">
        <v>1959</v>
      </c>
      <c r="B1175" s="21">
        <v>1.0</v>
      </c>
      <c r="C1175" s="21">
        <v>0.0</v>
      </c>
      <c r="D1175" s="21">
        <v>1.0</v>
      </c>
    </row>
    <row r="1176">
      <c r="A1176" s="21" t="s">
        <v>1960</v>
      </c>
      <c r="B1176" s="21">
        <v>0.0</v>
      </c>
      <c r="C1176" s="21">
        <v>0.0</v>
      </c>
      <c r="D1176" s="21">
        <v>1.0</v>
      </c>
    </row>
    <row r="1177">
      <c r="A1177" s="21" t="s">
        <v>44</v>
      </c>
      <c r="B1177" s="21">
        <v>0.0</v>
      </c>
      <c r="C1177" s="21">
        <v>1.0</v>
      </c>
      <c r="D1177" s="21">
        <v>1.0</v>
      </c>
    </row>
    <row r="1178">
      <c r="A1178" s="21" t="s">
        <v>1966</v>
      </c>
      <c r="B1178" s="21">
        <v>1.0</v>
      </c>
      <c r="C1178" s="21">
        <v>0.0</v>
      </c>
      <c r="D1178" s="21">
        <v>0.0</v>
      </c>
    </row>
    <row r="1179">
      <c r="A1179" s="21" t="s">
        <v>1968</v>
      </c>
      <c r="B1179" s="21">
        <v>0.0</v>
      </c>
      <c r="C1179" s="21">
        <v>2.0</v>
      </c>
      <c r="D1179" s="21">
        <v>2.0</v>
      </c>
    </row>
    <row r="1180">
      <c r="A1180" s="21" t="s">
        <v>1970</v>
      </c>
      <c r="B1180" s="21">
        <v>1.0</v>
      </c>
      <c r="C1180" s="21">
        <v>0.0</v>
      </c>
      <c r="D1180" s="21">
        <v>0.0</v>
      </c>
    </row>
    <row r="1181">
      <c r="A1181" s="21" t="s">
        <v>1972</v>
      </c>
      <c r="B1181" s="21">
        <v>2.0</v>
      </c>
      <c r="C1181" s="21">
        <v>1.0</v>
      </c>
      <c r="D1181" s="21">
        <v>0.0</v>
      </c>
    </row>
    <row r="1182">
      <c r="A1182" s="21" t="s">
        <v>1975</v>
      </c>
      <c r="B1182" s="21">
        <v>0.0</v>
      </c>
      <c r="C1182" s="21">
        <v>2.0</v>
      </c>
      <c r="D1182" s="21">
        <v>2.0</v>
      </c>
    </row>
    <row r="1183">
      <c r="A1183" s="21" t="s">
        <v>1977</v>
      </c>
      <c r="B1183" s="21">
        <v>2.0</v>
      </c>
      <c r="C1183" s="21">
        <v>2.0</v>
      </c>
      <c r="D1183" s="21">
        <v>2.0</v>
      </c>
    </row>
    <row r="1184">
      <c r="A1184" s="21" t="s">
        <v>1979</v>
      </c>
      <c r="B1184" s="21">
        <v>1.0</v>
      </c>
      <c r="C1184" s="21">
        <v>0.0</v>
      </c>
      <c r="D1184" s="21">
        <v>1.0</v>
      </c>
    </row>
    <row r="1185">
      <c r="A1185" s="21" t="s">
        <v>1982</v>
      </c>
      <c r="B1185" s="21">
        <v>2.0</v>
      </c>
      <c r="C1185" s="21">
        <v>2.0</v>
      </c>
      <c r="D1185" s="21">
        <v>0.0</v>
      </c>
    </row>
    <row r="1186">
      <c r="A1186" s="21" t="s">
        <v>1984</v>
      </c>
      <c r="B1186" s="21">
        <v>0.0</v>
      </c>
      <c r="C1186" s="21">
        <v>1.0</v>
      </c>
      <c r="D1186" s="21">
        <v>0.0</v>
      </c>
    </row>
    <row r="1187">
      <c r="A1187" s="21" t="s">
        <v>1986</v>
      </c>
      <c r="B1187" s="21">
        <v>0.0</v>
      </c>
      <c r="C1187" s="21">
        <v>1.0</v>
      </c>
      <c r="D1187" s="21">
        <v>1.0</v>
      </c>
    </row>
    <row r="1188">
      <c r="A1188" s="21" t="s">
        <v>1989</v>
      </c>
      <c r="B1188" s="21">
        <v>2.0</v>
      </c>
      <c r="C1188" s="21">
        <v>1.0</v>
      </c>
      <c r="D1188" s="21">
        <v>0.0</v>
      </c>
    </row>
    <row r="1189">
      <c r="A1189" s="21" t="s">
        <v>1991</v>
      </c>
      <c r="B1189" s="21">
        <v>1.0</v>
      </c>
      <c r="C1189" s="21">
        <v>1.0</v>
      </c>
      <c r="D1189" s="21">
        <v>0.0</v>
      </c>
    </row>
    <row r="1190">
      <c r="A1190" s="21" t="s">
        <v>1907</v>
      </c>
      <c r="B1190" s="21">
        <v>1.0</v>
      </c>
      <c r="C1190" s="21">
        <v>1.0</v>
      </c>
      <c r="D1190" s="21">
        <v>0.0</v>
      </c>
    </row>
    <row r="1191">
      <c r="A1191" s="21" t="s">
        <v>1995</v>
      </c>
      <c r="B1191" s="21">
        <v>1.0</v>
      </c>
      <c r="C1191" s="21">
        <v>0.0</v>
      </c>
      <c r="D1191" s="21">
        <v>0.0</v>
      </c>
    </row>
    <row r="1192">
      <c r="A1192" s="21" t="s">
        <v>1997</v>
      </c>
      <c r="B1192" s="21">
        <v>0.0</v>
      </c>
      <c r="C1192" s="21">
        <v>2.0</v>
      </c>
      <c r="D1192" s="21">
        <v>2.0</v>
      </c>
    </row>
    <row r="1193">
      <c r="A1193" s="21" t="s">
        <v>1999</v>
      </c>
      <c r="B1193" s="21">
        <v>0.0</v>
      </c>
      <c r="C1193" s="21">
        <v>0.0</v>
      </c>
      <c r="D1193" s="21">
        <v>1.0</v>
      </c>
    </row>
    <row r="1194">
      <c r="A1194" s="21" t="s">
        <v>2003</v>
      </c>
      <c r="B1194" s="21">
        <v>1.0</v>
      </c>
      <c r="C1194" s="21">
        <v>1.0</v>
      </c>
      <c r="D1194" s="21">
        <v>0.0</v>
      </c>
    </row>
    <row r="1195">
      <c r="A1195" s="21" t="s">
        <v>2006</v>
      </c>
      <c r="B1195" s="21">
        <v>0.0</v>
      </c>
      <c r="C1195" s="21">
        <v>1.0</v>
      </c>
      <c r="D1195" s="21">
        <v>1.0</v>
      </c>
    </row>
    <row r="1196">
      <c r="A1196" s="21" t="s">
        <v>2008</v>
      </c>
      <c r="B1196" s="21">
        <v>0.0</v>
      </c>
      <c r="C1196" s="21">
        <v>1.0</v>
      </c>
      <c r="D1196" s="21">
        <v>0.0</v>
      </c>
    </row>
    <row r="1197">
      <c r="A1197" s="21" t="s">
        <v>2010</v>
      </c>
      <c r="B1197" s="21">
        <v>0.0</v>
      </c>
      <c r="C1197" s="21">
        <v>0.0</v>
      </c>
      <c r="D1197" s="21">
        <v>1.0</v>
      </c>
    </row>
    <row r="1198">
      <c r="A1198" s="21" t="s">
        <v>2014</v>
      </c>
      <c r="B1198" s="21">
        <v>0.0</v>
      </c>
      <c r="C1198" s="21">
        <v>1.0</v>
      </c>
      <c r="D1198" s="21">
        <v>1.0</v>
      </c>
    </row>
    <row r="1199">
      <c r="A1199" s="21" t="s">
        <v>2016</v>
      </c>
      <c r="B1199" s="21">
        <v>0.0</v>
      </c>
      <c r="C1199" s="21">
        <v>1.0</v>
      </c>
      <c r="D1199" s="21">
        <v>1.0</v>
      </c>
    </row>
    <row r="1200">
      <c r="A1200" s="21" t="s">
        <v>2019</v>
      </c>
      <c r="B1200" s="21">
        <v>2.0</v>
      </c>
      <c r="C1200" s="21">
        <v>0.0</v>
      </c>
      <c r="D1200" s="21">
        <v>0.0</v>
      </c>
    </row>
    <row r="1201">
      <c r="A1201" s="21" t="s">
        <v>2021</v>
      </c>
      <c r="B1201" s="21">
        <v>0.0</v>
      </c>
      <c r="C1201" s="21">
        <v>1.0</v>
      </c>
      <c r="D1201" s="21">
        <v>1.0</v>
      </c>
    </row>
    <row r="1202">
      <c r="A1202" s="21" t="s">
        <v>2023</v>
      </c>
      <c r="B1202" s="21">
        <v>0.0</v>
      </c>
      <c r="C1202" s="21">
        <v>1.0</v>
      </c>
      <c r="D1202" s="21">
        <v>1.0</v>
      </c>
    </row>
    <row r="1203">
      <c r="A1203" s="21" t="s">
        <v>2025</v>
      </c>
      <c r="B1203" s="21">
        <v>0.0</v>
      </c>
      <c r="C1203" s="21">
        <v>2.0</v>
      </c>
      <c r="D1203" s="21">
        <v>2.0</v>
      </c>
    </row>
    <row r="1204">
      <c r="A1204" s="21" t="s">
        <v>2027</v>
      </c>
      <c r="B1204" s="21">
        <v>0.0</v>
      </c>
      <c r="C1204" s="21">
        <v>2.0</v>
      </c>
      <c r="D1204" s="21">
        <v>2.0</v>
      </c>
    </row>
    <row r="1205">
      <c r="A1205" s="21" t="s">
        <v>2030</v>
      </c>
      <c r="B1205" s="21">
        <v>2.0</v>
      </c>
      <c r="C1205" s="21">
        <v>1.0</v>
      </c>
      <c r="D1205" s="21">
        <v>0.0</v>
      </c>
    </row>
    <row r="1206">
      <c r="A1206" s="21" t="s">
        <v>2032</v>
      </c>
      <c r="B1206" s="21">
        <v>1.0</v>
      </c>
      <c r="C1206" s="21">
        <v>0.0</v>
      </c>
      <c r="D1206" s="21">
        <v>0.0</v>
      </c>
    </row>
    <row r="1207">
      <c r="A1207" s="21" t="s">
        <v>2034</v>
      </c>
      <c r="B1207" s="21">
        <v>1.0</v>
      </c>
      <c r="C1207" s="21">
        <v>0.0</v>
      </c>
      <c r="D1207" s="21">
        <v>0.0</v>
      </c>
    </row>
    <row r="1208">
      <c r="A1208" s="21" t="s">
        <v>2035</v>
      </c>
      <c r="B1208" s="21">
        <v>1.0</v>
      </c>
      <c r="C1208" s="21">
        <v>1.0</v>
      </c>
      <c r="D1208" s="21">
        <v>0.0</v>
      </c>
    </row>
    <row r="1209">
      <c r="A1209" s="21" t="s">
        <v>2038</v>
      </c>
      <c r="B1209" s="21">
        <v>1.0</v>
      </c>
      <c r="C1209" s="21">
        <v>1.0</v>
      </c>
      <c r="D1209" s="21">
        <v>0.0</v>
      </c>
    </row>
    <row r="1210">
      <c r="A1210" s="21" t="s">
        <v>2041</v>
      </c>
      <c r="B1210" s="21">
        <v>0.0</v>
      </c>
      <c r="C1210" s="21">
        <v>1.0</v>
      </c>
      <c r="D1210" s="21">
        <v>1.0</v>
      </c>
    </row>
    <row r="1211">
      <c r="A1211" s="21" t="s">
        <v>2001</v>
      </c>
      <c r="B1211" s="21">
        <v>1.0</v>
      </c>
      <c r="C1211" s="21">
        <v>0.0</v>
      </c>
      <c r="D1211" s="21">
        <v>0.0</v>
      </c>
    </row>
    <row r="1212">
      <c r="A1212" s="21" t="s">
        <v>1839</v>
      </c>
      <c r="B1212" s="21">
        <v>2.0</v>
      </c>
      <c r="C1212" s="21">
        <v>2.0</v>
      </c>
      <c r="D1212" s="21">
        <v>2.0</v>
      </c>
    </row>
    <row r="1213">
      <c r="A1213" s="21" t="s">
        <v>2046</v>
      </c>
      <c r="B1213" s="21">
        <v>0.0</v>
      </c>
      <c r="C1213" s="21">
        <v>1.0</v>
      </c>
      <c r="D1213" s="21">
        <v>1.0</v>
      </c>
    </row>
    <row r="1214">
      <c r="A1214" s="21" t="s">
        <v>2048</v>
      </c>
      <c r="B1214" s="21">
        <v>0.0</v>
      </c>
      <c r="C1214" s="21">
        <v>0.0</v>
      </c>
      <c r="D1214" s="21">
        <v>1.0</v>
      </c>
    </row>
    <row r="1215">
      <c r="A1215" s="21" t="s">
        <v>2050</v>
      </c>
      <c r="B1215" s="21">
        <v>0.0</v>
      </c>
      <c r="C1215" s="21">
        <v>1.0</v>
      </c>
      <c r="D1215" s="21">
        <v>1.0</v>
      </c>
    </row>
    <row r="1216">
      <c r="A1216" s="21" t="s">
        <v>2052</v>
      </c>
      <c r="B1216" s="21">
        <v>1.0</v>
      </c>
      <c r="C1216" s="21">
        <v>1.0</v>
      </c>
      <c r="D1216" s="21">
        <v>0.0</v>
      </c>
    </row>
    <row r="1217">
      <c r="A1217" s="21" t="s">
        <v>2055</v>
      </c>
      <c r="B1217" s="21">
        <v>2.0</v>
      </c>
      <c r="C1217" s="21">
        <v>0.0</v>
      </c>
      <c r="D1217" s="21">
        <v>2.0</v>
      </c>
    </row>
    <row r="1218">
      <c r="A1218" s="21" t="s">
        <v>2058</v>
      </c>
      <c r="B1218" s="21">
        <v>2.0</v>
      </c>
      <c r="C1218" s="21">
        <v>2.0</v>
      </c>
      <c r="D1218" s="21">
        <v>0.0</v>
      </c>
    </row>
    <row r="1219">
      <c r="A1219" s="21" t="s">
        <v>2060</v>
      </c>
      <c r="B1219" s="21">
        <v>2.0</v>
      </c>
      <c r="C1219" s="21">
        <v>2.0</v>
      </c>
      <c r="D1219" s="21">
        <v>0.0</v>
      </c>
    </row>
    <row r="1220">
      <c r="A1220" s="21" t="s">
        <v>1878</v>
      </c>
      <c r="B1220" s="21">
        <v>2.0</v>
      </c>
      <c r="C1220" s="21">
        <v>2.0</v>
      </c>
      <c r="D1220" s="21">
        <v>0.0</v>
      </c>
    </row>
    <row r="1221">
      <c r="A1221" s="21" t="s">
        <v>2063</v>
      </c>
      <c r="B1221" s="21">
        <v>0.0</v>
      </c>
      <c r="C1221" s="21">
        <v>0.0</v>
      </c>
      <c r="D1221" s="21">
        <v>1.0</v>
      </c>
    </row>
    <row r="1222">
      <c r="A1222" s="21" t="s">
        <v>2067</v>
      </c>
      <c r="B1222" s="21">
        <v>2.0</v>
      </c>
      <c r="C1222" s="21">
        <v>2.0</v>
      </c>
      <c r="D1222" s="21">
        <v>0.0</v>
      </c>
    </row>
    <row r="1223">
      <c r="A1223" s="21" t="s">
        <v>2069</v>
      </c>
      <c r="B1223" s="21">
        <v>1.0</v>
      </c>
      <c r="C1223" s="21">
        <v>1.0</v>
      </c>
      <c r="D1223" s="21">
        <v>0.0</v>
      </c>
    </row>
    <row r="1224">
      <c r="A1224" s="21" t="s">
        <v>2070</v>
      </c>
      <c r="B1224" s="21">
        <v>0.0</v>
      </c>
      <c r="C1224" s="21">
        <v>1.0</v>
      </c>
      <c r="D1224" s="21">
        <v>1.0</v>
      </c>
    </row>
    <row r="1225">
      <c r="A1225" s="21" t="s">
        <v>2072</v>
      </c>
      <c r="B1225" s="21">
        <v>0.0</v>
      </c>
      <c r="C1225" s="21">
        <v>1.0</v>
      </c>
      <c r="D1225" s="21">
        <v>2.0</v>
      </c>
    </row>
    <row r="1226">
      <c r="A1226" s="21" t="s">
        <v>2075</v>
      </c>
      <c r="B1226" s="21">
        <v>0.0</v>
      </c>
      <c r="C1226" s="21">
        <v>0.0</v>
      </c>
      <c r="D1226" s="21">
        <v>2.0</v>
      </c>
    </row>
    <row r="1227">
      <c r="A1227" s="21" t="s">
        <v>2077</v>
      </c>
      <c r="B1227" s="21">
        <v>0.0</v>
      </c>
      <c r="C1227" s="21">
        <v>1.0</v>
      </c>
      <c r="D1227" s="21">
        <v>1.0</v>
      </c>
    </row>
    <row r="1228">
      <c r="A1228" s="21" t="s">
        <v>2079</v>
      </c>
      <c r="B1228" s="21">
        <v>1.0</v>
      </c>
      <c r="C1228" s="21">
        <v>1.0</v>
      </c>
      <c r="D1228" s="21">
        <v>0.0</v>
      </c>
    </row>
    <row r="1229">
      <c r="A1229" s="21" t="s">
        <v>2082</v>
      </c>
      <c r="B1229" s="21">
        <v>0.0</v>
      </c>
      <c r="C1229" s="21">
        <v>1.0</v>
      </c>
      <c r="D1229" s="21">
        <v>1.0</v>
      </c>
    </row>
    <row r="1230">
      <c r="A1230" s="21" t="s">
        <v>2084</v>
      </c>
      <c r="B1230" s="21">
        <v>2.0</v>
      </c>
      <c r="C1230" s="21">
        <v>0.0</v>
      </c>
      <c r="D1230" s="21">
        <v>0.0</v>
      </c>
    </row>
    <row r="1231">
      <c r="A1231" s="21" t="s">
        <v>2087</v>
      </c>
      <c r="B1231" s="21">
        <v>2.0</v>
      </c>
      <c r="C1231" s="21">
        <v>1.0</v>
      </c>
      <c r="D1231" s="21">
        <v>0.0</v>
      </c>
    </row>
    <row r="1232">
      <c r="A1232" s="21" t="s">
        <v>2089</v>
      </c>
      <c r="B1232" s="21">
        <v>0.0</v>
      </c>
      <c r="C1232" s="21">
        <v>1.0</v>
      </c>
      <c r="D1232" s="21">
        <v>0.0</v>
      </c>
    </row>
    <row r="1233">
      <c r="A1233" s="21" t="s">
        <v>2091</v>
      </c>
      <c r="B1233" s="21">
        <v>0.0</v>
      </c>
      <c r="C1233" s="21">
        <v>1.0</v>
      </c>
      <c r="D1233" s="21">
        <v>1.0</v>
      </c>
    </row>
    <row r="1234">
      <c r="A1234" s="21" t="s">
        <v>2093</v>
      </c>
      <c r="B1234" s="21">
        <v>0.0</v>
      </c>
      <c r="C1234" s="21">
        <v>1.0</v>
      </c>
      <c r="D1234" s="21">
        <v>1.0</v>
      </c>
    </row>
    <row r="1235">
      <c r="A1235" s="21" t="s">
        <v>2065</v>
      </c>
      <c r="B1235" s="21">
        <v>1.0</v>
      </c>
      <c r="C1235" s="21">
        <v>1.0</v>
      </c>
      <c r="D1235" s="21">
        <v>0.0</v>
      </c>
    </row>
    <row r="1236">
      <c r="A1236" s="21" t="s">
        <v>2097</v>
      </c>
      <c r="B1236" s="21">
        <v>0.0</v>
      </c>
      <c r="C1236" s="21">
        <v>2.0</v>
      </c>
      <c r="D1236" s="21">
        <v>2.0</v>
      </c>
    </row>
    <row r="1237">
      <c r="A1237" s="21" t="s">
        <v>2099</v>
      </c>
      <c r="B1237" s="21">
        <v>0.0</v>
      </c>
      <c r="C1237" s="21">
        <v>1.0</v>
      </c>
      <c r="D1237" s="21">
        <v>1.0</v>
      </c>
    </row>
    <row r="1238">
      <c r="A1238" s="21" t="s">
        <v>2101</v>
      </c>
      <c r="B1238" s="21">
        <v>0.0</v>
      </c>
      <c r="C1238" s="21">
        <v>0.0</v>
      </c>
      <c r="D1238" s="21">
        <v>2.0</v>
      </c>
    </row>
    <row r="1239">
      <c r="A1239" s="21" t="s">
        <v>2103</v>
      </c>
      <c r="B1239" s="21">
        <v>1.0</v>
      </c>
      <c r="C1239" s="21">
        <v>1.0</v>
      </c>
      <c r="D1239" s="21">
        <v>0.0</v>
      </c>
    </row>
    <row r="1240">
      <c r="A1240" s="21" t="s">
        <v>2106</v>
      </c>
      <c r="B1240" s="21">
        <v>1.0</v>
      </c>
      <c r="C1240" s="21">
        <v>0.0</v>
      </c>
      <c r="D1240" s="21">
        <v>1.0</v>
      </c>
    </row>
    <row r="1241">
      <c r="A1241" s="21" t="s">
        <v>2109</v>
      </c>
      <c r="B1241" s="21">
        <v>2.0</v>
      </c>
      <c r="C1241" s="21">
        <v>0.0</v>
      </c>
      <c r="D1241" s="21">
        <v>0.0</v>
      </c>
    </row>
    <row r="1242">
      <c r="A1242" s="21" t="s">
        <v>2111</v>
      </c>
      <c r="B1242" s="21">
        <v>1.0</v>
      </c>
      <c r="C1242" s="21">
        <v>1.0</v>
      </c>
      <c r="D1242" s="21">
        <v>0.0</v>
      </c>
    </row>
    <row r="1243">
      <c r="A1243" s="21" t="s">
        <v>2114</v>
      </c>
      <c r="B1243" s="21">
        <v>1.0</v>
      </c>
      <c r="C1243" s="21">
        <v>0.0</v>
      </c>
      <c r="D1243" s="21">
        <v>0.0</v>
      </c>
    </row>
    <row r="1244">
      <c r="A1244" s="21" t="s">
        <v>2116</v>
      </c>
      <c r="B1244" s="21">
        <v>2.0</v>
      </c>
      <c r="C1244" s="21">
        <v>0.0</v>
      </c>
      <c r="D1244" s="21">
        <v>2.0</v>
      </c>
    </row>
    <row r="1245">
      <c r="A1245" s="21" t="s">
        <v>2120</v>
      </c>
      <c r="B1245" s="21">
        <v>0.0</v>
      </c>
      <c r="C1245" s="21">
        <v>2.0</v>
      </c>
      <c r="D1245" s="21">
        <v>2.0</v>
      </c>
    </row>
    <row r="1246">
      <c r="A1246" s="21" t="s">
        <v>2122</v>
      </c>
      <c r="B1246" s="21">
        <v>2.0</v>
      </c>
      <c r="C1246" s="21">
        <v>0.0</v>
      </c>
      <c r="D1246" s="21">
        <v>2.0</v>
      </c>
    </row>
    <row r="1247">
      <c r="A1247" s="21" t="s">
        <v>2124</v>
      </c>
      <c r="B1247" s="21">
        <v>2.0</v>
      </c>
      <c r="C1247" s="21">
        <v>2.0</v>
      </c>
      <c r="D1247" s="21">
        <v>2.0</v>
      </c>
    </row>
    <row r="1248">
      <c r="A1248" s="21" t="s">
        <v>2126</v>
      </c>
      <c r="B1248" s="21">
        <v>0.0</v>
      </c>
      <c r="C1248" s="21">
        <v>1.0</v>
      </c>
      <c r="D1248" s="21">
        <v>2.0</v>
      </c>
    </row>
    <row r="1249">
      <c r="A1249" s="21" t="s">
        <v>2128</v>
      </c>
      <c r="B1249" s="21">
        <v>0.0</v>
      </c>
      <c r="C1249" s="21">
        <v>0.0</v>
      </c>
      <c r="D1249" s="21">
        <v>1.0</v>
      </c>
    </row>
    <row r="1250">
      <c r="A1250" s="21" t="s">
        <v>2130</v>
      </c>
      <c r="B1250" s="21">
        <v>1.0</v>
      </c>
      <c r="C1250" s="21">
        <v>1.0</v>
      </c>
      <c r="D1250" s="21">
        <v>0.0</v>
      </c>
    </row>
    <row r="1251">
      <c r="A1251" s="21" t="s">
        <v>2133</v>
      </c>
      <c r="B1251" s="21">
        <v>0.0</v>
      </c>
      <c r="C1251" s="21">
        <v>1.0</v>
      </c>
      <c r="D1251" s="21">
        <v>1.0</v>
      </c>
    </row>
    <row r="1252">
      <c r="A1252" s="21" t="s">
        <v>2134</v>
      </c>
      <c r="B1252" s="21">
        <v>2.0</v>
      </c>
      <c r="C1252" s="21">
        <v>2.0</v>
      </c>
      <c r="D1252" s="21">
        <v>0.0</v>
      </c>
    </row>
    <row r="1253">
      <c r="A1253" s="21" t="s">
        <v>2136</v>
      </c>
      <c r="B1253" s="21">
        <v>0.0</v>
      </c>
      <c r="C1253" s="21">
        <v>0.0</v>
      </c>
      <c r="D1253" s="21">
        <v>1.0</v>
      </c>
    </row>
    <row r="1254">
      <c r="A1254" s="21" t="s">
        <v>1963</v>
      </c>
      <c r="B1254" s="21">
        <v>1.0</v>
      </c>
      <c r="C1254" s="21">
        <v>0.0</v>
      </c>
      <c r="D1254" s="21">
        <v>0.0</v>
      </c>
    </row>
    <row r="1255">
      <c r="A1255" s="21" t="s">
        <v>2139</v>
      </c>
      <c r="B1255" s="21">
        <v>0.0</v>
      </c>
      <c r="C1255" s="21">
        <v>1.0</v>
      </c>
      <c r="D1255" s="21">
        <v>1.0</v>
      </c>
    </row>
    <row r="1256">
      <c r="A1256" s="21" t="s">
        <v>1988</v>
      </c>
      <c r="B1256" s="21">
        <v>1.0</v>
      </c>
      <c r="C1256" s="21">
        <v>0.0</v>
      </c>
      <c r="D1256" s="21">
        <v>0.0</v>
      </c>
    </row>
    <row r="1257">
      <c r="A1257" s="21" t="s">
        <v>2142</v>
      </c>
      <c r="B1257" s="21">
        <v>0.0</v>
      </c>
      <c r="C1257" s="21">
        <v>0.0</v>
      </c>
      <c r="D1257" s="21">
        <v>2.0</v>
      </c>
    </row>
    <row r="1258">
      <c r="A1258" s="21" t="s">
        <v>2145</v>
      </c>
      <c r="B1258" s="21">
        <v>0.0</v>
      </c>
      <c r="C1258" s="21">
        <v>1.0</v>
      </c>
      <c r="D1258" s="21">
        <v>2.0</v>
      </c>
    </row>
    <row r="1259">
      <c r="A1259" s="21" t="s">
        <v>2147</v>
      </c>
      <c r="B1259" s="21">
        <v>0.0</v>
      </c>
      <c r="C1259" s="21">
        <v>1.0</v>
      </c>
      <c r="D1259" s="21">
        <v>1.0</v>
      </c>
    </row>
    <row r="1260">
      <c r="A1260" s="21" t="s">
        <v>2149</v>
      </c>
      <c r="B1260" s="21">
        <v>0.0</v>
      </c>
      <c r="C1260" s="21">
        <v>2.0</v>
      </c>
      <c r="D1260" s="21">
        <v>1.0</v>
      </c>
    </row>
    <row r="1261">
      <c r="A1261" s="21" t="s">
        <v>2151</v>
      </c>
      <c r="B1261" s="21">
        <v>0.0</v>
      </c>
      <c r="C1261" s="21">
        <v>2.0</v>
      </c>
      <c r="D1261" s="21">
        <v>2.0</v>
      </c>
    </row>
    <row r="1262">
      <c r="A1262" s="21" t="s">
        <v>2154</v>
      </c>
      <c r="B1262" s="21">
        <v>2.0</v>
      </c>
      <c r="C1262" s="21">
        <v>2.0</v>
      </c>
      <c r="D1262" s="21">
        <v>0.0</v>
      </c>
    </row>
    <row r="1263">
      <c r="A1263" s="21" t="s">
        <v>2012</v>
      </c>
      <c r="B1263" s="21">
        <v>1.0</v>
      </c>
      <c r="C1263" s="21">
        <v>1.0</v>
      </c>
      <c r="D1263" s="21">
        <v>0.0</v>
      </c>
    </row>
    <row r="1264">
      <c r="A1264" s="21" t="s">
        <v>2159</v>
      </c>
      <c r="B1264" s="21">
        <v>2.0</v>
      </c>
      <c r="C1264" s="21">
        <v>1.0</v>
      </c>
      <c r="D1264" s="21">
        <v>0.0</v>
      </c>
    </row>
    <row r="1265">
      <c r="A1265" s="21" t="s">
        <v>2161</v>
      </c>
      <c r="B1265" s="21">
        <v>1.0</v>
      </c>
      <c r="C1265" s="21">
        <v>1.0</v>
      </c>
      <c r="D1265" s="21">
        <v>0.0</v>
      </c>
    </row>
    <row r="1266">
      <c r="A1266" s="21" t="s">
        <v>2162</v>
      </c>
      <c r="B1266" s="21">
        <v>1.0</v>
      </c>
      <c r="C1266" s="21">
        <v>0.0</v>
      </c>
      <c r="D1266" s="21">
        <v>2.0</v>
      </c>
    </row>
    <row r="1267">
      <c r="A1267" s="21" t="s">
        <v>2164</v>
      </c>
      <c r="B1267" s="21">
        <v>0.0</v>
      </c>
      <c r="C1267" s="21">
        <v>1.0</v>
      </c>
      <c r="D1267" s="21">
        <v>1.0</v>
      </c>
    </row>
    <row r="1268">
      <c r="A1268" s="21" t="s">
        <v>2165</v>
      </c>
      <c r="B1268" s="21">
        <v>1.0</v>
      </c>
      <c r="C1268" s="21">
        <v>1.0</v>
      </c>
      <c r="D1268" s="21">
        <v>0.0</v>
      </c>
    </row>
    <row r="1269">
      <c r="A1269" s="21" t="s">
        <v>2167</v>
      </c>
      <c r="B1269" s="21">
        <v>0.0</v>
      </c>
      <c r="C1269" s="21">
        <v>0.0</v>
      </c>
      <c r="D1269" s="21">
        <v>1.0</v>
      </c>
    </row>
    <row r="1270">
      <c r="A1270" s="21" t="s">
        <v>2170</v>
      </c>
      <c r="B1270" s="21">
        <v>2.0</v>
      </c>
      <c r="C1270" s="21">
        <v>1.0</v>
      </c>
      <c r="D1270" s="21">
        <v>0.0</v>
      </c>
    </row>
    <row r="1271">
      <c r="A1271" s="21" t="s">
        <v>2172</v>
      </c>
      <c r="B1271" s="21">
        <v>0.0</v>
      </c>
      <c r="C1271" s="21">
        <v>1.0</v>
      </c>
      <c r="D1271" s="21">
        <v>1.0</v>
      </c>
    </row>
    <row r="1272">
      <c r="A1272" s="21" t="s">
        <v>2174</v>
      </c>
      <c r="B1272" s="21">
        <v>2.0</v>
      </c>
      <c r="C1272" s="21">
        <v>0.0</v>
      </c>
      <c r="D1272" s="21">
        <v>2.0</v>
      </c>
    </row>
    <row r="1273">
      <c r="A1273" s="21" t="s">
        <v>2177</v>
      </c>
      <c r="B1273" s="21">
        <v>1.0</v>
      </c>
      <c r="C1273" s="21">
        <v>1.0</v>
      </c>
      <c r="D1273" s="21">
        <v>0.0</v>
      </c>
    </row>
    <row r="1274">
      <c r="A1274" s="21" t="s">
        <v>2113</v>
      </c>
      <c r="B1274" s="21">
        <v>1.0</v>
      </c>
      <c r="C1274" s="21">
        <v>0.0</v>
      </c>
      <c r="D1274" s="21">
        <v>0.0</v>
      </c>
    </row>
    <row r="1275">
      <c r="A1275" s="21" t="s">
        <v>2180</v>
      </c>
      <c r="B1275" s="21">
        <v>0.0</v>
      </c>
      <c r="C1275" s="21">
        <v>1.0</v>
      </c>
      <c r="D1275" s="21">
        <v>0.0</v>
      </c>
    </row>
    <row r="1276">
      <c r="A1276" s="21" t="s">
        <v>2182</v>
      </c>
      <c r="B1276" s="21">
        <v>0.0</v>
      </c>
      <c r="C1276" s="21">
        <v>0.0</v>
      </c>
      <c r="D1276" s="21">
        <v>1.0</v>
      </c>
    </row>
    <row r="1277">
      <c r="A1277" s="21" t="s">
        <v>2183</v>
      </c>
      <c r="B1277" s="21">
        <v>0.0</v>
      </c>
      <c r="C1277" s="21">
        <v>1.0</v>
      </c>
      <c r="D1277" s="21">
        <v>1.0</v>
      </c>
    </row>
    <row r="1278">
      <c r="A1278" s="21" t="s">
        <v>2185</v>
      </c>
      <c r="B1278" s="21">
        <v>1.0</v>
      </c>
      <c r="C1278" s="21">
        <v>0.0</v>
      </c>
      <c r="D1278" s="21">
        <v>0.0</v>
      </c>
    </row>
    <row r="1279">
      <c r="A1279" s="21" t="s">
        <v>2188</v>
      </c>
      <c r="B1279" s="21">
        <v>0.0</v>
      </c>
      <c r="C1279" s="21">
        <v>2.0</v>
      </c>
      <c r="D1279" s="21">
        <v>2.0</v>
      </c>
    </row>
    <row r="1280">
      <c r="A1280" s="21" t="s">
        <v>2190</v>
      </c>
      <c r="B1280" s="21">
        <v>0.0</v>
      </c>
      <c r="C1280" s="21">
        <v>1.0</v>
      </c>
      <c r="D1280" s="21">
        <v>0.0</v>
      </c>
    </row>
    <row r="1281">
      <c r="A1281" s="21" t="s">
        <v>2191</v>
      </c>
      <c r="B1281" s="21">
        <v>0.0</v>
      </c>
      <c r="C1281" s="21">
        <v>1.0</v>
      </c>
      <c r="D1281" s="21">
        <v>2.0</v>
      </c>
    </row>
    <row r="1282">
      <c r="A1282" s="21" t="s">
        <v>2194</v>
      </c>
      <c r="B1282" s="21">
        <v>0.0</v>
      </c>
      <c r="C1282" s="21">
        <v>1.0</v>
      </c>
      <c r="D1282" s="21">
        <v>1.0</v>
      </c>
    </row>
    <row r="1283">
      <c r="A1283" s="21" t="s">
        <v>1844</v>
      </c>
      <c r="B1283" s="21">
        <v>2.0</v>
      </c>
      <c r="C1283" s="21">
        <v>2.0</v>
      </c>
      <c r="D1283" s="21">
        <v>0.0</v>
      </c>
    </row>
    <row r="1284">
      <c r="A1284" s="21" t="s">
        <v>2197</v>
      </c>
      <c r="B1284" s="21">
        <v>0.0</v>
      </c>
      <c r="C1284" s="21">
        <v>1.0</v>
      </c>
      <c r="D1284" s="21">
        <v>0.0</v>
      </c>
    </row>
    <row r="1285">
      <c r="A1285" s="21" t="s">
        <v>2200</v>
      </c>
      <c r="B1285" s="21">
        <v>0.0</v>
      </c>
      <c r="C1285" s="21">
        <v>1.0</v>
      </c>
      <c r="D1285" s="21">
        <v>0.0</v>
      </c>
    </row>
    <row r="1286">
      <c r="A1286" s="21" t="s">
        <v>2203</v>
      </c>
      <c r="B1286" s="21">
        <v>0.0</v>
      </c>
      <c r="C1286" s="21">
        <v>0.0</v>
      </c>
      <c r="D1286" s="21">
        <v>2.0</v>
      </c>
    </row>
    <row r="1287">
      <c r="A1287" s="21" t="s">
        <v>2205</v>
      </c>
      <c r="B1287" s="21">
        <v>1.0</v>
      </c>
      <c r="C1287" s="21">
        <v>1.0</v>
      </c>
      <c r="D1287" s="21">
        <v>0.0</v>
      </c>
    </row>
    <row r="1288">
      <c r="A1288" s="21" t="s">
        <v>2208</v>
      </c>
      <c r="B1288" s="21">
        <v>0.0</v>
      </c>
      <c r="C1288" s="21">
        <v>0.0</v>
      </c>
      <c r="D1288" s="21">
        <v>1.0</v>
      </c>
    </row>
    <row r="1289">
      <c r="A1289" s="21" t="s">
        <v>2211</v>
      </c>
      <c r="B1289" s="21">
        <v>0.0</v>
      </c>
      <c r="C1289" s="21">
        <v>1.0</v>
      </c>
      <c r="D1289" s="21">
        <v>1.0</v>
      </c>
    </row>
    <row r="1290">
      <c r="A1290" s="21" t="s">
        <v>2213</v>
      </c>
      <c r="B1290" s="21">
        <v>0.0</v>
      </c>
      <c r="C1290" s="21">
        <v>1.0</v>
      </c>
      <c r="D1290" s="21">
        <v>1.0</v>
      </c>
    </row>
    <row r="1291">
      <c r="A1291" s="21" t="s">
        <v>2217</v>
      </c>
      <c r="B1291" s="21">
        <v>2.0</v>
      </c>
      <c r="C1291" s="21">
        <v>1.0</v>
      </c>
      <c r="D1291" s="21">
        <v>0.0</v>
      </c>
    </row>
    <row r="1292">
      <c r="A1292" s="21" t="s">
        <v>1919</v>
      </c>
      <c r="B1292" s="21">
        <v>2.0</v>
      </c>
      <c r="C1292" s="21">
        <v>0.0</v>
      </c>
      <c r="D1292" s="21">
        <v>0.0</v>
      </c>
    </row>
    <row r="1293">
      <c r="A1293" s="21" t="s">
        <v>2221</v>
      </c>
      <c r="B1293" s="21">
        <v>2.0</v>
      </c>
      <c r="C1293" s="21">
        <v>2.0</v>
      </c>
      <c r="D1293" s="21">
        <v>0.0</v>
      </c>
    </row>
    <row r="1294">
      <c r="A1294" s="21" t="s">
        <v>2223</v>
      </c>
      <c r="B1294" s="21">
        <v>0.0</v>
      </c>
      <c r="C1294" s="21">
        <v>1.0</v>
      </c>
      <c r="D1294" s="21">
        <v>1.0</v>
      </c>
    </row>
    <row r="1295">
      <c r="A1295" s="21" t="s">
        <v>2225</v>
      </c>
      <c r="B1295" s="21">
        <v>0.0</v>
      </c>
      <c r="C1295" s="21">
        <v>1.0</v>
      </c>
      <c r="D1295" s="21">
        <v>1.0</v>
      </c>
    </row>
    <row r="1296">
      <c r="A1296" s="21" t="s">
        <v>2216</v>
      </c>
      <c r="B1296" s="21">
        <v>2.0</v>
      </c>
      <c r="C1296" s="21">
        <v>1.0</v>
      </c>
      <c r="D1296" s="21">
        <v>0.0</v>
      </c>
    </row>
    <row r="1297">
      <c r="A1297" s="21" t="s">
        <v>2229</v>
      </c>
      <c r="B1297" s="21">
        <v>0.0</v>
      </c>
      <c r="C1297" s="21">
        <v>2.0</v>
      </c>
      <c r="D1297" s="21">
        <v>2.0</v>
      </c>
    </row>
    <row r="1298">
      <c r="A1298" s="21" t="s">
        <v>2231</v>
      </c>
      <c r="B1298" s="21">
        <v>0.0</v>
      </c>
      <c r="C1298" s="21">
        <v>1.0</v>
      </c>
      <c r="D1298" s="21">
        <v>1.0</v>
      </c>
    </row>
    <row r="1299">
      <c r="A1299" s="21" t="s">
        <v>2235</v>
      </c>
      <c r="B1299" s="21">
        <v>1.0</v>
      </c>
      <c r="C1299" s="21">
        <v>1.0</v>
      </c>
      <c r="D1299" s="21">
        <v>0.0</v>
      </c>
    </row>
    <row r="1300">
      <c r="A1300" s="21" t="s">
        <v>2074</v>
      </c>
      <c r="B1300" s="21">
        <v>1.0</v>
      </c>
      <c r="C1300" s="21">
        <v>0.0</v>
      </c>
      <c r="D1300" s="21">
        <v>1.0</v>
      </c>
    </row>
    <row r="1301">
      <c r="A1301" s="21" t="s">
        <v>2237</v>
      </c>
      <c r="B1301" s="21">
        <v>0.0</v>
      </c>
      <c r="C1301" s="21">
        <v>0.0</v>
      </c>
      <c r="D1301" s="21">
        <v>1.0</v>
      </c>
    </row>
    <row r="1302">
      <c r="A1302" s="21" t="s">
        <v>2239</v>
      </c>
      <c r="B1302" s="21">
        <v>1.0</v>
      </c>
      <c r="C1302" s="21">
        <v>0.0</v>
      </c>
      <c r="D1302" s="21">
        <v>0.0</v>
      </c>
    </row>
    <row r="1303">
      <c r="A1303" s="21" t="s">
        <v>2242</v>
      </c>
      <c r="B1303" s="21">
        <v>0.0</v>
      </c>
      <c r="C1303" s="21">
        <v>1.0</v>
      </c>
      <c r="D1303" s="21">
        <v>1.0</v>
      </c>
    </row>
    <row r="1304">
      <c r="A1304" s="21" t="s">
        <v>2244</v>
      </c>
      <c r="B1304" s="21">
        <v>0.0</v>
      </c>
      <c r="C1304" s="21">
        <v>0.0</v>
      </c>
      <c r="D1304" s="21">
        <v>1.0</v>
      </c>
    </row>
    <row r="1305">
      <c r="A1305" s="21" t="s">
        <v>2246</v>
      </c>
      <c r="B1305" s="21">
        <v>2.0</v>
      </c>
      <c r="C1305" s="21">
        <v>1.0</v>
      </c>
      <c r="D1305" s="21">
        <v>0.0</v>
      </c>
    </row>
    <row r="1306">
      <c r="A1306" s="21" t="s">
        <v>2248</v>
      </c>
      <c r="B1306" s="21">
        <v>2.0</v>
      </c>
      <c r="C1306" s="21">
        <v>2.0</v>
      </c>
      <c r="D1306" s="21">
        <v>0.0</v>
      </c>
    </row>
    <row r="1307">
      <c r="A1307" s="21" t="s">
        <v>2250</v>
      </c>
      <c r="B1307" s="21">
        <v>0.0</v>
      </c>
      <c r="C1307" s="21">
        <v>0.0</v>
      </c>
      <c r="D1307" s="21">
        <v>1.0</v>
      </c>
    </row>
    <row r="1308">
      <c r="A1308" s="21" t="s">
        <v>2252</v>
      </c>
      <c r="B1308" s="21">
        <v>1.0</v>
      </c>
      <c r="C1308" s="21">
        <v>0.0</v>
      </c>
      <c r="D1308" s="21">
        <v>0.0</v>
      </c>
    </row>
    <row r="1309">
      <c r="A1309" s="21" t="s">
        <v>2255</v>
      </c>
      <c r="B1309" s="21">
        <v>0.0</v>
      </c>
      <c r="C1309" s="21">
        <v>1.0</v>
      </c>
      <c r="D1309" s="21">
        <v>1.0</v>
      </c>
    </row>
    <row r="1310">
      <c r="A1310" s="21" t="s">
        <v>2259</v>
      </c>
      <c r="B1310" s="21">
        <v>0.0</v>
      </c>
      <c r="C1310" s="21">
        <v>1.0</v>
      </c>
      <c r="D1310" s="21">
        <v>1.0</v>
      </c>
    </row>
    <row r="1311">
      <c r="A1311" s="21" t="s">
        <v>2262</v>
      </c>
      <c r="B1311" s="21">
        <v>0.0</v>
      </c>
      <c r="C1311" s="21">
        <v>0.0</v>
      </c>
      <c r="D1311" s="21">
        <v>1.0</v>
      </c>
    </row>
    <row r="1312">
      <c r="A1312" s="21" t="s">
        <v>1985</v>
      </c>
      <c r="B1312" s="21">
        <v>1.0</v>
      </c>
      <c r="C1312" s="21">
        <v>1.0</v>
      </c>
      <c r="D1312" s="21">
        <v>0.0</v>
      </c>
    </row>
    <row r="1313">
      <c r="A1313" s="21" t="s">
        <v>82</v>
      </c>
      <c r="B1313" s="21">
        <v>0.0</v>
      </c>
      <c r="C1313" s="21">
        <v>0.0</v>
      </c>
      <c r="D1313" s="21">
        <v>1.0</v>
      </c>
    </row>
    <row r="1314">
      <c r="A1314" s="21" t="s">
        <v>2266</v>
      </c>
      <c r="B1314" s="21">
        <v>0.0</v>
      </c>
      <c r="C1314" s="21">
        <v>1.0</v>
      </c>
      <c r="D1314" s="21">
        <v>0.0</v>
      </c>
    </row>
    <row r="1315">
      <c r="A1315" s="21" t="s">
        <v>2199</v>
      </c>
      <c r="B1315" s="21">
        <v>2.0</v>
      </c>
      <c r="C1315" s="21">
        <v>0.0</v>
      </c>
      <c r="D1315" s="21">
        <v>0.0</v>
      </c>
    </row>
    <row r="1316">
      <c r="A1316" s="21" t="s">
        <v>1897</v>
      </c>
      <c r="B1316" s="21">
        <v>1.0</v>
      </c>
      <c r="C1316" s="21">
        <v>1.0</v>
      </c>
      <c r="D1316" s="21">
        <v>0.0</v>
      </c>
    </row>
    <row r="1317">
      <c r="A1317" s="21" t="s">
        <v>2274</v>
      </c>
      <c r="B1317" s="21">
        <v>2.0</v>
      </c>
      <c r="C1317" s="21">
        <v>1.0</v>
      </c>
      <c r="D1317" s="21">
        <v>0.0</v>
      </c>
    </row>
    <row r="1318">
      <c r="A1318" s="21" t="s">
        <v>2276</v>
      </c>
      <c r="B1318" s="21">
        <v>2.0</v>
      </c>
      <c r="C1318" s="21">
        <v>2.0</v>
      </c>
      <c r="D1318" s="21">
        <v>0.0</v>
      </c>
    </row>
    <row r="1319">
      <c r="A1319" s="21" t="s">
        <v>2278</v>
      </c>
      <c r="B1319" s="21">
        <v>1.0</v>
      </c>
      <c r="C1319" s="21">
        <v>0.0</v>
      </c>
      <c r="D1319" s="21">
        <v>0.0</v>
      </c>
    </row>
    <row r="1320">
      <c r="A1320" s="21" t="s">
        <v>2281</v>
      </c>
      <c r="B1320" s="21">
        <v>2.0</v>
      </c>
      <c r="C1320" s="21">
        <v>2.0</v>
      </c>
      <c r="D1320" s="21">
        <v>0.0</v>
      </c>
    </row>
    <row r="1321">
      <c r="A1321" s="21" t="s">
        <v>2283</v>
      </c>
      <c r="B1321" s="21">
        <v>1.0</v>
      </c>
      <c r="C1321" s="21">
        <v>0.0</v>
      </c>
      <c r="D1321" s="21">
        <v>0.0</v>
      </c>
    </row>
    <row r="1322">
      <c r="A1322" s="21" t="s">
        <v>2285</v>
      </c>
      <c r="B1322" s="21">
        <v>0.0</v>
      </c>
      <c r="C1322" s="21">
        <v>1.0</v>
      </c>
      <c r="D1322" s="21">
        <v>1.0</v>
      </c>
    </row>
    <row r="1323">
      <c r="A1323" s="21" t="s">
        <v>2287</v>
      </c>
      <c r="B1323" s="21">
        <v>1.0</v>
      </c>
      <c r="C1323" s="21">
        <v>1.0</v>
      </c>
      <c r="D1323" s="21">
        <v>0.0</v>
      </c>
    </row>
    <row r="1324">
      <c r="A1324" s="21" t="s">
        <v>2289</v>
      </c>
      <c r="B1324" s="21">
        <v>0.0</v>
      </c>
      <c r="C1324" s="21">
        <v>0.0</v>
      </c>
      <c r="D1324" s="21">
        <v>2.0</v>
      </c>
    </row>
    <row r="1325">
      <c r="A1325" s="21" t="s">
        <v>2292</v>
      </c>
      <c r="B1325" s="21">
        <v>0.0</v>
      </c>
      <c r="C1325" s="21">
        <v>0.0</v>
      </c>
      <c r="D1325" s="21">
        <v>1.0</v>
      </c>
    </row>
    <row r="1326">
      <c r="A1326" s="21" t="s">
        <v>2294</v>
      </c>
      <c r="B1326" s="21">
        <v>0.0</v>
      </c>
      <c r="C1326" s="21">
        <v>1.0</v>
      </c>
      <c r="D1326" s="21">
        <v>0.0</v>
      </c>
    </row>
    <row r="1327">
      <c r="A1327" s="21" t="s">
        <v>2297</v>
      </c>
      <c r="B1327" s="21">
        <v>1.0</v>
      </c>
      <c r="C1327" s="21">
        <v>0.0</v>
      </c>
      <c r="D1327" s="21">
        <v>1.0</v>
      </c>
    </row>
    <row r="1328">
      <c r="A1328" s="21" t="s">
        <v>2299</v>
      </c>
      <c r="B1328" s="21">
        <v>1.0</v>
      </c>
      <c r="C1328" s="21">
        <v>0.0</v>
      </c>
      <c r="D1328" s="21">
        <v>1.0</v>
      </c>
    </row>
    <row r="1329">
      <c r="A1329" s="21" t="s">
        <v>2302</v>
      </c>
      <c r="B1329" s="21">
        <v>0.0</v>
      </c>
      <c r="C1329" s="21">
        <v>0.0</v>
      </c>
      <c r="D1329" s="21">
        <v>1.0</v>
      </c>
    </row>
    <row r="1330">
      <c r="A1330" s="21" t="s">
        <v>2303</v>
      </c>
      <c r="B1330" s="21">
        <v>0.0</v>
      </c>
      <c r="C1330" s="21">
        <v>1.0</v>
      </c>
      <c r="D1330" s="21">
        <v>1.0</v>
      </c>
    </row>
    <row r="1331">
      <c r="A1331" s="21" t="s">
        <v>2196</v>
      </c>
      <c r="B1331" s="21">
        <v>1.0</v>
      </c>
      <c r="C1331" s="21">
        <v>0.0</v>
      </c>
      <c r="D1331" s="21">
        <v>2.0</v>
      </c>
    </row>
    <row r="1332">
      <c r="A1332" s="21" t="s">
        <v>2308</v>
      </c>
      <c r="B1332" s="21">
        <v>0.0</v>
      </c>
      <c r="C1332" s="21">
        <v>1.0</v>
      </c>
      <c r="D1332" s="21">
        <v>0.0</v>
      </c>
    </row>
    <row r="1333">
      <c r="A1333" s="21" t="s">
        <v>2310</v>
      </c>
      <c r="B1333" s="21">
        <v>0.0</v>
      </c>
      <c r="C1333" s="21">
        <v>1.0</v>
      </c>
      <c r="D1333" s="21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tr">
        <f>IFERROR(__xludf.DUMMYFUNCTION("IMPORTRANGE(""https://docs.google.com/spreadsheets/d/19o9oHQTeznK_QNRjWlIvU6k3aAhW0SjEDxdYIiw60QE"",""FF47!A:F"")"),"攤位總數")</f>
        <v>攤位總數</v>
      </c>
      <c r="B1" s="87">
        <f>IFERROR(__xludf.DUMMYFUNCTION("""COMPUTED_VALUE"""),1336.0)</f>
        <v>1336</v>
      </c>
      <c r="C1" s="87" t="str">
        <f>IFERROR(__xludf.DUMMYFUNCTION("""COMPUTED_VALUE"""),"攤位總數")</f>
        <v>攤位總數</v>
      </c>
      <c r="D1" s="87">
        <f>IFERROR(__xludf.DUMMYFUNCTION("""COMPUTED_VALUE"""),1336.0)</f>
        <v>1336</v>
      </c>
      <c r="E1" s="87"/>
      <c r="F1" s="87"/>
    </row>
    <row r="2">
      <c r="A2" s="87" t="str">
        <f>IFERROR(__xludf.DUMMYFUNCTION("""COMPUTED_VALUE"""),"無資料攤位")</f>
        <v>無資料攤位</v>
      </c>
      <c r="B2" s="87">
        <f>IFERROR(__xludf.DUMMYFUNCTION("""COMPUTED_VALUE"""),68.0)</f>
        <v>68</v>
      </c>
      <c r="C2" s="87" t="str">
        <f>IFERROR(__xludf.DUMMYFUNCTION("""COMPUTED_VALUE"""),"無資料攤位")</f>
        <v>無資料攤位</v>
      </c>
      <c r="D2" s="87">
        <f>IFERROR(__xludf.DUMMYFUNCTION("""COMPUTED_VALUE"""),68.0)</f>
        <v>68</v>
      </c>
      <c r="E2" s="87"/>
      <c r="F2" s="87"/>
    </row>
    <row r="3">
      <c r="A3" s="87" t="str">
        <f>IFERROR(__xludf.DUMMYFUNCTION("""COMPUTED_VALUE"""),"有攤位資料 (SNS、攤主資訊、本場販售資訊、品書)")</f>
        <v>有攤位資料 (SNS、攤主資訊、本場販售資訊、品書)</v>
      </c>
      <c r="B3" s="87">
        <f>IFERROR(__xludf.DUMMYFUNCTION("""COMPUTED_VALUE"""),621.0)</f>
        <v>621</v>
      </c>
      <c r="C3" s="87" t="str">
        <f>IFERROR(__xludf.DUMMYFUNCTION("""COMPUTED_VALUE"""),"有攤位資料 (SNS、攤主資訊、本場販售資訊、品書)")</f>
        <v>有攤位資料 (SNS、攤主資訊、本場販售資訊、品書)</v>
      </c>
      <c r="D3" s="87">
        <f>IFERROR(__xludf.DUMMYFUNCTION("""COMPUTED_VALUE"""),621.0)</f>
        <v>621</v>
      </c>
      <c r="E3" s="87" t="str">
        <f>IFERROR(__xludf.DUMMYFUNCTION("""COMPUTED_VALUE"""),"無SNS資料但有販售資訊")</f>
        <v>無SNS資料但有販售資訊</v>
      </c>
      <c r="F3" s="87">
        <f>IFERROR(__xludf.DUMMYFUNCTION("""COMPUTED_VALUE"""),18.0)</f>
        <v>18</v>
      </c>
    </row>
    <row r="4">
      <c r="A4" s="87"/>
      <c r="B4" s="87"/>
      <c r="C4" s="87" t="str">
        <f>IFERROR(__xludf.DUMMYFUNCTION("""COMPUTED_VALUE"""),"有FF47相關資訊攤位")</f>
        <v>有FF47相關資訊攤位</v>
      </c>
      <c r="D4" s="87">
        <f>IFERROR(__xludf.DUMMYFUNCTION("""COMPUTED_VALUE"""),235.0)</f>
        <v>235</v>
      </c>
      <c r="E4" s="87"/>
      <c r="F4" s="87"/>
    </row>
    <row r="5">
      <c r="A5" s="87"/>
      <c r="B5" s="87"/>
      <c r="C5" s="87" t="str">
        <f>IFERROR(__xludf.DUMMYFUNCTION("""COMPUTED_VALUE"""),"有預告攤位")</f>
        <v>有預告攤位</v>
      </c>
      <c r="D5" s="87">
        <f>IFERROR(__xludf.DUMMYFUNCTION("""COMPUTED_VALUE"""),204.0)</f>
        <v>204</v>
      </c>
      <c r="E5" s="87"/>
      <c r="F5" s="87"/>
    </row>
    <row r="6">
      <c r="A6" s="87"/>
      <c r="B6" s="87"/>
      <c r="C6" s="87" t="str">
        <f>IFERROR(__xludf.DUMMYFUNCTION("""COMPUTED_VALUE"""),"有品書攤位")</f>
        <v>有品書攤位</v>
      </c>
      <c r="D6" s="87">
        <f>IFERROR(__xludf.DUMMYFUNCTION("""COMPUTED_VALUE"""),204.0)</f>
        <v>204</v>
      </c>
      <c r="E6" s="87"/>
      <c r="F6" s="87"/>
    </row>
    <row r="7">
      <c r="A7" s="87" t="str">
        <f>IFERROR(__xludf.DUMMYFUNCTION("""COMPUTED_VALUE"""),"有FF47相關資訊攤位")</f>
        <v>有FF47相關資訊攤位</v>
      </c>
      <c r="B7" s="87">
        <f>IFERROR(__xludf.DUMMYFUNCTION("""COMPUTED_VALUE"""),235.0)</f>
        <v>235</v>
      </c>
      <c r="C7" s="87"/>
      <c r="D7" s="87"/>
      <c r="E7" s="87"/>
      <c r="F7" s="87"/>
    </row>
    <row r="8">
      <c r="A8" s="87" t="str">
        <f>IFERROR(__xludf.DUMMYFUNCTION("""COMPUTED_VALUE"""),"有預告攤位")</f>
        <v>有預告攤位</v>
      </c>
      <c r="B8" s="87">
        <f>IFERROR(__xludf.DUMMYFUNCTION("""COMPUTED_VALUE"""),204.0)</f>
        <v>204</v>
      </c>
      <c r="C8" s="87"/>
      <c r="D8" s="87"/>
      <c r="E8" s="87"/>
      <c r="F8" s="87"/>
    </row>
    <row r="9">
      <c r="A9" s="87" t="str">
        <f>IFERROR(__xludf.DUMMYFUNCTION("""COMPUTED_VALUE"""),"有品書攤位")</f>
        <v>有品書攤位</v>
      </c>
      <c r="B9" s="87">
        <f>IFERROR(__xludf.DUMMYFUNCTION("""COMPUTED_VALUE"""),204.0)</f>
        <v>204</v>
      </c>
      <c r="C9" s="87" t="str">
        <f>IFERROR(__xludf.DUMMYFUNCTION("""COMPUTED_VALUE"""),"有預告且有品書")</f>
        <v>有預告且有品書</v>
      </c>
      <c r="D9" s="87" t="str">
        <f>IFERROR(__xludf.DUMMYFUNCTION("""COMPUTED_VALUE"""),"0")</f>
        <v>0</v>
      </c>
      <c r="E9" s="87"/>
      <c r="F9" s="87"/>
    </row>
    <row r="10">
      <c r="A10" s="87"/>
      <c r="B10" s="87"/>
      <c r="C10" s="87"/>
      <c r="D10" s="87">
        <f>IFERROR(__xludf.DUMMYFUNCTION("""COMPUTED_VALUE"""),73.0)</f>
        <v>73</v>
      </c>
      <c r="E10" s="87"/>
      <c r="F10" s="87"/>
    </row>
    <row r="11">
      <c r="A11" s="87"/>
      <c r="B11" s="87"/>
      <c r="C11" s="87"/>
      <c r="D11" s="87" t="str">
        <f>IFERROR(__xludf.DUMMYFUNCTION("""COMPUTED_VALUE"""),"有無縮圖")</f>
        <v>有無縮圖</v>
      </c>
      <c r="E11" s="87" t="str">
        <f>IFERROR(__xludf.DUMMYFUNCTION("""COMPUTED_VALUE"""),"有縮圖")</f>
        <v>有縮圖</v>
      </c>
      <c r="F11" s="87" t="str">
        <f>IFERROR(__xludf.DUMMYFUNCTION("""COMPUTED_VALUE"""),"無縮圖")</f>
        <v>無縮圖</v>
      </c>
    </row>
    <row r="12">
      <c r="A12" s="87"/>
      <c r="B12" s="87"/>
      <c r="C12" s="87"/>
      <c r="D12" s="87" t="str">
        <f>IFERROR(__xludf.DUMMYFUNCTION("""COMPUTED_VALUE"""),"有無縮圖")</f>
        <v>有無縮圖</v>
      </c>
      <c r="E12" s="87">
        <f>IFERROR(__xludf.DUMMYFUNCTION("""COMPUTED_VALUE"""),262.0)</f>
        <v>262</v>
      </c>
      <c r="F12" s="87">
        <f>IFERROR(__xludf.DUMMYFUNCTION("""COMPUTED_VALUE"""),1074.0)</f>
        <v>1074</v>
      </c>
    </row>
    <row r="13">
      <c r="A13" s="87" t="str">
        <f>IFERROR(__xludf.DUMMYFUNCTION("""COMPUTED_VALUE"""),"時間")</f>
        <v>時間</v>
      </c>
      <c r="B13" s="87" t="str">
        <f>IFERROR(__xludf.DUMMYFUNCTION("""COMPUTED_VALUE"""),"無資料攤位")</f>
        <v>無資料攤位</v>
      </c>
      <c r="C13" s="87" t="str">
        <f>IFERROR(__xludf.DUMMYFUNCTION("""COMPUTED_VALUE"""),"有社群連結攤位")</f>
        <v>有社群連結攤位</v>
      </c>
      <c r="D13" s="87" t="str">
        <f>IFERROR(__xludf.DUMMYFUNCTION("""COMPUTED_VALUE"""),"有FF47相關資訊攤位")</f>
        <v>有FF47相關資訊攤位</v>
      </c>
      <c r="E13" s="87" t="str">
        <f>IFERROR(__xludf.DUMMYFUNCTION("""COMPUTED_VALUE"""),"有預告攤位")</f>
        <v>有預告攤位</v>
      </c>
      <c r="F13" s="87" t="str">
        <f>IFERROR(__xludf.DUMMYFUNCTION("""COMPUTED_VALUE"""),"有品書攤位")</f>
        <v>有品書攤位</v>
      </c>
    </row>
    <row r="14">
      <c r="A14" s="271">
        <f>IFERROR(__xludf.DUMMYFUNCTION("""COMPUTED_VALUE"""),46172.0)</f>
        <v>46172</v>
      </c>
      <c r="B14" s="87">
        <f>IFERROR(__xludf.DUMMYFUNCTION("""COMPUTED_VALUE"""),384.0)</f>
        <v>384</v>
      </c>
      <c r="C14" s="87">
        <f>IFERROR(__xludf.DUMMYFUNCTION("""COMPUTED_VALUE"""),926.0)</f>
        <v>926</v>
      </c>
      <c r="D14" s="87" t="str">
        <f>IFERROR(__xludf.DUMMYFUNCTION("""COMPUTED_VALUE"""),"#N/A")</f>
        <v>#N/A</v>
      </c>
      <c r="E14" s="87" t="str">
        <f>IFERROR(__xludf.DUMMYFUNCTION("""COMPUTED_VALUE"""),"#N/A")</f>
        <v>#N/A</v>
      </c>
      <c r="F14" s="87" t="str">
        <f>IFERROR(__xludf.DUMMYFUNCTION("""COMPUTED_VALUE"""),"#N/A")</f>
        <v>#N/A</v>
      </c>
    </row>
    <row r="15">
      <c r="A15" s="271">
        <f>IFERROR(__xludf.DUMMYFUNCTION("""COMPUTED_VALUE"""),46173.0)</f>
        <v>46173</v>
      </c>
      <c r="B15" s="87">
        <f>IFERROR(__xludf.DUMMYFUNCTION("""COMPUTED_VALUE"""),348.0)</f>
        <v>348</v>
      </c>
      <c r="C15" s="87">
        <f>IFERROR(__xludf.DUMMYFUNCTION("""COMPUTED_VALUE"""),958.0)</f>
        <v>958</v>
      </c>
      <c r="D15" s="87">
        <f>IFERROR(__xludf.DUMMYFUNCTION("""COMPUTED_VALUE"""),4.0)</f>
        <v>4</v>
      </c>
      <c r="E15" s="87" t="str">
        <f>IFERROR(__xludf.DUMMYFUNCTION("""COMPUTED_VALUE"""),"#N/A")</f>
        <v>#N/A</v>
      </c>
      <c r="F15" s="87" t="str">
        <f>IFERROR(__xludf.DUMMYFUNCTION("""COMPUTED_VALUE"""),"#N/A")</f>
        <v>#N/A</v>
      </c>
    </row>
    <row r="16">
      <c r="A16" s="271">
        <f>IFERROR(__xludf.DUMMYFUNCTION("""COMPUTED_VALUE"""),46174.0)</f>
        <v>46174</v>
      </c>
      <c r="B16" s="87">
        <f>IFERROR(__xludf.DUMMYFUNCTION("""COMPUTED_VALUE"""),267.0)</f>
        <v>267</v>
      </c>
      <c r="C16" s="87">
        <f>IFERROR(__xludf.DUMMYFUNCTION("""COMPUTED_VALUE"""),980.0)</f>
        <v>980</v>
      </c>
      <c r="D16" s="87">
        <f>IFERROR(__xludf.DUMMYFUNCTION("""COMPUTED_VALUE"""),4.0)</f>
        <v>4</v>
      </c>
      <c r="E16" s="87">
        <f>IFERROR(__xludf.DUMMYFUNCTION("""COMPUTED_VALUE"""),61.0)</f>
        <v>61</v>
      </c>
      <c r="F16" s="87" t="str">
        <f>IFERROR(__xludf.DUMMYFUNCTION("""COMPUTED_VALUE"""),"#N/A")</f>
        <v>#N/A</v>
      </c>
    </row>
    <row r="17">
      <c r="A17" s="271">
        <f>IFERROR(__xludf.DUMMYFUNCTION("""COMPUTED_VALUE"""),46175.0)</f>
        <v>46175</v>
      </c>
      <c r="B17" s="87">
        <f>IFERROR(__xludf.DUMMYFUNCTION("""COMPUTED_VALUE"""),243.0)</f>
        <v>243</v>
      </c>
      <c r="C17" s="87">
        <f>IFERROR(__xludf.DUMMYFUNCTION("""COMPUTED_VALUE"""),968.0)</f>
        <v>968</v>
      </c>
      <c r="D17" s="87">
        <f>IFERROR(__xludf.DUMMYFUNCTION("""COMPUTED_VALUE"""),5.0)</f>
        <v>5</v>
      </c>
      <c r="E17" s="87">
        <f>IFERROR(__xludf.DUMMYFUNCTION("""COMPUTED_VALUE"""),99.0)</f>
        <v>99</v>
      </c>
      <c r="F17" s="87" t="str">
        <f>IFERROR(__xludf.DUMMYFUNCTION("""COMPUTED_VALUE"""),"#N/A")</f>
        <v>#N/A</v>
      </c>
    </row>
    <row r="18">
      <c r="A18" s="271">
        <f>IFERROR(__xludf.DUMMYFUNCTION("""COMPUTED_VALUE"""),46176.0)</f>
        <v>46176</v>
      </c>
      <c r="B18" s="87">
        <f>IFERROR(__xludf.DUMMYFUNCTION("""COMPUTED_VALUE"""),219.0)</f>
        <v>219</v>
      </c>
      <c r="C18" s="87">
        <f>IFERROR(__xludf.DUMMYFUNCTION("""COMPUTED_VALUE"""),987.0)</f>
        <v>987</v>
      </c>
      <c r="D18" s="87">
        <f>IFERROR(__xludf.DUMMYFUNCTION("""COMPUTED_VALUE"""),6.0)</f>
        <v>6</v>
      </c>
      <c r="E18" s="87">
        <f>IFERROR(__xludf.DUMMYFUNCTION("""COMPUTED_VALUE"""),102.0)</f>
        <v>102</v>
      </c>
      <c r="F18" s="87" t="str">
        <f>IFERROR(__xludf.DUMMYFUNCTION("""COMPUTED_VALUE"""),"#N/A")</f>
        <v>#N/A</v>
      </c>
    </row>
    <row r="19">
      <c r="A19" s="271">
        <f>IFERROR(__xludf.DUMMYFUNCTION("""COMPUTED_VALUE"""),46177.0)</f>
        <v>46177</v>
      </c>
      <c r="B19" s="87">
        <f>IFERROR(__xludf.DUMMYFUNCTION("""COMPUTED_VALUE"""),195.0)</f>
        <v>195</v>
      </c>
      <c r="C19" s="87">
        <f>IFERROR(__xludf.DUMMYFUNCTION("""COMPUTED_VALUE"""),1011.0)</f>
        <v>1011</v>
      </c>
      <c r="D19" s="87">
        <f>IFERROR(__xludf.DUMMYFUNCTION("""COMPUTED_VALUE"""),6.0)</f>
        <v>6</v>
      </c>
      <c r="E19" s="87">
        <f>IFERROR(__xludf.DUMMYFUNCTION("""COMPUTED_VALUE"""),102.0)</f>
        <v>102</v>
      </c>
      <c r="F19" s="87" t="str">
        <f>IFERROR(__xludf.DUMMYFUNCTION("""COMPUTED_VALUE"""),"#N/A")</f>
        <v>#N/A</v>
      </c>
    </row>
    <row r="20">
      <c r="A20" s="271">
        <f>IFERROR(__xludf.DUMMYFUNCTION("""COMPUTED_VALUE"""),46178.0)</f>
        <v>46178</v>
      </c>
      <c r="B20" s="87">
        <f>IFERROR(__xludf.DUMMYFUNCTION("""COMPUTED_VALUE"""),183.0)</f>
        <v>183</v>
      </c>
      <c r="C20" s="87">
        <f>IFERROR(__xludf.DUMMYFUNCTION("""COMPUTED_VALUE"""),1020.0)</f>
        <v>1020</v>
      </c>
      <c r="D20" s="87">
        <f>IFERROR(__xludf.DUMMYFUNCTION("""COMPUTED_VALUE"""),6.0)</f>
        <v>6</v>
      </c>
      <c r="E20" s="87">
        <f>IFERROR(__xludf.DUMMYFUNCTION("""COMPUTED_VALUE"""),102.0)</f>
        <v>102</v>
      </c>
      <c r="F20" s="87">
        <f>IFERROR(__xludf.DUMMYFUNCTION("""COMPUTED_VALUE"""),1.0)</f>
        <v>1</v>
      </c>
    </row>
    <row r="21">
      <c r="A21" s="271">
        <f>IFERROR(__xludf.DUMMYFUNCTION("""COMPUTED_VALUE"""),46179.0)</f>
        <v>46179</v>
      </c>
      <c r="B21" s="87">
        <f>IFERROR(__xludf.DUMMYFUNCTION("""COMPUTED_VALUE"""),164.0)</f>
        <v>164</v>
      </c>
      <c r="C21" s="87">
        <f>IFERROR(__xludf.DUMMYFUNCTION("""COMPUTED_VALUE"""),1035.0)</f>
        <v>1035</v>
      </c>
      <c r="D21" s="87">
        <f>IFERROR(__xludf.DUMMYFUNCTION("""COMPUTED_VALUE"""),6.0)</f>
        <v>6</v>
      </c>
      <c r="E21" s="87">
        <f>IFERROR(__xludf.DUMMYFUNCTION("""COMPUTED_VALUE"""),106.0)</f>
        <v>106</v>
      </c>
      <c r="F21" s="87">
        <f>IFERROR(__xludf.DUMMYFUNCTION("""COMPUTED_VALUE"""),1.0)</f>
        <v>1</v>
      </c>
    </row>
    <row r="22">
      <c r="A22" s="271">
        <f>IFERROR(__xludf.DUMMYFUNCTION("""COMPUTED_VALUE"""),46180.0)</f>
        <v>46180</v>
      </c>
      <c r="B22" s="87">
        <f>IFERROR(__xludf.DUMMYFUNCTION("""COMPUTED_VALUE"""),164.0)</f>
        <v>164</v>
      </c>
      <c r="C22" s="87">
        <f>IFERROR(__xludf.DUMMYFUNCTION("""COMPUTED_VALUE"""),1034.0)</f>
        <v>1034</v>
      </c>
      <c r="D22" s="87">
        <f>IFERROR(__xludf.DUMMYFUNCTION("""COMPUTED_VALUE"""),7.0)</f>
        <v>7</v>
      </c>
      <c r="E22" s="87">
        <f>IFERROR(__xludf.DUMMYFUNCTION("""COMPUTED_VALUE"""),106.0)</f>
        <v>106</v>
      </c>
      <c r="F22" s="87">
        <f>IFERROR(__xludf.DUMMYFUNCTION("""COMPUTED_VALUE"""),1.0)</f>
        <v>1</v>
      </c>
    </row>
    <row r="23">
      <c r="A23" s="271">
        <f>IFERROR(__xludf.DUMMYFUNCTION("""COMPUTED_VALUE"""),46181.0)</f>
        <v>46181</v>
      </c>
      <c r="B23" s="87">
        <f>IFERROR(__xludf.DUMMYFUNCTION("""COMPUTED_VALUE"""),146.0)</f>
        <v>146</v>
      </c>
      <c r="C23" s="87">
        <f>IFERROR(__xludf.DUMMYFUNCTION("""COMPUTED_VALUE"""),1049.0)</f>
        <v>1049</v>
      </c>
      <c r="D23" s="87">
        <f>IFERROR(__xludf.DUMMYFUNCTION("""COMPUTED_VALUE"""),9.0)</f>
        <v>9</v>
      </c>
      <c r="E23" s="87">
        <f>IFERROR(__xludf.DUMMYFUNCTION("""COMPUTED_VALUE"""),106.0)</f>
        <v>106</v>
      </c>
      <c r="F23" s="87">
        <f>IFERROR(__xludf.DUMMYFUNCTION("""COMPUTED_VALUE"""),1.0)</f>
        <v>1</v>
      </c>
    </row>
    <row r="24">
      <c r="A24" s="271">
        <f>IFERROR(__xludf.DUMMYFUNCTION("""COMPUTED_VALUE"""),46182.0)</f>
        <v>46182</v>
      </c>
      <c r="B24" s="87">
        <f>IFERROR(__xludf.DUMMYFUNCTION("""COMPUTED_VALUE"""),130.0)</f>
        <v>130</v>
      </c>
      <c r="C24" s="87">
        <f>IFERROR(__xludf.DUMMYFUNCTION("""COMPUTED_VALUE"""),1057.0)</f>
        <v>1057</v>
      </c>
      <c r="D24" s="87">
        <f>IFERROR(__xludf.DUMMYFUNCTION("""COMPUTED_VALUE"""),9.0)</f>
        <v>9</v>
      </c>
      <c r="E24" s="87">
        <f>IFERROR(__xludf.DUMMYFUNCTION("""COMPUTED_VALUE"""),114.0)</f>
        <v>114</v>
      </c>
      <c r="F24" s="87">
        <f>IFERROR(__xludf.DUMMYFUNCTION("""COMPUTED_VALUE"""),1.0)</f>
        <v>1</v>
      </c>
    </row>
    <row r="25">
      <c r="A25" s="271">
        <f>IFERROR(__xludf.DUMMYFUNCTION("""COMPUTED_VALUE"""),46183.0)</f>
        <v>46183</v>
      </c>
      <c r="B25" s="87">
        <f>IFERROR(__xludf.DUMMYFUNCTION("""COMPUTED_VALUE"""),117.0)</f>
        <v>117</v>
      </c>
      <c r="C25" s="87">
        <f>IFERROR(__xludf.DUMMYFUNCTION("""COMPUTED_VALUE"""),1069.0)</f>
        <v>1069</v>
      </c>
      <c r="D25" s="87">
        <f>IFERROR(__xludf.DUMMYFUNCTION("""COMPUTED_VALUE"""),9.0)</f>
        <v>9</v>
      </c>
      <c r="E25" s="87">
        <f>IFERROR(__xludf.DUMMYFUNCTION("""COMPUTED_VALUE"""),114.0)</f>
        <v>114</v>
      </c>
      <c r="F25" s="87">
        <f>IFERROR(__xludf.DUMMYFUNCTION("""COMPUTED_VALUE"""),1.0)</f>
        <v>1</v>
      </c>
    </row>
    <row r="26">
      <c r="A26" s="271">
        <f>IFERROR(__xludf.DUMMYFUNCTION("""COMPUTED_VALUE"""),46185.0)</f>
        <v>46185</v>
      </c>
      <c r="B26" s="87">
        <f>IFERROR(__xludf.DUMMYFUNCTION("""COMPUTED_VALUE"""),117.0)</f>
        <v>117</v>
      </c>
      <c r="C26" s="87">
        <f>IFERROR(__xludf.DUMMYFUNCTION("""COMPUTED_VALUE"""),1069.0)</f>
        <v>1069</v>
      </c>
      <c r="D26" s="87">
        <f>IFERROR(__xludf.DUMMYFUNCTION("""COMPUTED_VALUE"""),9.0)</f>
        <v>9</v>
      </c>
      <c r="E26" s="87">
        <f>IFERROR(__xludf.DUMMYFUNCTION("""COMPUTED_VALUE"""),114.0)</f>
        <v>114</v>
      </c>
      <c r="F26" s="87">
        <f>IFERROR(__xludf.DUMMYFUNCTION("""COMPUTED_VALUE"""),1.0)</f>
        <v>1</v>
      </c>
    </row>
    <row r="27">
      <c r="A27" s="271">
        <f>IFERROR(__xludf.DUMMYFUNCTION("""COMPUTED_VALUE"""),46186.0)</f>
        <v>46186</v>
      </c>
      <c r="B27" s="87">
        <f>IFERROR(__xludf.DUMMYFUNCTION("""COMPUTED_VALUE"""),117.0)</f>
        <v>117</v>
      </c>
      <c r="C27" s="87">
        <f>IFERROR(__xludf.DUMMYFUNCTION("""COMPUTED_VALUE"""),1060.0)</f>
        <v>1060</v>
      </c>
      <c r="D27" s="87">
        <f>IFERROR(__xludf.DUMMYFUNCTION("""COMPUTED_VALUE"""),9.0)</f>
        <v>9</v>
      </c>
      <c r="E27" s="87">
        <f>IFERROR(__xludf.DUMMYFUNCTION("""COMPUTED_VALUE"""),123.0)</f>
        <v>123</v>
      </c>
      <c r="F27" s="87">
        <f>IFERROR(__xludf.DUMMYFUNCTION("""COMPUTED_VALUE"""),1.0)</f>
        <v>1</v>
      </c>
    </row>
    <row r="28">
      <c r="A28" s="271">
        <f>IFERROR(__xludf.DUMMYFUNCTION("""COMPUTED_VALUE"""),46187.0)</f>
        <v>46187</v>
      </c>
      <c r="B28" s="87">
        <f>IFERROR(__xludf.DUMMYFUNCTION("""COMPUTED_VALUE"""),117.0)</f>
        <v>117</v>
      </c>
      <c r="C28" s="87">
        <f>IFERROR(__xludf.DUMMYFUNCTION("""COMPUTED_VALUE"""),1067.0)</f>
        <v>1067</v>
      </c>
      <c r="D28" s="87">
        <f>IFERROR(__xludf.DUMMYFUNCTION("""COMPUTED_VALUE"""),10.0)</f>
        <v>10</v>
      </c>
      <c r="E28" s="87">
        <f>IFERROR(__xludf.DUMMYFUNCTION("""COMPUTED_VALUE"""),123.0)</f>
        <v>123</v>
      </c>
      <c r="F28" s="87">
        <f>IFERROR(__xludf.DUMMYFUNCTION("""COMPUTED_VALUE"""),1.0)</f>
        <v>1</v>
      </c>
    </row>
    <row r="29">
      <c r="A29" s="271">
        <f>IFERROR(__xludf.DUMMYFUNCTION("""COMPUTED_VALUE"""),46188.0)</f>
        <v>46188</v>
      </c>
      <c r="B29" s="87">
        <f>IFERROR(__xludf.DUMMYFUNCTION("""COMPUTED_VALUE"""),117.0)</f>
        <v>117</v>
      </c>
      <c r="C29" s="87">
        <f>IFERROR(__xludf.DUMMYFUNCTION("""COMPUTED_VALUE"""),1065.0)</f>
        <v>1065</v>
      </c>
      <c r="D29" s="87">
        <f>IFERROR(__xludf.DUMMYFUNCTION("""COMPUTED_VALUE"""),12.0)</f>
        <v>12</v>
      </c>
      <c r="E29" s="87">
        <f>IFERROR(__xludf.DUMMYFUNCTION("""COMPUTED_VALUE"""),123.0)</f>
        <v>123</v>
      </c>
      <c r="F29" s="87">
        <f>IFERROR(__xludf.DUMMYFUNCTION("""COMPUTED_VALUE"""),1.0)</f>
        <v>1</v>
      </c>
    </row>
    <row r="30">
      <c r="A30" s="271">
        <f>IFERROR(__xludf.DUMMYFUNCTION("""COMPUTED_VALUE"""),46189.0)</f>
        <v>46189</v>
      </c>
      <c r="B30" s="87">
        <f>IFERROR(__xludf.DUMMYFUNCTION("""COMPUTED_VALUE"""),117.0)</f>
        <v>117</v>
      </c>
      <c r="C30" s="87">
        <f>IFERROR(__xludf.DUMMYFUNCTION("""COMPUTED_VALUE"""),1065.0)</f>
        <v>1065</v>
      </c>
      <c r="D30" s="87">
        <f>IFERROR(__xludf.DUMMYFUNCTION("""COMPUTED_VALUE"""),12.0)</f>
        <v>12</v>
      </c>
      <c r="E30" s="87">
        <f>IFERROR(__xludf.DUMMYFUNCTION("""COMPUTED_VALUE"""),123.0)</f>
        <v>123</v>
      </c>
      <c r="F30" s="87">
        <f>IFERROR(__xludf.DUMMYFUNCTION("""COMPUTED_VALUE"""),1.0)</f>
        <v>1</v>
      </c>
    </row>
    <row r="31">
      <c r="A31" s="271">
        <f>IFERROR(__xludf.DUMMYFUNCTION("""COMPUTED_VALUE"""),46190.0)</f>
        <v>46190</v>
      </c>
      <c r="B31" s="87">
        <f>IFERROR(__xludf.DUMMYFUNCTION("""COMPUTED_VALUE"""),117.0)</f>
        <v>117</v>
      </c>
      <c r="C31" s="87">
        <f>IFERROR(__xludf.DUMMYFUNCTION("""COMPUTED_VALUE"""),1065.0)</f>
        <v>1065</v>
      </c>
      <c r="D31" s="87">
        <f>IFERROR(__xludf.DUMMYFUNCTION("""COMPUTED_VALUE"""),12.0)</f>
        <v>12</v>
      </c>
      <c r="E31" s="87">
        <f>IFERROR(__xludf.DUMMYFUNCTION("""COMPUTED_VALUE"""),123.0)</f>
        <v>123</v>
      </c>
      <c r="F31" s="87">
        <f>IFERROR(__xludf.DUMMYFUNCTION("""COMPUTED_VALUE"""),1.0)</f>
        <v>1</v>
      </c>
    </row>
    <row r="32">
      <c r="A32" s="271">
        <f>IFERROR(__xludf.DUMMYFUNCTION("""COMPUTED_VALUE"""),46191.0)</f>
        <v>46191</v>
      </c>
      <c r="B32" s="87">
        <f>IFERROR(__xludf.DUMMYFUNCTION("""COMPUTED_VALUE"""),117.0)</f>
        <v>117</v>
      </c>
      <c r="C32" s="87">
        <f>IFERROR(__xludf.DUMMYFUNCTION("""COMPUTED_VALUE"""),1065.0)</f>
        <v>1065</v>
      </c>
      <c r="D32" s="87">
        <f>IFERROR(__xludf.DUMMYFUNCTION("""COMPUTED_VALUE"""),12.0)</f>
        <v>12</v>
      </c>
      <c r="E32" s="87">
        <f>IFERROR(__xludf.DUMMYFUNCTION("""COMPUTED_VALUE"""),123.0)</f>
        <v>123</v>
      </c>
      <c r="F32" s="87">
        <f>IFERROR(__xludf.DUMMYFUNCTION("""COMPUTED_VALUE"""),1.0)</f>
        <v>1</v>
      </c>
    </row>
    <row r="33">
      <c r="A33" s="271">
        <f>IFERROR(__xludf.DUMMYFUNCTION("""COMPUTED_VALUE"""),46192.0)</f>
        <v>46192</v>
      </c>
      <c r="B33" s="87">
        <f>IFERROR(__xludf.DUMMYFUNCTION("""COMPUTED_VALUE"""),117.0)</f>
        <v>117</v>
      </c>
      <c r="C33" s="87">
        <f>IFERROR(__xludf.DUMMYFUNCTION("""COMPUTED_VALUE"""),1065.0)</f>
        <v>1065</v>
      </c>
      <c r="D33" s="87">
        <f>IFERROR(__xludf.DUMMYFUNCTION("""COMPUTED_VALUE"""),12.0)</f>
        <v>12</v>
      </c>
      <c r="E33" s="87">
        <f>IFERROR(__xludf.DUMMYFUNCTION("""COMPUTED_VALUE"""),123.0)</f>
        <v>123</v>
      </c>
      <c r="F33" s="87">
        <f>IFERROR(__xludf.DUMMYFUNCTION("""COMPUTED_VALUE"""),1.0)</f>
        <v>1</v>
      </c>
    </row>
    <row r="34">
      <c r="A34" s="271">
        <f>IFERROR(__xludf.DUMMYFUNCTION("""COMPUTED_VALUE"""),46193.0)</f>
        <v>46193</v>
      </c>
      <c r="B34" s="87">
        <f>IFERROR(__xludf.DUMMYFUNCTION("""COMPUTED_VALUE"""),117.0)</f>
        <v>117</v>
      </c>
      <c r="C34" s="87">
        <f>IFERROR(__xludf.DUMMYFUNCTION("""COMPUTED_VALUE"""),1065.0)</f>
        <v>1065</v>
      </c>
      <c r="D34" s="87">
        <f>IFERROR(__xludf.DUMMYFUNCTION("""COMPUTED_VALUE"""),12.0)</f>
        <v>12</v>
      </c>
      <c r="E34" s="87">
        <f>IFERROR(__xludf.DUMMYFUNCTION("""COMPUTED_VALUE"""),123.0)</f>
        <v>123</v>
      </c>
      <c r="F34" s="87">
        <f>IFERROR(__xludf.DUMMYFUNCTION("""COMPUTED_VALUE"""),1.0)</f>
        <v>1</v>
      </c>
    </row>
    <row r="35">
      <c r="A35" s="271">
        <f>IFERROR(__xludf.DUMMYFUNCTION("""COMPUTED_VALUE"""),46194.0)</f>
        <v>46194</v>
      </c>
      <c r="B35" s="87">
        <f>IFERROR(__xludf.DUMMYFUNCTION("""COMPUTED_VALUE"""),116.0)</f>
        <v>116</v>
      </c>
      <c r="C35" s="87">
        <f>IFERROR(__xludf.DUMMYFUNCTION("""COMPUTED_VALUE"""),1065.0)</f>
        <v>1065</v>
      </c>
      <c r="D35" s="87">
        <f>IFERROR(__xludf.DUMMYFUNCTION("""COMPUTED_VALUE"""),13.0)</f>
        <v>13</v>
      </c>
      <c r="E35" s="87">
        <f>IFERROR(__xludf.DUMMYFUNCTION("""COMPUTED_VALUE"""),123.0)</f>
        <v>123</v>
      </c>
      <c r="F35" s="87">
        <f>IFERROR(__xludf.DUMMYFUNCTION("""COMPUTED_VALUE"""),1.0)</f>
        <v>1</v>
      </c>
    </row>
    <row r="36">
      <c r="A36" s="271">
        <f>IFERROR(__xludf.DUMMYFUNCTION("""COMPUTED_VALUE"""),46195.0)</f>
        <v>46195</v>
      </c>
      <c r="B36" s="87">
        <f>IFERROR(__xludf.DUMMYFUNCTION("""COMPUTED_VALUE"""),116.0)</f>
        <v>116</v>
      </c>
      <c r="C36" s="87">
        <f>IFERROR(__xludf.DUMMYFUNCTION("""COMPUTED_VALUE"""),1065.0)</f>
        <v>1065</v>
      </c>
      <c r="D36" s="87">
        <f>IFERROR(__xludf.DUMMYFUNCTION("""COMPUTED_VALUE"""),13.0)</f>
        <v>13</v>
      </c>
      <c r="E36" s="87">
        <f>IFERROR(__xludf.DUMMYFUNCTION("""COMPUTED_VALUE"""),123.0)</f>
        <v>123</v>
      </c>
      <c r="F36" s="87">
        <f>IFERROR(__xludf.DUMMYFUNCTION("""COMPUTED_VALUE"""),1.0)</f>
        <v>1</v>
      </c>
    </row>
    <row r="37">
      <c r="A37" s="271">
        <f>IFERROR(__xludf.DUMMYFUNCTION("""COMPUTED_VALUE"""),46196.0)</f>
        <v>46196</v>
      </c>
      <c r="B37" s="87">
        <f>IFERROR(__xludf.DUMMYFUNCTION("""COMPUTED_VALUE"""),116.0)</f>
        <v>116</v>
      </c>
      <c r="C37" s="87">
        <f>IFERROR(__xludf.DUMMYFUNCTION("""COMPUTED_VALUE"""),1065.0)</f>
        <v>1065</v>
      </c>
      <c r="D37" s="87">
        <f>IFERROR(__xludf.DUMMYFUNCTION("""COMPUTED_VALUE"""),13.0)</f>
        <v>13</v>
      </c>
      <c r="E37" s="87">
        <f>IFERROR(__xludf.DUMMYFUNCTION("""COMPUTED_VALUE"""),123.0)</f>
        <v>123</v>
      </c>
      <c r="F37" s="87">
        <f>IFERROR(__xludf.DUMMYFUNCTION("""COMPUTED_VALUE"""),1.0)</f>
        <v>1</v>
      </c>
    </row>
    <row r="38">
      <c r="A38" s="271">
        <f>IFERROR(__xludf.DUMMYFUNCTION("""COMPUTED_VALUE"""),46197.0)</f>
        <v>46197</v>
      </c>
      <c r="B38" s="87">
        <f>IFERROR(__xludf.DUMMYFUNCTION("""COMPUTED_VALUE"""),116.0)</f>
        <v>116</v>
      </c>
      <c r="C38" s="87">
        <f>IFERROR(__xludf.DUMMYFUNCTION("""COMPUTED_VALUE"""),1065.0)</f>
        <v>1065</v>
      </c>
      <c r="D38" s="87">
        <f>IFERROR(__xludf.DUMMYFUNCTION("""COMPUTED_VALUE"""),13.0)</f>
        <v>13</v>
      </c>
      <c r="E38" s="87">
        <f>IFERROR(__xludf.DUMMYFUNCTION("""COMPUTED_VALUE"""),123.0)</f>
        <v>123</v>
      </c>
      <c r="F38" s="87">
        <f>IFERROR(__xludf.DUMMYFUNCTION("""COMPUTED_VALUE"""),1.0)</f>
        <v>1</v>
      </c>
    </row>
    <row r="39">
      <c r="A39" s="271">
        <f>IFERROR(__xludf.DUMMYFUNCTION("""COMPUTED_VALUE"""),46198.0)</f>
        <v>46198</v>
      </c>
      <c r="B39" s="87">
        <f>IFERROR(__xludf.DUMMYFUNCTION("""COMPUTED_VALUE"""),116.0)</f>
        <v>116</v>
      </c>
      <c r="C39" s="87">
        <f>IFERROR(__xludf.DUMMYFUNCTION("""COMPUTED_VALUE"""),1065.0)</f>
        <v>1065</v>
      </c>
      <c r="D39" s="87">
        <f>IFERROR(__xludf.DUMMYFUNCTION("""COMPUTED_VALUE"""),13.0)</f>
        <v>13</v>
      </c>
      <c r="E39" s="87">
        <f>IFERROR(__xludf.DUMMYFUNCTION("""COMPUTED_VALUE"""),123.0)</f>
        <v>123</v>
      </c>
      <c r="F39" s="87">
        <f>IFERROR(__xludf.DUMMYFUNCTION("""COMPUTED_VALUE"""),1.0)</f>
        <v>1</v>
      </c>
    </row>
    <row r="40">
      <c r="A40" s="271">
        <f>IFERROR(__xludf.DUMMYFUNCTION("""COMPUTED_VALUE"""),46199.0)</f>
        <v>46199</v>
      </c>
      <c r="B40" s="87">
        <f>IFERROR(__xludf.DUMMYFUNCTION("""COMPUTED_VALUE"""),116.0)</f>
        <v>116</v>
      </c>
      <c r="C40" s="87">
        <f>IFERROR(__xludf.DUMMYFUNCTION("""COMPUTED_VALUE"""),1064.0)</f>
        <v>1064</v>
      </c>
      <c r="D40" s="87">
        <f>IFERROR(__xludf.DUMMYFUNCTION("""COMPUTED_VALUE"""),14.0)</f>
        <v>14</v>
      </c>
      <c r="E40" s="87">
        <f>IFERROR(__xludf.DUMMYFUNCTION("""COMPUTED_VALUE"""),122.0)</f>
        <v>122</v>
      </c>
      <c r="F40" s="87">
        <f>IFERROR(__xludf.DUMMYFUNCTION("""COMPUTED_VALUE"""),1.0)</f>
        <v>1</v>
      </c>
    </row>
    <row r="41">
      <c r="A41" s="271">
        <f>IFERROR(__xludf.DUMMYFUNCTION("""COMPUTED_VALUE"""),46200.0)</f>
        <v>46200</v>
      </c>
      <c r="B41" s="87">
        <f>IFERROR(__xludf.DUMMYFUNCTION("""COMPUTED_VALUE"""),116.0)</f>
        <v>116</v>
      </c>
      <c r="C41" s="87">
        <f>IFERROR(__xludf.DUMMYFUNCTION("""COMPUTED_VALUE"""),1063.0)</f>
        <v>1063</v>
      </c>
      <c r="D41" s="87">
        <f>IFERROR(__xludf.DUMMYFUNCTION("""COMPUTED_VALUE"""),16.0)</f>
        <v>16</v>
      </c>
      <c r="E41" s="87">
        <f>IFERROR(__xludf.DUMMYFUNCTION("""COMPUTED_VALUE"""),122.0)</f>
        <v>122</v>
      </c>
      <c r="F41" s="87">
        <f>IFERROR(__xludf.DUMMYFUNCTION("""COMPUTED_VALUE"""),1.0)</f>
        <v>1</v>
      </c>
    </row>
    <row r="42">
      <c r="A42" s="271">
        <f>IFERROR(__xludf.DUMMYFUNCTION("""COMPUTED_VALUE"""),46202.0)</f>
        <v>46202</v>
      </c>
      <c r="B42" s="87">
        <f>IFERROR(__xludf.DUMMYFUNCTION("""COMPUTED_VALUE"""),107.0)</f>
        <v>107</v>
      </c>
      <c r="C42" s="87">
        <f>IFERROR(__xludf.DUMMYFUNCTION("""COMPUTED_VALUE"""),1023.0)</f>
        <v>1023</v>
      </c>
      <c r="D42" s="87">
        <f>IFERROR(__xludf.DUMMYFUNCTION("""COMPUTED_VALUE"""),14.0)</f>
        <v>14</v>
      </c>
      <c r="E42" s="87">
        <f>IFERROR(__xludf.DUMMYFUNCTION("""COMPUTED_VALUE"""),173.0)</f>
        <v>173</v>
      </c>
      <c r="F42" s="87">
        <f>IFERROR(__xludf.DUMMYFUNCTION("""COMPUTED_VALUE"""),1.0)</f>
        <v>1</v>
      </c>
    </row>
    <row r="43">
      <c r="A43" s="271">
        <f>IFERROR(__xludf.DUMMYFUNCTION("""COMPUTED_VALUE"""),46203.0)</f>
        <v>46203</v>
      </c>
      <c r="B43" s="87">
        <f>IFERROR(__xludf.DUMMYFUNCTION("""COMPUTED_VALUE"""),107.0)</f>
        <v>107</v>
      </c>
      <c r="C43" s="87">
        <f>IFERROR(__xludf.DUMMYFUNCTION("""COMPUTED_VALUE"""),1022.0)</f>
        <v>1022</v>
      </c>
      <c r="D43" s="87">
        <f>IFERROR(__xludf.DUMMYFUNCTION("""COMPUTED_VALUE"""),14.0)</f>
        <v>14</v>
      </c>
      <c r="E43" s="87">
        <f>IFERROR(__xludf.DUMMYFUNCTION("""COMPUTED_VALUE"""),173.0)</f>
        <v>173</v>
      </c>
      <c r="F43" s="87">
        <f>IFERROR(__xludf.DUMMYFUNCTION("""COMPUTED_VALUE"""),2.0)</f>
        <v>2</v>
      </c>
    </row>
    <row r="44">
      <c r="A44" s="271">
        <f>IFERROR(__xludf.DUMMYFUNCTION("""COMPUTED_VALUE"""),46204.0)</f>
        <v>46204</v>
      </c>
      <c r="B44" s="87">
        <f>IFERROR(__xludf.DUMMYFUNCTION("""COMPUTED_VALUE"""),107.0)</f>
        <v>107</v>
      </c>
      <c r="C44" s="87">
        <f>IFERROR(__xludf.DUMMYFUNCTION("""COMPUTED_VALUE"""),1022.0)</f>
        <v>1022</v>
      </c>
      <c r="D44" s="87">
        <f>IFERROR(__xludf.DUMMYFUNCTION("""COMPUTED_VALUE"""),14.0)</f>
        <v>14</v>
      </c>
      <c r="E44" s="87">
        <f>IFERROR(__xludf.DUMMYFUNCTION("""COMPUTED_VALUE"""),173.0)</f>
        <v>173</v>
      </c>
      <c r="F44" s="87">
        <f>IFERROR(__xludf.DUMMYFUNCTION("""COMPUTED_VALUE"""),2.0)</f>
        <v>2</v>
      </c>
    </row>
    <row r="45">
      <c r="A45" s="271">
        <f>IFERROR(__xludf.DUMMYFUNCTION("""COMPUTED_VALUE"""),46205.0)</f>
        <v>46205</v>
      </c>
      <c r="B45" s="87">
        <f>IFERROR(__xludf.DUMMYFUNCTION("""COMPUTED_VALUE"""),106.0)</f>
        <v>106</v>
      </c>
      <c r="C45" s="87">
        <f>IFERROR(__xludf.DUMMYFUNCTION("""COMPUTED_VALUE"""),1021.0)</f>
        <v>1021</v>
      </c>
      <c r="D45" s="87">
        <f>IFERROR(__xludf.DUMMYFUNCTION("""COMPUTED_VALUE"""),15.0)</f>
        <v>15</v>
      </c>
      <c r="E45" s="87">
        <f>IFERROR(__xludf.DUMMYFUNCTION("""COMPUTED_VALUE"""),173.0)</f>
        <v>173</v>
      </c>
      <c r="F45" s="87">
        <f>IFERROR(__xludf.DUMMYFUNCTION("""COMPUTED_VALUE"""),3.0)</f>
        <v>3</v>
      </c>
    </row>
    <row r="46">
      <c r="A46" s="271">
        <f>IFERROR(__xludf.DUMMYFUNCTION("""COMPUTED_VALUE"""),46206.0)</f>
        <v>46206</v>
      </c>
      <c r="B46" s="87">
        <f>IFERROR(__xludf.DUMMYFUNCTION("""COMPUTED_VALUE"""),106.0)</f>
        <v>106</v>
      </c>
      <c r="C46" s="87">
        <f>IFERROR(__xludf.DUMMYFUNCTION("""COMPUTED_VALUE"""),1021.0)</f>
        <v>1021</v>
      </c>
      <c r="D46" s="87">
        <f>IFERROR(__xludf.DUMMYFUNCTION("""COMPUTED_VALUE"""),15.0)</f>
        <v>15</v>
      </c>
      <c r="E46" s="87">
        <f>IFERROR(__xludf.DUMMYFUNCTION("""COMPUTED_VALUE"""),173.0)</f>
        <v>173</v>
      </c>
      <c r="F46" s="87">
        <f>IFERROR(__xludf.DUMMYFUNCTION("""COMPUTED_VALUE"""),3.0)</f>
        <v>3</v>
      </c>
    </row>
    <row r="47">
      <c r="A47" s="271">
        <f>IFERROR(__xludf.DUMMYFUNCTION("""COMPUTED_VALUE"""),46207.0)</f>
        <v>46207</v>
      </c>
      <c r="B47" s="87">
        <f>IFERROR(__xludf.DUMMYFUNCTION("""COMPUTED_VALUE"""),106.0)</f>
        <v>106</v>
      </c>
      <c r="C47" s="87">
        <f>IFERROR(__xludf.DUMMYFUNCTION("""COMPUTED_VALUE"""),1021.0)</f>
        <v>1021</v>
      </c>
      <c r="D47" s="87">
        <f>IFERROR(__xludf.DUMMYFUNCTION("""COMPUTED_VALUE"""),15.0)</f>
        <v>15</v>
      </c>
      <c r="E47" s="87">
        <f>IFERROR(__xludf.DUMMYFUNCTION("""COMPUTED_VALUE"""),173.0)</f>
        <v>173</v>
      </c>
      <c r="F47" s="87">
        <f>IFERROR(__xludf.DUMMYFUNCTION("""COMPUTED_VALUE"""),3.0)</f>
        <v>3</v>
      </c>
    </row>
    <row r="48">
      <c r="A48" s="271">
        <f>IFERROR(__xludf.DUMMYFUNCTION("""COMPUTED_VALUE"""),46208.0)</f>
        <v>46208</v>
      </c>
      <c r="B48" s="87">
        <f>IFERROR(__xludf.DUMMYFUNCTION("""COMPUTED_VALUE"""),106.0)</f>
        <v>106</v>
      </c>
      <c r="C48" s="87">
        <f>IFERROR(__xludf.DUMMYFUNCTION("""COMPUTED_VALUE"""),1021.0)</f>
        <v>1021</v>
      </c>
      <c r="D48" s="87">
        <f>IFERROR(__xludf.DUMMYFUNCTION("""COMPUTED_VALUE"""),15.0)</f>
        <v>15</v>
      </c>
      <c r="E48" s="87">
        <f>IFERROR(__xludf.DUMMYFUNCTION("""COMPUTED_VALUE"""),173.0)</f>
        <v>173</v>
      </c>
      <c r="F48" s="87">
        <f>IFERROR(__xludf.DUMMYFUNCTION("""COMPUTED_VALUE"""),3.0)</f>
        <v>3</v>
      </c>
    </row>
    <row r="49">
      <c r="A49" s="271">
        <f>IFERROR(__xludf.DUMMYFUNCTION("""COMPUTED_VALUE"""),46209.0)</f>
        <v>46209</v>
      </c>
      <c r="B49" s="87">
        <f>IFERROR(__xludf.DUMMYFUNCTION("""COMPUTED_VALUE"""),106.0)</f>
        <v>106</v>
      </c>
      <c r="C49" s="87">
        <f>IFERROR(__xludf.DUMMYFUNCTION("""COMPUTED_VALUE"""),1021.0)</f>
        <v>1021</v>
      </c>
      <c r="D49" s="87">
        <f>IFERROR(__xludf.DUMMYFUNCTION("""COMPUTED_VALUE"""),15.0)</f>
        <v>15</v>
      </c>
      <c r="E49" s="87">
        <f>IFERROR(__xludf.DUMMYFUNCTION("""COMPUTED_VALUE"""),173.0)</f>
        <v>173</v>
      </c>
      <c r="F49" s="87">
        <f>IFERROR(__xludf.DUMMYFUNCTION("""COMPUTED_VALUE"""),3.0)</f>
        <v>3</v>
      </c>
    </row>
    <row r="50">
      <c r="A50" s="271">
        <f>IFERROR(__xludf.DUMMYFUNCTION("""COMPUTED_VALUE"""),46210.0)</f>
        <v>46210</v>
      </c>
      <c r="B50" s="87">
        <f>IFERROR(__xludf.DUMMYFUNCTION("""COMPUTED_VALUE"""),105.0)</f>
        <v>105</v>
      </c>
      <c r="C50" s="87">
        <f>IFERROR(__xludf.DUMMYFUNCTION("""COMPUTED_VALUE"""),1011.0)</f>
        <v>1011</v>
      </c>
      <c r="D50" s="87">
        <f>IFERROR(__xludf.DUMMYFUNCTION("""COMPUTED_VALUE"""),17.0)</f>
        <v>17</v>
      </c>
      <c r="E50" s="87">
        <f>IFERROR(__xludf.DUMMYFUNCTION("""COMPUTED_VALUE"""),181.0)</f>
        <v>181</v>
      </c>
      <c r="F50" s="87">
        <f>IFERROR(__xludf.DUMMYFUNCTION("""COMPUTED_VALUE"""),3.0)</f>
        <v>3</v>
      </c>
    </row>
    <row r="51">
      <c r="A51" s="271">
        <f>IFERROR(__xludf.DUMMYFUNCTION("""COMPUTED_VALUE"""),46211.0)</f>
        <v>46211</v>
      </c>
      <c r="B51" s="87">
        <f>IFERROR(__xludf.DUMMYFUNCTION("""COMPUTED_VALUE"""),105.0)</f>
        <v>105</v>
      </c>
      <c r="C51" s="87">
        <f>IFERROR(__xludf.DUMMYFUNCTION("""COMPUTED_VALUE"""),1010.0)</f>
        <v>1010</v>
      </c>
      <c r="D51" s="87">
        <f>IFERROR(__xludf.DUMMYFUNCTION("""COMPUTED_VALUE"""),17.0)</f>
        <v>17</v>
      </c>
      <c r="E51" s="87">
        <f>IFERROR(__xludf.DUMMYFUNCTION("""COMPUTED_VALUE"""),181.0)</f>
        <v>181</v>
      </c>
      <c r="F51" s="87">
        <f>IFERROR(__xludf.DUMMYFUNCTION("""COMPUTED_VALUE"""),4.0)</f>
        <v>4</v>
      </c>
    </row>
    <row r="52">
      <c r="A52" s="271">
        <f>IFERROR(__xludf.DUMMYFUNCTION("""COMPUTED_VALUE"""),46212.0)</f>
        <v>46212</v>
      </c>
      <c r="B52" s="87">
        <f>IFERROR(__xludf.DUMMYFUNCTION("""COMPUTED_VALUE"""),94.0)</f>
        <v>94</v>
      </c>
      <c r="C52" s="87">
        <f>IFERROR(__xludf.DUMMYFUNCTION("""COMPUTED_VALUE"""),856.0)</f>
        <v>856</v>
      </c>
      <c r="D52" s="87">
        <f>IFERROR(__xludf.DUMMYFUNCTION("""COMPUTED_VALUE"""),192.0)</f>
        <v>192</v>
      </c>
      <c r="E52" s="87">
        <f>IFERROR(__xludf.DUMMYFUNCTION("""COMPUTED_VALUE"""),182.0)</f>
        <v>182</v>
      </c>
      <c r="F52" s="87">
        <f>IFERROR(__xludf.DUMMYFUNCTION("""COMPUTED_VALUE"""),4.0)</f>
        <v>4</v>
      </c>
    </row>
    <row r="53">
      <c r="A53" s="271">
        <f>IFERROR(__xludf.DUMMYFUNCTION("""COMPUTED_VALUE"""),46213.0)</f>
        <v>46213</v>
      </c>
      <c r="B53" s="87">
        <f>IFERROR(__xludf.DUMMYFUNCTION("""COMPUTED_VALUE"""),94.0)</f>
        <v>94</v>
      </c>
      <c r="C53" s="87">
        <f>IFERROR(__xludf.DUMMYFUNCTION("""COMPUTED_VALUE"""),770.0)</f>
        <v>770</v>
      </c>
      <c r="D53" s="87">
        <f>IFERROR(__xludf.DUMMYFUNCTION("""COMPUTED_VALUE"""),282.0)</f>
        <v>282</v>
      </c>
      <c r="E53" s="87">
        <f>IFERROR(__xludf.DUMMYFUNCTION("""COMPUTED_VALUE"""),181.0)</f>
        <v>181</v>
      </c>
      <c r="F53" s="87">
        <f>IFERROR(__xludf.DUMMYFUNCTION("""COMPUTED_VALUE"""),4.0)</f>
        <v>4</v>
      </c>
    </row>
    <row r="54">
      <c r="A54" s="271">
        <f>IFERROR(__xludf.DUMMYFUNCTION("""COMPUTED_VALUE"""),46214.0)</f>
        <v>46214</v>
      </c>
      <c r="B54" s="87">
        <f>IFERROR(__xludf.DUMMYFUNCTION("""COMPUTED_VALUE"""),86.0)</f>
        <v>86</v>
      </c>
      <c r="C54" s="87">
        <f>IFERROR(__xludf.DUMMYFUNCTION("""COMPUTED_VALUE"""),768.0)</f>
        <v>768</v>
      </c>
      <c r="D54" s="87">
        <f>IFERROR(__xludf.DUMMYFUNCTION("""COMPUTED_VALUE"""),282.0)</f>
        <v>282</v>
      </c>
      <c r="E54" s="87">
        <f>IFERROR(__xludf.DUMMYFUNCTION("""COMPUTED_VALUE"""),184.0)</f>
        <v>184</v>
      </c>
      <c r="F54" s="87">
        <f>IFERROR(__xludf.DUMMYFUNCTION("""COMPUTED_VALUE"""),9.0)</f>
        <v>9</v>
      </c>
    </row>
    <row r="55">
      <c r="A55" s="271">
        <f>IFERROR(__xludf.DUMMYFUNCTION("""COMPUTED_VALUE"""),46215.0)</f>
        <v>46215</v>
      </c>
      <c r="B55" s="87">
        <f>IFERROR(__xludf.DUMMYFUNCTION("""COMPUTED_VALUE"""),86.0)</f>
        <v>86</v>
      </c>
      <c r="C55" s="87">
        <f>IFERROR(__xludf.DUMMYFUNCTION("""COMPUTED_VALUE"""),767.0)</f>
        <v>767</v>
      </c>
      <c r="D55" s="87">
        <f>IFERROR(__xludf.DUMMYFUNCTION("""COMPUTED_VALUE"""),282.0)</f>
        <v>282</v>
      </c>
      <c r="E55" s="87">
        <f>IFERROR(__xludf.DUMMYFUNCTION("""COMPUTED_VALUE"""),185.0)</f>
        <v>185</v>
      </c>
      <c r="F55" s="87">
        <f>IFERROR(__xludf.DUMMYFUNCTION("""COMPUTED_VALUE"""),9.0)</f>
        <v>9</v>
      </c>
    </row>
    <row r="56">
      <c r="A56" s="271">
        <f>IFERROR(__xludf.DUMMYFUNCTION("""COMPUTED_VALUE"""),46216.0)</f>
        <v>46216</v>
      </c>
      <c r="B56" s="87">
        <f>IFERROR(__xludf.DUMMYFUNCTION("""COMPUTED_VALUE"""),86.0)</f>
        <v>86</v>
      </c>
      <c r="C56" s="87">
        <f>IFERROR(__xludf.DUMMYFUNCTION("""COMPUTED_VALUE"""),767.0)</f>
        <v>767</v>
      </c>
      <c r="D56" s="87">
        <f>IFERROR(__xludf.DUMMYFUNCTION("""COMPUTED_VALUE"""),282.0)</f>
        <v>282</v>
      </c>
      <c r="E56" s="87">
        <f>IFERROR(__xludf.DUMMYFUNCTION("""COMPUTED_VALUE"""),185.0)</f>
        <v>185</v>
      </c>
      <c r="F56" s="87">
        <f>IFERROR(__xludf.DUMMYFUNCTION("""COMPUTED_VALUE"""),9.0)</f>
        <v>9</v>
      </c>
    </row>
    <row r="57">
      <c r="A57" s="271">
        <f>IFERROR(__xludf.DUMMYFUNCTION("""COMPUTED_VALUE"""),46217.0)</f>
        <v>46217</v>
      </c>
      <c r="B57" s="87">
        <f>IFERROR(__xludf.DUMMYFUNCTION("""COMPUTED_VALUE"""),86.0)</f>
        <v>86</v>
      </c>
      <c r="C57" s="87">
        <f>IFERROR(__xludf.DUMMYFUNCTION("""COMPUTED_VALUE"""),767.0)</f>
        <v>767</v>
      </c>
      <c r="D57" s="87">
        <f>IFERROR(__xludf.DUMMYFUNCTION("""COMPUTED_VALUE"""),282.0)</f>
        <v>282</v>
      </c>
      <c r="E57" s="87">
        <f>IFERROR(__xludf.DUMMYFUNCTION("""COMPUTED_VALUE"""),185.0)</f>
        <v>185</v>
      </c>
      <c r="F57" s="87">
        <f>IFERROR(__xludf.DUMMYFUNCTION("""COMPUTED_VALUE"""),9.0)</f>
        <v>9</v>
      </c>
    </row>
    <row r="58">
      <c r="A58" s="271">
        <f>IFERROR(__xludf.DUMMYFUNCTION("""COMPUTED_VALUE"""),46218.0)</f>
        <v>46218</v>
      </c>
      <c r="B58" s="87">
        <f>IFERROR(__xludf.DUMMYFUNCTION("""COMPUTED_VALUE"""),85.0)</f>
        <v>85</v>
      </c>
      <c r="C58" s="87">
        <f>IFERROR(__xludf.DUMMYFUNCTION("""COMPUTED_VALUE"""),759.0)</f>
        <v>759</v>
      </c>
      <c r="D58" s="87">
        <f>IFERROR(__xludf.DUMMYFUNCTION("""COMPUTED_VALUE"""),279.0)</f>
        <v>279</v>
      </c>
      <c r="E58" s="87">
        <f>IFERROR(__xludf.DUMMYFUNCTION("""COMPUTED_VALUE"""),194.0)</f>
        <v>194</v>
      </c>
      <c r="F58" s="87">
        <f>IFERROR(__xludf.DUMMYFUNCTION("""COMPUTED_VALUE"""),12.0)</f>
        <v>12</v>
      </c>
    </row>
    <row r="59">
      <c r="A59" s="271">
        <f>IFERROR(__xludf.DUMMYFUNCTION("""COMPUTED_VALUE"""),46219.0)</f>
        <v>46219</v>
      </c>
      <c r="B59" s="87">
        <f>IFERROR(__xludf.DUMMYFUNCTION("""COMPUTED_VALUE"""),85.0)</f>
        <v>85</v>
      </c>
      <c r="C59" s="87">
        <f>IFERROR(__xludf.DUMMYFUNCTION("""COMPUTED_VALUE"""),758.0)</f>
        <v>758</v>
      </c>
      <c r="D59" s="87">
        <f>IFERROR(__xludf.DUMMYFUNCTION("""COMPUTED_VALUE"""),276.0)</f>
        <v>276</v>
      </c>
      <c r="E59" s="87">
        <f>IFERROR(__xludf.DUMMYFUNCTION("""COMPUTED_VALUE"""),195.0)</f>
        <v>195</v>
      </c>
      <c r="F59" s="87">
        <f>IFERROR(__xludf.DUMMYFUNCTION("""COMPUTED_VALUE"""),15.0)</f>
        <v>15</v>
      </c>
    </row>
    <row r="60">
      <c r="A60" s="271">
        <f>IFERROR(__xludf.DUMMYFUNCTION("""COMPUTED_VALUE"""),46220.0)</f>
        <v>46220</v>
      </c>
      <c r="B60" s="87">
        <f>IFERROR(__xludf.DUMMYFUNCTION("""COMPUTED_VALUE"""),85.0)</f>
        <v>85</v>
      </c>
      <c r="C60" s="87">
        <f>IFERROR(__xludf.DUMMYFUNCTION("""COMPUTED_VALUE"""),757.0)</f>
        <v>757</v>
      </c>
      <c r="D60" s="87">
        <f>IFERROR(__xludf.DUMMYFUNCTION("""COMPUTED_VALUE"""),277.0)</f>
        <v>277</v>
      </c>
      <c r="E60" s="87">
        <f>IFERROR(__xludf.DUMMYFUNCTION("""COMPUTED_VALUE"""),195.0)</f>
        <v>195</v>
      </c>
      <c r="F60" s="87">
        <f>IFERROR(__xludf.DUMMYFUNCTION("""COMPUTED_VALUE"""),15.0)</f>
        <v>15</v>
      </c>
    </row>
    <row r="61">
      <c r="A61" s="271">
        <f>IFERROR(__xludf.DUMMYFUNCTION("""COMPUTED_VALUE"""),46221.0)</f>
        <v>46221</v>
      </c>
      <c r="B61" s="87">
        <f>IFERROR(__xludf.DUMMYFUNCTION("""COMPUTED_VALUE"""),85.0)</f>
        <v>85</v>
      </c>
      <c r="C61" s="87">
        <f>IFERROR(__xludf.DUMMYFUNCTION("""COMPUTED_VALUE"""),757.0)</f>
        <v>757</v>
      </c>
      <c r="D61" s="87">
        <f>IFERROR(__xludf.DUMMYFUNCTION("""COMPUTED_VALUE"""),277.0)</f>
        <v>277</v>
      </c>
      <c r="E61" s="87">
        <f>IFERROR(__xludf.DUMMYFUNCTION("""COMPUTED_VALUE"""),195.0)</f>
        <v>195</v>
      </c>
      <c r="F61" s="87">
        <f>IFERROR(__xludf.DUMMYFUNCTION("""COMPUTED_VALUE"""),15.0)</f>
        <v>15</v>
      </c>
    </row>
    <row r="62">
      <c r="A62" s="271">
        <f>IFERROR(__xludf.DUMMYFUNCTION("""COMPUTED_VALUE"""),46222.0)</f>
        <v>46222</v>
      </c>
      <c r="B62" s="87">
        <f>IFERROR(__xludf.DUMMYFUNCTION("""COMPUTED_VALUE"""),85.0)</f>
        <v>85</v>
      </c>
      <c r="C62" s="87">
        <f>IFERROR(__xludf.DUMMYFUNCTION("""COMPUTED_VALUE"""),757.0)</f>
        <v>757</v>
      </c>
      <c r="D62" s="87">
        <f>IFERROR(__xludf.DUMMYFUNCTION("""COMPUTED_VALUE"""),277.0)</f>
        <v>277</v>
      </c>
      <c r="E62" s="87">
        <f>IFERROR(__xludf.DUMMYFUNCTION("""COMPUTED_VALUE"""),195.0)</f>
        <v>195</v>
      </c>
      <c r="F62" s="87">
        <f>IFERROR(__xludf.DUMMYFUNCTION("""COMPUTED_VALUE"""),15.0)</f>
        <v>15</v>
      </c>
    </row>
    <row r="63">
      <c r="A63" s="271">
        <f>IFERROR(__xludf.DUMMYFUNCTION("""COMPUTED_VALUE"""),46223.0)</f>
        <v>46223</v>
      </c>
      <c r="B63" s="87">
        <f>IFERROR(__xludf.DUMMYFUNCTION("""COMPUTED_VALUE"""),85.0)</f>
        <v>85</v>
      </c>
      <c r="C63" s="87">
        <f>IFERROR(__xludf.DUMMYFUNCTION("""COMPUTED_VALUE"""),757.0)</f>
        <v>757</v>
      </c>
      <c r="D63" s="87">
        <f>IFERROR(__xludf.DUMMYFUNCTION("""COMPUTED_VALUE"""),277.0)</f>
        <v>277</v>
      </c>
      <c r="E63" s="87">
        <f>IFERROR(__xludf.DUMMYFUNCTION("""COMPUTED_VALUE"""),195.0)</f>
        <v>195</v>
      </c>
      <c r="F63" s="87">
        <f>IFERROR(__xludf.DUMMYFUNCTION("""COMPUTED_VALUE"""),15.0)</f>
        <v>15</v>
      </c>
    </row>
    <row r="64">
      <c r="A64" s="271">
        <f>IFERROR(__xludf.DUMMYFUNCTION("""COMPUTED_VALUE"""),46224.0)</f>
        <v>46224</v>
      </c>
      <c r="B64" s="87">
        <f>IFERROR(__xludf.DUMMYFUNCTION("""COMPUTED_VALUE"""),84.0)</f>
        <v>84</v>
      </c>
      <c r="C64" s="87">
        <f>IFERROR(__xludf.DUMMYFUNCTION("""COMPUTED_VALUE"""),751.0)</f>
        <v>751</v>
      </c>
      <c r="D64" s="87">
        <f>IFERROR(__xludf.DUMMYFUNCTION("""COMPUTED_VALUE"""),277.0)</f>
        <v>277</v>
      </c>
      <c r="E64" s="87">
        <f>IFERROR(__xludf.DUMMYFUNCTION("""COMPUTED_VALUE"""),195.0)</f>
        <v>195</v>
      </c>
      <c r="F64" s="87">
        <f>IFERROR(__xludf.DUMMYFUNCTION("""COMPUTED_VALUE"""),23.0)</f>
        <v>23</v>
      </c>
    </row>
    <row r="65">
      <c r="A65" s="271">
        <f>IFERROR(__xludf.DUMMYFUNCTION("""COMPUTED_VALUE"""),46225.0)</f>
        <v>46225</v>
      </c>
      <c r="B65" s="87">
        <f>IFERROR(__xludf.DUMMYFUNCTION("""COMPUTED_VALUE"""),84.0)</f>
        <v>84</v>
      </c>
      <c r="C65" s="87">
        <f>IFERROR(__xludf.DUMMYFUNCTION("""COMPUTED_VALUE"""),745.0)</f>
        <v>745</v>
      </c>
      <c r="D65" s="87">
        <f>IFERROR(__xludf.DUMMYFUNCTION("""COMPUTED_VALUE"""),276.0)</f>
        <v>276</v>
      </c>
      <c r="E65" s="87">
        <f>IFERROR(__xludf.DUMMYFUNCTION("""COMPUTED_VALUE"""),198.0)</f>
        <v>198</v>
      </c>
      <c r="F65" s="87">
        <f>IFERROR(__xludf.DUMMYFUNCTION("""COMPUTED_VALUE"""),27.0)</f>
        <v>27</v>
      </c>
    </row>
    <row r="66">
      <c r="A66" s="271">
        <f>IFERROR(__xludf.DUMMYFUNCTION("""COMPUTED_VALUE"""),46226.0)</f>
        <v>46226</v>
      </c>
      <c r="B66" s="87">
        <f>IFERROR(__xludf.DUMMYFUNCTION("""COMPUTED_VALUE"""),84.0)</f>
        <v>84</v>
      </c>
      <c r="C66" s="87">
        <f>IFERROR(__xludf.DUMMYFUNCTION("""COMPUTED_VALUE"""),743.0)</f>
        <v>743</v>
      </c>
      <c r="D66" s="87">
        <f>IFERROR(__xludf.DUMMYFUNCTION("""COMPUTED_VALUE"""),277.0)</f>
        <v>277</v>
      </c>
      <c r="E66" s="87">
        <f>IFERROR(__xludf.DUMMYFUNCTION("""COMPUTED_VALUE"""),198.0)</f>
        <v>198</v>
      </c>
      <c r="F66" s="87">
        <f>IFERROR(__xludf.DUMMYFUNCTION("""COMPUTED_VALUE"""),28.0)</f>
        <v>28</v>
      </c>
    </row>
    <row r="67">
      <c r="A67" s="271">
        <f>IFERROR(__xludf.DUMMYFUNCTION("""COMPUTED_VALUE"""),46227.0)</f>
        <v>46227</v>
      </c>
      <c r="B67" s="87">
        <f>IFERROR(__xludf.DUMMYFUNCTION("""COMPUTED_VALUE"""),84.0)</f>
        <v>84</v>
      </c>
      <c r="C67" s="87">
        <f>IFERROR(__xludf.DUMMYFUNCTION("""COMPUTED_VALUE"""),742.0)</f>
        <v>742</v>
      </c>
      <c r="D67" s="87">
        <f>IFERROR(__xludf.DUMMYFUNCTION("""COMPUTED_VALUE"""),277.0)</f>
        <v>277</v>
      </c>
      <c r="E67" s="87">
        <f>IFERROR(__xludf.DUMMYFUNCTION("""COMPUTED_VALUE"""),196.0)</f>
        <v>196</v>
      </c>
      <c r="F67" s="87">
        <f>IFERROR(__xludf.DUMMYFUNCTION("""COMPUTED_VALUE"""),31.0)</f>
        <v>31</v>
      </c>
    </row>
    <row r="68">
      <c r="A68" s="271">
        <f>IFERROR(__xludf.DUMMYFUNCTION("""COMPUTED_VALUE"""),46228.0)</f>
        <v>46228</v>
      </c>
      <c r="B68" s="87">
        <f>IFERROR(__xludf.DUMMYFUNCTION("""COMPUTED_VALUE"""),84.0)</f>
        <v>84</v>
      </c>
      <c r="C68" s="87">
        <f>IFERROR(__xludf.DUMMYFUNCTION("""COMPUTED_VALUE"""),742.0)</f>
        <v>742</v>
      </c>
      <c r="D68" s="87">
        <f>IFERROR(__xludf.DUMMYFUNCTION("""COMPUTED_VALUE"""),277.0)</f>
        <v>277</v>
      </c>
      <c r="E68" s="87">
        <f>IFERROR(__xludf.DUMMYFUNCTION("""COMPUTED_VALUE"""),196.0)</f>
        <v>196</v>
      </c>
      <c r="F68" s="87">
        <f>IFERROR(__xludf.DUMMYFUNCTION("""COMPUTED_VALUE"""),31.0)</f>
        <v>31</v>
      </c>
    </row>
    <row r="69">
      <c r="A69" s="271">
        <f>IFERROR(__xludf.DUMMYFUNCTION("""COMPUTED_VALUE"""),46229.0)</f>
        <v>46229</v>
      </c>
      <c r="B69" s="87">
        <f>IFERROR(__xludf.DUMMYFUNCTION("""COMPUTED_VALUE"""),84.0)</f>
        <v>84</v>
      </c>
      <c r="C69" s="87">
        <f>IFERROR(__xludf.DUMMYFUNCTION("""COMPUTED_VALUE"""),742.0)</f>
        <v>742</v>
      </c>
      <c r="D69" s="87">
        <f>IFERROR(__xludf.DUMMYFUNCTION("""COMPUTED_VALUE"""),277.0)</f>
        <v>277</v>
      </c>
      <c r="E69" s="87">
        <f>IFERROR(__xludf.DUMMYFUNCTION("""COMPUTED_VALUE"""),196.0)</f>
        <v>196</v>
      </c>
      <c r="F69" s="87">
        <f>IFERROR(__xludf.DUMMYFUNCTION("""COMPUTED_VALUE"""),31.0)</f>
        <v>31</v>
      </c>
    </row>
    <row r="70">
      <c r="A70" s="271">
        <f>IFERROR(__xludf.DUMMYFUNCTION("""COMPUTED_VALUE"""),46230.0)</f>
        <v>46230</v>
      </c>
      <c r="B70" s="87">
        <f>IFERROR(__xludf.DUMMYFUNCTION("""COMPUTED_VALUE"""),82.0)</f>
        <v>82</v>
      </c>
      <c r="C70" s="87">
        <f>IFERROR(__xludf.DUMMYFUNCTION("""COMPUTED_VALUE"""),737.0)</f>
        <v>737</v>
      </c>
      <c r="D70" s="87">
        <f>IFERROR(__xludf.DUMMYFUNCTION("""COMPUTED_VALUE"""),275.0)</f>
        <v>275</v>
      </c>
      <c r="E70" s="87">
        <f>IFERROR(__xludf.DUMMYFUNCTION("""COMPUTED_VALUE"""),200.0)</f>
        <v>200</v>
      </c>
      <c r="F70" s="87">
        <f>IFERROR(__xludf.DUMMYFUNCTION("""COMPUTED_VALUE"""),36.0)</f>
        <v>36</v>
      </c>
    </row>
    <row r="71">
      <c r="A71" s="271">
        <f>IFERROR(__xludf.DUMMYFUNCTION("""COMPUTED_VALUE"""),46231.0)</f>
        <v>46231</v>
      </c>
      <c r="B71" s="87">
        <f>IFERROR(__xludf.DUMMYFUNCTION("""COMPUTED_VALUE"""),81.0)</f>
        <v>81</v>
      </c>
      <c r="C71" s="87">
        <f>IFERROR(__xludf.DUMMYFUNCTION("""COMPUTED_VALUE"""),731.0)</f>
        <v>731</v>
      </c>
      <c r="D71" s="87">
        <f>IFERROR(__xludf.DUMMYFUNCTION("""COMPUTED_VALUE"""),275.0)</f>
        <v>275</v>
      </c>
      <c r="E71" s="87">
        <f>IFERROR(__xludf.DUMMYFUNCTION("""COMPUTED_VALUE"""),204.0)</f>
        <v>204</v>
      </c>
      <c r="F71" s="87">
        <f>IFERROR(__xludf.DUMMYFUNCTION("""COMPUTED_VALUE"""),39.0)</f>
        <v>39</v>
      </c>
    </row>
    <row r="72">
      <c r="A72" s="271">
        <f>IFERROR(__xludf.DUMMYFUNCTION("""COMPUTED_VALUE"""),46232.0)</f>
        <v>46232</v>
      </c>
      <c r="B72" s="87">
        <f>IFERROR(__xludf.DUMMYFUNCTION("""COMPUTED_VALUE"""),81.0)</f>
        <v>81</v>
      </c>
      <c r="C72" s="87">
        <f>IFERROR(__xludf.DUMMYFUNCTION("""COMPUTED_VALUE"""),731.0)</f>
        <v>731</v>
      </c>
      <c r="D72" s="87">
        <f>IFERROR(__xludf.DUMMYFUNCTION("""COMPUTED_VALUE"""),275.0)</f>
        <v>275</v>
      </c>
      <c r="E72" s="87">
        <f>IFERROR(__xludf.DUMMYFUNCTION("""COMPUTED_VALUE"""),204.0)</f>
        <v>204</v>
      </c>
      <c r="F72" s="87">
        <f>IFERROR(__xludf.DUMMYFUNCTION("""COMPUTED_VALUE"""),39.0)</f>
        <v>39</v>
      </c>
    </row>
    <row r="73">
      <c r="A73" s="271">
        <f>IFERROR(__xludf.DUMMYFUNCTION("""COMPUTED_VALUE"""),46233.0)</f>
        <v>46233</v>
      </c>
      <c r="B73" s="87">
        <f>IFERROR(__xludf.DUMMYFUNCTION("""COMPUTED_VALUE"""),81.0)</f>
        <v>81</v>
      </c>
      <c r="C73" s="87">
        <f>IFERROR(__xludf.DUMMYFUNCTION("""COMPUTED_VALUE"""),727.0)</f>
        <v>727</v>
      </c>
      <c r="D73" s="87">
        <f>IFERROR(__xludf.DUMMYFUNCTION("""COMPUTED_VALUE"""),271.0)</f>
        <v>271</v>
      </c>
      <c r="E73" s="87">
        <f>IFERROR(__xludf.DUMMYFUNCTION("""COMPUTED_VALUE"""),204.0)</f>
        <v>204</v>
      </c>
      <c r="F73" s="87">
        <f>IFERROR(__xludf.DUMMYFUNCTION("""COMPUTED_VALUE"""),47.0)</f>
        <v>47</v>
      </c>
    </row>
    <row r="74">
      <c r="A74" s="271">
        <f>IFERROR(__xludf.DUMMYFUNCTION("""COMPUTED_VALUE"""),46234.0)</f>
        <v>46234</v>
      </c>
      <c r="B74" s="87">
        <f>IFERROR(__xludf.DUMMYFUNCTION("""COMPUTED_VALUE"""),81.0)</f>
        <v>81</v>
      </c>
      <c r="C74" s="87">
        <f>IFERROR(__xludf.DUMMYFUNCTION("""COMPUTED_VALUE"""),721.0)</f>
        <v>721</v>
      </c>
      <c r="D74" s="87">
        <f>IFERROR(__xludf.DUMMYFUNCTION("""COMPUTED_VALUE"""),268.0)</f>
        <v>268</v>
      </c>
      <c r="E74" s="87">
        <f>IFERROR(__xludf.DUMMYFUNCTION("""COMPUTED_VALUE"""),205.0)</f>
        <v>205</v>
      </c>
      <c r="F74" s="87">
        <f>IFERROR(__xludf.DUMMYFUNCTION("""COMPUTED_VALUE"""),56.0)</f>
        <v>56</v>
      </c>
    </row>
    <row r="75">
      <c r="A75" s="271">
        <f>IFERROR(__xludf.DUMMYFUNCTION("""COMPUTED_VALUE"""),46235.0)</f>
        <v>46235</v>
      </c>
      <c r="B75" s="87">
        <f>IFERROR(__xludf.DUMMYFUNCTION("""COMPUTED_VALUE"""),80.0)</f>
        <v>80</v>
      </c>
      <c r="C75" s="87">
        <f>IFERROR(__xludf.DUMMYFUNCTION("""COMPUTED_VALUE"""),713.0)</f>
        <v>713</v>
      </c>
      <c r="D75" s="87">
        <f>IFERROR(__xludf.DUMMYFUNCTION("""COMPUTED_VALUE"""),268.0)</f>
        <v>268</v>
      </c>
      <c r="E75" s="87">
        <f>IFERROR(__xludf.DUMMYFUNCTION("""COMPUTED_VALUE"""),206.0)</f>
        <v>206</v>
      </c>
      <c r="F75" s="87">
        <f>IFERROR(__xludf.DUMMYFUNCTION("""COMPUTED_VALUE"""),64.0)</f>
        <v>64</v>
      </c>
    </row>
    <row r="76">
      <c r="A76" s="271">
        <f>IFERROR(__xludf.DUMMYFUNCTION("""COMPUTED_VALUE"""),46236.0)</f>
        <v>46236</v>
      </c>
      <c r="B76" s="87">
        <f>IFERROR(__xludf.DUMMYFUNCTION("""COMPUTED_VALUE"""),77.0)</f>
        <v>77</v>
      </c>
      <c r="C76" s="87">
        <f>IFERROR(__xludf.DUMMYFUNCTION("""COMPUTED_VALUE"""),700.0)</f>
        <v>700</v>
      </c>
      <c r="D76" s="87">
        <f>IFERROR(__xludf.DUMMYFUNCTION("""COMPUTED_VALUE"""),266.0)</f>
        <v>266</v>
      </c>
      <c r="E76" s="87">
        <f>IFERROR(__xludf.DUMMYFUNCTION("""COMPUTED_VALUE"""),216.0)</f>
        <v>216</v>
      </c>
      <c r="F76" s="87">
        <f>IFERROR(__xludf.DUMMYFUNCTION("""COMPUTED_VALUE"""),73.0)</f>
        <v>73</v>
      </c>
    </row>
    <row r="77">
      <c r="A77" s="271">
        <f>IFERROR(__xludf.DUMMYFUNCTION("""COMPUTED_VALUE"""),46237.0)</f>
        <v>46237</v>
      </c>
      <c r="B77" s="87">
        <f>IFERROR(__xludf.DUMMYFUNCTION("""COMPUTED_VALUE"""),76.0)</f>
        <v>76</v>
      </c>
      <c r="C77" s="87">
        <f>IFERROR(__xludf.DUMMYFUNCTION("""COMPUTED_VALUE"""),696.0)</f>
        <v>696</v>
      </c>
      <c r="D77" s="87">
        <f>IFERROR(__xludf.DUMMYFUNCTION("""COMPUTED_VALUE"""),262.0)</f>
        <v>262</v>
      </c>
      <c r="E77" s="87">
        <f>IFERROR(__xludf.DUMMYFUNCTION("""COMPUTED_VALUE"""),217.0)</f>
        <v>217</v>
      </c>
      <c r="F77" s="87">
        <f>IFERROR(__xludf.DUMMYFUNCTION("""COMPUTED_VALUE"""),81.0)</f>
        <v>81</v>
      </c>
    </row>
    <row r="78">
      <c r="A78" s="271">
        <f>IFERROR(__xludf.DUMMYFUNCTION("""COMPUTED_VALUE"""),46238.0)</f>
        <v>46238</v>
      </c>
      <c r="B78" s="87">
        <f>IFERROR(__xludf.DUMMYFUNCTION("""COMPUTED_VALUE"""),73.0)</f>
        <v>73</v>
      </c>
      <c r="C78" s="87">
        <f>IFERROR(__xludf.DUMMYFUNCTION("""COMPUTED_VALUE"""),690.0)</f>
        <v>690</v>
      </c>
      <c r="D78" s="87">
        <f>IFERROR(__xludf.DUMMYFUNCTION("""COMPUTED_VALUE"""),259.0)</f>
        <v>259</v>
      </c>
      <c r="E78" s="87">
        <f>IFERROR(__xludf.DUMMYFUNCTION("""COMPUTED_VALUE"""),218.0)</f>
        <v>218</v>
      </c>
      <c r="F78" s="87">
        <f>IFERROR(__xludf.DUMMYFUNCTION("""COMPUTED_VALUE"""),92.0)</f>
        <v>92</v>
      </c>
    </row>
    <row r="79">
      <c r="A79" s="271">
        <f>IFERROR(__xludf.DUMMYFUNCTION("""COMPUTED_VALUE"""),46239.0)</f>
        <v>46239</v>
      </c>
      <c r="B79" s="87">
        <f>IFERROR(__xludf.DUMMYFUNCTION("""COMPUTED_VALUE"""),73.0)</f>
        <v>73</v>
      </c>
      <c r="C79" s="87">
        <f>IFERROR(__xludf.DUMMYFUNCTION("""COMPUTED_VALUE"""),679.0)</f>
        <v>679</v>
      </c>
      <c r="D79" s="87">
        <f>IFERROR(__xludf.DUMMYFUNCTION("""COMPUTED_VALUE"""),254.0)</f>
        <v>254</v>
      </c>
      <c r="E79" s="87">
        <f>IFERROR(__xludf.DUMMYFUNCTION("""COMPUTED_VALUE"""),225.0)</f>
        <v>225</v>
      </c>
      <c r="F79" s="87">
        <f>IFERROR(__xludf.DUMMYFUNCTION("""COMPUTED_VALUE"""),101.0)</f>
        <v>101</v>
      </c>
    </row>
    <row r="80">
      <c r="A80" s="271">
        <f>IFERROR(__xludf.DUMMYFUNCTION("""COMPUTED_VALUE"""),46240.0)</f>
        <v>46240</v>
      </c>
      <c r="B80" s="87">
        <f>IFERROR(__xludf.DUMMYFUNCTION("""COMPUTED_VALUE"""),73.0)</f>
        <v>73</v>
      </c>
      <c r="C80" s="87">
        <f>IFERROR(__xludf.DUMMYFUNCTION("""COMPUTED_VALUE"""),674.0)</f>
        <v>674</v>
      </c>
      <c r="D80" s="87">
        <f>IFERROR(__xludf.DUMMYFUNCTION("""COMPUTED_VALUE"""),251.0)</f>
        <v>251</v>
      </c>
      <c r="E80" s="87">
        <f>IFERROR(__xludf.DUMMYFUNCTION("""COMPUTED_VALUE"""),220.0)</f>
        <v>220</v>
      </c>
      <c r="F80" s="87">
        <f>IFERROR(__xludf.DUMMYFUNCTION("""COMPUTED_VALUE"""),114.0)</f>
        <v>114</v>
      </c>
    </row>
    <row r="81">
      <c r="A81" s="271">
        <f>IFERROR(__xludf.DUMMYFUNCTION("""COMPUTED_VALUE"""),46241.0)</f>
        <v>46241</v>
      </c>
      <c r="B81" s="87">
        <f>IFERROR(__xludf.DUMMYFUNCTION("""COMPUTED_VALUE"""),71.0)</f>
        <v>71</v>
      </c>
      <c r="C81" s="87">
        <f>IFERROR(__xludf.DUMMYFUNCTION("""COMPUTED_VALUE"""),665.0)</f>
        <v>665</v>
      </c>
      <c r="D81" s="87">
        <f>IFERROR(__xludf.DUMMYFUNCTION("""COMPUTED_VALUE"""),245.0)</f>
        <v>245</v>
      </c>
      <c r="E81" s="87">
        <f>IFERROR(__xludf.DUMMYFUNCTION("""COMPUTED_VALUE"""),226.0)</f>
        <v>226</v>
      </c>
      <c r="F81" s="87">
        <f>IFERROR(__xludf.DUMMYFUNCTION("""COMPUTED_VALUE"""),125.0)</f>
        <v>125</v>
      </c>
    </row>
    <row r="82">
      <c r="A82" s="271">
        <f>IFERROR(__xludf.DUMMYFUNCTION("""COMPUTED_VALUE"""),46242.0)</f>
        <v>46242</v>
      </c>
      <c r="B82" s="87">
        <f>IFERROR(__xludf.DUMMYFUNCTION("""COMPUTED_VALUE"""),70.0)</f>
        <v>70</v>
      </c>
      <c r="C82" s="87">
        <f>IFERROR(__xludf.DUMMYFUNCTION("""COMPUTED_VALUE"""),665.0)</f>
        <v>665</v>
      </c>
      <c r="D82" s="87">
        <f>IFERROR(__xludf.DUMMYFUNCTION("""COMPUTED_VALUE"""),244.0)</f>
        <v>244</v>
      </c>
      <c r="E82" s="87">
        <f>IFERROR(__xludf.DUMMYFUNCTION("""COMPUTED_VALUE"""),226.0)</f>
        <v>226</v>
      </c>
      <c r="F82" s="87">
        <f>IFERROR(__xludf.DUMMYFUNCTION("""COMPUTED_VALUE"""),127.0)</f>
        <v>127</v>
      </c>
    </row>
    <row r="83">
      <c r="A83" s="271">
        <f>IFERROR(__xludf.DUMMYFUNCTION("""COMPUTED_VALUE"""),46243.0)</f>
        <v>46243</v>
      </c>
      <c r="B83" s="87">
        <f>IFERROR(__xludf.DUMMYFUNCTION("""COMPUTED_VALUE"""),70.0)</f>
        <v>70</v>
      </c>
      <c r="C83" s="87">
        <f>IFERROR(__xludf.DUMMYFUNCTION("""COMPUTED_VALUE"""),661.0)</f>
        <v>661</v>
      </c>
      <c r="D83" s="87">
        <f>IFERROR(__xludf.DUMMYFUNCTION("""COMPUTED_VALUE"""),244.0)</f>
        <v>244</v>
      </c>
      <c r="E83" s="87">
        <f>IFERROR(__xludf.DUMMYFUNCTION("""COMPUTED_VALUE"""),224.0)</f>
        <v>224</v>
      </c>
      <c r="F83" s="87">
        <f>IFERROR(__xludf.DUMMYFUNCTION("""COMPUTED_VALUE"""),133.0)</f>
        <v>133</v>
      </c>
    </row>
    <row r="84">
      <c r="A84" s="271">
        <f>IFERROR(__xludf.DUMMYFUNCTION("""COMPUTED_VALUE"""),46244.0)</f>
        <v>46244</v>
      </c>
      <c r="B84" s="87">
        <f>IFERROR(__xludf.DUMMYFUNCTION("""COMPUTED_VALUE"""),70.0)</f>
        <v>70</v>
      </c>
      <c r="C84" s="87">
        <f>IFERROR(__xludf.DUMMYFUNCTION("""COMPUTED_VALUE"""),645.0)</f>
        <v>645</v>
      </c>
      <c r="D84" s="87">
        <f>IFERROR(__xludf.DUMMYFUNCTION("""COMPUTED_VALUE"""),238.0)</f>
        <v>238</v>
      </c>
      <c r="E84" s="87">
        <f>IFERROR(__xludf.DUMMYFUNCTION("""COMPUTED_VALUE"""),212.0)</f>
        <v>212</v>
      </c>
      <c r="F84" s="87">
        <f>IFERROR(__xludf.DUMMYFUNCTION("""COMPUTED_VALUE"""),167.0)</f>
        <v>167</v>
      </c>
    </row>
    <row r="85">
      <c r="A85" s="271">
        <f>IFERROR(__xludf.DUMMYFUNCTION("""COMPUTED_VALUE"""),46245.0)</f>
        <v>46245</v>
      </c>
      <c r="B85" s="87">
        <f>IFERROR(__xludf.DUMMYFUNCTION("""COMPUTED_VALUE"""),69.0)</f>
        <v>69</v>
      </c>
      <c r="C85" s="87">
        <f>IFERROR(__xludf.DUMMYFUNCTION("""COMPUTED_VALUE"""),626.0)</f>
        <v>626</v>
      </c>
      <c r="D85" s="87">
        <f>IFERROR(__xludf.DUMMYFUNCTION("""COMPUTED_VALUE"""),234.0)</f>
        <v>234</v>
      </c>
      <c r="E85" s="87">
        <f>IFERROR(__xludf.DUMMYFUNCTION("""COMPUTED_VALUE"""),207.0)</f>
        <v>207</v>
      </c>
      <c r="F85" s="87">
        <f>IFERROR(__xludf.DUMMYFUNCTION("""COMPUTED_VALUE"""),196.0)</f>
        <v>196</v>
      </c>
    </row>
    <row r="86">
      <c r="A86" s="87"/>
      <c r="B86" s="87"/>
      <c r="C86" s="87"/>
      <c r="D86" s="87"/>
      <c r="E86" s="87"/>
      <c r="F86" s="87"/>
    </row>
    <row r="87">
      <c r="A87" s="87"/>
      <c r="B87" s="87"/>
      <c r="C87" s="87"/>
      <c r="D87" s="87"/>
      <c r="E87" s="87"/>
      <c r="F87" s="87"/>
    </row>
    <row r="88">
      <c r="A88" s="87"/>
      <c r="B88" s="87"/>
      <c r="C88" s="87"/>
      <c r="D88" s="87"/>
      <c r="E88" s="87"/>
      <c r="F88" s="87"/>
    </row>
    <row r="89">
      <c r="A89" s="87"/>
      <c r="B89" s="87"/>
      <c r="C89" s="87"/>
      <c r="D89" s="87"/>
      <c r="E89" s="87"/>
      <c r="F89" s="87"/>
    </row>
    <row r="90">
      <c r="A90" s="87"/>
      <c r="B90" s="87"/>
      <c r="C90" s="87"/>
      <c r="D90" s="87"/>
      <c r="E90" s="87"/>
      <c r="F90" s="87"/>
    </row>
    <row r="91">
      <c r="A91" s="87"/>
      <c r="B91" s="87"/>
      <c r="C91" s="87"/>
      <c r="D91" s="87"/>
      <c r="E91" s="87"/>
      <c r="F91" s="87"/>
    </row>
    <row r="92">
      <c r="A92" s="87"/>
      <c r="B92" s="87"/>
      <c r="C92" s="87"/>
      <c r="D92" s="87"/>
      <c r="E92" s="87"/>
      <c r="F92" s="87"/>
    </row>
    <row r="93">
      <c r="A93" s="87"/>
      <c r="B93" s="87"/>
      <c r="C93" s="87"/>
      <c r="D93" s="87"/>
      <c r="E93" s="87"/>
      <c r="F93" s="87"/>
    </row>
    <row r="94">
      <c r="A94" s="87"/>
      <c r="B94" s="87"/>
      <c r="C94" s="87"/>
      <c r="D94" s="87"/>
      <c r="E94" s="87"/>
      <c r="F94" s="87"/>
    </row>
    <row r="95">
      <c r="A95" s="87"/>
      <c r="B95" s="87"/>
      <c r="C95" s="87"/>
      <c r="D95" s="87"/>
      <c r="E95" s="87"/>
      <c r="F95" s="87"/>
    </row>
    <row r="96">
      <c r="A96" s="87"/>
      <c r="B96" s="87"/>
      <c r="C96" s="87"/>
      <c r="D96" s="87"/>
      <c r="E96" s="87"/>
      <c r="F96" s="87"/>
    </row>
    <row r="97">
      <c r="A97" s="87"/>
      <c r="B97" s="87"/>
      <c r="C97" s="87"/>
      <c r="D97" s="87"/>
      <c r="E97" s="87"/>
      <c r="F97" s="87"/>
    </row>
    <row r="98">
      <c r="A98" s="87"/>
      <c r="B98" s="87"/>
      <c r="C98" s="87"/>
      <c r="D98" s="87"/>
      <c r="E98" s="87"/>
      <c r="F98" s="87"/>
    </row>
    <row r="99">
      <c r="A99" s="87"/>
      <c r="B99" s="87"/>
      <c r="C99" s="87"/>
      <c r="D99" s="87"/>
      <c r="E99" s="87"/>
      <c r="F99" s="87"/>
    </row>
    <row r="100">
      <c r="A100" s="87"/>
      <c r="B100" s="87"/>
      <c r="C100" s="87"/>
      <c r="D100" s="87"/>
      <c r="E100" s="87"/>
      <c r="F100" s="87"/>
    </row>
    <row r="101">
      <c r="A101" s="87"/>
      <c r="B101" s="87"/>
      <c r="C101" s="87"/>
      <c r="D101" s="87"/>
      <c r="E101" s="87"/>
      <c r="F101" s="87"/>
    </row>
    <row r="102">
      <c r="A102" s="87"/>
      <c r="B102" s="87"/>
      <c r="C102" s="87"/>
      <c r="D102" s="87"/>
      <c r="E102" s="87"/>
      <c r="F102" s="87"/>
    </row>
    <row r="103">
      <c r="A103" s="87"/>
      <c r="B103" s="87"/>
      <c r="C103" s="87"/>
      <c r="D103" s="87"/>
      <c r="E103" s="87"/>
      <c r="F103" s="87"/>
    </row>
    <row r="104">
      <c r="A104" s="87"/>
      <c r="B104" s="87"/>
      <c r="C104" s="87"/>
      <c r="D104" s="87"/>
      <c r="E104" s="87"/>
      <c r="F104" s="87"/>
    </row>
    <row r="105">
      <c r="A105" s="87"/>
      <c r="B105" s="87"/>
      <c r="C105" s="87"/>
      <c r="D105" s="87"/>
      <c r="E105" s="87"/>
      <c r="F105" s="87"/>
    </row>
    <row r="106">
      <c r="A106" s="87"/>
      <c r="B106" s="87"/>
      <c r="C106" s="87"/>
      <c r="D106" s="87"/>
      <c r="E106" s="87"/>
      <c r="F106" s="87"/>
    </row>
    <row r="107">
      <c r="A107" s="87"/>
      <c r="B107" s="87"/>
      <c r="C107" s="87"/>
      <c r="D107" s="87"/>
      <c r="E107" s="87"/>
      <c r="F107" s="87"/>
    </row>
    <row r="108">
      <c r="A108" s="87"/>
      <c r="B108" s="87"/>
      <c r="C108" s="87"/>
      <c r="D108" s="87"/>
      <c r="E108" s="87"/>
      <c r="F108" s="87"/>
    </row>
    <row r="109">
      <c r="A109" s="87"/>
      <c r="B109" s="87"/>
      <c r="C109" s="87"/>
      <c r="D109" s="87"/>
      <c r="E109" s="87"/>
      <c r="F109" s="87"/>
    </row>
    <row r="110">
      <c r="A110" s="87"/>
      <c r="B110" s="87"/>
      <c r="C110" s="87"/>
      <c r="D110" s="87"/>
      <c r="E110" s="87"/>
      <c r="F110" s="87"/>
    </row>
    <row r="111">
      <c r="A111" s="87"/>
      <c r="B111" s="87"/>
      <c r="C111" s="87"/>
      <c r="D111" s="87"/>
      <c r="E111" s="87"/>
      <c r="F111" s="87"/>
    </row>
    <row r="112">
      <c r="A112" s="87"/>
      <c r="B112" s="87"/>
      <c r="C112" s="87"/>
      <c r="D112" s="87"/>
      <c r="E112" s="87"/>
      <c r="F112" s="87"/>
    </row>
    <row r="113">
      <c r="A113" s="87"/>
      <c r="B113" s="87"/>
      <c r="C113" s="87"/>
      <c r="D113" s="87"/>
      <c r="E113" s="87"/>
      <c r="F113" s="87"/>
    </row>
    <row r="114">
      <c r="A114" s="87"/>
      <c r="B114" s="87"/>
      <c r="C114" s="87"/>
      <c r="D114" s="87"/>
      <c r="E114" s="87"/>
      <c r="F114" s="87"/>
    </row>
    <row r="115">
      <c r="A115" s="87"/>
      <c r="B115" s="87"/>
      <c r="C115" s="87"/>
      <c r="D115" s="87"/>
      <c r="E115" s="87"/>
      <c r="F115" s="87"/>
    </row>
    <row r="116">
      <c r="A116" s="87"/>
      <c r="B116" s="87"/>
      <c r="C116" s="87"/>
      <c r="D116" s="87"/>
      <c r="E116" s="87"/>
      <c r="F116" s="87"/>
    </row>
    <row r="117">
      <c r="A117" s="87"/>
      <c r="B117" s="87"/>
      <c r="C117" s="87"/>
      <c r="D117" s="87"/>
      <c r="E117" s="87"/>
      <c r="F117" s="87"/>
    </row>
    <row r="118">
      <c r="A118" s="87"/>
      <c r="B118" s="87"/>
      <c r="C118" s="87"/>
      <c r="D118" s="87"/>
      <c r="E118" s="87"/>
      <c r="F118" s="87"/>
    </row>
    <row r="119">
      <c r="A119" s="87"/>
      <c r="B119" s="87"/>
      <c r="C119" s="87"/>
      <c r="D119" s="87"/>
      <c r="E119" s="87"/>
      <c r="F119" s="87"/>
    </row>
    <row r="120">
      <c r="A120" s="87"/>
      <c r="B120" s="87"/>
      <c r="C120" s="87"/>
      <c r="D120" s="87"/>
      <c r="E120" s="87"/>
      <c r="F120" s="87"/>
    </row>
    <row r="121">
      <c r="A121" s="87"/>
      <c r="B121" s="87"/>
      <c r="C121" s="87"/>
      <c r="D121" s="87"/>
      <c r="E121" s="87"/>
      <c r="F121" s="87"/>
    </row>
    <row r="122">
      <c r="A122" s="87"/>
      <c r="B122" s="87"/>
      <c r="C122" s="87"/>
      <c r="D122" s="87"/>
      <c r="E122" s="87"/>
      <c r="F122" s="87"/>
    </row>
    <row r="123">
      <c r="A123" s="87"/>
      <c r="B123" s="87"/>
      <c r="C123" s="87"/>
      <c r="D123" s="87"/>
      <c r="E123" s="87"/>
      <c r="F123" s="87"/>
    </row>
    <row r="124">
      <c r="A124" s="87"/>
      <c r="B124" s="87"/>
      <c r="C124" s="87"/>
      <c r="D124" s="87"/>
      <c r="E124" s="87"/>
      <c r="F124" s="87"/>
    </row>
    <row r="125">
      <c r="A125" s="87"/>
      <c r="B125" s="87"/>
      <c r="C125" s="87"/>
      <c r="D125" s="87"/>
      <c r="E125" s="87"/>
      <c r="F125" s="87"/>
    </row>
    <row r="126">
      <c r="A126" s="87"/>
      <c r="B126" s="87"/>
      <c r="C126" s="87"/>
      <c r="D126" s="87"/>
      <c r="E126" s="87"/>
      <c r="F126" s="87"/>
    </row>
    <row r="127">
      <c r="A127" s="87"/>
      <c r="B127" s="87"/>
      <c r="C127" s="87"/>
      <c r="D127" s="87"/>
      <c r="E127" s="87"/>
      <c r="F127" s="87"/>
    </row>
    <row r="128">
      <c r="A128" s="87"/>
      <c r="B128" s="87"/>
      <c r="C128" s="87"/>
      <c r="D128" s="87"/>
      <c r="E128" s="87"/>
      <c r="F128" s="87"/>
    </row>
    <row r="129">
      <c r="A129" s="87"/>
      <c r="B129" s="87"/>
      <c r="C129" s="87"/>
      <c r="D129" s="87"/>
      <c r="E129" s="87"/>
      <c r="F129" s="87"/>
    </row>
    <row r="130">
      <c r="A130" s="87"/>
      <c r="B130" s="87"/>
      <c r="C130" s="87"/>
      <c r="D130" s="87"/>
      <c r="E130" s="87"/>
      <c r="F130" s="87"/>
    </row>
    <row r="131">
      <c r="A131" s="87"/>
      <c r="B131" s="87"/>
      <c r="C131" s="87"/>
      <c r="D131" s="87"/>
      <c r="E131" s="87"/>
      <c r="F131" s="87"/>
    </row>
    <row r="132">
      <c r="A132" s="87"/>
      <c r="B132" s="87"/>
      <c r="C132" s="87"/>
      <c r="D132" s="87"/>
      <c r="E132" s="87"/>
      <c r="F132" s="87"/>
    </row>
    <row r="133">
      <c r="A133" s="87"/>
      <c r="B133" s="87"/>
      <c r="C133" s="87"/>
      <c r="D133" s="87"/>
      <c r="E133" s="87"/>
      <c r="F133" s="87"/>
    </row>
    <row r="134">
      <c r="A134" s="87"/>
      <c r="B134" s="87"/>
      <c r="C134" s="87"/>
      <c r="D134" s="87"/>
      <c r="E134" s="87"/>
      <c r="F134" s="87"/>
    </row>
    <row r="135">
      <c r="A135" s="87"/>
      <c r="B135" s="87"/>
      <c r="C135" s="87"/>
      <c r="D135" s="87"/>
      <c r="E135" s="87"/>
      <c r="F135" s="87"/>
    </row>
    <row r="136">
      <c r="A136" s="87"/>
      <c r="B136" s="87"/>
      <c r="C136" s="87"/>
      <c r="D136" s="87"/>
      <c r="E136" s="87"/>
      <c r="F136" s="87"/>
    </row>
    <row r="137">
      <c r="A137" s="87"/>
      <c r="B137" s="87"/>
      <c r="C137" s="87"/>
      <c r="D137" s="87"/>
      <c r="E137" s="87"/>
      <c r="F137" s="87"/>
    </row>
    <row r="138">
      <c r="A138" s="87"/>
      <c r="B138" s="87"/>
      <c r="C138" s="87"/>
      <c r="D138" s="87"/>
      <c r="E138" s="87"/>
      <c r="F138" s="87"/>
    </row>
    <row r="139">
      <c r="A139" s="87"/>
      <c r="B139" s="87"/>
      <c r="C139" s="87"/>
      <c r="D139" s="87"/>
      <c r="E139" s="87"/>
      <c r="F139" s="87"/>
    </row>
    <row r="140">
      <c r="A140" s="87"/>
      <c r="B140" s="87"/>
      <c r="C140" s="87"/>
      <c r="D140" s="87"/>
      <c r="E140" s="87"/>
      <c r="F140" s="87"/>
    </row>
    <row r="141">
      <c r="A141" s="87"/>
      <c r="B141" s="87"/>
      <c r="C141" s="87"/>
      <c r="D141" s="87"/>
      <c r="E141" s="87"/>
      <c r="F141" s="87"/>
    </row>
    <row r="142">
      <c r="A142" s="87"/>
      <c r="B142" s="87"/>
      <c r="C142" s="87"/>
      <c r="D142" s="87"/>
      <c r="E142" s="87"/>
      <c r="F142" s="87"/>
    </row>
    <row r="143">
      <c r="A143" s="87"/>
      <c r="B143" s="87"/>
      <c r="C143" s="87"/>
      <c r="D143" s="87"/>
      <c r="E143" s="87"/>
      <c r="F143" s="87"/>
    </row>
    <row r="144">
      <c r="A144" s="87"/>
      <c r="B144" s="87"/>
      <c r="C144" s="87"/>
      <c r="D144" s="87"/>
      <c r="E144" s="87"/>
      <c r="F144" s="87"/>
    </row>
    <row r="145">
      <c r="A145" s="87"/>
      <c r="B145" s="87"/>
      <c r="C145" s="87"/>
      <c r="D145" s="87"/>
      <c r="E145" s="87"/>
      <c r="F145" s="87"/>
    </row>
    <row r="146">
      <c r="A146" s="87"/>
      <c r="B146" s="87"/>
      <c r="C146" s="87"/>
      <c r="D146" s="87"/>
      <c r="E146" s="87"/>
      <c r="F146" s="87"/>
    </row>
    <row r="147">
      <c r="A147" s="87"/>
      <c r="B147" s="87"/>
      <c r="C147" s="87"/>
      <c r="D147" s="87"/>
      <c r="E147" s="87"/>
      <c r="F147" s="87"/>
    </row>
    <row r="148">
      <c r="A148" s="87"/>
      <c r="B148" s="87"/>
      <c r="C148" s="87"/>
      <c r="D148" s="87"/>
      <c r="E148" s="87"/>
      <c r="F148" s="87"/>
    </row>
    <row r="149">
      <c r="A149" s="87"/>
      <c r="B149" s="87"/>
      <c r="C149" s="87"/>
      <c r="D149" s="87"/>
      <c r="E149" s="87"/>
      <c r="F149" s="87"/>
    </row>
    <row r="150">
      <c r="A150" s="87"/>
      <c r="B150" s="87"/>
      <c r="C150" s="87"/>
      <c r="D150" s="87"/>
      <c r="E150" s="87"/>
      <c r="F150" s="87"/>
    </row>
    <row r="151">
      <c r="A151" s="87"/>
      <c r="B151" s="87"/>
      <c r="C151" s="87"/>
      <c r="D151" s="87"/>
      <c r="E151" s="87"/>
      <c r="F151" s="87"/>
    </row>
    <row r="152">
      <c r="A152" s="87"/>
      <c r="B152" s="87"/>
      <c r="C152" s="87"/>
      <c r="D152" s="87"/>
      <c r="E152" s="87"/>
      <c r="F152" s="87"/>
    </row>
    <row r="153">
      <c r="A153" s="87"/>
      <c r="B153" s="87"/>
      <c r="C153" s="87"/>
      <c r="D153" s="87"/>
      <c r="E153" s="87"/>
      <c r="F153" s="87"/>
    </row>
    <row r="154">
      <c r="A154" s="87"/>
      <c r="B154" s="87"/>
      <c r="C154" s="87"/>
      <c r="D154" s="87"/>
      <c r="E154" s="87"/>
      <c r="F154" s="87"/>
    </row>
    <row r="155">
      <c r="A155" s="87"/>
      <c r="B155" s="87"/>
      <c r="C155" s="87"/>
      <c r="D155" s="87"/>
      <c r="E155" s="87"/>
      <c r="F155" s="87"/>
    </row>
    <row r="156">
      <c r="A156" s="87"/>
      <c r="B156" s="87"/>
      <c r="C156" s="87"/>
      <c r="D156" s="87"/>
      <c r="E156" s="87"/>
      <c r="F156" s="87"/>
    </row>
    <row r="157">
      <c r="A157" s="87"/>
      <c r="B157" s="87"/>
      <c r="C157" s="87"/>
      <c r="D157" s="87"/>
      <c r="E157" s="87"/>
      <c r="F157" s="87"/>
    </row>
    <row r="158">
      <c r="A158" s="87"/>
      <c r="B158" s="87"/>
      <c r="C158" s="87"/>
      <c r="D158" s="87"/>
      <c r="E158" s="87"/>
      <c r="F158" s="87"/>
    </row>
    <row r="159">
      <c r="A159" s="87"/>
      <c r="B159" s="87"/>
      <c r="C159" s="87"/>
      <c r="D159" s="87"/>
      <c r="E159" s="87"/>
      <c r="F159" s="87"/>
    </row>
    <row r="160">
      <c r="A160" s="87"/>
      <c r="B160" s="87"/>
      <c r="C160" s="87"/>
      <c r="D160" s="87"/>
      <c r="E160" s="87"/>
      <c r="F160" s="87"/>
    </row>
    <row r="161">
      <c r="A161" s="87"/>
      <c r="B161" s="87"/>
      <c r="C161" s="87"/>
      <c r="D161" s="87"/>
      <c r="E161" s="87"/>
      <c r="F161" s="87"/>
    </row>
    <row r="162">
      <c r="A162" s="87"/>
      <c r="B162" s="87"/>
      <c r="C162" s="87"/>
      <c r="D162" s="87"/>
      <c r="E162" s="87"/>
      <c r="F162" s="87"/>
    </row>
    <row r="163">
      <c r="A163" s="87"/>
      <c r="B163" s="87"/>
      <c r="C163" s="87"/>
      <c r="D163" s="87"/>
      <c r="E163" s="87"/>
      <c r="F163" s="87"/>
    </row>
    <row r="164">
      <c r="A164" s="87"/>
      <c r="B164" s="87"/>
      <c r="C164" s="87"/>
      <c r="D164" s="87"/>
      <c r="E164" s="87"/>
      <c r="F164" s="87"/>
    </row>
    <row r="165">
      <c r="A165" s="87"/>
      <c r="B165" s="87"/>
      <c r="C165" s="87"/>
      <c r="D165" s="87"/>
      <c r="E165" s="87"/>
      <c r="F165" s="87"/>
    </row>
    <row r="166">
      <c r="A166" s="87"/>
      <c r="B166" s="87"/>
      <c r="C166" s="87"/>
      <c r="D166" s="87"/>
      <c r="E166" s="87"/>
      <c r="F166" s="87"/>
    </row>
    <row r="167">
      <c r="A167" s="87"/>
      <c r="B167" s="87"/>
      <c r="C167" s="87"/>
      <c r="D167" s="87"/>
      <c r="E167" s="87"/>
      <c r="F167" s="87"/>
    </row>
    <row r="168">
      <c r="A168" s="87"/>
      <c r="B168" s="87"/>
      <c r="C168" s="87"/>
      <c r="D168" s="87"/>
      <c r="E168" s="87"/>
      <c r="F168" s="87"/>
    </row>
    <row r="169">
      <c r="A169" s="87"/>
      <c r="B169" s="87"/>
      <c r="C169" s="87"/>
      <c r="D169" s="87"/>
      <c r="E169" s="87"/>
      <c r="F169" s="87"/>
    </row>
    <row r="170">
      <c r="A170" s="87"/>
      <c r="B170" s="87"/>
      <c r="C170" s="87"/>
      <c r="D170" s="87"/>
      <c r="E170" s="87"/>
      <c r="F170" s="87"/>
    </row>
    <row r="171">
      <c r="A171" s="87"/>
      <c r="B171" s="87"/>
      <c r="C171" s="87"/>
      <c r="D171" s="87"/>
      <c r="E171" s="87"/>
      <c r="F171" s="87"/>
    </row>
    <row r="172">
      <c r="A172" s="87"/>
      <c r="B172" s="87"/>
      <c r="C172" s="87"/>
      <c r="D172" s="87"/>
      <c r="E172" s="87"/>
      <c r="F172" s="87"/>
    </row>
    <row r="173">
      <c r="A173" s="87"/>
      <c r="B173" s="87"/>
      <c r="C173" s="87"/>
      <c r="D173" s="87"/>
      <c r="E173" s="87"/>
      <c r="F173" s="87"/>
    </row>
    <row r="174">
      <c r="A174" s="87"/>
      <c r="B174" s="87"/>
      <c r="C174" s="87"/>
      <c r="D174" s="87"/>
      <c r="E174" s="87"/>
      <c r="F174" s="87"/>
    </row>
    <row r="175">
      <c r="A175" s="87"/>
      <c r="B175" s="87"/>
      <c r="C175" s="87"/>
      <c r="D175" s="87"/>
      <c r="E175" s="87"/>
      <c r="F175" s="87"/>
    </row>
    <row r="176">
      <c r="A176" s="87"/>
      <c r="B176" s="87"/>
      <c r="C176" s="87"/>
      <c r="D176" s="87"/>
      <c r="E176" s="87"/>
      <c r="F176" s="87"/>
    </row>
    <row r="177">
      <c r="A177" s="87"/>
      <c r="B177" s="87"/>
      <c r="C177" s="87"/>
      <c r="D177" s="87"/>
      <c r="E177" s="87"/>
      <c r="F177" s="87"/>
    </row>
    <row r="178">
      <c r="A178" s="87"/>
      <c r="B178" s="87"/>
      <c r="C178" s="87"/>
      <c r="D178" s="87"/>
      <c r="E178" s="87"/>
      <c r="F178" s="87"/>
    </row>
    <row r="179">
      <c r="A179" s="87"/>
      <c r="B179" s="87"/>
      <c r="C179" s="87"/>
      <c r="D179" s="87"/>
      <c r="E179" s="87"/>
      <c r="F179" s="87"/>
    </row>
    <row r="180">
      <c r="A180" s="87"/>
      <c r="B180" s="87"/>
      <c r="C180" s="87"/>
      <c r="D180" s="87"/>
      <c r="E180" s="87"/>
      <c r="F180" s="87"/>
    </row>
    <row r="181">
      <c r="A181" s="87"/>
      <c r="B181" s="87"/>
      <c r="C181" s="87"/>
      <c r="D181" s="87"/>
      <c r="E181" s="87"/>
      <c r="F181" s="87"/>
    </row>
    <row r="182">
      <c r="A182" s="87"/>
      <c r="B182" s="87"/>
      <c r="C182" s="87"/>
      <c r="D182" s="87"/>
      <c r="E182" s="87"/>
      <c r="F182" s="87"/>
    </row>
    <row r="183">
      <c r="A183" s="87"/>
      <c r="B183" s="87"/>
      <c r="C183" s="87"/>
      <c r="D183" s="87"/>
      <c r="E183" s="87"/>
      <c r="F183" s="87"/>
    </row>
    <row r="184">
      <c r="A184" s="87"/>
      <c r="B184" s="87"/>
      <c r="C184" s="87"/>
      <c r="D184" s="87"/>
      <c r="E184" s="87"/>
      <c r="F184" s="87"/>
    </row>
    <row r="185">
      <c r="A185" s="87"/>
      <c r="B185" s="87"/>
      <c r="C185" s="87"/>
      <c r="D185" s="87"/>
      <c r="E185" s="87"/>
      <c r="F185" s="87"/>
    </row>
    <row r="186">
      <c r="A186" s="87"/>
      <c r="B186" s="87"/>
      <c r="C186" s="87"/>
      <c r="D186" s="87"/>
      <c r="E186" s="87"/>
      <c r="F186" s="87"/>
    </row>
    <row r="187">
      <c r="A187" s="87"/>
      <c r="B187" s="87"/>
      <c r="C187" s="87"/>
      <c r="D187" s="87"/>
      <c r="E187" s="87"/>
      <c r="F187" s="87"/>
    </row>
    <row r="188">
      <c r="A188" s="87"/>
      <c r="B188" s="87"/>
      <c r="C188" s="87"/>
      <c r="D188" s="87"/>
      <c r="E188" s="87"/>
      <c r="F188" s="87"/>
    </row>
    <row r="189">
      <c r="A189" s="87"/>
      <c r="B189" s="87"/>
      <c r="C189" s="87"/>
      <c r="D189" s="87"/>
      <c r="E189" s="87"/>
      <c r="F189" s="87"/>
    </row>
    <row r="190">
      <c r="A190" s="87"/>
      <c r="B190" s="87"/>
      <c r="C190" s="87"/>
      <c r="D190" s="87"/>
      <c r="E190" s="87"/>
      <c r="F190" s="87"/>
    </row>
    <row r="191">
      <c r="A191" s="87"/>
      <c r="B191" s="87"/>
      <c r="C191" s="87"/>
      <c r="D191" s="87"/>
      <c r="E191" s="87"/>
      <c r="F191" s="87"/>
    </row>
    <row r="192">
      <c r="A192" s="87"/>
      <c r="B192" s="87"/>
      <c r="C192" s="87"/>
      <c r="D192" s="87"/>
      <c r="E192" s="87"/>
      <c r="F192" s="87"/>
    </row>
    <row r="193">
      <c r="A193" s="87"/>
      <c r="B193" s="87"/>
      <c r="C193" s="87"/>
      <c r="D193" s="87"/>
      <c r="E193" s="87"/>
      <c r="F193" s="87"/>
    </row>
    <row r="194">
      <c r="A194" s="87"/>
      <c r="B194" s="87"/>
      <c r="C194" s="87"/>
      <c r="D194" s="87"/>
      <c r="E194" s="87"/>
      <c r="F194" s="87"/>
    </row>
    <row r="195">
      <c r="A195" s="87"/>
      <c r="B195" s="87"/>
      <c r="C195" s="87"/>
      <c r="D195" s="87"/>
      <c r="E195" s="87"/>
      <c r="F195" s="87"/>
    </row>
    <row r="196">
      <c r="A196" s="87"/>
      <c r="B196" s="87"/>
      <c r="C196" s="87"/>
      <c r="D196" s="87"/>
      <c r="E196" s="87"/>
      <c r="F196" s="87"/>
    </row>
    <row r="197">
      <c r="A197" s="87"/>
      <c r="B197" s="87"/>
      <c r="C197" s="87"/>
      <c r="D197" s="87"/>
      <c r="E197" s="87"/>
      <c r="F197" s="87"/>
    </row>
    <row r="198">
      <c r="A198" s="87"/>
      <c r="B198" s="87"/>
      <c r="C198" s="87"/>
      <c r="D198" s="87"/>
      <c r="E198" s="87"/>
      <c r="F198" s="87"/>
    </row>
    <row r="199">
      <c r="A199" s="87"/>
      <c r="B199" s="87"/>
      <c r="C199" s="87"/>
      <c r="D199" s="87"/>
      <c r="E199" s="87"/>
      <c r="F199" s="87"/>
    </row>
    <row r="200">
      <c r="A200" s="87"/>
      <c r="B200" s="87"/>
      <c r="C200" s="87"/>
      <c r="D200" s="87"/>
      <c r="E200" s="87"/>
      <c r="F200" s="87"/>
    </row>
    <row r="201">
      <c r="A201" s="87"/>
      <c r="B201" s="87"/>
      <c r="C201" s="87"/>
      <c r="D201" s="87"/>
      <c r="E201" s="87"/>
      <c r="F201" s="87"/>
    </row>
    <row r="202">
      <c r="A202" s="87"/>
      <c r="B202" s="87"/>
      <c r="C202" s="87"/>
      <c r="D202" s="87"/>
      <c r="E202" s="87"/>
      <c r="F202" s="87"/>
    </row>
    <row r="203">
      <c r="A203" s="87"/>
      <c r="B203" s="87"/>
      <c r="C203" s="87"/>
      <c r="D203" s="87"/>
      <c r="E203" s="87"/>
      <c r="F203" s="87"/>
    </row>
    <row r="204">
      <c r="A204" s="87"/>
      <c r="B204" s="87"/>
      <c r="C204" s="87"/>
      <c r="D204" s="87"/>
      <c r="E204" s="87"/>
      <c r="F204" s="87"/>
    </row>
    <row r="205">
      <c r="A205" s="87"/>
      <c r="B205" s="87"/>
      <c r="C205" s="87"/>
      <c r="D205" s="87"/>
      <c r="E205" s="87"/>
      <c r="F205" s="87"/>
    </row>
    <row r="206">
      <c r="A206" s="87"/>
      <c r="B206" s="87"/>
      <c r="C206" s="87"/>
      <c r="D206" s="87"/>
      <c r="E206" s="87"/>
      <c r="F206" s="87"/>
    </row>
    <row r="207">
      <c r="A207" s="87"/>
      <c r="B207" s="87"/>
      <c r="C207" s="87"/>
      <c r="D207" s="87"/>
      <c r="E207" s="87"/>
      <c r="F207" s="87"/>
    </row>
    <row r="208">
      <c r="A208" s="87"/>
      <c r="B208" s="87"/>
      <c r="C208" s="87"/>
      <c r="D208" s="87"/>
      <c r="E208" s="87"/>
      <c r="F208" s="87"/>
    </row>
    <row r="209">
      <c r="A209" s="87"/>
      <c r="B209" s="87"/>
      <c r="C209" s="87"/>
      <c r="D209" s="87"/>
      <c r="E209" s="87"/>
      <c r="F209" s="87"/>
    </row>
    <row r="210">
      <c r="A210" s="87"/>
      <c r="B210" s="87"/>
      <c r="C210" s="87"/>
      <c r="D210" s="87"/>
      <c r="E210" s="87"/>
      <c r="F210" s="87"/>
    </row>
    <row r="211">
      <c r="A211" s="87"/>
      <c r="B211" s="87"/>
      <c r="C211" s="87"/>
      <c r="D211" s="87"/>
      <c r="E211" s="87"/>
      <c r="F211" s="87"/>
    </row>
    <row r="212">
      <c r="A212" s="87"/>
      <c r="B212" s="87"/>
      <c r="C212" s="87"/>
      <c r="D212" s="87"/>
      <c r="E212" s="87"/>
      <c r="F212" s="87"/>
    </row>
    <row r="213">
      <c r="A213" s="87"/>
      <c r="B213" s="87"/>
      <c r="C213" s="87"/>
      <c r="D213" s="87"/>
      <c r="E213" s="87"/>
      <c r="F213" s="87"/>
    </row>
    <row r="214">
      <c r="A214" s="87"/>
      <c r="B214" s="87"/>
      <c r="C214" s="87"/>
      <c r="D214" s="87"/>
      <c r="E214" s="87"/>
      <c r="F214" s="87"/>
    </row>
    <row r="215">
      <c r="A215" s="87"/>
      <c r="B215" s="87"/>
      <c r="C215" s="87"/>
      <c r="D215" s="87"/>
      <c r="E215" s="87"/>
      <c r="F215" s="87"/>
    </row>
    <row r="216">
      <c r="A216" s="87"/>
      <c r="B216" s="87"/>
      <c r="C216" s="87"/>
      <c r="D216" s="87"/>
      <c r="E216" s="87"/>
      <c r="F216" s="87"/>
    </row>
    <row r="217">
      <c r="A217" s="87"/>
      <c r="B217" s="87"/>
      <c r="C217" s="87"/>
      <c r="D217" s="87"/>
      <c r="E217" s="87"/>
      <c r="F217" s="87"/>
    </row>
    <row r="218">
      <c r="A218" s="87"/>
      <c r="B218" s="87"/>
      <c r="C218" s="87"/>
      <c r="D218" s="87"/>
      <c r="E218" s="87"/>
      <c r="F218" s="87"/>
    </row>
    <row r="219">
      <c r="A219" s="87"/>
      <c r="B219" s="87"/>
      <c r="C219" s="87"/>
      <c r="D219" s="87"/>
      <c r="E219" s="87"/>
      <c r="F219" s="87"/>
    </row>
    <row r="220">
      <c r="A220" s="87"/>
      <c r="B220" s="87"/>
      <c r="C220" s="87"/>
      <c r="D220" s="87"/>
      <c r="E220" s="87"/>
      <c r="F220" s="87"/>
    </row>
    <row r="221">
      <c r="A221" s="87"/>
      <c r="B221" s="87"/>
      <c r="C221" s="87"/>
      <c r="D221" s="87"/>
      <c r="E221" s="87"/>
      <c r="F221" s="87"/>
    </row>
    <row r="222">
      <c r="A222" s="87"/>
      <c r="B222" s="87"/>
      <c r="C222" s="87"/>
      <c r="D222" s="87"/>
      <c r="E222" s="87"/>
      <c r="F222" s="87"/>
    </row>
    <row r="223">
      <c r="A223" s="87"/>
      <c r="B223" s="87"/>
      <c r="C223" s="87"/>
      <c r="D223" s="87"/>
      <c r="E223" s="87"/>
      <c r="F223" s="87"/>
    </row>
    <row r="224">
      <c r="A224" s="87"/>
      <c r="B224" s="87"/>
      <c r="C224" s="87"/>
      <c r="D224" s="87"/>
      <c r="E224" s="87"/>
      <c r="F224" s="87"/>
    </row>
    <row r="225">
      <c r="A225" s="87"/>
      <c r="B225" s="87"/>
      <c r="C225" s="87"/>
      <c r="D225" s="87"/>
      <c r="E225" s="87"/>
      <c r="F225" s="87"/>
    </row>
    <row r="226">
      <c r="A226" s="87"/>
      <c r="B226" s="87"/>
      <c r="C226" s="87"/>
      <c r="D226" s="87"/>
      <c r="E226" s="87"/>
      <c r="F226" s="87"/>
    </row>
    <row r="227">
      <c r="A227" s="87"/>
      <c r="B227" s="87"/>
      <c r="C227" s="87"/>
      <c r="D227" s="87"/>
      <c r="E227" s="87"/>
      <c r="F227" s="87"/>
    </row>
    <row r="228">
      <c r="A228" s="87"/>
      <c r="B228" s="87"/>
      <c r="C228" s="87"/>
      <c r="D228" s="87"/>
      <c r="E228" s="87"/>
      <c r="F228" s="87"/>
    </row>
    <row r="229">
      <c r="A229" s="87"/>
      <c r="B229" s="87"/>
      <c r="C229" s="87"/>
      <c r="D229" s="87"/>
      <c r="E229" s="87"/>
      <c r="F229" s="87"/>
    </row>
    <row r="230">
      <c r="A230" s="87"/>
      <c r="B230" s="87"/>
      <c r="C230" s="87"/>
      <c r="D230" s="87"/>
      <c r="E230" s="87"/>
      <c r="F230" s="87"/>
    </row>
    <row r="231">
      <c r="A231" s="87"/>
      <c r="B231" s="87"/>
      <c r="C231" s="87"/>
      <c r="D231" s="87"/>
      <c r="E231" s="87"/>
      <c r="F231" s="87"/>
    </row>
    <row r="232">
      <c r="A232" s="87"/>
      <c r="B232" s="87"/>
      <c r="C232" s="87"/>
      <c r="D232" s="87"/>
      <c r="E232" s="87"/>
      <c r="F232" s="87"/>
    </row>
    <row r="233">
      <c r="A233" s="87"/>
      <c r="B233" s="87"/>
      <c r="C233" s="87"/>
      <c r="D233" s="87"/>
      <c r="E233" s="87"/>
      <c r="F233" s="87"/>
    </row>
    <row r="234">
      <c r="A234" s="87"/>
      <c r="B234" s="87"/>
      <c r="C234" s="87"/>
      <c r="D234" s="87"/>
      <c r="E234" s="87"/>
      <c r="F234" s="87"/>
    </row>
    <row r="235">
      <c r="A235" s="87"/>
      <c r="B235" s="87"/>
      <c r="C235" s="87"/>
      <c r="D235" s="87"/>
      <c r="E235" s="87"/>
      <c r="F235" s="87"/>
    </row>
    <row r="236">
      <c r="A236" s="87"/>
      <c r="B236" s="87"/>
      <c r="C236" s="87"/>
      <c r="D236" s="87"/>
      <c r="E236" s="87"/>
      <c r="F236" s="87"/>
    </row>
    <row r="237">
      <c r="A237" s="87"/>
      <c r="B237" s="87"/>
      <c r="C237" s="87"/>
      <c r="D237" s="87"/>
      <c r="E237" s="87"/>
      <c r="F237" s="87"/>
    </row>
    <row r="238">
      <c r="A238" s="87"/>
      <c r="B238" s="87"/>
      <c r="C238" s="87"/>
      <c r="D238" s="87"/>
      <c r="E238" s="87"/>
      <c r="F238" s="87"/>
    </row>
    <row r="239">
      <c r="A239" s="87"/>
      <c r="B239" s="87"/>
      <c r="C239" s="87"/>
      <c r="D239" s="87"/>
      <c r="E239" s="87"/>
      <c r="F239" s="87"/>
    </row>
    <row r="240">
      <c r="A240" s="87"/>
      <c r="B240" s="87"/>
      <c r="C240" s="87"/>
      <c r="D240" s="87"/>
      <c r="E240" s="87"/>
      <c r="F240" s="87"/>
    </row>
    <row r="241">
      <c r="A241" s="87"/>
      <c r="B241" s="87"/>
      <c r="C241" s="87"/>
      <c r="D241" s="87"/>
      <c r="E241" s="87"/>
      <c r="F241" s="87"/>
    </row>
    <row r="242">
      <c r="A242" s="87"/>
      <c r="B242" s="87"/>
      <c r="C242" s="87"/>
      <c r="D242" s="87"/>
      <c r="E242" s="87"/>
      <c r="F242" s="87"/>
    </row>
    <row r="243">
      <c r="A243" s="87"/>
      <c r="B243" s="87"/>
      <c r="C243" s="87"/>
      <c r="D243" s="87"/>
      <c r="E243" s="87"/>
      <c r="F243" s="87"/>
    </row>
    <row r="244">
      <c r="A244" s="87"/>
      <c r="B244" s="87"/>
      <c r="C244" s="87"/>
      <c r="D244" s="87"/>
      <c r="E244" s="87"/>
      <c r="F244" s="87"/>
    </row>
    <row r="245">
      <c r="A245" s="87"/>
      <c r="B245" s="87"/>
      <c r="C245" s="87"/>
      <c r="D245" s="87"/>
      <c r="E245" s="87"/>
      <c r="F245" s="87"/>
    </row>
    <row r="246">
      <c r="A246" s="87"/>
      <c r="B246" s="87"/>
      <c r="C246" s="87"/>
      <c r="D246" s="87"/>
      <c r="E246" s="87"/>
      <c r="F246" s="87"/>
    </row>
    <row r="247">
      <c r="A247" s="87"/>
      <c r="B247" s="87"/>
      <c r="C247" s="87"/>
      <c r="D247" s="87"/>
      <c r="E247" s="87"/>
      <c r="F247" s="87"/>
    </row>
    <row r="248">
      <c r="A248" s="87"/>
      <c r="B248" s="87"/>
      <c r="C248" s="87"/>
      <c r="D248" s="87"/>
      <c r="E248" s="87"/>
      <c r="F248" s="87"/>
    </row>
    <row r="249">
      <c r="A249" s="87"/>
      <c r="B249" s="87"/>
      <c r="C249" s="87"/>
      <c r="D249" s="87"/>
      <c r="E249" s="87"/>
      <c r="F249" s="87"/>
    </row>
    <row r="250">
      <c r="A250" s="87"/>
      <c r="B250" s="87"/>
      <c r="C250" s="87"/>
      <c r="D250" s="87"/>
      <c r="E250" s="87"/>
      <c r="F250" s="87"/>
    </row>
    <row r="251">
      <c r="A251" s="87"/>
      <c r="B251" s="87"/>
      <c r="C251" s="87"/>
      <c r="D251" s="87"/>
      <c r="E251" s="87"/>
      <c r="F251" s="87"/>
    </row>
    <row r="252">
      <c r="A252" s="87"/>
      <c r="B252" s="87"/>
      <c r="C252" s="87"/>
      <c r="D252" s="87"/>
      <c r="E252" s="87"/>
      <c r="F252" s="87"/>
    </row>
    <row r="253">
      <c r="A253" s="87"/>
      <c r="B253" s="87"/>
      <c r="C253" s="87"/>
      <c r="D253" s="87"/>
      <c r="E253" s="87"/>
      <c r="F253" s="87"/>
    </row>
    <row r="254">
      <c r="A254" s="87"/>
      <c r="B254" s="87"/>
      <c r="C254" s="87"/>
      <c r="D254" s="87"/>
      <c r="E254" s="87"/>
      <c r="F254" s="87"/>
    </row>
    <row r="255">
      <c r="A255" s="87"/>
      <c r="B255" s="87"/>
      <c r="C255" s="87"/>
      <c r="D255" s="87"/>
      <c r="E255" s="87"/>
      <c r="F255" s="87"/>
    </row>
    <row r="256">
      <c r="A256" s="87"/>
      <c r="B256" s="87"/>
      <c r="C256" s="87"/>
      <c r="D256" s="87"/>
      <c r="E256" s="87"/>
      <c r="F256" s="87"/>
    </row>
    <row r="257">
      <c r="A257" s="87"/>
      <c r="B257" s="87"/>
      <c r="C257" s="87"/>
      <c r="D257" s="87"/>
      <c r="E257" s="87"/>
      <c r="F257" s="87"/>
    </row>
    <row r="258">
      <c r="A258" s="87"/>
      <c r="B258" s="87"/>
      <c r="C258" s="87"/>
      <c r="D258" s="87"/>
      <c r="E258" s="87"/>
      <c r="F258" s="87"/>
    </row>
    <row r="259">
      <c r="A259" s="87"/>
      <c r="B259" s="87"/>
      <c r="C259" s="87"/>
      <c r="D259" s="87"/>
      <c r="E259" s="87"/>
      <c r="F259" s="87"/>
    </row>
    <row r="260">
      <c r="A260" s="87"/>
      <c r="B260" s="87"/>
      <c r="C260" s="87"/>
      <c r="D260" s="87"/>
      <c r="E260" s="87"/>
      <c r="F260" s="87"/>
    </row>
    <row r="261">
      <c r="A261" s="87"/>
      <c r="B261" s="87"/>
      <c r="C261" s="87"/>
      <c r="D261" s="87"/>
      <c r="E261" s="87"/>
      <c r="F261" s="87"/>
    </row>
    <row r="262">
      <c r="A262" s="87"/>
      <c r="B262" s="87"/>
      <c r="C262" s="87"/>
      <c r="D262" s="87"/>
      <c r="E262" s="87"/>
      <c r="F262" s="87"/>
    </row>
    <row r="263">
      <c r="A263" s="87"/>
      <c r="B263" s="87"/>
      <c r="C263" s="87"/>
      <c r="D263" s="87"/>
      <c r="E263" s="87"/>
      <c r="F263" s="87"/>
    </row>
    <row r="264">
      <c r="A264" s="87"/>
      <c r="B264" s="87"/>
      <c r="C264" s="87"/>
      <c r="D264" s="87"/>
      <c r="E264" s="87"/>
      <c r="F264" s="87"/>
    </row>
    <row r="265">
      <c r="A265" s="87"/>
      <c r="B265" s="87"/>
      <c r="C265" s="87"/>
      <c r="D265" s="87"/>
      <c r="E265" s="87"/>
      <c r="F265" s="87"/>
    </row>
    <row r="266">
      <c r="A266" s="87"/>
      <c r="B266" s="87"/>
      <c r="C266" s="87"/>
      <c r="D266" s="87"/>
      <c r="E266" s="87"/>
      <c r="F266" s="87"/>
    </row>
    <row r="267">
      <c r="A267" s="87"/>
      <c r="B267" s="87"/>
      <c r="C267" s="87"/>
      <c r="D267" s="87"/>
      <c r="E267" s="87"/>
      <c r="F267" s="87"/>
    </row>
    <row r="268">
      <c r="A268" s="87"/>
      <c r="B268" s="87"/>
      <c r="C268" s="87"/>
      <c r="D268" s="87"/>
      <c r="E268" s="87"/>
      <c r="F268" s="87"/>
    </row>
    <row r="269">
      <c r="A269" s="87"/>
      <c r="B269" s="87"/>
      <c r="C269" s="87"/>
      <c r="D269" s="87"/>
      <c r="E269" s="87"/>
      <c r="F269" s="87"/>
    </row>
    <row r="270">
      <c r="A270" s="87"/>
      <c r="B270" s="87"/>
      <c r="C270" s="87"/>
      <c r="D270" s="87"/>
      <c r="E270" s="87"/>
      <c r="F270" s="87"/>
    </row>
    <row r="271">
      <c r="A271" s="87"/>
      <c r="B271" s="87"/>
      <c r="C271" s="87"/>
      <c r="D271" s="87"/>
      <c r="E271" s="87"/>
      <c r="F271" s="87"/>
    </row>
    <row r="272">
      <c r="A272" s="87"/>
      <c r="B272" s="87"/>
      <c r="C272" s="87"/>
      <c r="D272" s="87"/>
      <c r="E272" s="87"/>
      <c r="F272" s="87"/>
    </row>
    <row r="273">
      <c r="A273" s="87"/>
      <c r="B273" s="87"/>
      <c r="C273" s="87"/>
      <c r="D273" s="87"/>
      <c r="E273" s="87"/>
      <c r="F273" s="87"/>
    </row>
    <row r="274">
      <c r="A274" s="87"/>
      <c r="B274" s="87"/>
      <c r="C274" s="87"/>
      <c r="D274" s="87"/>
      <c r="E274" s="87"/>
      <c r="F274" s="87"/>
    </row>
    <row r="275">
      <c r="A275" s="87"/>
      <c r="B275" s="87"/>
      <c r="C275" s="87"/>
      <c r="D275" s="87"/>
      <c r="E275" s="87"/>
      <c r="F275" s="87"/>
    </row>
    <row r="276">
      <c r="A276" s="87"/>
      <c r="B276" s="87"/>
      <c r="C276" s="87"/>
      <c r="D276" s="87"/>
      <c r="E276" s="87"/>
      <c r="F276" s="87"/>
    </row>
    <row r="277">
      <c r="A277" s="87"/>
      <c r="B277" s="87"/>
      <c r="C277" s="87"/>
      <c r="D277" s="87"/>
      <c r="E277" s="87"/>
      <c r="F277" s="87"/>
    </row>
    <row r="278">
      <c r="A278" s="87"/>
      <c r="B278" s="87"/>
      <c r="C278" s="87"/>
      <c r="D278" s="87"/>
      <c r="E278" s="87"/>
      <c r="F278" s="87"/>
    </row>
    <row r="279">
      <c r="A279" s="87"/>
      <c r="B279" s="87"/>
      <c r="C279" s="87"/>
      <c r="D279" s="87"/>
      <c r="E279" s="87"/>
      <c r="F279" s="87"/>
    </row>
    <row r="280">
      <c r="A280" s="87"/>
      <c r="B280" s="87"/>
      <c r="C280" s="87"/>
      <c r="D280" s="87"/>
      <c r="E280" s="87"/>
      <c r="F280" s="87"/>
    </row>
    <row r="281">
      <c r="A281" s="87"/>
      <c r="B281" s="87"/>
      <c r="C281" s="87"/>
      <c r="D281" s="87"/>
      <c r="E281" s="87"/>
      <c r="F281" s="87"/>
    </row>
    <row r="282">
      <c r="A282" s="87"/>
      <c r="B282" s="87"/>
      <c r="C282" s="87"/>
      <c r="D282" s="87"/>
      <c r="E282" s="87"/>
      <c r="F282" s="87"/>
    </row>
    <row r="283">
      <c r="A283" s="87"/>
      <c r="B283" s="87"/>
      <c r="C283" s="87"/>
      <c r="D283" s="87"/>
      <c r="E283" s="87"/>
      <c r="F283" s="87"/>
    </row>
    <row r="284">
      <c r="A284" s="87"/>
      <c r="B284" s="87"/>
      <c r="C284" s="87"/>
      <c r="D284" s="87"/>
      <c r="E284" s="87"/>
      <c r="F284" s="87"/>
    </row>
    <row r="285">
      <c r="A285" s="87"/>
      <c r="B285" s="87"/>
      <c r="C285" s="87"/>
      <c r="D285" s="87"/>
      <c r="E285" s="87"/>
      <c r="F285" s="87"/>
    </row>
    <row r="286">
      <c r="A286" s="87"/>
      <c r="B286" s="87"/>
      <c r="C286" s="87"/>
      <c r="D286" s="87"/>
      <c r="E286" s="87"/>
      <c r="F286" s="87"/>
    </row>
    <row r="287">
      <c r="A287" s="87"/>
      <c r="B287" s="87"/>
      <c r="C287" s="87"/>
      <c r="D287" s="87"/>
      <c r="E287" s="87"/>
      <c r="F287" s="87"/>
    </row>
    <row r="288">
      <c r="A288" s="87"/>
      <c r="B288" s="87"/>
      <c r="C288" s="87"/>
      <c r="D288" s="87"/>
      <c r="E288" s="87"/>
      <c r="F288" s="87"/>
    </row>
    <row r="289">
      <c r="A289" s="87"/>
      <c r="B289" s="87"/>
      <c r="C289" s="87"/>
      <c r="D289" s="87"/>
      <c r="E289" s="87"/>
      <c r="F289" s="87"/>
    </row>
    <row r="290">
      <c r="A290" s="87"/>
      <c r="B290" s="87"/>
      <c r="C290" s="87"/>
      <c r="D290" s="87"/>
      <c r="E290" s="87"/>
      <c r="F290" s="87"/>
    </row>
    <row r="291">
      <c r="A291" s="87"/>
      <c r="B291" s="87"/>
      <c r="C291" s="87"/>
      <c r="D291" s="87"/>
      <c r="E291" s="87"/>
      <c r="F291" s="87"/>
    </row>
    <row r="292">
      <c r="A292" s="87"/>
      <c r="B292" s="87"/>
      <c r="C292" s="87"/>
      <c r="D292" s="87"/>
      <c r="E292" s="87"/>
      <c r="F292" s="87"/>
    </row>
    <row r="293">
      <c r="A293" s="87"/>
      <c r="B293" s="87"/>
      <c r="C293" s="87"/>
      <c r="D293" s="87"/>
      <c r="E293" s="87"/>
      <c r="F293" s="87"/>
    </row>
    <row r="294">
      <c r="A294" s="87"/>
      <c r="B294" s="87"/>
      <c r="C294" s="87"/>
      <c r="D294" s="87"/>
      <c r="E294" s="87"/>
      <c r="F294" s="87"/>
    </row>
    <row r="295">
      <c r="A295" s="87"/>
      <c r="B295" s="87"/>
      <c r="C295" s="87"/>
      <c r="D295" s="87"/>
      <c r="E295" s="87"/>
      <c r="F295" s="87"/>
    </row>
    <row r="296">
      <c r="A296" s="87"/>
      <c r="B296" s="87"/>
      <c r="C296" s="87"/>
      <c r="D296" s="87"/>
      <c r="E296" s="87"/>
      <c r="F296" s="87"/>
    </row>
    <row r="297">
      <c r="A297" s="87"/>
      <c r="B297" s="87"/>
      <c r="C297" s="87"/>
      <c r="D297" s="87"/>
      <c r="E297" s="87"/>
      <c r="F297" s="87"/>
    </row>
    <row r="298">
      <c r="A298" s="87"/>
      <c r="B298" s="87"/>
      <c r="C298" s="87"/>
      <c r="D298" s="87"/>
      <c r="E298" s="87"/>
      <c r="F298" s="87"/>
    </row>
    <row r="299">
      <c r="A299" s="87"/>
      <c r="B299" s="87"/>
      <c r="C299" s="87"/>
      <c r="D299" s="87"/>
      <c r="E299" s="87"/>
      <c r="F299" s="87"/>
    </row>
    <row r="300">
      <c r="A300" s="87"/>
      <c r="B300" s="87"/>
      <c r="C300" s="87"/>
      <c r="D300" s="87"/>
      <c r="E300" s="87"/>
      <c r="F300" s="87"/>
    </row>
    <row r="301">
      <c r="A301" s="87"/>
      <c r="B301" s="87"/>
      <c r="C301" s="87"/>
      <c r="D301" s="87"/>
      <c r="E301" s="87"/>
      <c r="F301" s="87"/>
    </row>
    <row r="302">
      <c r="A302" s="87"/>
      <c r="B302" s="87"/>
      <c r="C302" s="87"/>
      <c r="D302" s="87"/>
      <c r="E302" s="87"/>
      <c r="F302" s="87"/>
    </row>
    <row r="303">
      <c r="A303" s="87"/>
      <c r="B303" s="87"/>
      <c r="C303" s="87"/>
      <c r="D303" s="87"/>
      <c r="E303" s="87"/>
      <c r="F303" s="87"/>
    </row>
    <row r="304">
      <c r="A304" s="87"/>
      <c r="B304" s="87"/>
      <c r="C304" s="87"/>
      <c r="D304" s="87"/>
      <c r="E304" s="87"/>
      <c r="F304" s="87"/>
    </row>
    <row r="305">
      <c r="A305" s="87"/>
      <c r="B305" s="87"/>
      <c r="C305" s="87"/>
      <c r="D305" s="87"/>
      <c r="E305" s="87"/>
      <c r="F305" s="87"/>
    </row>
    <row r="306">
      <c r="A306" s="87"/>
      <c r="B306" s="87"/>
      <c r="C306" s="87"/>
      <c r="D306" s="87"/>
      <c r="E306" s="87"/>
      <c r="F306" s="87"/>
    </row>
    <row r="307">
      <c r="A307" s="87"/>
      <c r="B307" s="87"/>
      <c r="C307" s="87"/>
      <c r="D307" s="87"/>
      <c r="E307" s="87"/>
      <c r="F307" s="87"/>
    </row>
    <row r="308">
      <c r="A308" s="87"/>
      <c r="B308" s="87"/>
      <c r="C308" s="87"/>
      <c r="D308" s="87"/>
      <c r="E308" s="87"/>
      <c r="F308" s="87"/>
    </row>
    <row r="309">
      <c r="A309" s="87"/>
      <c r="B309" s="87"/>
      <c r="C309" s="87"/>
      <c r="D309" s="87"/>
      <c r="E309" s="87"/>
      <c r="F309" s="87"/>
    </row>
    <row r="310">
      <c r="A310" s="87"/>
      <c r="B310" s="87"/>
      <c r="C310" s="87"/>
      <c r="D310" s="87"/>
      <c r="E310" s="87"/>
      <c r="F310" s="87"/>
    </row>
    <row r="311">
      <c r="A311" s="87"/>
      <c r="B311" s="87"/>
      <c r="C311" s="87"/>
      <c r="D311" s="87"/>
      <c r="E311" s="87"/>
      <c r="F311" s="87"/>
    </row>
    <row r="312">
      <c r="A312" s="87"/>
      <c r="B312" s="87"/>
      <c r="C312" s="87"/>
      <c r="D312" s="87"/>
      <c r="E312" s="87"/>
      <c r="F312" s="87"/>
    </row>
    <row r="313">
      <c r="A313" s="87"/>
      <c r="B313" s="87"/>
      <c r="C313" s="87"/>
      <c r="D313" s="87"/>
      <c r="E313" s="87"/>
      <c r="F313" s="87"/>
    </row>
    <row r="314">
      <c r="A314" s="87"/>
      <c r="B314" s="87"/>
      <c r="C314" s="87"/>
      <c r="D314" s="87"/>
      <c r="E314" s="87"/>
      <c r="F314" s="87"/>
    </row>
    <row r="315">
      <c r="A315" s="87"/>
      <c r="B315" s="87"/>
      <c r="C315" s="87"/>
      <c r="D315" s="87"/>
      <c r="E315" s="87"/>
      <c r="F315" s="87"/>
    </row>
    <row r="316">
      <c r="A316" s="87"/>
      <c r="B316" s="87"/>
      <c r="C316" s="87"/>
      <c r="D316" s="87"/>
      <c r="E316" s="87"/>
      <c r="F316" s="87"/>
    </row>
    <row r="317">
      <c r="A317" s="87"/>
      <c r="B317" s="87"/>
      <c r="C317" s="87"/>
      <c r="D317" s="87"/>
      <c r="E317" s="87"/>
      <c r="F317" s="87"/>
    </row>
    <row r="318">
      <c r="A318" s="87"/>
      <c r="B318" s="87"/>
      <c r="C318" s="87"/>
      <c r="D318" s="87"/>
      <c r="E318" s="87"/>
      <c r="F318" s="87"/>
    </row>
    <row r="319">
      <c r="A319" s="87"/>
      <c r="B319" s="87"/>
      <c r="C319" s="87"/>
      <c r="D319" s="87"/>
      <c r="E319" s="87"/>
      <c r="F319" s="87"/>
    </row>
    <row r="320">
      <c r="A320" s="87"/>
      <c r="B320" s="87"/>
      <c r="C320" s="87"/>
      <c r="D320" s="87"/>
      <c r="E320" s="87"/>
      <c r="F320" s="87"/>
    </row>
    <row r="321">
      <c r="A321" s="87"/>
      <c r="B321" s="87"/>
      <c r="C321" s="87"/>
      <c r="D321" s="87"/>
      <c r="E321" s="87"/>
      <c r="F321" s="87"/>
    </row>
    <row r="322">
      <c r="A322" s="87"/>
      <c r="B322" s="87"/>
      <c r="C322" s="87"/>
      <c r="D322" s="87"/>
      <c r="E322" s="87"/>
      <c r="F322" s="87"/>
    </row>
    <row r="323">
      <c r="A323" s="87"/>
      <c r="B323" s="87"/>
      <c r="C323" s="87"/>
      <c r="D323" s="87"/>
      <c r="E323" s="87"/>
      <c r="F323" s="87"/>
    </row>
    <row r="324">
      <c r="A324" s="87"/>
      <c r="B324" s="87"/>
      <c r="C324" s="87"/>
      <c r="D324" s="87"/>
      <c r="E324" s="87"/>
      <c r="F324" s="87"/>
    </row>
    <row r="325">
      <c r="A325" s="87"/>
      <c r="B325" s="87"/>
      <c r="C325" s="87"/>
      <c r="D325" s="87"/>
      <c r="E325" s="87"/>
      <c r="F325" s="87"/>
    </row>
    <row r="326">
      <c r="A326" s="87"/>
      <c r="B326" s="87"/>
      <c r="C326" s="87"/>
      <c r="D326" s="87"/>
      <c r="E326" s="87"/>
      <c r="F326" s="87"/>
    </row>
    <row r="327">
      <c r="A327" s="87"/>
      <c r="B327" s="87"/>
      <c r="C327" s="87"/>
      <c r="D327" s="87"/>
      <c r="E327" s="87"/>
      <c r="F327" s="87"/>
    </row>
    <row r="328">
      <c r="A328" s="87"/>
      <c r="B328" s="87"/>
      <c r="C328" s="87"/>
      <c r="D328" s="87"/>
      <c r="E328" s="87"/>
      <c r="F328" s="87"/>
    </row>
    <row r="329">
      <c r="A329" s="87"/>
      <c r="B329" s="87"/>
      <c r="C329" s="87"/>
      <c r="D329" s="87"/>
      <c r="E329" s="87"/>
      <c r="F329" s="87"/>
    </row>
    <row r="330">
      <c r="A330" s="87"/>
      <c r="B330" s="87"/>
      <c r="C330" s="87"/>
      <c r="D330" s="87"/>
      <c r="E330" s="87"/>
      <c r="F330" s="87"/>
    </row>
    <row r="331">
      <c r="A331" s="87"/>
      <c r="B331" s="87"/>
      <c r="C331" s="87"/>
      <c r="D331" s="87"/>
      <c r="E331" s="87"/>
      <c r="F331" s="87"/>
    </row>
    <row r="332">
      <c r="A332" s="87"/>
      <c r="B332" s="87"/>
      <c r="C332" s="87"/>
      <c r="D332" s="87"/>
      <c r="E332" s="87"/>
      <c r="F332" s="87"/>
    </row>
    <row r="333">
      <c r="A333" s="87"/>
      <c r="B333" s="87"/>
      <c r="C333" s="87"/>
      <c r="D333" s="87"/>
      <c r="E333" s="87"/>
      <c r="F333" s="87"/>
    </row>
    <row r="334">
      <c r="A334" s="87"/>
      <c r="B334" s="87"/>
      <c r="C334" s="87"/>
      <c r="D334" s="87"/>
      <c r="E334" s="87"/>
      <c r="F334" s="87"/>
    </row>
    <row r="335">
      <c r="A335" s="87"/>
      <c r="B335" s="87"/>
      <c r="C335" s="87"/>
      <c r="D335" s="87"/>
      <c r="E335" s="87"/>
      <c r="F335" s="87"/>
    </row>
    <row r="336">
      <c r="A336" s="87"/>
      <c r="B336" s="87"/>
      <c r="C336" s="87"/>
      <c r="D336" s="87"/>
      <c r="E336" s="87"/>
      <c r="F336" s="87"/>
    </row>
    <row r="337">
      <c r="A337" s="87"/>
      <c r="B337" s="87"/>
      <c r="C337" s="87"/>
      <c r="D337" s="87"/>
      <c r="E337" s="87"/>
      <c r="F337" s="87"/>
    </row>
    <row r="338">
      <c r="A338" s="87"/>
      <c r="B338" s="87"/>
      <c r="C338" s="87"/>
      <c r="D338" s="87"/>
      <c r="E338" s="87"/>
      <c r="F338" s="87"/>
    </row>
    <row r="339">
      <c r="A339" s="87"/>
      <c r="B339" s="87"/>
      <c r="C339" s="87"/>
      <c r="D339" s="87"/>
      <c r="E339" s="87"/>
      <c r="F339" s="87"/>
    </row>
    <row r="340">
      <c r="A340" s="87"/>
      <c r="B340" s="87"/>
      <c r="C340" s="87"/>
      <c r="D340" s="87"/>
      <c r="E340" s="87"/>
      <c r="F340" s="87"/>
    </row>
    <row r="341">
      <c r="A341" s="87"/>
      <c r="B341" s="87"/>
      <c r="C341" s="87"/>
      <c r="D341" s="87"/>
      <c r="E341" s="87"/>
      <c r="F341" s="87"/>
    </row>
    <row r="342">
      <c r="A342" s="87"/>
      <c r="B342" s="87"/>
      <c r="C342" s="87"/>
      <c r="D342" s="87"/>
      <c r="E342" s="87"/>
      <c r="F342" s="87"/>
    </row>
    <row r="343">
      <c r="A343" s="87"/>
      <c r="B343" s="87"/>
      <c r="C343" s="87"/>
      <c r="D343" s="87"/>
      <c r="E343" s="87"/>
      <c r="F343" s="87"/>
    </row>
    <row r="344">
      <c r="A344" s="87"/>
      <c r="B344" s="87"/>
      <c r="C344" s="87"/>
      <c r="D344" s="87"/>
      <c r="E344" s="87"/>
      <c r="F344" s="87"/>
    </row>
    <row r="345">
      <c r="A345" s="87"/>
      <c r="B345" s="87"/>
      <c r="C345" s="87"/>
      <c r="D345" s="87"/>
      <c r="E345" s="87"/>
      <c r="F345" s="87"/>
    </row>
    <row r="346">
      <c r="A346" s="87"/>
      <c r="B346" s="87"/>
      <c r="C346" s="87"/>
      <c r="D346" s="87"/>
      <c r="E346" s="87"/>
      <c r="F346" s="87"/>
    </row>
    <row r="347">
      <c r="A347" s="87"/>
      <c r="B347" s="87"/>
      <c r="C347" s="87"/>
      <c r="D347" s="87"/>
      <c r="E347" s="87"/>
      <c r="F347" s="87"/>
    </row>
    <row r="348">
      <c r="A348" s="87"/>
      <c r="B348" s="87"/>
      <c r="C348" s="87"/>
      <c r="D348" s="87"/>
      <c r="E348" s="87"/>
      <c r="F348" s="87"/>
    </row>
    <row r="349">
      <c r="A349" s="87"/>
      <c r="B349" s="87"/>
      <c r="C349" s="87"/>
      <c r="D349" s="87"/>
      <c r="E349" s="87"/>
      <c r="F349" s="87"/>
    </row>
    <row r="350">
      <c r="A350" s="87"/>
      <c r="B350" s="87"/>
      <c r="C350" s="87"/>
      <c r="D350" s="87"/>
      <c r="E350" s="87"/>
      <c r="F350" s="87"/>
    </row>
    <row r="351">
      <c r="A351" s="87"/>
      <c r="B351" s="87"/>
      <c r="C351" s="87"/>
      <c r="D351" s="87"/>
      <c r="E351" s="87"/>
      <c r="F351" s="87"/>
    </row>
    <row r="352">
      <c r="A352" s="87"/>
      <c r="B352" s="87"/>
      <c r="C352" s="87"/>
      <c r="D352" s="87"/>
      <c r="E352" s="87"/>
      <c r="F352" s="87"/>
    </row>
    <row r="353">
      <c r="A353" s="87"/>
      <c r="B353" s="87"/>
      <c r="C353" s="87"/>
      <c r="D353" s="87"/>
      <c r="E353" s="87"/>
      <c r="F353" s="87"/>
    </row>
    <row r="354">
      <c r="A354" s="87"/>
      <c r="B354" s="87"/>
      <c r="C354" s="87"/>
      <c r="D354" s="87"/>
      <c r="E354" s="87"/>
      <c r="F354" s="87"/>
    </row>
    <row r="355">
      <c r="A355" s="87"/>
      <c r="B355" s="87"/>
      <c r="C355" s="87"/>
      <c r="D355" s="87"/>
      <c r="E355" s="87"/>
      <c r="F355" s="87"/>
    </row>
    <row r="356">
      <c r="A356" s="87"/>
      <c r="B356" s="87"/>
      <c r="C356" s="87"/>
      <c r="D356" s="87"/>
      <c r="E356" s="87"/>
      <c r="F356" s="87"/>
    </row>
    <row r="357">
      <c r="A357" s="87"/>
      <c r="B357" s="87"/>
      <c r="C357" s="87"/>
      <c r="D357" s="87"/>
      <c r="E357" s="87"/>
      <c r="F357" s="87"/>
    </row>
    <row r="358">
      <c r="A358" s="87"/>
      <c r="B358" s="87"/>
      <c r="C358" s="87"/>
      <c r="D358" s="87"/>
      <c r="E358" s="87"/>
      <c r="F358" s="87"/>
    </row>
    <row r="359">
      <c r="A359" s="87"/>
      <c r="B359" s="87"/>
      <c r="C359" s="87"/>
      <c r="D359" s="87"/>
      <c r="E359" s="87"/>
      <c r="F359" s="87"/>
    </row>
    <row r="360">
      <c r="A360" s="87"/>
      <c r="B360" s="87"/>
      <c r="C360" s="87"/>
      <c r="D360" s="87"/>
      <c r="E360" s="87"/>
      <c r="F360" s="87"/>
    </row>
    <row r="361">
      <c r="A361" s="87"/>
      <c r="B361" s="87"/>
      <c r="C361" s="87"/>
      <c r="D361" s="87"/>
      <c r="E361" s="87"/>
      <c r="F361" s="87"/>
    </row>
    <row r="362">
      <c r="A362" s="87"/>
      <c r="B362" s="87"/>
      <c r="C362" s="87"/>
      <c r="D362" s="87"/>
      <c r="E362" s="87"/>
      <c r="F362" s="87"/>
    </row>
    <row r="363">
      <c r="A363" s="87"/>
      <c r="B363" s="87"/>
      <c r="C363" s="87"/>
      <c r="D363" s="87"/>
      <c r="E363" s="87"/>
      <c r="F363" s="87"/>
    </row>
    <row r="364">
      <c r="A364" s="87"/>
      <c r="B364" s="87"/>
      <c r="C364" s="87"/>
      <c r="D364" s="87"/>
      <c r="E364" s="87"/>
      <c r="F364" s="87"/>
    </row>
    <row r="365">
      <c r="A365" s="87"/>
      <c r="B365" s="87"/>
      <c r="C365" s="87"/>
      <c r="D365" s="87"/>
      <c r="E365" s="87"/>
      <c r="F365" s="87"/>
    </row>
    <row r="366">
      <c r="A366" s="87"/>
      <c r="B366" s="87"/>
      <c r="C366" s="87"/>
      <c r="D366" s="87"/>
      <c r="E366" s="87"/>
      <c r="F366" s="87"/>
    </row>
    <row r="367">
      <c r="A367" s="87"/>
      <c r="B367" s="87"/>
      <c r="C367" s="87"/>
      <c r="D367" s="87"/>
      <c r="E367" s="87"/>
      <c r="F367" s="87"/>
    </row>
    <row r="368">
      <c r="A368" s="87"/>
      <c r="B368" s="87"/>
      <c r="C368" s="87"/>
      <c r="D368" s="87"/>
      <c r="E368" s="87"/>
      <c r="F368" s="87"/>
    </row>
    <row r="369">
      <c r="A369" s="87"/>
      <c r="B369" s="87"/>
      <c r="C369" s="87"/>
      <c r="D369" s="87"/>
      <c r="E369" s="87"/>
      <c r="F369" s="87"/>
    </row>
    <row r="370">
      <c r="A370" s="87"/>
      <c r="B370" s="87"/>
      <c r="C370" s="87"/>
      <c r="D370" s="87"/>
      <c r="E370" s="87"/>
      <c r="F370" s="87"/>
    </row>
    <row r="371">
      <c r="A371" s="87"/>
      <c r="B371" s="87"/>
      <c r="C371" s="87"/>
      <c r="D371" s="87"/>
      <c r="E371" s="87"/>
      <c r="F371" s="87"/>
    </row>
    <row r="372">
      <c r="A372" s="87"/>
      <c r="B372" s="87"/>
      <c r="C372" s="87"/>
      <c r="D372" s="87"/>
      <c r="E372" s="87"/>
      <c r="F372" s="87"/>
    </row>
    <row r="373">
      <c r="A373" s="87"/>
      <c r="B373" s="87"/>
      <c r="C373" s="87"/>
      <c r="D373" s="87"/>
      <c r="E373" s="87"/>
      <c r="F373" s="87"/>
    </row>
    <row r="374">
      <c r="A374" s="87"/>
      <c r="B374" s="87"/>
      <c r="C374" s="87"/>
      <c r="D374" s="87"/>
      <c r="E374" s="87"/>
      <c r="F374" s="87"/>
    </row>
    <row r="375">
      <c r="A375" s="87"/>
      <c r="B375" s="87"/>
      <c r="C375" s="87"/>
      <c r="D375" s="87"/>
      <c r="E375" s="87"/>
      <c r="F375" s="87"/>
    </row>
    <row r="376">
      <c r="A376" s="87"/>
      <c r="B376" s="87"/>
      <c r="C376" s="87"/>
      <c r="D376" s="87"/>
      <c r="E376" s="87"/>
      <c r="F376" s="87"/>
    </row>
    <row r="377">
      <c r="A377" s="87"/>
      <c r="B377" s="87"/>
      <c r="C377" s="87"/>
      <c r="D377" s="87"/>
      <c r="E377" s="87"/>
      <c r="F377" s="87"/>
    </row>
    <row r="378">
      <c r="A378" s="87"/>
      <c r="B378" s="87"/>
      <c r="C378" s="87"/>
      <c r="D378" s="87"/>
      <c r="E378" s="87"/>
      <c r="F378" s="87"/>
    </row>
    <row r="379">
      <c r="A379" s="87"/>
      <c r="B379" s="87"/>
      <c r="C379" s="87"/>
      <c r="D379" s="87"/>
      <c r="E379" s="87"/>
      <c r="F379" s="87"/>
    </row>
    <row r="380">
      <c r="A380" s="87"/>
      <c r="B380" s="87"/>
      <c r="C380" s="87"/>
      <c r="D380" s="87"/>
      <c r="E380" s="87"/>
      <c r="F380" s="87"/>
    </row>
    <row r="381">
      <c r="A381" s="87"/>
      <c r="B381" s="87"/>
      <c r="C381" s="87"/>
      <c r="D381" s="87"/>
      <c r="E381" s="87"/>
      <c r="F381" s="87"/>
    </row>
    <row r="382">
      <c r="A382" s="87"/>
      <c r="B382" s="87"/>
      <c r="C382" s="87"/>
      <c r="D382" s="87"/>
      <c r="E382" s="87"/>
      <c r="F382" s="87"/>
    </row>
    <row r="383">
      <c r="A383" s="87"/>
      <c r="B383" s="87"/>
      <c r="C383" s="87"/>
      <c r="D383" s="87"/>
      <c r="E383" s="87"/>
      <c r="F383" s="87"/>
    </row>
    <row r="384">
      <c r="A384" s="87"/>
      <c r="B384" s="87"/>
      <c r="C384" s="87"/>
      <c r="D384" s="87"/>
      <c r="E384" s="87"/>
      <c r="F384" s="87"/>
    </row>
    <row r="385">
      <c r="A385" s="87"/>
      <c r="B385" s="87"/>
      <c r="C385" s="87"/>
      <c r="D385" s="87"/>
      <c r="E385" s="87"/>
      <c r="F385" s="87"/>
    </row>
    <row r="386">
      <c r="A386" s="87"/>
      <c r="B386" s="87"/>
      <c r="C386" s="87"/>
      <c r="D386" s="87"/>
      <c r="E386" s="87"/>
      <c r="F386" s="87"/>
    </row>
    <row r="387">
      <c r="A387" s="87"/>
      <c r="B387" s="87"/>
      <c r="C387" s="87"/>
      <c r="D387" s="87"/>
      <c r="E387" s="87"/>
      <c r="F387" s="87"/>
    </row>
    <row r="388">
      <c r="A388" s="87"/>
      <c r="B388" s="87"/>
      <c r="C388" s="87"/>
      <c r="D388" s="87"/>
      <c r="E388" s="87"/>
      <c r="F388" s="87"/>
    </row>
    <row r="389">
      <c r="A389" s="87"/>
      <c r="B389" s="87"/>
      <c r="C389" s="87"/>
      <c r="D389" s="87"/>
      <c r="E389" s="87"/>
      <c r="F389" s="87"/>
    </row>
    <row r="390">
      <c r="A390" s="87"/>
      <c r="B390" s="87"/>
      <c r="C390" s="87"/>
      <c r="D390" s="87"/>
      <c r="E390" s="87"/>
      <c r="F390" s="87"/>
    </row>
    <row r="391">
      <c r="A391" s="87"/>
      <c r="B391" s="87"/>
      <c r="C391" s="87"/>
      <c r="D391" s="87"/>
      <c r="E391" s="87"/>
      <c r="F391" s="87"/>
    </row>
    <row r="392">
      <c r="A392" s="87"/>
      <c r="B392" s="87"/>
      <c r="C392" s="87"/>
      <c r="D392" s="87"/>
      <c r="E392" s="87"/>
      <c r="F392" s="87"/>
    </row>
    <row r="393">
      <c r="A393" s="87"/>
      <c r="B393" s="87"/>
      <c r="C393" s="87"/>
      <c r="D393" s="87"/>
      <c r="E393" s="87"/>
      <c r="F393" s="87"/>
    </row>
    <row r="394">
      <c r="A394" s="87"/>
      <c r="B394" s="87"/>
      <c r="C394" s="87"/>
      <c r="D394" s="87"/>
      <c r="E394" s="87"/>
      <c r="F394" s="87"/>
    </row>
    <row r="395">
      <c r="A395" s="87"/>
      <c r="B395" s="87"/>
      <c r="C395" s="87"/>
      <c r="D395" s="87"/>
      <c r="E395" s="87"/>
      <c r="F395" s="87"/>
    </row>
    <row r="396">
      <c r="A396" s="87"/>
      <c r="B396" s="87"/>
      <c r="C396" s="87"/>
      <c r="D396" s="87"/>
      <c r="E396" s="87"/>
      <c r="F396" s="87"/>
    </row>
    <row r="397">
      <c r="A397" s="87"/>
      <c r="B397" s="87"/>
      <c r="C397" s="87"/>
      <c r="D397" s="87"/>
      <c r="E397" s="87"/>
      <c r="F397" s="87"/>
    </row>
    <row r="398">
      <c r="A398" s="87"/>
      <c r="B398" s="87"/>
      <c r="C398" s="87"/>
      <c r="D398" s="87"/>
      <c r="E398" s="87"/>
      <c r="F398" s="87"/>
    </row>
    <row r="399">
      <c r="A399" s="87"/>
      <c r="B399" s="87"/>
      <c r="C399" s="87"/>
      <c r="D399" s="87"/>
      <c r="E399" s="87"/>
      <c r="F399" s="87"/>
    </row>
    <row r="400">
      <c r="A400" s="87"/>
      <c r="B400" s="87"/>
      <c r="C400" s="87"/>
      <c r="D400" s="87"/>
      <c r="E400" s="87"/>
      <c r="F400" s="87"/>
    </row>
    <row r="401">
      <c r="A401" s="87"/>
      <c r="B401" s="87"/>
      <c r="C401" s="87"/>
      <c r="D401" s="87"/>
      <c r="E401" s="87"/>
      <c r="F401" s="87"/>
    </row>
    <row r="402">
      <c r="A402" s="87"/>
      <c r="B402" s="87"/>
      <c r="C402" s="87"/>
      <c r="D402" s="87"/>
      <c r="E402" s="87"/>
      <c r="F402" s="87"/>
    </row>
    <row r="403">
      <c r="A403" s="87"/>
      <c r="B403" s="87"/>
      <c r="C403" s="87"/>
      <c r="D403" s="87"/>
      <c r="E403" s="87"/>
      <c r="F403" s="87"/>
    </row>
    <row r="404">
      <c r="A404" s="87"/>
      <c r="B404" s="87"/>
      <c r="C404" s="87"/>
      <c r="D404" s="87"/>
      <c r="E404" s="87"/>
      <c r="F404" s="87"/>
    </row>
    <row r="405">
      <c r="A405" s="87"/>
      <c r="B405" s="87"/>
      <c r="C405" s="87"/>
      <c r="D405" s="87"/>
      <c r="E405" s="87"/>
      <c r="F405" s="87"/>
    </row>
    <row r="406">
      <c r="A406" s="87"/>
      <c r="B406" s="87"/>
      <c r="C406" s="87"/>
      <c r="D406" s="87"/>
      <c r="E406" s="87"/>
      <c r="F406" s="87"/>
    </row>
    <row r="407">
      <c r="A407" s="87"/>
      <c r="B407" s="87"/>
      <c r="C407" s="87"/>
      <c r="D407" s="87"/>
      <c r="E407" s="87"/>
      <c r="F407" s="87"/>
    </row>
    <row r="408">
      <c r="A408" s="87"/>
      <c r="B408" s="87"/>
      <c r="C408" s="87"/>
      <c r="D408" s="87"/>
      <c r="E408" s="87"/>
      <c r="F408" s="87"/>
    </row>
    <row r="409">
      <c r="A409" s="87"/>
      <c r="B409" s="87"/>
      <c r="C409" s="87"/>
      <c r="D409" s="87"/>
      <c r="E409" s="87"/>
      <c r="F409" s="87"/>
    </row>
    <row r="410">
      <c r="A410" s="87"/>
      <c r="B410" s="87"/>
      <c r="C410" s="87"/>
      <c r="D410" s="87"/>
      <c r="E410" s="87"/>
      <c r="F410" s="87"/>
    </row>
    <row r="411">
      <c r="A411" s="87"/>
      <c r="B411" s="87"/>
      <c r="C411" s="87"/>
      <c r="D411" s="87"/>
      <c r="E411" s="87"/>
      <c r="F411" s="87"/>
    </row>
    <row r="412">
      <c r="A412" s="87"/>
      <c r="B412" s="87"/>
      <c r="C412" s="87"/>
      <c r="D412" s="87"/>
      <c r="E412" s="87"/>
      <c r="F412" s="87"/>
    </row>
    <row r="413">
      <c r="A413" s="87"/>
      <c r="B413" s="87"/>
      <c r="C413" s="87"/>
      <c r="D413" s="87"/>
      <c r="E413" s="87"/>
      <c r="F413" s="87"/>
    </row>
    <row r="414">
      <c r="A414" s="87"/>
      <c r="B414" s="87"/>
      <c r="C414" s="87"/>
      <c r="D414" s="87"/>
      <c r="E414" s="87"/>
      <c r="F414" s="87"/>
    </row>
    <row r="415">
      <c r="A415" s="87"/>
      <c r="B415" s="87"/>
      <c r="C415" s="87"/>
      <c r="D415" s="87"/>
      <c r="E415" s="87"/>
      <c r="F415" s="87"/>
    </row>
    <row r="416">
      <c r="A416" s="87"/>
      <c r="B416" s="87"/>
      <c r="C416" s="87"/>
      <c r="D416" s="87"/>
      <c r="E416" s="87"/>
      <c r="F416" s="87"/>
    </row>
    <row r="417">
      <c r="A417" s="87"/>
      <c r="B417" s="87"/>
      <c r="C417" s="87"/>
      <c r="D417" s="87"/>
      <c r="E417" s="87"/>
      <c r="F417" s="87"/>
    </row>
    <row r="418">
      <c r="A418" s="87"/>
      <c r="B418" s="87"/>
      <c r="C418" s="87"/>
      <c r="D418" s="87"/>
      <c r="E418" s="87"/>
      <c r="F418" s="87"/>
    </row>
    <row r="419">
      <c r="A419" s="87"/>
      <c r="B419" s="87"/>
      <c r="C419" s="87"/>
      <c r="D419" s="87"/>
      <c r="E419" s="87"/>
      <c r="F419" s="87"/>
    </row>
    <row r="420">
      <c r="A420" s="87"/>
      <c r="B420" s="87"/>
      <c r="C420" s="87"/>
      <c r="D420" s="87"/>
      <c r="E420" s="87"/>
      <c r="F420" s="87"/>
    </row>
    <row r="421">
      <c r="A421" s="87"/>
      <c r="B421" s="87"/>
      <c r="C421" s="87"/>
      <c r="D421" s="87"/>
      <c r="E421" s="87"/>
      <c r="F421" s="87"/>
    </row>
    <row r="422">
      <c r="A422" s="87"/>
      <c r="B422" s="87"/>
      <c r="C422" s="87"/>
      <c r="D422" s="87"/>
      <c r="E422" s="87"/>
      <c r="F422" s="87"/>
    </row>
    <row r="423">
      <c r="A423" s="87"/>
      <c r="B423" s="87"/>
      <c r="C423" s="87"/>
      <c r="D423" s="87"/>
      <c r="E423" s="87"/>
      <c r="F423" s="87"/>
    </row>
    <row r="424">
      <c r="A424" s="87"/>
      <c r="B424" s="87"/>
      <c r="C424" s="87"/>
      <c r="D424" s="87"/>
      <c r="E424" s="87"/>
      <c r="F424" s="87"/>
    </row>
    <row r="425">
      <c r="A425" s="87"/>
      <c r="B425" s="87"/>
      <c r="C425" s="87"/>
      <c r="D425" s="87"/>
      <c r="E425" s="87"/>
      <c r="F425" s="87"/>
    </row>
    <row r="426">
      <c r="A426" s="87"/>
      <c r="B426" s="87"/>
      <c r="C426" s="87"/>
      <c r="D426" s="87"/>
      <c r="E426" s="87"/>
      <c r="F426" s="87"/>
    </row>
    <row r="427">
      <c r="A427" s="87"/>
      <c r="B427" s="87"/>
      <c r="C427" s="87"/>
      <c r="D427" s="87"/>
      <c r="E427" s="87"/>
      <c r="F427" s="87"/>
    </row>
    <row r="428">
      <c r="A428" s="87"/>
      <c r="B428" s="87"/>
      <c r="C428" s="87"/>
      <c r="D428" s="87"/>
      <c r="E428" s="87"/>
      <c r="F428" s="87"/>
    </row>
    <row r="429">
      <c r="A429" s="87"/>
      <c r="B429" s="87"/>
      <c r="C429" s="87"/>
      <c r="D429" s="87"/>
      <c r="E429" s="87"/>
      <c r="F429" s="87"/>
    </row>
    <row r="430">
      <c r="A430" s="87"/>
      <c r="B430" s="87"/>
      <c r="C430" s="87"/>
      <c r="D430" s="87"/>
      <c r="E430" s="87"/>
      <c r="F430" s="87"/>
    </row>
    <row r="431">
      <c r="A431" s="87"/>
      <c r="B431" s="87"/>
      <c r="C431" s="87"/>
      <c r="D431" s="87"/>
      <c r="E431" s="87"/>
      <c r="F431" s="87"/>
    </row>
    <row r="432">
      <c r="A432" s="87"/>
      <c r="B432" s="87"/>
      <c r="C432" s="87"/>
      <c r="D432" s="87"/>
      <c r="E432" s="87"/>
      <c r="F432" s="87"/>
    </row>
    <row r="433">
      <c r="A433" s="87"/>
      <c r="B433" s="87"/>
      <c r="C433" s="87"/>
      <c r="D433" s="87"/>
      <c r="E433" s="87"/>
      <c r="F433" s="87"/>
    </row>
    <row r="434">
      <c r="A434" s="87"/>
      <c r="B434" s="87"/>
      <c r="C434" s="87"/>
      <c r="D434" s="87"/>
      <c r="E434" s="87"/>
      <c r="F434" s="87"/>
    </row>
    <row r="435">
      <c r="A435" s="87"/>
      <c r="B435" s="87"/>
      <c r="C435" s="87"/>
      <c r="D435" s="87"/>
      <c r="E435" s="87"/>
      <c r="F435" s="87"/>
    </row>
    <row r="436">
      <c r="A436" s="87"/>
      <c r="B436" s="87"/>
      <c r="C436" s="87"/>
      <c r="D436" s="87"/>
      <c r="E436" s="87"/>
      <c r="F436" s="87"/>
    </row>
    <row r="437">
      <c r="A437" s="87"/>
      <c r="B437" s="87"/>
      <c r="C437" s="87"/>
      <c r="D437" s="87"/>
      <c r="E437" s="87"/>
      <c r="F437" s="87"/>
    </row>
    <row r="438">
      <c r="A438" s="87"/>
      <c r="B438" s="87"/>
      <c r="C438" s="87"/>
      <c r="D438" s="87"/>
      <c r="E438" s="87"/>
      <c r="F438" s="87"/>
    </row>
    <row r="439">
      <c r="A439" s="87"/>
      <c r="B439" s="87"/>
      <c r="C439" s="87"/>
      <c r="D439" s="87"/>
      <c r="E439" s="87"/>
      <c r="F439" s="87"/>
    </row>
    <row r="440">
      <c r="A440" s="87"/>
      <c r="B440" s="87"/>
      <c r="C440" s="87"/>
      <c r="D440" s="87"/>
      <c r="E440" s="87"/>
      <c r="F440" s="87"/>
    </row>
    <row r="441">
      <c r="A441" s="87"/>
      <c r="B441" s="87"/>
      <c r="C441" s="87"/>
      <c r="D441" s="87"/>
      <c r="E441" s="87"/>
      <c r="F441" s="87"/>
    </row>
    <row r="442">
      <c r="A442" s="87"/>
      <c r="B442" s="87"/>
      <c r="C442" s="87"/>
      <c r="D442" s="87"/>
      <c r="E442" s="87"/>
      <c r="F442" s="87"/>
    </row>
    <row r="443">
      <c r="A443" s="87"/>
      <c r="B443" s="87"/>
      <c r="C443" s="87"/>
      <c r="D443" s="87"/>
      <c r="E443" s="87"/>
      <c r="F443" s="87"/>
    </row>
    <row r="444">
      <c r="A444" s="87"/>
      <c r="B444" s="87"/>
      <c r="C444" s="87"/>
      <c r="D444" s="87"/>
      <c r="E444" s="87"/>
      <c r="F444" s="87"/>
    </row>
    <row r="445">
      <c r="A445" s="87"/>
      <c r="B445" s="87"/>
      <c r="C445" s="87"/>
      <c r="D445" s="87"/>
      <c r="E445" s="87"/>
      <c r="F445" s="87"/>
    </row>
    <row r="446">
      <c r="A446" s="87"/>
      <c r="B446" s="87"/>
      <c r="C446" s="87"/>
      <c r="D446" s="87"/>
      <c r="E446" s="87"/>
      <c r="F446" s="87"/>
    </row>
    <row r="447">
      <c r="A447" s="87"/>
      <c r="B447" s="87"/>
      <c r="C447" s="87"/>
      <c r="D447" s="87"/>
      <c r="E447" s="87"/>
      <c r="F447" s="87"/>
    </row>
    <row r="448">
      <c r="A448" s="87"/>
      <c r="B448" s="87"/>
      <c r="C448" s="87"/>
      <c r="D448" s="87"/>
      <c r="E448" s="87"/>
      <c r="F448" s="87"/>
    </row>
    <row r="449">
      <c r="A449" s="87"/>
      <c r="B449" s="87"/>
      <c r="C449" s="87"/>
      <c r="D449" s="87"/>
      <c r="E449" s="87"/>
      <c r="F449" s="87"/>
    </row>
    <row r="450">
      <c r="A450" s="87"/>
      <c r="B450" s="87"/>
      <c r="C450" s="87"/>
      <c r="D450" s="87"/>
      <c r="E450" s="87"/>
      <c r="F450" s="87"/>
    </row>
    <row r="451">
      <c r="A451" s="87"/>
      <c r="B451" s="87"/>
      <c r="C451" s="87"/>
      <c r="D451" s="87"/>
      <c r="E451" s="87"/>
      <c r="F451" s="87"/>
    </row>
    <row r="452">
      <c r="A452" s="87"/>
      <c r="B452" s="87"/>
      <c r="C452" s="87"/>
      <c r="D452" s="87"/>
      <c r="E452" s="87"/>
      <c r="F452" s="87"/>
    </row>
    <row r="453">
      <c r="A453" s="87"/>
      <c r="B453" s="87"/>
      <c r="C453" s="87"/>
      <c r="D453" s="87"/>
      <c r="E453" s="87"/>
      <c r="F453" s="87"/>
    </row>
    <row r="454">
      <c r="A454" s="87"/>
      <c r="B454" s="87"/>
      <c r="C454" s="87"/>
      <c r="D454" s="87"/>
      <c r="E454" s="87"/>
      <c r="F454" s="87"/>
    </row>
    <row r="455">
      <c r="A455" s="87"/>
      <c r="B455" s="87"/>
      <c r="C455" s="87"/>
      <c r="D455" s="87"/>
      <c r="E455" s="87"/>
      <c r="F455" s="87"/>
    </row>
    <row r="456">
      <c r="A456" s="87"/>
      <c r="B456" s="87"/>
      <c r="C456" s="87"/>
      <c r="D456" s="87"/>
      <c r="E456" s="87"/>
      <c r="F456" s="87"/>
    </row>
    <row r="457">
      <c r="A457" s="87"/>
      <c r="B457" s="87"/>
      <c r="C457" s="87"/>
      <c r="D457" s="87"/>
      <c r="E457" s="87"/>
      <c r="F457" s="87"/>
    </row>
    <row r="458">
      <c r="A458" s="87"/>
      <c r="B458" s="87"/>
      <c r="C458" s="87"/>
      <c r="D458" s="87"/>
      <c r="E458" s="87"/>
      <c r="F458" s="87"/>
    </row>
    <row r="459">
      <c r="A459" s="87"/>
      <c r="B459" s="87"/>
      <c r="C459" s="87"/>
      <c r="D459" s="87"/>
      <c r="E459" s="87"/>
      <c r="F459" s="87"/>
    </row>
    <row r="460">
      <c r="A460" s="87"/>
      <c r="B460" s="87"/>
      <c r="C460" s="87"/>
      <c r="D460" s="87"/>
      <c r="E460" s="87"/>
      <c r="F460" s="87"/>
    </row>
    <row r="461">
      <c r="A461" s="87"/>
      <c r="B461" s="87"/>
      <c r="C461" s="87"/>
      <c r="D461" s="87"/>
      <c r="E461" s="87"/>
      <c r="F461" s="87"/>
    </row>
    <row r="462">
      <c r="A462" s="87"/>
      <c r="B462" s="87"/>
      <c r="C462" s="87"/>
      <c r="D462" s="87"/>
      <c r="E462" s="87"/>
      <c r="F462" s="87"/>
    </row>
    <row r="463">
      <c r="A463" s="87"/>
      <c r="B463" s="87"/>
      <c r="C463" s="87"/>
      <c r="D463" s="87"/>
      <c r="E463" s="87"/>
      <c r="F463" s="87"/>
    </row>
    <row r="464">
      <c r="A464" s="87"/>
      <c r="B464" s="87"/>
      <c r="C464" s="87"/>
      <c r="D464" s="87"/>
      <c r="E464" s="87"/>
      <c r="F464" s="87"/>
    </row>
    <row r="465">
      <c r="A465" s="87"/>
      <c r="B465" s="87"/>
      <c r="C465" s="87"/>
      <c r="D465" s="87"/>
      <c r="E465" s="87"/>
      <c r="F465" s="87"/>
    </row>
    <row r="466">
      <c r="A466" s="87"/>
      <c r="B466" s="87"/>
      <c r="C466" s="87"/>
      <c r="D466" s="87"/>
      <c r="E466" s="87"/>
      <c r="F466" s="87"/>
    </row>
    <row r="467">
      <c r="A467" s="87"/>
      <c r="B467" s="87"/>
      <c r="C467" s="87"/>
      <c r="D467" s="87"/>
      <c r="E467" s="87"/>
      <c r="F467" s="87"/>
    </row>
    <row r="468">
      <c r="A468" s="87"/>
      <c r="B468" s="87"/>
      <c r="C468" s="87"/>
      <c r="D468" s="87"/>
      <c r="E468" s="87"/>
      <c r="F468" s="87"/>
    </row>
    <row r="469">
      <c r="A469" s="87"/>
      <c r="B469" s="87"/>
      <c r="C469" s="87"/>
      <c r="D469" s="87"/>
      <c r="E469" s="87"/>
      <c r="F469" s="87"/>
    </row>
    <row r="470">
      <c r="A470" s="87"/>
      <c r="B470" s="87"/>
      <c r="C470" s="87"/>
      <c r="D470" s="87"/>
      <c r="E470" s="87"/>
      <c r="F470" s="87"/>
    </row>
    <row r="471">
      <c r="A471" s="87"/>
      <c r="B471" s="87"/>
      <c r="C471" s="87"/>
      <c r="D471" s="87"/>
      <c r="E471" s="87"/>
      <c r="F471" s="87"/>
    </row>
    <row r="472">
      <c r="A472" s="87"/>
      <c r="B472" s="87"/>
      <c r="C472" s="87"/>
      <c r="D472" s="87"/>
      <c r="E472" s="87"/>
      <c r="F472" s="87"/>
    </row>
    <row r="473">
      <c r="A473" s="87"/>
      <c r="B473" s="87"/>
      <c r="C473" s="87"/>
      <c r="D473" s="87"/>
      <c r="E473" s="87"/>
      <c r="F473" s="87"/>
    </row>
    <row r="474">
      <c r="A474" s="87"/>
      <c r="B474" s="87"/>
      <c r="C474" s="87"/>
      <c r="D474" s="87"/>
      <c r="E474" s="87"/>
      <c r="F474" s="87"/>
    </row>
    <row r="475">
      <c r="A475" s="87"/>
      <c r="B475" s="87"/>
      <c r="C475" s="87"/>
      <c r="D475" s="87"/>
      <c r="E475" s="87"/>
      <c r="F475" s="87"/>
    </row>
    <row r="476">
      <c r="A476" s="87"/>
      <c r="B476" s="87"/>
      <c r="C476" s="87"/>
      <c r="D476" s="87"/>
      <c r="E476" s="87"/>
      <c r="F476" s="87"/>
    </row>
    <row r="477">
      <c r="A477" s="87"/>
      <c r="B477" s="87"/>
      <c r="C477" s="87"/>
      <c r="D477" s="87"/>
      <c r="E477" s="87"/>
      <c r="F477" s="87"/>
    </row>
    <row r="478">
      <c r="A478" s="87"/>
      <c r="B478" s="87"/>
      <c r="C478" s="87"/>
      <c r="D478" s="87"/>
      <c r="E478" s="87"/>
      <c r="F478" s="87"/>
    </row>
    <row r="479">
      <c r="A479" s="87"/>
      <c r="B479" s="87"/>
      <c r="C479" s="87"/>
      <c r="D479" s="87"/>
      <c r="E479" s="87"/>
      <c r="F479" s="87"/>
    </row>
    <row r="480">
      <c r="A480" s="87"/>
      <c r="B480" s="87"/>
      <c r="C480" s="87"/>
      <c r="D480" s="87"/>
      <c r="E480" s="87"/>
      <c r="F480" s="87"/>
    </row>
    <row r="481">
      <c r="A481" s="87"/>
      <c r="B481" s="87"/>
      <c r="C481" s="87"/>
      <c r="D481" s="87"/>
      <c r="E481" s="87"/>
      <c r="F481" s="87"/>
    </row>
    <row r="482">
      <c r="A482" s="87"/>
      <c r="B482" s="87"/>
      <c r="C482" s="87"/>
      <c r="D482" s="87"/>
      <c r="E482" s="87"/>
      <c r="F482" s="87"/>
    </row>
    <row r="483">
      <c r="A483" s="87"/>
      <c r="B483" s="87"/>
      <c r="C483" s="87"/>
      <c r="D483" s="87"/>
      <c r="E483" s="87"/>
      <c r="F483" s="87"/>
    </row>
    <row r="484">
      <c r="A484" s="87"/>
      <c r="B484" s="87"/>
      <c r="C484" s="87"/>
      <c r="D484" s="87"/>
      <c r="E484" s="87"/>
      <c r="F484" s="87"/>
    </row>
    <row r="485">
      <c r="A485" s="87"/>
      <c r="B485" s="87"/>
      <c r="C485" s="87"/>
      <c r="D485" s="87"/>
      <c r="E485" s="87"/>
      <c r="F485" s="87"/>
    </row>
    <row r="486">
      <c r="A486" s="87"/>
      <c r="B486" s="87"/>
      <c r="C486" s="87"/>
      <c r="D486" s="87"/>
      <c r="E486" s="87"/>
      <c r="F486" s="87"/>
    </row>
    <row r="487">
      <c r="A487" s="87"/>
      <c r="B487" s="87"/>
      <c r="C487" s="87"/>
      <c r="D487" s="87"/>
      <c r="E487" s="87"/>
      <c r="F487" s="87"/>
    </row>
    <row r="488">
      <c r="A488" s="87"/>
      <c r="B488" s="87"/>
      <c r="C488" s="87"/>
      <c r="D488" s="87"/>
      <c r="E488" s="87"/>
      <c r="F488" s="87"/>
    </row>
    <row r="489">
      <c r="A489" s="87"/>
      <c r="B489" s="87"/>
      <c r="C489" s="87"/>
      <c r="D489" s="87"/>
      <c r="E489" s="87"/>
      <c r="F489" s="87"/>
    </row>
    <row r="490">
      <c r="A490" s="87"/>
      <c r="B490" s="87"/>
      <c r="C490" s="87"/>
      <c r="D490" s="87"/>
      <c r="E490" s="87"/>
      <c r="F490" s="87"/>
    </row>
    <row r="491">
      <c r="A491" s="87"/>
      <c r="B491" s="87"/>
      <c r="C491" s="87"/>
      <c r="D491" s="87"/>
      <c r="E491" s="87"/>
      <c r="F491" s="87"/>
    </row>
    <row r="492">
      <c r="A492" s="87"/>
      <c r="B492" s="87"/>
      <c r="C492" s="87"/>
      <c r="D492" s="87"/>
      <c r="E492" s="87"/>
      <c r="F492" s="87"/>
    </row>
    <row r="493">
      <c r="A493" s="87"/>
      <c r="B493" s="87"/>
      <c r="C493" s="87"/>
      <c r="D493" s="87"/>
      <c r="E493" s="87"/>
      <c r="F493" s="87"/>
    </row>
    <row r="494">
      <c r="A494" s="87"/>
      <c r="B494" s="87"/>
      <c r="C494" s="87"/>
      <c r="D494" s="87"/>
      <c r="E494" s="87"/>
      <c r="F494" s="87"/>
    </row>
    <row r="495">
      <c r="A495" s="87"/>
      <c r="B495" s="87"/>
      <c r="C495" s="87"/>
      <c r="D495" s="87"/>
      <c r="E495" s="87"/>
      <c r="F495" s="87"/>
    </row>
    <row r="496">
      <c r="A496" s="87"/>
      <c r="B496" s="87"/>
      <c r="C496" s="87"/>
      <c r="D496" s="87"/>
      <c r="E496" s="87"/>
      <c r="F496" s="87"/>
    </row>
    <row r="497">
      <c r="A497" s="87"/>
      <c r="B497" s="87"/>
      <c r="C497" s="87"/>
      <c r="D497" s="87"/>
      <c r="E497" s="87"/>
      <c r="F497" s="87"/>
    </row>
    <row r="498">
      <c r="A498" s="87"/>
      <c r="B498" s="87"/>
      <c r="C498" s="87"/>
      <c r="D498" s="87"/>
      <c r="E498" s="87"/>
      <c r="F498" s="87"/>
    </row>
    <row r="499">
      <c r="A499" s="87"/>
      <c r="B499" s="87"/>
      <c r="C499" s="87"/>
      <c r="D499" s="87"/>
      <c r="E499" s="87"/>
      <c r="F499" s="87"/>
    </row>
    <row r="500">
      <c r="A500" s="87"/>
      <c r="B500" s="87"/>
      <c r="C500" s="87"/>
      <c r="D500" s="87"/>
      <c r="E500" s="87"/>
      <c r="F500" s="87"/>
    </row>
    <row r="501">
      <c r="A501" s="87"/>
      <c r="B501" s="87"/>
      <c r="C501" s="87"/>
      <c r="D501" s="87"/>
      <c r="E501" s="87"/>
      <c r="F501" s="87"/>
    </row>
    <row r="502">
      <c r="A502" s="87"/>
      <c r="B502" s="87"/>
      <c r="C502" s="87"/>
      <c r="D502" s="87"/>
      <c r="E502" s="87"/>
      <c r="F502" s="87"/>
    </row>
    <row r="503">
      <c r="A503" s="87"/>
      <c r="B503" s="87"/>
      <c r="C503" s="87"/>
      <c r="D503" s="87"/>
      <c r="E503" s="87"/>
      <c r="F503" s="87"/>
    </row>
    <row r="504">
      <c r="A504" s="87"/>
      <c r="B504" s="87"/>
      <c r="C504" s="87"/>
      <c r="D504" s="87"/>
      <c r="E504" s="87"/>
      <c r="F504" s="87"/>
    </row>
    <row r="505">
      <c r="A505" s="87"/>
      <c r="B505" s="87"/>
      <c r="C505" s="87"/>
      <c r="D505" s="87"/>
      <c r="E505" s="87"/>
      <c r="F505" s="87"/>
    </row>
    <row r="506">
      <c r="A506" s="87"/>
      <c r="B506" s="87"/>
      <c r="C506" s="87"/>
      <c r="D506" s="87"/>
      <c r="E506" s="87"/>
      <c r="F506" s="87"/>
    </row>
    <row r="507">
      <c r="A507" s="87"/>
      <c r="B507" s="87"/>
      <c r="C507" s="87"/>
      <c r="D507" s="87"/>
      <c r="E507" s="87"/>
      <c r="F507" s="87"/>
    </row>
    <row r="508">
      <c r="A508" s="87"/>
      <c r="B508" s="87"/>
      <c r="C508" s="87"/>
      <c r="D508" s="87"/>
      <c r="E508" s="87"/>
      <c r="F508" s="87"/>
    </row>
    <row r="509">
      <c r="A509" s="87"/>
      <c r="B509" s="87"/>
      <c r="C509" s="87"/>
      <c r="D509" s="87"/>
      <c r="E509" s="87"/>
      <c r="F509" s="87"/>
    </row>
    <row r="510">
      <c r="A510" s="87"/>
      <c r="B510" s="87"/>
      <c r="C510" s="87"/>
      <c r="D510" s="87"/>
      <c r="E510" s="87"/>
      <c r="F510" s="87"/>
    </row>
    <row r="511">
      <c r="A511" s="87"/>
      <c r="B511" s="87"/>
      <c r="C511" s="87"/>
      <c r="D511" s="87"/>
      <c r="E511" s="87"/>
      <c r="F511" s="87"/>
    </row>
    <row r="512">
      <c r="A512" s="87"/>
      <c r="B512" s="87"/>
      <c r="C512" s="87"/>
      <c r="D512" s="87"/>
      <c r="E512" s="87"/>
      <c r="F512" s="87"/>
    </row>
    <row r="513">
      <c r="A513" s="87"/>
      <c r="B513" s="87"/>
      <c r="C513" s="87"/>
      <c r="D513" s="87"/>
      <c r="E513" s="87"/>
      <c r="F513" s="87"/>
    </row>
    <row r="514">
      <c r="A514" s="87"/>
      <c r="B514" s="87"/>
      <c r="C514" s="87"/>
      <c r="D514" s="87"/>
      <c r="E514" s="87"/>
      <c r="F514" s="87"/>
    </row>
    <row r="515">
      <c r="A515" s="87"/>
      <c r="B515" s="87"/>
      <c r="C515" s="87"/>
      <c r="D515" s="87"/>
      <c r="E515" s="87"/>
      <c r="F515" s="87"/>
    </row>
    <row r="516">
      <c r="A516" s="87"/>
      <c r="B516" s="87"/>
      <c r="C516" s="87"/>
      <c r="D516" s="87"/>
      <c r="E516" s="87"/>
      <c r="F516" s="87"/>
    </row>
    <row r="517">
      <c r="A517" s="87"/>
      <c r="B517" s="87"/>
      <c r="C517" s="87"/>
      <c r="D517" s="87"/>
      <c r="E517" s="87"/>
      <c r="F517" s="87"/>
    </row>
    <row r="518">
      <c r="A518" s="87"/>
      <c r="B518" s="87"/>
      <c r="C518" s="87"/>
      <c r="D518" s="87"/>
      <c r="E518" s="87"/>
      <c r="F518" s="87"/>
    </row>
    <row r="519">
      <c r="A519" s="87"/>
      <c r="B519" s="87"/>
      <c r="C519" s="87"/>
      <c r="D519" s="87"/>
      <c r="E519" s="87"/>
      <c r="F519" s="87"/>
    </row>
    <row r="520">
      <c r="A520" s="87"/>
      <c r="B520" s="87"/>
      <c r="C520" s="87"/>
      <c r="D520" s="87"/>
      <c r="E520" s="87"/>
      <c r="F520" s="87"/>
    </row>
    <row r="521">
      <c r="A521" s="87"/>
      <c r="B521" s="87"/>
      <c r="C521" s="87"/>
      <c r="D521" s="87"/>
      <c r="E521" s="87"/>
      <c r="F521" s="87"/>
    </row>
    <row r="522">
      <c r="A522" s="87"/>
      <c r="B522" s="87"/>
      <c r="C522" s="87"/>
      <c r="D522" s="87"/>
      <c r="E522" s="87"/>
      <c r="F522" s="87"/>
    </row>
    <row r="523">
      <c r="A523" s="87"/>
      <c r="B523" s="87"/>
      <c r="C523" s="87"/>
      <c r="D523" s="87"/>
      <c r="E523" s="87"/>
      <c r="F523" s="87"/>
    </row>
    <row r="524">
      <c r="A524" s="87"/>
      <c r="B524" s="87"/>
      <c r="C524" s="87"/>
      <c r="D524" s="87"/>
      <c r="E524" s="87"/>
      <c r="F524" s="87"/>
    </row>
    <row r="525">
      <c r="A525" s="87"/>
      <c r="B525" s="87"/>
      <c r="C525" s="87"/>
      <c r="D525" s="87"/>
      <c r="E525" s="87"/>
      <c r="F525" s="87"/>
    </row>
    <row r="526">
      <c r="A526" s="87"/>
      <c r="B526" s="87"/>
      <c r="C526" s="87"/>
      <c r="D526" s="87"/>
      <c r="E526" s="87"/>
      <c r="F526" s="87"/>
    </row>
    <row r="527">
      <c r="A527" s="87"/>
      <c r="B527" s="87"/>
      <c r="C527" s="87"/>
      <c r="D527" s="87"/>
      <c r="E527" s="87"/>
      <c r="F527" s="87"/>
    </row>
    <row r="528">
      <c r="A528" s="87"/>
      <c r="B528" s="87"/>
      <c r="C528" s="87"/>
      <c r="D528" s="87"/>
      <c r="E528" s="87"/>
      <c r="F528" s="87"/>
    </row>
    <row r="529">
      <c r="A529" s="87"/>
      <c r="B529" s="87"/>
      <c r="C529" s="87"/>
      <c r="D529" s="87"/>
      <c r="E529" s="87"/>
      <c r="F529" s="87"/>
    </row>
    <row r="530">
      <c r="A530" s="87"/>
      <c r="B530" s="87"/>
      <c r="C530" s="87"/>
      <c r="D530" s="87"/>
      <c r="E530" s="87"/>
      <c r="F530" s="87"/>
    </row>
    <row r="531">
      <c r="A531" s="87"/>
      <c r="B531" s="87"/>
      <c r="C531" s="87"/>
      <c r="D531" s="87"/>
      <c r="E531" s="87"/>
      <c r="F531" s="87"/>
    </row>
    <row r="532">
      <c r="A532" s="87"/>
      <c r="B532" s="87"/>
      <c r="C532" s="87"/>
      <c r="D532" s="87"/>
      <c r="E532" s="87"/>
      <c r="F532" s="87"/>
    </row>
    <row r="533">
      <c r="A533" s="87"/>
      <c r="B533" s="87"/>
      <c r="C533" s="87"/>
      <c r="D533" s="87"/>
      <c r="E533" s="87"/>
      <c r="F533" s="87"/>
    </row>
    <row r="534">
      <c r="A534" s="87"/>
      <c r="B534" s="87"/>
      <c r="C534" s="87"/>
      <c r="D534" s="87"/>
      <c r="E534" s="87"/>
      <c r="F534" s="87"/>
    </row>
    <row r="535">
      <c r="A535" s="87"/>
      <c r="B535" s="87"/>
      <c r="C535" s="87"/>
      <c r="D535" s="87"/>
      <c r="E535" s="87"/>
      <c r="F535" s="87"/>
    </row>
    <row r="536">
      <c r="A536" s="87"/>
      <c r="B536" s="87"/>
      <c r="C536" s="87"/>
      <c r="D536" s="87"/>
      <c r="E536" s="87"/>
      <c r="F536" s="87"/>
    </row>
    <row r="537">
      <c r="A537" s="87"/>
      <c r="B537" s="87"/>
      <c r="C537" s="87"/>
      <c r="D537" s="87"/>
      <c r="E537" s="87"/>
      <c r="F537" s="87"/>
    </row>
    <row r="538">
      <c r="A538" s="87"/>
      <c r="B538" s="87"/>
      <c r="C538" s="87"/>
      <c r="D538" s="87"/>
      <c r="E538" s="87"/>
      <c r="F538" s="87"/>
    </row>
    <row r="539">
      <c r="A539" s="87"/>
      <c r="B539" s="87"/>
      <c r="C539" s="87"/>
      <c r="D539" s="87"/>
      <c r="E539" s="87"/>
      <c r="F539" s="87"/>
    </row>
    <row r="540">
      <c r="A540" s="87"/>
      <c r="B540" s="87"/>
      <c r="C540" s="87"/>
      <c r="D540" s="87"/>
      <c r="E540" s="87"/>
      <c r="F540" s="87"/>
    </row>
    <row r="541">
      <c r="A541" s="87"/>
      <c r="B541" s="87"/>
      <c r="C541" s="87"/>
      <c r="D541" s="87"/>
      <c r="E541" s="87"/>
      <c r="F541" s="87"/>
    </row>
    <row r="542">
      <c r="A542" s="87"/>
      <c r="B542" s="87"/>
      <c r="C542" s="87"/>
      <c r="D542" s="87"/>
      <c r="E542" s="87"/>
      <c r="F542" s="87"/>
    </row>
    <row r="543">
      <c r="A543" s="87"/>
      <c r="B543" s="87"/>
      <c r="C543" s="87"/>
      <c r="D543" s="87"/>
      <c r="E543" s="87"/>
      <c r="F543" s="87"/>
    </row>
    <row r="544">
      <c r="A544" s="87"/>
      <c r="B544" s="87"/>
      <c r="C544" s="87"/>
      <c r="D544" s="87"/>
      <c r="E544" s="87"/>
      <c r="F544" s="87"/>
    </row>
    <row r="545">
      <c r="A545" s="87"/>
      <c r="B545" s="87"/>
      <c r="C545" s="87"/>
      <c r="D545" s="87"/>
      <c r="E545" s="87"/>
      <c r="F545" s="87"/>
    </row>
    <row r="546">
      <c r="A546" s="87"/>
      <c r="B546" s="87"/>
      <c r="C546" s="87"/>
      <c r="D546" s="87"/>
      <c r="E546" s="87"/>
      <c r="F546" s="87"/>
    </row>
    <row r="547">
      <c r="A547" s="87"/>
      <c r="B547" s="87"/>
      <c r="C547" s="87"/>
      <c r="D547" s="87"/>
      <c r="E547" s="87"/>
      <c r="F547" s="87"/>
    </row>
    <row r="548">
      <c r="A548" s="87"/>
      <c r="B548" s="87"/>
      <c r="C548" s="87"/>
      <c r="D548" s="87"/>
      <c r="E548" s="87"/>
      <c r="F548" s="87"/>
    </row>
    <row r="549">
      <c r="A549" s="87"/>
      <c r="B549" s="87"/>
      <c r="C549" s="87"/>
      <c r="D549" s="87"/>
      <c r="E549" s="87"/>
      <c r="F549" s="87"/>
    </row>
    <row r="550">
      <c r="A550" s="87"/>
      <c r="B550" s="87"/>
      <c r="C550" s="87"/>
      <c r="D550" s="87"/>
      <c r="E550" s="87"/>
      <c r="F550" s="87"/>
    </row>
    <row r="551">
      <c r="A551" s="87"/>
      <c r="B551" s="87"/>
      <c r="C551" s="87"/>
      <c r="D551" s="87"/>
      <c r="E551" s="87"/>
      <c r="F551" s="87"/>
    </row>
    <row r="552">
      <c r="A552" s="87"/>
      <c r="B552" s="87"/>
      <c r="C552" s="87"/>
      <c r="D552" s="87"/>
      <c r="E552" s="87"/>
      <c r="F552" s="87"/>
    </row>
    <row r="553">
      <c r="A553" s="87"/>
      <c r="B553" s="87"/>
      <c r="C553" s="87"/>
      <c r="D553" s="87"/>
      <c r="E553" s="87"/>
      <c r="F553" s="87"/>
    </row>
    <row r="554">
      <c r="A554" s="87"/>
      <c r="B554" s="87"/>
      <c r="C554" s="87"/>
      <c r="D554" s="87"/>
      <c r="E554" s="87"/>
      <c r="F554" s="87"/>
    </row>
    <row r="555">
      <c r="A555" s="87"/>
      <c r="B555" s="87"/>
      <c r="C555" s="87"/>
      <c r="D555" s="87"/>
      <c r="E555" s="87"/>
      <c r="F555" s="87"/>
    </row>
    <row r="556">
      <c r="A556" s="87"/>
      <c r="B556" s="87"/>
      <c r="C556" s="87"/>
      <c r="D556" s="87"/>
      <c r="E556" s="87"/>
      <c r="F556" s="87"/>
    </row>
    <row r="557">
      <c r="A557" s="87"/>
      <c r="B557" s="87"/>
      <c r="C557" s="87"/>
      <c r="D557" s="87"/>
      <c r="E557" s="87"/>
      <c r="F557" s="87"/>
    </row>
    <row r="558">
      <c r="A558" s="87"/>
      <c r="B558" s="87"/>
      <c r="C558" s="87"/>
      <c r="D558" s="87"/>
      <c r="E558" s="87"/>
      <c r="F558" s="87"/>
    </row>
    <row r="559">
      <c r="A559" s="87"/>
      <c r="B559" s="87"/>
      <c r="C559" s="87"/>
      <c r="D559" s="87"/>
      <c r="E559" s="87"/>
      <c r="F559" s="87"/>
    </row>
    <row r="560">
      <c r="A560" s="87"/>
      <c r="B560" s="87"/>
      <c r="C560" s="87"/>
      <c r="D560" s="87"/>
      <c r="E560" s="87"/>
      <c r="F560" s="87"/>
    </row>
    <row r="561">
      <c r="A561" s="87"/>
      <c r="B561" s="87"/>
      <c r="C561" s="87"/>
      <c r="D561" s="87"/>
      <c r="E561" s="87"/>
      <c r="F561" s="87"/>
    </row>
    <row r="562">
      <c r="A562" s="87"/>
      <c r="B562" s="87"/>
      <c r="C562" s="87"/>
      <c r="D562" s="87"/>
      <c r="E562" s="87"/>
      <c r="F562" s="87"/>
    </row>
    <row r="563">
      <c r="A563" s="87"/>
      <c r="B563" s="87"/>
      <c r="C563" s="87"/>
      <c r="D563" s="87"/>
      <c r="E563" s="87"/>
      <c r="F563" s="87"/>
    </row>
    <row r="564">
      <c r="A564" s="87"/>
      <c r="B564" s="87"/>
      <c r="C564" s="87"/>
      <c r="D564" s="87"/>
      <c r="E564" s="87"/>
      <c r="F564" s="87"/>
    </row>
    <row r="565">
      <c r="A565" s="87"/>
      <c r="B565" s="87"/>
      <c r="C565" s="87"/>
      <c r="D565" s="87"/>
      <c r="E565" s="87"/>
      <c r="F565" s="87"/>
    </row>
    <row r="566">
      <c r="A566" s="87"/>
      <c r="B566" s="87"/>
      <c r="C566" s="87"/>
      <c r="D566" s="87"/>
      <c r="E566" s="87"/>
      <c r="F566" s="87"/>
    </row>
    <row r="567">
      <c r="A567" s="87"/>
      <c r="B567" s="87"/>
      <c r="C567" s="87"/>
      <c r="D567" s="87"/>
      <c r="E567" s="87"/>
      <c r="F567" s="87"/>
    </row>
    <row r="568">
      <c r="A568" s="87"/>
      <c r="B568" s="87"/>
      <c r="C568" s="87"/>
      <c r="D568" s="87"/>
      <c r="E568" s="87"/>
      <c r="F568" s="87"/>
    </row>
    <row r="569">
      <c r="A569" s="87"/>
      <c r="B569" s="87"/>
      <c r="C569" s="87"/>
      <c r="D569" s="87"/>
      <c r="E569" s="87"/>
      <c r="F569" s="87"/>
    </row>
    <row r="570">
      <c r="A570" s="87"/>
      <c r="B570" s="87"/>
      <c r="C570" s="87"/>
      <c r="D570" s="87"/>
      <c r="E570" s="87"/>
      <c r="F570" s="87"/>
    </row>
    <row r="571">
      <c r="A571" s="87"/>
      <c r="B571" s="87"/>
      <c r="C571" s="87"/>
      <c r="D571" s="87"/>
      <c r="E571" s="87"/>
      <c r="F571" s="87"/>
    </row>
    <row r="572">
      <c r="A572" s="87"/>
      <c r="B572" s="87"/>
      <c r="C572" s="87"/>
      <c r="D572" s="87"/>
      <c r="E572" s="87"/>
      <c r="F572" s="87"/>
    </row>
    <row r="573">
      <c r="A573" s="87"/>
      <c r="B573" s="87"/>
      <c r="C573" s="87"/>
      <c r="D573" s="87"/>
      <c r="E573" s="87"/>
      <c r="F573" s="87"/>
    </row>
    <row r="574">
      <c r="A574" s="87"/>
      <c r="B574" s="87"/>
      <c r="C574" s="87"/>
      <c r="D574" s="87"/>
      <c r="E574" s="87"/>
      <c r="F574" s="87"/>
    </row>
    <row r="575">
      <c r="A575" s="87"/>
      <c r="B575" s="87"/>
      <c r="C575" s="87"/>
      <c r="D575" s="87"/>
      <c r="E575" s="87"/>
      <c r="F575" s="87"/>
    </row>
    <row r="576">
      <c r="A576" s="87"/>
      <c r="B576" s="87"/>
      <c r="C576" s="87"/>
      <c r="D576" s="87"/>
      <c r="E576" s="87"/>
      <c r="F576" s="87"/>
    </row>
    <row r="577">
      <c r="A577" s="87"/>
      <c r="B577" s="87"/>
      <c r="C577" s="87"/>
      <c r="D577" s="87"/>
      <c r="E577" s="87"/>
      <c r="F577" s="87"/>
    </row>
    <row r="578">
      <c r="A578" s="87"/>
      <c r="B578" s="87"/>
      <c r="C578" s="87"/>
      <c r="D578" s="87"/>
      <c r="E578" s="87"/>
      <c r="F578" s="87"/>
    </row>
    <row r="579">
      <c r="A579" s="87"/>
      <c r="B579" s="87"/>
      <c r="C579" s="87"/>
      <c r="D579" s="87"/>
      <c r="E579" s="87"/>
      <c r="F579" s="87"/>
    </row>
    <row r="580">
      <c r="A580" s="87"/>
      <c r="B580" s="87"/>
      <c r="C580" s="87"/>
      <c r="D580" s="87"/>
      <c r="E580" s="87"/>
      <c r="F580" s="87"/>
    </row>
    <row r="581">
      <c r="A581" s="87"/>
      <c r="B581" s="87"/>
      <c r="C581" s="87"/>
      <c r="D581" s="87"/>
      <c r="E581" s="87"/>
      <c r="F581" s="87"/>
    </row>
    <row r="582">
      <c r="A582" s="87"/>
      <c r="B582" s="87"/>
      <c r="C582" s="87"/>
      <c r="D582" s="87"/>
      <c r="E582" s="87"/>
      <c r="F582" s="87"/>
    </row>
    <row r="583">
      <c r="A583" s="87"/>
      <c r="B583" s="87"/>
      <c r="C583" s="87"/>
      <c r="D583" s="87"/>
      <c r="E583" s="87"/>
      <c r="F583" s="87"/>
    </row>
    <row r="584">
      <c r="A584" s="87"/>
      <c r="B584" s="87"/>
      <c r="C584" s="87"/>
      <c r="D584" s="87"/>
      <c r="E584" s="87"/>
      <c r="F584" s="87"/>
    </row>
    <row r="585">
      <c r="A585" s="87"/>
      <c r="B585" s="87"/>
      <c r="C585" s="87"/>
      <c r="D585" s="87"/>
      <c r="E585" s="87"/>
      <c r="F585" s="87"/>
    </row>
    <row r="586">
      <c r="A586" s="87"/>
      <c r="B586" s="87"/>
      <c r="C586" s="87"/>
      <c r="D586" s="87"/>
      <c r="E586" s="87"/>
      <c r="F586" s="87"/>
    </row>
    <row r="587">
      <c r="A587" s="87"/>
      <c r="B587" s="87"/>
      <c r="C587" s="87"/>
      <c r="D587" s="87"/>
      <c r="E587" s="87"/>
      <c r="F587" s="87"/>
    </row>
    <row r="588">
      <c r="A588" s="87"/>
      <c r="B588" s="87"/>
      <c r="C588" s="87"/>
      <c r="D588" s="87"/>
      <c r="E588" s="87"/>
      <c r="F588" s="87"/>
    </row>
    <row r="589">
      <c r="A589" s="87"/>
      <c r="B589" s="87"/>
      <c r="C589" s="87"/>
      <c r="D589" s="87"/>
      <c r="E589" s="87"/>
      <c r="F589" s="87"/>
    </row>
    <row r="590">
      <c r="A590" s="87"/>
      <c r="B590" s="87"/>
      <c r="C590" s="87"/>
      <c r="D590" s="87"/>
      <c r="E590" s="87"/>
      <c r="F590" s="87"/>
    </row>
    <row r="591">
      <c r="A591" s="87"/>
      <c r="B591" s="87"/>
      <c r="C591" s="87"/>
      <c r="D591" s="87"/>
      <c r="E591" s="87"/>
      <c r="F591" s="87"/>
    </row>
    <row r="592">
      <c r="A592" s="87"/>
      <c r="B592" s="87"/>
      <c r="C592" s="87"/>
      <c r="D592" s="87"/>
      <c r="E592" s="87"/>
      <c r="F592" s="87"/>
    </row>
    <row r="593">
      <c r="A593" s="87"/>
      <c r="B593" s="87"/>
      <c r="C593" s="87"/>
      <c r="D593" s="87"/>
      <c r="E593" s="87"/>
      <c r="F593" s="87"/>
    </row>
    <row r="594">
      <c r="A594" s="87"/>
      <c r="B594" s="87"/>
      <c r="C594" s="87"/>
      <c r="D594" s="87"/>
      <c r="E594" s="87"/>
      <c r="F594" s="87"/>
    </row>
    <row r="595">
      <c r="A595" s="87"/>
      <c r="B595" s="87"/>
      <c r="C595" s="87"/>
      <c r="D595" s="87"/>
      <c r="E595" s="87"/>
      <c r="F595" s="87"/>
    </row>
    <row r="596">
      <c r="A596" s="87"/>
      <c r="B596" s="87"/>
      <c r="C596" s="87"/>
      <c r="D596" s="87"/>
      <c r="E596" s="87"/>
      <c r="F596" s="87"/>
    </row>
    <row r="597">
      <c r="A597" s="87"/>
      <c r="B597" s="87"/>
      <c r="C597" s="87"/>
      <c r="D597" s="87"/>
      <c r="E597" s="87"/>
      <c r="F597" s="87"/>
    </row>
    <row r="598">
      <c r="A598" s="87"/>
      <c r="B598" s="87"/>
      <c r="C598" s="87"/>
      <c r="D598" s="87"/>
      <c r="E598" s="87"/>
      <c r="F598" s="87"/>
    </row>
    <row r="599">
      <c r="A599" s="87"/>
      <c r="B599" s="87"/>
      <c r="C599" s="87"/>
      <c r="D599" s="87"/>
      <c r="E599" s="87"/>
      <c r="F599" s="87"/>
    </row>
    <row r="600">
      <c r="A600" s="87"/>
      <c r="B600" s="87"/>
      <c r="C600" s="87"/>
      <c r="D600" s="87"/>
      <c r="E600" s="87"/>
      <c r="F600" s="87"/>
    </row>
    <row r="601">
      <c r="A601" s="87"/>
      <c r="B601" s="87"/>
      <c r="C601" s="87"/>
      <c r="D601" s="87"/>
      <c r="E601" s="87"/>
      <c r="F601" s="87"/>
    </row>
    <row r="602">
      <c r="A602" s="87"/>
      <c r="B602" s="87"/>
      <c r="C602" s="87"/>
      <c r="D602" s="87"/>
      <c r="E602" s="87"/>
      <c r="F602" s="87"/>
    </row>
    <row r="603">
      <c r="A603" s="87"/>
      <c r="B603" s="87"/>
      <c r="C603" s="87"/>
      <c r="D603" s="87"/>
      <c r="E603" s="87"/>
      <c r="F603" s="87"/>
    </row>
    <row r="604">
      <c r="A604" s="87"/>
      <c r="B604" s="87"/>
      <c r="C604" s="87"/>
      <c r="D604" s="87"/>
      <c r="E604" s="87"/>
      <c r="F604" s="87"/>
    </row>
    <row r="605">
      <c r="A605" s="87"/>
      <c r="B605" s="87"/>
      <c r="C605" s="87"/>
      <c r="D605" s="87"/>
      <c r="E605" s="87"/>
      <c r="F605" s="87"/>
    </row>
    <row r="606">
      <c r="A606" s="87"/>
      <c r="B606" s="87"/>
      <c r="C606" s="87"/>
      <c r="D606" s="87"/>
      <c r="E606" s="87"/>
      <c r="F606" s="87"/>
    </row>
    <row r="607">
      <c r="A607" s="87"/>
      <c r="B607" s="87"/>
      <c r="C607" s="87"/>
      <c r="D607" s="87"/>
      <c r="E607" s="87"/>
      <c r="F607" s="87"/>
    </row>
    <row r="608">
      <c r="A608" s="87"/>
      <c r="B608" s="87"/>
      <c r="C608" s="87"/>
      <c r="D608" s="87"/>
      <c r="E608" s="87"/>
      <c r="F608" s="87"/>
    </row>
    <row r="609">
      <c r="A609" s="87"/>
      <c r="B609" s="87"/>
      <c r="C609" s="87"/>
      <c r="D609" s="87"/>
      <c r="E609" s="87"/>
      <c r="F609" s="87"/>
    </row>
    <row r="610">
      <c r="A610" s="87"/>
      <c r="B610" s="87"/>
      <c r="C610" s="87"/>
      <c r="D610" s="87"/>
      <c r="E610" s="87"/>
      <c r="F610" s="87"/>
    </row>
    <row r="611">
      <c r="A611" s="87"/>
      <c r="B611" s="87"/>
      <c r="C611" s="87"/>
      <c r="D611" s="87"/>
      <c r="E611" s="87"/>
      <c r="F611" s="87"/>
    </row>
    <row r="612">
      <c r="A612" s="87"/>
      <c r="B612" s="87"/>
      <c r="C612" s="87"/>
      <c r="D612" s="87"/>
      <c r="E612" s="87"/>
      <c r="F612" s="87"/>
    </row>
    <row r="613">
      <c r="A613" s="87"/>
      <c r="B613" s="87"/>
      <c r="C613" s="87"/>
      <c r="D613" s="87"/>
      <c r="E613" s="87"/>
      <c r="F613" s="87"/>
    </row>
    <row r="614">
      <c r="A614" s="87"/>
      <c r="B614" s="87"/>
      <c r="C614" s="87"/>
      <c r="D614" s="87"/>
      <c r="E614" s="87"/>
      <c r="F614" s="87"/>
    </row>
    <row r="615">
      <c r="A615" s="87"/>
      <c r="B615" s="87"/>
      <c r="C615" s="87"/>
      <c r="D615" s="87"/>
      <c r="E615" s="87"/>
      <c r="F615" s="87"/>
    </row>
    <row r="616">
      <c r="A616" s="87"/>
      <c r="B616" s="87"/>
      <c r="C616" s="87"/>
      <c r="D616" s="87"/>
      <c r="E616" s="87"/>
      <c r="F616" s="87"/>
    </row>
    <row r="617">
      <c r="A617" s="87"/>
      <c r="B617" s="87"/>
      <c r="C617" s="87"/>
      <c r="D617" s="87"/>
      <c r="E617" s="87"/>
      <c r="F617" s="87"/>
    </row>
    <row r="618">
      <c r="A618" s="87"/>
      <c r="B618" s="87"/>
      <c r="C618" s="87"/>
      <c r="D618" s="87"/>
      <c r="E618" s="87"/>
      <c r="F618" s="87"/>
    </row>
    <row r="619">
      <c r="A619" s="87"/>
      <c r="B619" s="87"/>
      <c r="C619" s="87"/>
      <c r="D619" s="87"/>
      <c r="E619" s="87"/>
      <c r="F619" s="87"/>
    </row>
    <row r="620">
      <c r="A620" s="87"/>
      <c r="B620" s="87"/>
      <c r="C620" s="87"/>
      <c r="D620" s="87"/>
      <c r="E620" s="87"/>
      <c r="F620" s="87"/>
    </row>
    <row r="621">
      <c r="A621" s="87"/>
      <c r="B621" s="87"/>
      <c r="C621" s="87"/>
      <c r="D621" s="87"/>
      <c r="E621" s="87"/>
      <c r="F621" s="87"/>
    </row>
    <row r="622">
      <c r="A622" s="87"/>
      <c r="B622" s="87"/>
      <c r="C622" s="87"/>
      <c r="D622" s="87"/>
      <c r="E622" s="87"/>
      <c r="F622" s="87"/>
    </row>
    <row r="623">
      <c r="A623" s="87"/>
      <c r="B623" s="87"/>
      <c r="C623" s="87"/>
      <c r="D623" s="87"/>
      <c r="E623" s="87"/>
      <c r="F623" s="87"/>
    </row>
    <row r="624">
      <c r="A624" s="87"/>
      <c r="B624" s="87"/>
      <c r="C624" s="87"/>
      <c r="D624" s="87"/>
      <c r="E624" s="87"/>
      <c r="F624" s="87"/>
    </row>
    <row r="625">
      <c r="A625" s="87"/>
      <c r="B625" s="87"/>
      <c r="C625" s="87"/>
      <c r="D625" s="87"/>
      <c r="E625" s="87"/>
      <c r="F625" s="87"/>
    </row>
    <row r="626">
      <c r="A626" s="87"/>
      <c r="B626" s="87"/>
      <c r="C626" s="87"/>
      <c r="D626" s="87"/>
      <c r="E626" s="87"/>
      <c r="F626" s="87"/>
    </row>
    <row r="627">
      <c r="A627" s="87"/>
      <c r="B627" s="87"/>
      <c r="C627" s="87"/>
      <c r="D627" s="87"/>
      <c r="E627" s="87"/>
      <c r="F627" s="87"/>
    </row>
    <row r="628">
      <c r="A628" s="87"/>
      <c r="B628" s="87"/>
      <c r="C628" s="87"/>
      <c r="D628" s="87"/>
      <c r="E628" s="87"/>
      <c r="F628" s="87"/>
    </row>
    <row r="629">
      <c r="A629" s="87"/>
      <c r="B629" s="87"/>
      <c r="C629" s="87"/>
      <c r="D629" s="87"/>
      <c r="E629" s="87"/>
      <c r="F629" s="87"/>
    </row>
    <row r="630">
      <c r="A630" s="87"/>
      <c r="B630" s="87"/>
      <c r="C630" s="87"/>
      <c r="D630" s="87"/>
      <c r="E630" s="87"/>
      <c r="F630" s="87"/>
    </row>
    <row r="631">
      <c r="A631" s="87"/>
      <c r="B631" s="87"/>
      <c r="C631" s="87"/>
      <c r="D631" s="87"/>
      <c r="E631" s="87"/>
      <c r="F631" s="87"/>
    </row>
    <row r="632">
      <c r="A632" s="87"/>
      <c r="B632" s="87"/>
      <c r="C632" s="87"/>
      <c r="D632" s="87"/>
      <c r="E632" s="87"/>
      <c r="F632" s="87"/>
    </row>
    <row r="633">
      <c r="A633" s="87"/>
      <c r="B633" s="87"/>
      <c r="C633" s="87"/>
      <c r="D633" s="87"/>
      <c r="E633" s="87"/>
      <c r="F633" s="87"/>
    </row>
    <row r="634">
      <c r="A634" s="87"/>
      <c r="B634" s="87"/>
      <c r="C634" s="87"/>
      <c r="D634" s="87"/>
      <c r="E634" s="87"/>
      <c r="F634" s="87"/>
    </row>
    <row r="635">
      <c r="A635" s="87"/>
      <c r="B635" s="87"/>
      <c r="C635" s="87"/>
      <c r="D635" s="87"/>
      <c r="E635" s="87"/>
      <c r="F635" s="87"/>
    </row>
    <row r="636">
      <c r="A636" s="87"/>
      <c r="B636" s="87"/>
      <c r="C636" s="87"/>
      <c r="D636" s="87"/>
      <c r="E636" s="87"/>
      <c r="F636" s="87"/>
    </row>
    <row r="637">
      <c r="A637" s="87"/>
      <c r="B637" s="87"/>
      <c r="C637" s="87"/>
      <c r="D637" s="87"/>
      <c r="E637" s="87"/>
      <c r="F637" s="87"/>
    </row>
    <row r="638">
      <c r="A638" s="87"/>
      <c r="B638" s="87"/>
      <c r="C638" s="87"/>
      <c r="D638" s="87"/>
      <c r="E638" s="87"/>
      <c r="F638" s="87"/>
    </row>
    <row r="639">
      <c r="A639" s="87"/>
      <c r="B639" s="87"/>
      <c r="C639" s="87"/>
      <c r="D639" s="87"/>
      <c r="E639" s="87"/>
      <c r="F639" s="87"/>
    </row>
    <row r="640">
      <c r="A640" s="87"/>
      <c r="B640" s="87"/>
      <c r="C640" s="87"/>
      <c r="D640" s="87"/>
      <c r="E640" s="87"/>
      <c r="F640" s="87"/>
    </row>
    <row r="641">
      <c r="A641" s="87"/>
      <c r="B641" s="87"/>
      <c r="C641" s="87"/>
      <c r="D641" s="87"/>
      <c r="E641" s="87"/>
      <c r="F641" s="87"/>
    </row>
    <row r="642">
      <c r="A642" s="87"/>
      <c r="B642" s="87"/>
      <c r="C642" s="87"/>
      <c r="D642" s="87"/>
      <c r="E642" s="87"/>
      <c r="F642" s="87"/>
    </row>
    <row r="643">
      <c r="A643" s="87"/>
      <c r="B643" s="87"/>
      <c r="C643" s="87"/>
      <c r="D643" s="87"/>
      <c r="E643" s="87"/>
      <c r="F643" s="87"/>
    </row>
    <row r="644">
      <c r="A644" s="87"/>
      <c r="B644" s="87"/>
      <c r="C644" s="87"/>
      <c r="D644" s="87"/>
      <c r="E644" s="87"/>
      <c r="F644" s="87"/>
    </row>
    <row r="645">
      <c r="A645" s="87"/>
      <c r="B645" s="87"/>
      <c r="C645" s="87"/>
      <c r="D645" s="87"/>
      <c r="E645" s="87"/>
      <c r="F645" s="87"/>
    </row>
    <row r="646">
      <c r="A646" s="87"/>
      <c r="B646" s="87"/>
      <c r="C646" s="87"/>
      <c r="D646" s="87"/>
      <c r="E646" s="87"/>
      <c r="F646" s="87"/>
    </row>
    <row r="647">
      <c r="A647" s="87"/>
      <c r="B647" s="87"/>
      <c r="C647" s="87"/>
      <c r="D647" s="87"/>
      <c r="E647" s="87"/>
      <c r="F647" s="87"/>
    </row>
    <row r="648">
      <c r="A648" s="87"/>
      <c r="B648" s="87"/>
      <c r="C648" s="87"/>
      <c r="D648" s="87"/>
      <c r="E648" s="87"/>
      <c r="F648" s="87"/>
    </row>
    <row r="649">
      <c r="A649" s="87"/>
      <c r="B649" s="87"/>
      <c r="C649" s="87"/>
      <c r="D649" s="87"/>
      <c r="E649" s="87"/>
      <c r="F649" s="87"/>
    </row>
    <row r="650">
      <c r="A650" s="87"/>
      <c r="B650" s="87"/>
      <c r="C650" s="87"/>
      <c r="D650" s="87"/>
      <c r="E650" s="87"/>
      <c r="F650" s="87"/>
    </row>
    <row r="651">
      <c r="A651" s="87"/>
      <c r="B651" s="87"/>
      <c r="C651" s="87"/>
      <c r="D651" s="87"/>
      <c r="E651" s="87"/>
      <c r="F651" s="87"/>
    </row>
    <row r="652">
      <c r="A652" s="87"/>
      <c r="B652" s="87"/>
      <c r="C652" s="87"/>
      <c r="D652" s="87"/>
      <c r="E652" s="87"/>
      <c r="F652" s="87"/>
    </row>
    <row r="653">
      <c r="A653" s="87"/>
      <c r="B653" s="87"/>
      <c r="C653" s="87"/>
      <c r="D653" s="87"/>
      <c r="E653" s="87"/>
      <c r="F653" s="87"/>
    </row>
    <row r="654">
      <c r="A654" s="87"/>
      <c r="B654" s="87"/>
      <c r="C654" s="87"/>
      <c r="D654" s="87"/>
      <c r="E654" s="87"/>
      <c r="F654" s="87"/>
    </row>
    <row r="655">
      <c r="A655" s="87"/>
      <c r="B655" s="87"/>
      <c r="C655" s="87"/>
      <c r="D655" s="87"/>
      <c r="E655" s="87"/>
      <c r="F655" s="87"/>
    </row>
    <row r="656">
      <c r="A656" s="87"/>
      <c r="B656" s="87"/>
      <c r="C656" s="87"/>
      <c r="D656" s="87"/>
      <c r="E656" s="87"/>
      <c r="F656" s="87"/>
    </row>
    <row r="657">
      <c r="A657" s="87"/>
      <c r="B657" s="87"/>
      <c r="C657" s="87"/>
      <c r="D657" s="87"/>
      <c r="E657" s="87"/>
      <c r="F657" s="87"/>
    </row>
    <row r="658">
      <c r="A658" s="87"/>
      <c r="B658" s="87"/>
      <c r="C658" s="87"/>
      <c r="D658" s="87"/>
      <c r="E658" s="87"/>
      <c r="F658" s="87"/>
    </row>
    <row r="659">
      <c r="A659" s="87"/>
      <c r="B659" s="87"/>
      <c r="C659" s="87"/>
      <c r="D659" s="87"/>
      <c r="E659" s="87"/>
      <c r="F659" s="87"/>
    </row>
    <row r="660">
      <c r="A660" s="87"/>
      <c r="B660" s="87"/>
      <c r="C660" s="87"/>
      <c r="D660" s="87"/>
      <c r="E660" s="87"/>
      <c r="F660" s="87"/>
    </row>
    <row r="661">
      <c r="A661" s="87"/>
      <c r="B661" s="87"/>
      <c r="C661" s="87"/>
      <c r="D661" s="87"/>
      <c r="E661" s="87"/>
      <c r="F661" s="87"/>
    </row>
    <row r="662">
      <c r="A662" s="87"/>
      <c r="B662" s="87"/>
      <c r="C662" s="87"/>
      <c r="D662" s="87"/>
      <c r="E662" s="87"/>
      <c r="F662" s="87"/>
    </row>
    <row r="663">
      <c r="A663" s="87"/>
      <c r="B663" s="87"/>
      <c r="C663" s="87"/>
      <c r="D663" s="87"/>
      <c r="E663" s="87"/>
      <c r="F663" s="87"/>
    </row>
    <row r="664">
      <c r="A664" s="87"/>
      <c r="B664" s="87"/>
      <c r="C664" s="87"/>
      <c r="D664" s="87"/>
      <c r="E664" s="87"/>
      <c r="F664" s="87"/>
    </row>
    <row r="665">
      <c r="A665" s="87"/>
      <c r="B665" s="87"/>
      <c r="C665" s="87"/>
      <c r="D665" s="87"/>
      <c r="E665" s="87"/>
      <c r="F665" s="87"/>
    </row>
    <row r="666">
      <c r="A666" s="87"/>
      <c r="B666" s="87"/>
      <c r="C666" s="87"/>
      <c r="D666" s="87"/>
      <c r="E666" s="87"/>
      <c r="F666" s="87"/>
    </row>
    <row r="667">
      <c r="A667" s="87"/>
      <c r="B667" s="87"/>
      <c r="C667" s="87"/>
      <c r="D667" s="87"/>
      <c r="E667" s="87"/>
      <c r="F667" s="87"/>
    </row>
    <row r="668">
      <c r="A668" s="87"/>
      <c r="B668" s="87"/>
      <c r="C668" s="87"/>
      <c r="D668" s="87"/>
      <c r="E668" s="87"/>
      <c r="F668" s="87"/>
    </row>
    <row r="669">
      <c r="A669" s="87"/>
      <c r="B669" s="87"/>
      <c r="C669" s="87"/>
      <c r="D669" s="87"/>
      <c r="E669" s="87"/>
      <c r="F669" s="87"/>
    </row>
    <row r="670">
      <c r="A670" s="87"/>
      <c r="B670" s="87"/>
      <c r="C670" s="87"/>
      <c r="D670" s="87"/>
      <c r="E670" s="87"/>
      <c r="F670" s="87"/>
    </row>
    <row r="671">
      <c r="A671" s="87"/>
      <c r="B671" s="87"/>
      <c r="C671" s="87"/>
      <c r="D671" s="87"/>
      <c r="E671" s="87"/>
      <c r="F671" s="87"/>
    </row>
    <row r="672">
      <c r="A672" s="87"/>
      <c r="B672" s="87"/>
      <c r="C672" s="87"/>
      <c r="D672" s="87"/>
      <c r="E672" s="87"/>
      <c r="F672" s="87"/>
    </row>
    <row r="673">
      <c r="A673" s="87"/>
      <c r="B673" s="87"/>
      <c r="C673" s="87"/>
      <c r="D673" s="87"/>
      <c r="E673" s="87"/>
      <c r="F673" s="87"/>
    </row>
    <row r="674">
      <c r="A674" s="87"/>
      <c r="B674" s="87"/>
      <c r="C674" s="87"/>
      <c r="D674" s="87"/>
      <c r="E674" s="87"/>
      <c r="F674" s="87"/>
    </row>
    <row r="675">
      <c r="A675" s="87"/>
      <c r="B675" s="87"/>
      <c r="C675" s="87"/>
      <c r="D675" s="87"/>
      <c r="E675" s="87"/>
      <c r="F675" s="87"/>
    </row>
    <row r="676">
      <c r="A676" s="87"/>
      <c r="B676" s="87"/>
      <c r="C676" s="87"/>
      <c r="D676" s="87"/>
      <c r="E676" s="87"/>
      <c r="F676" s="87"/>
    </row>
    <row r="677">
      <c r="A677" s="87"/>
      <c r="B677" s="87"/>
      <c r="C677" s="87"/>
      <c r="D677" s="87"/>
      <c r="E677" s="87"/>
      <c r="F677" s="87"/>
    </row>
    <row r="678">
      <c r="A678" s="87"/>
      <c r="B678" s="87"/>
      <c r="C678" s="87"/>
      <c r="D678" s="87"/>
      <c r="E678" s="87"/>
      <c r="F678" s="87"/>
    </row>
    <row r="679">
      <c r="A679" s="87"/>
      <c r="B679" s="87"/>
      <c r="C679" s="87"/>
      <c r="D679" s="87"/>
      <c r="E679" s="87"/>
      <c r="F679" s="87"/>
    </row>
    <row r="680">
      <c r="A680" s="87"/>
      <c r="B680" s="87"/>
      <c r="C680" s="87"/>
      <c r="D680" s="87"/>
      <c r="E680" s="87"/>
      <c r="F680" s="87"/>
    </row>
    <row r="681">
      <c r="A681" s="87"/>
      <c r="B681" s="87"/>
      <c r="C681" s="87"/>
      <c r="D681" s="87"/>
      <c r="E681" s="87"/>
      <c r="F681" s="87"/>
    </row>
    <row r="682">
      <c r="A682" s="87"/>
      <c r="B682" s="87"/>
      <c r="C682" s="87"/>
      <c r="D682" s="87"/>
      <c r="E682" s="87"/>
      <c r="F682" s="87"/>
    </row>
    <row r="683">
      <c r="A683" s="87"/>
      <c r="B683" s="87"/>
      <c r="C683" s="87"/>
      <c r="D683" s="87"/>
      <c r="E683" s="87"/>
      <c r="F683" s="87"/>
    </row>
    <row r="684">
      <c r="A684" s="87"/>
      <c r="B684" s="87"/>
      <c r="C684" s="87"/>
      <c r="D684" s="87"/>
      <c r="E684" s="87"/>
      <c r="F684" s="87"/>
    </row>
    <row r="685">
      <c r="A685" s="87"/>
      <c r="B685" s="87"/>
      <c r="C685" s="87"/>
      <c r="D685" s="87"/>
      <c r="E685" s="87"/>
      <c r="F685" s="87"/>
    </row>
    <row r="686">
      <c r="A686" s="87"/>
      <c r="B686" s="87"/>
      <c r="C686" s="87"/>
      <c r="D686" s="87"/>
      <c r="E686" s="87"/>
      <c r="F686" s="87"/>
    </row>
    <row r="687">
      <c r="A687" s="87"/>
      <c r="B687" s="87"/>
      <c r="C687" s="87"/>
      <c r="D687" s="87"/>
      <c r="E687" s="87"/>
      <c r="F687" s="87"/>
    </row>
    <row r="688">
      <c r="A688" s="87"/>
      <c r="B688" s="87"/>
      <c r="C688" s="87"/>
      <c r="D688" s="87"/>
      <c r="E688" s="87"/>
      <c r="F688" s="87"/>
    </row>
    <row r="689">
      <c r="A689" s="87"/>
      <c r="B689" s="87"/>
      <c r="C689" s="87"/>
      <c r="D689" s="87"/>
      <c r="E689" s="87"/>
      <c r="F689" s="87"/>
    </row>
    <row r="690">
      <c r="A690" s="87"/>
      <c r="B690" s="87"/>
      <c r="C690" s="87"/>
      <c r="D690" s="87"/>
      <c r="E690" s="87"/>
      <c r="F690" s="87"/>
    </row>
    <row r="691">
      <c r="A691" s="87"/>
      <c r="B691" s="87"/>
      <c r="C691" s="87"/>
      <c r="D691" s="87"/>
      <c r="E691" s="87"/>
      <c r="F691" s="87"/>
    </row>
    <row r="692">
      <c r="A692" s="87"/>
      <c r="B692" s="87"/>
      <c r="C692" s="87"/>
      <c r="D692" s="87"/>
      <c r="E692" s="87"/>
      <c r="F692" s="87"/>
    </row>
    <row r="693">
      <c r="A693" s="87"/>
      <c r="B693" s="87"/>
      <c r="C693" s="87"/>
      <c r="D693" s="87"/>
      <c r="E693" s="87"/>
      <c r="F693" s="87"/>
    </row>
    <row r="694">
      <c r="A694" s="87"/>
      <c r="B694" s="87"/>
      <c r="C694" s="87"/>
      <c r="D694" s="87"/>
      <c r="E694" s="87"/>
      <c r="F694" s="87"/>
    </row>
    <row r="695">
      <c r="A695" s="87"/>
      <c r="B695" s="87"/>
      <c r="C695" s="87"/>
      <c r="D695" s="87"/>
      <c r="E695" s="87"/>
      <c r="F695" s="87"/>
    </row>
    <row r="696">
      <c r="A696" s="87"/>
      <c r="B696" s="87"/>
      <c r="C696" s="87"/>
      <c r="D696" s="87"/>
      <c r="E696" s="87"/>
      <c r="F696" s="87"/>
    </row>
    <row r="697">
      <c r="A697" s="87"/>
      <c r="B697" s="87"/>
      <c r="C697" s="87"/>
      <c r="D697" s="87"/>
      <c r="E697" s="87"/>
      <c r="F697" s="87"/>
    </row>
    <row r="698">
      <c r="A698" s="87"/>
      <c r="B698" s="87"/>
      <c r="C698" s="87"/>
      <c r="D698" s="87"/>
      <c r="E698" s="87"/>
      <c r="F698" s="87"/>
    </row>
    <row r="699">
      <c r="A699" s="87"/>
      <c r="B699" s="87"/>
      <c r="C699" s="87"/>
      <c r="D699" s="87"/>
      <c r="E699" s="87"/>
      <c r="F699" s="87"/>
    </row>
    <row r="700">
      <c r="A700" s="87"/>
      <c r="B700" s="87"/>
      <c r="C700" s="87"/>
      <c r="D700" s="87"/>
      <c r="E700" s="87"/>
      <c r="F700" s="87"/>
    </row>
    <row r="701">
      <c r="A701" s="87"/>
      <c r="B701" s="87"/>
      <c r="C701" s="87"/>
      <c r="D701" s="87"/>
      <c r="E701" s="87"/>
      <c r="F701" s="87"/>
    </row>
    <row r="702">
      <c r="A702" s="87"/>
      <c r="B702" s="87"/>
      <c r="C702" s="87"/>
      <c r="D702" s="87"/>
      <c r="E702" s="87"/>
      <c r="F702" s="87"/>
    </row>
    <row r="703">
      <c r="A703" s="87"/>
      <c r="B703" s="87"/>
      <c r="C703" s="87"/>
      <c r="D703" s="87"/>
      <c r="E703" s="87"/>
      <c r="F703" s="87"/>
    </row>
    <row r="704">
      <c r="A704" s="87"/>
      <c r="B704" s="87"/>
      <c r="C704" s="87"/>
      <c r="D704" s="87"/>
      <c r="E704" s="87"/>
      <c r="F704" s="87"/>
    </row>
    <row r="705">
      <c r="A705" s="87"/>
      <c r="B705" s="87"/>
      <c r="C705" s="87"/>
      <c r="D705" s="87"/>
      <c r="E705" s="87"/>
      <c r="F705" s="87"/>
    </row>
    <row r="706">
      <c r="A706" s="87"/>
      <c r="B706" s="87"/>
      <c r="C706" s="87"/>
      <c r="D706" s="87"/>
      <c r="E706" s="87"/>
      <c r="F706" s="87"/>
    </row>
    <row r="707">
      <c r="A707" s="87"/>
      <c r="B707" s="87"/>
      <c r="C707" s="87"/>
      <c r="D707" s="87"/>
      <c r="E707" s="87"/>
      <c r="F707" s="87"/>
    </row>
    <row r="708">
      <c r="A708" s="87"/>
      <c r="B708" s="87"/>
      <c r="C708" s="87"/>
      <c r="D708" s="87"/>
      <c r="E708" s="87"/>
      <c r="F708" s="87"/>
    </row>
    <row r="709">
      <c r="A709" s="87"/>
      <c r="B709" s="87"/>
      <c r="C709" s="87"/>
      <c r="D709" s="87"/>
      <c r="E709" s="87"/>
      <c r="F709" s="87"/>
    </row>
    <row r="710">
      <c r="A710" s="87"/>
      <c r="B710" s="87"/>
      <c r="C710" s="87"/>
      <c r="D710" s="87"/>
      <c r="E710" s="87"/>
      <c r="F710" s="87"/>
    </row>
    <row r="711">
      <c r="A711" s="87"/>
      <c r="B711" s="87"/>
      <c r="C711" s="87"/>
      <c r="D711" s="87"/>
      <c r="E711" s="87"/>
      <c r="F711" s="87"/>
    </row>
    <row r="712">
      <c r="A712" s="87"/>
      <c r="B712" s="87"/>
      <c r="C712" s="87"/>
      <c r="D712" s="87"/>
      <c r="E712" s="87"/>
      <c r="F712" s="87"/>
    </row>
    <row r="713">
      <c r="A713" s="87"/>
      <c r="B713" s="87"/>
      <c r="C713" s="87"/>
      <c r="D713" s="87"/>
      <c r="E713" s="87"/>
      <c r="F713" s="87"/>
    </row>
    <row r="714">
      <c r="A714" s="87"/>
      <c r="B714" s="87"/>
      <c r="C714" s="87"/>
      <c r="D714" s="87"/>
      <c r="E714" s="87"/>
      <c r="F714" s="87"/>
    </row>
    <row r="715">
      <c r="A715" s="87"/>
      <c r="B715" s="87"/>
      <c r="C715" s="87"/>
      <c r="D715" s="87"/>
      <c r="E715" s="87"/>
      <c r="F715" s="87"/>
    </row>
    <row r="716">
      <c r="A716" s="87"/>
      <c r="B716" s="87"/>
      <c r="C716" s="87"/>
      <c r="D716" s="87"/>
      <c r="E716" s="87"/>
      <c r="F716" s="87"/>
    </row>
    <row r="717">
      <c r="A717" s="87"/>
      <c r="B717" s="87"/>
      <c r="C717" s="87"/>
      <c r="D717" s="87"/>
      <c r="E717" s="87"/>
      <c r="F717" s="87"/>
    </row>
    <row r="718">
      <c r="A718" s="87"/>
      <c r="B718" s="87"/>
      <c r="C718" s="87"/>
      <c r="D718" s="87"/>
      <c r="E718" s="87"/>
      <c r="F718" s="87"/>
    </row>
    <row r="719">
      <c r="A719" s="87"/>
      <c r="B719" s="87"/>
      <c r="C719" s="87"/>
      <c r="D719" s="87"/>
      <c r="E719" s="87"/>
      <c r="F719" s="87"/>
    </row>
    <row r="720">
      <c r="A720" s="87"/>
      <c r="B720" s="87"/>
      <c r="C720" s="87"/>
      <c r="D720" s="87"/>
      <c r="E720" s="87"/>
      <c r="F720" s="87"/>
    </row>
    <row r="721">
      <c r="A721" s="87"/>
      <c r="B721" s="87"/>
      <c r="C721" s="87"/>
      <c r="D721" s="87"/>
      <c r="E721" s="87"/>
      <c r="F721" s="87"/>
    </row>
    <row r="722">
      <c r="A722" s="87"/>
      <c r="B722" s="87"/>
      <c r="C722" s="87"/>
      <c r="D722" s="87"/>
      <c r="E722" s="87"/>
      <c r="F722" s="87"/>
    </row>
    <row r="723">
      <c r="A723" s="87"/>
      <c r="B723" s="87"/>
      <c r="C723" s="87"/>
      <c r="D723" s="87"/>
      <c r="E723" s="87"/>
      <c r="F723" s="87"/>
    </row>
    <row r="724">
      <c r="A724" s="87"/>
      <c r="B724" s="87"/>
      <c r="C724" s="87"/>
      <c r="D724" s="87"/>
      <c r="E724" s="87"/>
      <c r="F724" s="87"/>
    </row>
    <row r="725">
      <c r="A725" s="87"/>
      <c r="B725" s="87"/>
      <c r="C725" s="87"/>
      <c r="D725" s="87"/>
      <c r="E725" s="87"/>
      <c r="F725" s="87"/>
    </row>
    <row r="726">
      <c r="A726" s="87"/>
      <c r="B726" s="87"/>
      <c r="C726" s="87"/>
      <c r="D726" s="87"/>
      <c r="E726" s="87"/>
      <c r="F726" s="87"/>
    </row>
    <row r="727">
      <c r="A727" s="87"/>
      <c r="B727" s="87"/>
      <c r="C727" s="87"/>
      <c r="D727" s="87"/>
      <c r="E727" s="87"/>
      <c r="F727" s="87"/>
    </row>
    <row r="728">
      <c r="A728" s="87"/>
      <c r="B728" s="87"/>
      <c r="C728" s="87"/>
      <c r="D728" s="87"/>
      <c r="E728" s="87"/>
      <c r="F728" s="87"/>
    </row>
    <row r="729">
      <c r="A729" s="87"/>
      <c r="B729" s="87"/>
      <c r="C729" s="87"/>
      <c r="D729" s="87"/>
      <c r="E729" s="87"/>
      <c r="F729" s="87"/>
    </row>
    <row r="730">
      <c r="A730" s="87"/>
      <c r="B730" s="87"/>
      <c r="C730" s="87"/>
      <c r="D730" s="87"/>
      <c r="E730" s="87"/>
      <c r="F730" s="87"/>
    </row>
    <row r="731">
      <c r="A731" s="87"/>
      <c r="B731" s="87"/>
      <c r="C731" s="87"/>
      <c r="D731" s="87"/>
      <c r="E731" s="87"/>
      <c r="F731" s="87"/>
    </row>
    <row r="732">
      <c r="A732" s="87"/>
      <c r="B732" s="87"/>
      <c r="C732" s="87"/>
      <c r="D732" s="87"/>
      <c r="E732" s="87"/>
      <c r="F732" s="87"/>
    </row>
    <row r="733">
      <c r="A733" s="87"/>
      <c r="B733" s="87"/>
      <c r="C733" s="87"/>
      <c r="D733" s="87"/>
      <c r="E733" s="87"/>
      <c r="F733" s="87"/>
    </row>
    <row r="734">
      <c r="A734" s="87"/>
      <c r="B734" s="87"/>
      <c r="C734" s="87"/>
      <c r="D734" s="87"/>
      <c r="E734" s="87"/>
      <c r="F734" s="87"/>
    </row>
    <row r="735">
      <c r="A735" s="87"/>
      <c r="B735" s="87"/>
      <c r="C735" s="87"/>
      <c r="D735" s="87"/>
      <c r="E735" s="87"/>
      <c r="F735" s="87"/>
    </row>
    <row r="736">
      <c r="A736" s="87"/>
      <c r="B736" s="87"/>
      <c r="C736" s="87"/>
      <c r="D736" s="87"/>
      <c r="E736" s="87"/>
      <c r="F736" s="87"/>
    </row>
    <row r="737">
      <c r="A737" s="87"/>
      <c r="B737" s="87"/>
      <c r="C737" s="87"/>
      <c r="D737" s="87"/>
      <c r="E737" s="87"/>
      <c r="F737" s="87"/>
    </row>
    <row r="738">
      <c r="A738" s="87"/>
      <c r="B738" s="87"/>
      <c r="C738" s="87"/>
      <c r="D738" s="87"/>
      <c r="E738" s="87"/>
      <c r="F738" s="87"/>
    </row>
    <row r="739">
      <c r="A739" s="87"/>
      <c r="B739" s="87"/>
      <c r="C739" s="87"/>
      <c r="D739" s="87"/>
      <c r="E739" s="87"/>
      <c r="F739" s="87"/>
    </row>
    <row r="740">
      <c r="A740" s="87"/>
      <c r="B740" s="87"/>
      <c r="C740" s="87"/>
      <c r="D740" s="87"/>
      <c r="E740" s="87"/>
      <c r="F740" s="87"/>
    </row>
    <row r="741">
      <c r="A741" s="87"/>
      <c r="B741" s="87"/>
      <c r="C741" s="87"/>
      <c r="D741" s="87"/>
      <c r="E741" s="87"/>
      <c r="F741" s="87"/>
    </row>
    <row r="742">
      <c r="A742" s="87"/>
      <c r="B742" s="87"/>
      <c r="C742" s="87"/>
      <c r="D742" s="87"/>
      <c r="E742" s="87"/>
      <c r="F742" s="87"/>
    </row>
    <row r="743">
      <c r="A743" s="87"/>
      <c r="B743" s="87"/>
      <c r="C743" s="87"/>
      <c r="D743" s="87"/>
      <c r="E743" s="87"/>
      <c r="F743" s="87"/>
    </row>
    <row r="744">
      <c r="A744" s="87"/>
      <c r="B744" s="87"/>
      <c r="C744" s="87"/>
      <c r="D744" s="87"/>
      <c r="E744" s="87"/>
      <c r="F744" s="87"/>
    </row>
    <row r="745">
      <c r="A745" s="87"/>
      <c r="B745" s="87"/>
      <c r="C745" s="87"/>
      <c r="D745" s="87"/>
      <c r="E745" s="87"/>
      <c r="F745" s="87"/>
    </row>
    <row r="746">
      <c r="A746" s="87"/>
      <c r="B746" s="87"/>
      <c r="C746" s="87"/>
      <c r="D746" s="87"/>
      <c r="E746" s="87"/>
      <c r="F746" s="87"/>
    </row>
    <row r="747">
      <c r="A747" s="87"/>
      <c r="B747" s="87"/>
      <c r="C747" s="87"/>
      <c r="D747" s="87"/>
      <c r="E747" s="87"/>
      <c r="F747" s="87"/>
    </row>
    <row r="748">
      <c r="A748" s="87"/>
      <c r="B748" s="87"/>
      <c r="C748" s="87"/>
      <c r="D748" s="87"/>
      <c r="E748" s="87"/>
      <c r="F748" s="87"/>
    </row>
    <row r="749">
      <c r="A749" s="87"/>
      <c r="B749" s="87"/>
      <c r="C749" s="87"/>
      <c r="D749" s="87"/>
      <c r="E749" s="87"/>
      <c r="F749" s="87"/>
    </row>
    <row r="750">
      <c r="A750" s="87"/>
      <c r="B750" s="87"/>
      <c r="C750" s="87"/>
      <c r="D750" s="87"/>
      <c r="E750" s="87"/>
      <c r="F750" s="87"/>
    </row>
    <row r="751">
      <c r="A751" s="87"/>
      <c r="B751" s="87"/>
      <c r="C751" s="87"/>
      <c r="D751" s="87"/>
      <c r="E751" s="87"/>
      <c r="F751" s="87"/>
    </row>
    <row r="752">
      <c r="A752" s="87"/>
      <c r="B752" s="87"/>
      <c r="C752" s="87"/>
      <c r="D752" s="87"/>
      <c r="E752" s="87"/>
      <c r="F752" s="87"/>
    </row>
    <row r="753">
      <c r="A753" s="87"/>
      <c r="B753" s="87"/>
      <c r="C753" s="87"/>
      <c r="D753" s="87"/>
      <c r="E753" s="87"/>
      <c r="F753" s="87"/>
    </row>
    <row r="754">
      <c r="A754" s="87"/>
      <c r="B754" s="87"/>
      <c r="C754" s="87"/>
      <c r="D754" s="87"/>
      <c r="E754" s="87"/>
      <c r="F754" s="87"/>
    </row>
    <row r="755">
      <c r="A755" s="87"/>
      <c r="B755" s="87"/>
      <c r="C755" s="87"/>
      <c r="D755" s="87"/>
      <c r="E755" s="87"/>
      <c r="F755" s="87"/>
    </row>
    <row r="756">
      <c r="A756" s="87"/>
      <c r="B756" s="87"/>
      <c r="C756" s="87"/>
      <c r="D756" s="87"/>
      <c r="E756" s="87"/>
      <c r="F756" s="87"/>
    </row>
    <row r="757">
      <c r="A757" s="87"/>
      <c r="B757" s="87"/>
      <c r="C757" s="87"/>
      <c r="D757" s="87"/>
      <c r="E757" s="87"/>
      <c r="F757" s="87"/>
    </row>
    <row r="758">
      <c r="A758" s="87"/>
      <c r="B758" s="87"/>
      <c r="C758" s="87"/>
      <c r="D758" s="87"/>
      <c r="E758" s="87"/>
      <c r="F758" s="87"/>
    </row>
    <row r="759">
      <c r="A759" s="87"/>
      <c r="B759" s="87"/>
      <c r="C759" s="87"/>
      <c r="D759" s="87"/>
      <c r="E759" s="87"/>
      <c r="F759" s="87"/>
    </row>
    <row r="760">
      <c r="A760" s="87"/>
      <c r="B760" s="87"/>
      <c r="C760" s="87"/>
      <c r="D760" s="87"/>
      <c r="E760" s="87"/>
      <c r="F760" s="87"/>
    </row>
    <row r="761">
      <c r="A761" s="87"/>
      <c r="B761" s="87"/>
      <c r="C761" s="87"/>
      <c r="D761" s="87"/>
      <c r="E761" s="87"/>
      <c r="F761" s="87"/>
    </row>
    <row r="762">
      <c r="A762" s="87"/>
      <c r="B762" s="87"/>
      <c r="C762" s="87"/>
      <c r="D762" s="87"/>
      <c r="E762" s="87"/>
      <c r="F762" s="87"/>
    </row>
    <row r="763">
      <c r="A763" s="87"/>
      <c r="B763" s="87"/>
      <c r="C763" s="87"/>
      <c r="D763" s="87"/>
      <c r="E763" s="87"/>
      <c r="F763" s="87"/>
    </row>
    <row r="764">
      <c r="A764" s="87"/>
      <c r="B764" s="87"/>
      <c r="C764" s="87"/>
      <c r="D764" s="87"/>
      <c r="E764" s="87"/>
      <c r="F764" s="87"/>
    </row>
    <row r="765">
      <c r="A765" s="87"/>
      <c r="B765" s="87"/>
      <c r="C765" s="87"/>
      <c r="D765" s="87"/>
      <c r="E765" s="87"/>
      <c r="F765" s="87"/>
    </row>
    <row r="766">
      <c r="A766" s="87"/>
      <c r="B766" s="87"/>
      <c r="C766" s="87"/>
      <c r="D766" s="87"/>
      <c r="E766" s="87"/>
      <c r="F766" s="87"/>
    </row>
    <row r="767">
      <c r="A767" s="87"/>
      <c r="B767" s="87"/>
      <c r="C767" s="87"/>
      <c r="D767" s="87"/>
      <c r="E767" s="87"/>
      <c r="F767" s="87"/>
    </row>
    <row r="768">
      <c r="A768" s="87"/>
      <c r="B768" s="87"/>
      <c r="C768" s="87"/>
      <c r="D768" s="87"/>
      <c r="E768" s="87"/>
      <c r="F768" s="87"/>
    </row>
    <row r="769">
      <c r="A769" s="87"/>
      <c r="B769" s="87"/>
      <c r="C769" s="87"/>
      <c r="D769" s="87"/>
      <c r="E769" s="87"/>
      <c r="F769" s="87"/>
    </row>
    <row r="770">
      <c r="A770" s="87"/>
      <c r="B770" s="87"/>
      <c r="C770" s="87"/>
      <c r="D770" s="87"/>
      <c r="E770" s="87"/>
      <c r="F770" s="87"/>
    </row>
    <row r="771">
      <c r="A771" s="87"/>
      <c r="B771" s="87"/>
      <c r="C771" s="87"/>
      <c r="D771" s="87"/>
      <c r="E771" s="87"/>
      <c r="F771" s="87"/>
    </row>
    <row r="772">
      <c r="A772" s="87"/>
      <c r="B772" s="87"/>
      <c r="C772" s="87"/>
      <c r="D772" s="87"/>
      <c r="E772" s="87"/>
      <c r="F772" s="87"/>
    </row>
    <row r="773">
      <c r="A773" s="87"/>
      <c r="B773" s="87"/>
      <c r="C773" s="87"/>
      <c r="D773" s="87"/>
      <c r="E773" s="87"/>
      <c r="F773" s="87"/>
    </row>
    <row r="774">
      <c r="A774" s="87"/>
      <c r="B774" s="87"/>
      <c r="C774" s="87"/>
      <c r="D774" s="87"/>
      <c r="E774" s="87"/>
      <c r="F774" s="87"/>
    </row>
    <row r="775">
      <c r="A775" s="87"/>
      <c r="B775" s="87"/>
      <c r="C775" s="87"/>
      <c r="D775" s="87"/>
      <c r="E775" s="87"/>
      <c r="F775" s="87"/>
    </row>
    <row r="776">
      <c r="A776" s="87"/>
      <c r="B776" s="87"/>
      <c r="C776" s="87"/>
      <c r="D776" s="87"/>
      <c r="E776" s="87"/>
      <c r="F776" s="87"/>
    </row>
    <row r="777">
      <c r="A777" s="87"/>
      <c r="B777" s="87"/>
      <c r="C777" s="87"/>
      <c r="D777" s="87"/>
      <c r="E777" s="87"/>
      <c r="F777" s="87"/>
    </row>
    <row r="778">
      <c r="A778" s="87"/>
      <c r="B778" s="87"/>
      <c r="C778" s="87"/>
      <c r="D778" s="87"/>
      <c r="E778" s="87"/>
      <c r="F778" s="87"/>
    </row>
    <row r="779">
      <c r="A779" s="87"/>
      <c r="B779" s="87"/>
      <c r="C779" s="87"/>
      <c r="D779" s="87"/>
      <c r="E779" s="87"/>
      <c r="F779" s="87"/>
    </row>
    <row r="780">
      <c r="A780" s="87"/>
      <c r="B780" s="87"/>
      <c r="C780" s="87"/>
      <c r="D780" s="87"/>
      <c r="E780" s="87"/>
      <c r="F780" s="87"/>
    </row>
    <row r="781">
      <c r="A781" s="87"/>
      <c r="B781" s="87"/>
      <c r="C781" s="87"/>
      <c r="D781" s="87"/>
      <c r="E781" s="87"/>
      <c r="F781" s="87"/>
    </row>
    <row r="782">
      <c r="A782" s="87"/>
      <c r="B782" s="87"/>
      <c r="C782" s="87"/>
      <c r="D782" s="87"/>
      <c r="E782" s="87"/>
      <c r="F782" s="87"/>
    </row>
    <row r="783">
      <c r="A783" s="87"/>
      <c r="B783" s="87"/>
      <c r="C783" s="87"/>
      <c r="D783" s="87"/>
      <c r="E783" s="87"/>
      <c r="F783" s="87"/>
    </row>
    <row r="784">
      <c r="A784" s="87"/>
      <c r="B784" s="87"/>
      <c r="C784" s="87"/>
      <c r="D784" s="87"/>
      <c r="E784" s="87"/>
      <c r="F784" s="87"/>
    </row>
    <row r="785">
      <c r="A785" s="87"/>
      <c r="B785" s="87"/>
      <c r="C785" s="87"/>
      <c r="D785" s="87"/>
      <c r="E785" s="87"/>
      <c r="F785" s="87"/>
    </row>
    <row r="786">
      <c r="A786" s="87"/>
      <c r="B786" s="87"/>
      <c r="C786" s="87"/>
      <c r="D786" s="87"/>
      <c r="E786" s="87"/>
      <c r="F786" s="87"/>
    </row>
    <row r="787">
      <c r="A787" s="87"/>
      <c r="B787" s="87"/>
      <c r="C787" s="87"/>
      <c r="D787" s="87"/>
      <c r="E787" s="87"/>
      <c r="F787" s="87"/>
    </row>
    <row r="788">
      <c r="A788" s="87"/>
      <c r="B788" s="87"/>
      <c r="C788" s="87"/>
      <c r="D788" s="87"/>
      <c r="E788" s="87"/>
      <c r="F788" s="87"/>
    </row>
    <row r="789">
      <c r="A789" s="87"/>
      <c r="B789" s="87"/>
      <c r="C789" s="87"/>
      <c r="D789" s="87"/>
      <c r="E789" s="87"/>
      <c r="F789" s="87"/>
    </row>
    <row r="790">
      <c r="A790" s="87"/>
      <c r="B790" s="87"/>
      <c r="C790" s="87"/>
      <c r="D790" s="87"/>
      <c r="E790" s="87"/>
      <c r="F790" s="87"/>
    </row>
    <row r="791">
      <c r="A791" s="87"/>
      <c r="B791" s="87"/>
      <c r="C791" s="87"/>
      <c r="D791" s="87"/>
      <c r="E791" s="87"/>
      <c r="F791" s="87"/>
    </row>
    <row r="792">
      <c r="A792" s="87"/>
      <c r="B792" s="87"/>
      <c r="C792" s="87"/>
      <c r="D792" s="87"/>
      <c r="E792" s="87"/>
      <c r="F792" s="87"/>
    </row>
    <row r="793">
      <c r="A793" s="87"/>
      <c r="B793" s="87"/>
      <c r="C793" s="87"/>
      <c r="D793" s="87"/>
      <c r="E793" s="87"/>
      <c r="F793" s="87"/>
    </row>
    <row r="794">
      <c r="A794" s="87"/>
      <c r="B794" s="87"/>
      <c r="C794" s="87"/>
      <c r="D794" s="87"/>
      <c r="E794" s="87"/>
      <c r="F794" s="87"/>
    </row>
    <row r="795">
      <c r="A795" s="87"/>
      <c r="B795" s="87"/>
      <c r="C795" s="87"/>
      <c r="D795" s="87"/>
      <c r="E795" s="87"/>
      <c r="F795" s="87"/>
    </row>
    <row r="796">
      <c r="A796" s="87"/>
      <c r="B796" s="87"/>
      <c r="C796" s="87"/>
      <c r="D796" s="87"/>
      <c r="E796" s="87"/>
      <c r="F796" s="87"/>
    </row>
    <row r="797">
      <c r="A797" s="87"/>
      <c r="B797" s="87"/>
      <c r="C797" s="87"/>
      <c r="D797" s="87"/>
      <c r="E797" s="87"/>
      <c r="F797" s="87"/>
    </row>
    <row r="798">
      <c r="A798" s="87"/>
      <c r="B798" s="87"/>
      <c r="C798" s="87"/>
      <c r="D798" s="87"/>
      <c r="E798" s="87"/>
      <c r="F798" s="87"/>
    </row>
    <row r="799">
      <c r="A799" s="87"/>
      <c r="B799" s="87"/>
      <c r="C799" s="87"/>
      <c r="D799" s="87"/>
      <c r="E799" s="87"/>
      <c r="F799" s="87"/>
    </row>
    <row r="800">
      <c r="A800" s="87"/>
      <c r="B800" s="87"/>
      <c r="C800" s="87"/>
      <c r="D800" s="87"/>
      <c r="E800" s="87"/>
      <c r="F800" s="87"/>
    </row>
    <row r="801">
      <c r="A801" s="87"/>
      <c r="B801" s="87"/>
      <c r="C801" s="87"/>
      <c r="D801" s="87"/>
      <c r="E801" s="87"/>
      <c r="F801" s="87"/>
    </row>
    <row r="802">
      <c r="A802" s="87"/>
      <c r="B802" s="87"/>
      <c r="C802" s="87"/>
      <c r="D802" s="87"/>
      <c r="E802" s="87"/>
      <c r="F802" s="87"/>
    </row>
    <row r="803">
      <c r="A803" s="87"/>
      <c r="B803" s="87"/>
      <c r="C803" s="87"/>
      <c r="D803" s="87"/>
      <c r="E803" s="87"/>
      <c r="F803" s="87"/>
    </row>
    <row r="804">
      <c r="A804" s="87"/>
      <c r="B804" s="87"/>
      <c r="C804" s="87"/>
      <c r="D804" s="87"/>
      <c r="E804" s="87"/>
      <c r="F804" s="87"/>
    </row>
    <row r="805">
      <c r="A805" s="87"/>
      <c r="B805" s="87"/>
      <c r="C805" s="87"/>
      <c r="D805" s="87"/>
      <c r="E805" s="87"/>
      <c r="F805" s="87"/>
    </row>
    <row r="806">
      <c r="A806" s="87"/>
      <c r="B806" s="87"/>
      <c r="C806" s="87"/>
      <c r="D806" s="87"/>
      <c r="E806" s="87"/>
      <c r="F806" s="87"/>
    </row>
    <row r="807">
      <c r="A807" s="87"/>
      <c r="B807" s="87"/>
      <c r="C807" s="87"/>
      <c r="D807" s="87"/>
      <c r="E807" s="87"/>
      <c r="F807" s="87"/>
    </row>
    <row r="808">
      <c r="A808" s="87"/>
      <c r="B808" s="87"/>
      <c r="C808" s="87"/>
      <c r="D808" s="87"/>
      <c r="E808" s="87"/>
      <c r="F808" s="87"/>
    </row>
    <row r="809">
      <c r="A809" s="87"/>
      <c r="B809" s="87"/>
      <c r="C809" s="87"/>
      <c r="D809" s="87"/>
      <c r="E809" s="87"/>
      <c r="F809" s="87"/>
    </row>
    <row r="810">
      <c r="A810" s="87"/>
      <c r="B810" s="87"/>
      <c r="C810" s="87"/>
      <c r="D810" s="87"/>
      <c r="E810" s="87"/>
      <c r="F810" s="87"/>
    </row>
    <row r="811">
      <c r="A811" s="87"/>
      <c r="B811" s="87"/>
      <c r="C811" s="87"/>
      <c r="D811" s="87"/>
      <c r="E811" s="87"/>
      <c r="F811" s="87"/>
    </row>
    <row r="812">
      <c r="A812" s="87"/>
      <c r="B812" s="87"/>
      <c r="C812" s="87"/>
      <c r="D812" s="87"/>
      <c r="E812" s="87"/>
      <c r="F812" s="87"/>
    </row>
    <row r="813">
      <c r="A813" s="87"/>
      <c r="B813" s="87"/>
      <c r="C813" s="87"/>
      <c r="D813" s="87"/>
      <c r="E813" s="87"/>
      <c r="F813" s="87"/>
    </row>
    <row r="814">
      <c r="A814" s="87"/>
      <c r="B814" s="87"/>
      <c r="C814" s="87"/>
      <c r="D814" s="87"/>
      <c r="E814" s="87"/>
      <c r="F814" s="87"/>
    </row>
    <row r="815">
      <c r="A815" s="87"/>
      <c r="B815" s="87"/>
      <c r="C815" s="87"/>
      <c r="D815" s="87"/>
      <c r="E815" s="87"/>
      <c r="F815" s="87"/>
    </row>
    <row r="816">
      <c r="A816" s="87"/>
      <c r="B816" s="87"/>
      <c r="C816" s="87"/>
      <c r="D816" s="87"/>
      <c r="E816" s="87"/>
      <c r="F816" s="87"/>
    </row>
    <row r="817">
      <c r="A817" s="87"/>
      <c r="B817" s="87"/>
      <c r="C817" s="87"/>
      <c r="D817" s="87"/>
      <c r="E817" s="87"/>
      <c r="F817" s="87"/>
    </row>
    <row r="818">
      <c r="A818" s="87"/>
      <c r="B818" s="87"/>
      <c r="C818" s="87"/>
      <c r="D818" s="87"/>
      <c r="E818" s="87"/>
      <c r="F818" s="87"/>
    </row>
    <row r="819">
      <c r="A819" s="87"/>
      <c r="B819" s="87"/>
      <c r="C819" s="87"/>
      <c r="D819" s="87"/>
      <c r="E819" s="87"/>
      <c r="F819" s="87"/>
    </row>
    <row r="820">
      <c r="A820" s="87"/>
      <c r="B820" s="87"/>
      <c r="C820" s="87"/>
      <c r="D820" s="87"/>
      <c r="E820" s="87"/>
      <c r="F820" s="87"/>
    </row>
    <row r="821">
      <c r="A821" s="87"/>
      <c r="B821" s="87"/>
      <c r="C821" s="87"/>
      <c r="D821" s="87"/>
      <c r="E821" s="87"/>
      <c r="F821" s="87"/>
    </row>
    <row r="822">
      <c r="A822" s="87"/>
      <c r="B822" s="87"/>
      <c r="C822" s="87"/>
      <c r="D822" s="87"/>
      <c r="E822" s="87"/>
      <c r="F822" s="87"/>
    </row>
    <row r="823">
      <c r="A823" s="87"/>
      <c r="B823" s="87"/>
      <c r="C823" s="87"/>
      <c r="D823" s="87"/>
      <c r="E823" s="87"/>
      <c r="F823" s="87"/>
    </row>
    <row r="824">
      <c r="A824" s="87"/>
      <c r="B824" s="87"/>
      <c r="C824" s="87"/>
      <c r="D824" s="87"/>
      <c r="E824" s="87"/>
      <c r="F824" s="87"/>
    </row>
    <row r="825">
      <c r="A825" s="87"/>
      <c r="B825" s="87"/>
      <c r="C825" s="87"/>
      <c r="D825" s="87"/>
      <c r="E825" s="87"/>
      <c r="F825" s="87"/>
    </row>
    <row r="826">
      <c r="A826" s="87"/>
      <c r="B826" s="87"/>
      <c r="C826" s="87"/>
      <c r="D826" s="87"/>
      <c r="E826" s="87"/>
      <c r="F826" s="87"/>
    </row>
    <row r="827">
      <c r="A827" s="87"/>
      <c r="B827" s="87"/>
      <c r="C827" s="87"/>
      <c r="D827" s="87"/>
      <c r="E827" s="87"/>
      <c r="F827" s="87"/>
    </row>
    <row r="828">
      <c r="A828" s="87"/>
      <c r="B828" s="87"/>
      <c r="C828" s="87"/>
      <c r="D828" s="87"/>
      <c r="E828" s="87"/>
      <c r="F828" s="87"/>
    </row>
    <row r="829">
      <c r="A829" s="87"/>
      <c r="B829" s="87"/>
      <c r="C829" s="87"/>
      <c r="D829" s="87"/>
      <c r="E829" s="87"/>
      <c r="F829" s="87"/>
    </row>
    <row r="830">
      <c r="A830" s="87"/>
      <c r="B830" s="87"/>
      <c r="C830" s="87"/>
      <c r="D830" s="87"/>
      <c r="E830" s="87"/>
      <c r="F830" s="87"/>
    </row>
    <row r="831">
      <c r="A831" s="87"/>
      <c r="B831" s="87"/>
      <c r="C831" s="87"/>
      <c r="D831" s="87"/>
      <c r="E831" s="87"/>
      <c r="F831" s="87"/>
    </row>
    <row r="832">
      <c r="A832" s="87"/>
      <c r="B832" s="87"/>
      <c r="C832" s="87"/>
      <c r="D832" s="87"/>
      <c r="E832" s="87"/>
      <c r="F832" s="87"/>
    </row>
    <row r="833">
      <c r="A833" s="87"/>
      <c r="B833" s="87"/>
      <c r="C833" s="87"/>
      <c r="D833" s="87"/>
      <c r="E833" s="87"/>
      <c r="F833" s="87"/>
    </row>
    <row r="834">
      <c r="A834" s="87"/>
      <c r="B834" s="87"/>
      <c r="C834" s="87"/>
      <c r="D834" s="87"/>
      <c r="E834" s="87"/>
      <c r="F834" s="87"/>
    </row>
    <row r="835">
      <c r="A835" s="87"/>
      <c r="B835" s="87"/>
      <c r="C835" s="87"/>
      <c r="D835" s="87"/>
      <c r="E835" s="87"/>
      <c r="F835" s="87"/>
    </row>
    <row r="836">
      <c r="A836" s="87"/>
      <c r="B836" s="87"/>
      <c r="C836" s="87"/>
      <c r="D836" s="87"/>
      <c r="E836" s="87"/>
      <c r="F836" s="87"/>
    </row>
    <row r="837">
      <c r="A837" s="87"/>
      <c r="B837" s="87"/>
      <c r="C837" s="87"/>
      <c r="D837" s="87"/>
      <c r="E837" s="87"/>
      <c r="F837" s="87"/>
    </row>
    <row r="838">
      <c r="A838" s="87"/>
      <c r="B838" s="87"/>
      <c r="C838" s="87"/>
      <c r="D838" s="87"/>
      <c r="E838" s="87"/>
      <c r="F838" s="87"/>
    </row>
    <row r="839">
      <c r="A839" s="87"/>
      <c r="B839" s="87"/>
      <c r="C839" s="87"/>
      <c r="D839" s="87"/>
      <c r="E839" s="87"/>
      <c r="F839" s="87"/>
    </row>
    <row r="840">
      <c r="A840" s="87"/>
      <c r="B840" s="87"/>
      <c r="C840" s="87"/>
      <c r="D840" s="87"/>
      <c r="E840" s="87"/>
      <c r="F840" s="87"/>
    </row>
    <row r="841">
      <c r="A841" s="87"/>
      <c r="B841" s="87"/>
      <c r="C841" s="87"/>
      <c r="D841" s="87"/>
      <c r="E841" s="87"/>
      <c r="F841" s="87"/>
    </row>
    <row r="842">
      <c r="A842" s="87"/>
      <c r="B842" s="87"/>
      <c r="C842" s="87"/>
      <c r="D842" s="87"/>
      <c r="E842" s="87"/>
      <c r="F842" s="87"/>
    </row>
    <row r="843">
      <c r="A843" s="87"/>
      <c r="B843" s="87"/>
      <c r="C843" s="87"/>
      <c r="D843" s="87"/>
      <c r="E843" s="87"/>
      <c r="F843" s="87"/>
    </row>
    <row r="844">
      <c r="A844" s="87"/>
      <c r="B844" s="87"/>
      <c r="C844" s="87"/>
      <c r="D844" s="87"/>
      <c r="E844" s="87"/>
      <c r="F844" s="87"/>
    </row>
    <row r="845">
      <c r="A845" s="87"/>
      <c r="B845" s="87"/>
      <c r="C845" s="87"/>
      <c r="D845" s="87"/>
      <c r="E845" s="87"/>
      <c r="F845" s="87"/>
    </row>
    <row r="846">
      <c r="A846" s="87"/>
      <c r="B846" s="87"/>
      <c r="C846" s="87"/>
      <c r="D846" s="87"/>
      <c r="E846" s="87"/>
      <c r="F846" s="87"/>
    </row>
    <row r="847">
      <c r="A847" s="87"/>
      <c r="B847" s="87"/>
      <c r="C847" s="87"/>
      <c r="D847" s="87"/>
      <c r="E847" s="87"/>
      <c r="F847" s="87"/>
    </row>
    <row r="848">
      <c r="A848" s="87"/>
      <c r="B848" s="87"/>
      <c r="C848" s="87"/>
      <c r="D848" s="87"/>
      <c r="E848" s="87"/>
      <c r="F848" s="87"/>
    </row>
    <row r="849">
      <c r="A849" s="87"/>
      <c r="B849" s="87"/>
      <c r="C849" s="87"/>
      <c r="D849" s="87"/>
      <c r="E849" s="87"/>
      <c r="F849" s="87"/>
    </row>
    <row r="850">
      <c r="A850" s="87"/>
      <c r="B850" s="87"/>
      <c r="C850" s="87"/>
      <c r="D850" s="87"/>
      <c r="E850" s="87"/>
      <c r="F850" s="87"/>
    </row>
    <row r="851">
      <c r="A851" s="87"/>
      <c r="B851" s="87"/>
      <c r="C851" s="87"/>
      <c r="D851" s="87"/>
      <c r="E851" s="87"/>
      <c r="F851" s="87"/>
    </row>
    <row r="852">
      <c r="A852" s="87"/>
      <c r="B852" s="87"/>
      <c r="C852" s="87"/>
      <c r="D852" s="87"/>
      <c r="E852" s="87"/>
      <c r="F852" s="87"/>
    </row>
    <row r="853">
      <c r="A853" s="87"/>
      <c r="B853" s="87"/>
      <c r="C853" s="87"/>
      <c r="D853" s="87"/>
      <c r="E853" s="87"/>
      <c r="F853" s="87"/>
    </row>
    <row r="854">
      <c r="A854" s="87"/>
      <c r="B854" s="87"/>
      <c r="C854" s="87"/>
      <c r="D854" s="87"/>
      <c r="E854" s="87"/>
      <c r="F854" s="87"/>
    </row>
    <row r="855">
      <c r="A855" s="87"/>
      <c r="B855" s="87"/>
      <c r="C855" s="87"/>
      <c r="D855" s="87"/>
      <c r="E855" s="87"/>
      <c r="F855" s="87"/>
    </row>
    <row r="856">
      <c r="A856" s="87"/>
      <c r="B856" s="87"/>
      <c r="C856" s="87"/>
      <c r="D856" s="87"/>
      <c r="E856" s="87"/>
      <c r="F856" s="87"/>
    </row>
    <row r="857">
      <c r="A857" s="87"/>
      <c r="B857" s="87"/>
      <c r="C857" s="87"/>
      <c r="D857" s="87"/>
      <c r="E857" s="87"/>
      <c r="F857" s="87"/>
    </row>
    <row r="858">
      <c r="A858" s="87"/>
      <c r="B858" s="87"/>
      <c r="C858" s="87"/>
      <c r="D858" s="87"/>
      <c r="E858" s="87"/>
      <c r="F858" s="87"/>
    </row>
    <row r="859">
      <c r="A859" s="87"/>
      <c r="B859" s="87"/>
      <c r="C859" s="87"/>
      <c r="D859" s="87"/>
      <c r="E859" s="87"/>
      <c r="F859" s="87"/>
    </row>
    <row r="860">
      <c r="A860" s="87"/>
      <c r="B860" s="87"/>
      <c r="C860" s="87"/>
      <c r="D860" s="87"/>
      <c r="E860" s="87"/>
      <c r="F860" s="87"/>
    </row>
    <row r="861">
      <c r="A861" s="87"/>
      <c r="B861" s="87"/>
      <c r="C861" s="87"/>
      <c r="D861" s="87"/>
      <c r="E861" s="87"/>
      <c r="F861" s="87"/>
    </row>
    <row r="862">
      <c r="A862" s="87"/>
      <c r="B862" s="87"/>
      <c r="C862" s="87"/>
      <c r="D862" s="87"/>
      <c r="E862" s="87"/>
      <c r="F862" s="87"/>
    </row>
    <row r="863">
      <c r="A863" s="87"/>
      <c r="B863" s="87"/>
      <c r="C863" s="87"/>
      <c r="D863" s="87"/>
      <c r="E863" s="87"/>
      <c r="F863" s="87"/>
    </row>
    <row r="864">
      <c r="A864" s="87"/>
      <c r="B864" s="87"/>
      <c r="C864" s="87"/>
      <c r="D864" s="87"/>
      <c r="E864" s="87"/>
      <c r="F864" s="87"/>
    </row>
    <row r="865">
      <c r="A865" s="87"/>
      <c r="B865" s="87"/>
      <c r="C865" s="87"/>
      <c r="D865" s="87"/>
      <c r="E865" s="87"/>
      <c r="F865" s="87"/>
    </row>
    <row r="866">
      <c r="A866" s="87"/>
      <c r="B866" s="87"/>
      <c r="C866" s="87"/>
      <c r="D866" s="87"/>
      <c r="E866" s="87"/>
      <c r="F866" s="87"/>
    </row>
    <row r="867">
      <c r="A867" s="87"/>
      <c r="B867" s="87"/>
      <c r="C867" s="87"/>
      <c r="D867" s="87"/>
      <c r="E867" s="87"/>
      <c r="F867" s="87"/>
    </row>
    <row r="868">
      <c r="A868" s="87"/>
      <c r="B868" s="87"/>
      <c r="C868" s="87"/>
      <c r="D868" s="87"/>
      <c r="E868" s="87"/>
      <c r="F868" s="87"/>
    </row>
    <row r="869">
      <c r="A869" s="87"/>
      <c r="B869" s="87"/>
      <c r="C869" s="87"/>
      <c r="D869" s="87"/>
      <c r="E869" s="87"/>
      <c r="F869" s="87"/>
    </row>
    <row r="870">
      <c r="A870" s="87"/>
      <c r="B870" s="87"/>
      <c r="C870" s="87"/>
      <c r="D870" s="87"/>
      <c r="E870" s="87"/>
      <c r="F870" s="87"/>
    </row>
    <row r="871">
      <c r="A871" s="87"/>
      <c r="B871" s="87"/>
      <c r="C871" s="87"/>
      <c r="D871" s="87"/>
      <c r="E871" s="87"/>
      <c r="F871" s="87"/>
    </row>
    <row r="872">
      <c r="A872" s="87"/>
      <c r="B872" s="87"/>
      <c r="C872" s="87"/>
      <c r="D872" s="87"/>
      <c r="E872" s="87"/>
      <c r="F872" s="87"/>
    </row>
    <row r="873">
      <c r="A873" s="87"/>
      <c r="B873" s="87"/>
      <c r="C873" s="87"/>
      <c r="D873" s="87"/>
      <c r="E873" s="87"/>
      <c r="F873" s="87"/>
    </row>
    <row r="874">
      <c r="A874" s="87"/>
      <c r="B874" s="87"/>
      <c r="C874" s="87"/>
      <c r="D874" s="87"/>
      <c r="E874" s="87"/>
      <c r="F874" s="87"/>
    </row>
    <row r="875">
      <c r="A875" s="87"/>
      <c r="B875" s="87"/>
      <c r="C875" s="87"/>
      <c r="D875" s="87"/>
      <c r="E875" s="87"/>
      <c r="F875" s="87"/>
    </row>
    <row r="876">
      <c r="A876" s="87"/>
      <c r="B876" s="87"/>
      <c r="C876" s="87"/>
      <c r="D876" s="87"/>
      <c r="E876" s="87"/>
      <c r="F876" s="87"/>
    </row>
    <row r="877">
      <c r="A877" s="87"/>
      <c r="B877" s="87"/>
      <c r="C877" s="87"/>
      <c r="D877" s="87"/>
      <c r="E877" s="87"/>
      <c r="F877" s="87"/>
    </row>
    <row r="878">
      <c r="A878" s="87"/>
      <c r="B878" s="87"/>
      <c r="C878" s="87"/>
      <c r="D878" s="87"/>
      <c r="E878" s="87"/>
      <c r="F878" s="87"/>
    </row>
    <row r="879">
      <c r="A879" s="87"/>
      <c r="B879" s="87"/>
      <c r="C879" s="87"/>
      <c r="D879" s="87"/>
      <c r="E879" s="87"/>
      <c r="F879" s="87"/>
    </row>
    <row r="880">
      <c r="A880" s="87"/>
      <c r="B880" s="87"/>
      <c r="C880" s="87"/>
      <c r="D880" s="87"/>
      <c r="E880" s="87"/>
      <c r="F880" s="87"/>
    </row>
    <row r="881">
      <c r="A881" s="87"/>
      <c r="B881" s="87"/>
      <c r="C881" s="87"/>
      <c r="D881" s="87"/>
      <c r="E881" s="87"/>
      <c r="F881" s="87"/>
    </row>
    <row r="882">
      <c r="A882" s="87"/>
      <c r="B882" s="87"/>
      <c r="C882" s="87"/>
      <c r="D882" s="87"/>
      <c r="E882" s="87"/>
      <c r="F882" s="87"/>
    </row>
    <row r="883">
      <c r="A883" s="87"/>
      <c r="B883" s="87"/>
      <c r="C883" s="87"/>
      <c r="D883" s="87"/>
      <c r="E883" s="87"/>
      <c r="F883" s="87"/>
    </row>
    <row r="884">
      <c r="A884" s="87"/>
      <c r="B884" s="87"/>
      <c r="C884" s="87"/>
      <c r="D884" s="87"/>
      <c r="E884" s="87"/>
      <c r="F884" s="87"/>
    </row>
    <row r="885">
      <c r="A885" s="87"/>
      <c r="B885" s="87"/>
      <c r="C885" s="87"/>
      <c r="D885" s="87"/>
      <c r="E885" s="87"/>
      <c r="F885" s="87"/>
    </row>
    <row r="886">
      <c r="A886" s="87"/>
      <c r="B886" s="87"/>
      <c r="C886" s="87"/>
      <c r="D886" s="87"/>
      <c r="E886" s="87"/>
      <c r="F886" s="87"/>
    </row>
    <row r="887">
      <c r="A887" s="87"/>
      <c r="B887" s="87"/>
      <c r="C887" s="87"/>
      <c r="D887" s="87"/>
      <c r="E887" s="87"/>
      <c r="F887" s="87"/>
    </row>
    <row r="888">
      <c r="A888" s="87"/>
      <c r="B888" s="87"/>
      <c r="C888" s="87"/>
      <c r="D888" s="87"/>
      <c r="E888" s="87"/>
      <c r="F888" s="87"/>
    </row>
    <row r="889">
      <c r="A889" s="87"/>
      <c r="B889" s="87"/>
      <c r="C889" s="87"/>
      <c r="D889" s="87"/>
      <c r="E889" s="87"/>
      <c r="F889" s="87"/>
    </row>
    <row r="890">
      <c r="A890" s="87"/>
      <c r="B890" s="87"/>
      <c r="C890" s="87"/>
      <c r="D890" s="87"/>
      <c r="E890" s="87"/>
      <c r="F890" s="87"/>
    </row>
    <row r="891">
      <c r="A891" s="87"/>
      <c r="B891" s="87"/>
      <c r="C891" s="87"/>
      <c r="D891" s="87"/>
      <c r="E891" s="87"/>
      <c r="F891" s="87"/>
    </row>
    <row r="892">
      <c r="A892" s="87"/>
      <c r="B892" s="87"/>
      <c r="C892" s="87"/>
      <c r="D892" s="87"/>
      <c r="E892" s="87"/>
      <c r="F892" s="87"/>
    </row>
    <row r="893">
      <c r="A893" s="87"/>
      <c r="B893" s="87"/>
      <c r="C893" s="87"/>
      <c r="D893" s="87"/>
      <c r="E893" s="87"/>
      <c r="F893" s="87"/>
    </row>
    <row r="894">
      <c r="A894" s="87"/>
      <c r="B894" s="87"/>
      <c r="C894" s="87"/>
      <c r="D894" s="87"/>
      <c r="E894" s="87"/>
      <c r="F894" s="87"/>
    </row>
    <row r="895">
      <c r="A895" s="87"/>
      <c r="B895" s="87"/>
      <c r="C895" s="87"/>
      <c r="D895" s="87"/>
      <c r="E895" s="87"/>
      <c r="F895" s="87"/>
    </row>
    <row r="896">
      <c r="A896" s="87"/>
      <c r="B896" s="87"/>
      <c r="C896" s="87"/>
      <c r="D896" s="87"/>
      <c r="E896" s="87"/>
      <c r="F896" s="87"/>
    </row>
    <row r="897">
      <c r="A897" s="87"/>
      <c r="B897" s="87"/>
      <c r="C897" s="87"/>
      <c r="D897" s="87"/>
      <c r="E897" s="87"/>
      <c r="F897" s="87"/>
    </row>
    <row r="898">
      <c r="A898" s="87"/>
      <c r="B898" s="87"/>
      <c r="C898" s="87"/>
      <c r="D898" s="87"/>
      <c r="E898" s="87"/>
      <c r="F898" s="87"/>
    </row>
    <row r="899">
      <c r="A899" s="87"/>
      <c r="B899" s="87"/>
      <c r="C899" s="87"/>
      <c r="D899" s="87"/>
      <c r="E899" s="87"/>
      <c r="F899" s="87"/>
    </row>
    <row r="900">
      <c r="A900" s="87"/>
      <c r="B900" s="87"/>
      <c r="C900" s="87"/>
      <c r="D900" s="87"/>
      <c r="E900" s="87"/>
      <c r="F900" s="87"/>
    </row>
    <row r="901">
      <c r="A901" s="87"/>
      <c r="B901" s="87"/>
      <c r="C901" s="87"/>
      <c r="D901" s="87"/>
      <c r="E901" s="87"/>
      <c r="F901" s="87"/>
    </row>
    <row r="902">
      <c r="A902" s="87"/>
      <c r="B902" s="87"/>
      <c r="C902" s="87"/>
      <c r="D902" s="87"/>
      <c r="E902" s="87"/>
      <c r="F902" s="87"/>
    </row>
    <row r="903">
      <c r="A903" s="87"/>
      <c r="B903" s="87"/>
      <c r="C903" s="87"/>
      <c r="D903" s="87"/>
      <c r="E903" s="87"/>
      <c r="F903" s="87"/>
    </row>
    <row r="904">
      <c r="A904" s="87"/>
      <c r="B904" s="87"/>
      <c r="C904" s="87"/>
      <c r="D904" s="87"/>
      <c r="E904" s="87"/>
      <c r="F904" s="87"/>
    </row>
    <row r="905">
      <c r="A905" s="87"/>
      <c r="B905" s="87"/>
      <c r="C905" s="87"/>
      <c r="D905" s="87"/>
      <c r="E905" s="87"/>
      <c r="F905" s="87"/>
    </row>
    <row r="906">
      <c r="A906" s="87"/>
      <c r="B906" s="87"/>
      <c r="C906" s="87"/>
      <c r="D906" s="87"/>
      <c r="E906" s="87"/>
      <c r="F906" s="87"/>
    </row>
    <row r="907">
      <c r="A907" s="87"/>
      <c r="B907" s="87"/>
      <c r="C907" s="87"/>
      <c r="D907" s="87"/>
      <c r="E907" s="87"/>
      <c r="F907" s="87"/>
    </row>
    <row r="908">
      <c r="A908" s="87"/>
      <c r="B908" s="87"/>
      <c r="C908" s="87"/>
      <c r="D908" s="87"/>
      <c r="E908" s="87"/>
      <c r="F908" s="87"/>
    </row>
    <row r="909">
      <c r="A909" s="87"/>
      <c r="B909" s="87"/>
      <c r="C909" s="87"/>
      <c r="D909" s="87"/>
      <c r="E909" s="87"/>
      <c r="F909" s="87"/>
    </row>
    <row r="910">
      <c r="A910" s="87"/>
      <c r="B910" s="87"/>
      <c r="C910" s="87"/>
      <c r="D910" s="87"/>
      <c r="E910" s="87"/>
      <c r="F910" s="87"/>
    </row>
    <row r="911">
      <c r="A911" s="87"/>
      <c r="B911" s="87"/>
      <c r="C911" s="87"/>
      <c r="D911" s="87"/>
      <c r="E911" s="87"/>
      <c r="F911" s="87"/>
    </row>
    <row r="912">
      <c r="A912" s="87"/>
      <c r="B912" s="87"/>
      <c r="C912" s="87"/>
      <c r="D912" s="87"/>
      <c r="E912" s="87"/>
      <c r="F912" s="87"/>
    </row>
    <row r="913">
      <c r="A913" s="87"/>
      <c r="B913" s="87"/>
      <c r="C913" s="87"/>
      <c r="D913" s="87"/>
      <c r="E913" s="87"/>
      <c r="F913" s="87"/>
    </row>
    <row r="914">
      <c r="A914" s="87"/>
      <c r="B914" s="87"/>
      <c r="C914" s="87"/>
      <c r="D914" s="87"/>
      <c r="E914" s="87"/>
      <c r="F914" s="87"/>
    </row>
    <row r="915">
      <c r="A915" s="87"/>
      <c r="B915" s="87"/>
      <c r="C915" s="87"/>
      <c r="D915" s="87"/>
      <c r="E915" s="87"/>
      <c r="F915" s="87"/>
    </row>
    <row r="916">
      <c r="A916" s="87"/>
      <c r="B916" s="87"/>
      <c r="C916" s="87"/>
      <c r="D916" s="87"/>
      <c r="E916" s="87"/>
      <c r="F916" s="87"/>
    </row>
    <row r="917">
      <c r="A917" s="87"/>
      <c r="B917" s="87"/>
      <c r="C917" s="87"/>
      <c r="D917" s="87"/>
      <c r="E917" s="87"/>
      <c r="F917" s="87"/>
    </row>
    <row r="918">
      <c r="A918" s="87"/>
      <c r="B918" s="87"/>
      <c r="C918" s="87"/>
      <c r="D918" s="87"/>
      <c r="E918" s="87"/>
      <c r="F918" s="87"/>
    </row>
    <row r="919">
      <c r="A919" s="87"/>
      <c r="B919" s="87"/>
      <c r="C919" s="87"/>
      <c r="D919" s="87"/>
      <c r="E919" s="87"/>
      <c r="F919" s="87"/>
    </row>
    <row r="920">
      <c r="A920" s="87"/>
      <c r="B920" s="87"/>
      <c r="C920" s="87"/>
      <c r="D920" s="87"/>
      <c r="E920" s="87"/>
      <c r="F920" s="87"/>
    </row>
    <row r="921">
      <c r="A921" s="87"/>
      <c r="B921" s="87"/>
      <c r="C921" s="87"/>
      <c r="D921" s="87"/>
      <c r="E921" s="87"/>
      <c r="F921" s="87"/>
    </row>
    <row r="922">
      <c r="A922" s="87"/>
      <c r="B922" s="87"/>
      <c r="C922" s="87"/>
      <c r="D922" s="87"/>
      <c r="E922" s="87"/>
      <c r="F922" s="87"/>
    </row>
    <row r="923">
      <c r="A923" s="87"/>
      <c r="B923" s="87"/>
      <c r="C923" s="87"/>
      <c r="D923" s="87"/>
      <c r="E923" s="87"/>
      <c r="F923" s="87"/>
    </row>
    <row r="924">
      <c r="A924" s="87"/>
      <c r="B924" s="87"/>
      <c r="C924" s="87"/>
      <c r="D924" s="87"/>
      <c r="E924" s="87"/>
      <c r="F924" s="87"/>
    </row>
    <row r="925">
      <c r="A925" s="87"/>
      <c r="B925" s="87"/>
      <c r="C925" s="87"/>
      <c r="D925" s="87"/>
      <c r="E925" s="87"/>
      <c r="F925" s="87"/>
    </row>
    <row r="926">
      <c r="A926" s="87"/>
      <c r="B926" s="87"/>
      <c r="C926" s="87"/>
      <c r="D926" s="87"/>
      <c r="E926" s="87"/>
      <c r="F926" s="87"/>
    </row>
    <row r="927">
      <c r="A927" s="87"/>
      <c r="B927" s="87"/>
      <c r="C927" s="87"/>
      <c r="D927" s="87"/>
      <c r="E927" s="87"/>
      <c r="F927" s="87"/>
    </row>
    <row r="928">
      <c r="A928" s="87"/>
      <c r="B928" s="87"/>
      <c r="C928" s="87"/>
      <c r="D928" s="87"/>
      <c r="E928" s="87"/>
      <c r="F928" s="87"/>
    </row>
    <row r="929">
      <c r="A929" s="87"/>
      <c r="B929" s="87"/>
      <c r="C929" s="87"/>
      <c r="D929" s="87"/>
      <c r="E929" s="87"/>
      <c r="F929" s="87"/>
    </row>
    <row r="930">
      <c r="A930" s="87"/>
      <c r="B930" s="87"/>
      <c r="C930" s="87"/>
      <c r="D930" s="87"/>
      <c r="E930" s="87"/>
      <c r="F930" s="87"/>
    </row>
    <row r="931">
      <c r="A931" s="87"/>
      <c r="B931" s="87"/>
      <c r="C931" s="87"/>
      <c r="D931" s="87"/>
      <c r="E931" s="87"/>
      <c r="F931" s="87"/>
    </row>
    <row r="932">
      <c r="A932" s="87"/>
      <c r="B932" s="87"/>
      <c r="C932" s="87"/>
      <c r="D932" s="87"/>
      <c r="E932" s="87"/>
      <c r="F932" s="87"/>
    </row>
    <row r="933">
      <c r="A933" s="87"/>
      <c r="B933" s="87"/>
      <c r="C933" s="87"/>
      <c r="D933" s="87"/>
      <c r="E933" s="87"/>
      <c r="F933" s="87"/>
    </row>
    <row r="934">
      <c r="A934" s="87"/>
      <c r="B934" s="87"/>
      <c r="C934" s="87"/>
      <c r="D934" s="87"/>
      <c r="E934" s="87"/>
      <c r="F934" s="87"/>
    </row>
    <row r="935">
      <c r="A935" s="87"/>
      <c r="B935" s="87"/>
      <c r="C935" s="87"/>
      <c r="D935" s="87"/>
      <c r="E935" s="87"/>
      <c r="F935" s="87"/>
    </row>
    <row r="936">
      <c r="A936" s="87"/>
      <c r="B936" s="87"/>
      <c r="C936" s="87"/>
      <c r="D936" s="87"/>
      <c r="E936" s="87"/>
      <c r="F936" s="87"/>
    </row>
    <row r="937">
      <c r="A937" s="87"/>
      <c r="B937" s="87"/>
      <c r="C937" s="87"/>
      <c r="D937" s="87"/>
      <c r="E937" s="87"/>
      <c r="F937" s="87"/>
    </row>
    <row r="938">
      <c r="A938" s="87"/>
      <c r="B938" s="87"/>
      <c r="C938" s="87"/>
      <c r="D938" s="87"/>
      <c r="E938" s="87"/>
      <c r="F938" s="87"/>
    </row>
    <row r="939">
      <c r="A939" s="87"/>
      <c r="B939" s="87"/>
      <c r="C939" s="87"/>
      <c r="D939" s="87"/>
      <c r="E939" s="87"/>
      <c r="F939" s="87"/>
    </row>
    <row r="940">
      <c r="A940" s="87"/>
      <c r="B940" s="87"/>
      <c r="C940" s="87"/>
      <c r="D940" s="87"/>
      <c r="E940" s="87"/>
      <c r="F940" s="87"/>
    </row>
    <row r="941">
      <c r="A941" s="87"/>
      <c r="B941" s="87"/>
      <c r="C941" s="87"/>
      <c r="D941" s="87"/>
      <c r="E941" s="87"/>
      <c r="F941" s="87"/>
    </row>
    <row r="942">
      <c r="A942" s="87"/>
      <c r="B942" s="87"/>
      <c r="C942" s="87"/>
      <c r="D942" s="87"/>
      <c r="E942" s="87"/>
      <c r="F942" s="87"/>
    </row>
    <row r="943">
      <c r="A943" s="87"/>
      <c r="B943" s="87"/>
      <c r="C943" s="87"/>
      <c r="D943" s="87"/>
      <c r="E943" s="87"/>
      <c r="F943" s="87"/>
    </row>
    <row r="944">
      <c r="A944" s="87"/>
      <c r="B944" s="87"/>
      <c r="C944" s="87"/>
      <c r="D944" s="87"/>
      <c r="E944" s="87"/>
      <c r="F944" s="87"/>
    </row>
    <row r="945">
      <c r="A945" s="87"/>
      <c r="B945" s="87"/>
      <c r="C945" s="87"/>
      <c r="D945" s="87"/>
      <c r="E945" s="87"/>
      <c r="F945" s="87"/>
    </row>
    <row r="946">
      <c r="A946" s="87"/>
      <c r="B946" s="87"/>
      <c r="C946" s="87"/>
      <c r="D946" s="87"/>
      <c r="E946" s="87"/>
      <c r="F946" s="87"/>
    </row>
    <row r="947">
      <c r="A947" s="87"/>
      <c r="B947" s="87"/>
      <c r="C947" s="87"/>
      <c r="D947" s="87"/>
      <c r="E947" s="87"/>
      <c r="F947" s="87"/>
    </row>
    <row r="948">
      <c r="A948" s="87"/>
      <c r="B948" s="87"/>
      <c r="C948" s="87"/>
      <c r="D948" s="87"/>
      <c r="E948" s="87"/>
      <c r="F948" s="87"/>
    </row>
    <row r="949">
      <c r="A949" s="87"/>
      <c r="B949" s="87"/>
      <c r="C949" s="87"/>
      <c r="D949" s="87"/>
      <c r="E949" s="87"/>
      <c r="F949" s="87"/>
    </row>
    <row r="950">
      <c r="A950" s="87"/>
      <c r="B950" s="87"/>
      <c r="C950" s="87"/>
      <c r="D950" s="87"/>
      <c r="E950" s="87"/>
      <c r="F950" s="87"/>
    </row>
    <row r="951">
      <c r="A951" s="87"/>
      <c r="B951" s="87"/>
      <c r="C951" s="87"/>
      <c r="D951" s="87"/>
      <c r="E951" s="87"/>
      <c r="F951" s="87"/>
    </row>
    <row r="952">
      <c r="A952" s="87"/>
      <c r="B952" s="87"/>
      <c r="C952" s="87"/>
      <c r="D952" s="87"/>
      <c r="E952" s="87"/>
      <c r="F952" s="87"/>
    </row>
    <row r="953">
      <c r="A953" s="87"/>
      <c r="B953" s="87"/>
      <c r="C953" s="87"/>
      <c r="D953" s="87"/>
      <c r="E953" s="87"/>
      <c r="F953" s="87"/>
    </row>
    <row r="954">
      <c r="A954" s="87"/>
      <c r="B954" s="87"/>
      <c r="C954" s="87"/>
      <c r="D954" s="87"/>
      <c r="E954" s="87"/>
      <c r="F954" s="87"/>
    </row>
    <row r="955">
      <c r="A955" s="87"/>
      <c r="B955" s="87"/>
      <c r="C955" s="87"/>
      <c r="D955" s="87"/>
      <c r="E955" s="87"/>
      <c r="F955" s="87"/>
    </row>
    <row r="956">
      <c r="A956" s="87"/>
      <c r="B956" s="87"/>
      <c r="C956" s="87"/>
      <c r="D956" s="87"/>
      <c r="E956" s="87"/>
      <c r="F956" s="87"/>
    </row>
    <row r="957">
      <c r="A957" s="87"/>
      <c r="B957" s="87"/>
      <c r="C957" s="87"/>
      <c r="D957" s="87"/>
      <c r="E957" s="87"/>
      <c r="F957" s="87"/>
    </row>
    <row r="958">
      <c r="A958" s="87"/>
      <c r="B958" s="87"/>
      <c r="C958" s="87"/>
      <c r="D958" s="87"/>
      <c r="E958" s="87"/>
      <c r="F958" s="87"/>
    </row>
    <row r="959">
      <c r="A959" s="87"/>
      <c r="B959" s="87"/>
      <c r="C959" s="87"/>
      <c r="D959" s="87"/>
      <c r="E959" s="87"/>
      <c r="F959" s="87"/>
    </row>
    <row r="960">
      <c r="A960" s="87"/>
      <c r="B960" s="87"/>
      <c r="C960" s="87"/>
      <c r="D960" s="87"/>
      <c r="E960" s="87"/>
      <c r="F960" s="87"/>
    </row>
    <row r="961">
      <c r="A961" s="87"/>
      <c r="B961" s="87"/>
      <c r="C961" s="87"/>
      <c r="D961" s="87"/>
      <c r="E961" s="87"/>
      <c r="F961" s="87"/>
    </row>
    <row r="962">
      <c r="A962" s="87"/>
      <c r="B962" s="87"/>
      <c r="C962" s="87"/>
      <c r="D962" s="87"/>
      <c r="E962" s="87"/>
      <c r="F962" s="87"/>
    </row>
    <row r="963">
      <c r="A963" s="87"/>
      <c r="B963" s="87"/>
      <c r="C963" s="87"/>
      <c r="D963" s="87"/>
      <c r="E963" s="87"/>
      <c r="F963" s="87"/>
    </row>
    <row r="964">
      <c r="A964" s="87"/>
      <c r="B964" s="87"/>
      <c r="C964" s="87"/>
      <c r="D964" s="87"/>
      <c r="E964" s="87"/>
      <c r="F964" s="87"/>
    </row>
    <row r="965">
      <c r="A965" s="87"/>
      <c r="B965" s="87"/>
      <c r="C965" s="87"/>
      <c r="D965" s="87"/>
      <c r="E965" s="87"/>
      <c r="F965" s="87"/>
    </row>
    <row r="966">
      <c r="A966" s="87"/>
      <c r="B966" s="87"/>
      <c r="C966" s="87"/>
      <c r="D966" s="87"/>
      <c r="E966" s="87"/>
      <c r="F966" s="87"/>
    </row>
    <row r="967">
      <c r="A967" s="87"/>
      <c r="B967" s="87"/>
      <c r="C967" s="87"/>
      <c r="D967" s="87"/>
      <c r="E967" s="87"/>
      <c r="F967" s="87"/>
    </row>
    <row r="968">
      <c r="A968" s="87"/>
      <c r="B968" s="87"/>
      <c r="C968" s="87"/>
      <c r="D968" s="87"/>
      <c r="E968" s="87"/>
      <c r="F968" s="87"/>
    </row>
    <row r="969">
      <c r="A969" s="87"/>
      <c r="B969" s="87"/>
      <c r="C969" s="87"/>
      <c r="D969" s="87"/>
      <c r="E969" s="87"/>
      <c r="F969" s="87"/>
    </row>
    <row r="970">
      <c r="A970" s="87"/>
      <c r="B970" s="87"/>
      <c r="C970" s="87"/>
      <c r="D970" s="87"/>
      <c r="E970" s="87"/>
      <c r="F970" s="87"/>
    </row>
    <row r="971">
      <c r="A971" s="87"/>
      <c r="B971" s="87"/>
      <c r="C971" s="87"/>
      <c r="D971" s="87"/>
      <c r="E971" s="87"/>
      <c r="F971" s="87"/>
    </row>
    <row r="972">
      <c r="A972" s="87"/>
      <c r="B972" s="87"/>
      <c r="C972" s="87"/>
      <c r="D972" s="87"/>
      <c r="E972" s="87"/>
      <c r="F972" s="87"/>
    </row>
    <row r="973">
      <c r="A973" s="87"/>
      <c r="B973" s="87"/>
      <c r="C973" s="87"/>
      <c r="D973" s="87"/>
      <c r="E973" s="87"/>
      <c r="F973" s="87"/>
    </row>
    <row r="974">
      <c r="A974" s="87"/>
      <c r="B974" s="87"/>
      <c r="C974" s="87"/>
      <c r="D974" s="87"/>
      <c r="E974" s="87"/>
      <c r="F974" s="87"/>
    </row>
    <row r="975">
      <c r="A975" s="87"/>
      <c r="B975" s="87"/>
      <c r="C975" s="87"/>
      <c r="D975" s="87"/>
      <c r="E975" s="87"/>
      <c r="F975" s="87"/>
    </row>
    <row r="976">
      <c r="A976" s="87"/>
      <c r="B976" s="87"/>
      <c r="C976" s="87"/>
      <c r="D976" s="87"/>
      <c r="E976" s="87"/>
      <c r="F976" s="87"/>
    </row>
    <row r="977">
      <c r="A977" s="87"/>
      <c r="B977" s="87"/>
      <c r="C977" s="87"/>
      <c r="D977" s="87"/>
      <c r="E977" s="87"/>
      <c r="F977" s="87"/>
    </row>
    <row r="978">
      <c r="A978" s="87"/>
      <c r="B978" s="87"/>
      <c r="C978" s="87"/>
      <c r="D978" s="87"/>
      <c r="E978" s="87"/>
      <c r="F978" s="87"/>
    </row>
    <row r="979">
      <c r="A979" s="87"/>
      <c r="B979" s="87"/>
      <c r="C979" s="87"/>
      <c r="D979" s="87"/>
      <c r="E979" s="87"/>
      <c r="F979" s="87"/>
    </row>
    <row r="980">
      <c r="A980" s="87"/>
      <c r="B980" s="87"/>
      <c r="C980" s="87"/>
      <c r="D980" s="87"/>
      <c r="E980" s="87"/>
      <c r="F980" s="87"/>
    </row>
    <row r="981">
      <c r="A981" s="87"/>
      <c r="B981" s="87"/>
      <c r="C981" s="87"/>
      <c r="D981" s="87"/>
      <c r="E981" s="87"/>
      <c r="F981" s="87"/>
    </row>
    <row r="982">
      <c r="A982" s="87"/>
      <c r="B982" s="87"/>
      <c r="C982" s="87"/>
      <c r="D982" s="87"/>
      <c r="E982" s="87"/>
      <c r="F982" s="87"/>
    </row>
    <row r="983">
      <c r="A983" s="87"/>
      <c r="B983" s="87"/>
      <c r="C983" s="87"/>
      <c r="D983" s="87"/>
      <c r="E983" s="87"/>
      <c r="F983" s="87"/>
    </row>
    <row r="984">
      <c r="A984" s="87"/>
      <c r="B984" s="87"/>
      <c r="C984" s="87"/>
      <c r="D984" s="87"/>
      <c r="E984" s="87"/>
      <c r="F984" s="87"/>
    </row>
    <row r="985">
      <c r="A985" s="87"/>
      <c r="B985" s="87"/>
      <c r="C985" s="87"/>
      <c r="D985" s="87"/>
      <c r="E985" s="87"/>
      <c r="F985" s="87"/>
    </row>
    <row r="986">
      <c r="A986" s="87"/>
      <c r="B986" s="87"/>
      <c r="C986" s="87"/>
      <c r="D986" s="87"/>
      <c r="E986" s="87"/>
      <c r="F986" s="87"/>
    </row>
    <row r="987">
      <c r="A987" s="87"/>
      <c r="B987" s="87"/>
      <c r="C987" s="87"/>
      <c r="D987" s="87"/>
      <c r="E987" s="87"/>
      <c r="F987" s="87"/>
    </row>
    <row r="988">
      <c r="A988" s="87"/>
      <c r="B988" s="87"/>
      <c r="C988" s="87"/>
      <c r="D988" s="87"/>
      <c r="E988" s="87"/>
      <c r="F988" s="87"/>
    </row>
    <row r="989">
      <c r="A989" s="87"/>
      <c r="B989" s="87"/>
      <c r="C989" s="87"/>
      <c r="D989" s="87"/>
      <c r="E989" s="87"/>
      <c r="F989" s="87"/>
    </row>
    <row r="990">
      <c r="A990" s="87"/>
      <c r="B990" s="87"/>
      <c r="C990" s="87"/>
      <c r="D990" s="87"/>
      <c r="E990" s="87"/>
      <c r="F990" s="87"/>
    </row>
    <row r="991">
      <c r="A991" s="87"/>
      <c r="B991" s="87"/>
      <c r="C991" s="87"/>
      <c r="D991" s="87"/>
      <c r="E991" s="87"/>
      <c r="F991" s="87"/>
    </row>
    <row r="992">
      <c r="A992" s="87"/>
      <c r="B992" s="87"/>
      <c r="C992" s="87"/>
      <c r="D992" s="87"/>
      <c r="E992" s="87"/>
      <c r="F992" s="87"/>
    </row>
    <row r="993">
      <c r="A993" s="87"/>
      <c r="B993" s="87"/>
      <c r="C993" s="87"/>
      <c r="D993" s="87"/>
      <c r="E993" s="87"/>
      <c r="F993" s="87"/>
    </row>
    <row r="994">
      <c r="A994" s="87"/>
      <c r="B994" s="87"/>
      <c r="C994" s="87"/>
      <c r="D994" s="87"/>
      <c r="E994" s="87"/>
      <c r="F994" s="87"/>
    </row>
    <row r="995">
      <c r="A995" s="87"/>
      <c r="B995" s="87"/>
      <c r="C995" s="87"/>
      <c r="D995" s="87"/>
      <c r="E995" s="87"/>
      <c r="F995" s="87"/>
    </row>
    <row r="996">
      <c r="A996" s="87"/>
      <c r="B996" s="87"/>
      <c r="C996" s="87"/>
      <c r="D996" s="87"/>
      <c r="E996" s="87"/>
      <c r="F996" s="87"/>
    </row>
    <row r="997">
      <c r="A997" s="87"/>
      <c r="B997" s="87"/>
      <c r="C997" s="87"/>
      <c r="D997" s="87"/>
      <c r="E997" s="87"/>
      <c r="F997" s="87"/>
    </row>
    <row r="998">
      <c r="A998" s="87"/>
      <c r="B998" s="87"/>
      <c r="C998" s="87"/>
      <c r="D998" s="87"/>
      <c r="E998" s="87"/>
      <c r="F998" s="87"/>
    </row>
    <row r="999">
      <c r="A999" s="87"/>
      <c r="B999" s="87"/>
      <c r="C999" s="87"/>
      <c r="D999" s="87"/>
      <c r="E999" s="87"/>
      <c r="F999" s="87"/>
    </row>
    <row r="1000">
      <c r="A1000" s="87"/>
      <c r="B1000" s="87"/>
      <c r="C1000" s="87"/>
      <c r="D1000" s="87"/>
      <c r="E1000" s="87"/>
      <c r="F1000" s="8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7" t="s">
        <v>13</v>
      </c>
      <c r="B1" s="287" t="s">
        <v>9</v>
      </c>
    </row>
    <row r="2">
      <c r="A2" s="288" t="s">
        <v>1830</v>
      </c>
      <c r="B2" s="288" t="s">
        <v>869</v>
      </c>
    </row>
    <row r="3">
      <c r="A3" s="288" t="s">
        <v>1832</v>
      </c>
      <c r="B3" s="288" t="s">
        <v>803</v>
      </c>
    </row>
    <row r="4">
      <c r="A4" s="288" t="s">
        <v>1835</v>
      </c>
      <c r="B4" s="288" t="s">
        <v>1189</v>
      </c>
    </row>
    <row r="5">
      <c r="A5" s="288" t="s">
        <v>1838</v>
      </c>
      <c r="B5" s="288" t="s">
        <v>1839</v>
      </c>
    </row>
    <row r="6">
      <c r="A6" s="288" t="s">
        <v>1841</v>
      </c>
      <c r="B6" s="288" t="s">
        <v>1711</v>
      </c>
    </row>
    <row r="7">
      <c r="A7" s="288" t="s">
        <v>1843</v>
      </c>
      <c r="B7" s="288" t="s">
        <v>1844</v>
      </c>
    </row>
    <row r="8">
      <c r="A8" s="288" t="s">
        <v>863</v>
      </c>
      <c r="B8" s="288" t="s">
        <v>861</v>
      </c>
    </row>
    <row r="9">
      <c r="A9" s="288" t="s">
        <v>1846</v>
      </c>
      <c r="B9" s="288" t="s">
        <v>1335</v>
      </c>
    </row>
    <row r="10">
      <c r="A10" s="288" t="s">
        <v>364</v>
      </c>
      <c r="B10" s="288" t="s">
        <v>588</v>
      </c>
    </row>
    <row r="11">
      <c r="A11" s="288" t="s">
        <v>1849</v>
      </c>
      <c r="B11" s="288" t="s">
        <v>1851</v>
      </c>
    </row>
    <row r="12">
      <c r="A12" s="288" t="s">
        <v>1852</v>
      </c>
      <c r="B12" s="288" t="s">
        <v>1702</v>
      </c>
    </row>
    <row r="13">
      <c r="A13" s="288" t="s">
        <v>1854</v>
      </c>
      <c r="B13" s="288" t="s">
        <v>597</v>
      </c>
    </row>
    <row r="14">
      <c r="A14" s="288" t="s">
        <v>1856</v>
      </c>
      <c r="B14" s="288" t="s">
        <v>1857</v>
      </c>
    </row>
    <row r="15">
      <c r="A15" s="288" t="s">
        <v>1859</v>
      </c>
      <c r="B15" s="288" t="s">
        <v>963</v>
      </c>
    </row>
    <row r="16">
      <c r="A16" s="288" t="s">
        <v>1861</v>
      </c>
      <c r="B16" s="288" t="s">
        <v>708</v>
      </c>
    </row>
    <row r="17">
      <c r="A17" s="288" t="s">
        <v>1863</v>
      </c>
      <c r="B17" s="288" t="s">
        <v>862</v>
      </c>
    </row>
    <row r="18">
      <c r="A18" s="288" t="s">
        <v>1865</v>
      </c>
      <c r="B18" s="288" t="s">
        <v>783</v>
      </c>
    </row>
    <row r="19">
      <c r="A19" s="288" t="s">
        <v>1867</v>
      </c>
      <c r="B19" s="288" t="s">
        <v>1384</v>
      </c>
    </row>
    <row r="20">
      <c r="A20" s="288" t="s">
        <v>1869</v>
      </c>
      <c r="B20" s="288" t="s">
        <v>1138</v>
      </c>
    </row>
    <row r="21">
      <c r="A21" s="288" t="s">
        <v>1871</v>
      </c>
      <c r="B21" s="288" t="s">
        <v>1435</v>
      </c>
    </row>
    <row r="22">
      <c r="A22" s="288" t="s">
        <v>1872</v>
      </c>
      <c r="B22" s="288" t="s">
        <v>1201</v>
      </c>
    </row>
    <row r="23">
      <c r="A23" s="288" t="s">
        <v>1874</v>
      </c>
      <c r="B23" s="288" t="s">
        <v>1620</v>
      </c>
    </row>
    <row r="24">
      <c r="A24" s="288" t="s">
        <v>296</v>
      </c>
      <c r="B24" s="288" t="s">
        <v>294</v>
      </c>
    </row>
    <row r="25">
      <c r="A25" s="288" t="s">
        <v>1877</v>
      </c>
      <c r="B25" s="288" t="s">
        <v>1878</v>
      </c>
    </row>
    <row r="26">
      <c r="A26" s="288" t="s">
        <v>1880</v>
      </c>
      <c r="B26" s="288" t="s">
        <v>1720</v>
      </c>
    </row>
    <row r="27">
      <c r="A27" s="288" t="s">
        <v>387</v>
      </c>
      <c r="B27" s="288" t="s">
        <v>385</v>
      </c>
    </row>
    <row r="28">
      <c r="A28" s="288" t="s">
        <v>1883</v>
      </c>
      <c r="B28" s="288" t="s">
        <v>993</v>
      </c>
    </row>
    <row r="29">
      <c r="A29" s="288" t="s">
        <v>1885</v>
      </c>
      <c r="B29" s="288" t="s">
        <v>853</v>
      </c>
    </row>
    <row r="30">
      <c r="A30" s="288" t="s">
        <v>1887</v>
      </c>
      <c r="B30" s="288" t="s">
        <v>1472</v>
      </c>
    </row>
    <row r="31">
      <c r="A31" s="288" t="s">
        <v>1889</v>
      </c>
      <c r="B31" s="288" t="s">
        <v>1465</v>
      </c>
    </row>
    <row r="32">
      <c r="A32" s="288" t="s">
        <v>1890</v>
      </c>
      <c r="B32" s="288" t="s">
        <v>792</v>
      </c>
    </row>
    <row r="33">
      <c r="A33" s="288" t="s">
        <v>1892</v>
      </c>
      <c r="B33" s="288" t="s">
        <v>1463</v>
      </c>
    </row>
    <row r="34">
      <c r="A34" s="288" t="s">
        <v>1894</v>
      </c>
      <c r="B34" s="288" t="s">
        <v>1411</v>
      </c>
    </row>
    <row r="35">
      <c r="A35" s="288" t="s">
        <v>1896</v>
      </c>
      <c r="B35" s="288" t="s">
        <v>1897</v>
      </c>
    </row>
    <row r="36">
      <c r="A36" s="288" t="s">
        <v>1899</v>
      </c>
      <c r="B36" s="288" t="s">
        <v>1310</v>
      </c>
    </row>
    <row r="37">
      <c r="A37" s="288" t="s">
        <v>1900</v>
      </c>
      <c r="B37" s="288" t="s">
        <v>1358</v>
      </c>
    </row>
    <row r="38">
      <c r="A38" s="288" t="s">
        <v>1903</v>
      </c>
      <c r="B38" s="288" t="s">
        <v>785</v>
      </c>
    </row>
    <row r="39">
      <c r="A39" s="288" t="s">
        <v>327</v>
      </c>
      <c r="B39" s="288" t="s">
        <v>916</v>
      </c>
    </row>
    <row r="40">
      <c r="A40" s="288" t="s">
        <v>1906</v>
      </c>
      <c r="B40" s="288" t="s">
        <v>1907</v>
      </c>
    </row>
    <row r="41">
      <c r="A41" s="288" t="s">
        <v>1909</v>
      </c>
      <c r="B41" s="288" t="s">
        <v>941</v>
      </c>
    </row>
    <row r="42">
      <c r="A42" s="288" t="s">
        <v>1910</v>
      </c>
      <c r="B42" s="288" t="s">
        <v>1623</v>
      </c>
    </row>
    <row r="43">
      <c r="A43" s="288" t="s">
        <v>1912</v>
      </c>
      <c r="B43" s="288" t="s">
        <v>531</v>
      </c>
    </row>
    <row r="44">
      <c r="A44" s="288" t="s">
        <v>978</v>
      </c>
      <c r="B44" s="288" t="s">
        <v>975</v>
      </c>
    </row>
    <row r="45">
      <c r="A45" s="288" t="s">
        <v>1915</v>
      </c>
      <c r="B45" s="288" t="s">
        <v>790</v>
      </c>
    </row>
    <row r="46">
      <c r="A46" s="288" t="s">
        <v>1917</v>
      </c>
      <c r="B46" s="288" t="s">
        <v>1919</v>
      </c>
    </row>
    <row r="47">
      <c r="A47" s="288" t="s">
        <v>535</v>
      </c>
      <c r="B47" s="288" t="s">
        <v>532</v>
      </c>
    </row>
    <row r="48">
      <c r="A48" s="288" t="s">
        <v>1922</v>
      </c>
      <c r="B48" s="288" t="s">
        <v>926</v>
      </c>
    </row>
    <row r="49">
      <c r="A49" s="288" t="s">
        <v>1923</v>
      </c>
      <c r="B49" s="288" t="s">
        <v>1673</v>
      </c>
    </row>
    <row r="50">
      <c r="A50" s="288" t="s">
        <v>1925</v>
      </c>
      <c r="B50" s="288" t="s">
        <v>780</v>
      </c>
    </row>
    <row r="51">
      <c r="A51" s="288" t="s">
        <v>1927</v>
      </c>
      <c r="B51" s="288" t="s">
        <v>92</v>
      </c>
    </row>
    <row r="52">
      <c r="A52" s="288" t="s">
        <v>1930</v>
      </c>
      <c r="B52" s="288" t="s">
        <v>897</v>
      </c>
    </row>
    <row r="53">
      <c r="A53" s="288" t="s">
        <v>326</v>
      </c>
      <c r="B53" s="288" t="s">
        <v>324</v>
      </c>
    </row>
    <row r="54">
      <c r="A54" s="288" t="s">
        <v>1933</v>
      </c>
      <c r="B54" s="288" t="s">
        <v>1756</v>
      </c>
    </row>
    <row r="55">
      <c r="A55" s="288" t="s">
        <v>1935</v>
      </c>
      <c r="B55" s="288" t="s">
        <v>1257</v>
      </c>
    </row>
    <row r="56">
      <c r="A56" s="288" t="s">
        <v>1936</v>
      </c>
      <c r="B56" s="288" t="s">
        <v>997</v>
      </c>
    </row>
    <row r="57">
      <c r="A57" s="288" t="s">
        <v>1938</v>
      </c>
      <c r="B57" s="288" t="s">
        <v>1632</v>
      </c>
    </row>
    <row r="58">
      <c r="A58" s="288" t="s">
        <v>1940</v>
      </c>
      <c r="B58" s="288" t="s">
        <v>851</v>
      </c>
    </row>
    <row r="59">
      <c r="A59" s="288" t="s">
        <v>1943</v>
      </c>
      <c r="B59" s="288" t="s">
        <v>1386</v>
      </c>
    </row>
    <row r="60">
      <c r="A60" s="288" t="s">
        <v>1944</v>
      </c>
      <c r="B60" s="288" t="s">
        <v>1157</v>
      </c>
    </row>
    <row r="61">
      <c r="A61" s="288" t="s">
        <v>1945</v>
      </c>
      <c r="B61" s="288" t="s">
        <v>1501</v>
      </c>
    </row>
    <row r="62">
      <c r="A62" s="288" t="s">
        <v>1947</v>
      </c>
      <c r="B62" s="288" t="s">
        <v>1594</v>
      </c>
    </row>
    <row r="63">
      <c r="A63" s="288" t="s">
        <v>1948</v>
      </c>
      <c r="B63" s="288" t="s">
        <v>836</v>
      </c>
    </row>
    <row r="64">
      <c r="A64" s="288" t="s">
        <v>1950</v>
      </c>
      <c r="B64" s="288" t="s">
        <v>923</v>
      </c>
    </row>
    <row r="65">
      <c r="A65" s="288" t="s">
        <v>1952</v>
      </c>
      <c r="B65" s="288" t="s">
        <v>747</v>
      </c>
    </row>
    <row r="66">
      <c r="A66" s="288" t="s">
        <v>1955</v>
      </c>
      <c r="B66" s="288" t="s">
        <v>1554</v>
      </c>
    </row>
    <row r="67">
      <c r="A67" s="288" t="s">
        <v>1957</v>
      </c>
      <c r="B67" s="288" t="s">
        <v>1001</v>
      </c>
    </row>
    <row r="68">
      <c r="A68" s="288" t="s">
        <v>1958</v>
      </c>
      <c r="B68" s="288" t="s">
        <v>1769</v>
      </c>
    </row>
    <row r="69">
      <c r="A69" s="288" t="s">
        <v>1962</v>
      </c>
      <c r="B69" s="288" t="s">
        <v>1963</v>
      </c>
    </row>
    <row r="70">
      <c r="A70" s="288" t="s">
        <v>1964</v>
      </c>
      <c r="B70" s="288" t="s">
        <v>1230</v>
      </c>
    </row>
    <row r="71">
      <c r="A71" s="288" t="s">
        <v>1965</v>
      </c>
      <c r="B71" s="288" t="s">
        <v>1651</v>
      </c>
    </row>
    <row r="72">
      <c r="A72" s="288" t="s">
        <v>1967</v>
      </c>
      <c r="B72" s="288" t="s">
        <v>1543</v>
      </c>
    </row>
    <row r="73">
      <c r="A73" s="288" t="s">
        <v>1969</v>
      </c>
      <c r="B73" s="288" t="s">
        <v>1352</v>
      </c>
    </row>
    <row r="74">
      <c r="A74" s="288" t="s">
        <v>1971</v>
      </c>
      <c r="B74" s="288" t="s">
        <v>1705</v>
      </c>
    </row>
    <row r="75">
      <c r="A75" s="288" t="s">
        <v>1973</v>
      </c>
      <c r="B75" s="288" t="s">
        <v>745</v>
      </c>
    </row>
    <row r="76">
      <c r="A76" s="288" t="s">
        <v>1974</v>
      </c>
      <c r="B76" s="288" t="s">
        <v>840</v>
      </c>
    </row>
    <row r="77">
      <c r="A77" s="288" t="s">
        <v>1976</v>
      </c>
      <c r="B77" s="288" t="s">
        <v>1905</v>
      </c>
    </row>
    <row r="78">
      <c r="A78" s="288" t="s">
        <v>1978</v>
      </c>
      <c r="B78" s="288" t="s">
        <v>1505</v>
      </c>
    </row>
    <row r="79">
      <c r="A79" s="288" t="s">
        <v>1980</v>
      </c>
      <c r="B79" s="288" t="s">
        <v>1010</v>
      </c>
    </row>
    <row r="80">
      <c r="A80" s="288" t="s">
        <v>1983</v>
      </c>
      <c r="B80" s="288" t="s">
        <v>1848</v>
      </c>
    </row>
    <row r="81">
      <c r="A81" s="288" t="s">
        <v>264</v>
      </c>
      <c r="B81" s="288" t="s">
        <v>1985</v>
      </c>
    </row>
    <row r="82">
      <c r="A82" s="288" t="s">
        <v>254</v>
      </c>
      <c r="B82" s="288" t="s">
        <v>1633</v>
      </c>
    </row>
    <row r="83">
      <c r="A83" s="288" t="s">
        <v>1987</v>
      </c>
      <c r="B83" s="288" t="s">
        <v>1988</v>
      </c>
    </row>
    <row r="84">
      <c r="A84" s="288" t="s">
        <v>1990</v>
      </c>
      <c r="B84" s="288" t="s">
        <v>1542</v>
      </c>
    </row>
    <row r="85">
      <c r="A85" s="288" t="s">
        <v>1992</v>
      </c>
      <c r="B85" s="288" t="s">
        <v>1299</v>
      </c>
    </row>
    <row r="86">
      <c r="A86" s="288" t="s">
        <v>1993</v>
      </c>
      <c r="B86" s="288" t="s">
        <v>650</v>
      </c>
    </row>
    <row r="87">
      <c r="A87" s="288" t="s">
        <v>1994</v>
      </c>
      <c r="B87" s="288" t="s">
        <v>1698</v>
      </c>
    </row>
    <row r="88">
      <c r="A88" s="288" t="s">
        <v>1996</v>
      </c>
      <c r="B88" s="288" t="s">
        <v>1652</v>
      </c>
    </row>
    <row r="89">
      <c r="A89" s="288" t="s">
        <v>1998</v>
      </c>
      <c r="B89" s="288" t="s">
        <v>1590</v>
      </c>
    </row>
    <row r="90">
      <c r="A90" s="288" t="s">
        <v>2000</v>
      </c>
      <c r="B90" s="288" t="s">
        <v>2001</v>
      </c>
    </row>
    <row r="91">
      <c r="A91" s="288" t="s">
        <v>2004</v>
      </c>
      <c r="B91" s="288" t="s">
        <v>1459</v>
      </c>
    </row>
    <row r="92">
      <c r="A92" s="288" t="s">
        <v>2005</v>
      </c>
      <c r="B92" s="288" t="s">
        <v>1407</v>
      </c>
    </row>
    <row r="93">
      <c r="A93" s="288" t="s">
        <v>2007</v>
      </c>
      <c r="B93" s="288" t="s">
        <v>1602</v>
      </c>
    </row>
    <row r="94">
      <c r="A94" s="288" t="s">
        <v>2009</v>
      </c>
      <c r="B94" s="288" t="s">
        <v>55</v>
      </c>
    </row>
    <row r="95">
      <c r="A95" s="288" t="s">
        <v>2011</v>
      </c>
      <c r="B95" s="288" t="s">
        <v>2012</v>
      </c>
    </row>
    <row r="96">
      <c r="A96" s="288" t="s">
        <v>2013</v>
      </c>
      <c r="B96" s="288" t="s">
        <v>680</v>
      </c>
    </row>
    <row r="97">
      <c r="A97" s="288" t="s">
        <v>2015</v>
      </c>
      <c r="B97" s="288" t="s">
        <v>801</v>
      </c>
    </row>
    <row r="98">
      <c r="A98" s="288" t="s">
        <v>2018</v>
      </c>
      <c r="B98" s="288" t="s">
        <v>1307</v>
      </c>
    </row>
    <row r="99">
      <c r="A99" s="288" t="s">
        <v>2020</v>
      </c>
      <c r="B99" s="288" t="s">
        <v>1466</v>
      </c>
    </row>
    <row r="100">
      <c r="A100" s="288" t="s">
        <v>2022</v>
      </c>
      <c r="B100" s="288" t="s">
        <v>717</v>
      </c>
    </row>
    <row r="101">
      <c r="A101" s="288" t="s">
        <v>2024</v>
      </c>
      <c r="B101" s="288" t="s">
        <v>995</v>
      </c>
    </row>
    <row r="102">
      <c r="A102" s="288" t="s">
        <v>2026</v>
      </c>
      <c r="B102" s="288" t="s">
        <v>1498</v>
      </c>
    </row>
    <row r="103">
      <c r="A103" s="288" t="s">
        <v>2029</v>
      </c>
      <c r="B103" s="288" t="s">
        <v>1278</v>
      </c>
    </row>
    <row r="104">
      <c r="A104" s="288" t="s">
        <v>366</v>
      </c>
      <c r="B104" s="288" t="s">
        <v>365</v>
      </c>
    </row>
    <row r="105">
      <c r="A105" s="288" t="s">
        <v>2031</v>
      </c>
      <c r="B105" s="288" t="s">
        <v>676</v>
      </c>
    </row>
    <row r="106">
      <c r="A106" s="288" t="s">
        <v>2033</v>
      </c>
      <c r="B106" s="288" t="s">
        <v>1005</v>
      </c>
    </row>
    <row r="107">
      <c r="A107" s="288" t="s">
        <v>2036</v>
      </c>
      <c r="B107" s="288" t="s">
        <v>1170</v>
      </c>
    </row>
    <row r="108">
      <c r="A108" s="288" t="s">
        <v>2037</v>
      </c>
      <c r="B108" s="288" t="s">
        <v>914</v>
      </c>
    </row>
    <row r="109">
      <c r="A109" s="288" t="s">
        <v>2040</v>
      </c>
      <c r="B109" s="288" t="s">
        <v>1733</v>
      </c>
    </row>
    <row r="110">
      <c r="A110" s="288" t="s">
        <v>2042</v>
      </c>
      <c r="B110" s="288" t="s">
        <v>1550</v>
      </c>
    </row>
    <row r="111">
      <c r="A111" s="288" t="s">
        <v>342</v>
      </c>
      <c r="B111" s="288" t="s">
        <v>341</v>
      </c>
    </row>
    <row r="112">
      <c r="A112" s="288" t="s">
        <v>2043</v>
      </c>
      <c r="B112" s="288" t="s">
        <v>1866</v>
      </c>
    </row>
    <row r="113">
      <c r="A113" s="288" t="s">
        <v>2045</v>
      </c>
      <c r="B113" s="288" t="s">
        <v>1242</v>
      </c>
    </row>
    <row r="114">
      <c r="A114" s="288" t="s">
        <v>2047</v>
      </c>
      <c r="B114" s="288" t="s">
        <v>1731</v>
      </c>
    </row>
    <row r="115">
      <c r="A115" s="288" t="s">
        <v>2049</v>
      </c>
      <c r="B115" s="288" t="s">
        <v>1426</v>
      </c>
    </row>
    <row r="116">
      <c r="A116" s="288" t="s">
        <v>2051</v>
      </c>
      <c r="B116" s="288" t="s">
        <v>1048</v>
      </c>
    </row>
    <row r="117">
      <c r="A117" s="288" t="s">
        <v>2053</v>
      </c>
      <c r="B117" s="288" t="s">
        <v>839</v>
      </c>
    </row>
    <row r="118">
      <c r="A118" s="288" t="s">
        <v>2056</v>
      </c>
      <c r="B118" s="288" t="s">
        <v>766</v>
      </c>
    </row>
    <row r="119">
      <c r="A119" s="288" t="s">
        <v>2057</v>
      </c>
      <c r="B119" s="288" t="s">
        <v>1788</v>
      </c>
    </row>
    <row r="120">
      <c r="A120" s="288" t="s">
        <v>2059</v>
      </c>
      <c r="B120" s="288" t="s">
        <v>1640</v>
      </c>
    </row>
    <row r="121">
      <c r="A121" s="288" t="s">
        <v>1334</v>
      </c>
      <c r="B121" s="288" t="s">
        <v>915</v>
      </c>
    </row>
    <row r="122">
      <c r="A122" s="288" t="s">
        <v>2062</v>
      </c>
      <c r="B122" s="288" t="s">
        <v>1828</v>
      </c>
    </row>
    <row r="123">
      <c r="A123" s="288" t="s">
        <v>2064</v>
      </c>
      <c r="B123" s="288" t="s">
        <v>2065</v>
      </c>
    </row>
    <row r="124">
      <c r="A124" s="288" t="s">
        <v>2066</v>
      </c>
      <c r="B124" s="288" t="s">
        <v>1056</v>
      </c>
    </row>
    <row r="125">
      <c r="A125" s="288" t="s">
        <v>2068</v>
      </c>
      <c r="B125" s="288" t="s">
        <v>1949</v>
      </c>
    </row>
    <row r="126">
      <c r="A126" s="288" t="s">
        <v>106</v>
      </c>
      <c r="B126" s="288" t="s">
        <v>104</v>
      </c>
    </row>
    <row r="127">
      <c r="A127" s="288" t="s">
        <v>2071</v>
      </c>
      <c r="B127" s="288" t="s">
        <v>647</v>
      </c>
    </row>
    <row r="128">
      <c r="A128" s="288" t="s">
        <v>2073</v>
      </c>
      <c r="B128" s="288" t="s">
        <v>2074</v>
      </c>
    </row>
    <row r="129">
      <c r="A129" s="288" t="s">
        <v>2076</v>
      </c>
      <c r="B129" s="288" t="s">
        <v>1320</v>
      </c>
    </row>
    <row r="130">
      <c r="A130" s="288" t="s">
        <v>2078</v>
      </c>
      <c r="B130" s="288" t="s">
        <v>604</v>
      </c>
    </row>
    <row r="131">
      <c r="A131" s="288" t="s">
        <v>2080</v>
      </c>
      <c r="B131" s="288" t="s">
        <v>1614</v>
      </c>
    </row>
    <row r="132">
      <c r="A132" s="288" t="s">
        <v>2081</v>
      </c>
      <c r="B132" s="288" t="s">
        <v>1539</v>
      </c>
    </row>
    <row r="133">
      <c r="A133" s="288" t="s">
        <v>2083</v>
      </c>
      <c r="B133" s="288" t="s">
        <v>715</v>
      </c>
    </row>
    <row r="134">
      <c r="A134" s="288" t="s">
        <v>2086</v>
      </c>
      <c r="B134" s="288" t="s">
        <v>1982</v>
      </c>
    </row>
    <row r="135">
      <c r="A135" s="288" t="s">
        <v>154</v>
      </c>
      <c r="B135" s="288" t="s">
        <v>152</v>
      </c>
    </row>
    <row r="136">
      <c r="A136" s="288" t="s">
        <v>2090</v>
      </c>
      <c r="B136" s="288" t="s">
        <v>1379</v>
      </c>
    </row>
    <row r="137">
      <c r="A137" s="288" t="s">
        <v>2092</v>
      </c>
      <c r="B137" s="288" t="s">
        <v>1490</v>
      </c>
    </row>
    <row r="138">
      <c r="A138" s="288" t="s">
        <v>2094</v>
      </c>
      <c r="B138" s="288" t="s">
        <v>1432</v>
      </c>
    </row>
    <row r="139">
      <c r="A139" s="288" t="s">
        <v>2095</v>
      </c>
      <c r="B139" s="288" t="s">
        <v>1724</v>
      </c>
    </row>
    <row r="140">
      <c r="A140" s="288" t="s">
        <v>2096</v>
      </c>
      <c r="B140" s="288" t="s">
        <v>1989</v>
      </c>
    </row>
    <row r="141">
      <c r="A141" s="288" t="s">
        <v>2098</v>
      </c>
      <c r="B141" s="288" t="s">
        <v>1246</v>
      </c>
    </row>
    <row r="142">
      <c r="A142" s="288" t="s">
        <v>2100</v>
      </c>
      <c r="B142" s="288" t="s">
        <v>2079</v>
      </c>
    </row>
    <row r="143">
      <c r="A143" s="288" t="s">
        <v>2102</v>
      </c>
      <c r="B143" s="288" t="s">
        <v>1696</v>
      </c>
    </row>
    <row r="144">
      <c r="A144" s="288" t="s">
        <v>2104</v>
      </c>
      <c r="B144" s="288" t="s">
        <v>1431</v>
      </c>
    </row>
    <row r="145">
      <c r="A145" s="288" t="s">
        <v>2107</v>
      </c>
      <c r="B145" s="288" t="s">
        <v>1608</v>
      </c>
    </row>
    <row r="146">
      <c r="A146" s="288" t="s">
        <v>2108</v>
      </c>
      <c r="B146" s="288" t="s">
        <v>2106</v>
      </c>
    </row>
    <row r="147">
      <c r="A147" s="288" t="s">
        <v>2110</v>
      </c>
      <c r="B147" s="288" t="s">
        <v>1484</v>
      </c>
    </row>
    <row r="148">
      <c r="A148" s="288" t="s">
        <v>2112</v>
      </c>
      <c r="B148" s="288" t="s">
        <v>2113</v>
      </c>
    </row>
    <row r="149">
      <c r="A149" s="288" t="s">
        <v>2115</v>
      </c>
      <c r="B149" s="288" t="s">
        <v>1534</v>
      </c>
    </row>
    <row r="150">
      <c r="A150" s="288" t="s">
        <v>2117</v>
      </c>
      <c r="B150" s="288" t="s">
        <v>1034</v>
      </c>
    </row>
    <row r="151">
      <c r="A151" s="288" t="s">
        <v>2119</v>
      </c>
      <c r="B151" s="288" t="s">
        <v>661</v>
      </c>
    </row>
    <row r="152">
      <c r="A152" s="288" t="s">
        <v>2121</v>
      </c>
      <c r="B152" s="288" t="s">
        <v>982</v>
      </c>
    </row>
    <row r="153">
      <c r="A153" s="288" t="s">
        <v>2123</v>
      </c>
      <c r="B153" s="288" t="s">
        <v>648</v>
      </c>
    </row>
    <row r="154">
      <c r="A154" s="288" t="s">
        <v>2125</v>
      </c>
      <c r="B154" s="288" t="s">
        <v>1834</v>
      </c>
    </row>
    <row r="155">
      <c r="A155" s="288" t="s">
        <v>161</v>
      </c>
      <c r="B155" s="288" t="s">
        <v>586</v>
      </c>
    </row>
    <row r="156">
      <c r="A156" s="288" t="s">
        <v>2129</v>
      </c>
      <c r="B156" s="288" t="s">
        <v>1088</v>
      </c>
    </row>
    <row r="157">
      <c r="A157" s="288" t="s">
        <v>2131</v>
      </c>
      <c r="B157" s="288" t="s">
        <v>1381</v>
      </c>
    </row>
    <row r="158">
      <c r="A158" s="288" t="s">
        <v>2132</v>
      </c>
      <c r="B158" s="288" t="s">
        <v>687</v>
      </c>
    </row>
    <row r="159">
      <c r="A159" s="288" t="s">
        <v>1332</v>
      </c>
      <c r="B159" s="288" t="s">
        <v>1118</v>
      </c>
    </row>
    <row r="160">
      <c r="A160" s="288" t="s">
        <v>2135</v>
      </c>
      <c r="B160" s="288" t="s">
        <v>615</v>
      </c>
    </row>
    <row r="161">
      <c r="A161" s="288" t="s">
        <v>1077</v>
      </c>
      <c r="B161" s="288" t="s">
        <v>1075</v>
      </c>
    </row>
    <row r="162">
      <c r="A162" s="288" t="s">
        <v>2138</v>
      </c>
      <c r="B162" s="288" t="s">
        <v>755</v>
      </c>
    </row>
    <row r="163">
      <c r="A163" s="288" t="s">
        <v>2140</v>
      </c>
      <c r="B163" s="288" t="s">
        <v>537</v>
      </c>
    </row>
    <row r="164">
      <c r="A164" s="288" t="s">
        <v>2141</v>
      </c>
      <c r="B164" s="288" t="s">
        <v>1686</v>
      </c>
    </row>
    <row r="165">
      <c r="A165" s="288" t="s">
        <v>2143</v>
      </c>
      <c r="B165" s="288" t="s">
        <v>1380</v>
      </c>
    </row>
    <row r="166">
      <c r="A166" s="288" t="s">
        <v>2144</v>
      </c>
      <c r="B166" s="288" t="s">
        <v>1097</v>
      </c>
    </row>
    <row r="167">
      <c r="A167" s="288" t="s">
        <v>2146</v>
      </c>
      <c r="B167" s="288" t="s">
        <v>1042</v>
      </c>
    </row>
    <row r="168">
      <c r="A168" s="288" t="s">
        <v>2148</v>
      </c>
      <c r="B168" s="288" t="s">
        <v>793</v>
      </c>
    </row>
    <row r="169">
      <c r="A169" s="288" t="s">
        <v>2150</v>
      </c>
      <c r="B169" s="288" t="s">
        <v>845</v>
      </c>
    </row>
    <row r="170">
      <c r="A170" s="288" t="s">
        <v>2153</v>
      </c>
      <c r="B170" s="288" t="s">
        <v>1093</v>
      </c>
    </row>
    <row r="171">
      <c r="A171" s="288" t="s">
        <v>2155</v>
      </c>
      <c r="B171" s="288" t="s">
        <v>1061</v>
      </c>
    </row>
    <row r="172">
      <c r="A172" s="288" t="s">
        <v>2157</v>
      </c>
      <c r="B172" s="288" t="s">
        <v>756</v>
      </c>
    </row>
    <row r="173">
      <c r="A173" s="288" t="s">
        <v>2158</v>
      </c>
      <c r="B173" s="288" t="s">
        <v>964</v>
      </c>
    </row>
    <row r="174">
      <c r="A174" s="288" t="s">
        <v>2160</v>
      </c>
      <c r="B174" s="288" t="s">
        <v>757</v>
      </c>
    </row>
    <row r="175">
      <c r="A175" s="288" t="s">
        <v>351</v>
      </c>
      <c r="B175" s="288" t="s">
        <v>1966</v>
      </c>
    </row>
    <row r="176">
      <c r="A176" s="288" t="s">
        <v>2163</v>
      </c>
      <c r="B176" s="288" t="s">
        <v>1015</v>
      </c>
    </row>
    <row r="177">
      <c r="A177" s="288" t="s">
        <v>2166</v>
      </c>
      <c r="B177" s="288" t="s">
        <v>551</v>
      </c>
    </row>
    <row r="178">
      <c r="A178" s="288" t="s">
        <v>2168</v>
      </c>
      <c r="B178" s="288" t="s">
        <v>667</v>
      </c>
    </row>
    <row r="179">
      <c r="A179" s="288" t="s">
        <v>2169</v>
      </c>
      <c r="B179" s="288" t="s">
        <v>696</v>
      </c>
    </row>
    <row r="180">
      <c r="A180" s="288" t="s">
        <v>2171</v>
      </c>
      <c r="B180" s="288" t="s">
        <v>731</v>
      </c>
    </row>
    <row r="181">
      <c r="A181" s="288" t="s">
        <v>2173</v>
      </c>
      <c r="B181" s="288" t="s">
        <v>548</v>
      </c>
    </row>
    <row r="182">
      <c r="A182" s="288" t="s">
        <v>2175</v>
      </c>
      <c r="B182" s="288" t="s">
        <v>1850</v>
      </c>
    </row>
    <row r="183">
      <c r="A183" s="288" t="s">
        <v>2178</v>
      </c>
      <c r="B183" s="288" t="s">
        <v>1228</v>
      </c>
    </row>
    <row r="184">
      <c r="A184" s="288" t="s">
        <v>2179</v>
      </c>
      <c r="B184" s="288" t="s">
        <v>1569</v>
      </c>
    </row>
    <row r="185">
      <c r="A185" s="288" t="s">
        <v>2181</v>
      </c>
      <c r="B185" s="288" t="s">
        <v>670</v>
      </c>
    </row>
    <row r="186">
      <c r="A186" s="288" t="s">
        <v>2184</v>
      </c>
      <c r="B186" s="288" t="s">
        <v>1287</v>
      </c>
    </row>
    <row r="187">
      <c r="A187" s="288" t="s">
        <v>2186</v>
      </c>
      <c r="B187" s="288" t="s">
        <v>1342</v>
      </c>
    </row>
    <row r="188">
      <c r="A188" s="288" t="s">
        <v>2187</v>
      </c>
      <c r="B188" s="288" t="s">
        <v>999</v>
      </c>
    </row>
    <row r="189">
      <c r="A189" s="288" t="s">
        <v>2189</v>
      </c>
      <c r="B189" s="288" t="s">
        <v>1008</v>
      </c>
    </row>
    <row r="190">
      <c r="A190" s="288" t="s">
        <v>1079</v>
      </c>
      <c r="B190" s="288" t="s">
        <v>1942</v>
      </c>
    </row>
    <row r="191">
      <c r="A191" s="288" t="s">
        <v>656</v>
      </c>
      <c r="B191" s="288" t="s">
        <v>1483</v>
      </c>
    </row>
    <row r="192">
      <c r="A192" s="288" t="s">
        <v>2192</v>
      </c>
      <c r="B192" s="288" t="s">
        <v>751</v>
      </c>
    </row>
    <row r="193">
      <c r="A193" s="288" t="s">
        <v>2195</v>
      </c>
      <c r="B193" s="288" t="s">
        <v>2196</v>
      </c>
    </row>
    <row r="194">
      <c r="A194" s="288" t="s">
        <v>654</v>
      </c>
      <c r="B194" s="288" t="s">
        <v>652</v>
      </c>
    </row>
    <row r="195">
      <c r="A195" s="288" t="s">
        <v>2198</v>
      </c>
      <c r="B195" s="288" t="s">
        <v>2199</v>
      </c>
    </row>
    <row r="196">
      <c r="A196" s="288" t="s">
        <v>2201</v>
      </c>
      <c r="B196" s="288" t="s">
        <v>1845</v>
      </c>
    </row>
    <row r="197">
      <c r="A197" s="288" t="s">
        <v>2204</v>
      </c>
      <c r="B197" s="288" t="s">
        <v>1991</v>
      </c>
    </row>
    <row r="198">
      <c r="A198" s="288" t="s">
        <v>2206</v>
      </c>
      <c r="B198" s="288" t="s">
        <v>898</v>
      </c>
    </row>
    <row r="199">
      <c r="A199" s="288" t="s">
        <v>2207</v>
      </c>
      <c r="B199" s="288" t="s">
        <v>1995</v>
      </c>
    </row>
    <row r="200">
      <c r="A200" s="288" t="s">
        <v>2209</v>
      </c>
      <c r="B200" s="288" t="s">
        <v>1393</v>
      </c>
    </row>
    <row r="201">
      <c r="A201" s="288" t="s">
        <v>2212</v>
      </c>
      <c r="B201" s="288" t="s">
        <v>804</v>
      </c>
    </row>
    <row r="202">
      <c r="A202" s="288" t="s">
        <v>2214</v>
      </c>
      <c r="B202" s="288" t="s">
        <v>970</v>
      </c>
    </row>
    <row r="203">
      <c r="A203" s="288" t="s">
        <v>2215</v>
      </c>
      <c r="B203" s="288" t="s">
        <v>2216</v>
      </c>
    </row>
    <row r="204">
      <c r="A204" s="288" t="s">
        <v>2218</v>
      </c>
      <c r="B204" s="288" t="s">
        <v>1059</v>
      </c>
    </row>
    <row r="205">
      <c r="A205" s="288" t="s">
        <v>2219</v>
      </c>
      <c r="B205" s="288" t="s">
        <v>1327</v>
      </c>
    </row>
    <row r="206">
      <c r="A206" s="288" t="s">
        <v>2220</v>
      </c>
      <c r="B206" s="288" t="s">
        <v>635</v>
      </c>
    </row>
    <row r="207">
      <c r="A207" s="288" t="s">
        <v>2222</v>
      </c>
      <c r="B207" s="288" t="s">
        <v>1467</v>
      </c>
    </row>
    <row r="208">
      <c r="A208" s="288" t="s">
        <v>2224</v>
      </c>
      <c r="B208" s="288" t="s">
        <v>1281</v>
      </c>
    </row>
    <row r="209">
      <c r="A209" s="288" t="s">
        <v>2227</v>
      </c>
      <c r="B209" s="288" t="s">
        <v>2030</v>
      </c>
    </row>
    <row r="210">
      <c r="A210" s="288" t="s">
        <v>2228</v>
      </c>
      <c r="B210" s="288" t="s">
        <v>1095</v>
      </c>
    </row>
    <row r="211">
      <c r="A211" s="288" t="s">
        <v>2230</v>
      </c>
      <c r="B211" s="288" t="s">
        <v>942</v>
      </c>
    </row>
    <row r="212">
      <c r="A212" s="288" t="s">
        <v>2232</v>
      </c>
      <c r="B212" s="288" t="s">
        <v>1253</v>
      </c>
    </row>
    <row r="213">
      <c r="A213" s="288" t="s">
        <v>2234</v>
      </c>
      <c r="B213" s="288" t="s">
        <v>904</v>
      </c>
    </row>
    <row r="214">
      <c r="A214" s="288" t="s">
        <v>2236</v>
      </c>
      <c r="B214" s="288" t="s">
        <v>1328</v>
      </c>
    </row>
    <row r="215">
      <c r="A215" s="288" t="s">
        <v>1476</v>
      </c>
      <c r="B215" s="288" t="s">
        <v>866</v>
      </c>
    </row>
    <row r="216">
      <c r="A216" s="288" t="s">
        <v>2238</v>
      </c>
      <c r="B216" s="288" t="s">
        <v>1631</v>
      </c>
    </row>
    <row r="217">
      <c r="A217" s="288" t="s">
        <v>2240</v>
      </c>
      <c r="B217" s="288" t="s">
        <v>1309</v>
      </c>
    </row>
    <row r="218">
      <c r="A218" s="288" t="s">
        <v>2241</v>
      </c>
      <c r="B218" s="288" t="s">
        <v>1346</v>
      </c>
    </row>
    <row r="219">
      <c r="A219" s="288" t="s">
        <v>2243</v>
      </c>
      <c r="B219" s="288" t="s">
        <v>1638</v>
      </c>
    </row>
    <row r="220">
      <c r="A220" s="288" t="s">
        <v>2245</v>
      </c>
      <c r="B220" s="288" t="s">
        <v>1390</v>
      </c>
    </row>
    <row r="221">
      <c r="A221" s="288" t="s">
        <v>2247</v>
      </c>
      <c r="B221" s="288" t="s">
        <v>1297</v>
      </c>
    </row>
    <row r="222">
      <c r="A222" s="288" t="s">
        <v>2249</v>
      </c>
      <c r="B222" s="288" t="s">
        <v>1526</v>
      </c>
    </row>
    <row r="223">
      <c r="A223" s="288" t="s">
        <v>2251</v>
      </c>
      <c r="B223" s="288" t="s">
        <v>828</v>
      </c>
    </row>
    <row r="224">
      <c r="A224" s="288" t="s">
        <v>2253</v>
      </c>
      <c r="B224" s="288" t="s">
        <v>912</v>
      </c>
    </row>
    <row r="225">
      <c r="A225" s="288" t="s">
        <v>2256</v>
      </c>
      <c r="B225" s="288" t="s">
        <v>1549</v>
      </c>
    </row>
    <row r="226">
      <c r="A226" s="288" t="s">
        <v>2260</v>
      </c>
      <c r="B226" s="288" t="s">
        <v>901</v>
      </c>
    </row>
    <row r="227">
      <c r="A227" s="288" t="s">
        <v>2261</v>
      </c>
      <c r="B227" s="288" t="s">
        <v>625</v>
      </c>
    </row>
    <row r="228">
      <c r="A228" s="288" t="s">
        <v>244</v>
      </c>
      <c r="B228" s="288" t="s">
        <v>724</v>
      </c>
    </row>
    <row r="229">
      <c r="A229" s="288" t="s">
        <v>2264</v>
      </c>
      <c r="B229" s="288" t="s">
        <v>1495</v>
      </c>
    </row>
    <row r="230">
      <c r="A230" s="288" t="s">
        <v>2265</v>
      </c>
      <c r="B230" s="288" t="s">
        <v>1855</v>
      </c>
    </row>
    <row r="231">
      <c r="A231" s="288" t="s">
        <v>2267</v>
      </c>
      <c r="B231" s="288" t="s">
        <v>1383</v>
      </c>
    </row>
    <row r="232">
      <c r="A232" s="288" t="s">
        <v>2268</v>
      </c>
      <c r="B232" s="288" t="s">
        <v>572</v>
      </c>
    </row>
    <row r="233">
      <c r="A233" s="288" t="s">
        <v>2271</v>
      </c>
      <c r="B233" s="288" t="s">
        <v>681</v>
      </c>
    </row>
    <row r="234">
      <c r="A234" s="288" t="s">
        <v>2272</v>
      </c>
      <c r="B234" s="288" t="s">
        <v>875</v>
      </c>
    </row>
    <row r="235">
      <c r="A235" s="288" t="s">
        <v>2273</v>
      </c>
      <c r="B235" s="288" t="s">
        <v>1406</v>
      </c>
    </row>
    <row r="236">
      <c r="A236" s="288" t="s">
        <v>2275</v>
      </c>
      <c r="B236" s="288" t="s">
        <v>1188</v>
      </c>
    </row>
    <row r="237">
      <c r="A237" s="288" t="s">
        <v>2277</v>
      </c>
      <c r="B237" s="288" t="s">
        <v>1784</v>
      </c>
    </row>
    <row r="238">
      <c r="A238" s="288" t="s">
        <v>2279</v>
      </c>
      <c r="B238" s="288" t="s">
        <v>2185</v>
      </c>
    </row>
    <row r="239">
      <c r="A239" s="288" t="s">
        <v>2280</v>
      </c>
      <c r="B239" s="288" t="s">
        <v>1523</v>
      </c>
    </row>
    <row r="240">
      <c r="A240" s="288" t="s">
        <v>2282</v>
      </c>
      <c r="B240" s="288" t="s">
        <v>1934</v>
      </c>
    </row>
    <row r="241">
      <c r="A241" s="288" t="s">
        <v>99</v>
      </c>
      <c r="B241" s="288" t="s">
        <v>98</v>
      </c>
    </row>
    <row r="242">
      <c r="A242" s="288" t="s">
        <v>2286</v>
      </c>
      <c r="B242" s="288" t="s">
        <v>1946</v>
      </c>
    </row>
    <row r="243">
      <c r="A243" s="288" t="s">
        <v>2288</v>
      </c>
      <c r="B243" s="288" t="s">
        <v>584</v>
      </c>
    </row>
    <row r="244">
      <c r="A244" s="288" t="s">
        <v>2290</v>
      </c>
      <c r="B244" s="288" t="s">
        <v>1455</v>
      </c>
    </row>
    <row r="245">
      <c r="A245" s="288" t="s">
        <v>2291</v>
      </c>
      <c r="B245" s="288" t="s">
        <v>913</v>
      </c>
    </row>
    <row r="246">
      <c r="A246" s="288" t="s">
        <v>2293</v>
      </c>
      <c r="B246" s="288" t="s">
        <v>720</v>
      </c>
    </row>
    <row r="247">
      <c r="A247" s="288" t="s">
        <v>2296</v>
      </c>
      <c r="B247" s="288" t="s">
        <v>1453</v>
      </c>
    </row>
    <row r="248">
      <c r="A248" s="288" t="s">
        <v>2298</v>
      </c>
      <c r="B248" s="288" t="s">
        <v>1331</v>
      </c>
    </row>
    <row r="249">
      <c r="A249" s="288" t="s">
        <v>2300</v>
      </c>
      <c r="B249" s="288" t="s">
        <v>1176</v>
      </c>
    </row>
    <row r="250">
      <c r="A250" s="288" t="s">
        <v>2301</v>
      </c>
      <c r="B250" s="288" t="s">
        <v>768</v>
      </c>
    </row>
    <row r="251">
      <c r="A251" s="288" t="s">
        <v>1587</v>
      </c>
      <c r="B251" s="288" t="s">
        <v>1127</v>
      </c>
    </row>
    <row r="252">
      <c r="A252" s="288" t="s">
        <v>2304</v>
      </c>
      <c r="B252" s="288" t="s">
        <v>1585</v>
      </c>
    </row>
    <row r="253">
      <c r="A253" s="288" t="s">
        <v>2306</v>
      </c>
      <c r="B253" s="288" t="s">
        <v>1350</v>
      </c>
    </row>
    <row r="254">
      <c r="A254" s="288" t="s">
        <v>2307</v>
      </c>
      <c r="B254" s="288" t="s">
        <v>1507</v>
      </c>
    </row>
    <row r="255">
      <c r="A255" s="288" t="s">
        <v>2309</v>
      </c>
      <c r="B255" s="288" t="s">
        <v>580</v>
      </c>
    </row>
    <row r="256">
      <c r="A256" s="288" t="s">
        <v>2311</v>
      </c>
      <c r="B256" s="288" t="s">
        <v>1862</v>
      </c>
    </row>
    <row r="257">
      <c r="A257" s="288" t="s">
        <v>2313</v>
      </c>
      <c r="B257" s="288" t="s">
        <v>1663</v>
      </c>
    </row>
    <row r="258">
      <c r="A258" s="288" t="s">
        <v>2314</v>
      </c>
      <c r="B258" s="288" t="s">
        <v>1928</v>
      </c>
    </row>
    <row r="259">
      <c r="A259" s="288" t="s">
        <v>2315</v>
      </c>
      <c r="B259" s="288" t="s">
        <v>1232</v>
      </c>
    </row>
    <row r="260">
      <c r="A260" s="288" t="s">
        <v>2316</v>
      </c>
      <c r="B260" s="288" t="s">
        <v>1451</v>
      </c>
    </row>
    <row r="261">
      <c r="A261" s="288" t="s">
        <v>2317</v>
      </c>
      <c r="B261" s="288" t="s">
        <v>677</v>
      </c>
    </row>
    <row r="262">
      <c r="A262" s="288" t="s">
        <v>2318</v>
      </c>
      <c r="B262" s="288" t="s">
        <v>1598</v>
      </c>
    </row>
    <row r="263">
      <c r="A263" s="288" t="s">
        <v>2319</v>
      </c>
      <c r="B263" s="288" t="s">
        <v>1636</v>
      </c>
    </row>
    <row r="264">
      <c r="A264" s="288" t="s">
        <v>2320</v>
      </c>
      <c r="B264" s="288" t="s">
        <v>936</v>
      </c>
    </row>
    <row r="265">
      <c r="A265" s="288" t="s">
        <v>2321</v>
      </c>
      <c r="B265" s="288" t="s">
        <v>821</v>
      </c>
    </row>
    <row r="266">
      <c r="A266" s="288" t="s">
        <v>2322</v>
      </c>
      <c r="B266" s="288" t="s">
        <v>1737</v>
      </c>
    </row>
    <row r="267">
      <c r="A267" s="288" t="s">
        <v>2323</v>
      </c>
      <c r="B267" s="288" t="s">
        <v>924</v>
      </c>
    </row>
    <row r="268">
      <c r="A268" s="288" t="s">
        <v>2324</v>
      </c>
      <c r="B268" s="288" t="s">
        <v>631</v>
      </c>
    </row>
    <row r="269">
      <c r="A269" s="288" t="s">
        <v>2325</v>
      </c>
      <c r="B269" s="288" t="s">
        <v>1226</v>
      </c>
    </row>
    <row r="270">
      <c r="A270" s="288" t="s">
        <v>2326</v>
      </c>
      <c r="B270" s="288" t="s">
        <v>969</v>
      </c>
    </row>
    <row r="271">
      <c r="A271" s="288" t="s">
        <v>2328</v>
      </c>
      <c r="B271" s="288" t="s">
        <v>2177</v>
      </c>
    </row>
    <row r="272">
      <c r="A272" s="288" t="s">
        <v>2330</v>
      </c>
      <c r="B272" s="288" t="s">
        <v>1914</v>
      </c>
    </row>
    <row r="273">
      <c r="A273" s="288" t="s">
        <v>2331</v>
      </c>
      <c r="B273" s="288" t="s">
        <v>682</v>
      </c>
    </row>
    <row r="274">
      <c r="A274" s="288" t="s">
        <v>2332</v>
      </c>
      <c r="B274" s="288" t="s">
        <v>867</v>
      </c>
    </row>
    <row r="275">
      <c r="A275" s="288" t="s">
        <v>2333</v>
      </c>
      <c r="B275" s="288" t="s">
        <v>2278</v>
      </c>
    </row>
    <row r="276">
      <c r="A276" s="288" t="s">
        <v>2334</v>
      </c>
      <c r="B276" s="288" t="s">
        <v>1325</v>
      </c>
    </row>
    <row r="277">
      <c r="A277" s="288" t="s">
        <v>2335</v>
      </c>
      <c r="B277" s="288" t="s">
        <v>1574</v>
      </c>
    </row>
    <row r="278">
      <c r="A278" s="288" t="s">
        <v>2336</v>
      </c>
      <c r="B278" s="288" t="s">
        <v>763</v>
      </c>
    </row>
    <row r="279">
      <c r="A279" s="288" t="s">
        <v>2337</v>
      </c>
      <c r="B279" s="288" t="s">
        <v>1244</v>
      </c>
    </row>
    <row r="280">
      <c r="A280" s="288" t="s">
        <v>2338</v>
      </c>
      <c r="B280" s="288" t="s">
        <v>1730</v>
      </c>
    </row>
    <row r="281">
      <c r="A281" s="288" t="s">
        <v>2339</v>
      </c>
      <c r="B281" s="288" t="s">
        <v>1420</v>
      </c>
    </row>
    <row r="282">
      <c r="A282" s="288" t="s">
        <v>2341</v>
      </c>
      <c r="B282" s="288" t="s">
        <v>1657</v>
      </c>
    </row>
    <row r="283">
      <c r="A283" s="288" t="s">
        <v>2342</v>
      </c>
      <c r="B283" s="288" t="s">
        <v>1726</v>
      </c>
    </row>
    <row r="284">
      <c r="A284" s="288" t="s">
        <v>2343</v>
      </c>
      <c r="B284" s="288" t="s">
        <v>1367</v>
      </c>
    </row>
    <row r="285">
      <c r="A285" s="288" t="s">
        <v>2344</v>
      </c>
      <c r="B285" s="288" t="s">
        <v>1377</v>
      </c>
    </row>
    <row r="286">
      <c r="A286" s="288" t="s">
        <v>2345</v>
      </c>
      <c r="B286" s="291" t="str">
        <f>+喵耳園魔法道具屋+</f>
        <v>#ERROR!</v>
      </c>
    </row>
    <row r="287">
      <c r="A287" s="288" t="s">
        <v>797</v>
      </c>
      <c r="B287" s="288" t="s">
        <v>795</v>
      </c>
    </row>
    <row r="288">
      <c r="A288" s="288" t="s">
        <v>2347</v>
      </c>
      <c r="B288" s="288" t="s">
        <v>1304</v>
      </c>
    </row>
    <row r="289">
      <c r="A289" s="288" t="s">
        <v>2348</v>
      </c>
      <c r="B289" s="288" t="s">
        <v>2019</v>
      </c>
    </row>
    <row r="290">
      <c r="A290" s="288" t="s">
        <v>2349</v>
      </c>
      <c r="B290" s="288" t="s">
        <v>1920</v>
      </c>
    </row>
    <row r="291">
      <c r="A291" s="288" t="s">
        <v>2351</v>
      </c>
      <c r="B291" s="288" t="s">
        <v>618</v>
      </c>
    </row>
    <row r="292">
      <c r="A292" s="288" t="s">
        <v>2352</v>
      </c>
      <c r="B292" s="288" t="s">
        <v>2087</v>
      </c>
    </row>
    <row r="293">
      <c r="A293" s="288" t="s">
        <v>2353</v>
      </c>
      <c r="B293" s="288" t="s">
        <v>1084</v>
      </c>
    </row>
    <row r="294">
      <c r="A294" s="288" t="s">
        <v>2354</v>
      </c>
      <c r="B294" s="288" t="s">
        <v>1255</v>
      </c>
    </row>
    <row r="295">
      <c r="A295" s="288" t="s">
        <v>2355</v>
      </c>
      <c r="B295" s="288" t="s">
        <v>678</v>
      </c>
    </row>
    <row r="296">
      <c r="A296" s="288" t="s">
        <v>2356</v>
      </c>
      <c r="B296" s="288" t="s">
        <v>834</v>
      </c>
    </row>
    <row r="297">
      <c r="A297" s="288" t="s">
        <v>2357</v>
      </c>
      <c r="B297" s="288" t="s">
        <v>888</v>
      </c>
    </row>
    <row r="298">
      <c r="A298" s="288" t="s">
        <v>2358</v>
      </c>
      <c r="B298" s="288" t="s">
        <v>800</v>
      </c>
    </row>
    <row r="299">
      <c r="A299" s="288" t="s">
        <v>2359</v>
      </c>
      <c r="B299" s="288" t="s">
        <v>1305</v>
      </c>
    </row>
    <row r="300">
      <c r="A300" s="288" t="s">
        <v>2360</v>
      </c>
      <c r="B300" s="288" t="s">
        <v>1185</v>
      </c>
    </row>
    <row r="301">
      <c r="A301" s="288" t="s">
        <v>2361</v>
      </c>
      <c r="B301" s="288" t="s">
        <v>668</v>
      </c>
    </row>
    <row r="302">
      <c r="A302" s="288" t="s">
        <v>2362</v>
      </c>
      <c r="B302" s="288" t="s">
        <v>1628</v>
      </c>
    </row>
    <row r="303">
      <c r="A303" s="288" t="s">
        <v>421</v>
      </c>
      <c r="B303" s="288" t="s">
        <v>419</v>
      </c>
    </row>
    <row r="304">
      <c r="A304" s="288" t="s">
        <v>1613</v>
      </c>
      <c r="B304" s="288" t="s">
        <v>1667</v>
      </c>
    </row>
    <row r="305">
      <c r="A305" s="288" t="s">
        <v>2366</v>
      </c>
      <c r="B305" s="288" t="s">
        <v>824</v>
      </c>
    </row>
    <row r="306">
      <c r="A306" s="288" t="s">
        <v>2367</v>
      </c>
      <c r="B306" s="288" t="s">
        <v>1864</v>
      </c>
    </row>
    <row r="307">
      <c r="A307" s="288" t="s">
        <v>455</v>
      </c>
      <c r="B307" s="288" t="s">
        <v>454</v>
      </c>
    </row>
    <row r="308">
      <c r="A308" s="288" t="s">
        <v>2368</v>
      </c>
      <c r="B308" s="288" t="s">
        <v>672</v>
      </c>
    </row>
    <row r="309">
      <c r="A309" s="288" t="s">
        <v>2369</v>
      </c>
      <c r="B309" s="288" t="s">
        <v>664</v>
      </c>
    </row>
    <row r="310">
      <c r="A310" s="288" t="s">
        <v>2370</v>
      </c>
      <c r="B310" s="288" t="s">
        <v>1430</v>
      </c>
    </row>
    <row r="311">
      <c r="A311" s="288" t="s">
        <v>2371</v>
      </c>
      <c r="B311" s="288" t="s">
        <v>1678</v>
      </c>
    </row>
    <row r="312">
      <c r="A312" s="288" t="s">
        <v>2372</v>
      </c>
      <c r="B312" s="288" t="s">
        <v>688</v>
      </c>
    </row>
    <row r="313">
      <c r="A313" s="288" t="s">
        <v>2373</v>
      </c>
      <c r="B313" s="288" t="s">
        <v>807</v>
      </c>
    </row>
    <row r="314">
      <c r="A314" s="288" t="s">
        <v>2374</v>
      </c>
      <c r="B314" s="288" t="s">
        <v>1437</v>
      </c>
    </row>
    <row r="315">
      <c r="A315" s="288" t="s">
        <v>2375</v>
      </c>
      <c r="B315" s="288" t="s">
        <v>1267</v>
      </c>
    </row>
    <row r="316">
      <c r="A316" s="288" t="s">
        <v>2376</v>
      </c>
      <c r="B316" s="288" t="s">
        <v>721</v>
      </c>
    </row>
    <row r="317">
      <c r="A317" s="288" t="s">
        <v>2377</v>
      </c>
      <c r="B317" s="288" t="s">
        <v>1625</v>
      </c>
    </row>
    <row r="318">
      <c r="A318" s="288" t="s">
        <v>2378</v>
      </c>
      <c r="B318" s="288" t="s">
        <v>900</v>
      </c>
    </row>
    <row r="319">
      <c r="A319" s="288" t="s">
        <v>2380</v>
      </c>
      <c r="B319" s="288" t="s">
        <v>1102</v>
      </c>
    </row>
    <row r="320">
      <c r="A320" s="288" t="s">
        <v>2381</v>
      </c>
      <c r="B320" s="288" t="s">
        <v>927</v>
      </c>
    </row>
    <row r="321">
      <c r="A321" s="288" t="s">
        <v>2382</v>
      </c>
      <c r="B321" s="288" t="s">
        <v>1541</v>
      </c>
    </row>
    <row r="322">
      <c r="A322" s="288" t="s">
        <v>2383</v>
      </c>
      <c r="B322" s="288" t="s">
        <v>987</v>
      </c>
    </row>
    <row r="323">
      <c r="A323" s="288" t="s">
        <v>1150</v>
      </c>
      <c r="B323" s="288" t="s">
        <v>802</v>
      </c>
    </row>
    <row r="324">
      <c r="A324" s="288" t="s">
        <v>2384</v>
      </c>
      <c r="B324" s="288" t="s">
        <v>1421</v>
      </c>
    </row>
    <row r="325">
      <c r="A325" s="288" t="s">
        <v>2385</v>
      </c>
      <c r="B325" s="288" t="s">
        <v>992</v>
      </c>
    </row>
    <row r="326">
      <c r="A326" s="288" t="s">
        <v>2386</v>
      </c>
      <c r="B326" s="288" t="s">
        <v>1224</v>
      </c>
    </row>
    <row r="327">
      <c r="A327" s="288" t="s">
        <v>2387</v>
      </c>
      <c r="B327" s="288" t="s">
        <v>1464</v>
      </c>
    </row>
    <row r="328">
      <c r="A328" s="288" t="s">
        <v>1433</v>
      </c>
      <c r="B328" s="288" t="s">
        <v>1121</v>
      </c>
    </row>
    <row r="329">
      <c r="A329" s="288" t="s">
        <v>1533</v>
      </c>
      <c r="B329" s="288" t="s">
        <v>1124</v>
      </c>
    </row>
    <row r="330">
      <c r="A330" s="288" t="s">
        <v>2389</v>
      </c>
      <c r="B330" s="288" t="s">
        <v>1262</v>
      </c>
    </row>
    <row r="331">
      <c r="A331" s="288" t="s">
        <v>1108</v>
      </c>
      <c r="B331" s="288" t="s">
        <v>1014</v>
      </c>
    </row>
    <row r="332">
      <c r="A332" s="288" t="s">
        <v>2258</v>
      </c>
      <c r="B332" s="288" t="s">
        <v>1519</v>
      </c>
    </row>
    <row r="333">
      <c r="A333" s="288" t="s">
        <v>2390</v>
      </c>
      <c r="B333" s="288" t="s">
        <v>728</v>
      </c>
    </row>
    <row r="334">
      <c r="A334" s="288" t="s">
        <v>1241</v>
      </c>
      <c r="B334" s="288" t="s">
        <v>1116</v>
      </c>
    </row>
    <row r="335">
      <c r="A335" s="288" t="s">
        <v>2391</v>
      </c>
      <c r="B335" s="288" t="s">
        <v>1783</v>
      </c>
    </row>
    <row r="336">
      <c r="A336" s="288" t="s">
        <v>2392</v>
      </c>
      <c r="B336" s="288" t="s">
        <v>2274</v>
      </c>
    </row>
    <row r="337">
      <c r="A337" s="288" t="s">
        <v>2393</v>
      </c>
      <c r="B337" s="288" t="s">
        <v>470</v>
      </c>
    </row>
    <row r="338">
      <c r="A338" s="288" t="s">
        <v>2394</v>
      </c>
      <c r="B338" s="288" t="s">
        <v>465</v>
      </c>
    </row>
    <row r="339">
      <c r="A339" s="288" t="s">
        <v>2395</v>
      </c>
      <c r="B339" s="288" t="s">
        <v>781</v>
      </c>
    </row>
    <row r="340">
      <c r="A340" s="288" t="s">
        <v>2396</v>
      </c>
      <c r="B340" s="288" t="s">
        <v>1473</v>
      </c>
    </row>
    <row r="341">
      <c r="A341" s="288" t="s">
        <v>2397</v>
      </c>
      <c r="B341" s="288" t="s">
        <v>1235</v>
      </c>
    </row>
    <row r="342">
      <c r="A342" s="288" t="s">
        <v>2398</v>
      </c>
      <c r="B342" s="288" t="s">
        <v>1456</v>
      </c>
    </row>
    <row r="343">
      <c r="A343" s="288" t="s">
        <v>2399</v>
      </c>
      <c r="B343" s="288" t="s">
        <v>776</v>
      </c>
    </row>
    <row r="344">
      <c r="A344" s="288" t="s">
        <v>2400</v>
      </c>
      <c r="B344" s="288" t="s">
        <v>1581</v>
      </c>
    </row>
    <row r="345">
      <c r="A345" s="288" t="s">
        <v>2401</v>
      </c>
      <c r="B345" s="288" t="s">
        <v>1391</v>
      </c>
    </row>
    <row r="346">
      <c r="A346" s="288" t="s">
        <v>2402</v>
      </c>
      <c r="B346" s="288" t="s">
        <v>1710</v>
      </c>
    </row>
    <row r="347">
      <c r="A347" s="288" t="s">
        <v>2403</v>
      </c>
      <c r="B347" s="288" t="s">
        <v>933</v>
      </c>
    </row>
    <row r="348">
      <c r="A348" s="288" t="s">
        <v>2404</v>
      </c>
      <c r="B348" s="288" t="s">
        <v>778</v>
      </c>
    </row>
    <row r="349">
      <c r="A349" s="288" t="s">
        <v>2405</v>
      </c>
      <c r="B349" s="288" t="s">
        <v>638</v>
      </c>
    </row>
    <row r="350">
      <c r="A350" s="288" t="s">
        <v>2406</v>
      </c>
      <c r="B350" s="288" t="s">
        <v>1937</v>
      </c>
    </row>
    <row r="351">
      <c r="A351" s="288" t="s">
        <v>2407</v>
      </c>
      <c r="B351" s="288" t="s">
        <v>701</v>
      </c>
    </row>
    <row r="352">
      <c r="A352" s="288" t="s">
        <v>2408</v>
      </c>
      <c r="B352" s="288" t="s">
        <v>519</v>
      </c>
    </row>
    <row r="353">
      <c r="A353" s="288" t="s">
        <v>356</v>
      </c>
      <c r="B353" s="288" t="s">
        <v>674</v>
      </c>
    </row>
    <row r="354">
      <c r="A354" s="288" t="s">
        <v>378</v>
      </c>
      <c r="B354" s="288" t="s">
        <v>376</v>
      </c>
    </row>
    <row r="355">
      <c r="A355" s="288" t="s">
        <v>2263</v>
      </c>
      <c r="B355" s="288" t="s">
        <v>1803</v>
      </c>
    </row>
    <row r="356">
      <c r="A356" s="288" t="s">
        <v>2410</v>
      </c>
      <c r="B356" s="288" t="s">
        <v>2122</v>
      </c>
    </row>
    <row r="357">
      <c r="A357" s="288" t="s">
        <v>2411</v>
      </c>
      <c r="B357" s="288" t="s">
        <v>1895</v>
      </c>
    </row>
    <row r="358">
      <c r="A358" s="288" t="s">
        <v>456</v>
      </c>
      <c r="B358" s="288" t="s">
        <v>1807</v>
      </c>
    </row>
    <row r="359">
      <c r="A359" s="288" t="s">
        <v>2412</v>
      </c>
      <c r="B359" s="288" t="s">
        <v>1544</v>
      </c>
    </row>
    <row r="360">
      <c r="A360" s="288" t="s">
        <v>2413</v>
      </c>
      <c r="B360" s="288" t="s">
        <v>521</v>
      </c>
    </row>
    <row r="361">
      <c r="A361" s="288" t="s">
        <v>2414</v>
      </c>
      <c r="B361" s="288" t="s">
        <v>1781</v>
      </c>
    </row>
    <row r="362">
      <c r="A362" s="288" t="s">
        <v>2416</v>
      </c>
      <c r="B362" s="288" t="s">
        <v>734</v>
      </c>
    </row>
    <row r="363">
      <c r="A363" s="288" t="s">
        <v>2417</v>
      </c>
      <c r="B363" s="288" t="s">
        <v>1036</v>
      </c>
    </row>
    <row r="364">
      <c r="A364" s="288" t="s">
        <v>2418</v>
      </c>
      <c r="B364" s="288" t="s">
        <v>2058</v>
      </c>
    </row>
    <row r="365">
      <c r="A365" s="288" t="s">
        <v>2419</v>
      </c>
      <c r="B365" s="288" t="s">
        <v>1579</v>
      </c>
    </row>
    <row r="366">
      <c r="A366" s="288" t="s">
        <v>2420</v>
      </c>
      <c r="B366" s="288" t="s">
        <v>788</v>
      </c>
    </row>
    <row r="367">
      <c r="A367" s="288" t="s">
        <v>2422</v>
      </c>
      <c r="B367" s="288" t="s">
        <v>1245</v>
      </c>
    </row>
    <row r="368">
      <c r="A368" s="288" t="s">
        <v>2423</v>
      </c>
      <c r="B368" s="288" t="s">
        <v>1330</v>
      </c>
    </row>
    <row r="369">
      <c r="A369" s="288" t="s">
        <v>2424</v>
      </c>
      <c r="B369" s="288" t="s">
        <v>2084</v>
      </c>
    </row>
    <row r="370">
      <c r="A370" s="288" t="s">
        <v>2425</v>
      </c>
      <c r="B370" s="288" t="s">
        <v>2035</v>
      </c>
    </row>
    <row r="371">
      <c r="A371" s="288" t="s">
        <v>735</v>
      </c>
      <c r="B371" s="288" t="s">
        <v>1160</v>
      </c>
    </row>
    <row r="372">
      <c r="A372" s="288" t="s">
        <v>509</v>
      </c>
      <c r="B372" s="288" t="s">
        <v>786</v>
      </c>
    </row>
    <row r="373">
      <c r="A373" s="288" t="s">
        <v>2427</v>
      </c>
      <c r="B373" s="288" t="s">
        <v>896</v>
      </c>
    </row>
    <row r="374">
      <c r="A374" s="288" t="s">
        <v>2428</v>
      </c>
      <c r="B374" s="288" t="s">
        <v>2239</v>
      </c>
    </row>
    <row r="375">
      <c r="A375" s="288" t="s">
        <v>2429</v>
      </c>
      <c r="B375" s="288" t="s">
        <v>819</v>
      </c>
    </row>
    <row r="376">
      <c r="A376" s="288" t="s">
        <v>2432</v>
      </c>
      <c r="B376" s="288" t="s">
        <v>2038</v>
      </c>
    </row>
    <row r="377">
      <c r="A377" s="288" t="s">
        <v>2433</v>
      </c>
      <c r="B377" s="288" t="s">
        <v>1184</v>
      </c>
    </row>
    <row r="378">
      <c r="A378" s="288" t="s">
        <v>2434</v>
      </c>
      <c r="B378" s="288" t="s">
        <v>684</v>
      </c>
    </row>
    <row r="379">
      <c r="A379" s="288" t="s">
        <v>2436</v>
      </c>
      <c r="B379" s="288" t="s">
        <v>1080</v>
      </c>
    </row>
    <row r="380">
      <c r="A380" s="288" t="s">
        <v>2438</v>
      </c>
      <c r="B380" s="288" t="s">
        <v>1739</v>
      </c>
    </row>
    <row r="381">
      <c r="A381" s="288" t="s">
        <v>408</v>
      </c>
      <c r="B381" s="288" t="s">
        <v>407</v>
      </c>
    </row>
    <row r="382">
      <c r="A382" s="288" t="s">
        <v>2439</v>
      </c>
      <c r="B382" s="288" t="s">
        <v>972</v>
      </c>
    </row>
    <row r="383">
      <c r="A383" s="288" t="s">
        <v>2440</v>
      </c>
      <c r="B383" s="288" t="s">
        <v>1763</v>
      </c>
    </row>
    <row r="384">
      <c r="A384" s="288" t="s">
        <v>2442</v>
      </c>
      <c r="B384" s="288" t="s">
        <v>742</v>
      </c>
    </row>
    <row r="385">
      <c r="A385" s="288" t="s">
        <v>2443</v>
      </c>
      <c r="B385" s="288" t="s">
        <v>1771</v>
      </c>
    </row>
    <row r="386">
      <c r="A386" s="288" t="s">
        <v>2445</v>
      </c>
      <c r="B386" s="288" t="s">
        <v>1610</v>
      </c>
    </row>
    <row r="387">
      <c r="A387" s="288" t="s">
        <v>2447</v>
      </c>
      <c r="B387" s="288" t="s">
        <v>2283</v>
      </c>
    </row>
    <row r="388">
      <c r="A388" s="288" t="s">
        <v>2448</v>
      </c>
      <c r="B388" s="288" t="s">
        <v>1306</v>
      </c>
    </row>
    <row r="389">
      <c r="A389" s="288" t="s">
        <v>2449</v>
      </c>
      <c r="B389" s="288" t="s">
        <v>764</v>
      </c>
    </row>
    <row r="390">
      <c r="A390" s="288" t="s">
        <v>2450</v>
      </c>
      <c r="B390" s="288" t="s">
        <v>723</v>
      </c>
    </row>
    <row r="391">
      <c r="A391" s="288" t="s">
        <v>2452</v>
      </c>
      <c r="B391" s="288" t="s">
        <v>2055</v>
      </c>
    </row>
    <row r="392">
      <c r="A392" s="288" t="s">
        <v>1389</v>
      </c>
      <c r="B392" s="288" t="s">
        <v>1178</v>
      </c>
    </row>
    <row r="393">
      <c r="A393" s="288" t="s">
        <v>2453</v>
      </c>
      <c r="B393" s="288" t="s">
        <v>740</v>
      </c>
    </row>
    <row r="394">
      <c r="A394" s="288" t="s">
        <v>2454</v>
      </c>
      <c r="B394" s="288" t="s">
        <v>1708</v>
      </c>
    </row>
    <row r="395">
      <c r="A395" s="288" t="s">
        <v>2455</v>
      </c>
      <c r="B395" s="288" t="s">
        <v>1970</v>
      </c>
    </row>
    <row r="396">
      <c r="A396" s="288" t="s">
        <v>2456</v>
      </c>
      <c r="B396" s="288" t="s">
        <v>1972</v>
      </c>
    </row>
    <row r="397">
      <c r="A397" s="288" t="s">
        <v>2457</v>
      </c>
      <c r="B397" s="288" t="s">
        <v>965</v>
      </c>
    </row>
    <row r="398">
      <c r="A398" s="288" t="s">
        <v>510</v>
      </c>
      <c r="B398" s="288" t="s">
        <v>2154</v>
      </c>
    </row>
    <row r="399">
      <c r="A399" s="288" t="s">
        <v>2459</v>
      </c>
      <c r="B399" s="288" t="s">
        <v>1641</v>
      </c>
    </row>
    <row r="400">
      <c r="A400" s="288" t="s">
        <v>2461</v>
      </c>
      <c r="B400" s="288" t="s">
        <v>1401</v>
      </c>
    </row>
    <row r="401">
      <c r="A401" s="288" t="s">
        <v>2462</v>
      </c>
      <c r="B401" s="288" t="s">
        <v>658</v>
      </c>
    </row>
    <row r="402">
      <c r="A402" s="288" t="s">
        <v>2463</v>
      </c>
      <c r="B402" s="288" t="s">
        <v>2103</v>
      </c>
    </row>
    <row r="403">
      <c r="A403" s="288" t="s">
        <v>2464</v>
      </c>
      <c r="B403" s="288" t="s">
        <v>1461</v>
      </c>
    </row>
    <row r="404">
      <c r="A404" s="288" t="s">
        <v>2446</v>
      </c>
      <c r="B404" s="288" t="s">
        <v>1143</v>
      </c>
    </row>
    <row r="405">
      <c r="A405" s="288" t="s">
        <v>2465</v>
      </c>
      <c r="B405" s="288" t="s">
        <v>1531</v>
      </c>
    </row>
    <row r="406">
      <c r="A406" s="288" t="s">
        <v>2466</v>
      </c>
      <c r="B406" s="288" t="s">
        <v>1516</v>
      </c>
    </row>
    <row r="407">
      <c r="A407" s="288" t="s">
        <v>2467</v>
      </c>
      <c r="B407" s="288" t="s">
        <v>1744</v>
      </c>
    </row>
    <row r="408">
      <c r="A408" s="288" t="s">
        <v>2469</v>
      </c>
      <c r="B408" s="288" t="s">
        <v>1796</v>
      </c>
    </row>
    <row r="409">
      <c r="A409" s="288" t="s">
        <v>2472</v>
      </c>
      <c r="B409" s="288" t="s">
        <v>1653</v>
      </c>
    </row>
    <row r="410">
      <c r="A410" s="288" t="s">
        <v>2474</v>
      </c>
      <c r="B410" s="288" t="s">
        <v>1695</v>
      </c>
    </row>
    <row r="411">
      <c r="A411" s="288" t="s">
        <v>2477</v>
      </c>
      <c r="B411" s="288" t="s">
        <v>1497</v>
      </c>
    </row>
    <row r="412">
      <c r="A412" s="288" t="s">
        <v>2480</v>
      </c>
      <c r="B412" s="288" t="s">
        <v>1629</v>
      </c>
    </row>
    <row r="413">
      <c r="A413" s="288" t="s">
        <v>2482</v>
      </c>
      <c r="B413" s="288" t="s">
        <v>1729</v>
      </c>
    </row>
    <row r="414">
      <c r="A414" s="288" t="s">
        <v>760</v>
      </c>
      <c r="B414" s="288" t="s">
        <v>758</v>
      </c>
    </row>
    <row r="415">
      <c r="A415" s="288" t="s">
        <v>2485</v>
      </c>
      <c r="B415" s="288" t="s">
        <v>1285</v>
      </c>
    </row>
    <row r="416">
      <c r="A416" s="288" t="s">
        <v>2486</v>
      </c>
      <c r="B416" s="288" t="s">
        <v>986</v>
      </c>
    </row>
    <row r="417">
      <c r="A417" s="288" t="s">
        <v>2487</v>
      </c>
      <c r="B417" s="288" t="s">
        <v>545</v>
      </c>
    </row>
    <row r="418">
      <c r="A418" s="288" t="s">
        <v>2488</v>
      </c>
      <c r="B418" s="288" t="s">
        <v>1685</v>
      </c>
    </row>
    <row r="419">
      <c r="A419" s="288" t="s">
        <v>143</v>
      </c>
      <c r="B419" s="288" t="s">
        <v>2299</v>
      </c>
    </row>
    <row r="420">
      <c r="A420" s="288" t="s">
        <v>2489</v>
      </c>
      <c r="B420" s="288" t="s">
        <v>1062</v>
      </c>
    </row>
    <row r="421">
      <c r="A421" s="288" t="s">
        <v>2490</v>
      </c>
      <c r="B421" s="288" t="s">
        <v>1812</v>
      </c>
    </row>
    <row r="422">
      <c r="A422" s="288" t="s">
        <v>2492</v>
      </c>
      <c r="B422" s="288" t="s">
        <v>1762</v>
      </c>
    </row>
    <row r="423">
      <c r="A423" s="288" t="s">
        <v>2493</v>
      </c>
      <c r="B423" s="288" t="s">
        <v>704</v>
      </c>
    </row>
    <row r="424">
      <c r="A424" s="288" t="s">
        <v>2494</v>
      </c>
      <c r="B424" s="288" t="s">
        <v>1064</v>
      </c>
    </row>
    <row r="425">
      <c r="A425" s="288" t="s">
        <v>2496</v>
      </c>
      <c r="B425" s="288" t="s">
        <v>1353</v>
      </c>
    </row>
    <row r="426">
      <c r="A426" s="288" t="s">
        <v>2497</v>
      </c>
      <c r="B426" s="288" t="s">
        <v>1979</v>
      </c>
    </row>
    <row r="427">
      <c r="A427" s="288" t="s">
        <v>2498</v>
      </c>
      <c r="B427" s="288" t="s">
        <v>846</v>
      </c>
    </row>
    <row r="428">
      <c r="A428" s="288" t="s">
        <v>2500</v>
      </c>
      <c r="B428" s="288" t="s">
        <v>1787</v>
      </c>
    </row>
    <row r="429">
      <c r="A429" s="288" t="s">
        <v>2501</v>
      </c>
      <c r="B429" s="288" t="s">
        <v>1392</v>
      </c>
    </row>
    <row r="430">
      <c r="A430" s="288" t="s">
        <v>2502</v>
      </c>
      <c r="B430" s="288" t="s">
        <v>1427</v>
      </c>
    </row>
    <row r="431">
      <c r="A431" s="288" t="s">
        <v>2503</v>
      </c>
      <c r="B431" s="288" t="s">
        <v>1254</v>
      </c>
    </row>
    <row r="432">
      <c r="A432" s="288" t="s">
        <v>2504</v>
      </c>
      <c r="B432" s="288" t="s">
        <v>628</v>
      </c>
    </row>
    <row r="433">
      <c r="A433" s="288" t="s">
        <v>2505</v>
      </c>
      <c r="B433" s="288" t="s">
        <v>1269</v>
      </c>
    </row>
    <row r="434">
      <c r="A434" s="288" t="s">
        <v>2507</v>
      </c>
      <c r="B434" s="288" t="s">
        <v>1480</v>
      </c>
    </row>
    <row r="435">
      <c r="A435" s="288" t="s">
        <v>610</v>
      </c>
      <c r="B435" s="288" t="s">
        <v>1021</v>
      </c>
    </row>
    <row r="436">
      <c r="A436" s="288" t="s">
        <v>2509</v>
      </c>
      <c r="B436" s="288" t="s">
        <v>1293</v>
      </c>
    </row>
    <row r="437">
      <c r="A437" s="288" t="s">
        <v>2511</v>
      </c>
      <c r="B437" s="288" t="s">
        <v>1071</v>
      </c>
    </row>
    <row r="438">
      <c r="A438" s="288" t="s">
        <v>2512</v>
      </c>
      <c r="B438" s="288" t="s">
        <v>730</v>
      </c>
    </row>
    <row r="439">
      <c r="A439" s="288" t="s">
        <v>2514</v>
      </c>
      <c r="B439" s="288" t="s">
        <v>934</v>
      </c>
    </row>
    <row r="440">
      <c r="A440" s="288" t="s">
        <v>2515</v>
      </c>
      <c r="B440" s="288" t="s">
        <v>1423</v>
      </c>
    </row>
    <row r="441">
      <c r="A441" s="288" t="s">
        <v>2516</v>
      </c>
      <c r="B441" s="288" t="s">
        <v>554</v>
      </c>
    </row>
    <row r="442">
      <c r="A442" s="288" t="s">
        <v>2517</v>
      </c>
      <c r="B442" s="288" t="s">
        <v>1314</v>
      </c>
    </row>
    <row r="443">
      <c r="A443" s="288" t="s">
        <v>2518</v>
      </c>
      <c r="B443" s="288" t="s">
        <v>716</v>
      </c>
    </row>
    <row r="444">
      <c r="A444" s="288" t="s">
        <v>2519</v>
      </c>
      <c r="B444" s="288" t="s">
        <v>2287</v>
      </c>
    </row>
    <row r="445">
      <c r="A445" s="288" t="s">
        <v>2520</v>
      </c>
      <c r="B445" s="288" t="s">
        <v>1344</v>
      </c>
    </row>
    <row r="446">
      <c r="A446" s="288" t="s">
        <v>2521</v>
      </c>
      <c r="B446" s="288" t="s">
        <v>859</v>
      </c>
    </row>
    <row r="447">
      <c r="A447" s="288" t="s">
        <v>2522</v>
      </c>
      <c r="B447" s="288" t="s">
        <v>958</v>
      </c>
    </row>
    <row r="448">
      <c r="A448" s="288" t="s">
        <v>2523</v>
      </c>
      <c r="B448" s="288" t="s">
        <v>1779</v>
      </c>
    </row>
    <row r="449">
      <c r="A449" s="288" t="s">
        <v>2525</v>
      </c>
      <c r="B449" s="288" t="s">
        <v>1700</v>
      </c>
    </row>
    <row r="450">
      <c r="A450" s="288" t="s">
        <v>2527</v>
      </c>
      <c r="B450" s="288" t="s">
        <v>880</v>
      </c>
    </row>
    <row r="451">
      <c r="A451" s="288" t="s">
        <v>2528</v>
      </c>
      <c r="B451" s="288" t="s">
        <v>690</v>
      </c>
    </row>
    <row r="452">
      <c r="A452" s="288" t="s">
        <v>2529</v>
      </c>
      <c r="B452" s="288" t="s">
        <v>1842</v>
      </c>
    </row>
    <row r="453">
      <c r="A453" s="288" t="s">
        <v>2531</v>
      </c>
      <c r="B453" s="288" t="s">
        <v>2159</v>
      </c>
    </row>
    <row r="454">
      <c r="A454" s="288" t="s">
        <v>2532</v>
      </c>
      <c r="B454" s="288" t="s">
        <v>1055</v>
      </c>
    </row>
    <row r="455">
      <c r="A455" s="288" t="s">
        <v>2534</v>
      </c>
      <c r="B455" s="288" t="s">
        <v>2003</v>
      </c>
    </row>
    <row r="456">
      <c r="A456" s="288" t="s">
        <v>2537</v>
      </c>
      <c r="B456" s="288" t="s">
        <v>559</v>
      </c>
    </row>
    <row r="457">
      <c r="A457" s="288" t="s">
        <v>2538</v>
      </c>
      <c r="B457" s="288" t="s">
        <v>878</v>
      </c>
    </row>
    <row r="458">
      <c r="A458" s="288" t="s">
        <v>2539</v>
      </c>
      <c r="B458" s="288" t="s">
        <v>1814</v>
      </c>
    </row>
    <row r="459">
      <c r="A459" s="288" t="s">
        <v>2540</v>
      </c>
      <c r="B459" s="288" t="s">
        <v>1300</v>
      </c>
    </row>
    <row r="460">
      <c r="A460" s="288" t="s">
        <v>2541</v>
      </c>
      <c r="B460" s="288" t="s">
        <v>1621</v>
      </c>
    </row>
    <row r="461">
      <c r="A461" s="288" t="s">
        <v>2542</v>
      </c>
      <c r="B461" s="288" t="s">
        <v>1460</v>
      </c>
    </row>
    <row r="462">
      <c r="A462" s="288" t="s">
        <v>2543</v>
      </c>
      <c r="B462" s="288" t="s">
        <v>2297</v>
      </c>
    </row>
    <row r="463">
      <c r="A463" s="288" t="s">
        <v>2544</v>
      </c>
      <c r="B463" s="288" t="s">
        <v>636</v>
      </c>
    </row>
    <row r="464">
      <c r="A464" s="288" t="s">
        <v>316</v>
      </c>
      <c r="B464" s="288" t="s">
        <v>314</v>
      </c>
    </row>
    <row r="465">
      <c r="A465" s="288" t="s">
        <v>2546</v>
      </c>
      <c r="B465" s="288" t="s">
        <v>1660</v>
      </c>
    </row>
    <row r="466">
      <c r="A466" s="288" t="s">
        <v>2548</v>
      </c>
      <c r="B466" s="288" t="s">
        <v>1908</v>
      </c>
    </row>
    <row r="467">
      <c r="A467" s="288" t="s">
        <v>2550</v>
      </c>
      <c r="B467" s="288" t="s">
        <v>1166</v>
      </c>
    </row>
    <row r="468">
      <c r="A468" s="288" t="s">
        <v>2552</v>
      </c>
      <c r="B468" s="288" t="s">
        <v>671</v>
      </c>
    </row>
    <row r="469">
      <c r="A469" s="288" t="s">
        <v>2555</v>
      </c>
      <c r="B469" s="288" t="s">
        <v>974</v>
      </c>
    </row>
    <row r="470">
      <c r="A470" s="288" t="s">
        <v>2556</v>
      </c>
      <c r="B470" s="288" t="s">
        <v>1753</v>
      </c>
    </row>
    <row r="471">
      <c r="A471" s="288" t="s">
        <v>2557</v>
      </c>
      <c r="B471" s="288" t="s">
        <v>1440</v>
      </c>
    </row>
    <row r="472">
      <c r="A472" s="288" t="s">
        <v>2558</v>
      </c>
      <c r="B472" s="288" t="s">
        <v>1174</v>
      </c>
    </row>
    <row r="473">
      <c r="A473" s="288" t="s">
        <v>2559</v>
      </c>
      <c r="B473" s="288" t="s">
        <v>1825</v>
      </c>
    </row>
    <row r="474">
      <c r="A474" s="288" t="s">
        <v>2560</v>
      </c>
      <c r="B474" s="288" t="s">
        <v>981</v>
      </c>
    </row>
    <row r="475">
      <c r="A475" s="288" t="s">
        <v>2561</v>
      </c>
      <c r="B475" s="288" t="s">
        <v>1040</v>
      </c>
    </row>
    <row r="476">
      <c r="A476" s="288" t="s">
        <v>2562</v>
      </c>
      <c r="B476" s="288" t="s">
        <v>919</v>
      </c>
    </row>
    <row r="477">
      <c r="A477" s="288" t="s">
        <v>2563</v>
      </c>
      <c r="B477" s="288" t="s">
        <v>468</v>
      </c>
    </row>
    <row r="478">
      <c r="A478" s="288" t="s">
        <v>2566</v>
      </c>
      <c r="B478" s="288" t="s">
        <v>1559</v>
      </c>
    </row>
    <row r="479">
      <c r="A479" s="288" t="s">
        <v>2567</v>
      </c>
      <c r="B479" s="288" t="s">
        <v>1746</v>
      </c>
    </row>
    <row r="480">
      <c r="A480" s="288" t="s">
        <v>2569</v>
      </c>
      <c r="B480" s="288" t="s">
        <v>1216</v>
      </c>
    </row>
    <row r="481">
      <c r="A481" s="288" t="s">
        <v>2571</v>
      </c>
      <c r="B481" s="288" t="s">
        <v>1186</v>
      </c>
    </row>
    <row r="482">
      <c r="A482" s="288" t="s">
        <v>2572</v>
      </c>
      <c r="B482" s="288" t="s">
        <v>2162</v>
      </c>
    </row>
    <row r="483">
      <c r="A483" s="288" t="s">
        <v>2573</v>
      </c>
      <c r="B483" s="288" t="s">
        <v>971</v>
      </c>
    </row>
    <row r="484">
      <c r="A484" s="288" t="s">
        <v>2575</v>
      </c>
      <c r="B484" s="288" t="s">
        <v>1741</v>
      </c>
    </row>
    <row r="485">
      <c r="A485" s="288" t="s">
        <v>2577</v>
      </c>
      <c r="B485" s="288" t="s">
        <v>1684</v>
      </c>
    </row>
    <row r="486">
      <c r="A486" s="288" t="s">
        <v>2578</v>
      </c>
      <c r="B486" s="288" t="s">
        <v>1382</v>
      </c>
    </row>
    <row r="487">
      <c r="A487" s="288" t="s">
        <v>2579</v>
      </c>
      <c r="B487" s="288" t="s">
        <v>595</v>
      </c>
    </row>
    <row r="488">
      <c r="A488" s="288" t="s">
        <v>2580</v>
      </c>
      <c r="B488" s="288" t="s">
        <v>2069</v>
      </c>
    </row>
    <row r="489">
      <c r="A489" s="288" t="s">
        <v>2581</v>
      </c>
      <c r="B489" s="288" t="s">
        <v>1081</v>
      </c>
    </row>
    <row r="490">
      <c r="A490" s="288" t="s">
        <v>2582</v>
      </c>
      <c r="B490" s="288" t="s">
        <v>611</v>
      </c>
    </row>
    <row r="491">
      <c r="A491" s="288" t="s">
        <v>2584</v>
      </c>
      <c r="B491" s="288" t="s">
        <v>1911</v>
      </c>
    </row>
    <row r="492">
      <c r="A492" s="288" t="s">
        <v>2585</v>
      </c>
      <c r="B492" s="288" t="s">
        <v>2052</v>
      </c>
    </row>
    <row r="493">
      <c r="A493" s="288" t="s">
        <v>2586</v>
      </c>
      <c r="B493" s="288" t="s">
        <v>1002</v>
      </c>
    </row>
    <row r="494">
      <c r="A494" s="288" t="s">
        <v>2587</v>
      </c>
      <c r="B494" s="288" t="s">
        <v>1202</v>
      </c>
    </row>
    <row r="495">
      <c r="A495" s="288" t="s">
        <v>2590</v>
      </c>
      <c r="B495" s="288" t="s">
        <v>1289</v>
      </c>
    </row>
    <row r="496">
      <c r="A496" s="288" t="s">
        <v>2591</v>
      </c>
      <c r="B496" s="288" t="s">
        <v>2067</v>
      </c>
    </row>
    <row r="497">
      <c r="A497" s="288" t="s">
        <v>2593</v>
      </c>
      <c r="B497" s="288" t="s">
        <v>1478</v>
      </c>
    </row>
    <row r="498">
      <c r="A498" s="288" t="s">
        <v>2595</v>
      </c>
      <c r="B498" s="288" t="s">
        <v>568</v>
      </c>
    </row>
    <row r="499">
      <c r="A499" s="288" t="s">
        <v>2596</v>
      </c>
      <c r="B499" s="288" t="s">
        <v>743</v>
      </c>
    </row>
    <row r="500">
      <c r="A500" s="288" t="s">
        <v>2597</v>
      </c>
      <c r="B500" s="288" t="s">
        <v>750</v>
      </c>
    </row>
    <row r="501">
      <c r="A501" s="288" t="s">
        <v>2598</v>
      </c>
      <c r="B501" s="288" t="s">
        <v>1229</v>
      </c>
    </row>
    <row r="502">
      <c r="A502" s="288" t="s">
        <v>2599</v>
      </c>
      <c r="B502" s="288" t="s">
        <v>637</v>
      </c>
    </row>
    <row r="503">
      <c r="A503" s="288" t="s">
        <v>2601</v>
      </c>
      <c r="B503" s="288" t="s">
        <v>1681</v>
      </c>
    </row>
    <row r="504">
      <c r="A504" s="288" t="s">
        <v>2603</v>
      </c>
      <c r="B504" s="288" t="s">
        <v>561</v>
      </c>
    </row>
    <row r="505">
      <c r="A505" s="288" t="s">
        <v>2604</v>
      </c>
      <c r="B505" s="288" t="s">
        <v>849</v>
      </c>
    </row>
    <row r="506">
      <c r="A506" s="288" t="s">
        <v>2607</v>
      </c>
      <c r="B506" s="288" t="s">
        <v>1582</v>
      </c>
    </row>
    <row r="507">
      <c r="A507" s="288" t="s">
        <v>2608</v>
      </c>
      <c r="B507" s="288" t="s">
        <v>2276</v>
      </c>
    </row>
    <row r="508">
      <c r="A508" s="288" t="s">
        <v>2609</v>
      </c>
      <c r="B508" s="288" t="s">
        <v>1326</v>
      </c>
    </row>
    <row r="509">
      <c r="A509" s="288" t="s">
        <v>2610</v>
      </c>
      <c r="B509" s="288" t="s">
        <v>769</v>
      </c>
    </row>
    <row r="510">
      <c r="A510" s="288" t="s">
        <v>2611</v>
      </c>
      <c r="B510" s="288" t="s">
        <v>1676</v>
      </c>
    </row>
    <row r="511">
      <c r="A511" s="288" t="s">
        <v>2613</v>
      </c>
      <c r="B511" s="288" t="s">
        <v>646</v>
      </c>
    </row>
    <row r="512">
      <c r="A512" s="288" t="s">
        <v>2614</v>
      </c>
      <c r="B512" s="288" t="s">
        <v>1282</v>
      </c>
    </row>
    <row r="513">
      <c r="A513" s="288" t="s">
        <v>2615</v>
      </c>
      <c r="B513" s="288" t="s">
        <v>858</v>
      </c>
    </row>
    <row r="514">
      <c r="A514" s="288" t="s">
        <v>2617</v>
      </c>
      <c r="B514" s="288" t="s">
        <v>1593</v>
      </c>
    </row>
    <row r="515">
      <c r="A515" s="288" t="s">
        <v>2618</v>
      </c>
      <c r="B515" s="288" t="s">
        <v>1748</v>
      </c>
    </row>
    <row r="516">
      <c r="A516" s="288" t="s">
        <v>2619</v>
      </c>
      <c r="B516" s="288" t="s">
        <v>2161</v>
      </c>
    </row>
    <row r="517">
      <c r="A517" s="288" t="s">
        <v>2620</v>
      </c>
      <c r="B517" s="288" t="s">
        <v>634</v>
      </c>
    </row>
    <row r="518">
      <c r="A518" s="288" t="s">
        <v>2621</v>
      </c>
      <c r="B518" s="288" t="s">
        <v>1425</v>
      </c>
    </row>
    <row r="519">
      <c r="A519" s="288" t="s">
        <v>1793</v>
      </c>
      <c r="B519" s="288" t="s">
        <v>1133</v>
      </c>
    </row>
    <row r="520">
      <c r="A520" s="288" t="s">
        <v>2622</v>
      </c>
      <c r="B520" s="288" t="s">
        <v>1329</v>
      </c>
    </row>
    <row r="521">
      <c r="A521" s="288" t="s">
        <v>1981</v>
      </c>
      <c r="B521" s="288" t="s">
        <v>1136</v>
      </c>
    </row>
    <row r="522">
      <c r="A522" s="288" t="s">
        <v>2627</v>
      </c>
      <c r="B522" s="288" t="s">
        <v>939</v>
      </c>
    </row>
    <row r="523">
      <c r="A523" s="288" t="s">
        <v>945</v>
      </c>
      <c r="B523" s="288" t="s">
        <v>943</v>
      </c>
    </row>
    <row r="524">
      <c r="A524" s="288" t="s">
        <v>772</v>
      </c>
      <c r="B524" s="288" t="s">
        <v>1589</v>
      </c>
    </row>
    <row r="525">
      <c r="A525" s="288" t="s">
        <v>171</v>
      </c>
      <c r="B525" s="288" t="s">
        <v>592</v>
      </c>
    </row>
    <row r="526">
      <c r="A526" s="288" t="s">
        <v>2631</v>
      </c>
      <c r="B526" s="288" t="s">
        <v>702</v>
      </c>
    </row>
    <row r="527">
      <c r="A527" s="288" t="s">
        <v>2633</v>
      </c>
      <c r="B527" s="288" t="s">
        <v>1959</v>
      </c>
    </row>
    <row r="528">
      <c r="A528" s="288" t="s">
        <v>2634</v>
      </c>
      <c r="B528" s="288" t="s">
        <v>1258</v>
      </c>
    </row>
    <row r="529">
      <c r="A529" s="288" t="s">
        <v>2635</v>
      </c>
      <c r="B529" s="288" t="s">
        <v>1823</v>
      </c>
    </row>
    <row r="530">
      <c r="A530" s="288" t="s">
        <v>2636</v>
      </c>
      <c r="B530" s="288" t="s">
        <v>1177</v>
      </c>
    </row>
    <row r="531">
      <c r="A531" s="288" t="s">
        <v>2637</v>
      </c>
      <c r="B531" s="288" t="s">
        <v>1072</v>
      </c>
    </row>
    <row r="532">
      <c r="A532" s="288" t="s">
        <v>2638</v>
      </c>
      <c r="B532" s="288" t="s">
        <v>1879</v>
      </c>
    </row>
    <row r="533">
      <c r="A533" s="288" t="s">
        <v>2639</v>
      </c>
      <c r="B533" s="288" t="s">
        <v>2174</v>
      </c>
    </row>
    <row r="534">
      <c r="A534" s="288" t="s">
        <v>2363</v>
      </c>
      <c r="B534" s="288" t="s">
        <v>1140</v>
      </c>
    </row>
    <row r="535">
      <c r="A535" s="288" t="s">
        <v>2641</v>
      </c>
      <c r="B535" s="288" t="s">
        <v>1223</v>
      </c>
    </row>
    <row r="536">
      <c r="A536" s="288" t="s">
        <v>2364</v>
      </c>
      <c r="B536" s="288" t="s">
        <v>1512</v>
      </c>
    </row>
    <row r="537">
      <c r="A537" s="288" t="s">
        <v>2644</v>
      </c>
      <c r="B537" s="288" t="s">
        <v>2221</v>
      </c>
    </row>
    <row r="538">
      <c r="A538" s="288" t="s">
        <v>2645</v>
      </c>
      <c r="B538" s="288" t="s">
        <v>1438</v>
      </c>
    </row>
    <row r="539">
      <c r="A539" s="288" t="s">
        <v>2646</v>
      </c>
      <c r="B539" s="288" t="s">
        <v>823</v>
      </c>
    </row>
    <row r="540">
      <c r="A540" s="288" t="s">
        <v>2647</v>
      </c>
      <c r="B540" s="288" t="s">
        <v>1405</v>
      </c>
    </row>
    <row r="541">
      <c r="A541" s="288" t="s">
        <v>2648</v>
      </c>
      <c r="B541" s="288" t="s">
        <v>847</v>
      </c>
    </row>
    <row r="542">
      <c r="A542" s="288" t="s">
        <v>2649</v>
      </c>
      <c r="B542" s="288" t="s">
        <v>1349</v>
      </c>
    </row>
    <row r="543">
      <c r="A543" s="288" t="s">
        <v>2650</v>
      </c>
      <c r="B543" s="288" t="s">
        <v>1018</v>
      </c>
    </row>
    <row r="544">
      <c r="A544" s="288" t="s">
        <v>2651</v>
      </c>
      <c r="B544" s="288" t="s">
        <v>765</v>
      </c>
    </row>
    <row r="545">
      <c r="A545" s="288" t="s">
        <v>2652</v>
      </c>
      <c r="B545" s="288" t="s">
        <v>1921</v>
      </c>
    </row>
    <row r="546">
      <c r="A546" s="288" t="s">
        <v>2653</v>
      </c>
      <c r="B546" s="288" t="s">
        <v>1444</v>
      </c>
    </row>
    <row r="547">
      <c r="A547" s="288" t="s">
        <v>484</v>
      </c>
      <c r="B547" s="288" t="s">
        <v>483</v>
      </c>
    </row>
    <row r="548">
      <c r="A548" s="288" t="s">
        <v>2656</v>
      </c>
      <c r="B548" s="288" t="s">
        <v>827</v>
      </c>
    </row>
    <row r="549">
      <c r="A549" s="288" t="s">
        <v>2657</v>
      </c>
      <c r="B549" s="288" t="s">
        <v>856</v>
      </c>
    </row>
    <row r="550">
      <c r="A550" s="288" t="s">
        <v>2658</v>
      </c>
      <c r="B550" s="288" t="s">
        <v>2217</v>
      </c>
    </row>
    <row r="551">
      <c r="A551" s="288" t="s">
        <v>774</v>
      </c>
      <c r="B551" s="288" t="s">
        <v>1225</v>
      </c>
    </row>
    <row r="552">
      <c r="A552" s="288" t="s">
        <v>2659</v>
      </c>
      <c r="B552" s="288" t="s">
        <v>1776</v>
      </c>
    </row>
    <row r="553">
      <c r="A553" s="288" t="s">
        <v>2660</v>
      </c>
      <c r="B553" s="288" t="s">
        <v>1419</v>
      </c>
    </row>
    <row r="554">
      <c r="A554" s="288" t="s">
        <v>2661</v>
      </c>
      <c r="B554" s="288" t="s">
        <v>694</v>
      </c>
    </row>
    <row r="555">
      <c r="A555" s="288" t="s">
        <v>2663</v>
      </c>
      <c r="B555" s="288" t="s">
        <v>2281</v>
      </c>
    </row>
    <row r="556">
      <c r="A556" s="288" t="s">
        <v>2664</v>
      </c>
      <c r="B556" s="288" t="s">
        <v>630</v>
      </c>
    </row>
    <row r="557">
      <c r="A557" s="288" t="s">
        <v>489</v>
      </c>
      <c r="B557" s="288" t="s">
        <v>488</v>
      </c>
    </row>
    <row r="558">
      <c r="A558" s="288" t="s">
        <v>2665</v>
      </c>
      <c r="B558" s="288" t="s">
        <v>2130</v>
      </c>
    </row>
    <row r="559">
      <c r="A559" s="288" t="s">
        <v>2667</v>
      </c>
      <c r="B559" s="288" t="s">
        <v>1817</v>
      </c>
    </row>
    <row r="560">
      <c r="A560" s="288" t="s">
        <v>276</v>
      </c>
      <c r="B560" s="288" t="s">
        <v>273</v>
      </c>
    </row>
    <row r="561">
      <c r="A561" s="288" t="s">
        <v>2668</v>
      </c>
      <c r="B561" s="288" t="s">
        <v>1068</v>
      </c>
    </row>
    <row r="562">
      <c r="A562" s="288" t="s">
        <v>2669</v>
      </c>
      <c r="B562" s="288" t="s">
        <v>1250</v>
      </c>
    </row>
    <row r="563">
      <c r="A563" s="288" t="s">
        <v>210</v>
      </c>
      <c r="B563" s="288" t="s">
        <v>1142</v>
      </c>
    </row>
    <row r="564">
      <c r="A564" s="288" t="s">
        <v>196</v>
      </c>
      <c r="B564" s="288" t="s">
        <v>1399</v>
      </c>
    </row>
    <row r="565">
      <c r="A565" s="288" t="s">
        <v>2673</v>
      </c>
      <c r="B565" s="288" t="s">
        <v>1070</v>
      </c>
    </row>
    <row r="566">
      <c r="A566" s="288" t="s">
        <v>2675</v>
      </c>
      <c r="B566" s="288" t="s">
        <v>1060</v>
      </c>
    </row>
    <row r="567">
      <c r="A567" s="288" t="s">
        <v>2676</v>
      </c>
      <c r="B567" s="288" t="s">
        <v>1038</v>
      </c>
    </row>
    <row r="568">
      <c r="A568" s="288" t="s">
        <v>2677</v>
      </c>
      <c r="B568" s="288" t="s">
        <v>1083</v>
      </c>
    </row>
    <row r="569">
      <c r="A569" s="288" t="s">
        <v>2678</v>
      </c>
      <c r="B569" s="288" t="s">
        <v>1809</v>
      </c>
    </row>
    <row r="570">
      <c r="A570" s="288" t="s">
        <v>2679</v>
      </c>
      <c r="B570" s="288" t="s">
        <v>887</v>
      </c>
    </row>
    <row r="571">
      <c r="A571" s="288" t="s">
        <v>2680</v>
      </c>
      <c r="B571" s="288" t="s">
        <v>1662</v>
      </c>
    </row>
    <row r="572">
      <c r="A572" s="288" t="s">
        <v>2681</v>
      </c>
      <c r="B572" s="288" t="s">
        <v>741</v>
      </c>
    </row>
    <row r="573">
      <c r="A573" s="288" t="s">
        <v>2682</v>
      </c>
      <c r="B573" s="288" t="s">
        <v>1076</v>
      </c>
    </row>
    <row r="574">
      <c r="A574" s="288" t="s">
        <v>2085</v>
      </c>
      <c r="B574" s="288" t="s">
        <v>1037</v>
      </c>
    </row>
    <row r="575">
      <c r="A575" s="288" t="s">
        <v>2683</v>
      </c>
      <c r="B575" s="288" t="s">
        <v>651</v>
      </c>
    </row>
    <row r="576">
      <c r="A576" s="288" t="s">
        <v>585</v>
      </c>
      <c r="B576" s="288" t="s">
        <v>583</v>
      </c>
    </row>
    <row r="577">
      <c r="A577" s="288" t="s">
        <v>2684</v>
      </c>
      <c r="B577" s="288" t="s">
        <v>1450</v>
      </c>
    </row>
    <row r="578">
      <c r="A578" s="288" t="s">
        <v>2687</v>
      </c>
      <c r="B578" s="288" t="s">
        <v>1690</v>
      </c>
    </row>
    <row r="579">
      <c r="A579" s="288" t="s">
        <v>2693</v>
      </c>
      <c r="B579" s="288" t="s">
        <v>1786</v>
      </c>
    </row>
    <row r="580">
      <c r="A580" s="288" t="s">
        <v>2694</v>
      </c>
      <c r="B580" s="288" t="s">
        <v>1078</v>
      </c>
    </row>
    <row r="581">
      <c r="A581" s="288" t="s">
        <v>2695</v>
      </c>
      <c r="B581" s="288" t="s">
        <v>874</v>
      </c>
    </row>
    <row r="582">
      <c r="A582" s="288" t="s">
        <v>2697</v>
      </c>
      <c r="B582" s="288" t="s">
        <v>540</v>
      </c>
    </row>
    <row r="583">
      <c r="A583" s="288" t="s">
        <v>2698</v>
      </c>
      <c r="B583" s="288" t="s">
        <v>1502</v>
      </c>
    </row>
    <row r="584">
      <c r="A584" s="288" t="s">
        <v>2699</v>
      </c>
      <c r="B584" s="288" t="s">
        <v>1765</v>
      </c>
    </row>
    <row r="585">
      <c r="A585" s="288" t="s">
        <v>2700</v>
      </c>
      <c r="B585" s="288" t="s">
        <v>1359</v>
      </c>
    </row>
    <row r="586">
      <c r="A586" s="288" t="s">
        <v>2701</v>
      </c>
      <c r="B586" s="288" t="s">
        <v>1402</v>
      </c>
    </row>
    <row r="587">
      <c r="A587" s="288" t="s">
        <v>2702</v>
      </c>
      <c r="B587" s="288" t="s">
        <v>1826</v>
      </c>
    </row>
    <row r="588">
      <c r="A588" s="288" t="s">
        <v>2704</v>
      </c>
      <c r="B588" s="288" t="s">
        <v>1811</v>
      </c>
    </row>
    <row r="589">
      <c r="A589" s="288" t="s">
        <v>2705</v>
      </c>
      <c r="B589" s="288" t="s">
        <v>1428</v>
      </c>
    </row>
    <row r="590">
      <c r="A590" s="288" t="s">
        <v>2706</v>
      </c>
      <c r="B590" s="288" t="s">
        <v>1016</v>
      </c>
    </row>
    <row r="591">
      <c r="A591" s="288" t="s">
        <v>2535</v>
      </c>
      <c r="B591" s="288" t="s">
        <v>1144</v>
      </c>
    </row>
    <row r="592">
      <c r="A592" s="288" t="s">
        <v>2708</v>
      </c>
      <c r="B592" s="288" t="s">
        <v>1904</v>
      </c>
    </row>
    <row r="593">
      <c r="A593" s="288" t="s">
        <v>2709</v>
      </c>
      <c r="B593" s="288" t="s">
        <v>903</v>
      </c>
    </row>
    <row r="594">
      <c r="A594" s="288" t="s">
        <v>2710</v>
      </c>
      <c r="B594" s="288" t="s">
        <v>2134</v>
      </c>
    </row>
    <row r="595">
      <c r="A595" s="288" t="s">
        <v>2711</v>
      </c>
      <c r="B595" s="288" t="s">
        <v>1482</v>
      </c>
    </row>
    <row r="596">
      <c r="A596" s="288" t="s">
        <v>2712</v>
      </c>
      <c r="B596" s="288" t="s">
        <v>1149</v>
      </c>
    </row>
    <row r="597">
      <c r="A597" s="288" t="s">
        <v>2713</v>
      </c>
      <c r="B597" s="288" t="s">
        <v>988</v>
      </c>
    </row>
    <row r="598">
      <c r="A598" s="288" t="s">
        <v>2716</v>
      </c>
      <c r="B598" s="288" t="s">
        <v>1509</v>
      </c>
    </row>
    <row r="599">
      <c r="A599" s="288" t="s">
        <v>139</v>
      </c>
      <c r="B599" s="288" t="s">
        <v>1618</v>
      </c>
    </row>
    <row r="600">
      <c r="A600" s="288" t="s">
        <v>2719</v>
      </c>
      <c r="B600" s="288" t="s">
        <v>2109</v>
      </c>
    </row>
    <row r="601">
      <c r="A601" s="288" t="s">
        <v>2720</v>
      </c>
      <c r="B601" s="288" t="s">
        <v>2111</v>
      </c>
    </row>
    <row r="602">
      <c r="A602" s="288" t="s">
        <v>2723</v>
      </c>
      <c r="B602" s="288" t="s">
        <v>2235</v>
      </c>
    </row>
    <row r="603">
      <c r="A603" s="288" t="s">
        <v>2724</v>
      </c>
      <c r="B603" s="288" t="s">
        <v>1491</v>
      </c>
    </row>
    <row r="604">
      <c r="A604" s="288" t="s">
        <v>2725</v>
      </c>
      <c r="B604" s="288" t="s">
        <v>1091</v>
      </c>
    </row>
    <row r="605">
      <c r="A605" s="288" t="s">
        <v>2726</v>
      </c>
      <c r="B605" s="288" t="s">
        <v>918</v>
      </c>
    </row>
    <row r="606">
      <c r="A606" s="288" t="s">
        <v>2727</v>
      </c>
      <c r="B606" s="288" t="s">
        <v>1151</v>
      </c>
    </row>
    <row r="607">
      <c r="A607" s="288" t="s">
        <v>2728</v>
      </c>
      <c r="B607" s="288" t="s">
        <v>1624</v>
      </c>
    </row>
    <row r="608">
      <c r="A608" s="288" t="s">
        <v>2729</v>
      </c>
      <c r="B608" s="288" t="s">
        <v>813</v>
      </c>
    </row>
    <row r="609">
      <c r="A609" s="288" t="s">
        <v>2730</v>
      </c>
      <c r="B609" s="288" t="s">
        <v>966</v>
      </c>
    </row>
    <row r="610">
      <c r="A610" s="288" t="s">
        <v>2732</v>
      </c>
      <c r="B610" s="288" t="s">
        <v>1343</v>
      </c>
    </row>
    <row r="611">
      <c r="A611" s="288" t="s">
        <v>2733</v>
      </c>
      <c r="B611" s="288" t="s">
        <v>1361</v>
      </c>
    </row>
    <row r="612">
      <c r="A612" s="288" t="s">
        <v>2735</v>
      </c>
      <c r="B612" s="288" t="s">
        <v>787</v>
      </c>
    </row>
    <row r="613">
      <c r="A613" s="288" t="s">
        <v>2736</v>
      </c>
      <c r="B613" s="288" t="s">
        <v>1104</v>
      </c>
    </row>
    <row r="614">
      <c r="A614" s="288" t="s">
        <v>2737</v>
      </c>
      <c r="B614" s="288" t="s">
        <v>2034</v>
      </c>
    </row>
    <row r="615">
      <c r="A615" s="288" t="s">
        <v>2738</v>
      </c>
      <c r="B615" s="288" t="s">
        <v>1321</v>
      </c>
    </row>
    <row r="616">
      <c r="A616" s="288" t="s">
        <v>2739</v>
      </c>
      <c r="B616" s="288" t="s">
        <v>1772</v>
      </c>
    </row>
    <row r="617">
      <c r="A617" s="288" t="s">
        <v>2740</v>
      </c>
      <c r="B617" s="288" t="s">
        <v>954</v>
      </c>
    </row>
    <row r="618">
      <c r="A618" s="288" t="s">
        <v>2741</v>
      </c>
      <c r="B618" s="288" t="s">
        <v>1489</v>
      </c>
    </row>
    <row r="619">
      <c r="A619" s="288" t="s">
        <v>2742</v>
      </c>
      <c r="B619" s="288" t="s">
        <v>2205</v>
      </c>
    </row>
    <row r="620">
      <c r="A620" s="288" t="s">
        <v>1747</v>
      </c>
      <c r="B620" s="288" t="s">
        <v>1132</v>
      </c>
    </row>
    <row r="621">
      <c r="A621" s="288" t="s">
        <v>2745</v>
      </c>
      <c r="B621" s="288" t="s">
        <v>771</v>
      </c>
    </row>
    <row r="622">
      <c r="A622" s="288" t="s">
        <v>2746</v>
      </c>
      <c r="B622" s="288" t="s">
        <v>1561</v>
      </c>
    </row>
    <row r="623">
      <c r="A623" s="288" t="s">
        <v>2749</v>
      </c>
      <c r="B623" s="288" t="s">
        <v>1395</v>
      </c>
    </row>
    <row r="624">
      <c r="A624" s="288" t="s">
        <v>2750</v>
      </c>
      <c r="B624" s="288" t="s">
        <v>1522</v>
      </c>
    </row>
    <row r="625">
      <c r="A625" s="288" t="s">
        <v>2751</v>
      </c>
      <c r="B625" s="288" t="s">
        <v>748</v>
      </c>
    </row>
    <row r="626">
      <c r="A626" s="288" t="s">
        <v>1388</v>
      </c>
      <c r="B626" s="288" t="s">
        <v>1120</v>
      </c>
    </row>
    <row r="627">
      <c r="A627" s="288" t="s">
        <v>2752</v>
      </c>
      <c r="B627" s="288" t="s">
        <v>1553</v>
      </c>
    </row>
    <row r="628">
      <c r="A628" s="288" t="s">
        <v>2753</v>
      </c>
      <c r="B628" s="288" t="s">
        <v>870</v>
      </c>
    </row>
    <row r="629">
      <c r="A629" s="288" t="s">
        <v>2754</v>
      </c>
      <c r="B629" s="288" t="s">
        <v>2165</v>
      </c>
    </row>
    <row r="630">
      <c r="A630" s="288" t="s">
        <v>2755</v>
      </c>
      <c r="B630" s="288" t="s">
        <v>2252</v>
      </c>
    </row>
    <row r="631">
      <c r="A631" s="288" t="s">
        <v>2756</v>
      </c>
      <c r="B631" s="288" t="s">
        <v>1600</v>
      </c>
    </row>
    <row r="632">
      <c r="A632" s="288" t="s">
        <v>2758</v>
      </c>
      <c r="B632" s="288" t="s">
        <v>692</v>
      </c>
    </row>
    <row r="633">
      <c r="A633" s="288" t="s">
        <v>2762</v>
      </c>
      <c r="B633" s="288" t="s">
        <v>1276</v>
      </c>
    </row>
    <row r="634">
      <c r="A634" s="288" t="s">
        <v>2764</v>
      </c>
      <c r="B634" s="288" t="s">
        <v>1742</v>
      </c>
    </row>
    <row r="635">
      <c r="A635" s="288" t="s">
        <v>2765</v>
      </c>
      <c r="B635" s="288" t="s">
        <v>1458</v>
      </c>
    </row>
    <row r="636">
      <c r="A636" s="288" t="s">
        <v>2766</v>
      </c>
      <c r="B636" s="288" t="s">
        <v>1532</v>
      </c>
    </row>
    <row r="637">
      <c r="A637" s="288" t="s">
        <v>2767</v>
      </c>
      <c r="B637" s="288" t="s">
        <v>2170</v>
      </c>
    </row>
    <row r="638">
      <c r="A638" s="288" t="s">
        <v>2768</v>
      </c>
      <c r="B638" s="288" t="s">
        <v>1203</v>
      </c>
    </row>
    <row r="639">
      <c r="A639" s="288" t="s">
        <v>2769</v>
      </c>
      <c r="B639" s="288" t="s">
        <v>1931</v>
      </c>
    </row>
    <row r="640">
      <c r="A640" s="288" t="s">
        <v>2771</v>
      </c>
      <c r="B640" s="288" t="s">
        <v>2246</v>
      </c>
    </row>
    <row r="641">
      <c r="A641" s="288" t="s">
        <v>2772</v>
      </c>
      <c r="B641" s="288" t="s">
        <v>1566</v>
      </c>
    </row>
    <row r="642">
      <c r="A642" s="288" t="s">
        <v>2773</v>
      </c>
      <c r="B642" s="288" t="s">
        <v>885</v>
      </c>
    </row>
    <row r="643">
      <c r="A643" s="288" t="s">
        <v>2775</v>
      </c>
      <c r="B643" s="288" t="s">
        <v>809</v>
      </c>
    </row>
    <row r="644">
      <c r="A644" s="288" t="s">
        <v>2779</v>
      </c>
      <c r="B644" s="288" t="s">
        <v>574</v>
      </c>
    </row>
    <row r="645">
      <c r="A645" s="288" t="s">
        <v>2780</v>
      </c>
      <c r="B645" s="288" t="s">
        <v>1283</v>
      </c>
    </row>
    <row r="646">
      <c r="A646" s="288" t="s">
        <v>2781</v>
      </c>
      <c r="B646" s="288" t="s">
        <v>1606</v>
      </c>
    </row>
    <row r="647">
      <c r="A647" s="288" t="s">
        <v>2783</v>
      </c>
      <c r="B647" s="288" t="s">
        <v>525</v>
      </c>
    </row>
    <row r="648">
      <c r="A648" s="288" t="s">
        <v>1692</v>
      </c>
      <c r="B648" s="288" t="s">
        <v>1130</v>
      </c>
    </row>
    <row r="649">
      <c r="A649" s="288" t="s">
        <v>2785</v>
      </c>
      <c r="B649" s="288" t="s">
        <v>1207</v>
      </c>
    </row>
    <row r="650">
      <c r="A650" s="288" t="s">
        <v>1694</v>
      </c>
      <c r="B650" s="288" t="s">
        <v>1374</v>
      </c>
    </row>
    <row r="651">
      <c r="A651" s="288" t="s">
        <v>2786</v>
      </c>
      <c r="B651" s="288" t="s">
        <v>1562</v>
      </c>
    </row>
    <row r="652">
      <c r="A652" s="288" t="s">
        <v>2788</v>
      </c>
      <c r="B652" s="288" t="s">
        <v>737</v>
      </c>
    </row>
    <row r="653">
      <c r="A653" s="288" t="s">
        <v>2790</v>
      </c>
      <c r="B653" s="288" t="s">
        <v>1956</v>
      </c>
    </row>
    <row r="654">
      <c r="A654" s="288" t="s">
        <v>1030</v>
      </c>
      <c r="B654" s="288" t="s">
        <v>1027</v>
      </c>
    </row>
    <row r="655">
      <c r="A655" s="288" t="s">
        <v>2793</v>
      </c>
      <c r="B655" s="288" t="s">
        <v>733</v>
      </c>
    </row>
    <row r="656">
      <c r="A656" s="288" t="s">
        <v>2642</v>
      </c>
      <c r="B656" s="288" t="s">
        <v>1146</v>
      </c>
    </row>
    <row r="657">
      <c r="A657" s="288" t="s">
        <v>2787</v>
      </c>
      <c r="B657" s="288" t="s">
        <v>1650</v>
      </c>
    </row>
    <row r="658">
      <c r="A658" s="288" t="s">
        <v>1279</v>
      </c>
      <c r="B658" s="288" t="s">
        <v>1416</v>
      </c>
    </row>
    <row r="659">
      <c r="A659" s="288" t="s">
        <v>2796</v>
      </c>
      <c r="B659" s="288" t="s">
        <v>1172</v>
      </c>
    </row>
    <row r="660">
      <c r="A660" s="288" t="s">
        <v>2797</v>
      </c>
      <c r="B660" s="288" t="s">
        <v>1280</v>
      </c>
    </row>
    <row r="661">
      <c r="A661" s="288" t="s">
        <v>2798</v>
      </c>
      <c r="B661" s="288" t="s">
        <v>968</v>
      </c>
    </row>
    <row r="662">
      <c r="A662" s="288" t="s">
        <v>1193</v>
      </c>
      <c r="B662" s="288" t="s">
        <v>1565</v>
      </c>
    </row>
    <row r="663">
      <c r="A663" s="288" t="s">
        <v>2800</v>
      </c>
      <c r="B663" s="288" t="s">
        <v>2032</v>
      </c>
    </row>
    <row r="664">
      <c r="A664" s="288" t="s">
        <v>2803</v>
      </c>
      <c r="B664" s="288" t="s">
        <v>1888</v>
      </c>
    </row>
    <row r="665">
      <c r="A665" s="288" t="s">
        <v>2804</v>
      </c>
      <c r="B665" s="288" t="s">
        <v>1754</v>
      </c>
    </row>
    <row r="666">
      <c r="A666" s="288" t="s">
        <v>2805</v>
      </c>
      <c r="B666" s="288" t="s">
        <v>627</v>
      </c>
    </row>
    <row r="667">
      <c r="A667" s="288" t="s">
        <v>2806</v>
      </c>
      <c r="B667" s="288" t="s">
        <v>1791</v>
      </c>
    </row>
    <row r="668">
      <c r="A668" s="288" t="s">
        <v>1656</v>
      </c>
      <c r="B668" s="288" t="s">
        <v>1604</v>
      </c>
    </row>
    <row r="669">
      <c r="A669" s="288" t="s">
        <v>2807</v>
      </c>
      <c r="B669" s="288" t="s">
        <v>822</v>
      </c>
    </row>
    <row r="670">
      <c r="A670" s="288" t="s">
        <v>2808</v>
      </c>
      <c r="B670" s="288" t="s">
        <v>761</v>
      </c>
    </row>
    <row r="671">
      <c r="A671" s="288" t="s">
        <v>2809</v>
      </c>
      <c r="B671" s="288" t="s">
        <v>1511</v>
      </c>
    </row>
    <row r="672">
      <c r="A672" s="288" t="s">
        <v>2810</v>
      </c>
      <c r="B672" s="288" t="s">
        <v>1195</v>
      </c>
    </row>
    <row r="673">
      <c r="A673" s="288" t="s">
        <v>2812</v>
      </c>
      <c r="B673" s="288" t="s">
        <v>1394</v>
      </c>
    </row>
    <row r="674">
      <c r="A674" s="288" t="s">
        <v>2814</v>
      </c>
      <c r="B674" s="288" t="s">
        <v>946</v>
      </c>
    </row>
    <row r="675">
      <c r="A675" s="288" t="s">
        <v>2815</v>
      </c>
      <c r="B675" s="288" t="s">
        <v>1827</v>
      </c>
    </row>
    <row r="676">
      <c r="A676" s="288" t="s">
        <v>2817</v>
      </c>
      <c r="B676" s="288" t="s">
        <v>2248</v>
      </c>
    </row>
    <row r="677">
      <c r="A677" s="288" t="s">
        <v>2818</v>
      </c>
      <c r="B677" s="288" t="s">
        <v>697</v>
      </c>
    </row>
    <row r="678">
      <c r="A678" s="288" t="s">
        <v>2819</v>
      </c>
      <c r="B678" s="288" t="s">
        <v>2060</v>
      </c>
    </row>
    <row r="679">
      <c r="A679" s="288" t="s">
        <v>2820</v>
      </c>
      <c r="B679" s="288" t="s">
        <v>578</v>
      </c>
    </row>
    <row r="680">
      <c r="A680" s="288" t="s">
        <v>2821</v>
      </c>
      <c r="B680" s="288" t="s">
        <v>838</v>
      </c>
    </row>
    <row r="681">
      <c r="A681" s="288" t="s">
        <v>2822</v>
      </c>
      <c r="B681" s="288" t="s">
        <v>602</v>
      </c>
    </row>
    <row r="682">
      <c r="A682" s="288" t="s">
        <v>2823</v>
      </c>
      <c r="B682" s="288" t="s">
        <v>1514</v>
      </c>
    </row>
    <row r="683">
      <c r="A683" s="288" t="s">
        <v>2824</v>
      </c>
      <c r="B683" s="288" t="s">
        <v>1236</v>
      </c>
    </row>
    <row r="684">
      <c r="A684" s="288" t="s">
        <v>2826</v>
      </c>
      <c r="B684" s="288" t="s">
        <v>1607</v>
      </c>
    </row>
    <row r="685">
      <c r="A685" s="288" t="s">
        <v>2828</v>
      </c>
      <c r="B685" s="288" t="s">
        <v>1717</v>
      </c>
    </row>
    <row r="686">
      <c r="A686" s="288" t="s">
        <v>2829</v>
      </c>
      <c r="B686" s="288" t="s">
        <v>622</v>
      </c>
    </row>
    <row r="687">
      <c r="A687" s="288" t="s">
        <v>2830</v>
      </c>
      <c r="B687" s="288" t="s">
        <v>2114</v>
      </c>
    </row>
    <row r="688">
      <c r="A688" s="288" t="s">
        <v>2831</v>
      </c>
      <c r="B688" s="288" t="s">
        <v>686</v>
      </c>
    </row>
    <row r="689">
      <c r="A689" s="288" t="s">
        <v>2832</v>
      </c>
      <c r="B689" s="288" t="s">
        <v>907</v>
      </c>
    </row>
    <row r="690">
      <c r="A690" s="288" t="s">
        <v>2833</v>
      </c>
      <c r="B690" s="288" t="s">
        <v>1215</v>
      </c>
    </row>
    <row r="691">
      <c r="A691" s="288" t="s">
        <v>2834</v>
      </c>
      <c r="B691" s="288" t="s">
        <v>1006</v>
      </c>
    </row>
    <row r="692">
      <c r="A692" s="288" t="s">
        <v>2837</v>
      </c>
      <c r="B692" s="288" t="s">
        <v>749</v>
      </c>
    </row>
    <row r="693">
      <c r="A693" s="288" t="s">
        <v>2839</v>
      </c>
      <c r="B693" s="288" t="s">
        <v>581</v>
      </c>
    </row>
    <row r="694">
      <c r="A694" s="288" t="s">
        <v>2840</v>
      </c>
      <c r="B694" s="288" t="s">
        <v>641</v>
      </c>
    </row>
    <row r="695">
      <c r="A695" s="288" t="s">
        <v>2841</v>
      </c>
      <c r="B695" s="288" t="s">
        <v>891</v>
      </c>
    </row>
    <row r="696">
      <c r="A696" s="288" t="s">
        <v>2843</v>
      </c>
      <c r="B696" s="288" t="s">
        <v>1977</v>
      </c>
    </row>
    <row r="697">
      <c r="A697" s="288" t="s">
        <v>2845</v>
      </c>
      <c r="B697" s="288" t="s">
        <v>616</v>
      </c>
    </row>
    <row r="698">
      <c r="A698" s="288" t="s">
        <v>2846</v>
      </c>
      <c r="B698" s="288" t="s">
        <v>1858</v>
      </c>
    </row>
    <row r="699">
      <c r="A699" s="288" t="s">
        <v>2847</v>
      </c>
      <c r="B699" s="288" t="s">
        <v>1648</v>
      </c>
    </row>
    <row r="700">
      <c r="A700" s="288" t="s">
        <v>2848</v>
      </c>
      <c r="B700" s="288" t="s">
        <v>594</v>
      </c>
    </row>
    <row r="701">
      <c r="A701" s="288" t="s">
        <v>2849</v>
      </c>
      <c r="B701" s="288" t="s">
        <v>2124</v>
      </c>
    </row>
    <row r="702">
      <c r="A702" s="288" t="s">
        <v>2850</v>
      </c>
      <c r="B702" s="288" t="s">
        <v>1372</v>
      </c>
    </row>
    <row r="703">
      <c r="A703" s="288" t="s">
        <v>2852</v>
      </c>
      <c r="B703" s="288" t="s">
        <v>1317</v>
      </c>
    </row>
    <row r="704">
      <c r="A704" s="288" t="s">
        <v>2854</v>
      </c>
      <c r="B704" s="288" t="s">
        <v>2116</v>
      </c>
    </row>
    <row r="705">
      <c r="A705" s="288" t="s">
        <v>2856</v>
      </c>
      <c r="B705" s="288" t="s">
        <v>1492</v>
      </c>
    </row>
    <row r="706">
      <c r="A706" s="288" t="s">
        <v>2857</v>
      </c>
      <c r="B706" s="288" t="s">
        <v>1341</v>
      </c>
    </row>
    <row r="707">
      <c r="A707" s="288" t="s">
        <v>2858</v>
      </c>
      <c r="B707" s="288" t="s">
        <v>844</v>
      </c>
    </row>
    <row r="708">
      <c r="A708" s="288" t="s">
        <v>2859</v>
      </c>
      <c r="B708" s="288" t="s">
        <v>62</v>
      </c>
    </row>
    <row r="709">
      <c r="A709" s="288" t="s">
        <v>2861</v>
      </c>
      <c r="B709" s="288" t="s">
        <v>1556</v>
      </c>
    </row>
    <row r="710">
      <c r="A710" s="288" t="s">
        <v>2863</v>
      </c>
      <c r="B710" s="288" t="s">
        <v>1603</v>
      </c>
    </row>
    <row r="711">
      <c r="A711" s="288" t="s">
        <v>2864</v>
      </c>
      <c r="B711" s="288" t="s">
        <v>905</v>
      </c>
    </row>
    <row r="712">
      <c r="A712" s="288" t="s">
        <v>2865</v>
      </c>
      <c r="B712" s="288" t="s">
        <v>600</v>
      </c>
    </row>
    <row r="713">
      <c r="A713" s="288" t="s">
        <v>2866</v>
      </c>
      <c r="B713" s="288" t="s">
        <v>1530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7.13"/>
    <col customWidth="1" min="5" max="5" width="9.38"/>
    <col customWidth="1" min="6" max="6" width="14.0"/>
    <col customWidth="1" min="7" max="7" width="17.88"/>
    <col customWidth="1" min="8" max="8" width="12.13"/>
    <col customWidth="1" min="10" max="10" width="47.88"/>
    <col customWidth="1" min="11" max="11" width="1.75"/>
    <col customWidth="1" min="12" max="12" width="0.75"/>
    <col customWidth="1" min="13" max="13" width="1.25"/>
    <col customWidth="1" min="14" max="14" width="3.13"/>
    <col customWidth="1" min="15" max="15" width="4.25"/>
    <col customWidth="1" min="17" max="17" width="6.63"/>
    <col customWidth="1" min="18" max="18" width="39.75"/>
    <col customWidth="1" min="19" max="19" width="1.0"/>
    <col customWidth="1" min="22" max="22" width="27.0"/>
    <col customWidth="1" min="24" max="24" width="28.13"/>
    <col customWidth="1" min="37" max="37" width="33.38"/>
  </cols>
  <sheetData>
    <row r="1">
      <c r="A1" s="292" t="s">
        <v>9</v>
      </c>
      <c r="B1" s="292" t="s">
        <v>60</v>
      </c>
      <c r="C1" s="292" t="s">
        <v>63</v>
      </c>
      <c r="D1" s="292" t="s">
        <v>24</v>
      </c>
      <c r="E1" s="292" t="s">
        <v>38</v>
      </c>
      <c r="F1" s="293" t="s">
        <v>68</v>
      </c>
      <c r="G1" s="294" t="s">
        <v>77</v>
      </c>
      <c r="H1" s="295" t="s">
        <v>70</v>
      </c>
      <c r="I1" s="295" t="s">
        <v>74</v>
      </c>
      <c r="J1" s="295" t="s">
        <v>79</v>
      </c>
      <c r="K1" s="296" t="s">
        <v>80</v>
      </c>
      <c r="L1" s="297" t="str">
        <f t="array" ref="L1:L2388">{ "有無資料"; BYROW(R5:AL2391, LAMBDA(currRow, COUNTA(currRow)&gt;0)) }</f>
        <v>有無資料</v>
      </c>
      <c r="M1" s="292" t="str">
        <f t="array" ref="M1:M2388">{ "有無販售資訊"; BYROW(H5:K2391, LAMBDA(currRow,COUNTA(currRow)&gt;0)) }</f>
        <v>有無販售資訊</v>
      </c>
      <c r="N1" s="292" t="str">
        <f t="array" ref="N1:N2388">{"有無預告";MAP(AM5:AM2391, LAMBDA(cell, ISTEXT(cell)))}</f>
        <v>有無預告</v>
      </c>
      <c r="O1" s="292" t="str">
        <f t="array" ref="O1:O2388">{"有無品書";MAP(AN5:AN2391, LAMBDA(cell, ISTEXT(cell)))}</f>
        <v>有無品書</v>
      </c>
      <c r="P1" s="292" t="s">
        <v>105</v>
      </c>
      <c r="Q1" s="298" t="s">
        <v>107</v>
      </c>
      <c r="R1" s="299" t="s">
        <v>109</v>
      </c>
      <c r="S1" s="299" t="s">
        <v>111</v>
      </c>
      <c r="T1" s="299" t="s">
        <v>113</v>
      </c>
      <c r="U1" s="299" t="s">
        <v>114</v>
      </c>
      <c r="V1" s="299" t="s">
        <v>115</v>
      </c>
      <c r="W1" s="299" t="s">
        <v>117</v>
      </c>
      <c r="X1" s="299" t="s">
        <v>118</v>
      </c>
      <c r="Y1" s="299" t="s">
        <v>119</v>
      </c>
      <c r="Z1" s="299" t="s">
        <v>120</v>
      </c>
      <c r="AA1" s="299" t="s">
        <v>121</v>
      </c>
      <c r="AB1" s="299" t="s">
        <v>122</v>
      </c>
      <c r="AC1" s="299" t="s">
        <v>123</v>
      </c>
      <c r="AD1" s="299" t="s">
        <v>124</v>
      </c>
      <c r="AE1" s="299" t="s">
        <v>126</v>
      </c>
      <c r="AF1" s="299" t="s">
        <v>127</v>
      </c>
      <c r="AG1" s="299" t="s">
        <v>128</v>
      </c>
      <c r="AH1" s="299" t="s">
        <v>129</v>
      </c>
      <c r="AI1" s="299" t="s">
        <v>130</v>
      </c>
      <c r="AJ1" s="299" t="s">
        <v>131</v>
      </c>
      <c r="AK1" s="299" t="s">
        <v>132</v>
      </c>
      <c r="AL1" s="299" t="s">
        <v>133</v>
      </c>
      <c r="AM1" s="299" t="s">
        <v>30</v>
      </c>
      <c r="AN1" s="299" t="s">
        <v>42</v>
      </c>
      <c r="AO1" s="299" t="s">
        <v>134</v>
      </c>
      <c r="AP1" s="300" t="s">
        <v>135</v>
      </c>
      <c r="AQ1" s="300" t="s">
        <v>136</v>
      </c>
      <c r="AR1" s="299" t="s">
        <v>137</v>
      </c>
    </row>
    <row r="2" hidden="1">
      <c r="A2" s="301" t="s">
        <v>757</v>
      </c>
      <c r="B2" s="302"/>
      <c r="C2" s="303" t="s">
        <v>2431</v>
      </c>
      <c r="D2" s="303" t="s">
        <v>2160</v>
      </c>
      <c r="E2" s="304"/>
      <c r="F2" s="305" t="s">
        <v>2435</v>
      </c>
      <c r="G2" s="306" t="s">
        <v>2437</v>
      </c>
      <c r="H2" s="307" t="s">
        <v>34</v>
      </c>
      <c r="I2" s="308" t="s">
        <v>84</v>
      </c>
      <c r="J2" s="301" t="s">
        <v>2441</v>
      </c>
      <c r="K2" s="309"/>
      <c r="L2" s="310" t="b">
        <v>1</v>
      </c>
      <c r="M2" s="311" t="b">
        <v>1</v>
      </c>
      <c r="N2" s="311" t="b">
        <v>0</v>
      </c>
      <c r="O2" s="311" t="b">
        <v>1</v>
      </c>
      <c r="P2" s="302"/>
      <c r="Q2" s="309" t="str">
        <f t="array" ref="Q2">IFERROR(INDEX('印量調查區'!G:G, MATCH(A2, '印量調查區'!A:A, 0)), "")</f>
        <v/>
      </c>
      <c r="R2" s="312" t="s">
        <v>2458</v>
      </c>
      <c r="S2" s="302"/>
      <c r="T2" s="302"/>
      <c r="U2" s="302"/>
      <c r="V2" s="313" t="s">
        <v>2468</v>
      </c>
      <c r="W2" s="313" t="s">
        <v>2470</v>
      </c>
      <c r="X2" s="313" t="s">
        <v>2471</v>
      </c>
      <c r="Y2" s="313" t="s">
        <v>2473</v>
      </c>
      <c r="Z2" s="302"/>
      <c r="AA2" s="302"/>
      <c r="AB2" s="302"/>
      <c r="AC2" s="313" t="s">
        <v>2475</v>
      </c>
      <c r="AD2" s="313" t="s">
        <v>2478</v>
      </c>
      <c r="AE2" s="302"/>
      <c r="AF2" s="313" t="s">
        <v>2479</v>
      </c>
      <c r="AG2" s="302"/>
      <c r="AH2" s="313" t="s">
        <v>2481</v>
      </c>
      <c r="AI2" s="302"/>
      <c r="AJ2" s="302"/>
      <c r="AK2" s="313" t="s">
        <v>2483</v>
      </c>
      <c r="AL2" s="302"/>
      <c r="AM2" s="314" t="s">
        <v>2484</v>
      </c>
      <c r="AN2" s="314" t="s">
        <v>2491</v>
      </c>
      <c r="AO2" s="314" t="s">
        <v>2499</v>
      </c>
      <c r="AP2" s="315"/>
      <c r="AQ2" s="315" t="str">
        <f>IFERROR(__xludf.DUMMYFUNCTION("IF(IFERROR(VLOOKUP(A2, IMPORTRANGE(""https://docs.google.com/spreadsheets/d/1eazy315Oas8TkAoTsdzUl6gNf3VsnwZeSo-bRfkZzOs"", ""工作表1!A:B""), 2, FALSE), """") &lt;&gt; """", ""有縮圖"", ""無縮圖"")"),"無縮圖")</f>
        <v>無縮圖</v>
      </c>
      <c r="AR2" s="302"/>
    </row>
    <row r="3" hidden="1">
      <c r="A3" s="301" t="s">
        <v>2508</v>
      </c>
      <c r="B3" s="302"/>
      <c r="C3" s="304"/>
      <c r="D3" s="304"/>
      <c r="E3" s="303" t="s">
        <v>484</v>
      </c>
      <c r="F3" s="305" t="s">
        <v>140</v>
      </c>
      <c r="G3" s="110" t="s">
        <v>2510</v>
      </c>
      <c r="H3" s="302"/>
      <c r="I3" s="305" t="s">
        <v>108</v>
      </c>
      <c r="J3" s="301" t="s">
        <v>2513</v>
      </c>
      <c r="K3" s="309"/>
      <c r="L3" s="310" t="b">
        <v>1</v>
      </c>
      <c r="M3" s="311" t="b">
        <v>1</v>
      </c>
      <c r="N3" s="316" t="b">
        <v>0</v>
      </c>
      <c r="O3" s="311" t="b">
        <v>1</v>
      </c>
      <c r="P3" s="302"/>
      <c r="Q3" s="309" t="str">
        <f t="array" ref="Q3">IFERROR(INDEX('印量調查區'!G:G, MATCH(A3, '印量調查區'!A:A, 0)), "")</f>
        <v/>
      </c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13" t="s">
        <v>2526</v>
      </c>
      <c r="AE3" s="302"/>
      <c r="AF3" s="302"/>
      <c r="AG3" s="302"/>
      <c r="AH3" s="302"/>
      <c r="AI3" s="302"/>
      <c r="AJ3" s="302"/>
      <c r="AK3" s="302"/>
      <c r="AL3" s="302"/>
      <c r="AM3" s="302"/>
      <c r="AN3" s="314" t="s">
        <v>2530</v>
      </c>
      <c r="AO3" s="302"/>
      <c r="AP3" s="302"/>
      <c r="AQ3" s="302" t="str">
        <f>IFERROR(__xludf.DUMMYFUNCTION("IF(IFERROR(VLOOKUP(A3, IMPORTRANGE(""https://docs.google.com/spreadsheets/d/1eazy315Oas8TkAoTsdzUl6gNf3VsnwZeSo-bRfkZzOs"", ""工作表1!A:B""), 2, FALSE), """") &lt;&gt; """", ""有縮圖"", ""無縮圖"")"),"無縮圖")</f>
        <v>無縮圖</v>
      </c>
      <c r="AR3" s="302"/>
    </row>
    <row r="4" hidden="1">
      <c r="A4" s="301" t="s">
        <v>1842</v>
      </c>
      <c r="B4" s="302"/>
      <c r="C4" s="304"/>
      <c r="D4" s="303" t="s">
        <v>2545</v>
      </c>
      <c r="E4" s="303" t="s">
        <v>2547</v>
      </c>
      <c r="F4" s="305" t="s">
        <v>144</v>
      </c>
      <c r="G4" s="317" t="s">
        <v>2549</v>
      </c>
      <c r="H4" s="305" t="s">
        <v>2551</v>
      </c>
      <c r="I4" s="305" t="s">
        <v>108</v>
      </c>
      <c r="J4" s="304" t="s">
        <v>2553</v>
      </c>
      <c r="K4" s="309"/>
      <c r="L4" s="310" t="b">
        <v>1</v>
      </c>
      <c r="M4" s="311" t="b">
        <v>1</v>
      </c>
      <c r="N4" s="316" t="b">
        <v>0</v>
      </c>
      <c r="O4" s="311" t="b">
        <v>1</v>
      </c>
      <c r="P4" s="302"/>
      <c r="Q4" s="309" t="str">
        <f t="array" ref="Q4">IFERROR(INDEX('印量調查區'!G:G, MATCH(A4, '印量調查區'!A:A, 0)), "")</f>
        <v/>
      </c>
      <c r="R4" s="313" t="s">
        <v>2565</v>
      </c>
      <c r="S4" s="302"/>
      <c r="T4" s="302"/>
      <c r="U4" s="302"/>
      <c r="V4" s="313" t="s">
        <v>2568</v>
      </c>
      <c r="W4" s="302"/>
      <c r="X4" s="302"/>
      <c r="Y4" s="313" t="s">
        <v>2570</v>
      </c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14" t="s">
        <v>2576</v>
      </c>
      <c r="AO4" s="302"/>
      <c r="AP4" s="302"/>
      <c r="AQ4" s="302" t="str">
        <f>IFERROR(__xludf.DUMMYFUNCTION("IF(IFERROR(VLOOKUP(A4, IMPORTRANGE(""https://docs.google.com/spreadsheets/d/1eazy315Oas8TkAoTsdzUl6gNf3VsnwZeSo-bRfkZzOs"", ""工作表1!A:B""), 2, FALSE), """") &lt;&gt; """", ""有縮圖"", ""無縮圖"")"),"無縮圖")</f>
        <v>無縮圖</v>
      </c>
      <c r="AR4" s="302"/>
    </row>
    <row r="5" hidden="1">
      <c r="A5" s="301" t="s">
        <v>1307</v>
      </c>
      <c r="B5" s="301" t="s">
        <v>2588</v>
      </c>
      <c r="C5" s="303" t="s">
        <v>2589</v>
      </c>
      <c r="D5" s="304"/>
      <c r="E5" s="304"/>
      <c r="F5" s="305" t="s">
        <v>144</v>
      </c>
      <c r="G5" s="110" t="s">
        <v>2592</v>
      </c>
      <c r="H5" s="305" t="s">
        <v>34</v>
      </c>
      <c r="I5" s="305" t="s">
        <v>108</v>
      </c>
      <c r="J5" s="301" t="s">
        <v>2594</v>
      </c>
      <c r="K5" s="309"/>
      <c r="L5" s="310" t="b">
        <v>1</v>
      </c>
      <c r="M5" s="311" t="b">
        <v>1</v>
      </c>
      <c r="N5" s="316" t="b">
        <v>0</v>
      </c>
      <c r="O5" s="311" t="b">
        <v>1</v>
      </c>
      <c r="P5" s="302"/>
      <c r="Q5" s="309" t="str">
        <f t="array" ref="Q5">IFERROR(INDEX('印量調查區'!G:G, MATCH(A5, '印量調查區'!A:A, 0)), "")</f>
        <v/>
      </c>
      <c r="R5" s="313" t="s">
        <v>2602</v>
      </c>
      <c r="S5" s="302"/>
      <c r="T5" s="302"/>
      <c r="U5" s="302"/>
      <c r="V5" s="313" t="s">
        <v>2605</v>
      </c>
      <c r="W5" s="313" t="s">
        <v>2606</v>
      </c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13" t="s">
        <v>130</v>
      </c>
      <c r="AJ5" s="302"/>
      <c r="AK5" s="302"/>
      <c r="AL5" s="302"/>
      <c r="AM5" s="302"/>
      <c r="AN5" s="314" t="s">
        <v>2612</v>
      </c>
      <c r="AO5" s="302"/>
      <c r="AP5" s="302"/>
      <c r="AQ5" s="302" t="str">
        <f>IFERROR(__xludf.DUMMYFUNCTION("IF(IFERROR(VLOOKUP(A5, IMPORTRANGE(""https://docs.google.com/spreadsheets/d/1eazy315Oas8TkAoTsdzUl6gNf3VsnwZeSo-bRfkZzOs"", ""工作表1!A:B""), 2, FALSE), """") &lt;&gt; """", ""有縮圖"", ""無縮圖"")"),"無縮圖")</f>
        <v>無縮圖</v>
      </c>
      <c r="AR5" s="302"/>
    </row>
    <row r="6" hidden="1">
      <c r="A6" s="301" t="s">
        <v>1306</v>
      </c>
      <c r="B6" s="301" t="s">
        <v>2623</v>
      </c>
      <c r="C6" s="303" t="s">
        <v>2624</v>
      </c>
      <c r="D6" s="303" t="s">
        <v>2625</v>
      </c>
      <c r="E6" s="303" t="s">
        <v>2626</v>
      </c>
      <c r="F6" s="305" t="s">
        <v>144</v>
      </c>
      <c r="G6" s="110" t="s">
        <v>2628</v>
      </c>
      <c r="H6" s="305" t="s">
        <v>34</v>
      </c>
      <c r="I6" s="305" t="s">
        <v>108</v>
      </c>
      <c r="J6" s="301" t="s">
        <v>2630</v>
      </c>
      <c r="K6" s="309"/>
      <c r="L6" s="310" t="b">
        <v>1</v>
      </c>
      <c r="M6" s="311" t="b">
        <v>1</v>
      </c>
      <c r="N6" s="316" t="b">
        <v>0</v>
      </c>
      <c r="O6" s="311" t="b">
        <v>0</v>
      </c>
      <c r="P6" s="302"/>
      <c r="Q6" s="309"/>
      <c r="R6" s="319" t="s">
        <v>2632</v>
      </c>
      <c r="S6" s="304"/>
      <c r="T6" s="304"/>
      <c r="U6" s="304"/>
      <c r="V6" s="319" t="s">
        <v>2640</v>
      </c>
      <c r="W6" s="304"/>
      <c r="X6" s="304"/>
      <c r="Y6" s="304"/>
      <c r="Z6" s="304"/>
      <c r="AA6" s="304"/>
      <c r="AB6" s="304"/>
      <c r="AC6" s="304"/>
      <c r="AD6" s="304"/>
      <c r="AE6" s="304"/>
      <c r="AF6" s="304"/>
      <c r="AG6" s="304"/>
      <c r="AH6" s="304"/>
      <c r="AI6" s="304"/>
      <c r="AJ6" s="304"/>
      <c r="AK6" s="304"/>
      <c r="AL6" s="304"/>
      <c r="AM6" s="302"/>
      <c r="AN6" s="314" t="s">
        <v>2654</v>
      </c>
      <c r="AO6" s="304"/>
      <c r="AP6" s="302"/>
      <c r="AQ6" s="302" t="str">
        <f>IFERROR(__xludf.DUMMYFUNCTION("IF(IFERROR(VLOOKUP(A6, IMPORTRANGE(""https://docs.google.com/spreadsheets/d/1eazy315Oas8TkAoTsdzUl6gNf3VsnwZeSo-bRfkZzOs"", ""工作表1!A:B""), 2, FALSE), """") &lt;&gt; """", ""有縮圖"", ""無縮圖"")"),"無縮圖")</f>
        <v>無縮圖</v>
      </c>
      <c r="AR6" s="302"/>
    </row>
    <row r="7" hidden="1">
      <c r="A7" s="301" t="s">
        <v>1347</v>
      </c>
      <c r="B7" s="301" t="s">
        <v>2670</v>
      </c>
      <c r="C7" s="303" t="s">
        <v>2474</v>
      </c>
      <c r="D7" s="303" t="s">
        <v>2474</v>
      </c>
      <c r="E7" s="304"/>
      <c r="F7" s="305" t="s">
        <v>144</v>
      </c>
      <c r="G7" s="110" t="s">
        <v>2672</v>
      </c>
      <c r="H7" s="305" t="s">
        <v>34</v>
      </c>
      <c r="I7" s="305" t="s">
        <v>108</v>
      </c>
      <c r="J7" s="301" t="s">
        <v>2674</v>
      </c>
      <c r="K7" s="309"/>
      <c r="L7" s="310" t="b">
        <v>1</v>
      </c>
      <c r="M7" s="311" t="b">
        <v>1</v>
      </c>
      <c r="N7" s="316" t="b">
        <v>1</v>
      </c>
      <c r="O7" s="311" t="b">
        <v>1</v>
      </c>
      <c r="P7" s="302"/>
      <c r="Q7" s="309" t="str">
        <f t="array" ref="Q7">IFERROR(INDEX('印量調查區'!G:G, MATCH(A7, '印量調查區'!A:A, 0)), "")</f>
        <v/>
      </c>
      <c r="R7" s="313" t="s">
        <v>2685</v>
      </c>
      <c r="S7" s="302"/>
      <c r="T7" s="302"/>
      <c r="U7" s="302"/>
      <c r="V7" s="313" t="s">
        <v>2688</v>
      </c>
      <c r="W7" s="302"/>
      <c r="X7" s="313" t="s">
        <v>2690</v>
      </c>
      <c r="Y7" s="313" t="s">
        <v>2692</v>
      </c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14" t="s">
        <v>2696</v>
      </c>
      <c r="AO7" s="314" t="s">
        <v>2703</v>
      </c>
      <c r="AP7" s="302"/>
      <c r="AQ7" s="302" t="str">
        <f>IFERROR(__xludf.DUMMYFUNCTION("IF(IFERROR(VLOOKUP(A7, IMPORTRANGE(""https://docs.google.com/spreadsheets/d/1eazy315Oas8TkAoTsdzUl6gNf3VsnwZeSo-bRfkZzOs"", ""工作表1!A:B""), 2, FALSE), """") &lt;&gt; """", ""有縮圖"", ""無縮圖"")"),"有縮圖")</f>
        <v>有縮圖</v>
      </c>
      <c r="AR7" s="302"/>
    </row>
    <row r="8" hidden="1">
      <c r="A8" s="301" t="s">
        <v>2715</v>
      </c>
      <c r="B8" s="302"/>
      <c r="C8" s="303" t="s">
        <v>2624</v>
      </c>
      <c r="D8" s="303" t="s">
        <v>2625</v>
      </c>
      <c r="E8" s="303" t="s">
        <v>2717</v>
      </c>
      <c r="F8" s="305" t="s">
        <v>144</v>
      </c>
      <c r="G8" s="110" t="s">
        <v>2718</v>
      </c>
      <c r="H8" s="305" t="s">
        <v>34</v>
      </c>
      <c r="I8" s="305" t="s">
        <v>108</v>
      </c>
      <c r="J8" s="301" t="s">
        <v>2722</v>
      </c>
      <c r="K8" s="309"/>
      <c r="L8" s="310" t="b">
        <v>1</v>
      </c>
      <c r="M8" s="311" t="b">
        <v>1</v>
      </c>
      <c r="N8" s="316" t="b">
        <v>1</v>
      </c>
      <c r="O8" s="311" t="b">
        <v>1</v>
      </c>
      <c r="P8" s="302"/>
      <c r="Q8" s="309" t="str">
        <f t="array" ref="Q8">IFERROR(INDEX('印量調查區'!G:G, MATCH(A8, '印量調查區'!A:A, 0)), "")</f>
        <v/>
      </c>
      <c r="R8" s="312" t="s">
        <v>2734</v>
      </c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14" t="s">
        <v>2747</v>
      </c>
      <c r="AO8" s="302"/>
      <c r="AP8" s="302"/>
      <c r="AQ8" s="302" t="str">
        <f>IFERROR(__xludf.DUMMYFUNCTION("IF(IFERROR(VLOOKUP(A8, IMPORTRANGE(""https://docs.google.com/spreadsheets/d/1eazy315Oas8TkAoTsdzUl6gNf3VsnwZeSo-bRfkZzOs"", ""工作表1!A:B""), 2, FALSE), """") &lt;&gt; """", ""有縮圖"", ""無縮圖"")"),"無縮圖")</f>
        <v>無縮圖</v>
      </c>
      <c r="AR8" s="302"/>
    </row>
    <row r="9">
      <c r="A9" s="301" t="s">
        <v>1074</v>
      </c>
      <c r="B9" s="301" t="s">
        <v>2759</v>
      </c>
      <c r="C9" s="304"/>
      <c r="D9" s="303" t="s">
        <v>2760</v>
      </c>
      <c r="E9" s="303" t="s">
        <v>2761</v>
      </c>
      <c r="F9" s="305" t="s">
        <v>144</v>
      </c>
      <c r="G9" s="110" t="s">
        <v>2763</v>
      </c>
      <c r="H9" s="305" t="s">
        <v>35</v>
      </c>
      <c r="I9" s="305" t="s">
        <v>108</v>
      </c>
      <c r="J9" s="302"/>
      <c r="K9" s="309"/>
      <c r="L9" s="310" t="b">
        <v>1</v>
      </c>
      <c r="M9" s="311" t="b">
        <v>1</v>
      </c>
      <c r="N9" s="316" t="b">
        <v>0</v>
      </c>
      <c r="O9" s="316" t="b">
        <v>1</v>
      </c>
      <c r="P9" s="302"/>
      <c r="Q9" s="309" t="str">
        <f t="array" ref="Q9">IFERROR(INDEX('印量調查區'!G:G, MATCH(A9, '印量調查區'!A:A, 0)), "")</f>
        <v/>
      </c>
      <c r="R9" s="302"/>
      <c r="S9" s="302"/>
      <c r="T9" s="302"/>
      <c r="U9" s="302"/>
      <c r="V9" s="313" t="s">
        <v>2774</v>
      </c>
      <c r="W9" s="302"/>
      <c r="X9" s="313" t="s">
        <v>2777</v>
      </c>
      <c r="Y9" s="313" t="s">
        <v>2778</v>
      </c>
      <c r="Z9" s="302"/>
      <c r="AA9" s="302"/>
      <c r="AB9" s="302"/>
      <c r="AC9" s="302"/>
      <c r="AD9" s="302"/>
      <c r="AE9" s="302"/>
      <c r="AF9" s="302"/>
      <c r="AG9" s="302"/>
      <c r="AH9" s="302"/>
      <c r="AI9" s="313" t="s">
        <v>2782</v>
      </c>
      <c r="AJ9" s="302"/>
      <c r="AK9" s="302"/>
      <c r="AL9" s="302"/>
      <c r="AM9" s="302"/>
      <c r="AN9" s="302"/>
      <c r="AO9" s="302"/>
      <c r="AP9" s="302"/>
      <c r="AQ9" s="302" t="str">
        <f>IFERROR(__xludf.DUMMYFUNCTION("IF(IFERROR(VLOOKUP(A9, IMPORTRANGE(""https://docs.google.com/spreadsheets/d/1eazy315Oas8TkAoTsdzUl6gNf3VsnwZeSo-bRfkZzOs"", ""工作表1!A:B""), 2, FALSE), """") &lt;&gt; """", ""有縮圖"", ""無縮圖"")"),"有縮圖")</f>
        <v>有縮圖</v>
      </c>
      <c r="AR9" s="302"/>
    </row>
    <row r="10" hidden="1">
      <c r="A10" s="301" t="s">
        <v>594</v>
      </c>
      <c r="B10" s="301" t="s">
        <v>594</v>
      </c>
      <c r="C10" s="303" t="s">
        <v>2787</v>
      </c>
      <c r="D10" s="303" t="s">
        <v>2772</v>
      </c>
      <c r="E10" s="303" t="s">
        <v>2772</v>
      </c>
      <c r="F10" s="305" t="s">
        <v>144</v>
      </c>
      <c r="G10" s="317" t="s">
        <v>2791</v>
      </c>
      <c r="H10" s="305" t="s">
        <v>2792</v>
      </c>
      <c r="I10" s="305" t="s">
        <v>108</v>
      </c>
      <c r="J10" s="304" t="s">
        <v>2794</v>
      </c>
      <c r="K10" s="309"/>
      <c r="L10" s="310" t="b">
        <v>1</v>
      </c>
      <c r="M10" s="311" t="b">
        <v>1</v>
      </c>
      <c r="N10" s="311" t="b">
        <v>0</v>
      </c>
      <c r="O10" s="311" t="b">
        <v>1</v>
      </c>
      <c r="P10" s="302"/>
      <c r="Q10" s="309" t="str">
        <f t="array" ref="Q10">IFERROR(INDEX('印量調查區'!G:G, MATCH(A10, '印量調查區'!A:A, 0)), "")</f>
        <v/>
      </c>
      <c r="R10" s="313" t="s">
        <v>2799</v>
      </c>
      <c r="S10" s="320" t="s">
        <v>2801</v>
      </c>
      <c r="T10" s="320" t="s">
        <v>2816</v>
      </c>
      <c r="U10" s="302"/>
      <c r="V10" s="313" t="s">
        <v>2825</v>
      </c>
      <c r="W10" s="320" t="s">
        <v>2827</v>
      </c>
      <c r="X10" s="313" t="s">
        <v>2835</v>
      </c>
      <c r="Y10" s="313" t="s">
        <v>2836</v>
      </c>
      <c r="Z10" s="320" t="s">
        <v>2838</v>
      </c>
      <c r="AA10" s="302"/>
      <c r="AB10" s="302"/>
      <c r="AC10" s="314" t="s">
        <v>2844</v>
      </c>
      <c r="AD10" s="313" t="s">
        <v>2853</v>
      </c>
      <c r="AE10" s="302"/>
      <c r="AF10" s="302"/>
      <c r="AG10" s="302"/>
      <c r="AH10" s="314" t="s">
        <v>2855</v>
      </c>
      <c r="AI10" s="313" t="s">
        <v>2860</v>
      </c>
      <c r="AJ10" s="302"/>
      <c r="AK10" s="302"/>
      <c r="AL10" s="314" t="s">
        <v>2862</v>
      </c>
      <c r="AM10" s="314" t="s">
        <v>2868</v>
      </c>
      <c r="AN10" s="314" t="s">
        <v>2870</v>
      </c>
      <c r="AO10" s="314" t="s">
        <v>2871</v>
      </c>
      <c r="AP10" s="302"/>
      <c r="AQ10" s="302" t="str">
        <f>IFERROR(__xludf.DUMMYFUNCTION("IF(IFERROR(VLOOKUP(A10, IMPORTRANGE(""https://docs.google.com/spreadsheets/d/1eazy315Oas8TkAoTsdzUl6gNf3VsnwZeSo-bRfkZzOs"", ""工作表1!A:B""), 2, FALSE), """") &lt;&gt; """", ""有縮圖"", ""無縮圖"")"),"有縮圖")</f>
        <v>有縮圖</v>
      </c>
      <c r="AR10" s="314" t="s">
        <v>2873</v>
      </c>
    </row>
    <row r="11">
      <c r="A11" s="301" t="s">
        <v>2248</v>
      </c>
      <c r="B11" s="301" t="s">
        <v>2876</v>
      </c>
      <c r="C11" s="303" t="s">
        <v>2749</v>
      </c>
      <c r="D11" s="303" t="s">
        <v>2749</v>
      </c>
      <c r="E11" s="304"/>
      <c r="F11" s="305" t="s">
        <v>144</v>
      </c>
      <c r="G11" s="317" t="s">
        <v>2877</v>
      </c>
      <c r="H11" s="305" t="s">
        <v>35</v>
      </c>
      <c r="I11" s="305" t="s">
        <v>108</v>
      </c>
      <c r="J11" s="301" t="s">
        <v>2878</v>
      </c>
      <c r="K11" s="309"/>
      <c r="L11" s="310" t="b">
        <v>1</v>
      </c>
      <c r="M11" s="311" t="b">
        <v>1</v>
      </c>
      <c r="N11" s="311" t="b">
        <v>1</v>
      </c>
      <c r="O11" s="311" t="b">
        <v>1</v>
      </c>
      <c r="P11" s="302"/>
      <c r="Q11" s="309" t="str">
        <f t="array" ref="Q11">IFERROR(INDEX('印量調查區'!G:G, MATCH(A11, '印量調查區'!A:A, 0)), "")</f>
        <v/>
      </c>
      <c r="R11" s="313" t="s">
        <v>2879</v>
      </c>
      <c r="S11" s="302"/>
      <c r="T11" s="302"/>
      <c r="U11" s="302"/>
      <c r="V11" s="313" t="s">
        <v>2880</v>
      </c>
      <c r="W11" s="302"/>
      <c r="X11" s="313" t="s">
        <v>2881</v>
      </c>
      <c r="Y11" s="313" t="s">
        <v>2882</v>
      </c>
      <c r="Z11" s="302"/>
      <c r="AA11" s="302"/>
      <c r="AB11" s="302"/>
      <c r="AC11" s="302"/>
      <c r="AD11" s="302"/>
      <c r="AE11" s="302"/>
      <c r="AF11" s="302"/>
      <c r="AG11" s="302"/>
      <c r="AH11" s="302"/>
      <c r="AI11" s="302"/>
      <c r="AJ11" s="302"/>
      <c r="AK11" s="302"/>
      <c r="AL11" s="302"/>
      <c r="AM11" s="314" t="s">
        <v>2883</v>
      </c>
      <c r="AN11" s="314" t="s">
        <v>2889</v>
      </c>
      <c r="AO11" s="302"/>
      <c r="AP11" s="302"/>
      <c r="AQ11" s="302" t="str">
        <f>IFERROR(__xludf.DUMMYFUNCTION("IF(IFERROR(VLOOKUP(A11, IMPORTRANGE(""https://docs.google.com/spreadsheets/d/1eazy315Oas8TkAoTsdzUl6gNf3VsnwZeSo-bRfkZzOs"", ""工作表1!A:B""), 2, FALSE), """") &lt;&gt; """", ""有縮圖"", ""無縮圖"")"),"無縮圖")</f>
        <v>無縮圖</v>
      </c>
      <c r="AR11" s="302"/>
    </row>
    <row r="12">
      <c r="A12" s="301" t="s">
        <v>1048</v>
      </c>
      <c r="B12" s="301" t="s">
        <v>2893</v>
      </c>
      <c r="C12" s="303" t="s">
        <v>2496</v>
      </c>
      <c r="D12" s="303" t="s">
        <v>2894</v>
      </c>
      <c r="E12" s="304"/>
      <c r="F12" s="305" t="s">
        <v>144</v>
      </c>
      <c r="G12" s="317" t="s">
        <v>2895</v>
      </c>
      <c r="H12" s="305" t="s">
        <v>35</v>
      </c>
      <c r="I12" s="305" t="s">
        <v>108</v>
      </c>
      <c r="J12" s="301" t="s">
        <v>2896</v>
      </c>
      <c r="K12" s="309"/>
      <c r="L12" s="310" t="b">
        <v>1</v>
      </c>
      <c r="M12" s="311" t="b">
        <v>1</v>
      </c>
      <c r="N12" s="316" t="b">
        <v>1</v>
      </c>
      <c r="O12" s="311" t="b">
        <v>1</v>
      </c>
      <c r="P12" s="302"/>
      <c r="Q12" s="309" t="str">
        <f t="array" ref="Q12">IFERROR(INDEX('印量調查區'!G:G, MATCH(A12, '印量調查區'!A:A, 0)), "")</f>
        <v/>
      </c>
      <c r="R12" s="302"/>
      <c r="S12" s="302"/>
      <c r="T12" s="302"/>
      <c r="U12" s="302"/>
      <c r="V12" s="313" t="s">
        <v>2902</v>
      </c>
      <c r="W12" s="302"/>
      <c r="X12" s="313" t="s">
        <v>2903</v>
      </c>
      <c r="Y12" s="313" t="s">
        <v>2904</v>
      </c>
      <c r="Z12" s="313" t="s">
        <v>2905</v>
      </c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13" t="s">
        <v>2908</v>
      </c>
      <c r="AM12" s="302"/>
      <c r="AN12" s="314" t="s">
        <v>2909</v>
      </c>
      <c r="AO12" s="302"/>
      <c r="AP12" s="302"/>
      <c r="AQ12" s="302" t="str">
        <f>IFERROR(__xludf.DUMMYFUNCTION("IF(IFERROR(VLOOKUP(A12, IMPORTRANGE(""https://docs.google.com/spreadsheets/d/1eazy315Oas8TkAoTsdzUl6gNf3VsnwZeSo-bRfkZzOs"", ""工作表1!A:B""), 2, FALSE), """") &lt;&gt; """", ""有縮圖"", ""無縮圖"")"),"有縮圖")</f>
        <v>有縮圖</v>
      </c>
      <c r="AR12" s="302"/>
    </row>
    <row r="13" hidden="1">
      <c r="A13" s="301" t="s">
        <v>2911</v>
      </c>
      <c r="B13" s="302"/>
      <c r="C13" s="304"/>
      <c r="D13" s="303" t="s">
        <v>1115</v>
      </c>
      <c r="E13" s="303" t="s">
        <v>2043</v>
      </c>
      <c r="F13" s="305" t="s">
        <v>225</v>
      </c>
      <c r="G13" s="110" t="s">
        <v>2913</v>
      </c>
      <c r="H13" s="305" t="s">
        <v>34</v>
      </c>
      <c r="I13" s="305" t="s">
        <v>108</v>
      </c>
      <c r="J13" s="301" t="s">
        <v>2914</v>
      </c>
      <c r="K13" s="309"/>
      <c r="L13" s="310" t="b">
        <v>0</v>
      </c>
      <c r="M13" s="311" t="b">
        <v>1</v>
      </c>
      <c r="N13" s="316" t="b">
        <v>0</v>
      </c>
      <c r="O13" s="311" t="b">
        <v>0</v>
      </c>
      <c r="P13" s="302"/>
      <c r="Q13" s="309" t="str">
        <f t="array" ref="Q13">IFERROR(INDEX('印量調查區'!G:G, MATCH(A13, '印量調查區'!A:A, 0)), "")</f>
        <v/>
      </c>
      <c r="R13" s="302"/>
      <c r="S13" s="302"/>
      <c r="T13" s="302"/>
      <c r="U13" s="302"/>
      <c r="V13" s="314" t="s">
        <v>2919</v>
      </c>
      <c r="W13" s="302"/>
      <c r="X13" s="302"/>
      <c r="Y13" s="302"/>
      <c r="Z13" s="302"/>
      <c r="AA13" s="302"/>
      <c r="AB13" s="302"/>
      <c r="AC13" s="302"/>
      <c r="AD13" s="302"/>
      <c r="AE13" s="302"/>
      <c r="AF13" s="302"/>
      <c r="AG13" s="302"/>
      <c r="AH13" s="302"/>
      <c r="AI13" s="302"/>
      <c r="AJ13" s="313" t="s">
        <v>2921</v>
      </c>
      <c r="AK13" s="302"/>
      <c r="AL13" s="302"/>
      <c r="AM13" s="302"/>
      <c r="AN13" s="314" t="s">
        <v>2923</v>
      </c>
      <c r="AO13" s="302"/>
      <c r="AP13" s="302"/>
      <c r="AQ13" s="302" t="str">
        <f>IFERROR(__xludf.DUMMYFUNCTION("IF(IFERROR(VLOOKUP(A13, IMPORTRANGE(""https://docs.google.com/spreadsheets/d/1eazy315Oas8TkAoTsdzUl6gNf3VsnwZeSo-bRfkZzOs"", ""工作表1!A:B""), 2, FALSE), """") &lt;&gt; """", ""有縮圖"", ""無縮圖"")"),"無縮圖")</f>
        <v>無縮圖</v>
      </c>
      <c r="AR13" s="302"/>
    </row>
    <row r="14" hidden="1">
      <c r="A14" s="301" t="s">
        <v>1598</v>
      </c>
      <c r="B14" s="301" t="s">
        <v>2927</v>
      </c>
      <c r="C14" s="304"/>
      <c r="D14" s="304"/>
      <c r="E14" s="303" t="s">
        <v>2930</v>
      </c>
      <c r="F14" s="305" t="s">
        <v>144</v>
      </c>
      <c r="G14" s="317" t="s">
        <v>2913</v>
      </c>
      <c r="H14" s="305" t="s">
        <v>34</v>
      </c>
      <c r="I14" s="305" t="s">
        <v>367</v>
      </c>
      <c r="J14" s="301" t="s">
        <v>2931</v>
      </c>
      <c r="K14" s="309"/>
      <c r="L14" s="310" t="b">
        <v>1</v>
      </c>
      <c r="M14" s="311" t="b">
        <v>1</v>
      </c>
      <c r="N14" s="311" t="b">
        <v>1</v>
      </c>
      <c r="O14" s="311" t="b">
        <v>0</v>
      </c>
      <c r="P14" s="302"/>
      <c r="Q14" s="309" t="str">
        <f t="array" ref="Q14">IFERROR(INDEX('印量調查區'!G:G, MATCH(A14, '印量調查區'!A:A, 0)), "")</f>
        <v/>
      </c>
      <c r="R14" s="313" t="s">
        <v>2933</v>
      </c>
      <c r="S14" s="302"/>
      <c r="T14" s="302"/>
      <c r="U14" s="302"/>
      <c r="V14" s="313" t="s">
        <v>2934</v>
      </c>
      <c r="W14" s="302"/>
      <c r="X14" s="313" t="s">
        <v>2935</v>
      </c>
      <c r="Y14" s="313" t="s">
        <v>2936</v>
      </c>
      <c r="Z14" s="302"/>
      <c r="AA14" s="302"/>
      <c r="AB14" s="313" t="s">
        <v>2937</v>
      </c>
      <c r="AC14" s="302"/>
      <c r="AD14" s="302"/>
      <c r="AE14" s="302"/>
      <c r="AF14" s="302"/>
      <c r="AG14" s="302"/>
      <c r="AH14" s="302"/>
      <c r="AI14" s="302"/>
      <c r="AJ14" s="302"/>
      <c r="AK14" s="313" t="s">
        <v>2938</v>
      </c>
      <c r="AL14" s="302"/>
      <c r="AM14" s="314" t="s">
        <v>2939</v>
      </c>
      <c r="AN14" s="314" t="s">
        <v>2944</v>
      </c>
      <c r="AO14" s="302"/>
      <c r="AP14" s="302"/>
      <c r="AQ14" s="302" t="str">
        <f>IFERROR(__xludf.DUMMYFUNCTION("IF(IFERROR(VLOOKUP(A14, IMPORTRANGE(""https://docs.google.com/spreadsheets/d/1eazy315Oas8TkAoTsdzUl6gNf3VsnwZeSo-bRfkZzOs"", ""工作表1!A:B""), 2, FALSE), """") &lt;&gt; """", ""有縮圖"", ""無縮圖"")"),"有縮圖")</f>
        <v>有縮圖</v>
      </c>
      <c r="AR14" s="302"/>
    </row>
    <row r="15" hidden="1">
      <c r="A15" s="301" t="s">
        <v>1834</v>
      </c>
      <c r="B15" s="302"/>
      <c r="C15" s="303" t="s">
        <v>2098</v>
      </c>
      <c r="D15" s="304"/>
      <c r="E15" s="303" t="s">
        <v>2950</v>
      </c>
      <c r="F15" s="305" t="s">
        <v>144</v>
      </c>
      <c r="G15" s="317" t="s">
        <v>2913</v>
      </c>
      <c r="H15" s="305" t="s">
        <v>34</v>
      </c>
      <c r="I15" s="305" t="s">
        <v>108</v>
      </c>
      <c r="J15" s="301" t="s">
        <v>2951</v>
      </c>
      <c r="K15" s="309"/>
      <c r="L15" s="310" t="b">
        <v>1</v>
      </c>
      <c r="M15" s="311" t="b">
        <v>1</v>
      </c>
      <c r="N15" s="311" t="b">
        <v>0</v>
      </c>
      <c r="O15" s="311" t="b">
        <v>1</v>
      </c>
      <c r="P15" s="302"/>
      <c r="Q15" s="309" t="str">
        <f t="array" ref="Q15">IFERROR(INDEX('印量調查區'!G:G, MATCH(A15, '印量調查區'!A:A, 0)), "")</f>
        <v/>
      </c>
      <c r="R15" s="313" t="s">
        <v>2953</v>
      </c>
      <c r="S15" s="302"/>
      <c r="T15" s="302"/>
      <c r="U15" s="302"/>
      <c r="V15" s="313" t="s">
        <v>2954</v>
      </c>
      <c r="W15" s="302"/>
      <c r="X15" s="313" t="s">
        <v>2955</v>
      </c>
      <c r="Y15" s="313" t="s">
        <v>2956</v>
      </c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14" t="s">
        <v>2958</v>
      </c>
      <c r="AN15" s="314" t="s">
        <v>2962</v>
      </c>
      <c r="AO15" s="302"/>
      <c r="AP15" s="302"/>
      <c r="AQ15" s="302" t="str">
        <f>IFERROR(__xludf.DUMMYFUNCTION("IF(IFERROR(VLOOKUP(A15, IMPORTRANGE(""https://docs.google.com/spreadsheets/d/1eazy315Oas8TkAoTsdzUl6gNf3VsnwZeSo-bRfkZzOs"", ""工作表1!A:B""), 2, FALSE), """") &lt;&gt; """", ""有縮圖"", ""無縮圖"")"),"有縮圖")</f>
        <v>有縮圖</v>
      </c>
      <c r="AR15" s="302"/>
    </row>
    <row r="16">
      <c r="A16" s="301" t="s">
        <v>2966</v>
      </c>
      <c r="B16" s="304" t="s">
        <v>2967</v>
      </c>
      <c r="C16" s="303" t="s">
        <v>2968</v>
      </c>
      <c r="D16" s="304"/>
      <c r="E16" s="304"/>
      <c r="F16" s="305" t="s">
        <v>144</v>
      </c>
      <c r="G16" s="317" t="s">
        <v>2913</v>
      </c>
      <c r="H16" s="305" t="s">
        <v>35</v>
      </c>
      <c r="I16" s="305" t="s">
        <v>108</v>
      </c>
      <c r="J16" s="301" t="s">
        <v>2972</v>
      </c>
      <c r="K16" s="309"/>
      <c r="L16" s="322" t="b">
        <v>1</v>
      </c>
      <c r="M16" s="311" t="b">
        <v>1</v>
      </c>
      <c r="N16" s="316" t="b">
        <v>0</v>
      </c>
      <c r="O16" s="316" t="b">
        <v>1</v>
      </c>
      <c r="P16" s="302"/>
      <c r="Q16" s="309" t="str">
        <f t="array" ref="Q16">IFERROR(INDEX('印量調查區'!G:G, MATCH(A16, '印量調查區'!A:A, 0)), "")</f>
        <v/>
      </c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 t="str">
        <f>IFERROR(__xludf.DUMMYFUNCTION("IF(IFERROR(VLOOKUP(A16, IMPORTRANGE(""https://docs.google.com/spreadsheets/d/1eazy315Oas8TkAoTsdzUl6gNf3VsnwZeSo-bRfkZzOs"", ""工作表1!A:B""), 2, FALSE), """") &lt;&gt; """", ""有縮圖"", ""無縮圖"")"),"無縮圖")</f>
        <v>無縮圖</v>
      </c>
      <c r="AR16" s="302"/>
    </row>
    <row r="17" hidden="1">
      <c r="A17" s="301" t="s">
        <v>1551</v>
      </c>
      <c r="B17" s="302"/>
      <c r="C17" s="303" t="s">
        <v>1998</v>
      </c>
      <c r="D17" s="303" t="s">
        <v>2980</v>
      </c>
      <c r="E17" s="304"/>
      <c r="F17" s="302"/>
      <c r="G17" s="317" t="s">
        <v>2981</v>
      </c>
      <c r="H17" s="305" t="s">
        <v>34</v>
      </c>
      <c r="I17" s="305" t="s">
        <v>108</v>
      </c>
      <c r="J17" s="301" t="s">
        <v>2984</v>
      </c>
      <c r="K17" s="309"/>
      <c r="L17" s="310" t="b">
        <v>1</v>
      </c>
      <c r="M17" s="311" t="b">
        <v>1</v>
      </c>
      <c r="N17" s="311" t="b">
        <v>1</v>
      </c>
      <c r="O17" s="316" t="b">
        <v>1</v>
      </c>
      <c r="P17" s="302"/>
      <c r="Q17" s="309" t="str">
        <f t="array" ref="Q17">IFERROR(INDEX('印量調查區'!G:G, MATCH(A17, '印量調查區'!A:A, 0)), "")</f>
        <v/>
      </c>
      <c r="R17" s="313" t="s">
        <v>2987</v>
      </c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13" t="s">
        <v>2988</v>
      </c>
      <c r="AN17" s="302"/>
      <c r="AO17" s="302"/>
      <c r="AP17" s="302"/>
      <c r="AQ17" s="302" t="str">
        <f>IFERROR(__xludf.DUMMYFUNCTION("IF(IFERROR(VLOOKUP(A17, IMPORTRANGE(""https://docs.google.com/spreadsheets/d/1eazy315Oas8TkAoTsdzUl6gNf3VsnwZeSo-bRfkZzOs"", ""工作表1!A:B""), 2, FALSE), """") &lt;&gt; """", ""有縮圖"", ""無縮圖"")"),"無縮圖")</f>
        <v>無縮圖</v>
      </c>
      <c r="AR17" s="302"/>
    </row>
    <row r="18" hidden="1">
      <c r="A18" s="301" t="s">
        <v>2989</v>
      </c>
      <c r="B18" s="302"/>
      <c r="C18" s="304"/>
      <c r="D18" s="303" t="s">
        <v>2992</v>
      </c>
      <c r="E18" s="303" t="s">
        <v>2992</v>
      </c>
      <c r="F18" s="305" t="s">
        <v>144</v>
      </c>
      <c r="G18" s="110" t="s">
        <v>2994</v>
      </c>
      <c r="H18" s="305" t="s">
        <v>34</v>
      </c>
      <c r="I18" s="305" t="s">
        <v>108</v>
      </c>
      <c r="J18" s="301" t="s">
        <v>2995</v>
      </c>
      <c r="K18" s="309"/>
      <c r="L18" s="310" t="b">
        <v>1</v>
      </c>
      <c r="M18" s="311" t="b">
        <v>1</v>
      </c>
      <c r="N18" s="316" t="b">
        <v>0</v>
      </c>
      <c r="O18" s="311" t="b">
        <v>0</v>
      </c>
      <c r="P18" s="302"/>
      <c r="Q18" s="309" t="str">
        <f t="array" ref="Q18">IFERROR(INDEX('印量調查區'!G:G, MATCH(A18, '印量調查區'!A:A, 0)), "")</f>
        <v/>
      </c>
      <c r="R18" s="304"/>
      <c r="S18" s="304"/>
      <c r="T18" s="304"/>
      <c r="U18" s="304"/>
      <c r="V18" s="319" t="s">
        <v>3000</v>
      </c>
      <c r="W18" s="304"/>
      <c r="X18" s="304"/>
      <c r="Y18" s="319" t="s">
        <v>3002</v>
      </c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  <c r="AJ18" s="304"/>
      <c r="AK18" s="304"/>
      <c r="AL18" s="304"/>
      <c r="AM18" s="302"/>
      <c r="AN18" s="314" t="s">
        <v>3003</v>
      </c>
      <c r="AO18" s="304"/>
      <c r="AP18" s="302"/>
      <c r="AQ18" s="302" t="str">
        <f>IFERROR(__xludf.DUMMYFUNCTION("IF(IFERROR(VLOOKUP(A18, IMPORTRANGE(""https://docs.google.com/spreadsheets/d/1eazy315Oas8TkAoTsdzUl6gNf3VsnwZeSo-bRfkZzOs"", ""工作表1!A:B""), 2, FALSE), """") &lt;&gt; """", ""有縮圖"", ""無縮圖"")"),"無縮圖")</f>
        <v>無縮圖</v>
      </c>
      <c r="AR18" s="302"/>
    </row>
    <row r="19" hidden="1">
      <c r="A19" s="301" t="s">
        <v>3004</v>
      </c>
      <c r="B19" s="301" t="s">
        <v>3004</v>
      </c>
      <c r="C19" s="304"/>
      <c r="D19" s="304"/>
      <c r="E19" s="303" t="s">
        <v>3005</v>
      </c>
      <c r="F19" s="305" t="s">
        <v>144</v>
      </c>
      <c r="G19" s="110" t="s">
        <v>2994</v>
      </c>
      <c r="H19" s="305" t="s">
        <v>34</v>
      </c>
      <c r="I19" s="305" t="s">
        <v>108</v>
      </c>
      <c r="J19" s="301" t="s">
        <v>3007</v>
      </c>
      <c r="K19" s="309"/>
      <c r="L19" s="310" t="b">
        <v>1</v>
      </c>
      <c r="M19" s="311" t="b">
        <v>1</v>
      </c>
      <c r="N19" s="316" t="b">
        <v>0</v>
      </c>
      <c r="O19" s="311" t="b">
        <v>1</v>
      </c>
      <c r="P19" s="313" t="s">
        <v>410</v>
      </c>
      <c r="Q19" s="309" t="str">
        <f t="array" ref="Q19">IFERROR(INDEX('印量調查區'!G:G, MATCH(A19, '印量調查區'!A:A, 0)), "")</f>
        <v/>
      </c>
      <c r="R19" s="314" t="s">
        <v>3015</v>
      </c>
      <c r="S19" s="302"/>
      <c r="T19" s="302"/>
      <c r="U19" s="302"/>
      <c r="V19" s="302"/>
      <c r="W19" s="302"/>
      <c r="X19" s="314" t="s">
        <v>3017</v>
      </c>
      <c r="Y19" s="302"/>
      <c r="Z19" s="302"/>
      <c r="AA19" s="302"/>
      <c r="AB19" s="302"/>
      <c r="AC19" s="302"/>
      <c r="AD19" s="302"/>
      <c r="AE19" s="302"/>
      <c r="AF19" s="302"/>
      <c r="AG19" s="302"/>
      <c r="AH19" s="302"/>
      <c r="AI19" s="302"/>
      <c r="AJ19" s="302"/>
      <c r="AK19" s="302"/>
      <c r="AL19" s="302"/>
      <c r="AM19" s="302"/>
      <c r="AN19" s="314" t="s">
        <v>3024</v>
      </c>
      <c r="AO19" s="302"/>
      <c r="AP19" s="302"/>
      <c r="AQ19" s="302" t="str">
        <f>IFERROR(__xludf.DUMMYFUNCTION("IF(IFERROR(VLOOKUP(A19, IMPORTRANGE(""https://docs.google.com/spreadsheets/d/1eazy315Oas8TkAoTsdzUl6gNf3VsnwZeSo-bRfkZzOs"", ""工作表1!A:B""), 2, FALSE), """") &lt;&gt; """", ""有縮圖"", ""無縮圖"")"),"無縮圖")</f>
        <v>無縮圖</v>
      </c>
      <c r="AR19" s="302"/>
    </row>
    <row r="20" hidden="1">
      <c r="A20" s="301" t="s">
        <v>3028</v>
      </c>
      <c r="B20" s="302"/>
      <c r="C20" s="304"/>
      <c r="D20" s="303" t="s">
        <v>2575</v>
      </c>
      <c r="E20" s="303" t="s">
        <v>2575</v>
      </c>
      <c r="F20" s="305" t="s">
        <v>144</v>
      </c>
      <c r="G20" s="317" t="s">
        <v>3030</v>
      </c>
      <c r="H20" s="305" t="s">
        <v>34</v>
      </c>
      <c r="I20" s="305" t="s">
        <v>108</v>
      </c>
      <c r="J20" s="301" t="s">
        <v>3033</v>
      </c>
      <c r="K20" s="309"/>
      <c r="L20" s="310" t="b">
        <v>1</v>
      </c>
      <c r="M20" s="311" t="b">
        <v>1</v>
      </c>
      <c r="N20" s="311" t="b">
        <v>1</v>
      </c>
      <c r="O20" s="311" t="b">
        <v>1</v>
      </c>
      <c r="P20" s="302"/>
      <c r="Q20" s="309" t="str">
        <f t="array" ref="Q20">IFERROR(INDEX('印量調查區'!G:G, MATCH(A20, '印量調查區'!A:A, 0)), "")</f>
        <v/>
      </c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13" t="s">
        <v>3037</v>
      </c>
      <c r="AM20" s="314" t="s">
        <v>3038</v>
      </c>
      <c r="AN20" s="314" t="s">
        <v>3043</v>
      </c>
      <c r="AO20" s="302"/>
      <c r="AP20" s="302"/>
      <c r="AQ20" s="302" t="str">
        <f>IFERROR(__xludf.DUMMYFUNCTION("IF(IFERROR(VLOOKUP(A20, IMPORTRANGE(""https://docs.google.com/spreadsheets/d/1eazy315Oas8TkAoTsdzUl6gNf3VsnwZeSo-bRfkZzOs"", ""工作表1!A:B""), 2, FALSE), """") &lt;&gt; """", ""有縮圖"", ""無縮圖"")"),"有縮圖")</f>
        <v>有縮圖</v>
      </c>
      <c r="AR20" s="302"/>
    </row>
    <row r="21">
      <c r="A21" s="301" t="s">
        <v>3047</v>
      </c>
      <c r="B21" s="301" t="s">
        <v>3048</v>
      </c>
      <c r="C21" s="303" t="s">
        <v>3049</v>
      </c>
      <c r="D21" s="304"/>
      <c r="E21" s="304"/>
      <c r="F21" s="305" t="s">
        <v>144</v>
      </c>
      <c r="G21" s="317" t="s">
        <v>3051</v>
      </c>
      <c r="H21" s="305" t="s">
        <v>35</v>
      </c>
      <c r="I21" s="305" t="s">
        <v>367</v>
      </c>
      <c r="J21" s="301" t="s">
        <v>3052</v>
      </c>
      <c r="K21" s="323" t="s">
        <v>3053</v>
      </c>
      <c r="L21" s="310" t="b">
        <v>1</v>
      </c>
      <c r="M21" s="311" t="b">
        <v>1</v>
      </c>
      <c r="N21" s="316" t="b">
        <v>0</v>
      </c>
      <c r="O21" s="316" t="b">
        <v>1</v>
      </c>
      <c r="P21" s="302"/>
      <c r="Q21" s="309" t="str">
        <f t="array" ref="Q21">IFERROR(INDEX('印量調查區'!G:G, MATCH(A21, '印量調查區'!A:A, 0)), "")</f>
        <v/>
      </c>
      <c r="R21" s="302"/>
      <c r="S21" s="302"/>
      <c r="T21" s="302"/>
      <c r="U21" s="302"/>
      <c r="V21" s="314" t="s">
        <v>3055</v>
      </c>
      <c r="W21" s="314" t="s">
        <v>3058</v>
      </c>
      <c r="X21" s="302"/>
      <c r="Y21" s="314" t="s">
        <v>3059</v>
      </c>
      <c r="Z21" s="314" t="s">
        <v>3062</v>
      </c>
      <c r="AA21" s="302"/>
      <c r="AB21" s="302"/>
      <c r="AC21" s="302"/>
      <c r="AD21" s="302"/>
      <c r="AE21" s="302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 t="str">
        <f>IFERROR(__xludf.DUMMYFUNCTION("IF(IFERROR(VLOOKUP(A21, IMPORTRANGE(""https://docs.google.com/spreadsheets/d/1eazy315Oas8TkAoTsdzUl6gNf3VsnwZeSo-bRfkZzOs"", ""工作表1!A:B""), 2, FALSE), """") &lt;&gt; """", ""有縮圖"", ""無縮圖"")"),"有縮圖")</f>
        <v>有縮圖</v>
      </c>
      <c r="AR21" s="302"/>
    </row>
    <row r="22" hidden="1">
      <c r="A22" s="301" t="s">
        <v>3068</v>
      </c>
      <c r="B22" s="302"/>
      <c r="C22" s="304"/>
      <c r="D22" s="303" t="s">
        <v>735</v>
      </c>
      <c r="E22" s="303" t="s">
        <v>735</v>
      </c>
      <c r="F22" s="304" t="s">
        <v>3071</v>
      </c>
      <c r="G22" s="317" t="s">
        <v>3075</v>
      </c>
      <c r="H22" s="305" t="s">
        <v>34</v>
      </c>
      <c r="I22" s="305" t="s">
        <v>108</v>
      </c>
      <c r="J22" s="304" t="s">
        <v>3076</v>
      </c>
      <c r="K22" s="309"/>
      <c r="L22" s="310" t="b">
        <v>1</v>
      </c>
      <c r="M22" s="311" t="b">
        <v>1</v>
      </c>
      <c r="N22" s="316" t="b">
        <v>1</v>
      </c>
      <c r="O22" s="311" t="b">
        <v>1</v>
      </c>
      <c r="P22" s="302"/>
      <c r="Q22" s="309" t="str">
        <f t="array" ref="Q22">IFERROR(INDEX('印量調查區'!G:G, MATCH(A22, '印量調查區'!A:A, 0)), "")</f>
        <v/>
      </c>
      <c r="R22" s="324" t="s">
        <v>3081</v>
      </c>
      <c r="S22" s="302"/>
      <c r="T22" s="302"/>
      <c r="U22" s="302"/>
      <c r="V22" s="314" t="s">
        <v>3088</v>
      </c>
      <c r="W22" s="302"/>
      <c r="X22" s="302"/>
      <c r="Y22" s="302"/>
      <c r="Z22" s="302"/>
      <c r="AA22" s="302"/>
      <c r="AB22" s="302"/>
      <c r="AC22" s="302"/>
      <c r="AD22" s="302"/>
      <c r="AE22" s="314" t="s">
        <v>3091</v>
      </c>
      <c r="AF22" s="302"/>
      <c r="AG22" s="302"/>
      <c r="AH22" s="302"/>
      <c r="AI22" s="302"/>
      <c r="AJ22" s="302"/>
      <c r="AK22" s="314" t="s">
        <v>3094</v>
      </c>
      <c r="AL22" s="302"/>
      <c r="AM22" s="302"/>
      <c r="AN22" s="314" t="s">
        <v>3097</v>
      </c>
      <c r="AO22" s="302"/>
      <c r="AP22" s="302"/>
      <c r="AQ22" s="302" t="str">
        <f>IFERROR(__xludf.DUMMYFUNCTION("IF(IFERROR(VLOOKUP(A22, IMPORTRANGE(""https://docs.google.com/spreadsheets/d/1eazy315Oas8TkAoTsdzUl6gNf3VsnwZeSo-bRfkZzOs"", ""工作表1!A:B""), 2, FALSE), """") &lt;&gt; """", ""有縮圖"", ""無縮圖"")"),"無縮圖")</f>
        <v>無縮圖</v>
      </c>
      <c r="AR22" s="302"/>
    </row>
    <row r="23" hidden="1">
      <c r="A23" s="301" t="s">
        <v>813</v>
      </c>
      <c r="B23" s="301" t="s">
        <v>3104</v>
      </c>
      <c r="C23" s="303" t="s">
        <v>3105</v>
      </c>
      <c r="D23" s="304"/>
      <c r="E23" s="303" t="s">
        <v>2620</v>
      </c>
      <c r="F23" s="305" t="s">
        <v>140</v>
      </c>
      <c r="G23" s="317" t="s">
        <v>3106</v>
      </c>
      <c r="H23" s="305" t="s">
        <v>47</v>
      </c>
      <c r="I23" s="305" t="s">
        <v>108</v>
      </c>
      <c r="J23" s="301" t="s">
        <v>3108</v>
      </c>
      <c r="K23" s="309"/>
      <c r="L23" s="310" t="b">
        <v>1</v>
      </c>
      <c r="M23" s="311" t="b">
        <v>1</v>
      </c>
      <c r="N23" s="311" t="b">
        <v>0</v>
      </c>
      <c r="O23" s="311" t="b">
        <v>1</v>
      </c>
      <c r="P23" s="313" t="s">
        <v>410</v>
      </c>
      <c r="Q23" s="309" t="str">
        <f t="array" ref="Q23">IFERROR(INDEX('印量調查區'!G:G, MATCH(A23, '印量調查區'!A:A, 0)), "")</f>
        <v/>
      </c>
      <c r="R23" s="314" t="s">
        <v>3113</v>
      </c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302"/>
      <c r="AJ23" s="302"/>
      <c r="AK23" s="302"/>
      <c r="AL23" s="302"/>
      <c r="AM23" s="314" t="s">
        <v>3120</v>
      </c>
      <c r="AN23" s="314" t="s">
        <v>3123</v>
      </c>
      <c r="AO23" s="314" t="s">
        <v>3123</v>
      </c>
      <c r="AP23" s="302"/>
      <c r="AQ23" s="302" t="str">
        <f>IFERROR(__xludf.DUMMYFUNCTION("IF(IFERROR(VLOOKUP(A23, IMPORTRANGE(""https://docs.google.com/spreadsheets/d/1eazy315Oas8TkAoTsdzUl6gNf3VsnwZeSo-bRfkZzOs"", ""工作表1!A:B""), 2, FALSE), """") &lt;&gt; """", ""有縮圖"", ""無縮圖"")"),"無縮圖")</f>
        <v>無縮圖</v>
      </c>
      <c r="AR23" s="302"/>
    </row>
    <row r="24" hidden="1">
      <c r="A24" s="301" t="s">
        <v>1763</v>
      </c>
      <c r="B24" s="301" t="s">
        <v>3127</v>
      </c>
      <c r="C24" s="303" t="s">
        <v>3129</v>
      </c>
      <c r="D24" s="304" t="s">
        <v>3130</v>
      </c>
      <c r="E24" s="304" t="s">
        <v>3130</v>
      </c>
      <c r="F24" s="305" t="s">
        <v>144</v>
      </c>
      <c r="G24" s="110" t="s">
        <v>3132</v>
      </c>
      <c r="H24" s="305" t="s">
        <v>34</v>
      </c>
      <c r="I24" s="305" t="s">
        <v>108</v>
      </c>
      <c r="J24" s="301" t="s">
        <v>3133</v>
      </c>
      <c r="K24" s="309"/>
      <c r="L24" s="310" t="b">
        <v>1</v>
      </c>
      <c r="M24" s="311" t="b">
        <v>1</v>
      </c>
      <c r="N24" s="316" t="b">
        <v>0</v>
      </c>
      <c r="O24" s="311" t="b">
        <v>1</v>
      </c>
      <c r="P24" s="302"/>
      <c r="Q24" s="309" t="str">
        <f t="array" ref="Q24">IFERROR(INDEX('印量調查區'!G:G, MATCH(A24, '印量調查區'!A:A, 0)), "")</f>
        <v/>
      </c>
      <c r="R24" s="304"/>
      <c r="S24" s="304"/>
      <c r="T24" s="304"/>
      <c r="U24" s="304"/>
      <c r="V24" s="319" t="s">
        <v>3141</v>
      </c>
      <c r="W24" s="304"/>
      <c r="X24" s="304"/>
      <c r="Y24" s="304"/>
      <c r="Z24" s="304"/>
      <c r="AA24" s="304"/>
      <c r="AB24" s="304"/>
      <c r="AC24" s="319" t="s">
        <v>3145</v>
      </c>
      <c r="AD24" s="304"/>
      <c r="AE24" s="304"/>
      <c r="AF24" s="304"/>
      <c r="AG24" s="304"/>
      <c r="AH24" s="304"/>
      <c r="AI24" s="304"/>
      <c r="AJ24" s="304"/>
      <c r="AK24" s="304"/>
      <c r="AL24" s="304"/>
      <c r="AM24" s="302"/>
      <c r="AN24" s="314" t="s">
        <v>3149</v>
      </c>
      <c r="AO24" s="302"/>
      <c r="AP24" s="302"/>
      <c r="AQ24" s="302" t="str">
        <f>IFERROR(__xludf.DUMMYFUNCTION("IF(IFERROR(VLOOKUP(A24, IMPORTRANGE(""https://docs.google.com/spreadsheets/d/1eazy315Oas8TkAoTsdzUl6gNf3VsnwZeSo-bRfkZzOs"", ""工作表1!A:B""), 2, FALSE), """") &lt;&gt; """", ""有縮圖"", ""無縮圖"")"),"無縮圖")</f>
        <v>無縮圖</v>
      </c>
      <c r="AR24" s="302"/>
    </row>
    <row r="25" hidden="1">
      <c r="A25" s="301" t="s">
        <v>3151</v>
      </c>
      <c r="B25" s="302"/>
      <c r="C25" s="303" t="s">
        <v>2461</v>
      </c>
      <c r="D25" s="303" t="s">
        <v>2461</v>
      </c>
      <c r="E25" s="304"/>
      <c r="F25" s="305" t="s">
        <v>144</v>
      </c>
      <c r="G25" s="317" t="s">
        <v>3153</v>
      </c>
      <c r="H25" s="305" t="s">
        <v>34</v>
      </c>
      <c r="I25" s="305" t="s">
        <v>108</v>
      </c>
      <c r="J25" s="301" t="s">
        <v>3155</v>
      </c>
      <c r="K25" s="309"/>
      <c r="L25" s="310" t="b">
        <v>1</v>
      </c>
      <c r="M25" s="311" t="b">
        <v>1</v>
      </c>
      <c r="N25" s="311" t="b">
        <v>1</v>
      </c>
      <c r="O25" s="311" t="b">
        <v>1</v>
      </c>
      <c r="P25" s="313" t="s">
        <v>410</v>
      </c>
      <c r="Q25" s="309" t="str">
        <f t="array" ref="Q25">IFERROR(INDEX('印量調查區'!G:G, MATCH(A25, '印量調查區'!A:A, 0)), "")</f>
        <v/>
      </c>
      <c r="R25" s="302"/>
      <c r="S25" s="302"/>
      <c r="T25" s="302"/>
      <c r="U25" s="302"/>
      <c r="V25" s="314" t="s">
        <v>3162</v>
      </c>
      <c r="W25" s="302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14" t="s">
        <v>3173</v>
      </c>
      <c r="AN25" s="314" t="s">
        <v>3173</v>
      </c>
      <c r="AO25" s="302"/>
      <c r="AP25" s="302"/>
      <c r="AQ25" s="302" t="str">
        <f>IFERROR(__xludf.DUMMYFUNCTION("IF(IFERROR(VLOOKUP(A25, IMPORTRANGE(""https://docs.google.com/spreadsheets/d/1eazy315Oas8TkAoTsdzUl6gNf3VsnwZeSo-bRfkZzOs"", ""工作表1!A:B""), 2, FALSE), """") &lt;&gt; """", ""有縮圖"", ""無縮圖"")"),"無縮圖")</f>
        <v>無縮圖</v>
      </c>
      <c r="AR25" s="302"/>
    </row>
    <row r="26" hidden="1">
      <c r="A26" s="304" t="s">
        <v>3179</v>
      </c>
      <c r="B26" s="302"/>
      <c r="C26" s="303" t="s">
        <v>3180</v>
      </c>
      <c r="D26" s="303" t="s">
        <v>3180</v>
      </c>
      <c r="E26" s="303" t="s">
        <v>3180</v>
      </c>
      <c r="F26" s="305" t="s">
        <v>3181</v>
      </c>
      <c r="G26" s="317" t="s">
        <v>3182</v>
      </c>
      <c r="H26" s="302"/>
      <c r="I26" s="305" t="s">
        <v>108</v>
      </c>
      <c r="J26" s="301" t="s">
        <v>3183</v>
      </c>
      <c r="K26" s="309"/>
      <c r="L26" s="310" t="b">
        <v>1</v>
      </c>
      <c r="M26" s="311" t="b">
        <v>1</v>
      </c>
      <c r="N26" s="316" t="b">
        <v>1</v>
      </c>
      <c r="O26" s="311" t="b">
        <v>0</v>
      </c>
      <c r="P26" s="302"/>
      <c r="Q26" s="309"/>
      <c r="R26" s="314" t="s">
        <v>3185</v>
      </c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14" t="s">
        <v>3189</v>
      </c>
      <c r="AO26" s="302"/>
      <c r="AP26" s="302"/>
      <c r="AQ26" s="302" t="str">
        <f>IFERROR(__xludf.DUMMYFUNCTION("IF(IFERROR(VLOOKUP(A26, IMPORTRANGE(""https://docs.google.com/spreadsheets/d/1eazy315Oas8TkAoTsdzUl6gNf3VsnwZeSo-bRfkZzOs"", ""工作表1!A:B""), 2, FALSE), """") &lt;&gt; """", ""有縮圖"", ""無縮圖"")"),"無縮圖")</f>
        <v>無縮圖</v>
      </c>
      <c r="AR26" s="302"/>
    </row>
    <row r="27" hidden="1">
      <c r="A27" s="301" t="s">
        <v>1091</v>
      </c>
      <c r="B27" s="302"/>
      <c r="C27" s="303" t="s">
        <v>3196</v>
      </c>
      <c r="D27" s="303" t="s">
        <v>3196</v>
      </c>
      <c r="E27" s="304"/>
      <c r="F27" s="305" t="s">
        <v>140</v>
      </c>
      <c r="G27" s="317" t="s">
        <v>3198</v>
      </c>
      <c r="H27" s="305" t="s">
        <v>34</v>
      </c>
      <c r="I27" s="305" t="s">
        <v>108</v>
      </c>
      <c r="J27" s="301" t="s">
        <v>3199</v>
      </c>
      <c r="K27" s="309"/>
      <c r="L27" s="310" t="b">
        <v>1</v>
      </c>
      <c r="M27" s="311" t="b">
        <v>1</v>
      </c>
      <c r="N27" s="316" t="b">
        <v>0</v>
      </c>
      <c r="O27" s="311" t="b">
        <v>1</v>
      </c>
      <c r="P27" s="302"/>
      <c r="Q27" s="309" t="str">
        <f t="array" ref="Q27">IFERROR(INDEX('印量調查區'!G:G, MATCH(A27, '印量調查區'!A:A, 0)), "")</f>
        <v/>
      </c>
      <c r="R27" s="313" t="s">
        <v>3204</v>
      </c>
      <c r="S27" s="302"/>
      <c r="T27" s="302"/>
      <c r="U27" s="302"/>
      <c r="V27" s="313" t="s">
        <v>3205</v>
      </c>
      <c r="W27" s="302"/>
      <c r="X27" s="302"/>
      <c r="Y27" s="302"/>
      <c r="Z27" s="302"/>
      <c r="AA27" s="302"/>
      <c r="AB27" s="302"/>
      <c r="AC27" s="302"/>
      <c r="AD27" s="302"/>
      <c r="AE27" s="313" t="s">
        <v>3207</v>
      </c>
      <c r="AF27" s="302"/>
      <c r="AG27" s="302"/>
      <c r="AH27" s="302"/>
      <c r="AI27" s="302"/>
      <c r="AJ27" s="302"/>
      <c r="AK27" s="302"/>
      <c r="AL27" s="302"/>
      <c r="AM27" s="302"/>
      <c r="AN27" s="314" t="s">
        <v>3209</v>
      </c>
      <c r="AO27" s="302"/>
      <c r="AP27" s="302"/>
      <c r="AQ27" s="302" t="str">
        <f>IFERROR(__xludf.DUMMYFUNCTION("IF(IFERROR(VLOOKUP(A27, IMPORTRANGE(""https://docs.google.com/spreadsheets/d/1eazy315Oas8TkAoTsdzUl6gNf3VsnwZeSo-bRfkZzOs"", ""工作表1!A:B""), 2, FALSE), """") &lt;&gt; """", ""有縮圖"", ""無縮圖"")"),"無縮圖")</f>
        <v>無縮圖</v>
      </c>
      <c r="AR27" s="302"/>
    </row>
    <row r="28" hidden="1">
      <c r="A28" s="301" t="s">
        <v>2116</v>
      </c>
      <c r="B28" s="302"/>
      <c r="C28" s="303" t="s">
        <v>2660</v>
      </c>
      <c r="D28" s="303" t="s">
        <v>2660</v>
      </c>
      <c r="E28" s="303" t="s">
        <v>3221</v>
      </c>
      <c r="F28" s="305" t="s">
        <v>140</v>
      </c>
      <c r="G28" s="110" t="s">
        <v>3222</v>
      </c>
      <c r="H28" s="305" t="s">
        <v>2792</v>
      </c>
      <c r="I28" s="305" t="s">
        <v>108</v>
      </c>
      <c r="J28" s="301" t="s">
        <v>3223</v>
      </c>
      <c r="K28" s="309"/>
      <c r="L28" s="310" t="b">
        <v>1</v>
      </c>
      <c r="M28" s="311" t="b">
        <v>1</v>
      </c>
      <c r="N28" s="311" t="b">
        <v>1</v>
      </c>
      <c r="O28" s="311" t="b">
        <v>0</v>
      </c>
      <c r="P28" s="302"/>
      <c r="Q28" s="309" t="str">
        <f t="array" ref="Q28">IFERROR(INDEX('印量調查區'!G:G, MATCH(A28, '印量調查區'!A:A, 0)), "")</f>
        <v/>
      </c>
      <c r="R28" s="313" t="s">
        <v>3228</v>
      </c>
      <c r="S28" s="302"/>
      <c r="T28" s="302"/>
      <c r="U28" s="302"/>
      <c r="V28" s="313" t="s">
        <v>3230</v>
      </c>
      <c r="W28" s="302"/>
      <c r="X28" s="313" t="s">
        <v>118</v>
      </c>
      <c r="Y28" s="302"/>
      <c r="Z28" s="302"/>
      <c r="AA28" s="302"/>
      <c r="AB28" s="302"/>
      <c r="AC28" s="302"/>
      <c r="AD28" s="313" t="s">
        <v>3231</v>
      </c>
      <c r="AE28" s="302"/>
      <c r="AF28" s="302"/>
      <c r="AG28" s="302"/>
      <c r="AH28" s="302"/>
      <c r="AI28" s="302"/>
      <c r="AJ28" s="302"/>
      <c r="AK28" s="302"/>
      <c r="AL28" s="302"/>
      <c r="AM28" s="314" t="s">
        <v>3232</v>
      </c>
      <c r="AN28" s="314" t="s">
        <v>3234</v>
      </c>
      <c r="AO28" s="314" t="s">
        <v>3238</v>
      </c>
      <c r="AP28" s="302"/>
      <c r="AQ28" s="302" t="str">
        <f>IFERROR(__xludf.DUMMYFUNCTION("IF(IFERROR(VLOOKUP(A28, IMPORTRANGE(""https://docs.google.com/spreadsheets/d/1eazy315Oas8TkAoTsdzUl6gNf3VsnwZeSo-bRfkZzOs"", ""工作表1!A:B""), 2, FALSE), """") &lt;&gt; """", ""有縮圖"", ""無縮圖"")"),"有縮圖")</f>
        <v>有縮圖</v>
      </c>
      <c r="AR28" s="302"/>
    </row>
    <row r="29" hidden="1">
      <c r="A29" s="301" t="s">
        <v>3244</v>
      </c>
      <c r="B29" s="301" t="s">
        <v>3245</v>
      </c>
      <c r="C29" s="304"/>
      <c r="D29" s="303" t="s">
        <v>3246</v>
      </c>
      <c r="E29" s="304"/>
      <c r="F29" s="305" t="s">
        <v>2088</v>
      </c>
      <c r="G29" s="317" t="s">
        <v>3247</v>
      </c>
      <c r="H29" s="302"/>
      <c r="I29" s="305" t="s">
        <v>108</v>
      </c>
      <c r="J29" s="301" t="s">
        <v>3248</v>
      </c>
      <c r="K29" s="309"/>
      <c r="L29" s="310" t="b">
        <v>1</v>
      </c>
      <c r="M29" s="311" t="b">
        <v>1</v>
      </c>
      <c r="N29" s="311" t="b">
        <v>1</v>
      </c>
      <c r="O29" s="316" t="b">
        <v>1</v>
      </c>
      <c r="P29" s="302"/>
      <c r="Q29" s="309" t="str">
        <f t="array" ref="Q29">IFERROR(INDEX('印量調查區'!G:G, MATCH(A29, '印量調查區'!A:A, 0)), "")</f>
        <v/>
      </c>
      <c r="R29" s="313" t="s">
        <v>3253</v>
      </c>
      <c r="S29" s="302"/>
      <c r="T29" s="302"/>
      <c r="U29" s="302"/>
      <c r="V29" s="313" t="s">
        <v>3255</v>
      </c>
      <c r="W29" s="302"/>
      <c r="X29" s="313" t="s">
        <v>3257</v>
      </c>
      <c r="Y29" s="302"/>
      <c r="Z29" s="313" t="s">
        <v>3258</v>
      </c>
      <c r="AA29" s="313" t="s">
        <v>3259</v>
      </c>
      <c r="AB29" s="302"/>
      <c r="AC29" s="313" t="s">
        <v>3260</v>
      </c>
      <c r="AD29" s="313" t="s">
        <v>3261</v>
      </c>
      <c r="AE29" s="302"/>
      <c r="AF29" s="302"/>
      <c r="AG29" s="302"/>
      <c r="AH29" s="302"/>
      <c r="AI29" s="302"/>
      <c r="AJ29" s="302"/>
      <c r="AK29" s="313" t="s">
        <v>3262</v>
      </c>
      <c r="AL29" s="302"/>
      <c r="AM29" s="314" t="s">
        <v>3263</v>
      </c>
      <c r="AN29" s="302"/>
      <c r="AO29" s="302"/>
      <c r="AP29" s="302"/>
      <c r="AQ29" s="302" t="str">
        <f>IFERROR(__xludf.DUMMYFUNCTION("IF(IFERROR(VLOOKUP(A29, IMPORTRANGE(""https://docs.google.com/spreadsheets/d/1eazy315Oas8TkAoTsdzUl6gNf3VsnwZeSo-bRfkZzOs"", ""工作表1!A:B""), 2, FALSE), """") &lt;&gt; """", ""有縮圖"", ""無縮圖"")"),"無縮圖")</f>
        <v>無縮圖</v>
      </c>
      <c r="AR29" s="302"/>
    </row>
    <row r="30" hidden="1">
      <c r="A30" s="301" t="s">
        <v>687</v>
      </c>
      <c r="B30" s="301" t="s">
        <v>3270</v>
      </c>
      <c r="C30" s="303" t="s">
        <v>3271</v>
      </c>
      <c r="D30" s="303" t="s">
        <v>2230</v>
      </c>
      <c r="E30" s="304"/>
      <c r="F30" s="305" t="s">
        <v>144</v>
      </c>
      <c r="G30" s="110" t="s">
        <v>3272</v>
      </c>
      <c r="H30" s="305" t="s">
        <v>47</v>
      </c>
      <c r="I30" s="305" t="s">
        <v>108</v>
      </c>
      <c r="J30" s="301" t="s">
        <v>3274</v>
      </c>
      <c r="K30" s="309"/>
      <c r="L30" s="310" t="b">
        <v>1</v>
      </c>
      <c r="M30" s="311" t="b">
        <v>1</v>
      </c>
      <c r="N30" s="316" t="b">
        <v>0</v>
      </c>
      <c r="O30" s="311" t="b">
        <v>1</v>
      </c>
      <c r="P30" s="302"/>
      <c r="Q30" s="309" t="str">
        <f t="array" ref="Q30">IFERROR(INDEX('印量調查區'!G:G, MATCH(A30, '印量調查區'!A:A, 0)), "")</f>
        <v/>
      </c>
      <c r="R30" s="314" t="s">
        <v>3277</v>
      </c>
      <c r="S30" s="302"/>
      <c r="T30" s="302"/>
      <c r="U30" s="302"/>
      <c r="V30" s="314" t="s">
        <v>3282</v>
      </c>
      <c r="W30" s="302"/>
      <c r="X30" s="314" t="s">
        <v>3284</v>
      </c>
      <c r="Y30" s="314" t="s">
        <v>3289</v>
      </c>
      <c r="Z30" s="302"/>
      <c r="AA30" s="302"/>
      <c r="AB30" s="302"/>
      <c r="AC30" s="302"/>
      <c r="AD30" s="302"/>
      <c r="AE30" s="302"/>
      <c r="AF30" s="302"/>
      <c r="AG30" s="302"/>
      <c r="AH30" s="302"/>
      <c r="AI30" s="314" t="s">
        <v>3295</v>
      </c>
      <c r="AJ30" s="324" t="s">
        <v>3300</v>
      </c>
      <c r="AK30" s="302"/>
      <c r="AL30" s="302"/>
      <c r="AM30" s="302"/>
      <c r="AN30" s="314" t="s">
        <v>3304</v>
      </c>
      <c r="AO30" s="302"/>
      <c r="AP30" s="302"/>
      <c r="AQ30" s="302" t="str">
        <f>IFERROR(__xludf.DUMMYFUNCTION("IF(IFERROR(VLOOKUP(A30, IMPORTRANGE(""https://docs.google.com/spreadsheets/d/1eazy315Oas8TkAoTsdzUl6gNf3VsnwZeSo-bRfkZzOs"", ""工作表1!A:B""), 2, FALSE), """") &lt;&gt; """", ""有縮圖"", ""無縮圖"")"),"無縮圖")</f>
        <v>無縮圖</v>
      </c>
      <c r="AR30" s="302"/>
    </row>
    <row r="31" hidden="1">
      <c r="A31" s="301" t="s">
        <v>3308</v>
      </c>
      <c r="B31" s="302"/>
      <c r="C31" s="304"/>
      <c r="D31" s="303" t="s">
        <v>3310</v>
      </c>
      <c r="E31" s="304"/>
      <c r="F31" s="305" t="s">
        <v>140</v>
      </c>
      <c r="G31" s="317" t="s">
        <v>3311</v>
      </c>
      <c r="H31" s="302"/>
      <c r="I31" s="305" t="s">
        <v>108</v>
      </c>
      <c r="J31" s="301" t="s">
        <v>3248</v>
      </c>
      <c r="K31" s="309"/>
      <c r="L31" s="310" t="b">
        <v>1</v>
      </c>
      <c r="M31" s="311" t="b">
        <v>1</v>
      </c>
      <c r="N31" s="311" t="b">
        <v>1</v>
      </c>
      <c r="O31" s="316" t="b">
        <v>1</v>
      </c>
      <c r="P31" s="302"/>
      <c r="Q31" s="309" t="str">
        <f t="array" ref="Q31">IFERROR(INDEX('印量調查區'!G:G, MATCH(A31, '印量調查區'!A:A, 0)), "")</f>
        <v/>
      </c>
      <c r="R31" s="313" t="s">
        <v>3314</v>
      </c>
      <c r="S31" s="302"/>
      <c r="T31" s="302"/>
      <c r="U31" s="302"/>
      <c r="V31" s="313" t="s">
        <v>3315</v>
      </c>
      <c r="W31" s="302"/>
      <c r="X31" s="302"/>
      <c r="Y31" s="302"/>
      <c r="Z31" s="302"/>
      <c r="AA31" s="302"/>
      <c r="AB31" s="302"/>
      <c r="AC31" s="302"/>
      <c r="AD31" s="313" t="s">
        <v>3316</v>
      </c>
      <c r="AE31" s="302"/>
      <c r="AF31" s="302"/>
      <c r="AG31" s="302"/>
      <c r="AH31" s="302"/>
      <c r="AI31" s="302"/>
      <c r="AJ31" s="302"/>
      <c r="AK31" s="302"/>
      <c r="AL31" s="302"/>
      <c r="AM31" s="314" t="s">
        <v>3318</v>
      </c>
      <c r="AN31" s="302"/>
      <c r="AO31" s="302"/>
      <c r="AP31" s="302"/>
      <c r="AQ31" s="302" t="str">
        <f>IFERROR(__xludf.DUMMYFUNCTION("IF(IFERROR(VLOOKUP(A31, IMPORTRANGE(""https://docs.google.com/spreadsheets/d/1eazy315Oas8TkAoTsdzUl6gNf3VsnwZeSo-bRfkZzOs"", ""工作表1!A:B""), 2, FALSE), """") &lt;&gt; """", ""有縮圖"", ""無縮圖"")"),"無縮圖")</f>
        <v>無縮圖</v>
      </c>
      <c r="AR31" s="302"/>
    </row>
    <row r="32">
      <c r="A32" s="301" t="s">
        <v>3322</v>
      </c>
      <c r="B32" s="302"/>
      <c r="C32" s="303" t="s">
        <v>3323</v>
      </c>
      <c r="D32" s="303" t="s">
        <v>3323</v>
      </c>
      <c r="E32" s="304"/>
      <c r="F32" s="305" t="s">
        <v>144</v>
      </c>
      <c r="G32" s="110" t="s">
        <v>3324</v>
      </c>
      <c r="H32" s="305" t="s">
        <v>35</v>
      </c>
      <c r="I32" s="305" t="s">
        <v>3325</v>
      </c>
      <c r="J32" s="301" t="s">
        <v>3326</v>
      </c>
      <c r="K32" s="309"/>
      <c r="L32" s="310" t="b">
        <v>1</v>
      </c>
      <c r="M32" s="311" t="b">
        <v>1</v>
      </c>
      <c r="N32" s="311" t="b">
        <v>0</v>
      </c>
      <c r="O32" s="311" t="b">
        <v>1</v>
      </c>
      <c r="P32" s="302"/>
      <c r="Q32" s="309" t="str">
        <f t="array" ref="Q32">IFERROR(INDEX('印量調查區'!G:G, MATCH(A32, '印量調查區'!A:A, 0)), "")</f>
        <v/>
      </c>
      <c r="R32" s="313" t="s">
        <v>3330</v>
      </c>
      <c r="S32" s="302"/>
      <c r="T32" s="302"/>
      <c r="U32" s="302"/>
      <c r="V32" s="313" t="s">
        <v>3333</v>
      </c>
      <c r="W32" s="302"/>
      <c r="X32" s="313" t="s">
        <v>3334</v>
      </c>
      <c r="Y32" s="313" t="s">
        <v>3335</v>
      </c>
      <c r="Z32" s="313" t="s">
        <v>3336</v>
      </c>
      <c r="AA32" s="302"/>
      <c r="AB32" s="302"/>
      <c r="AC32" s="302"/>
      <c r="AD32" s="302"/>
      <c r="AE32" s="313" t="s">
        <v>3338</v>
      </c>
      <c r="AF32" s="302"/>
      <c r="AG32" s="302"/>
      <c r="AH32" s="302"/>
      <c r="AI32" s="302"/>
      <c r="AJ32" s="302"/>
      <c r="AK32" s="302"/>
      <c r="AL32" s="302"/>
      <c r="AM32" s="314" t="s">
        <v>3340</v>
      </c>
      <c r="AN32" s="314" t="s">
        <v>3342</v>
      </c>
      <c r="AO32" s="302"/>
      <c r="AP32" s="302"/>
      <c r="AQ32" s="302" t="str">
        <f>IFERROR(__xludf.DUMMYFUNCTION("IF(IFERROR(VLOOKUP(A32, IMPORTRANGE(""https://docs.google.com/spreadsheets/d/1eazy315Oas8TkAoTsdzUl6gNf3VsnwZeSo-bRfkZzOs"", ""工作表1!A:B""), 2, FALSE), """") &lt;&gt; """", ""有縮圖"", ""無縮圖"")"),"有縮圖")</f>
        <v>有縮圖</v>
      </c>
      <c r="AR32" s="302"/>
    </row>
    <row r="33" hidden="1">
      <c r="A33" s="301" t="s">
        <v>1232</v>
      </c>
      <c r="B33" s="301" t="s">
        <v>3347</v>
      </c>
      <c r="C33" s="303" t="s">
        <v>2315</v>
      </c>
      <c r="D33" s="303" t="s">
        <v>2315</v>
      </c>
      <c r="E33" s="304"/>
      <c r="F33" s="305" t="s">
        <v>144</v>
      </c>
      <c r="G33" s="110" t="s">
        <v>3350</v>
      </c>
      <c r="H33" s="305" t="s">
        <v>34</v>
      </c>
      <c r="I33" s="305" t="s">
        <v>3325</v>
      </c>
      <c r="J33" s="301" t="s">
        <v>3352</v>
      </c>
      <c r="K33" s="309"/>
      <c r="L33" s="310" t="b">
        <v>1</v>
      </c>
      <c r="M33" s="311" t="b">
        <v>1</v>
      </c>
      <c r="N33" s="316" t="b">
        <v>0</v>
      </c>
      <c r="O33" s="311" t="b">
        <v>1</v>
      </c>
      <c r="P33" s="302"/>
      <c r="Q33" s="309" t="str">
        <f t="array" ref="Q33">IFERROR(INDEX('印量調查區'!G:G, MATCH(A33, '印量調查區'!A:A, 0)), "")</f>
        <v/>
      </c>
      <c r="R33" s="313" t="s">
        <v>3355</v>
      </c>
      <c r="S33" s="302"/>
      <c r="T33" s="302"/>
      <c r="U33" s="302"/>
      <c r="V33" s="313" t="s">
        <v>3356</v>
      </c>
      <c r="W33" s="302"/>
      <c r="X33" s="313" t="s">
        <v>3357</v>
      </c>
      <c r="Y33" s="302"/>
      <c r="Z33" s="302"/>
      <c r="AA33" s="302"/>
      <c r="AB33" s="302"/>
      <c r="AC33" s="302"/>
      <c r="AD33" s="313" t="s">
        <v>3359</v>
      </c>
      <c r="AE33" s="313" t="s">
        <v>3361</v>
      </c>
      <c r="AF33" s="302"/>
      <c r="AG33" s="302"/>
      <c r="AH33" s="302"/>
      <c r="AI33" s="302"/>
      <c r="AJ33" s="302"/>
      <c r="AK33" s="313" t="s">
        <v>3362</v>
      </c>
      <c r="AL33" s="302"/>
      <c r="AM33" s="302"/>
      <c r="AN33" s="314" t="s">
        <v>3363</v>
      </c>
      <c r="AO33" s="302"/>
      <c r="AP33" s="302"/>
      <c r="AQ33" s="302" t="str">
        <f>IFERROR(__xludf.DUMMYFUNCTION("IF(IFERROR(VLOOKUP(A33, IMPORTRANGE(""https://docs.google.com/spreadsheets/d/1eazy315Oas8TkAoTsdzUl6gNf3VsnwZeSo-bRfkZzOs"", ""工作表1!A:B""), 2, FALSE), """") &lt;&gt; """", ""有縮圖"", ""無縮圖"")"),"無縮圖")</f>
        <v>無縮圖</v>
      </c>
      <c r="AR33" s="302"/>
    </row>
    <row r="34" hidden="1">
      <c r="A34" s="301" t="s">
        <v>1627</v>
      </c>
      <c r="B34" s="301" t="s">
        <v>3367</v>
      </c>
      <c r="C34" s="304"/>
      <c r="D34" s="304"/>
      <c r="E34" s="303" t="s">
        <v>3368</v>
      </c>
      <c r="F34" s="305" t="s">
        <v>144</v>
      </c>
      <c r="G34" s="110" t="s">
        <v>3350</v>
      </c>
      <c r="H34" s="305" t="s">
        <v>17</v>
      </c>
      <c r="I34" s="305" t="s">
        <v>3325</v>
      </c>
      <c r="J34" s="301" t="s">
        <v>3369</v>
      </c>
      <c r="K34" s="309"/>
      <c r="L34" s="310" t="b">
        <v>1</v>
      </c>
      <c r="M34" s="311" t="b">
        <v>1</v>
      </c>
      <c r="N34" s="311" t="b">
        <v>1</v>
      </c>
      <c r="O34" s="311" t="b">
        <v>1</v>
      </c>
      <c r="P34" s="302"/>
      <c r="Q34" s="309" t="str">
        <f t="array" ref="Q34">IFERROR(INDEX('印量調查區'!G:G, MATCH(A34, '印量調查區'!A:A, 0)), "")</f>
        <v/>
      </c>
      <c r="R34" s="313" t="s">
        <v>3373</v>
      </c>
      <c r="S34" s="302"/>
      <c r="T34" s="302"/>
      <c r="U34" s="302"/>
      <c r="V34" s="313" t="s">
        <v>3374</v>
      </c>
      <c r="W34" s="302"/>
      <c r="X34" s="313" t="s">
        <v>3375</v>
      </c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14" t="s">
        <v>3379</v>
      </c>
      <c r="AN34" s="314" t="s">
        <v>3384</v>
      </c>
      <c r="AO34" s="302"/>
      <c r="AP34" s="302"/>
      <c r="AQ34" s="302" t="str">
        <f>IFERROR(__xludf.DUMMYFUNCTION("IF(IFERROR(VLOOKUP(A34, IMPORTRANGE(""https://docs.google.com/spreadsheets/d/1eazy315Oas8TkAoTsdzUl6gNf3VsnwZeSo-bRfkZzOs"", ""工作表1!A:B""), 2, FALSE), """") &lt;&gt; """", ""有縮圖"", ""無縮圖"")"),"無縮圖")</f>
        <v>無縮圖</v>
      </c>
      <c r="AR34" s="302"/>
    </row>
    <row r="35" hidden="1">
      <c r="A35" s="301" t="s">
        <v>3387</v>
      </c>
      <c r="B35" s="302"/>
      <c r="C35" s="303" t="s">
        <v>3389</v>
      </c>
      <c r="D35" s="303" t="s">
        <v>3389</v>
      </c>
      <c r="E35" s="304"/>
      <c r="F35" s="305" t="s">
        <v>2088</v>
      </c>
      <c r="G35" s="110" t="s">
        <v>3350</v>
      </c>
      <c r="H35" s="305" t="s">
        <v>34</v>
      </c>
      <c r="I35" s="305" t="s">
        <v>3325</v>
      </c>
      <c r="J35" s="301" t="s">
        <v>3392</v>
      </c>
      <c r="K35" s="309"/>
      <c r="L35" s="310" t="b">
        <v>1</v>
      </c>
      <c r="M35" s="311" t="b">
        <v>1</v>
      </c>
      <c r="N35" s="316" t="b">
        <v>1</v>
      </c>
      <c r="O35" s="311" t="b">
        <v>1</v>
      </c>
      <c r="P35" s="302"/>
      <c r="Q35" s="309" t="str">
        <f t="array" ref="Q35">IFERROR(INDEX('印量調查區'!G:G, MATCH(A35, '印量調查區'!A:A, 0)), "")</f>
        <v/>
      </c>
      <c r="R35" s="302"/>
      <c r="S35" s="302"/>
      <c r="T35" s="302"/>
      <c r="U35" s="302"/>
      <c r="V35" s="314" t="s">
        <v>3399</v>
      </c>
      <c r="W35" s="302"/>
      <c r="X35" s="302"/>
      <c r="Y35" s="302"/>
      <c r="Z35" s="302"/>
      <c r="AA35" s="302"/>
      <c r="AB35" s="302"/>
      <c r="AC35" s="302"/>
      <c r="AD35" s="302"/>
      <c r="AE35" s="314" t="s">
        <v>3403</v>
      </c>
      <c r="AF35" s="314" t="s">
        <v>3407</v>
      </c>
      <c r="AG35" s="302"/>
      <c r="AH35" s="302"/>
      <c r="AI35" s="302"/>
      <c r="AJ35" s="302"/>
      <c r="AK35" s="302"/>
      <c r="AL35" s="302"/>
      <c r="AM35" s="302"/>
      <c r="AN35" s="314" t="s">
        <v>3412</v>
      </c>
      <c r="AO35" s="302"/>
      <c r="AP35" s="302"/>
      <c r="AQ35" s="302" t="str">
        <f>IFERROR(__xludf.DUMMYFUNCTION("IF(IFERROR(VLOOKUP(A35, IMPORTRANGE(""https://docs.google.com/spreadsheets/d/1eazy315Oas8TkAoTsdzUl6gNf3VsnwZeSo-bRfkZzOs"", ""工作表1!A:B""), 2, FALSE), """") &lt;&gt; """", ""有縮圖"", ""無縮圖"")"),"無縮圖")</f>
        <v>無縮圖</v>
      </c>
      <c r="AR35" s="302"/>
    </row>
    <row r="36" hidden="1">
      <c r="A36" s="301" t="s">
        <v>3415</v>
      </c>
      <c r="B36" s="301" t="s">
        <v>3416</v>
      </c>
      <c r="C36" s="303" t="s">
        <v>3402</v>
      </c>
      <c r="D36" s="303" t="s">
        <v>2783</v>
      </c>
      <c r="E36" s="304"/>
      <c r="F36" s="305" t="s">
        <v>144</v>
      </c>
      <c r="G36" s="317" t="s">
        <v>3417</v>
      </c>
      <c r="H36" s="305" t="s">
        <v>34</v>
      </c>
      <c r="I36" s="305" t="s">
        <v>108</v>
      </c>
      <c r="J36" s="301" t="s">
        <v>3418</v>
      </c>
      <c r="K36" s="309"/>
      <c r="L36" s="310" t="b">
        <v>1</v>
      </c>
      <c r="M36" s="311" t="b">
        <v>1</v>
      </c>
      <c r="N36" s="316" t="b">
        <v>0</v>
      </c>
      <c r="O36" s="311" t="b">
        <v>1</v>
      </c>
      <c r="P36" s="313" t="s">
        <v>410</v>
      </c>
      <c r="Q36" s="309" t="str">
        <f t="array" ref="Q36">IFERROR(INDEX('印量調查區'!G:G, MATCH(A36, '印量調查區'!A:A, 0)), "")</f>
        <v/>
      </c>
      <c r="R36" s="314" t="s">
        <v>3421</v>
      </c>
      <c r="S36" s="302"/>
      <c r="T36" s="302"/>
      <c r="U36" s="302"/>
      <c r="V36" s="314" t="s">
        <v>3425</v>
      </c>
      <c r="W36" s="302"/>
      <c r="X36" s="302"/>
      <c r="Y36" s="314" t="s">
        <v>3428</v>
      </c>
      <c r="Z36" s="302"/>
      <c r="AA36" s="302"/>
      <c r="AB36" s="302"/>
      <c r="AC36" s="302"/>
      <c r="AD36" s="314" t="s">
        <v>3433</v>
      </c>
      <c r="AE36" s="302"/>
      <c r="AF36" s="314" t="s">
        <v>3437</v>
      </c>
      <c r="AG36" s="302"/>
      <c r="AH36" s="302"/>
      <c r="AI36" s="302"/>
      <c r="AJ36" s="302"/>
      <c r="AK36" s="314" t="s">
        <v>3438</v>
      </c>
      <c r="AL36" s="302"/>
      <c r="AM36" s="302"/>
      <c r="AN36" s="314" t="s">
        <v>3441</v>
      </c>
      <c r="AO36" s="302"/>
      <c r="AP36" s="302"/>
      <c r="AQ36" s="302" t="str">
        <f>IFERROR(__xludf.DUMMYFUNCTION("IF(IFERROR(VLOOKUP(A36, IMPORTRANGE(""https://docs.google.com/spreadsheets/d/1eazy315Oas8TkAoTsdzUl6gNf3VsnwZeSo-bRfkZzOs"", ""工作表1!A:B""), 2, FALSE), """") &lt;&gt; """", ""有縮圖"", ""無縮圖"")"),"無縮圖")</f>
        <v>無縮圖</v>
      </c>
      <c r="AR36" s="302"/>
    </row>
    <row r="37" hidden="1">
      <c r="A37" s="301" t="s">
        <v>820</v>
      </c>
      <c r="B37" s="301" t="s">
        <v>3443</v>
      </c>
      <c r="C37" s="304"/>
      <c r="D37" s="303" t="s">
        <v>2785</v>
      </c>
      <c r="E37" s="303" t="s">
        <v>2773</v>
      </c>
      <c r="F37" s="305" t="s">
        <v>3444</v>
      </c>
      <c r="G37" s="110" t="s">
        <v>3417</v>
      </c>
      <c r="H37" s="305" t="s">
        <v>34</v>
      </c>
      <c r="I37" s="305" t="s">
        <v>108</v>
      </c>
      <c r="J37" s="301" t="s">
        <v>3445</v>
      </c>
      <c r="K37" s="309"/>
      <c r="L37" s="310" t="b">
        <v>1</v>
      </c>
      <c r="M37" s="311" t="b">
        <v>1</v>
      </c>
      <c r="N37" s="311" t="b">
        <v>0</v>
      </c>
      <c r="O37" s="311" t="b">
        <v>1</v>
      </c>
      <c r="P37" s="302"/>
      <c r="Q37" s="309" t="str">
        <f t="array" ref="Q37">IFERROR(INDEX('印量調查區'!G:G, MATCH(A37, '印量調查區'!A:A, 0)), "")</f>
        <v/>
      </c>
      <c r="R37" s="313" t="s">
        <v>3447</v>
      </c>
      <c r="S37" s="302"/>
      <c r="T37" s="302"/>
      <c r="U37" s="302"/>
      <c r="V37" s="313" t="s">
        <v>3448</v>
      </c>
      <c r="W37" s="302"/>
      <c r="X37" s="313" t="s">
        <v>3450</v>
      </c>
      <c r="Y37" s="313" t="s">
        <v>3451</v>
      </c>
      <c r="Z37" s="302"/>
      <c r="AA37" s="302"/>
      <c r="AB37" s="302"/>
      <c r="AC37" s="302"/>
      <c r="AD37" s="313" t="s">
        <v>3452</v>
      </c>
      <c r="AE37" s="313" t="s">
        <v>3453</v>
      </c>
      <c r="AF37" s="302"/>
      <c r="AG37" s="302"/>
      <c r="AH37" s="313" t="s">
        <v>3454</v>
      </c>
      <c r="AI37" s="313" t="s">
        <v>3455</v>
      </c>
      <c r="AJ37" s="313" t="s">
        <v>3456</v>
      </c>
      <c r="AK37" s="302"/>
      <c r="AL37" s="302"/>
      <c r="AM37" s="314" t="s">
        <v>3457</v>
      </c>
      <c r="AN37" s="313" t="s">
        <v>3459</v>
      </c>
      <c r="AO37" s="302"/>
      <c r="AP37" s="302"/>
      <c r="AQ37" s="302" t="str">
        <f>IFERROR(__xludf.DUMMYFUNCTION("IF(IFERROR(VLOOKUP(A37, IMPORTRANGE(""https://docs.google.com/spreadsheets/d/1eazy315Oas8TkAoTsdzUl6gNf3VsnwZeSo-bRfkZzOs"", ""工作表1!A:B""), 2, FALSE), """") &lt;&gt; """", ""有縮圖"", ""無縮圖"")"),"無縮圖")</f>
        <v>無縮圖</v>
      </c>
      <c r="AR37" s="302"/>
    </row>
    <row r="38" hidden="1">
      <c r="A38" s="301" t="s">
        <v>3460</v>
      </c>
      <c r="B38" s="301" t="s">
        <v>3461</v>
      </c>
      <c r="C38" s="303" t="s">
        <v>2781</v>
      </c>
      <c r="D38" s="303" t="s">
        <v>3462</v>
      </c>
      <c r="E38" s="304"/>
      <c r="F38" s="305" t="s">
        <v>144</v>
      </c>
      <c r="G38" s="317" t="s">
        <v>3463</v>
      </c>
      <c r="H38" s="305" t="s">
        <v>34</v>
      </c>
      <c r="I38" s="305" t="s">
        <v>108</v>
      </c>
      <c r="J38" s="301" t="s">
        <v>3464</v>
      </c>
      <c r="K38" s="309"/>
      <c r="L38" s="310" t="b">
        <v>1</v>
      </c>
      <c r="M38" s="311" t="b">
        <v>1</v>
      </c>
      <c r="N38" s="311" t="b">
        <v>1</v>
      </c>
      <c r="O38" s="311" t="b">
        <v>1</v>
      </c>
      <c r="P38" s="302"/>
      <c r="Q38" s="309" t="str">
        <f t="array" ref="Q38">IFERROR(INDEX('印量調查區'!G:G, MATCH(A38, '印量調查區'!A:A, 0)), "")</f>
        <v/>
      </c>
      <c r="R38" s="313" t="s">
        <v>3466</v>
      </c>
      <c r="S38" s="302"/>
      <c r="T38" s="313" t="s">
        <v>3467</v>
      </c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13" t="s">
        <v>3470</v>
      </c>
      <c r="AK38" s="302"/>
      <c r="AL38" s="313" t="s">
        <v>3472</v>
      </c>
      <c r="AM38" s="314" t="s">
        <v>3473</v>
      </c>
      <c r="AN38" s="314" t="s">
        <v>3476</v>
      </c>
      <c r="AO38" s="302"/>
      <c r="AP38" s="302"/>
      <c r="AQ38" s="302" t="str">
        <f>IFERROR(__xludf.DUMMYFUNCTION("IF(IFERROR(VLOOKUP(A38, IMPORTRANGE(""https://docs.google.com/spreadsheets/d/1eazy315Oas8TkAoTsdzUl6gNf3VsnwZeSo-bRfkZzOs"", ""工作表1!A:B""), 2, FALSE), """") &lt;&gt; """", ""有縮圖"", ""無縮圖"")"),"無縮圖")</f>
        <v>無縮圖</v>
      </c>
      <c r="AR38" s="302"/>
    </row>
    <row r="39" hidden="1">
      <c r="A39" s="301" t="s">
        <v>574</v>
      </c>
      <c r="B39" s="301" t="s">
        <v>574</v>
      </c>
      <c r="C39" s="303" t="s">
        <v>3478</v>
      </c>
      <c r="D39" s="303" t="s">
        <v>3480</v>
      </c>
      <c r="E39" s="304"/>
      <c r="F39" s="305" t="s">
        <v>144</v>
      </c>
      <c r="G39" s="317" t="s">
        <v>3482</v>
      </c>
      <c r="H39" s="305" t="s">
        <v>34</v>
      </c>
      <c r="I39" s="305" t="s">
        <v>108</v>
      </c>
      <c r="J39" s="301" t="s">
        <v>3483</v>
      </c>
      <c r="K39" s="309"/>
      <c r="L39" s="310" t="b">
        <v>1</v>
      </c>
      <c r="M39" s="311" t="b">
        <v>1</v>
      </c>
      <c r="N39" s="316" t="b">
        <v>1</v>
      </c>
      <c r="O39" s="311" t="b">
        <v>1</v>
      </c>
      <c r="P39" s="302"/>
      <c r="Q39" s="309" t="str">
        <f t="array" ref="Q39">IFERROR(INDEX('印量調查區'!G:G, MATCH(A39, '印量調查區'!A:A, 0)), "")</f>
        <v/>
      </c>
      <c r="R39" s="302"/>
      <c r="S39" s="302"/>
      <c r="T39" s="302"/>
      <c r="U39" s="302"/>
      <c r="V39" s="313" t="s">
        <v>3484</v>
      </c>
      <c r="W39" s="302"/>
      <c r="X39" s="313" t="s">
        <v>3485</v>
      </c>
      <c r="Y39" s="313" t="s">
        <v>3486</v>
      </c>
      <c r="Z39" s="302"/>
      <c r="AA39" s="302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14" t="s">
        <v>3488</v>
      </c>
      <c r="AO39" s="302"/>
      <c r="AP39" s="302"/>
      <c r="AQ39" s="302" t="str">
        <f>IFERROR(__xludf.DUMMYFUNCTION("IF(IFERROR(VLOOKUP(A39, IMPORTRANGE(""https://docs.google.com/spreadsheets/d/1eazy315Oas8TkAoTsdzUl6gNf3VsnwZeSo-bRfkZzOs"", ""工作表1!A:B""), 2, FALSE), """") &lt;&gt; """", ""有縮圖"", ""無縮圖"")"),"有縮圖")</f>
        <v>有縮圖</v>
      </c>
      <c r="AR39" s="302"/>
    </row>
    <row r="40" hidden="1">
      <c r="A40" s="301" t="s">
        <v>2032</v>
      </c>
      <c r="B40" s="302"/>
      <c r="C40" s="303" t="s">
        <v>3420</v>
      </c>
      <c r="D40" s="303" t="s">
        <v>3491</v>
      </c>
      <c r="E40" s="304"/>
      <c r="F40" s="305" t="s">
        <v>144</v>
      </c>
      <c r="G40" s="110" t="s">
        <v>3492</v>
      </c>
      <c r="H40" s="305" t="s">
        <v>34</v>
      </c>
      <c r="I40" s="305" t="s">
        <v>108</v>
      </c>
      <c r="J40" s="301" t="s">
        <v>3493</v>
      </c>
      <c r="K40" s="309"/>
      <c r="L40" s="310" t="b">
        <v>1</v>
      </c>
      <c r="M40" s="311" t="b">
        <v>1</v>
      </c>
      <c r="N40" s="316" t="b">
        <v>1</v>
      </c>
      <c r="O40" s="311" t="b">
        <v>1</v>
      </c>
      <c r="P40" s="302"/>
      <c r="Q40" s="309" t="str">
        <f t="array" ref="Q40">IFERROR(INDEX('印量調查區'!G:G, MATCH(A40, '印量調查區'!A:A, 0)), "")</f>
        <v/>
      </c>
      <c r="R40" s="313" t="s">
        <v>3495</v>
      </c>
      <c r="S40" s="302"/>
      <c r="T40" s="302"/>
      <c r="U40" s="302"/>
      <c r="V40" s="313" t="s">
        <v>3496</v>
      </c>
      <c r="W40" s="302"/>
      <c r="X40" s="313" t="s">
        <v>3498</v>
      </c>
      <c r="Y40" s="313" t="s">
        <v>3499</v>
      </c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14" t="s">
        <v>3504</v>
      </c>
      <c r="AO40" s="302"/>
      <c r="AP40" s="302"/>
      <c r="AQ40" s="302" t="str">
        <f>IFERROR(__xludf.DUMMYFUNCTION("IF(IFERROR(VLOOKUP(A40, IMPORTRANGE(""https://docs.google.com/spreadsheets/d/1eazy315Oas8TkAoTsdzUl6gNf3VsnwZeSo-bRfkZzOs"", ""工作表1!A:B""), 2, FALSE), """") &lt;&gt; """", ""有縮圖"", ""無縮圖"")"),"有縮圖")</f>
        <v>有縮圖</v>
      </c>
      <c r="AR40" s="302"/>
    </row>
    <row r="41" hidden="1">
      <c r="A41" s="301" t="s">
        <v>3508</v>
      </c>
      <c r="B41" s="301" t="s">
        <v>3509</v>
      </c>
      <c r="C41" s="304"/>
      <c r="D41" s="304"/>
      <c r="E41" s="303" t="s">
        <v>1974</v>
      </c>
      <c r="F41" s="305" t="s">
        <v>305</v>
      </c>
      <c r="G41" s="317" t="s">
        <v>3511</v>
      </c>
      <c r="H41" s="305" t="s">
        <v>34</v>
      </c>
      <c r="I41" s="305" t="s">
        <v>108</v>
      </c>
      <c r="J41" s="301" t="s">
        <v>3512</v>
      </c>
      <c r="K41" s="323" t="s">
        <v>3513</v>
      </c>
      <c r="L41" s="310" t="b">
        <v>1</v>
      </c>
      <c r="M41" s="311" t="b">
        <v>1</v>
      </c>
      <c r="N41" s="311" t="b">
        <v>0</v>
      </c>
      <c r="O41" s="311" t="b">
        <v>1</v>
      </c>
      <c r="P41" s="302"/>
      <c r="Q41" s="309" t="str">
        <f t="array" ref="Q41">IFERROR(INDEX('印量調查區'!G:G, MATCH(A41, '印量調查區'!A:A, 0)), "")</f>
        <v/>
      </c>
      <c r="R41" s="313" t="s">
        <v>3516</v>
      </c>
      <c r="S41" s="302"/>
      <c r="T41" s="302"/>
      <c r="U41" s="302"/>
      <c r="V41" s="313" t="s">
        <v>3517</v>
      </c>
      <c r="W41" s="313" t="s">
        <v>3518</v>
      </c>
      <c r="X41" s="313" t="s">
        <v>3519</v>
      </c>
      <c r="Y41" s="313" t="s">
        <v>3520</v>
      </c>
      <c r="Z41" s="313" t="s">
        <v>3521</v>
      </c>
      <c r="AA41" s="313" t="s">
        <v>3522</v>
      </c>
      <c r="AB41" s="302"/>
      <c r="AC41" s="302"/>
      <c r="AD41" s="302"/>
      <c r="AE41" s="302"/>
      <c r="AF41" s="302"/>
      <c r="AG41" s="302"/>
      <c r="AH41" s="313" t="s">
        <v>3523</v>
      </c>
      <c r="AI41" s="302"/>
      <c r="AJ41" s="313" t="s">
        <v>3525</v>
      </c>
      <c r="AK41" s="313" t="s">
        <v>3526</v>
      </c>
      <c r="AL41" s="313" t="s">
        <v>3527</v>
      </c>
      <c r="AM41" s="314" t="s">
        <v>3528</v>
      </c>
      <c r="AN41" s="314" t="s">
        <v>3531</v>
      </c>
      <c r="AO41" s="302"/>
      <c r="AP41" s="302"/>
      <c r="AQ41" s="302" t="str">
        <f>IFERROR(__xludf.DUMMYFUNCTION("IF(IFERROR(VLOOKUP(A41, IMPORTRANGE(""https://docs.google.com/spreadsheets/d/1eazy315Oas8TkAoTsdzUl6gNf3VsnwZeSo-bRfkZzOs"", ""工作表1!A:B""), 2, FALSE), """") &lt;&gt; """", ""有縮圖"", ""無縮圖"")"),"有縮圖")</f>
        <v>有縮圖</v>
      </c>
      <c r="AR41" s="302"/>
    </row>
    <row r="42" hidden="1">
      <c r="A42" s="325" t="s">
        <v>3534</v>
      </c>
      <c r="B42" s="325" t="s">
        <v>3535</v>
      </c>
      <c r="C42" s="304"/>
      <c r="D42" s="303" t="s">
        <v>2821</v>
      </c>
      <c r="E42" s="304"/>
      <c r="F42" s="326" t="s">
        <v>144</v>
      </c>
      <c r="G42" s="327" t="s">
        <v>3538</v>
      </c>
      <c r="H42" s="328"/>
      <c r="I42" s="326" t="s">
        <v>108</v>
      </c>
      <c r="J42" s="325" t="s">
        <v>3539</v>
      </c>
      <c r="K42" s="329"/>
      <c r="L42" s="330" t="b">
        <v>1</v>
      </c>
      <c r="M42" s="331" t="b">
        <v>1</v>
      </c>
      <c r="N42" s="331" t="b">
        <v>0</v>
      </c>
      <c r="O42" s="331" t="b">
        <v>1</v>
      </c>
      <c r="P42" s="328"/>
      <c r="Q42" s="329" t="str">
        <f t="array" ref="Q42">IFERROR(INDEX('印量調查區'!G:G, MATCH(A42, '印量調查區'!A:A, 0)), "")</f>
        <v/>
      </c>
      <c r="R42" s="332" t="s">
        <v>3542</v>
      </c>
      <c r="S42" s="328"/>
      <c r="T42" s="328"/>
      <c r="U42" s="328"/>
      <c r="V42" s="332" t="s">
        <v>3543</v>
      </c>
      <c r="W42" s="328"/>
      <c r="X42" s="332" t="s">
        <v>118</v>
      </c>
      <c r="Y42" s="332" t="s">
        <v>3545</v>
      </c>
      <c r="Z42" s="328"/>
      <c r="AA42" s="328"/>
      <c r="AB42" s="328"/>
      <c r="AC42" s="328"/>
      <c r="AD42" s="332" t="s">
        <v>124</v>
      </c>
      <c r="AE42" s="332" t="s">
        <v>126</v>
      </c>
      <c r="AF42" s="332" t="s">
        <v>127</v>
      </c>
      <c r="AG42" s="328"/>
      <c r="AH42" s="332" t="s">
        <v>129</v>
      </c>
      <c r="AI42" s="332" t="s">
        <v>130</v>
      </c>
      <c r="AJ42" s="328"/>
      <c r="AK42" s="328"/>
      <c r="AL42" s="328"/>
      <c r="AM42" s="333" t="s">
        <v>3552</v>
      </c>
      <c r="AN42" s="333" t="s">
        <v>3558</v>
      </c>
      <c r="AO42" s="328"/>
      <c r="AP42" s="328"/>
      <c r="AQ42" s="328" t="str">
        <f>IFERROR(__xludf.DUMMYFUNCTION("IF(IFERROR(VLOOKUP(A42, IMPORTRANGE(""https://docs.google.com/spreadsheets/d/1eazy315Oas8TkAoTsdzUl6gNf3VsnwZeSo-bRfkZzOs"", ""工作表1!A:B""), 2, FALSE), """") &lt;&gt; """", ""有縮圖"", ""無縮圖"")"),"有縮圖")</f>
        <v>有縮圖</v>
      </c>
      <c r="AR42" s="328"/>
    </row>
    <row r="43" hidden="1">
      <c r="A43" s="301" t="s">
        <v>3563</v>
      </c>
      <c r="B43" s="301" t="s">
        <v>3564</v>
      </c>
      <c r="C43" s="304"/>
      <c r="D43" s="303" t="s">
        <v>3019</v>
      </c>
      <c r="E43" s="303" t="s">
        <v>3019</v>
      </c>
      <c r="F43" s="305" t="s">
        <v>305</v>
      </c>
      <c r="G43" s="110" t="s">
        <v>3565</v>
      </c>
      <c r="H43" s="305" t="s">
        <v>3566</v>
      </c>
      <c r="I43" s="305" t="s">
        <v>3325</v>
      </c>
      <c r="J43" s="301" t="s">
        <v>3567</v>
      </c>
      <c r="K43" s="309"/>
      <c r="L43" s="310" t="b">
        <v>1</v>
      </c>
      <c r="M43" s="311" t="b">
        <v>1</v>
      </c>
      <c r="N43" s="311" t="b">
        <v>0</v>
      </c>
      <c r="O43" s="311" t="b">
        <v>1</v>
      </c>
      <c r="P43" s="302"/>
      <c r="Q43" s="309" t="str">
        <f t="array" ref="Q43">IFERROR(INDEX('印量調查區'!G:G, MATCH(A43, '印量調查區'!A:A, 0)), "")</f>
        <v/>
      </c>
      <c r="R43" s="302"/>
      <c r="S43" s="302"/>
      <c r="T43" s="302"/>
      <c r="U43" s="302"/>
      <c r="V43" s="314" t="s">
        <v>3572</v>
      </c>
      <c r="W43" s="302"/>
      <c r="X43" s="314" t="s">
        <v>3573</v>
      </c>
      <c r="Y43" s="314" t="s">
        <v>3574</v>
      </c>
      <c r="Z43" s="302"/>
      <c r="AA43" s="302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14" t="s">
        <v>3578</v>
      </c>
      <c r="AN43" s="314" t="s">
        <v>3580</v>
      </c>
      <c r="AO43" s="302"/>
      <c r="AP43" s="302"/>
      <c r="AQ43" s="302" t="str">
        <f>IFERROR(__xludf.DUMMYFUNCTION("IF(IFERROR(VLOOKUP(A43, IMPORTRANGE(""https://docs.google.com/spreadsheets/d/1eazy315Oas8TkAoTsdzUl6gNf3VsnwZeSo-bRfkZzOs"", ""工作表1!A:B""), 2, FALSE), """") &lt;&gt; """", ""有縮圖"", ""無縮圖"")"),"無縮圖")</f>
        <v>無縮圖</v>
      </c>
      <c r="AR43" s="302"/>
    </row>
    <row r="44" hidden="1">
      <c r="A44" s="301" t="s">
        <v>3586</v>
      </c>
      <c r="B44" s="302"/>
      <c r="C44" s="304"/>
      <c r="D44" s="303" t="s">
        <v>3077</v>
      </c>
      <c r="E44" s="303" t="s">
        <v>3569</v>
      </c>
      <c r="F44" s="305" t="s">
        <v>144</v>
      </c>
      <c r="G44" s="110" t="s">
        <v>3587</v>
      </c>
      <c r="H44" s="305" t="s">
        <v>34</v>
      </c>
      <c r="I44" s="305" t="s">
        <v>3325</v>
      </c>
      <c r="J44" s="301" t="s">
        <v>3588</v>
      </c>
      <c r="K44" s="309"/>
      <c r="L44" s="310" t="b">
        <v>1</v>
      </c>
      <c r="M44" s="311" t="b">
        <v>1</v>
      </c>
      <c r="N44" s="316" t="b">
        <v>0</v>
      </c>
      <c r="O44" s="311" t="b">
        <v>0</v>
      </c>
      <c r="P44" s="313" t="s">
        <v>410</v>
      </c>
      <c r="Q44" s="309" t="str">
        <f t="array" ref="Q44">IFERROR(INDEX('印量調查區'!G:G, MATCH(A44, '印量調查區'!A:A, 0)), "")</f>
        <v/>
      </c>
      <c r="R44" s="314" t="s">
        <v>3591</v>
      </c>
      <c r="S44" s="302"/>
      <c r="T44" s="302"/>
      <c r="U44" s="302"/>
      <c r="V44" s="314" t="s">
        <v>3595</v>
      </c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14" t="s">
        <v>3599</v>
      </c>
      <c r="AL44" s="302"/>
      <c r="AM44" s="302"/>
      <c r="AN44" s="314" t="s">
        <v>3601</v>
      </c>
      <c r="AO44" s="302"/>
      <c r="AP44" s="302"/>
      <c r="AQ44" s="302" t="str">
        <f>IFERROR(__xludf.DUMMYFUNCTION("IF(IFERROR(VLOOKUP(A44, IMPORTRANGE(""https://docs.google.com/spreadsheets/d/1eazy315Oas8TkAoTsdzUl6gNf3VsnwZeSo-bRfkZzOs"", ""工作表1!A:B""), 2, FALSE), """") &lt;&gt; """", ""有縮圖"", ""無縮圖"")"),"無縮圖")</f>
        <v>無縮圖</v>
      </c>
      <c r="AR44" s="302"/>
    </row>
    <row r="45" hidden="1">
      <c r="A45" s="301" t="s">
        <v>1650</v>
      </c>
      <c r="B45" s="302"/>
      <c r="C45" s="303" t="s">
        <v>2729</v>
      </c>
      <c r="D45" s="303" t="s">
        <v>2740</v>
      </c>
      <c r="E45" s="304"/>
      <c r="F45" s="302"/>
      <c r="G45" s="110" t="s">
        <v>3587</v>
      </c>
      <c r="H45" s="305" t="s">
        <v>34</v>
      </c>
      <c r="I45" s="305" t="s">
        <v>108</v>
      </c>
      <c r="J45" s="302"/>
      <c r="K45" s="309"/>
      <c r="L45" s="310" t="b">
        <v>1</v>
      </c>
      <c r="M45" s="311" t="b">
        <v>1</v>
      </c>
      <c r="N45" s="316" t="b">
        <v>0</v>
      </c>
      <c r="O45" s="311" t="b">
        <v>1</v>
      </c>
      <c r="P45" s="302"/>
      <c r="Q45" s="309" t="str">
        <f t="array" ref="Q45">IFERROR(INDEX('印量調查區'!G:G, MATCH(A45, '印量調查區'!A:A, 0)), "")</f>
        <v/>
      </c>
      <c r="R45" s="313" t="s">
        <v>3610</v>
      </c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14" t="s">
        <v>3613</v>
      </c>
      <c r="AO45" s="302"/>
      <c r="AP45" s="302"/>
      <c r="AQ45" s="302" t="str">
        <f>IFERROR(__xludf.DUMMYFUNCTION("IF(IFERROR(VLOOKUP(A45, IMPORTRANGE(""https://docs.google.com/spreadsheets/d/1eazy315Oas8TkAoTsdzUl6gNf3VsnwZeSo-bRfkZzOs"", ""工作表1!A:B""), 2, FALSE), """") &lt;&gt; """", ""有縮圖"", ""無縮圖"")"),"無縮圖")</f>
        <v>無縮圖</v>
      </c>
      <c r="AR45" s="314" t="s">
        <v>3613</v>
      </c>
    </row>
    <row r="46" hidden="1">
      <c r="A46" s="301" t="s">
        <v>1146</v>
      </c>
      <c r="B46" s="302"/>
      <c r="C46" s="303" t="s">
        <v>3616</v>
      </c>
      <c r="D46" s="303" t="s">
        <v>3617</v>
      </c>
      <c r="E46" s="303" t="s">
        <v>2740</v>
      </c>
      <c r="F46" s="302"/>
      <c r="G46" s="317" t="s">
        <v>3618</v>
      </c>
      <c r="H46" s="305" t="s">
        <v>34</v>
      </c>
      <c r="I46" s="305" t="s">
        <v>108</v>
      </c>
      <c r="J46" s="301" t="s">
        <v>3619</v>
      </c>
      <c r="K46" s="309"/>
      <c r="L46" s="310" t="b">
        <v>1</v>
      </c>
      <c r="M46" s="311" t="b">
        <v>1</v>
      </c>
      <c r="N46" s="316" t="b">
        <v>0</v>
      </c>
      <c r="O46" s="311" t="b">
        <v>1</v>
      </c>
      <c r="P46" s="302"/>
      <c r="Q46" s="309" t="str">
        <f t="array" ref="Q46">IFERROR(INDEX('印量調查區'!G:G, MATCH(A46, '印量調查區'!A:A, 0)), "")</f>
        <v/>
      </c>
      <c r="R46" s="314" t="s">
        <v>3622</v>
      </c>
      <c r="S46" s="302"/>
      <c r="T46" s="302"/>
      <c r="U46" s="302"/>
      <c r="V46" s="314" t="s">
        <v>3625</v>
      </c>
      <c r="W46" s="302"/>
      <c r="X46" s="302"/>
      <c r="Y46" s="314" t="s">
        <v>2671</v>
      </c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14" t="s">
        <v>3632</v>
      </c>
      <c r="AO46" s="302"/>
      <c r="AP46" s="302"/>
      <c r="AQ46" s="302" t="str">
        <f>IFERROR(__xludf.DUMMYFUNCTION("IF(IFERROR(VLOOKUP(A46, IMPORTRANGE(""https://docs.google.com/spreadsheets/d/1eazy315Oas8TkAoTsdzUl6gNf3VsnwZeSo-bRfkZzOs"", ""工作表1!A:B""), 2, FALSE), """") &lt;&gt; """", ""有縮圖"", ""無縮圖"")"),"無縮圖")</f>
        <v>無縮圖</v>
      </c>
      <c r="AR46" s="302"/>
    </row>
    <row r="47" hidden="1">
      <c r="A47" s="301" t="s">
        <v>1092</v>
      </c>
      <c r="B47" s="301" t="s">
        <v>3634</v>
      </c>
      <c r="C47" s="304"/>
      <c r="D47" s="303" t="s">
        <v>3420</v>
      </c>
      <c r="E47" s="303" t="s">
        <v>3420</v>
      </c>
      <c r="F47" s="305" t="s">
        <v>305</v>
      </c>
      <c r="G47" s="317" t="s">
        <v>3635</v>
      </c>
      <c r="H47" s="302"/>
      <c r="I47" s="305" t="s">
        <v>108</v>
      </c>
      <c r="J47" s="301" t="s">
        <v>3636</v>
      </c>
      <c r="K47" s="309"/>
      <c r="L47" s="310" t="b">
        <v>1</v>
      </c>
      <c r="M47" s="311" t="b">
        <v>1</v>
      </c>
      <c r="N47" s="316" t="b">
        <v>0</v>
      </c>
      <c r="O47" s="316" t="b">
        <v>1</v>
      </c>
      <c r="P47" s="302"/>
      <c r="Q47" s="309" t="str">
        <f t="array" ref="Q47">IFERROR(INDEX('印量調查區'!G:G, MATCH(A47, '印量調查區'!A:A, 0)), "")</f>
        <v/>
      </c>
      <c r="R47" s="302"/>
      <c r="S47" s="302"/>
      <c r="T47" s="313" t="s">
        <v>3639</v>
      </c>
      <c r="U47" s="302"/>
      <c r="V47" s="313" t="s">
        <v>3640</v>
      </c>
      <c r="W47" s="302"/>
      <c r="X47" s="313" t="s">
        <v>3641</v>
      </c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 t="str">
        <f>IFERROR(__xludf.DUMMYFUNCTION("IF(IFERROR(VLOOKUP(A47, IMPORTRANGE(""https://docs.google.com/spreadsheets/d/1eazy315Oas8TkAoTsdzUl6gNf3VsnwZeSo-bRfkZzOs"", ""工作表1!A:B""), 2, FALSE), """") &lt;&gt; """", ""有縮圖"", ""無縮圖"")"),"無縮圖")</f>
        <v>無縮圖</v>
      </c>
      <c r="AR47" s="302"/>
    </row>
    <row r="48" hidden="1">
      <c r="A48" s="301" t="s">
        <v>3644</v>
      </c>
      <c r="B48" s="302"/>
      <c r="C48" s="304"/>
      <c r="D48" s="304" t="s">
        <v>3645</v>
      </c>
      <c r="E48" s="304"/>
      <c r="F48" s="305" t="s">
        <v>144</v>
      </c>
      <c r="G48" s="110" t="s">
        <v>3050</v>
      </c>
      <c r="H48" s="305" t="s">
        <v>3649</v>
      </c>
      <c r="I48" s="305" t="s">
        <v>108</v>
      </c>
      <c r="J48" s="301" t="s">
        <v>3651</v>
      </c>
      <c r="K48" s="309"/>
      <c r="L48" s="310" t="b">
        <v>1</v>
      </c>
      <c r="M48" s="311" t="b">
        <v>1</v>
      </c>
      <c r="N48" s="316" t="b">
        <v>0</v>
      </c>
      <c r="O48" s="311" t="b">
        <v>1</v>
      </c>
      <c r="P48" s="302"/>
      <c r="Q48" s="309" t="str">
        <f t="array" ref="Q48">IFERROR(INDEX('印量調查區'!G:G, MATCH(A48, '印量調查區'!A:A, 0)), "")</f>
        <v/>
      </c>
      <c r="R48" s="319" t="s">
        <v>3658</v>
      </c>
      <c r="S48" s="304"/>
      <c r="T48" s="319" t="s">
        <v>3661</v>
      </c>
      <c r="U48" s="304"/>
      <c r="V48" s="319" t="s">
        <v>3665</v>
      </c>
      <c r="W48" s="304"/>
      <c r="X48" s="304"/>
      <c r="Y48" s="304"/>
      <c r="Z48" s="304"/>
      <c r="AA48" s="304"/>
      <c r="AB48" s="304"/>
      <c r="AC48" s="304"/>
      <c r="AD48" s="319" t="s">
        <v>3670</v>
      </c>
      <c r="AE48" s="304"/>
      <c r="AF48" s="304"/>
      <c r="AG48" s="304"/>
      <c r="AH48" s="304"/>
      <c r="AI48" s="304"/>
      <c r="AJ48" s="304"/>
      <c r="AK48" s="319" t="s">
        <v>3673</v>
      </c>
      <c r="AL48" s="304"/>
      <c r="AM48" s="302"/>
      <c r="AN48" s="314" t="s">
        <v>3674</v>
      </c>
      <c r="AO48" s="304"/>
      <c r="AP48" s="302"/>
      <c r="AQ48" s="302" t="str">
        <f>IFERROR(__xludf.DUMMYFUNCTION("IF(IFERROR(VLOOKUP(A48, IMPORTRANGE(""https://docs.google.com/spreadsheets/d/1eazy315Oas8TkAoTsdzUl6gNf3VsnwZeSo-bRfkZzOs"", ""工作表1!A:B""), 2, FALSE), """") &lt;&gt; """", ""有縮圖"", ""無縮圖"")"),"無縮圖")</f>
        <v>無縮圖</v>
      </c>
      <c r="AR48" s="302"/>
    </row>
    <row r="49">
      <c r="A49" s="301" t="s">
        <v>3677</v>
      </c>
      <c r="B49" s="302"/>
      <c r="C49" s="303" t="s">
        <v>2924</v>
      </c>
      <c r="D49" s="304"/>
      <c r="E49" s="304"/>
      <c r="F49" s="305" t="s">
        <v>144</v>
      </c>
      <c r="G49" s="110" t="s">
        <v>3050</v>
      </c>
      <c r="H49" s="305" t="s">
        <v>35</v>
      </c>
      <c r="I49" s="305" t="s">
        <v>108</v>
      </c>
      <c r="J49" s="301" t="s">
        <v>3678</v>
      </c>
      <c r="K49" s="309"/>
      <c r="L49" s="310" t="b">
        <v>1</v>
      </c>
      <c r="M49" s="311" t="b">
        <v>1</v>
      </c>
      <c r="N49" s="316" t="b">
        <v>0</v>
      </c>
      <c r="O49" s="311" t="b">
        <v>1</v>
      </c>
      <c r="P49" s="302"/>
      <c r="Q49" s="309" t="str">
        <f t="array" ref="Q49">IFERROR(INDEX('印量調查區'!G:G, MATCH(A49, '印量調查區'!A:A, 0)), "")</f>
        <v/>
      </c>
      <c r="R49" s="314" t="s">
        <v>3680</v>
      </c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14" t="s">
        <v>3687</v>
      </c>
      <c r="AO49" s="302"/>
      <c r="AP49" s="302"/>
      <c r="AQ49" s="302" t="str">
        <f>IFERROR(__xludf.DUMMYFUNCTION("IF(IFERROR(VLOOKUP(A49, IMPORTRANGE(""https://docs.google.com/spreadsheets/d/1eazy315Oas8TkAoTsdzUl6gNf3VsnwZeSo-bRfkZzOs"", ""工作表1!A:B""), 2, FALSE), """") &lt;&gt; """", ""有縮圖"", ""無縮圖"")"),"無縮圖")</f>
        <v>無縮圖</v>
      </c>
      <c r="AR49" s="302"/>
    </row>
    <row r="50" hidden="1">
      <c r="A50" s="301" t="s">
        <v>1550</v>
      </c>
      <c r="B50" s="301" t="s">
        <v>3692</v>
      </c>
      <c r="C50" s="303" t="s">
        <v>1927</v>
      </c>
      <c r="D50" s="303" t="s">
        <v>3693</v>
      </c>
      <c r="E50" s="303" t="s">
        <v>3694</v>
      </c>
      <c r="F50" s="305" t="s">
        <v>144</v>
      </c>
      <c r="G50" s="110" t="s">
        <v>3050</v>
      </c>
      <c r="H50" s="305" t="s">
        <v>47</v>
      </c>
      <c r="I50" s="305" t="s">
        <v>108</v>
      </c>
      <c r="J50" s="301" t="s">
        <v>3695</v>
      </c>
      <c r="K50" s="309"/>
      <c r="L50" s="310" t="b">
        <v>1</v>
      </c>
      <c r="M50" s="311" t="b">
        <v>1</v>
      </c>
      <c r="N50" s="316" t="b">
        <v>0</v>
      </c>
      <c r="O50" s="311" t="b">
        <v>1</v>
      </c>
      <c r="P50" s="302"/>
      <c r="Q50" s="309" t="str">
        <f t="array" ref="Q50">IFERROR(INDEX('印量調查區'!G:G, MATCH(A50, '印量調查區'!A:A, 0)), "")</f>
        <v/>
      </c>
      <c r="R50" s="313" t="s">
        <v>3699</v>
      </c>
      <c r="S50" s="302"/>
      <c r="T50" s="302"/>
      <c r="U50" s="302"/>
      <c r="V50" s="313" t="s">
        <v>3702</v>
      </c>
      <c r="W50" s="302"/>
      <c r="X50" s="302"/>
      <c r="Y50" s="313" t="s">
        <v>3704</v>
      </c>
      <c r="Z50" s="302"/>
      <c r="AA50" s="302"/>
      <c r="AB50" s="302"/>
      <c r="AC50" s="302"/>
      <c r="AD50" s="313" t="s">
        <v>3705</v>
      </c>
      <c r="AE50" s="302"/>
      <c r="AF50" s="302"/>
      <c r="AG50" s="302"/>
      <c r="AH50" s="302"/>
      <c r="AI50" s="302"/>
      <c r="AJ50" s="302"/>
      <c r="AK50" s="302"/>
      <c r="AL50" s="302"/>
      <c r="AM50" s="302"/>
      <c r="AN50" s="314" t="s">
        <v>3706</v>
      </c>
      <c r="AO50" s="314" t="s">
        <v>3708</v>
      </c>
      <c r="AP50" s="302"/>
      <c r="AQ50" s="302" t="str">
        <f>IFERROR(__xludf.DUMMYFUNCTION("IF(IFERROR(VLOOKUP(A50, IMPORTRANGE(""https://docs.google.com/spreadsheets/d/1eazy315Oas8TkAoTsdzUl6gNf3VsnwZeSo-bRfkZzOs"", ""工作表1!A:B""), 2, FALSE), """") &lt;&gt; """", ""有縮圖"", ""無縮圖"")"),"無縮圖")</f>
        <v>無縮圖</v>
      </c>
      <c r="AR50" s="302"/>
    </row>
    <row r="51" hidden="1">
      <c r="A51" s="301" t="s">
        <v>1774</v>
      </c>
      <c r="B51" s="301" t="s">
        <v>3712</v>
      </c>
      <c r="C51" s="303" t="s">
        <v>1115</v>
      </c>
      <c r="D51" s="304"/>
      <c r="E51" s="304"/>
      <c r="F51" s="304" t="s">
        <v>144</v>
      </c>
      <c r="G51" s="110" t="s">
        <v>3050</v>
      </c>
      <c r="H51" s="305" t="s">
        <v>34</v>
      </c>
      <c r="I51" s="305" t="s">
        <v>108</v>
      </c>
      <c r="J51" s="301" t="s">
        <v>3713</v>
      </c>
      <c r="K51" s="309"/>
      <c r="L51" s="310" t="b">
        <v>1</v>
      </c>
      <c r="M51" s="311" t="b">
        <v>1</v>
      </c>
      <c r="N51" s="316" t="b">
        <v>0</v>
      </c>
      <c r="O51" s="311" t="b">
        <v>1</v>
      </c>
      <c r="P51" s="302"/>
      <c r="Q51" s="309" t="str">
        <f t="array" ref="Q51">IFERROR(INDEX('印量調查區'!G:G, MATCH(A51, '印量調查區'!A:A, 0)), "")</f>
        <v/>
      </c>
      <c r="R51" s="314" t="s">
        <v>3715</v>
      </c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14" t="s">
        <v>3718</v>
      </c>
      <c r="AO51" s="302"/>
      <c r="AP51" s="302"/>
      <c r="AQ51" s="302" t="str">
        <f>IFERROR(__xludf.DUMMYFUNCTION("IF(IFERROR(VLOOKUP(A51, IMPORTRANGE(""https://docs.google.com/spreadsheets/d/1eazy315Oas8TkAoTsdzUl6gNf3VsnwZeSo-bRfkZzOs"", ""工作表1!A:B""), 2, FALSE), """") &lt;&gt; """", ""有縮圖"", ""無縮圖"")"),"無縮圖")</f>
        <v>無縮圖</v>
      </c>
      <c r="AR51" s="302"/>
    </row>
    <row r="52">
      <c r="A52" s="301" t="s">
        <v>3721</v>
      </c>
      <c r="B52" s="302"/>
      <c r="C52" s="303" t="s">
        <v>2922</v>
      </c>
      <c r="D52" s="304"/>
      <c r="E52" s="303" t="s">
        <v>3568</v>
      </c>
      <c r="F52" s="305" t="s">
        <v>144</v>
      </c>
      <c r="G52" s="110" t="s">
        <v>3050</v>
      </c>
      <c r="H52" s="305" t="s">
        <v>35</v>
      </c>
      <c r="I52" s="305" t="s">
        <v>108</v>
      </c>
      <c r="J52" s="301" t="s">
        <v>3725</v>
      </c>
      <c r="K52" s="309"/>
      <c r="L52" s="310" t="b">
        <v>1</v>
      </c>
      <c r="M52" s="311" t="b">
        <v>1</v>
      </c>
      <c r="N52" s="316" t="b">
        <v>0</v>
      </c>
      <c r="O52" s="311" t="b">
        <v>1</v>
      </c>
      <c r="P52" s="302"/>
      <c r="Q52" s="309" t="str">
        <f t="array" ref="Q52">IFERROR(INDEX('印量調查區'!G:G, MATCH(A52, '印量調查區'!A:A, 0)), "")</f>
        <v/>
      </c>
      <c r="R52" s="313" t="s">
        <v>3730</v>
      </c>
      <c r="S52" s="313" t="s">
        <v>3731</v>
      </c>
      <c r="T52" s="302"/>
      <c r="U52" s="302"/>
      <c r="V52" s="313" t="s">
        <v>3732</v>
      </c>
      <c r="W52" s="302"/>
      <c r="X52" s="302"/>
      <c r="Y52" s="313" t="s">
        <v>3733</v>
      </c>
      <c r="Z52" s="302"/>
      <c r="AA52" s="302"/>
      <c r="AB52" s="302"/>
      <c r="AC52" s="302"/>
      <c r="AD52" s="313" t="s">
        <v>3735</v>
      </c>
      <c r="AE52" s="302"/>
      <c r="AF52" s="302"/>
      <c r="AG52" s="302"/>
      <c r="AH52" s="302"/>
      <c r="AI52" s="302"/>
      <c r="AJ52" s="302"/>
      <c r="AK52" s="302"/>
      <c r="AL52" s="302"/>
      <c r="AM52" s="302"/>
      <c r="AN52" s="314" t="s">
        <v>3739</v>
      </c>
      <c r="AO52" s="314" t="s">
        <v>3743</v>
      </c>
      <c r="AP52" s="302"/>
      <c r="AQ52" s="302" t="str">
        <f>IFERROR(__xludf.DUMMYFUNCTION("IF(IFERROR(VLOOKUP(A52, IMPORTRANGE(""https://docs.google.com/spreadsheets/d/1eazy315Oas8TkAoTsdzUl6gNf3VsnwZeSo-bRfkZzOs"", ""工作表1!A:B""), 2, FALSE), """") &lt;&gt; """", ""有縮圖"", ""無縮圖"")"),"有縮圖")</f>
        <v>有縮圖</v>
      </c>
      <c r="AR52" s="302"/>
    </row>
    <row r="53" hidden="1">
      <c r="A53" s="301" t="s">
        <v>653</v>
      </c>
      <c r="B53" s="302"/>
      <c r="C53" s="303" t="s">
        <v>1930</v>
      </c>
      <c r="D53" s="303" t="s">
        <v>1930</v>
      </c>
      <c r="E53" s="304"/>
      <c r="F53" s="305" t="s">
        <v>144</v>
      </c>
      <c r="G53" s="110" t="s">
        <v>3050</v>
      </c>
      <c r="H53" s="305" t="s">
        <v>34</v>
      </c>
      <c r="I53" s="305" t="s">
        <v>108</v>
      </c>
      <c r="J53" s="301" t="s">
        <v>3749</v>
      </c>
      <c r="K53" s="309"/>
      <c r="L53" s="310" t="b">
        <v>1</v>
      </c>
      <c r="M53" s="311" t="b">
        <v>1</v>
      </c>
      <c r="N53" s="316" t="b">
        <v>0</v>
      </c>
      <c r="O53" s="311" t="b">
        <v>0</v>
      </c>
      <c r="P53" s="302"/>
      <c r="Q53" s="309" t="str">
        <f t="array" ref="Q53">IFERROR(INDEX('印量調查區'!G:G, MATCH(A53, '印量調查區'!A:A, 0)), "")</f>
        <v/>
      </c>
      <c r="R53" s="313" t="s">
        <v>3751</v>
      </c>
      <c r="S53" s="302"/>
      <c r="T53" s="302"/>
      <c r="U53" s="302"/>
      <c r="V53" s="313" t="s">
        <v>3752</v>
      </c>
      <c r="W53" s="302"/>
      <c r="X53" s="302"/>
      <c r="Y53" s="313" t="s">
        <v>3754</v>
      </c>
      <c r="Z53" s="302"/>
      <c r="AA53" s="302"/>
      <c r="AB53" s="302"/>
      <c r="AC53" s="302"/>
      <c r="AD53" s="313" t="s">
        <v>3756</v>
      </c>
      <c r="AE53" s="302"/>
      <c r="AF53" s="302"/>
      <c r="AG53" s="302"/>
      <c r="AH53" s="302"/>
      <c r="AI53" s="302"/>
      <c r="AJ53" s="302"/>
      <c r="AK53" s="302"/>
      <c r="AL53" s="302"/>
      <c r="AM53" s="302"/>
      <c r="AN53" s="314" t="s">
        <v>3757</v>
      </c>
      <c r="AO53" s="302"/>
      <c r="AP53" s="302"/>
      <c r="AQ53" s="302" t="str">
        <f>IFERROR(__xludf.DUMMYFUNCTION("IF(IFERROR(VLOOKUP(A53, IMPORTRANGE(""https://docs.google.com/spreadsheets/d/1eazy315Oas8TkAoTsdzUl6gNf3VsnwZeSo-bRfkZzOs"", ""工作表1!A:B""), 2, FALSE), """") &lt;&gt; """", ""有縮圖"", ""無縮圖"")"),"無縮圖")</f>
        <v>無縮圖</v>
      </c>
      <c r="AR53" s="302"/>
    </row>
    <row r="54" hidden="1">
      <c r="A54" s="301" t="s">
        <v>676</v>
      </c>
      <c r="B54" s="301" t="s">
        <v>3759</v>
      </c>
      <c r="C54" s="303" t="s">
        <v>3152</v>
      </c>
      <c r="D54" s="303" t="s">
        <v>3152</v>
      </c>
      <c r="E54" s="304"/>
      <c r="F54" s="305" t="s">
        <v>144</v>
      </c>
      <c r="G54" s="317" t="s">
        <v>3050</v>
      </c>
      <c r="H54" s="305" t="s">
        <v>47</v>
      </c>
      <c r="I54" s="305" t="s">
        <v>108</v>
      </c>
      <c r="J54" s="301" t="s">
        <v>3761</v>
      </c>
      <c r="K54" s="309"/>
      <c r="L54" s="310" t="b">
        <v>1</v>
      </c>
      <c r="M54" s="311" t="b">
        <v>1</v>
      </c>
      <c r="N54" s="316" t="b">
        <v>0</v>
      </c>
      <c r="O54" s="311" t="b">
        <v>0</v>
      </c>
      <c r="P54" s="302"/>
      <c r="Q54" s="309" t="str">
        <f t="array" ref="Q54">IFERROR(INDEX('印量調查區'!G:G, MATCH(A54, '印量調查區'!A:A, 0)), "")</f>
        <v/>
      </c>
      <c r="R54" s="313" t="s">
        <v>3763</v>
      </c>
      <c r="S54" s="302"/>
      <c r="T54" s="302"/>
      <c r="U54" s="302"/>
      <c r="V54" s="313" t="s">
        <v>3765</v>
      </c>
      <c r="W54" s="313" t="s">
        <v>3766</v>
      </c>
      <c r="X54" s="302"/>
      <c r="Y54" s="313" t="s">
        <v>3767</v>
      </c>
      <c r="Z54" s="313" t="s">
        <v>3768</v>
      </c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14" t="s">
        <v>3769</v>
      </c>
      <c r="AO54" s="314" t="s">
        <v>3774</v>
      </c>
      <c r="AP54" s="302"/>
      <c r="AQ54" s="302" t="str">
        <f>IFERROR(__xludf.DUMMYFUNCTION("IF(IFERROR(VLOOKUP(A54, IMPORTRANGE(""https://docs.google.com/spreadsheets/d/1eazy315Oas8TkAoTsdzUl6gNf3VsnwZeSo-bRfkZzOs"", ""工作表1!A:B""), 2, FALSE), """") &lt;&gt; """", ""有縮圖"", ""無縮圖"")"),"有縮圖")</f>
        <v>有縮圖</v>
      </c>
      <c r="AR54" s="302"/>
    </row>
    <row r="55" hidden="1">
      <c r="A55" s="301" t="s">
        <v>3778</v>
      </c>
      <c r="B55" s="302"/>
      <c r="C55" s="303" t="s">
        <v>3779</v>
      </c>
      <c r="D55" s="303" t="s">
        <v>3781</v>
      </c>
      <c r="E55" s="304"/>
      <c r="F55" s="305" t="s">
        <v>144</v>
      </c>
      <c r="G55" s="110" t="s">
        <v>3783</v>
      </c>
      <c r="H55" s="305" t="s">
        <v>34</v>
      </c>
      <c r="I55" s="305" t="s">
        <v>108</v>
      </c>
      <c r="J55" s="301" t="s">
        <v>3784</v>
      </c>
      <c r="K55" s="309"/>
      <c r="L55" s="310" t="b">
        <v>1</v>
      </c>
      <c r="M55" s="311" t="b">
        <v>1</v>
      </c>
      <c r="N55" s="316" t="b">
        <v>0</v>
      </c>
      <c r="O55" s="311" t="b">
        <v>1</v>
      </c>
      <c r="P55" s="302"/>
      <c r="Q55" s="309" t="str">
        <f t="array" ref="Q55">IFERROR(INDEX('印量調查區'!G:G, MATCH(A55, '印量調查區'!A:A, 0)), "")</f>
        <v/>
      </c>
      <c r="R55" s="319" t="s">
        <v>3785</v>
      </c>
      <c r="S55" s="304"/>
      <c r="T55" s="304"/>
      <c r="U55" s="304"/>
      <c r="V55" s="304"/>
      <c r="W55" s="304"/>
      <c r="X55" s="304"/>
      <c r="Y55" s="319" t="s">
        <v>3788</v>
      </c>
      <c r="Z55" s="304"/>
      <c r="AA55" s="304"/>
      <c r="AB55" s="304"/>
      <c r="AC55" s="304"/>
      <c r="AD55" s="304"/>
      <c r="AE55" s="304"/>
      <c r="AF55" s="304"/>
      <c r="AG55" s="304"/>
      <c r="AH55" s="304"/>
      <c r="AI55" s="304"/>
      <c r="AJ55" s="304"/>
      <c r="AK55" s="304"/>
      <c r="AL55" s="304"/>
      <c r="AM55" s="302"/>
      <c r="AN55" s="314" t="s">
        <v>3792</v>
      </c>
      <c r="AO55" s="304"/>
      <c r="AP55" s="302"/>
      <c r="AQ55" s="302" t="str">
        <f>IFERROR(__xludf.DUMMYFUNCTION("IF(IFERROR(VLOOKUP(A55, IMPORTRANGE(""https://docs.google.com/spreadsheets/d/1eazy315Oas8TkAoTsdzUl6gNf3VsnwZeSo-bRfkZzOs"", ""工作表1!A:B""), 2, FALSE), """") &lt;&gt; """", ""有縮圖"", ""無縮圖"")"),"無縮圖")</f>
        <v>無縮圖</v>
      </c>
      <c r="AR55" s="302"/>
    </row>
    <row r="56" hidden="1">
      <c r="A56" s="301" t="s">
        <v>1475</v>
      </c>
      <c r="B56" s="302"/>
      <c r="C56" s="304"/>
      <c r="D56" s="303" t="s">
        <v>2064</v>
      </c>
      <c r="E56" s="303" t="s">
        <v>2064</v>
      </c>
      <c r="F56" s="305" t="s">
        <v>3794</v>
      </c>
      <c r="G56" s="317" t="s">
        <v>3795</v>
      </c>
      <c r="H56" s="302"/>
      <c r="I56" s="305" t="s">
        <v>108</v>
      </c>
      <c r="J56" s="302"/>
      <c r="K56" s="309"/>
      <c r="L56" s="310" t="b">
        <v>1</v>
      </c>
      <c r="M56" s="311" t="b">
        <v>1</v>
      </c>
      <c r="N56" s="316" t="b">
        <v>0</v>
      </c>
      <c r="O56" s="316" t="b">
        <v>0</v>
      </c>
      <c r="P56" s="302"/>
      <c r="Q56" s="309" t="str">
        <f t="array" ref="Q56">IFERROR(INDEX('印量調查區'!G:G, MATCH(A56, '印量調查區'!A:A, 0)), "")</f>
        <v/>
      </c>
      <c r="R56" s="313" t="s">
        <v>3798</v>
      </c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 t="str">
        <f>IFERROR(__xludf.DUMMYFUNCTION("IF(IFERROR(VLOOKUP(A56, IMPORTRANGE(""https://docs.google.com/spreadsheets/d/1eazy315Oas8TkAoTsdzUl6gNf3VsnwZeSo-bRfkZzOs"", ""工作表1!A:B""), 2, FALSE), """") &lt;&gt; """", ""有縮圖"", ""無縮圖"")"),"無縮圖")</f>
        <v>無縮圖</v>
      </c>
      <c r="AR56" s="302"/>
    </row>
    <row r="57" hidden="1">
      <c r="A57" s="301" t="s">
        <v>3803</v>
      </c>
      <c r="B57" s="301" t="s">
        <v>3804</v>
      </c>
      <c r="C57" s="304"/>
      <c r="D57" s="303" t="s">
        <v>2083</v>
      </c>
      <c r="E57" s="303" t="s">
        <v>2083</v>
      </c>
      <c r="F57" s="305" t="s">
        <v>3805</v>
      </c>
      <c r="G57" s="317" t="s">
        <v>3795</v>
      </c>
      <c r="H57" s="302"/>
      <c r="I57" s="305" t="s">
        <v>108</v>
      </c>
      <c r="J57" s="302"/>
      <c r="K57" s="309"/>
      <c r="L57" s="310" t="b">
        <v>1</v>
      </c>
      <c r="M57" s="311" t="b">
        <v>1</v>
      </c>
      <c r="N57" s="316" t="b">
        <v>0</v>
      </c>
      <c r="O57" s="316" t="b">
        <v>1</v>
      </c>
      <c r="P57" s="302"/>
      <c r="Q57" s="309" t="str">
        <f t="array" ref="Q57">IFERROR(INDEX('印量調查區'!G:G, MATCH(A57, '印量調查區'!A:A, 0)), "")</f>
        <v/>
      </c>
      <c r="R57" s="302"/>
      <c r="S57" s="302"/>
      <c r="T57" s="302"/>
      <c r="U57" s="302"/>
      <c r="V57" s="313" t="s">
        <v>3808</v>
      </c>
      <c r="W57" s="302"/>
      <c r="X57" s="302"/>
      <c r="Y57" s="313" t="s">
        <v>3810</v>
      </c>
      <c r="Z57" s="302"/>
      <c r="AA57" s="302"/>
      <c r="AB57" s="302"/>
      <c r="AC57" s="302"/>
      <c r="AD57" s="313" t="s">
        <v>3811</v>
      </c>
      <c r="AE57" s="302"/>
      <c r="AF57" s="302"/>
      <c r="AG57" s="302"/>
      <c r="AH57" s="302"/>
      <c r="AI57" s="302"/>
      <c r="AJ57" s="313" t="s">
        <v>3812</v>
      </c>
      <c r="AK57" s="313" t="s">
        <v>3813</v>
      </c>
      <c r="AL57" s="302"/>
      <c r="AM57" s="302"/>
      <c r="AN57" s="302"/>
      <c r="AO57" s="302"/>
      <c r="AP57" s="302"/>
      <c r="AQ57" s="302" t="str">
        <f>IFERROR(__xludf.DUMMYFUNCTION("IF(IFERROR(VLOOKUP(A57, IMPORTRANGE(""https://docs.google.com/spreadsheets/d/1eazy315Oas8TkAoTsdzUl6gNf3VsnwZeSo-bRfkZzOs"", ""工作表1!A:B""), 2, FALSE), """") &lt;&gt; """", ""有縮圖"", ""無縮圖"")"),"無縮圖")</f>
        <v>無縮圖</v>
      </c>
      <c r="AR57" s="302"/>
    </row>
    <row r="58" hidden="1">
      <c r="A58" s="301" t="s">
        <v>3814</v>
      </c>
      <c r="B58" s="302"/>
      <c r="C58" s="303" t="s">
        <v>2068</v>
      </c>
      <c r="D58" s="303" t="s">
        <v>2068</v>
      </c>
      <c r="E58" s="304"/>
      <c r="F58" s="305" t="s">
        <v>225</v>
      </c>
      <c r="G58" s="317" t="s">
        <v>3795</v>
      </c>
      <c r="H58" s="302"/>
      <c r="I58" s="305" t="s">
        <v>108</v>
      </c>
      <c r="J58" s="301" t="s">
        <v>3816</v>
      </c>
      <c r="K58" s="309"/>
      <c r="L58" s="310" t="b">
        <v>1</v>
      </c>
      <c r="M58" s="311" t="b">
        <v>1</v>
      </c>
      <c r="N58" s="316" t="b">
        <v>0</v>
      </c>
      <c r="O58" s="311" t="b">
        <v>0</v>
      </c>
      <c r="P58" s="302"/>
      <c r="Q58" s="309" t="str">
        <f t="array" ref="Q58">IFERROR(INDEX('印量調查區'!G:G, MATCH(A58, '印量調查區'!A:A, 0)), "")</f>
        <v/>
      </c>
      <c r="R58" s="302"/>
      <c r="S58" s="302"/>
      <c r="T58" s="302"/>
      <c r="U58" s="302"/>
      <c r="V58" s="313" t="s">
        <v>3819</v>
      </c>
      <c r="W58" s="302"/>
      <c r="X58" s="302"/>
      <c r="Y58" s="302"/>
      <c r="Z58" s="302"/>
      <c r="AA58" s="302"/>
      <c r="AB58" s="302"/>
      <c r="AC58" s="302"/>
      <c r="AD58" s="302"/>
      <c r="AE58" s="313" t="s">
        <v>3820</v>
      </c>
      <c r="AF58" s="302"/>
      <c r="AG58" s="302"/>
      <c r="AH58" s="302"/>
      <c r="AI58" s="302"/>
      <c r="AJ58" s="302"/>
      <c r="AK58" s="302"/>
      <c r="AL58" s="302"/>
      <c r="AM58" s="302"/>
      <c r="AN58" s="314" t="s">
        <v>3821</v>
      </c>
      <c r="AO58" s="302"/>
      <c r="AP58" s="302"/>
      <c r="AQ58" s="302" t="str">
        <f>IFERROR(__xludf.DUMMYFUNCTION("IF(IFERROR(VLOOKUP(A58, IMPORTRANGE(""https://docs.google.com/spreadsheets/d/1eazy315Oas8TkAoTsdzUl6gNf3VsnwZeSo-bRfkZzOs"", ""工作表1!A:B""), 2, FALSE), """") &lt;&gt; """", ""有縮圖"", ""無縮圖"")"),"無縮圖")</f>
        <v>無縮圖</v>
      </c>
      <c r="AR58" s="302"/>
    </row>
    <row r="59" hidden="1">
      <c r="A59" s="301" t="s">
        <v>3824</v>
      </c>
      <c r="B59" s="302"/>
      <c r="C59" s="304"/>
      <c r="D59" s="303" t="s">
        <v>3825</v>
      </c>
      <c r="E59" s="303" t="s">
        <v>3825</v>
      </c>
      <c r="F59" s="305" t="s">
        <v>225</v>
      </c>
      <c r="G59" s="317" t="s">
        <v>3795</v>
      </c>
      <c r="H59" s="302"/>
      <c r="I59" s="305" t="s">
        <v>108</v>
      </c>
      <c r="J59" s="302"/>
      <c r="K59" s="309"/>
      <c r="L59" s="310" t="b">
        <v>1</v>
      </c>
      <c r="M59" s="311" t="b">
        <v>1</v>
      </c>
      <c r="N59" s="316" t="b">
        <v>1</v>
      </c>
      <c r="O59" s="316" t="b">
        <v>0</v>
      </c>
      <c r="P59" s="302"/>
      <c r="Q59" s="309" t="str">
        <f t="array" ref="Q59">IFERROR(INDEX('印量調查區'!G:G, MATCH(A59, '印量調查區'!A:A, 0)), "")</f>
        <v/>
      </c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13" t="s">
        <v>3826</v>
      </c>
      <c r="AK59" s="302"/>
      <c r="AL59" s="302"/>
      <c r="AM59" s="302"/>
      <c r="AN59" s="302"/>
      <c r="AO59" s="302"/>
      <c r="AP59" s="302"/>
      <c r="AQ59" s="302" t="str">
        <f>IFERROR(__xludf.DUMMYFUNCTION("IF(IFERROR(VLOOKUP(A59, IMPORTRANGE(""https://docs.google.com/spreadsheets/d/1eazy315Oas8TkAoTsdzUl6gNf3VsnwZeSo-bRfkZzOs"", ""工作表1!A:B""), 2, FALSE), """") &lt;&gt; """", ""有縮圖"", ""無縮圖"")"),"無縮圖")</f>
        <v>無縮圖</v>
      </c>
      <c r="AR59" s="302"/>
    </row>
    <row r="60" hidden="1">
      <c r="A60" s="301" t="s">
        <v>3828</v>
      </c>
      <c r="B60" s="302"/>
      <c r="C60" s="303" t="s">
        <v>2080</v>
      </c>
      <c r="D60" s="303" t="s">
        <v>2066</v>
      </c>
      <c r="E60" s="304"/>
      <c r="F60" s="305" t="s">
        <v>225</v>
      </c>
      <c r="G60" s="317" t="s">
        <v>3795</v>
      </c>
      <c r="H60" s="305" t="s">
        <v>34</v>
      </c>
      <c r="I60" s="305" t="s">
        <v>108</v>
      </c>
      <c r="J60" s="301" t="s">
        <v>3829</v>
      </c>
      <c r="K60" s="309"/>
      <c r="L60" s="310" t="b">
        <v>1</v>
      </c>
      <c r="M60" s="311" t="b">
        <v>1</v>
      </c>
      <c r="N60" s="316" t="b">
        <v>1</v>
      </c>
      <c r="O60" s="311" t="b">
        <v>0</v>
      </c>
      <c r="P60" s="302"/>
      <c r="Q60" s="309" t="str">
        <f t="array" ref="Q60">IFERROR(INDEX('印量調查區'!G:G, MATCH(A60, '印量調查區'!A:A, 0)), "")</f>
        <v/>
      </c>
      <c r="R60" s="313" t="s">
        <v>3831</v>
      </c>
      <c r="S60" s="302"/>
      <c r="T60" s="302"/>
      <c r="U60" s="302"/>
      <c r="V60" s="314" t="s">
        <v>3832</v>
      </c>
      <c r="W60" s="302"/>
      <c r="X60" s="302"/>
      <c r="Y60" s="302"/>
      <c r="Z60" s="302"/>
      <c r="AA60" s="302"/>
      <c r="AB60" s="302"/>
      <c r="AC60" s="302"/>
      <c r="AD60" s="314" t="s">
        <v>3833</v>
      </c>
      <c r="AE60" s="302"/>
      <c r="AF60" s="302"/>
      <c r="AG60" s="302"/>
      <c r="AH60" s="302"/>
      <c r="AI60" s="302"/>
      <c r="AJ60" s="314" t="s">
        <v>3834</v>
      </c>
      <c r="AK60" s="302"/>
      <c r="AL60" s="302"/>
      <c r="AM60" s="302"/>
      <c r="AN60" s="314" t="s">
        <v>3836</v>
      </c>
      <c r="AO60" s="302"/>
      <c r="AP60" s="302"/>
      <c r="AQ60" s="302" t="str">
        <f>IFERROR(__xludf.DUMMYFUNCTION("IF(IFERROR(VLOOKUP(A60, IMPORTRANGE(""https://docs.google.com/spreadsheets/d/1eazy315Oas8TkAoTsdzUl6gNf3VsnwZeSo-bRfkZzOs"", ""工作表1!A:B""), 2, FALSE), """") &lt;&gt; """", ""有縮圖"", ""無縮圖"")"),"無縮圖")</f>
        <v>無縮圖</v>
      </c>
      <c r="AR60" s="302"/>
    </row>
    <row r="61" hidden="1">
      <c r="A61" s="301" t="s">
        <v>3838</v>
      </c>
      <c r="B61" s="302"/>
      <c r="C61" s="304"/>
      <c r="D61" s="304"/>
      <c r="E61" s="303" t="s">
        <v>3839</v>
      </c>
      <c r="F61" s="305" t="s">
        <v>225</v>
      </c>
      <c r="G61" s="317" t="s">
        <v>3795</v>
      </c>
      <c r="H61" s="302"/>
      <c r="I61" s="305" t="s">
        <v>108</v>
      </c>
      <c r="J61" s="302"/>
      <c r="K61" s="309"/>
      <c r="L61" s="310" t="b">
        <v>1</v>
      </c>
      <c r="M61" s="311" t="b">
        <v>1</v>
      </c>
      <c r="N61" s="316" t="b">
        <v>0</v>
      </c>
      <c r="O61" s="316" t="b">
        <v>0</v>
      </c>
      <c r="P61" s="302"/>
      <c r="Q61" s="309" t="str">
        <f t="array" ref="Q61">IFERROR(INDEX('印量調查區'!G:G, MATCH(A61, '印量調查區'!A:A, 0)), "")</f>
        <v/>
      </c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2"/>
      <c r="AE61" s="302"/>
      <c r="AF61" s="302"/>
      <c r="AG61" s="302"/>
      <c r="AH61" s="302"/>
      <c r="AI61" s="302"/>
      <c r="AJ61" s="314" t="s">
        <v>3842</v>
      </c>
      <c r="AK61" s="302"/>
      <c r="AL61" s="302"/>
      <c r="AM61" s="302"/>
      <c r="AN61" s="302"/>
      <c r="AO61" s="302"/>
      <c r="AP61" s="302"/>
      <c r="AQ61" s="302" t="str">
        <f>IFERROR(__xludf.DUMMYFUNCTION("IF(IFERROR(VLOOKUP(A61, IMPORTRANGE(""https://docs.google.com/spreadsheets/d/1eazy315Oas8TkAoTsdzUl6gNf3VsnwZeSo-bRfkZzOs"", ""工作表1!A:B""), 2, FALSE), """") &lt;&gt; """", ""有縮圖"", ""無縮圖"")"),"無縮圖")</f>
        <v>無縮圖</v>
      </c>
      <c r="AR61" s="302"/>
    </row>
    <row r="62" hidden="1">
      <c r="A62" s="301" t="s">
        <v>950</v>
      </c>
      <c r="B62" s="302"/>
      <c r="C62" s="303" t="s">
        <v>106</v>
      </c>
      <c r="D62" s="303" t="s">
        <v>106</v>
      </c>
      <c r="E62" s="304"/>
      <c r="F62" s="305" t="s">
        <v>225</v>
      </c>
      <c r="G62" s="317" t="s">
        <v>3795</v>
      </c>
      <c r="H62" s="305" t="s">
        <v>34</v>
      </c>
      <c r="I62" s="305" t="s">
        <v>108</v>
      </c>
      <c r="J62" s="302"/>
      <c r="K62" s="309"/>
      <c r="L62" s="310" t="b">
        <v>1</v>
      </c>
      <c r="M62" s="311" t="b">
        <v>1</v>
      </c>
      <c r="N62" s="311" t="b">
        <v>0</v>
      </c>
      <c r="O62" s="316" t="b">
        <v>1</v>
      </c>
      <c r="P62" s="313" t="s">
        <v>410</v>
      </c>
      <c r="Q62" s="309" t="str">
        <f t="array" ref="Q62">IFERROR(INDEX('印量調查區'!G:G, MATCH(A62, '印量調查區'!A:A, 0)), "")</f>
        <v/>
      </c>
      <c r="R62" s="302"/>
      <c r="S62" s="302"/>
      <c r="T62" s="302"/>
      <c r="U62" s="302"/>
      <c r="V62" s="314" t="s">
        <v>3844</v>
      </c>
      <c r="W62" s="314" t="s">
        <v>3845</v>
      </c>
      <c r="X62" s="302"/>
      <c r="Y62" s="314" t="s">
        <v>3847</v>
      </c>
      <c r="Z62" s="302"/>
      <c r="AA62" s="302"/>
      <c r="AB62" s="302"/>
      <c r="AC62" s="302"/>
      <c r="AD62" s="302"/>
      <c r="AE62" s="314" t="s">
        <v>3850</v>
      </c>
      <c r="AF62" s="302"/>
      <c r="AG62" s="302"/>
      <c r="AH62" s="302"/>
      <c r="AI62" s="302"/>
      <c r="AJ62" s="302"/>
      <c r="AK62" s="302"/>
      <c r="AL62" s="314" t="s">
        <v>3852</v>
      </c>
      <c r="AM62" s="314" t="s">
        <v>3854</v>
      </c>
      <c r="AN62" s="302"/>
      <c r="AO62" s="302"/>
      <c r="AP62" s="302"/>
      <c r="AQ62" s="302" t="str">
        <f>IFERROR(__xludf.DUMMYFUNCTION("IF(IFERROR(VLOOKUP(A62, IMPORTRANGE(""https://docs.google.com/spreadsheets/d/1eazy315Oas8TkAoTsdzUl6gNf3VsnwZeSo-bRfkZzOs"", ""工作表1!A:B""), 2, FALSE), """") &lt;&gt; """", ""有縮圖"", ""無縮圖"")"),"無縮圖")</f>
        <v>無縮圖</v>
      </c>
      <c r="AR62" s="302"/>
    </row>
    <row r="63" hidden="1">
      <c r="A63" s="301" t="s">
        <v>3856</v>
      </c>
      <c r="B63" s="302"/>
      <c r="C63" s="303" t="s">
        <v>2081</v>
      </c>
      <c r="D63" s="304"/>
      <c r="E63" s="304"/>
      <c r="F63" s="305" t="s">
        <v>3857</v>
      </c>
      <c r="G63" s="317" t="s">
        <v>3795</v>
      </c>
      <c r="H63" s="302"/>
      <c r="I63" s="305" t="s">
        <v>108</v>
      </c>
      <c r="J63" s="302"/>
      <c r="K63" s="309"/>
      <c r="L63" s="310" t="b">
        <v>1</v>
      </c>
      <c r="M63" s="311" t="b">
        <v>1</v>
      </c>
      <c r="N63" s="311" t="b">
        <v>0</v>
      </c>
      <c r="O63" s="316" t="b">
        <v>1</v>
      </c>
      <c r="P63" s="313" t="s">
        <v>410</v>
      </c>
      <c r="Q63" s="309" t="str">
        <f t="array" ref="Q63">IFERROR(INDEX('印量調查區'!G:G, MATCH(A63, '印量調查區'!A:A, 0)), "")</f>
        <v/>
      </c>
      <c r="R63" s="302"/>
      <c r="S63" s="302"/>
      <c r="T63" s="302"/>
      <c r="U63" s="302"/>
      <c r="V63" s="314" t="s">
        <v>3861</v>
      </c>
      <c r="W63" s="302"/>
      <c r="X63" s="302"/>
      <c r="Y63" s="302"/>
      <c r="Z63" s="302"/>
      <c r="AA63" s="302"/>
      <c r="AB63" s="302"/>
      <c r="AC63" s="302"/>
      <c r="AD63" s="302"/>
      <c r="AE63" s="302"/>
      <c r="AF63" s="302"/>
      <c r="AG63" s="302"/>
      <c r="AH63" s="302"/>
      <c r="AI63" s="302"/>
      <c r="AJ63" s="314" t="s">
        <v>3863</v>
      </c>
      <c r="AK63" s="302"/>
      <c r="AL63" s="302"/>
      <c r="AM63" s="314" t="s">
        <v>3864</v>
      </c>
      <c r="AN63" s="302"/>
      <c r="AO63" s="302"/>
      <c r="AP63" s="302"/>
      <c r="AQ63" s="302" t="str">
        <f>IFERROR(__xludf.DUMMYFUNCTION("IF(IFERROR(VLOOKUP(A63, IMPORTRANGE(""https://docs.google.com/spreadsheets/d/1eazy315Oas8TkAoTsdzUl6gNf3VsnwZeSo-bRfkZzOs"", ""工作表1!A:B""), 2, FALSE), """") &lt;&gt; """", ""有縮圖"", ""無縮圖"")"),"無縮圖")</f>
        <v>無縮圖</v>
      </c>
      <c r="AR63" s="302"/>
    </row>
    <row r="64" hidden="1">
      <c r="A64" s="301" t="s">
        <v>3867</v>
      </c>
      <c r="B64" s="301" t="s">
        <v>3868</v>
      </c>
      <c r="C64" s="303" t="s">
        <v>3869</v>
      </c>
      <c r="D64" s="303" t="s">
        <v>3869</v>
      </c>
      <c r="E64" s="304"/>
      <c r="F64" s="305" t="s">
        <v>3857</v>
      </c>
      <c r="G64" s="317" t="s">
        <v>3795</v>
      </c>
      <c r="H64" s="302"/>
      <c r="I64" s="305" t="s">
        <v>108</v>
      </c>
      <c r="J64" s="302"/>
      <c r="K64" s="309"/>
      <c r="L64" s="310" t="b">
        <v>1</v>
      </c>
      <c r="M64" s="311" t="b">
        <v>1</v>
      </c>
      <c r="N64" s="316" t="b">
        <v>1</v>
      </c>
      <c r="O64" s="316" t="b">
        <v>0</v>
      </c>
      <c r="P64" s="302"/>
      <c r="Q64" s="309" t="str">
        <f t="array" ref="Q64">IFERROR(INDEX('印量調查區'!G:G, MATCH(A64, '印量調查區'!A:A, 0)), "")</f>
        <v/>
      </c>
      <c r="R64" s="302"/>
      <c r="S64" s="302"/>
      <c r="T64" s="302"/>
      <c r="U64" s="302"/>
      <c r="V64" s="313" t="s">
        <v>3871</v>
      </c>
      <c r="W64" s="302"/>
      <c r="X64" s="302"/>
      <c r="Y64" s="302"/>
      <c r="Z64" s="302"/>
      <c r="AA64" s="302"/>
      <c r="AB64" s="302"/>
      <c r="AC64" s="302"/>
      <c r="AD64" s="302"/>
      <c r="AE64" s="313" t="s">
        <v>3873</v>
      </c>
      <c r="AF64" s="302"/>
      <c r="AG64" s="302"/>
      <c r="AH64" s="302"/>
      <c r="AI64" s="302"/>
      <c r="AJ64" s="302"/>
      <c r="AK64" s="302"/>
      <c r="AL64" s="313" t="s">
        <v>3874</v>
      </c>
      <c r="AM64" s="302"/>
      <c r="AN64" s="302"/>
      <c r="AO64" s="302"/>
      <c r="AP64" s="302"/>
      <c r="AQ64" s="302" t="str">
        <f>IFERROR(__xludf.DUMMYFUNCTION("IF(IFERROR(VLOOKUP(A64, IMPORTRANGE(""https://docs.google.com/spreadsheets/d/1eazy315Oas8TkAoTsdzUl6gNf3VsnwZeSo-bRfkZzOs"", ""工作表1!A:B""), 2, FALSE), """") &lt;&gt; """", ""有縮圖"", ""無縮圖"")"),"無縮圖")</f>
        <v>無縮圖</v>
      </c>
      <c r="AR64" s="302"/>
    </row>
    <row r="65" hidden="1">
      <c r="A65" s="301" t="s">
        <v>3876</v>
      </c>
      <c r="B65" s="302"/>
      <c r="C65" s="303" t="s">
        <v>3839</v>
      </c>
      <c r="D65" s="303" t="s">
        <v>3839</v>
      </c>
      <c r="E65" s="304"/>
      <c r="F65" s="305" t="s">
        <v>3857</v>
      </c>
      <c r="G65" s="317" t="s">
        <v>3795</v>
      </c>
      <c r="H65" s="305" t="s">
        <v>34</v>
      </c>
      <c r="I65" s="305" t="s">
        <v>108</v>
      </c>
      <c r="J65" s="301" t="s">
        <v>3877</v>
      </c>
      <c r="K65" s="309"/>
      <c r="L65" s="310" t="b">
        <v>1</v>
      </c>
      <c r="M65" s="311" t="b">
        <v>1</v>
      </c>
      <c r="N65" s="316" t="b">
        <v>0</v>
      </c>
      <c r="O65" s="311" t="b">
        <v>1</v>
      </c>
      <c r="P65" s="302"/>
      <c r="Q65" s="309" t="str">
        <f t="array" ref="Q65">IFERROR(INDEX('印量調查區'!G:G, MATCH(A65, '印量調查區'!A:A, 0)), "")</f>
        <v/>
      </c>
      <c r="R65" s="302"/>
      <c r="S65" s="302"/>
      <c r="T65" s="302"/>
      <c r="U65" s="302"/>
      <c r="V65" s="314" t="s">
        <v>3878</v>
      </c>
      <c r="W65" s="302"/>
      <c r="X65" s="302"/>
      <c r="Y65" s="302"/>
      <c r="Z65" s="313" t="s">
        <v>3880</v>
      </c>
      <c r="AA65" s="302"/>
      <c r="AB65" s="302"/>
      <c r="AC65" s="302"/>
      <c r="AD65" s="314" t="s">
        <v>3881</v>
      </c>
      <c r="AE65" s="314" t="s">
        <v>3882</v>
      </c>
      <c r="AF65" s="302"/>
      <c r="AG65" s="302"/>
      <c r="AH65" s="302"/>
      <c r="AI65" s="302"/>
      <c r="AJ65" s="313" t="s">
        <v>3884</v>
      </c>
      <c r="AK65" s="313" t="s">
        <v>3885</v>
      </c>
      <c r="AL65" s="302"/>
      <c r="AM65" s="302"/>
      <c r="AN65" s="314" t="s">
        <v>3886</v>
      </c>
      <c r="AO65" s="302"/>
      <c r="AP65" s="302"/>
      <c r="AQ65" s="302" t="str">
        <f>IFERROR(__xludf.DUMMYFUNCTION("IF(IFERROR(VLOOKUP(A65, IMPORTRANGE(""https://docs.google.com/spreadsheets/d/1eazy315Oas8TkAoTsdzUl6gNf3VsnwZeSo-bRfkZzOs"", ""工作表1!A:B""), 2, FALSE), """") &lt;&gt; """", ""有縮圖"", ""無縮圖"")"),"無縮圖")</f>
        <v>無縮圖</v>
      </c>
      <c r="AR65" s="302"/>
    </row>
    <row r="66" hidden="1">
      <c r="A66" s="301" t="s">
        <v>871</v>
      </c>
      <c r="B66" s="302"/>
      <c r="C66" s="303" t="s">
        <v>2977</v>
      </c>
      <c r="D66" s="303" t="s">
        <v>2963</v>
      </c>
      <c r="E66" s="304"/>
      <c r="F66" s="305" t="s">
        <v>3888</v>
      </c>
      <c r="G66" s="317" t="s">
        <v>3795</v>
      </c>
      <c r="H66" s="305" t="s">
        <v>34</v>
      </c>
      <c r="I66" s="305" t="s">
        <v>108</v>
      </c>
      <c r="J66" s="301" t="s">
        <v>3889</v>
      </c>
      <c r="K66" s="309"/>
      <c r="L66" s="310" t="b">
        <v>1</v>
      </c>
      <c r="M66" s="311" t="b">
        <v>1</v>
      </c>
      <c r="N66" s="316" t="b">
        <v>0</v>
      </c>
      <c r="O66" s="311" t="b">
        <v>1</v>
      </c>
      <c r="P66" s="302"/>
      <c r="Q66" s="309" t="str">
        <f t="array" ref="Q66">IFERROR(INDEX('印量調查區'!G:G, MATCH(A66, '印量調查區'!A:A, 0)), "")</f>
        <v/>
      </c>
      <c r="R66" s="302"/>
      <c r="S66" s="302"/>
      <c r="T66" s="302"/>
      <c r="U66" s="302"/>
      <c r="V66" s="313" t="s">
        <v>3892</v>
      </c>
      <c r="W66" s="302"/>
      <c r="X66" s="302"/>
      <c r="Y66" s="302"/>
      <c r="Z66" s="302"/>
      <c r="AA66" s="302"/>
      <c r="AB66" s="302"/>
      <c r="AC66" s="302"/>
      <c r="AD66" s="302"/>
      <c r="AE66" s="313" t="s">
        <v>3894</v>
      </c>
      <c r="AF66" s="302"/>
      <c r="AG66" s="302"/>
      <c r="AH66" s="302"/>
      <c r="AI66" s="302"/>
      <c r="AJ66" s="302"/>
      <c r="AK66" s="302"/>
      <c r="AL66" s="313" t="s">
        <v>3896</v>
      </c>
      <c r="AM66" s="302"/>
      <c r="AN66" s="314" t="s">
        <v>3897</v>
      </c>
      <c r="AO66" s="302"/>
      <c r="AP66" s="302"/>
      <c r="AQ66" s="302" t="str">
        <f>IFERROR(__xludf.DUMMYFUNCTION("IF(IFERROR(VLOOKUP(A66, IMPORTRANGE(""https://docs.google.com/spreadsheets/d/1eazy315Oas8TkAoTsdzUl6gNf3VsnwZeSo-bRfkZzOs"", ""工作表1!A:B""), 2, FALSE), """") &lt;&gt; """", ""有縮圖"", ""無縮圖"")"),"無縮圖")</f>
        <v>無縮圖</v>
      </c>
      <c r="AR66" s="302"/>
    </row>
    <row r="67" hidden="1">
      <c r="A67" s="301" t="s">
        <v>3899</v>
      </c>
      <c r="B67" s="302"/>
      <c r="C67" s="304"/>
      <c r="D67" s="303" t="s">
        <v>2049</v>
      </c>
      <c r="E67" s="303" t="s">
        <v>3869</v>
      </c>
      <c r="F67" s="305" t="s">
        <v>3900</v>
      </c>
      <c r="G67" s="317" t="s">
        <v>3795</v>
      </c>
      <c r="H67" s="302"/>
      <c r="I67" s="305" t="s">
        <v>108</v>
      </c>
      <c r="J67" s="302"/>
      <c r="K67" s="309"/>
      <c r="L67" s="310" t="b">
        <v>1</v>
      </c>
      <c r="M67" s="311" t="b">
        <v>1</v>
      </c>
      <c r="N67" s="311" t="b">
        <v>1</v>
      </c>
      <c r="O67" s="316" t="b">
        <v>1</v>
      </c>
      <c r="P67" s="302"/>
      <c r="Q67" s="309" t="str">
        <f t="array" ref="Q67">IFERROR(INDEX('印量調查區'!G:G, MATCH(A67, '印量調查區'!A:A, 0)), "")</f>
        <v/>
      </c>
      <c r="R67" s="302"/>
      <c r="S67" s="302"/>
      <c r="T67" s="302"/>
      <c r="U67" s="302"/>
      <c r="V67" s="313" t="s">
        <v>3903</v>
      </c>
      <c r="W67" s="302"/>
      <c r="X67" s="302"/>
      <c r="Y67" s="302"/>
      <c r="Z67" s="302"/>
      <c r="AA67" s="302"/>
      <c r="AB67" s="302"/>
      <c r="AC67" s="302"/>
      <c r="AD67" s="302"/>
      <c r="AE67" s="302"/>
      <c r="AF67" s="302"/>
      <c r="AG67" s="302"/>
      <c r="AH67" s="302"/>
      <c r="AI67" s="302"/>
      <c r="AJ67" s="313" t="s">
        <v>3904</v>
      </c>
      <c r="AK67" s="302"/>
      <c r="AL67" s="313" t="s">
        <v>3906</v>
      </c>
      <c r="AM67" s="314" t="s">
        <v>3907</v>
      </c>
      <c r="AN67" s="302"/>
      <c r="AO67" s="302"/>
      <c r="AP67" s="302"/>
      <c r="AQ67" s="302" t="str">
        <f>IFERROR(__xludf.DUMMYFUNCTION("IF(IFERROR(VLOOKUP(A67, IMPORTRANGE(""https://docs.google.com/spreadsheets/d/1eazy315Oas8TkAoTsdzUl6gNf3VsnwZeSo-bRfkZzOs"", ""工作表1!A:B""), 2, FALSE), """") &lt;&gt; """", ""有縮圖"", ""無縮圖"")"),"無縮圖")</f>
        <v>無縮圖</v>
      </c>
      <c r="AR67" s="302"/>
    </row>
    <row r="68" hidden="1">
      <c r="A68" s="301" t="s">
        <v>3909</v>
      </c>
      <c r="B68" s="302"/>
      <c r="C68" s="304"/>
      <c r="D68" s="303" t="s">
        <v>2969</v>
      </c>
      <c r="E68" s="303" t="s">
        <v>2969</v>
      </c>
      <c r="F68" s="305" t="s">
        <v>3910</v>
      </c>
      <c r="G68" s="317" t="s">
        <v>3795</v>
      </c>
      <c r="H68" s="302"/>
      <c r="I68" s="305" t="s">
        <v>108</v>
      </c>
      <c r="J68" s="301" t="s">
        <v>3911</v>
      </c>
      <c r="K68" s="309"/>
      <c r="L68" s="310" t="b">
        <v>1</v>
      </c>
      <c r="M68" s="311" t="b">
        <v>1</v>
      </c>
      <c r="N68" s="316" t="b">
        <v>1</v>
      </c>
      <c r="O68" s="311" t="b">
        <v>1</v>
      </c>
      <c r="P68" s="302"/>
      <c r="Q68" s="309" t="str">
        <f t="array" ref="Q68">IFERROR(INDEX('印量調查區'!G:G, MATCH(A68, '印量調查區'!A:A, 0)), "")</f>
        <v/>
      </c>
      <c r="R68" s="302"/>
      <c r="S68" s="302"/>
      <c r="T68" s="302"/>
      <c r="U68" s="302"/>
      <c r="V68" s="313" t="s">
        <v>3913</v>
      </c>
      <c r="W68" s="302"/>
      <c r="X68" s="302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J68" s="313" t="s">
        <v>3914</v>
      </c>
      <c r="AK68" s="302"/>
      <c r="AL68" s="302"/>
      <c r="AM68" s="302"/>
      <c r="AN68" s="314" t="s">
        <v>3916</v>
      </c>
      <c r="AO68" s="302"/>
      <c r="AP68" s="302"/>
      <c r="AQ68" s="302" t="str">
        <f>IFERROR(__xludf.DUMMYFUNCTION("IF(IFERROR(VLOOKUP(A68, IMPORTRANGE(""https://docs.google.com/spreadsheets/d/1eazy315Oas8TkAoTsdzUl6gNf3VsnwZeSo-bRfkZzOs"", ""工作表1!A:B""), 2, FALSE), """") &lt;&gt; """", ""有縮圖"", ""無縮圖"")"),"無縮圖")</f>
        <v>無縮圖</v>
      </c>
      <c r="AR68" s="302"/>
    </row>
    <row r="69" hidden="1">
      <c r="A69" s="301" t="s">
        <v>1483</v>
      </c>
      <c r="B69" s="301" t="s">
        <v>3917</v>
      </c>
      <c r="C69" s="303" t="s">
        <v>3919</v>
      </c>
      <c r="D69" s="303" t="s">
        <v>2057</v>
      </c>
      <c r="E69" s="304"/>
      <c r="F69" s="305" t="s">
        <v>144</v>
      </c>
      <c r="G69" s="317" t="s">
        <v>3795</v>
      </c>
      <c r="H69" s="305" t="s">
        <v>34</v>
      </c>
      <c r="I69" s="305" t="s">
        <v>108</v>
      </c>
      <c r="J69" s="301" t="s">
        <v>3920</v>
      </c>
      <c r="K69" s="309"/>
      <c r="L69" s="310" t="b">
        <v>1</v>
      </c>
      <c r="M69" s="311" t="b">
        <v>1</v>
      </c>
      <c r="N69" s="316" t="b">
        <v>1</v>
      </c>
      <c r="O69" s="311" t="b">
        <v>1</v>
      </c>
      <c r="P69" s="302"/>
      <c r="Q69" s="309" t="str">
        <f t="array" ref="Q69">IFERROR(INDEX('印量調查區'!G:G, MATCH(A69, '印量調查區'!A:A, 0)), "")</f>
        <v/>
      </c>
      <c r="R69" s="313" t="s">
        <v>3921</v>
      </c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13" t="s">
        <v>3923</v>
      </c>
      <c r="AE69" s="302"/>
      <c r="AF69" s="302"/>
      <c r="AG69" s="302"/>
      <c r="AH69" s="302"/>
      <c r="AI69" s="302"/>
      <c r="AJ69" s="302"/>
      <c r="AK69" s="302"/>
      <c r="AL69" s="302"/>
      <c r="AM69" s="302"/>
      <c r="AN69" s="314" t="s">
        <v>3924</v>
      </c>
      <c r="AO69" s="302"/>
      <c r="AP69" s="302"/>
      <c r="AQ69" s="302" t="str">
        <f>IFERROR(__xludf.DUMMYFUNCTION("IF(IFERROR(VLOOKUP(A69, IMPORTRANGE(""https://docs.google.com/spreadsheets/d/1eazy315Oas8TkAoTsdzUl6gNf3VsnwZeSo-bRfkZzOs"", ""工作表1!A:B""), 2, FALSE), """") &lt;&gt; """", ""有縮圖"", ""無縮圖"")"),"無縮圖")</f>
        <v>無縮圖</v>
      </c>
      <c r="AR69" s="302"/>
    </row>
    <row r="70" hidden="1">
      <c r="A70" s="301" t="s">
        <v>3926</v>
      </c>
      <c r="B70" s="302"/>
      <c r="C70" s="303" t="s">
        <v>3547</v>
      </c>
      <c r="D70" s="303" t="s">
        <v>2056</v>
      </c>
      <c r="E70" s="304"/>
      <c r="F70" s="305" t="s">
        <v>144</v>
      </c>
      <c r="G70" s="317" t="s">
        <v>3795</v>
      </c>
      <c r="H70" s="305" t="s">
        <v>34</v>
      </c>
      <c r="I70" s="305" t="s">
        <v>108</v>
      </c>
      <c r="J70" s="301" t="s">
        <v>3928</v>
      </c>
      <c r="K70" s="309"/>
      <c r="L70" s="310" t="b">
        <v>1</v>
      </c>
      <c r="M70" s="311" t="b">
        <v>1</v>
      </c>
      <c r="N70" s="311" t="b">
        <v>0</v>
      </c>
      <c r="O70" s="311" t="b">
        <v>0</v>
      </c>
      <c r="P70" s="313" t="s">
        <v>410</v>
      </c>
      <c r="Q70" s="309" t="str">
        <f t="array" ref="Q70">IFERROR(INDEX('印量調查區'!G:G, MATCH(A70, '印量調查區'!A:A, 0)), "")</f>
        <v/>
      </c>
      <c r="R70" s="314" t="s">
        <v>3929</v>
      </c>
      <c r="S70" s="314" t="s">
        <v>3930</v>
      </c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02"/>
      <c r="AG70" s="302"/>
      <c r="AH70" s="302"/>
      <c r="AI70" s="302"/>
      <c r="AJ70" s="302"/>
      <c r="AK70" s="302"/>
      <c r="AL70" s="302"/>
      <c r="AM70" s="314" t="s">
        <v>3933</v>
      </c>
      <c r="AN70" s="314" t="s">
        <v>3935</v>
      </c>
      <c r="AO70" s="302"/>
      <c r="AP70" s="302"/>
      <c r="AQ70" s="302" t="str">
        <f>IFERROR(__xludf.DUMMYFUNCTION("IF(IFERROR(VLOOKUP(A70, IMPORTRANGE(""https://docs.google.com/spreadsheets/d/1eazy315Oas8TkAoTsdzUl6gNf3VsnwZeSo-bRfkZzOs"", ""工作表1!A:B""), 2, FALSE), """") &lt;&gt; """", ""有縮圖"", ""無縮圖"")"),"無縮圖")</f>
        <v>無縮圖</v>
      </c>
      <c r="AR70" s="302"/>
    </row>
    <row r="71">
      <c r="A71" s="301" t="s">
        <v>3936</v>
      </c>
      <c r="B71" s="301" t="s">
        <v>3938</v>
      </c>
      <c r="C71" s="303" t="s">
        <v>2970</v>
      </c>
      <c r="D71" s="303" t="s">
        <v>3551</v>
      </c>
      <c r="E71" s="304"/>
      <c r="F71" s="305" t="s">
        <v>144</v>
      </c>
      <c r="G71" s="317" t="s">
        <v>3795</v>
      </c>
      <c r="H71" s="305" t="s">
        <v>35</v>
      </c>
      <c r="I71" s="305" t="s">
        <v>108</v>
      </c>
      <c r="J71" s="301" t="s">
        <v>3939</v>
      </c>
      <c r="K71" s="309"/>
      <c r="L71" s="310" t="b">
        <v>1</v>
      </c>
      <c r="M71" s="311" t="b">
        <v>1</v>
      </c>
      <c r="N71" s="311" t="b">
        <v>0</v>
      </c>
      <c r="O71" s="311" t="b">
        <v>0</v>
      </c>
      <c r="P71" s="313" t="s">
        <v>410</v>
      </c>
      <c r="Q71" s="309" t="str">
        <f t="array" ref="Q71">IFERROR(INDEX('印量調查區'!G:G, MATCH(A71, '印量調查區'!A:A, 0)), "")</f>
        <v/>
      </c>
      <c r="R71" s="302"/>
      <c r="S71" s="302"/>
      <c r="T71" s="302"/>
      <c r="U71" s="302"/>
      <c r="V71" s="314" t="s">
        <v>3942</v>
      </c>
      <c r="W71" s="302"/>
      <c r="X71" s="302"/>
      <c r="Y71" s="314" t="s">
        <v>3944</v>
      </c>
      <c r="Z71" s="314" t="s">
        <v>3946</v>
      </c>
      <c r="AA71" s="302"/>
      <c r="AB71" s="302"/>
      <c r="AC71" s="314" t="s">
        <v>3948</v>
      </c>
      <c r="AD71" s="302"/>
      <c r="AE71" s="302"/>
      <c r="AF71" s="302"/>
      <c r="AG71" s="302"/>
      <c r="AH71" s="302"/>
      <c r="AI71" s="302"/>
      <c r="AJ71" s="302"/>
      <c r="AK71" s="302"/>
      <c r="AL71" s="302"/>
      <c r="AM71" s="314" t="s">
        <v>3949</v>
      </c>
      <c r="AN71" s="314" t="s">
        <v>3950</v>
      </c>
      <c r="AO71" s="302"/>
      <c r="AP71" s="302"/>
      <c r="AQ71" s="302" t="str">
        <f>IFERROR(__xludf.DUMMYFUNCTION("IF(IFERROR(VLOOKUP(A71, IMPORTRANGE(""https://docs.google.com/spreadsheets/d/1eazy315Oas8TkAoTsdzUl6gNf3VsnwZeSo-bRfkZzOs"", ""工作表1!A:B""), 2, FALSE), """") &lt;&gt; """", ""有縮圖"", ""無縮圖"")"),"無縮圖")</f>
        <v>無縮圖</v>
      </c>
      <c r="AR71" s="302"/>
    </row>
    <row r="72" hidden="1">
      <c r="A72" s="301" t="s">
        <v>652</v>
      </c>
      <c r="B72" s="302"/>
      <c r="C72" s="303" t="s">
        <v>3951</v>
      </c>
      <c r="D72" s="303" t="s">
        <v>2053</v>
      </c>
      <c r="E72" s="304"/>
      <c r="F72" s="305" t="s">
        <v>657</v>
      </c>
      <c r="G72" s="317" t="s">
        <v>3795</v>
      </c>
      <c r="H72" s="302"/>
      <c r="I72" s="305" t="s">
        <v>108</v>
      </c>
      <c r="J72" s="301" t="s">
        <v>3952</v>
      </c>
      <c r="K72" s="309"/>
      <c r="L72" s="310" t="b">
        <v>1</v>
      </c>
      <c r="M72" s="311" t="b">
        <v>1</v>
      </c>
      <c r="N72" s="311" t="b">
        <v>0</v>
      </c>
      <c r="O72" s="311" t="b">
        <v>0</v>
      </c>
      <c r="P72" s="302"/>
      <c r="Q72" s="309" t="str">
        <f t="array" ref="Q72">IFERROR(INDEX('印量調查區'!G:G, MATCH(A72, '印量調查區'!A:A, 0)), "")</f>
        <v/>
      </c>
      <c r="R72" s="302"/>
      <c r="S72" s="302"/>
      <c r="T72" s="302"/>
      <c r="U72" s="302"/>
      <c r="V72" s="313" t="s">
        <v>669</v>
      </c>
      <c r="W72" s="302"/>
      <c r="X72" s="302"/>
      <c r="Y72" s="302"/>
      <c r="Z72" s="302"/>
      <c r="AA72" s="302"/>
      <c r="AB72" s="302"/>
      <c r="AC72" s="302"/>
      <c r="AD72" s="302"/>
      <c r="AE72" s="302"/>
      <c r="AF72" s="302"/>
      <c r="AG72" s="302"/>
      <c r="AH72" s="302"/>
      <c r="AI72" s="302"/>
      <c r="AJ72" s="302"/>
      <c r="AK72" s="302"/>
      <c r="AL72" s="313" t="s">
        <v>675</v>
      </c>
      <c r="AM72" s="314" t="s">
        <v>3955</v>
      </c>
      <c r="AN72" s="314" t="s">
        <v>3957</v>
      </c>
      <c r="AO72" s="302"/>
      <c r="AP72" s="302"/>
      <c r="AQ72" s="302" t="str">
        <f>IFERROR(__xludf.DUMMYFUNCTION("IF(IFERROR(VLOOKUP(A72, IMPORTRANGE(""https://docs.google.com/spreadsheets/d/1eazy315Oas8TkAoTsdzUl6gNf3VsnwZeSo-bRfkZzOs"", ""工作表1!A:B""), 2, FALSE), """") &lt;&gt; """", ""有縮圖"", ""無縮圖"")"),"有縮圖")</f>
        <v>有縮圖</v>
      </c>
      <c r="AR72" s="302"/>
    </row>
    <row r="73" hidden="1">
      <c r="A73" s="301" t="s">
        <v>3959</v>
      </c>
      <c r="B73" s="301" t="s">
        <v>3960</v>
      </c>
      <c r="C73" s="304"/>
      <c r="D73" s="303" t="s">
        <v>2043</v>
      </c>
      <c r="E73" s="304"/>
      <c r="F73" s="305" t="s">
        <v>305</v>
      </c>
      <c r="G73" s="317" t="s">
        <v>3795</v>
      </c>
      <c r="H73" s="302"/>
      <c r="I73" s="305" t="s">
        <v>108</v>
      </c>
      <c r="J73" s="301" t="s">
        <v>3961</v>
      </c>
      <c r="K73" s="309"/>
      <c r="L73" s="310" t="b">
        <v>1</v>
      </c>
      <c r="M73" s="311" t="b">
        <v>1</v>
      </c>
      <c r="N73" s="316" t="b">
        <v>0</v>
      </c>
      <c r="O73" s="316" t="b">
        <v>0</v>
      </c>
      <c r="P73" s="313" t="s">
        <v>410</v>
      </c>
      <c r="Q73" s="309" t="str">
        <f t="array" ref="Q73">IFERROR(INDEX('印量調查區'!G:G, MATCH(A73, '印量調查區'!A:A, 0)), "")</f>
        <v/>
      </c>
      <c r="R73" s="302"/>
      <c r="S73" s="302"/>
      <c r="T73" s="302"/>
      <c r="U73" s="302"/>
      <c r="V73" s="314" t="s">
        <v>3963</v>
      </c>
      <c r="W73" s="302"/>
      <c r="X73" s="302"/>
      <c r="Y73" s="314" t="s">
        <v>3964</v>
      </c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 t="str">
        <f>IFERROR(__xludf.DUMMYFUNCTION("IF(IFERROR(VLOOKUP(A73, IMPORTRANGE(""https://docs.google.com/spreadsheets/d/1eazy315Oas8TkAoTsdzUl6gNf3VsnwZeSo-bRfkZzOs"", ""工作表1!A:B""), 2, FALSE), """") &lt;&gt; """", ""有縮圖"", ""無縮圖"")"),"無縮圖")</f>
        <v>無縮圖</v>
      </c>
      <c r="AR73" s="302"/>
    </row>
    <row r="74" hidden="1">
      <c r="A74" s="301" t="s">
        <v>3966</v>
      </c>
      <c r="B74" s="302"/>
      <c r="C74" s="304"/>
      <c r="D74" s="303" t="s">
        <v>2086</v>
      </c>
      <c r="E74" s="303" t="s">
        <v>2086</v>
      </c>
      <c r="F74" s="305" t="s">
        <v>305</v>
      </c>
      <c r="G74" s="317" t="s">
        <v>3795</v>
      </c>
      <c r="H74" s="302"/>
      <c r="I74" s="305" t="s">
        <v>108</v>
      </c>
      <c r="J74" s="302"/>
      <c r="K74" s="309"/>
      <c r="L74" s="310" t="b">
        <v>1</v>
      </c>
      <c r="M74" s="311" t="b">
        <v>1</v>
      </c>
      <c r="N74" s="316" t="b">
        <v>0</v>
      </c>
      <c r="O74" s="316" t="b">
        <v>0</v>
      </c>
      <c r="P74" s="302"/>
      <c r="Q74" s="309" t="str">
        <f t="array" ref="Q74">IFERROR(INDEX('印量調查區'!G:G, MATCH(A74, '印量調查區'!A:A, 0)), "")</f>
        <v/>
      </c>
      <c r="R74" s="313" t="s">
        <v>3968</v>
      </c>
      <c r="S74" s="302"/>
      <c r="T74" s="302"/>
      <c r="U74" s="302"/>
      <c r="V74" s="313" t="s">
        <v>3969</v>
      </c>
      <c r="W74" s="302"/>
      <c r="X74" s="302"/>
      <c r="Y74" s="313" t="s">
        <v>3971</v>
      </c>
      <c r="Z74" s="302"/>
      <c r="AA74" s="302"/>
      <c r="AB74" s="302"/>
      <c r="AC74" s="302"/>
      <c r="AD74" s="313" t="s">
        <v>3972</v>
      </c>
      <c r="AE74" s="302"/>
      <c r="AF74" s="302"/>
      <c r="AG74" s="302"/>
      <c r="AH74" s="302"/>
      <c r="AI74" s="302"/>
      <c r="AJ74" s="313" t="s">
        <v>3973</v>
      </c>
      <c r="AK74" s="302"/>
      <c r="AL74" s="302"/>
      <c r="AM74" s="302"/>
      <c r="AN74" s="302"/>
      <c r="AO74" s="302"/>
      <c r="AP74" s="302"/>
      <c r="AQ74" s="302" t="str">
        <f>IFERROR(__xludf.DUMMYFUNCTION("IF(IFERROR(VLOOKUP(A74, IMPORTRANGE(""https://docs.google.com/spreadsheets/d/1eazy315Oas8TkAoTsdzUl6gNf3VsnwZeSo-bRfkZzOs"", ""工作表1!A:B""), 2, FALSE), """") &lt;&gt; """", ""有縮圖"", ""無縮圖"")"),"無縮圖")</f>
        <v>無縮圖</v>
      </c>
      <c r="AR74" s="302"/>
    </row>
    <row r="75" hidden="1">
      <c r="A75" s="301" t="s">
        <v>3975</v>
      </c>
      <c r="B75" s="302"/>
      <c r="C75" s="304"/>
      <c r="D75" s="303" t="s">
        <v>154</v>
      </c>
      <c r="E75" s="303" t="s">
        <v>154</v>
      </c>
      <c r="F75" s="305" t="s">
        <v>305</v>
      </c>
      <c r="G75" s="317" t="s">
        <v>3795</v>
      </c>
      <c r="H75" s="302"/>
      <c r="I75" s="305" t="s">
        <v>108</v>
      </c>
      <c r="J75" s="302"/>
      <c r="K75" s="309"/>
      <c r="L75" s="310" t="b">
        <v>1</v>
      </c>
      <c r="M75" s="311" t="b">
        <v>1</v>
      </c>
      <c r="N75" s="316" t="b">
        <v>0</v>
      </c>
      <c r="O75" s="316" t="b">
        <v>1</v>
      </c>
      <c r="P75" s="302"/>
      <c r="Q75" s="309" t="str">
        <f t="array" ref="Q75">IFERROR(INDEX('印量調查區'!G:G, MATCH(A75, '印量調查區'!A:A, 0)), "")</f>
        <v/>
      </c>
      <c r="R75" s="302"/>
      <c r="S75" s="302"/>
      <c r="T75" s="302"/>
      <c r="U75" s="302"/>
      <c r="V75" s="313" t="s">
        <v>3977</v>
      </c>
      <c r="W75" s="302"/>
      <c r="X75" s="302"/>
      <c r="Y75" s="313" t="s">
        <v>3978</v>
      </c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 t="str">
        <f>IFERROR(__xludf.DUMMYFUNCTION("IF(IFERROR(VLOOKUP(A75, IMPORTRANGE(""https://docs.google.com/spreadsheets/d/1eazy315Oas8TkAoTsdzUl6gNf3VsnwZeSo-bRfkZzOs"", ""工作表1!A:B""), 2, FALSE), """") &lt;&gt; """", ""有縮圖"", ""無縮圖"")"),"無縮圖")</f>
        <v>無縮圖</v>
      </c>
      <c r="AR75" s="302"/>
    </row>
    <row r="76" hidden="1">
      <c r="A76" s="301" t="s">
        <v>3979</v>
      </c>
      <c r="B76" s="302"/>
      <c r="C76" s="304"/>
      <c r="D76" s="303" t="s">
        <v>2045</v>
      </c>
      <c r="E76" s="303" t="s">
        <v>2066</v>
      </c>
      <c r="F76" s="305" t="s">
        <v>140</v>
      </c>
      <c r="G76" s="317" t="s">
        <v>3795</v>
      </c>
      <c r="H76" s="302"/>
      <c r="I76" s="305" t="s">
        <v>108</v>
      </c>
      <c r="J76" s="302"/>
      <c r="K76" s="309"/>
      <c r="L76" s="310" t="b">
        <v>1</v>
      </c>
      <c r="M76" s="311" t="b">
        <v>1</v>
      </c>
      <c r="N76" s="316" t="b">
        <v>0</v>
      </c>
      <c r="O76" s="316" t="b">
        <v>0</v>
      </c>
      <c r="P76" s="302"/>
      <c r="Q76" s="309" t="str">
        <f t="array" ref="Q76">IFERROR(INDEX('印量調查區'!G:G, MATCH(A76, '印量調查區'!A:A, 0)), "")</f>
        <v/>
      </c>
      <c r="R76" s="313" t="s">
        <v>3980</v>
      </c>
      <c r="S76" s="302"/>
      <c r="T76" s="302"/>
      <c r="U76" s="302"/>
      <c r="V76" s="313" t="s">
        <v>3981</v>
      </c>
      <c r="W76" s="302"/>
      <c r="X76" s="313" t="s">
        <v>3982</v>
      </c>
      <c r="Y76" s="313" t="s">
        <v>3983</v>
      </c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 t="str">
        <f>IFERROR(__xludf.DUMMYFUNCTION("IF(IFERROR(VLOOKUP(A76, IMPORTRANGE(""https://docs.google.com/spreadsheets/d/1eazy315Oas8TkAoTsdzUl6gNf3VsnwZeSo-bRfkZzOs"", ""工作表1!A:B""), 2, FALSE), """") &lt;&gt; """", ""有縮圖"", ""無縮圖"")"),"無縮圖")</f>
        <v>無縮圖</v>
      </c>
      <c r="AR76" s="302"/>
    </row>
    <row r="77" hidden="1">
      <c r="A77" s="301" t="s">
        <v>3985</v>
      </c>
      <c r="B77" s="302"/>
      <c r="C77" s="304"/>
      <c r="D77" s="303" t="s">
        <v>2047</v>
      </c>
      <c r="E77" s="304"/>
      <c r="F77" s="302"/>
      <c r="G77" s="317" t="s">
        <v>3795</v>
      </c>
      <c r="H77" s="302"/>
      <c r="I77" s="305" t="s">
        <v>108</v>
      </c>
      <c r="J77" s="302"/>
      <c r="K77" s="309"/>
      <c r="L77" s="310" t="b">
        <v>1</v>
      </c>
      <c r="M77" s="311" t="b">
        <v>1</v>
      </c>
      <c r="N77" s="316" t="b">
        <v>0</v>
      </c>
      <c r="O77" s="316" t="b">
        <v>1</v>
      </c>
      <c r="P77" s="302"/>
      <c r="Q77" s="309" t="str">
        <f t="array" ref="Q77">IFERROR(INDEX('印量調查區'!G:G, MATCH(A77, '印量調查區'!A:A, 0)), "")</f>
        <v/>
      </c>
      <c r="R77" s="313" t="s">
        <v>3986</v>
      </c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J77" s="302"/>
      <c r="AK77" s="302"/>
      <c r="AL77" s="302"/>
      <c r="AM77" s="302"/>
      <c r="AN77" s="302"/>
      <c r="AO77" s="302"/>
      <c r="AP77" s="302"/>
      <c r="AQ77" s="302" t="str">
        <f>IFERROR(__xludf.DUMMYFUNCTION("IF(IFERROR(VLOOKUP(A77, IMPORTRANGE(""https://docs.google.com/spreadsheets/d/1eazy315Oas8TkAoTsdzUl6gNf3VsnwZeSo-bRfkZzOs"", ""工作表1!A:B""), 2, FALSE), """") &lt;&gt; """", ""有縮圖"", ""無縮圖"")"),"無縮圖")</f>
        <v>無縮圖</v>
      </c>
      <c r="AR77" s="302"/>
    </row>
    <row r="78">
      <c r="A78" s="301" t="s">
        <v>3988</v>
      </c>
      <c r="B78" s="302"/>
      <c r="C78" s="303" t="s">
        <v>2969</v>
      </c>
      <c r="D78" s="303" t="s">
        <v>3553</v>
      </c>
      <c r="E78" s="304"/>
      <c r="F78" s="305" t="s">
        <v>305</v>
      </c>
      <c r="G78" s="317" t="s">
        <v>3989</v>
      </c>
      <c r="H78" s="305" t="s">
        <v>35</v>
      </c>
      <c r="I78" s="305" t="s">
        <v>108</v>
      </c>
      <c r="J78" s="301" t="s">
        <v>3990</v>
      </c>
      <c r="K78" s="309"/>
      <c r="L78" s="310" t="b">
        <v>1</v>
      </c>
      <c r="M78" s="311" t="b">
        <v>1</v>
      </c>
      <c r="N78" s="316" t="b">
        <v>0</v>
      </c>
      <c r="O78" s="311" t="b">
        <v>1</v>
      </c>
      <c r="P78" s="302"/>
      <c r="Q78" s="309" t="str">
        <f t="array" ref="Q78">IFERROR(INDEX('印量調查區'!G:G, MATCH(A78, '印量調查區'!A:A, 0)), "")</f>
        <v/>
      </c>
      <c r="R78" s="302"/>
      <c r="S78" s="302"/>
      <c r="T78" s="302"/>
      <c r="U78" s="302"/>
      <c r="V78" s="313" t="s">
        <v>3992</v>
      </c>
      <c r="W78" s="302"/>
      <c r="X78" s="313" t="s">
        <v>3993</v>
      </c>
      <c r="Y78" s="313" t="s">
        <v>3994</v>
      </c>
      <c r="Z78" s="313" t="s">
        <v>3995</v>
      </c>
      <c r="AA78" s="302"/>
      <c r="AB78" s="313" t="s">
        <v>3996</v>
      </c>
      <c r="AC78" s="313" t="s">
        <v>3997</v>
      </c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14" t="s">
        <v>3999</v>
      </c>
      <c r="AO78" s="302"/>
      <c r="AP78" s="302"/>
      <c r="AQ78" s="302" t="str">
        <f>IFERROR(__xludf.DUMMYFUNCTION("IF(IFERROR(VLOOKUP(A78, IMPORTRANGE(""https://docs.google.com/spreadsheets/d/1eazy315Oas8TkAoTsdzUl6gNf3VsnwZeSo-bRfkZzOs"", ""工作表1!A:B""), 2, FALSE), """") &lt;&gt; """", ""有縮圖"", ""無縮圖"")"),"無縮圖")</f>
        <v>無縮圖</v>
      </c>
      <c r="AR78" s="302"/>
    </row>
    <row r="79" hidden="1">
      <c r="A79" s="301" t="s">
        <v>4001</v>
      </c>
      <c r="B79" s="302"/>
      <c r="C79" s="304"/>
      <c r="D79" s="303" t="s">
        <v>3544</v>
      </c>
      <c r="E79" s="303" t="s">
        <v>3544</v>
      </c>
      <c r="F79" s="305" t="s">
        <v>4002</v>
      </c>
      <c r="G79" s="317" t="s">
        <v>4003</v>
      </c>
      <c r="H79" s="302"/>
      <c r="I79" s="305" t="s">
        <v>108</v>
      </c>
      <c r="J79" s="302"/>
      <c r="K79" s="309"/>
      <c r="L79" s="310" t="b">
        <v>1</v>
      </c>
      <c r="M79" s="311" t="b">
        <v>1</v>
      </c>
      <c r="N79" s="316" t="b">
        <v>0</v>
      </c>
      <c r="O79" s="316" t="b">
        <v>1</v>
      </c>
      <c r="P79" s="302"/>
      <c r="Q79" s="309" t="str">
        <f t="array" ref="Q79">IFERROR(INDEX('印量調查區'!G:G, MATCH(A79, '印量調查區'!A:A, 0)), "")</f>
        <v/>
      </c>
      <c r="R79" s="302"/>
      <c r="S79" s="302"/>
      <c r="T79" s="302"/>
      <c r="U79" s="302"/>
      <c r="V79" s="313" t="s">
        <v>4004</v>
      </c>
      <c r="W79" s="302"/>
      <c r="X79" s="302"/>
      <c r="Y79" s="302"/>
      <c r="Z79" s="302"/>
      <c r="AA79" s="302"/>
      <c r="AB79" s="302"/>
      <c r="AC79" s="302"/>
      <c r="AD79" s="313" t="s">
        <v>4006</v>
      </c>
      <c r="AE79" s="302"/>
      <c r="AF79" s="302"/>
      <c r="AG79" s="302"/>
      <c r="AH79" s="302"/>
      <c r="AI79" s="302"/>
      <c r="AJ79" s="302"/>
      <c r="AK79" s="313" t="s">
        <v>3813</v>
      </c>
      <c r="AL79" s="302"/>
      <c r="AM79" s="302"/>
      <c r="AN79" s="302"/>
      <c r="AO79" s="302"/>
      <c r="AP79" s="302"/>
      <c r="AQ79" s="302" t="str">
        <f>IFERROR(__xludf.DUMMYFUNCTION("IF(IFERROR(VLOOKUP(A79, IMPORTRANGE(""https://docs.google.com/spreadsheets/d/1eazy315Oas8TkAoTsdzUl6gNf3VsnwZeSo-bRfkZzOs"", ""工作表1!A:B""), 2, FALSE), """") &lt;&gt; """", ""有縮圖"", ""無縮圖"")"),"無縮圖")</f>
        <v>無縮圖</v>
      </c>
      <c r="AR79" s="302"/>
    </row>
    <row r="80" hidden="1">
      <c r="A80" s="301" t="s">
        <v>4007</v>
      </c>
      <c r="B80" s="302"/>
      <c r="C80" s="303" t="s">
        <v>2104</v>
      </c>
      <c r="D80" s="303" t="s">
        <v>3503</v>
      </c>
      <c r="E80" s="304"/>
      <c r="F80" s="305" t="s">
        <v>144</v>
      </c>
      <c r="G80" s="317" t="s">
        <v>4008</v>
      </c>
      <c r="H80" s="305" t="s">
        <v>34</v>
      </c>
      <c r="I80" s="305" t="s">
        <v>108</v>
      </c>
      <c r="J80" s="301" t="s">
        <v>4009</v>
      </c>
      <c r="K80" s="323" t="s">
        <v>4010</v>
      </c>
      <c r="L80" s="310" t="b">
        <v>1</v>
      </c>
      <c r="M80" s="311" t="b">
        <v>1</v>
      </c>
      <c r="N80" s="316" t="b">
        <v>1</v>
      </c>
      <c r="O80" s="311" t="b">
        <v>1</v>
      </c>
      <c r="P80" s="302"/>
      <c r="Q80" s="309" t="str">
        <f t="array" ref="Q80">IFERROR(INDEX('印量調查區'!G:G, MATCH(A80, '印量調查區'!A:A, 0)), "")</f>
        <v/>
      </c>
      <c r="R80" s="302"/>
      <c r="S80" s="302"/>
      <c r="T80" s="302"/>
      <c r="U80" s="302"/>
      <c r="V80" s="314" t="s">
        <v>4013</v>
      </c>
      <c r="W80" s="302"/>
      <c r="X80" s="302"/>
      <c r="Y80" s="302"/>
      <c r="Z80" s="302"/>
      <c r="AA80" s="302"/>
      <c r="AB80" s="302"/>
      <c r="AC80" s="302"/>
      <c r="AD80" s="314" t="s">
        <v>4015</v>
      </c>
      <c r="AE80" s="302"/>
      <c r="AF80" s="302"/>
      <c r="AG80" s="302"/>
      <c r="AH80" s="302"/>
      <c r="AI80" s="302"/>
      <c r="AJ80" s="302"/>
      <c r="AK80" s="302"/>
      <c r="AL80" s="302"/>
      <c r="AM80" s="302"/>
      <c r="AN80" s="314" t="s">
        <v>4017</v>
      </c>
      <c r="AO80" s="302"/>
      <c r="AP80" s="302"/>
      <c r="AQ80" s="302" t="str">
        <f>IFERROR(__xludf.DUMMYFUNCTION("IF(IFERROR(VLOOKUP(A80, IMPORTRANGE(""https://docs.google.com/spreadsheets/d/1eazy315Oas8TkAoTsdzUl6gNf3VsnwZeSo-bRfkZzOs"", ""工作表1!A:B""), 2, FALSE), """") &lt;&gt; """", ""有縮圖"", ""無縮圖"")"),"無縮圖")</f>
        <v>無縮圖</v>
      </c>
      <c r="AR80" s="302"/>
    </row>
    <row r="81" hidden="1">
      <c r="A81" s="301" t="s">
        <v>1284</v>
      </c>
      <c r="B81" s="302"/>
      <c r="C81" s="304"/>
      <c r="D81" s="303" t="s">
        <v>2062</v>
      </c>
      <c r="E81" s="303" t="s">
        <v>2062</v>
      </c>
      <c r="F81" s="305" t="s">
        <v>144</v>
      </c>
      <c r="G81" s="317" t="s">
        <v>4019</v>
      </c>
      <c r="H81" s="305" t="s">
        <v>34</v>
      </c>
      <c r="I81" s="305" t="s">
        <v>108</v>
      </c>
      <c r="J81" s="301" t="s">
        <v>4020</v>
      </c>
      <c r="K81" s="309"/>
      <c r="L81" s="310" t="b">
        <v>1</v>
      </c>
      <c r="M81" s="311" t="b">
        <v>1</v>
      </c>
      <c r="N81" s="316" t="b">
        <v>0</v>
      </c>
      <c r="O81" s="311" t="b">
        <v>1</v>
      </c>
      <c r="P81" s="302"/>
      <c r="Q81" s="309" t="str">
        <f t="array" ref="Q81">IFERROR(INDEX('印量調查區'!G:G, MATCH(A81, '印量調查區'!A:A, 0)), "")</f>
        <v/>
      </c>
      <c r="R81" s="313" t="s">
        <v>4022</v>
      </c>
      <c r="S81" s="302"/>
      <c r="T81" s="302"/>
      <c r="U81" s="302"/>
      <c r="V81" s="313" t="s">
        <v>3629</v>
      </c>
      <c r="W81" s="302"/>
      <c r="X81" s="313" t="s">
        <v>4023</v>
      </c>
      <c r="Y81" s="313" t="s">
        <v>3062</v>
      </c>
      <c r="Z81" s="302"/>
      <c r="AA81" s="302"/>
      <c r="AB81" s="302"/>
      <c r="AC81" s="302"/>
      <c r="AD81" s="302"/>
      <c r="AE81" s="302"/>
      <c r="AF81" s="302"/>
      <c r="AG81" s="302"/>
      <c r="AH81" s="302"/>
      <c r="AI81" s="302"/>
      <c r="AJ81" s="302"/>
      <c r="AK81" s="302"/>
      <c r="AL81" s="302"/>
      <c r="AM81" s="302"/>
      <c r="AN81" s="314" t="s">
        <v>4025</v>
      </c>
      <c r="AO81" s="302"/>
      <c r="AP81" s="302"/>
      <c r="AQ81" s="302" t="str">
        <f>IFERROR(__xludf.DUMMYFUNCTION("IF(IFERROR(VLOOKUP(A81, IMPORTRANGE(""https://docs.google.com/spreadsheets/d/1eazy315Oas8TkAoTsdzUl6gNf3VsnwZeSo-bRfkZzOs"", ""工作表1!A:B""), 2, FALSE), """") &lt;&gt; """", ""有縮圖"", ""無縮圖"")"),"無縮圖")</f>
        <v>無縮圖</v>
      </c>
      <c r="AR81" s="302"/>
    </row>
    <row r="82" hidden="1">
      <c r="A82" s="301" t="s">
        <v>4028</v>
      </c>
      <c r="B82" s="301" t="s">
        <v>4029</v>
      </c>
      <c r="C82" s="304"/>
      <c r="D82" s="303" t="s">
        <v>1860</v>
      </c>
      <c r="E82" s="303" t="s">
        <v>1860</v>
      </c>
      <c r="F82" s="305" t="s">
        <v>144</v>
      </c>
      <c r="G82" s="110" t="s">
        <v>4030</v>
      </c>
      <c r="H82" s="305" t="s">
        <v>34</v>
      </c>
      <c r="I82" s="305" t="s">
        <v>108</v>
      </c>
      <c r="J82" s="301" t="s">
        <v>4031</v>
      </c>
      <c r="K82" s="309"/>
      <c r="L82" s="310" t="b">
        <v>1</v>
      </c>
      <c r="M82" s="311" t="b">
        <v>1</v>
      </c>
      <c r="N82" s="316" t="b">
        <v>0</v>
      </c>
      <c r="O82" s="311" t="b">
        <v>1</v>
      </c>
      <c r="P82" s="302"/>
      <c r="Q82" s="309" t="str">
        <f t="array" ref="Q82">IFERROR(INDEX('印量調查區'!G:G, MATCH(A82, '印量調查區'!A:A, 0)), "")</f>
        <v/>
      </c>
      <c r="R82" s="314" t="s">
        <v>4033</v>
      </c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13" t="s">
        <v>4034</v>
      </c>
      <c r="AO82" s="324" t="s">
        <v>4035</v>
      </c>
      <c r="AP82" s="302"/>
      <c r="AQ82" s="302" t="str">
        <f>IFERROR(__xludf.DUMMYFUNCTION("IF(IFERROR(VLOOKUP(A82, IMPORTRANGE(""https://docs.google.com/spreadsheets/d/1eazy315Oas8TkAoTsdzUl6gNf3VsnwZeSo-bRfkZzOs"", ""工作表1!A:B""), 2, FALSE), """") &lt;&gt; """", ""有縮圖"", ""無縮圖"")"),"無縮圖")</f>
        <v>無縮圖</v>
      </c>
      <c r="AR82" s="302"/>
    </row>
    <row r="83" hidden="1">
      <c r="A83" s="301" t="s">
        <v>2165</v>
      </c>
      <c r="B83" s="301" t="s">
        <v>4037</v>
      </c>
      <c r="C83" s="303" t="s">
        <v>2712</v>
      </c>
      <c r="D83" s="303" t="s">
        <v>4038</v>
      </c>
      <c r="E83" s="304"/>
      <c r="F83" s="305" t="s">
        <v>144</v>
      </c>
      <c r="G83" s="317" t="s">
        <v>4039</v>
      </c>
      <c r="H83" s="305" t="s">
        <v>34</v>
      </c>
      <c r="I83" s="305" t="s">
        <v>108</v>
      </c>
      <c r="J83" s="301" t="s">
        <v>4040</v>
      </c>
      <c r="K83" s="323" t="s">
        <v>4041</v>
      </c>
      <c r="L83" s="310" t="b">
        <v>1</v>
      </c>
      <c r="M83" s="311" t="b">
        <v>1</v>
      </c>
      <c r="N83" s="311" t="b">
        <v>0</v>
      </c>
      <c r="O83" s="311" t="b">
        <v>1</v>
      </c>
      <c r="P83" s="302"/>
      <c r="Q83" s="309" t="str">
        <f t="array" ref="Q83">IFERROR(INDEX('印量調查區'!G:G, MATCH(A83, '印量調查區'!A:A, 0)), "")</f>
        <v/>
      </c>
      <c r="R83" s="313" t="s">
        <v>4043</v>
      </c>
      <c r="S83" s="302"/>
      <c r="T83" s="302"/>
      <c r="U83" s="302"/>
      <c r="V83" s="313" t="s">
        <v>4044</v>
      </c>
      <c r="W83" s="302"/>
      <c r="X83" s="313" t="s">
        <v>4045</v>
      </c>
      <c r="Y83" s="313" t="s">
        <v>4046</v>
      </c>
      <c r="Z83" s="302"/>
      <c r="AA83" s="302"/>
      <c r="AB83" s="302"/>
      <c r="AC83" s="302"/>
      <c r="AD83" s="302"/>
      <c r="AE83" s="302"/>
      <c r="AF83" s="302"/>
      <c r="AG83" s="302"/>
      <c r="AH83" s="302"/>
      <c r="AI83" s="302"/>
      <c r="AJ83" s="302"/>
      <c r="AK83" s="302"/>
      <c r="AL83" s="302"/>
      <c r="AM83" s="314" t="s">
        <v>4047</v>
      </c>
      <c r="AN83" s="314" t="s">
        <v>4048</v>
      </c>
      <c r="AO83" s="302"/>
      <c r="AP83" s="302"/>
      <c r="AQ83" s="302" t="str">
        <f>IFERROR(__xludf.DUMMYFUNCTION("IF(IFERROR(VLOOKUP(A83, IMPORTRANGE(""https://docs.google.com/spreadsheets/d/1eazy315Oas8TkAoTsdzUl6gNf3VsnwZeSo-bRfkZzOs"", ""工作表1!A:B""), 2, FALSE), """") &lt;&gt; """", ""有縮圖"", ""無縮圖"")"),"有縮圖")</f>
        <v>有縮圖</v>
      </c>
      <c r="AR83" s="302"/>
    </row>
    <row r="84" hidden="1">
      <c r="A84" s="301" t="s">
        <v>4049</v>
      </c>
      <c r="B84" s="302"/>
      <c r="C84" s="303" t="s">
        <v>4050</v>
      </c>
      <c r="D84" s="304"/>
      <c r="E84" s="304"/>
      <c r="F84" s="305" t="s">
        <v>144</v>
      </c>
      <c r="G84" s="110" t="s">
        <v>4051</v>
      </c>
      <c r="H84" s="305" t="s">
        <v>47</v>
      </c>
      <c r="I84" s="305" t="s">
        <v>108</v>
      </c>
      <c r="J84" s="301" t="s">
        <v>4052</v>
      </c>
      <c r="K84" s="309"/>
      <c r="L84" s="310" t="b">
        <v>1</v>
      </c>
      <c r="M84" s="311" t="b">
        <v>1</v>
      </c>
      <c r="N84" s="316" t="b">
        <v>1</v>
      </c>
      <c r="O84" s="311" t="b">
        <v>1</v>
      </c>
      <c r="P84" s="302"/>
      <c r="Q84" s="309"/>
      <c r="R84" s="319" t="s">
        <v>4053</v>
      </c>
      <c r="S84" s="304"/>
      <c r="T84" s="304"/>
      <c r="U84" s="304"/>
      <c r="V84" s="335" t="s">
        <v>4055</v>
      </c>
      <c r="W84" s="304"/>
      <c r="X84" s="304"/>
      <c r="Y84" s="319" t="s">
        <v>4057</v>
      </c>
      <c r="Z84" s="304"/>
      <c r="AA84" s="304"/>
      <c r="AB84" s="304"/>
      <c r="AC84" s="304"/>
      <c r="AD84" s="304"/>
      <c r="AE84" s="304"/>
      <c r="AF84" s="304"/>
      <c r="AG84" s="304"/>
      <c r="AH84" s="304"/>
      <c r="AI84" s="304"/>
      <c r="AJ84" s="304"/>
      <c r="AK84" s="304"/>
      <c r="AL84" s="304"/>
      <c r="AM84" s="302"/>
      <c r="AN84" s="314" t="s">
        <v>4060</v>
      </c>
      <c r="AO84" s="304"/>
      <c r="AP84" s="302"/>
      <c r="AQ84" s="302" t="str">
        <f>IFERROR(__xludf.DUMMYFUNCTION("IF(IFERROR(VLOOKUP(A84, IMPORTRANGE(""https://docs.google.com/spreadsheets/d/1eazy315Oas8TkAoTsdzUl6gNf3VsnwZeSo-bRfkZzOs"", ""工作表1!A:B""), 2, FALSE), """") &lt;&gt; """", ""有縮圖"", ""無縮圖"")"),"無縮圖")</f>
        <v>無縮圖</v>
      </c>
      <c r="AR84" s="302"/>
    </row>
    <row r="85" hidden="1">
      <c r="A85" s="301" t="s">
        <v>2097</v>
      </c>
      <c r="B85" s="302"/>
      <c r="C85" s="303" t="s">
        <v>4063</v>
      </c>
      <c r="D85" s="303" t="s">
        <v>1987</v>
      </c>
      <c r="E85" s="304"/>
      <c r="F85" s="305" t="s">
        <v>144</v>
      </c>
      <c r="G85" s="336" t="s">
        <v>4064</v>
      </c>
      <c r="H85" s="305" t="s">
        <v>17</v>
      </c>
      <c r="I85" s="305" t="s">
        <v>108</v>
      </c>
      <c r="J85" s="301" t="s">
        <v>4065</v>
      </c>
      <c r="K85" s="309"/>
      <c r="L85" s="310" t="b">
        <v>1</v>
      </c>
      <c r="M85" s="311" t="b">
        <v>1</v>
      </c>
      <c r="N85" s="316" t="b">
        <v>0</v>
      </c>
      <c r="O85" s="311" t="b">
        <v>1</v>
      </c>
      <c r="P85" s="302"/>
      <c r="Q85" s="309" t="str">
        <f t="array" ref="Q85">IFERROR(INDEX('印量調查區'!G:G, MATCH(A85, '印量調查區'!A:A, 0)), "")</f>
        <v/>
      </c>
      <c r="R85" s="313" t="s">
        <v>4067</v>
      </c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13" t="s">
        <v>4068</v>
      </c>
      <c r="AE85" s="302"/>
      <c r="AF85" s="302"/>
      <c r="AG85" s="302"/>
      <c r="AH85" s="302"/>
      <c r="AI85" s="302"/>
      <c r="AJ85" s="302"/>
      <c r="AK85" s="302"/>
      <c r="AL85" s="302"/>
      <c r="AM85" s="302"/>
      <c r="AN85" s="314" t="s">
        <v>4070</v>
      </c>
      <c r="AO85" s="314" t="s">
        <v>4071</v>
      </c>
      <c r="AP85" s="302"/>
      <c r="AQ85" s="302" t="str">
        <f>IFERROR(__xludf.DUMMYFUNCTION("IF(IFERROR(VLOOKUP(A85, IMPORTRANGE(""https://docs.google.com/spreadsheets/d/1eazy315Oas8TkAoTsdzUl6gNf3VsnwZeSo-bRfkZzOs"", ""工作表1!A:B""), 2, FALSE), """") &lt;&gt; """", ""有縮圖"", ""無縮圖"")"),"無縮圖")</f>
        <v>無縮圖</v>
      </c>
      <c r="AR85" s="302"/>
    </row>
    <row r="86">
      <c r="A86" s="301" t="s">
        <v>2012</v>
      </c>
      <c r="B86" s="301" t="s">
        <v>4074</v>
      </c>
      <c r="C86" s="303" t="s">
        <v>2336</v>
      </c>
      <c r="D86" s="304"/>
      <c r="E86" s="304"/>
      <c r="F86" s="305" t="s">
        <v>144</v>
      </c>
      <c r="G86" s="110" t="s">
        <v>4075</v>
      </c>
      <c r="H86" s="305" t="s">
        <v>35</v>
      </c>
      <c r="I86" s="305" t="s">
        <v>108</v>
      </c>
      <c r="J86" s="301" t="s">
        <v>4076</v>
      </c>
      <c r="K86" s="309"/>
      <c r="L86" s="310" t="b">
        <v>1</v>
      </c>
      <c r="M86" s="311" t="b">
        <v>1</v>
      </c>
      <c r="N86" s="316" t="b">
        <v>1</v>
      </c>
      <c r="O86" s="311" t="b">
        <v>1</v>
      </c>
      <c r="P86" s="302"/>
      <c r="Q86" s="309" t="str">
        <f t="array" ref="Q86">IFERROR(INDEX('印量調查區'!G:G, MATCH(A86, '印量調查區'!A:A, 0)), "")</f>
        <v/>
      </c>
      <c r="R86" s="314" t="s">
        <v>4077</v>
      </c>
      <c r="S86" s="302"/>
      <c r="T86" s="302"/>
      <c r="U86" s="302"/>
      <c r="V86" s="313" t="s">
        <v>4079</v>
      </c>
      <c r="W86" s="302"/>
      <c r="X86" s="302"/>
      <c r="Y86" s="313" t="s">
        <v>4081</v>
      </c>
      <c r="Z86" s="302"/>
      <c r="AA86" s="302"/>
      <c r="AB86" s="302"/>
      <c r="AC86" s="302"/>
      <c r="AD86" s="302"/>
      <c r="AE86" s="302"/>
      <c r="AF86" s="302"/>
      <c r="AG86" s="302"/>
      <c r="AH86" s="302"/>
      <c r="AI86" s="302"/>
      <c r="AJ86" s="302"/>
      <c r="AK86" s="302"/>
      <c r="AL86" s="302"/>
      <c r="AM86" s="302"/>
      <c r="AN86" s="314" t="s">
        <v>4082</v>
      </c>
      <c r="AO86" s="302"/>
      <c r="AP86" s="302"/>
      <c r="AQ86" s="302" t="str">
        <f>IFERROR(__xludf.DUMMYFUNCTION("IF(IFERROR(VLOOKUP(A86, IMPORTRANGE(""https://docs.google.com/spreadsheets/d/1eazy315Oas8TkAoTsdzUl6gNf3VsnwZeSo-bRfkZzOs"", ""工作表1!A:B""), 2, FALSE), """") &lt;&gt; """", ""有縮圖"", ""無縮圖"")"),"有縮圖")</f>
        <v>有縮圖</v>
      </c>
      <c r="AR86" s="302"/>
    </row>
    <row r="87">
      <c r="A87" s="301" t="s">
        <v>1253</v>
      </c>
      <c r="B87" s="301" t="s">
        <v>4085</v>
      </c>
      <c r="C87" s="303" t="s">
        <v>2323</v>
      </c>
      <c r="D87" s="303" t="s">
        <v>2323</v>
      </c>
      <c r="E87" s="303" t="s">
        <v>4086</v>
      </c>
      <c r="F87" s="305" t="s">
        <v>305</v>
      </c>
      <c r="G87" s="317" t="s">
        <v>4087</v>
      </c>
      <c r="H87" s="305" t="s">
        <v>35</v>
      </c>
      <c r="I87" s="305" t="s">
        <v>3325</v>
      </c>
      <c r="J87" s="301" t="s">
        <v>4088</v>
      </c>
      <c r="K87" s="309"/>
      <c r="L87" s="310" t="b">
        <v>1</v>
      </c>
      <c r="M87" s="311" t="b">
        <v>1</v>
      </c>
      <c r="N87" s="311" t="b">
        <v>1</v>
      </c>
      <c r="O87" s="311" t="b">
        <v>1</v>
      </c>
      <c r="P87" s="302"/>
      <c r="Q87" s="309" t="str">
        <f t="array" ref="Q87">IFERROR(INDEX('印量調查區'!G:G, MATCH(A87, '印量調查區'!A:A, 0)), "")</f>
        <v/>
      </c>
      <c r="R87" s="313" t="s">
        <v>4090</v>
      </c>
      <c r="S87" s="302"/>
      <c r="T87" s="313" t="s">
        <v>4092</v>
      </c>
      <c r="U87" s="302"/>
      <c r="V87" s="313" t="s">
        <v>4093</v>
      </c>
      <c r="W87" s="302"/>
      <c r="X87" s="313" t="s">
        <v>4094</v>
      </c>
      <c r="Y87" s="313" t="s">
        <v>4095</v>
      </c>
      <c r="Z87" s="302"/>
      <c r="AA87" s="302"/>
      <c r="AB87" s="302"/>
      <c r="AC87" s="302"/>
      <c r="AD87" s="313" t="s">
        <v>4096</v>
      </c>
      <c r="AE87" s="302"/>
      <c r="AF87" s="302"/>
      <c r="AG87" s="302"/>
      <c r="AH87" s="302"/>
      <c r="AI87" s="302"/>
      <c r="AJ87" s="302"/>
      <c r="AK87" s="302"/>
      <c r="AL87" s="313" t="s">
        <v>4097</v>
      </c>
      <c r="AM87" s="314" t="s">
        <v>4098</v>
      </c>
      <c r="AN87" s="314" t="s">
        <v>4100</v>
      </c>
      <c r="AO87" s="302"/>
      <c r="AP87" s="302"/>
      <c r="AQ87" s="302" t="str">
        <f>IFERROR(__xludf.DUMMYFUNCTION("IF(IFERROR(VLOOKUP(A87, IMPORTRANGE(""https://docs.google.com/spreadsheets/d/1eazy315Oas8TkAoTsdzUl6gNf3VsnwZeSo-bRfkZzOs"", ""工作表1!A:B""), 2, FALSE), """") &lt;&gt; """", ""有縮圖"", ""無縮圖"")"),"有縮圖")</f>
        <v>有縮圖</v>
      </c>
      <c r="AR87" s="302"/>
    </row>
    <row r="88" hidden="1">
      <c r="A88" s="301" t="s">
        <v>4102</v>
      </c>
      <c r="B88" s="302"/>
      <c r="C88" s="304"/>
      <c r="D88" s="304"/>
      <c r="E88" s="303" t="s">
        <v>4103</v>
      </c>
      <c r="F88" s="305" t="s">
        <v>144</v>
      </c>
      <c r="G88" s="110" t="s">
        <v>4104</v>
      </c>
      <c r="H88" s="305" t="s">
        <v>34</v>
      </c>
      <c r="I88" s="305" t="s">
        <v>108</v>
      </c>
      <c r="J88" s="301" t="s">
        <v>4106</v>
      </c>
      <c r="K88" s="309"/>
      <c r="L88" s="310" t="b">
        <v>1</v>
      </c>
      <c r="M88" s="311" t="b">
        <v>1</v>
      </c>
      <c r="N88" s="316" t="b">
        <v>1</v>
      </c>
      <c r="O88" s="311" t="b">
        <v>1</v>
      </c>
      <c r="P88" s="302"/>
      <c r="Q88" s="309"/>
      <c r="R88" s="319" t="s">
        <v>4108</v>
      </c>
      <c r="S88" s="304"/>
      <c r="T88" s="304"/>
      <c r="U88" s="304"/>
      <c r="V88" s="319" t="s">
        <v>4110</v>
      </c>
      <c r="W88" s="304"/>
      <c r="X88" s="304"/>
      <c r="Y88" s="319" t="s">
        <v>4112</v>
      </c>
      <c r="Z88" s="304"/>
      <c r="AA88" s="304"/>
      <c r="AB88" s="304"/>
      <c r="AC88" s="304"/>
      <c r="AD88" s="319" t="s">
        <v>4114</v>
      </c>
      <c r="AE88" s="319" t="s">
        <v>4116</v>
      </c>
      <c r="AF88" s="304"/>
      <c r="AG88" s="304"/>
      <c r="AH88" s="304"/>
      <c r="AI88" s="304"/>
      <c r="AJ88" s="304"/>
      <c r="AK88" s="319" t="s">
        <v>4117</v>
      </c>
      <c r="AL88" s="304"/>
      <c r="AM88" s="302"/>
      <c r="AN88" s="314" t="s">
        <v>4121</v>
      </c>
      <c r="AO88" s="304"/>
      <c r="AP88" s="302"/>
      <c r="AQ88" s="302" t="str">
        <f>IFERROR(__xludf.DUMMYFUNCTION("IF(IFERROR(VLOOKUP(A88, IMPORTRANGE(""https://docs.google.com/spreadsheets/d/1eazy315Oas8TkAoTsdzUl6gNf3VsnwZeSo-bRfkZzOs"", ""工作表1!A:B""), 2, FALSE), """") &lt;&gt; """", ""有縮圖"", ""無縮圖"")"),"無縮圖")</f>
        <v>無縮圖</v>
      </c>
      <c r="AR88" s="302"/>
    </row>
    <row r="89">
      <c r="A89" s="301" t="s">
        <v>1640</v>
      </c>
      <c r="B89" s="301" t="s">
        <v>4123</v>
      </c>
      <c r="C89" s="303" t="s">
        <v>1925</v>
      </c>
      <c r="D89" s="303" t="s">
        <v>1927</v>
      </c>
      <c r="E89" s="304"/>
      <c r="F89" s="305" t="s">
        <v>144</v>
      </c>
      <c r="G89" s="317" t="s">
        <v>4104</v>
      </c>
      <c r="H89" s="305" t="s">
        <v>35</v>
      </c>
      <c r="I89" s="305" t="s">
        <v>108</v>
      </c>
      <c r="J89" s="301" t="s">
        <v>4124</v>
      </c>
      <c r="K89" s="309"/>
      <c r="L89" s="310" t="b">
        <v>1</v>
      </c>
      <c r="M89" s="311" t="b">
        <v>1</v>
      </c>
      <c r="N89" s="311" t="b">
        <v>1</v>
      </c>
      <c r="O89" s="311" t="b">
        <v>1</v>
      </c>
      <c r="P89" s="302"/>
      <c r="Q89" s="309" t="str">
        <f t="array" ref="Q89">IFERROR(INDEX('印量調查區'!G:G, MATCH(A89, '印量調查區'!A:A, 0)), "")</f>
        <v/>
      </c>
      <c r="R89" s="313" t="s">
        <v>4126</v>
      </c>
      <c r="S89" s="302"/>
      <c r="T89" s="302"/>
      <c r="U89" s="302"/>
      <c r="V89" s="313" t="s">
        <v>4127</v>
      </c>
      <c r="W89" s="302"/>
      <c r="X89" s="313" t="s">
        <v>4129</v>
      </c>
      <c r="Y89" s="313" t="s">
        <v>4130</v>
      </c>
      <c r="Z89" s="313" t="s">
        <v>4131</v>
      </c>
      <c r="AA89" s="302"/>
      <c r="AB89" s="302"/>
      <c r="AC89" s="302"/>
      <c r="AD89" s="313" t="s">
        <v>4132</v>
      </c>
      <c r="AE89" s="302"/>
      <c r="AF89" s="302"/>
      <c r="AG89" s="302"/>
      <c r="AH89" s="313" t="s">
        <v>4133</v>
      </c>
      <c r="AI89" s="313" t="s">
        <v>4134</v>
      </c>
      <c r="AJ89" s="302"/>
      <c r="AK89" s="302"/>
      <c r="AL89" s="302"/>
      <c r="AM89" s="314" t="s">
        <v>4135</v>
      </c>
      <c r="AN89" s="314" t="s">
        <v>4136</v>
      </c>
      <c r="AO89" s="302"/>
      <c r="AP89" s="302"/>
      <c r="AQ89" s="302" t="str">
        <f>IFERROR(__xludf.DUMMYFUNCTION("IF(IFERROR(VLOOKUP(A89, IMPORTRANGE(""https://docs.google.com/spreadsheets/d/1eazy315Oas8TkAoTsdzUl6gNf3VsnwZeSo-bRfkZzOs"", ""工作表1!A:B""), 2, FALSE), """") &lt;&gt; """", ""有縮圖"", ""無縮圖"")"),"無縮圖")</f>
        <v>無縮圖</v>
      </c>
      <c r="AR89" s="302"/>
    </row>
    <row r="90" hidden="1">
      <c r="A90" s="301" t="s">
        <v>659</v>
      </c>
      <c r="B90" s="302"/>
      <c r="C90" s="304"/>
      <c r="D90" s="303" t="s">
        <v>4139</v>
      </c>
      <c r="E90" s="303" t="s">
        <v>3477</v>
      </c>
      <c r="F90" s="305" t="s">
        <v>144</v>
      </c>
      <c r="G90" s="317" t="s">
        <v>4104</v>
      </c>
      <c r="H90" s="305" t="s">
        <v>34</v>
      </c>
      <c r="I90" s="305" t="s">
        <v>108</v>
      </c>
      <c r="J90" s="301" t="s">
        <v>4141</v>
      </c>
      <c r="K90" s="309"/>
      <c r="L90" s="310" t="b">
        <v>1</v>
      </c>
      <c r="M90" s="311" t="b">
        <v>1</v>
      </c>
      <c r="N90" s="311" t="b">
        <v>0</v>
      </c>
      <c r="O90" s="311" t="b">
        <v>1</v>
      </c>
      <c r="P90" s="313" t="s">
        <v>410</v>
      </c>
      <c r="Q90" s="309" t="str">
        <f t="array" ref="Q90">IFERROR(INDEX('印量調查區'!G:G, MATCH(A90, '印量調查區'!A:A, 0)), "")</f>
        <v/>
      </c>
      <c r="R90" s="314" t="s">
        <v>4143</v>
      </c>
      <c r="S90" s="302"/>
      <c r="T90" s="302"/>
      <c r="U90" s="302"/>
      <c r="V90" s="314" t="s">
        <v>4145</v>
      </c>
      <c r="W90" s="302"/>
      <c r="X90" s="302"/>
      <c r="Y90" s="314" t="s">
        <v>4146</v>
      </c>
      <c r="Z90" s="302"/>
      <c r="AA90" s="302"/>
      <c r="AB90" s="302"/>
      <c r="AC90" s="302"/>
      <c r="AD90" s="314" t="s">
        <v>4148</v>
      </c>
      <c r="AE90" s="314" t="s">
        <v>4150</v>
      </c>
      <c r="AF90" s="314" t="s">
        <v>4151</v>
      </c>
      <c r="AG90" s="302"/>
      <c r="AH90" s="302"/>
      <c r="AI90" s="302"/>
      <c r="AJ90" s="314" t="s">
        <v>4152</v>
      </c>
      <c r="AK90" s="302"/>
      <c r="AL90" s="302"/>
      <c r="AM90" s="314" t="s">
        <v>4153</v>
      </c>
      <c r="AN90" s="314" t="s">
        <v>4154</v>
      </c>
      <c r="AO90" s="302"/>
      <c r="AP90" s="302"/>
      <c r="AQ90" s="302" t="str">
        <f>IFERROR(__xludf.DUMMYFUNCTION("IF(IFERROR(VLOOKUP(A90, IMPORTRANGE(""https://docs.google.com/spreadsheets/d/1eazy315Oas8TkAoTsdzUl6gNf3VsnwZeSo-bRfkZzOs"", ""工作表1!A:B""), 2, FALSE), """") &lt;&gt; """", ""有縮圖"", ""無縮圖"")"),"無縮圖")</f>
        <v>無縮圖</v>
      </c>
      <c r="AR90" s="302"/>
    </row>
    <row r="91">
      <c r="A91" s="301" t="s">
        <v>915</v>
      </c>
      <c r="B91" s="301" t="s">
        <v>4155</v>
      </c>
      <c r="C91" s="303" t="s">
        <v>1923</v>
      </c>
      <c r="D91" s="304"/>
      <c r="E91" s="304"/>
      <c r="F91" s="305" t="s">
        <v>144</v>
      </c>
      <c r="G91" s="317" t="s">
        <v>4156</v>
      </c>
      <c r="H91" s="305" t="s">
        <v>35</v>
      </c>
      <c r="I91" s="305" t="s">
        <v>108</v>
      </c>
      <c r="J91" s="304" t="s">
        <v>4157</v>
      </c>
      <c r="K91" s="309"/>
      <c r="L91" s="310" t="b">
        <v>1</v>
      </c>
      <c r="M91" s="311" t="b">
        <v>1</v>
      </c>
      <c r="N91" s="311" t="b">
        <v>1</v>
      </c>
      <c r="O91" s="311" t="b">
        <v>1</v>
      </c>
      <c r="P91" s="302"/>
      <c r="Q91" s="309" t="str">
        <f t="array" ref="Q91">IFERROR(INDEX('印量調查區'!G:G, MATCH(A91, '印量調查區'!A:A, 0)), "")</f>
        <v/>
      </c>
      <c r="R91" s="302"/>
      <c r="S91" s="302"/>
      <c r="T91" s="302"/>
      <c r="U91" s="302"/>
      <c r="V91" s="313" t="s">
        <v>4158</v>
      </c>
      <c r="W91" s="302"/>
      <c r="X91" s="302"/>
      <c r="Y91" s="313" t="s">
        <v>4159</v>
      </c>
      <c r="Z91" s="302"/>
      <c r="AA91" s="302"/>
      <c r="AB91" s="302"/>
      <c r="AC91" s="302"/>
      <c r="AD91" s="302"/>
      <c r="AE91" s="302"/>
      <c r="AF91" s="302"/>
      <c r="AG91" s="302"/>
      <c r="AH91" s="302"/>
      <c r="AI91" s="302"/>
      <c r="AJ91" s="302"/>
      <c r="AK91" s="302"/>
      <c r="AL91" s="302"/>
      <c r="AM91" s="314" t="s">
        <v>4160</v>
      </c>
      <c r="AN91" s="314" t="s">
        <v>4160</v>
      </c>
      <c r="AO91" s="314" t="s">
        <v>4161</v>
      </c>
      <c r="AP91" s="302"/>
      <c r="AQ91" s="302" t="str">
        <f>IFERROR(__xludf.DUMMYFUNCTION("IF(IFERROR(VLOOKUP(A91, IMPORTRANGE(""https://docs.google.com/spreadsheets/d/1eazy315Oas8TkAoTsdzUl6gNf3VsnwZeSo-bRfkZzOs"", ""工作表1!A:B""), 2, FALSE), """") &lt;&gt; """", ""有縮圖"", ""無縮圖"")"),"無縮圖")</f>
        <v>無縮圖</v>
      </c>
      <c r="AR91" s="302"/>
    </row>
    <row r="92" hidden="1">
      <c r="A92" s="301" t="s">
        <v>4162</v>
      </c>
      <c r="B92" s="301" t="s">
        <v>4162</v>
      </c>
      <c r="C92" s="304"/>
      <c r="D92" s="304"/>
      <c r="E92" s="303" t="s">
        <v>1872</v>
      </c>
      <c r="F92" s="305" t="s">
        <v>144</v>
      </c>
      <c r="G92" s="317" t="s">
        <v>4163</v>
      </c>
      <c r="H92" s="305" t="s">
        <v>34</v>
      </c>
      <c r="I92" s="305" t="s">
        <v>108</v>
      </c>
      <c r="J92" s="301" t="s">
        <v>4165</v>
      </c>
      <c r="K92" s="309"/>
      <c r="L92" s="310" t="b">
        <v>1</v>
      </c>
      <c r="M92" s="311" t="b">
        <v>1</v>
      </c>
      <c r="N92" s="311" t="b">
        <v>1</v>
      </c>
      <c r="O92" s="311" t="b">
        <v>1</v>
      </c>
      <c r="P92" s="313" t="s">
        <v>410</v>
      </c>
      <c r="Q92" s="309" t="str">
        <f t="array" ref="Q92">IFERROR(INDEX('印量調查區'!G:G, MATCH(A92, '印量調查區'!A:A, 0)), "")</f>
        <v/>
      </c>
      <c r="R92" s="314" t="s">
        <v>4166</v>
      </c>
      <c r="S92" s="302"/>
      <c r="T92" s="302"/>
      <c r="U92" s="302"/>
      <c r="V92" s="314" t="s">
        <v>4168</v>
      </c>
      <c r="W92" s="302"/>
      <c r="X92" s="314" t="s">
        <v>4170</v>
      </c>
      <c r="Y92" s="314" t="s">
        <v>4172</v>
      </c>
      <c r="Z92" s="302"/>
      <c r="AA92" s="302"/>
      <c r="AB92" s="302"/>
      <c r="AC92" s="302"/>
      <c r="AD92" s="302"/>
      <c r="AE92" s="302"/>
      <c r="AF92" s="302"/>
      <c r="AG92" s="302"/>
      <c r="AH92" s="302"/>
      <c r="AI92" s="302"/>
      <c r="AJ92" s="302"/>
      <c r="AK92" s="314" t="s">
        <v>4174</v>
      </c>
      <c r="AL92" s="314" t="s">
        <v>4175</v>
      </c>
      <c r="AM92" s="314" t="s">
        <v>4177</v>
      </c>
      <c r="AN92" s="314" t="s">
        <v>4178</v>
      </c>
      <c r="AO92" s="302"/>
      <c r="AP92" s="302"/>
      <c r="AQ92" s="302" t="str">
        <f>IFERROR(__xludf.DUMMYFUNCTION("IF(IFERROR(VLOOKUP(A92, IMPORTRANGE(""https://docs.google.com/spreadsheets/d/1eazy315Oas8TkAoTsdzUl6gNf3VsnwZeSo-bRfkZzOs"", ""工作表1!A:B""), 2, FALSE), """") &lt;&gt; """", ""有縮圖"", ""無縮圖"")"),"有縮圖")</f>
        <v>有縮圖</v>
      </c>
      <c r="AR92" s="302"/>
    </row>
    <row r="93" hidden="1">
      <c r="A93" s="301" t="s">
        <v>1616</v>
      </c>
      <c r="B93" s="301" t="s">
        <v>4179</v>
      </c>
      <c r="C93" s="304"/>
      <c r="D93" s="303" t="s">
        <v>2817</v>
      </c>
      <c r="E93" s="303" t="s">
        <v>2815</v>
      </c>
      <c r="F93" s="305" t="s">
        <v>144</v>
      </c>
      <c r="G93" s="110" t="s">
        <v>4180</v>
      </c>
      <c r="H93" s="305" t="s">
        <v>3566</v>
      </c>
      <c r="I93" s="305" t="s">
        <v>108</v>
      </c>
      <c r="J93" s="301" t="s">
        <v>4181</v>
      </c>
      <c r="K93" s="309"/>
      <c r="L93" s="310" t="b">
        <v>1</v>
      </c>
      <c r="M93" s="311" t="b">
        <v>1</v>
      </c>
      <c r="N93" s="316" t="b">
        <v>0</v>
      </c>
      <c r="O93" s="311" t="b">
        <v>1</v>
      </c>
      <c r="P93" s="302"/>
      <c r="Q93" s="309" t="str">
        <f t="array" ref="Q93">IFERROR(INDEX('印量調查區'!G:G, MATCH(A93, '印量調查區'!A:A, 0)), "")</f>
        <v/>
      </c>
      <c r="R93" s="313" t="s">
        <v>4182</v>
      </c>
      <c r="S93" s="302"/>
      <c r="T93" s="302"/>
      <c r="U93" s="302"/>
      <c r="V93" s="313" t="s">
        <v>4184</v>
      </c>
      <c r="W93" s="302"/>
      <c r="X93" s="313" t="s">
        <v>4185</v>
      </c>
      <c r="Y93" s="313" t="s">
        <v>4186</v>
      </c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2"/>
      <c r="AN93" s="314" t="s">
        <v>4187</v>
      </c>
      <c r="AO93" s="302"/>
      <c r="AP93" s="302"/>
      <c r="AQ93" s="302" t="str">
        <f>IFERROR(__xludf.DUMMYFUNCTION("IF(IFERROR(VLOOKUP(A93, IMPORTRANGE(""https://docs.google.com/spreadsheets/d/1eazy315Oas8TkAoTsdzUl6gNf3VsnwZeSo-bRfkZzOs"", ""工作表1!A:B""), 2, FALSE), """") &lt;&gt; """", ""有縮圖"", ""無縮圖"")"),"有縮圖")</f>
        <v>有縮圖</v>
      </c>
      <c r="AR93" s="302"/>
    </row>
    <row r="94" hidden="1">
      <c r="A94" s="301" t="s">
        <v>4189</v>
      </c>
      <c r="B94" s="301" t="s">
        <v>4190</v>
      </c>
      <c r="C94" s="303" t="s">
        <v>2657</v>
      </c>
      <c r="D94" s="304"/>
      <c r="E94" s="304"/>
      <c r="F94" s="305" t="s">
        <v>140</v>
      </c>
      <c r="G94" s="110" t="s">
        <v>4180</v>
      </c>
      <c r="H94" s="305" t="s">
        <v>47</v>
      </c>
      <c r="I94" s="305" t="s">
        <v>108</v>
      </c>
      <c r="J94" s="301" t="s">
        <v>4191</v>
      </c>
      <c r="K94" s="309"/>
      <c r="L94" s="310" t="b">
        <v>1</v>
      </c>
      <c r="M94" s="311" t="b">
        <v>1</v>
      </c>
      <c r="N94" s="311" t="b">
        <v>1</v>
      </c>
      <c r="O94" s="311" t="b">
        <v>1</v>
      </c>
      <c r="P94" s="313" t="s">
        <v>410</v>
      </c>
      <c r="Q94" s="309" t="str">
        <f t="array" ref="Q94">IFERROR(INDEX('印量調查區'!G:G, MATCH(A94, '印量調查區'!A:A, 0)), "")</f>
        <v/>
      </c>
      <c r="R94" s="314" t="s">
        <v>4193</v>
      </c>
      <c r="S94" s="302"/>
      <c r="T94" s="302"/>
      <c r="U94" s="302"/>
      <c r="V94" s="314" t="s">
        <v>4195</v>
      </c>
      <c r="W94" s="302"/>
      <c r="X94" s="302"/>
      <c r="Y94" s="302"/>
      <c r="Z94" s="302"/>
      <c r="AA94" s="302"/>
      <c r="AB94" s="302"/>
      <c r="AC94" s="302"/>
      <c r="AD94" s="314" t="s">
        <v>4196</v>
      </c>
      <c r="AE94" s="314" t="s">
        <v>4198</v>
      </c>
      <c r="AF94" s="302"/>
      <c r="AG94" s="302"/>
      <c r="AH94" s="302"/>
      <c r="AI94" s="302"/>
      <c r="AJ94" s="314" t="s">
        <v>4199</v>
      </c>
      <c r="AK94" s="302"/>
      <c r="AL94" s="302"/>
      <c r="AM94" s="314" t="s">
        <v>4201</v>
      </c>
      <c r="AN94" s="314" t="s">
        <v>4204</v>
      </c>
      <c r="AO94" s="314" t="s">
        <v>4206</v>
      </c>
      <c r="AP94" s="302"/>
      <c r="AQ94" s="302" t="str">
        <f>IFERROR(__xludf.DUMMYFUNCTION("IF(IFERROR(VLOOKUP(A94, IMPORTRANGE(""https://docs.google.com/spreadsheets/d/1eazy315Oas8TkAoTsdzUl6gNf3VsnwZeSo-bRfkZzOs"", ""工作表1!A:B""), 2, FALSE), """") &lt;&gt; """", ""有縮圖"", ""無縮圖"")"),"無縮圖")</f>
        <v>無縮圖</v>
      </c>
      <c r="AR94" s="302"/>
    </row>
    <row r="95" hidden="1">
      <c r="A95" s="301" t="s">
        <v>4208</v>
      </c>
      <c r="B95" s="301" t="s">
        <v>4209</v>
      </c>
      <c r="C95" s="303" t="s">
        <v>2676</v>
      </c>
      <c r="D95" s="304"/>
      <c r="E95" s="303" t="s">
        <v>4210</v>
      </c>
      <c r="F95" s="305" t="s">
        <v>140</v>
      </c>
      <c r="G95" s="317" t="s">
        <v>4211</v>
      </c>
      <c r="H95" s="305" t="s">
        <v>47</v>
      </c>
      <c r="I95" s="305" t="s">
        <v>108</v>
      </c>
      <c r="J95" s="301" t="s">
        <v>4213</v>
      </c>
      <c r="K95" s="309"/>
      <c r="L95" s="310" t="b">
        <v>1</v>
      </c>
      <c r="M95" s="311" t="b">
        <v>1</v>
      </c>
      <c r="N95" s="311" t="b">
        <v>1</v>
      </c>
      <c r="O95" s="311" t="b">
        <v>1</v>
      </c>
      <c r="P95" s="302"/>
      <c r="Q95" s="309" t="str">
        <f t="array" ref="Q95">IFERROR(INDEX('印量調查區'!G:G, MATCH(A95, '印量調查區'!A:A, 0)), "")</f>
        <v/>
      </c>
      <c r="R95" s="314" t="s">
        <v>4215</v>
      </c>
      <c r="S95" s="302"/>
      <c r="T95" s="302"/>
      <c r="U95" s="302"/>
      <c r="V95" s="314" t="s">
        <v>4217</v>
      </c>
      <c r="W95" s="302"/>
      <c r="X95" s="302"/>
      <c r="Y95" s="302"/>
      <c r="Z95" s="302"/>
      <c r="AA95" s="302"/>
      <c r="AB95" s="302"/>
      <c r="AC95" s="302"/>
      <c r="AD95" s="314" t="s">
        <v>4221</v>
      </c>
      <c r="AE95" s="302"/>
      <c r="AF95" s="302"/>
      <c r="AG95" s="302"/>
      <c r="AH95" s="302"/>
      <c r="AI95" s="302"/>
      <c r="AJ95" s="302"/>
      <c r="AK95" s="302"/>
      <c r="AL95" s="302"/>
      <c r="AM95" s="314" t="s">
        <v>4222</v>
      </c>
      <c r="AN95" s="314" t="s">
        <v>4225</v>
      </c>
      <c r="AO95" s="302"/>
      <c r="AP95" s="302"/>
      <c r="AQ95" s="302" t="str">
        <f>IFERROR(__xludf.DUMMYFUNCTION("IF(IFERROR(VLOOKUP(A95, IMPORTRANGE(""https://docs.google.com/spreadsheets/d/1eazy315Oas8TkAoTsdzUl6gNf3VsnwZeSo-bRfkZzOs"", ""工作表1!A:B""), 2, FALSE), """") &lt;&gt; """", ""有縮圖"", ""無縮圖"")"),"無縮圖")</f>
        <v>無縮圖</v>
      </c>
      <c r="AR95" s="302"/>
    </row>
    <row r="96" hidden="1">
      <c r="A96" s="301" t="s">
        <v>1745</v>
      </c>
      <c r="B96" s="301" t="s">
        <v>4227</v>
      </c>
      <c r="C96" s="304"/>
      <c r="D96" s="303" t="s">
        <v>2899</v>
      </c>
      <c r="E96" s="303" t="s">
        <v>610</v>
      </c>
      <c r="F96" s="305" t="s">
        <v>144</v>
      </c>
      <c r="G96" s="110" t="s">
        <v>4229</v>
      </c>
      <c r="H96" s="305" t="s">
        <v>34</v>
      </c>
      <c r="I96" s="305" t="s">
        <v>108</v>
      </c>
      <c r="J96" s="301" t="s">
        <v>4230</v>
      </c>
      <c r="K96" s="309"/>
      <c r="L96" s="310" t="b">
        <v>1</v>
      </c>
      <c r="M96" s="311" t="b">
        <v>1</v>
      </c>
      <c r="N96" s="316" t="b">
        <v>1</v>
      </c>
      <c r="O96" s="311" t="b">
        <v>1</v>
      </c>
      <c r="P96" s="302"/>
      <c r="Q96" s="309" t="str">
        <f t="array" ref="Q96">IFERROR(INDEX('印量調查區'!G:G, MATCH(A96, '印量調查區'!A:A, 0)), "")</f>
        <v/>
      </c>
      <c r="R96" s="313" t="s">
        <v>4232</v>
      </c>
      <c r="S96" s="302"/>
      <c r="T96" s="302"/>
      <c r="U96" s="302"/>
      <c r="V96" s="302"/>
      <c r="W96" s="302"/>
      <c r="X96" s="313" t="s">
        <v>4233</v>
      </c>
      <c r="Y96" s="302"/>
      <c r="Z96" s="302"/>
      <c r="AA96" s="302"/>
      <c r="AB96" s="302"/>
      <c r="AC96" s="302"/>
      <c r="AD96" s="313" t="s">
        <v>124</v>
      </c>
      <c r="AE96" s="313" t="s">
        <v>126</v>
      </c>
      <c r="AF96" s="313" t="s">
        <v>127</v>
      </c>
      <c r="AG96" s="302"/>
      <c r="AH96" s="313" t="s">
        <v>129</v>
      </c>
      <c r="AI96" s="313" t="s">
        <v>130</v>
      </c>
      <c r="AJ96" s="313" t="s">
        <v>4234</v>
      </c>
      <c r="AK96" s="302"/>
      <c r="AL96" s="302"/>
      <c r="AM96" s="302"/>
      <c r="AN96" s="314" t="s">
        <v>4235</v>
      </c>
      <c r="AO96" s="302"/>
      <c r="AP96" s="302"/>
      <c r="AQ96" s="302" t="str">
        <f>IFERROR(__xludf.DUMMYFUNCTION("IF(IFERROR(VLOOKUP(A96, IMPORTRANGE(""https://docs.google.com/spreadsheets/d/1eazy315Oas8TkAoTsdzUl6gNf3VsnwZeSo-bRfkZzOs"", ""工作表1!A:B""), 2, FALSE), """") &lt;&gt; """", ""有縮圖"", ""無縮圖"")"),"無縮圖")</f>
        <v>無縮圖</v>
      </c>
      <c r="AR96" s="302"/>
    </row>
    <row r="97">
      <c r="A97" s="301" t="s">
        <v>4237</v>
      </c>
      <c r="B97" s="302"/>
      <c r="C97" s="303" t="s">
        <v>3074</v>
      </c>
      <c r="D97" s="303" t="s">
        <v>3074</v>
      </c>
      <c r="E97" s="304"/>
      <c r="F97" s="305" t="s">
        <v>144</v>
      </c>
      <c r="G97" s="110" t="s">
        <v>46</v>
      </c>
      <c r="H97" s="305" t="s">
        <v>35</v>
      </c>
      <c r="I97" s="302"/>
      <c r="J97" s="301" t="s">
        <v>4239</v>
      </c>
      <c r="K97" s="309"/>
      <c r="L97" s="310" t="b">
        <v>1</v>
      </c>
      <c r="M97" s="311" t="b">
        <v>1</v>
      </c>
      <c r="N97" s="311" t="b">
        <v>0</v>
      </c>
      <c r="O97" s="311" t="b">
        <v>1</v>
      </c>
      <c r="P97" s="313" t="s">
        <v>410</v>
      </c>
      <c r="Q97" s="309" t="str">
        <f t="array" ref="Q97">IFERROR(INDEX('印量調查區'!G:G, MATCH(A97, '印量調查區'!A:A, 0)), "")</f>
        <v/>
      </c>
      <c r="R97" s="314" t="s">
        <v>4240</v>
      </c>
      <c r="S97" s="302"/>
      <c r="T97" s="302"/>
      <c r="U97" s="302"/>
      <c r="V97" s="314" t="s">
        <v>4242</v>
      </c>
      <c r="W97" s="302"/>
      <c r="X97" s="314" t="s">
        <v>4243</v>
      </c>
      <c r="Y97" s="302"/>
      <c r="Z97" s="314" t="s">
        <v>4245</v>
      </c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14" t="s">
        <v>4247</v>
      </c>
      <c r="AN97" s="314" t="s">
        <v>4249</v>
      </c>
      <c r="AO97" s="302"/>
      <c r="AP97" s="302"/>
      <c r="AQ97" s="302" t="str">
        <f>IFERROR(__xludf.DUMMYFUNCTION("IF(IFERROR(VLOOKUP(A97, IMPORTRANGE(""https://docs.google.com/spreadsheets/d/1eazy315Oas8TkAoTsdzUl6gNf3VsnwZeSo-bRfkZzOs"", ""工作表1!A:B""), 2, FALSE), """") &lt;&gt; """", ""有縮圖"", ""無縮圖"")"),"無縮圖")</f>
        <v>無縮圖</v>
      </c>
      <c r="AR97" s="302"/>
    </row>
    <row r="98">
      <c r="A98" s="301" t="s">
        <v>1916</v>
      </c>
      <c r="B98" s="302"/>
      <c r="C98" s="303" t="s">
        <v>3621</v>
      </c>
      <c r="D98" s="304"/>
      <c r="E98" s="303" t="s">
        <v>2348</v>
      </c>
      <c r="F98" s="305" t="s">
        <v>229</v>
      </c>
      <c r="G98" s="110" t="s">
        <v>4252</v>
      </c>
      <c r="H98" s="305" t="s">
        <v>35</v>
      </c>
      <c r="I98" s="305" t="s">
        <v>3325</v>
      </c>
      <c r="J98" s="301" t="s">
        <v>4253</v>
      </c>
      <c r="K98" s="309"/>
      <c r="L98" s="310" t="b">
        <v>1</v>
      </c>
      <c r="M98" s="311" t="b">
        <v>1</v>
      </c>
      <c r="N98" s="311" t="b">
        <v>0</v>
      </c>
      <c r="O98" s="311" t="b">
        <v>1</v>
      </c>
      <c r="P98" s="302"/>
      <c r="Q98" s="309" t="str">
        <f t="array" ref="Q98">IFERROR(INDEX('印量調查區'!G:G, MATCH(A98, '印量調查區'!A:A, 0)), "")</f>
        <v/>
      </c>
      <c r="R98" s="314" t="s">
        <v>4255</v>
      </c>
      <c r="S98" s="302"/>
      <c r="T98" s="302"/>
      <c r="U98" s="302"/>
      <c r="V98" s="313" t="s">
        <v>4258</v>
      </c>
      <c r="W98" s="302"/>
      <c r="X98" s="313" t="s">
        <v>4259</v>
      </c>
      <c r="Y98" s="313" t="s">
        <v>3062</v>
      </c>
      <c r="Z98" s="302"/>
      <c r="AA98" s="302"/>
      <c r="AB98" s="302"/>
      <c r="AC98" s="302"/>
      <c r="AD98" s="302"/>
      <c r="AE98" s="302"/>
      <c r="AF98" s="302"/>
      <c r="AG98" s="302"/>
      <c r="AH98" s="302"/>
      <c r="AI98" s="302"/>
      <c r="AJ98" s="302"/>
      <c r="AK98" s="302"/>
      <c r="AL98" s="302"/>
      <c r="AM98" s="314" t="s">
        <v>4261</v>
      </c>
      <c r="AN98" s="314" t="s">
        <v>4262</v>
      </c>
      <c r="AO98" s="302"/>
      <c r="AP98" s="302"/>
      <c r="AQ98" s="302" t="str">
        <f>IFERROR(__xludf.DUMMYFUNCTION("IF(IFERROR(VLOOKUP(A98, IMPORTRANGE(""https://docs.google.com/spreadsheets/d/1eazy315Oas8TkAoTsdzUl6gNf3VsnwZeSo-bRfkZzOs"", ""工作表1!A:B""), 2, FALSE), """") &lt;&gt; """", ""有縮圖"", ""無縮圖"")"),"有縮圖")</f>
        <v>有縮圖</v>
      </c>
      <c r="AR98" s="302"/>
    </row>
    <row r="99" hidden="1">
      <c r="A99" s="301" t="s">
        <v>982</v>
      </c>
      <c r="B99" s="301" t="s">
        <v>4265</v>
      </c>
      <c r="C99" s="303" t="s">
        <v>2950</v>
      </c>
      <c r="D99" s="303" t="s">
        <v>3781</v>
      </c>
      <c r="E99" s="303" t="s">
        <v>2042</v>
      </c>
      <c r="F99" s="305" t="s">
        <v>144</v>
      </c>
      <c r="G99" s="317" t="s">
        <v>4252</v>
      </c>
      <c r="H99" s="305" t="s">
        <v>34</v>
      </c>
      <c r="I99" s="305" t="s">
        <v>108</v>
      </c>
      <c r="J99" s="301" t="s">
        <v>4266</v>
      </c>
      <c r="K99" s="309"/>
      <c r="L99" s="310" t="b">
        <v>1</v>
      </c>
      <c r="M99" s="311" t="b">
        <v>1</v>
      </c>
      <c r="N99" s="311" t="b">
        <v>1</v>
      </c>
      <c r="O99" s="311" t="b">
        <v>1</v>
      </c>
      <c r="P99" s="302"/>
      <c r="Q99" s="309" t="str">
        <f t="array" ref="Q99">IFERROR(INDEX('印量調查區'!G:G, MATCH(A99, '印量調查區'!A:A, 0)), "")</f>
        <v/>
      </c>
      <c r="R99" s="313" t="s">
        <v>4268</v>
      </c>
      <c r="S99" s="302"/>
      <c r="T99" s="302"/>
      <c r="U99" s="302"/>
      <c r="V99" s="313" t="s">
        <v>4269</v>
      </c>
      <c r="W99" s="302"/>
      <c r="X99" s="302"/>
      <c r="Y99" s="313" t="s">
        <v>4270</v>
      </c>
      <c r="Z99" s="313" t="s">
        <v>4271</v>
      </c>
      <c r="AA99" s="302"/>
      <c r="AB99" s="302"/>
      <c r="AC99" s="302"/>
      <c r="AD99" s="302"/>
      <c r="AE99" s="302"/>
      <c r="AF99" s="302"/>
      <c r="AG99" s="302"/>
      <c r="AH99" s="302"/>
      <c r="AI99" s="302"/>
      <c r="AJ99" s="302"/>
      <c r="AK99" s="313" t="s">
        <v>4272</v>
      </c>
      <c r="AL99" s="302"/>
      <c r="AM99" s="314" t="s">
        <v>4273</v>
      </c>
      <c r="AN99" s="314" t="s">
        <v>4275</v>
      </c>
      <c r="AO99" s="314" t="s">
        <v>4277</v>
      </c>
      <c r="AP99" s="302"/>
      <c r="AQ99" s="302" t="str">
        <f>IFERROR(__xludf.DUMMYFUNCTION("IF(IFERROR(VLOOKUP(A99, IMPORTRANGE(""https://docs.google.com/spreadsheets/d/1eazy315Oas8TkAoTsdzUl6gNf3VsnwZeSo-bRfkZzOs"", ""工作表1!A:B""), 2, FALSE), """") &lt;&gt; """", ""有縮圖"", ""無縮圖"")"),"有縮圖")</f>
        <v>有縮圖</v>
      </c>
      <c r="AR99" s="302"/>
    </row>
    <row r="100" hidden="1">
      <c r="A100" s="301" t="s">
        <v>1088</v>
      </c>
      <c r="B100" s="302"/>
      <c r="C100" s="303" t="s">
        <v>2049</v>
      </c>
      <c r="D100" s="304"/>
      <c r="E100" s="303" t="s">
        <v>4280</v>
      </c>
      <c r="F100" s="305" t="s">
        <v>144</v>
      </c>
      <c r="G100" s="317" t="s">
        <v>4281</v>
      </c>
      <c r="H100" s="305" t="s">
        <v>34</v>
      </c>
      <c r="I100" s="305" t="s">
        <v>108</v>
      </c>
      <c r="J100" s="301" t="s">
        <v>4282</v>
      </c>
      <c r="K100" s="309"/>
      <c r="L100" s="310" t="b">
        <v>1</v>
      </c>
      <c r="M100" s="311" t="b">
        <v>1</v>
      </c>
      <c r="N100" s="316" t="b">
        <v>0</v>
      </c>
      <c r="O100" s="311" t="b">
        <v>1</v>
      </c>
      <c r="P100" s="302"/>
      <c r="Q100" s="309" t="str">
        <f t="array" ref="Q100">IFERROR(INDEX('印量調查區'!G:G, MATCH(A100, '印量調查區'!A:A, 0)), "")</f>
        <v/>
      </c>
      <c r="R100" s="313" t="s">
        <v>4284</v>
      </c>
      <c r="S100" s="302"/>
      <c r="T100" s="313" t="s">
        <v>4286</v>
      </c>
      <c r="U100" s="302"/>
      <c r="V100" s="313" t="s">
        <v>4287</v>
      </c>
      <c r="W100" s="302"/>
      <c r="X100" s="313" t="s">
        <v>4288</v>
      </c>
      <c r="Y100" s="313" t="s">
        <v>4289</v>
      </c>
      <c r="Z100" s="302"/>
      <c r="AA100" s="302"/>
      <c r="AB100" s="302"/>
      <c r="AC100" s="302"/>
      <c r="AD100" s="313" t="s">
        <v>4290</v>
      </c>
      <c r="AE100" s="313" t="s">
        <v>4291</v>
      </c>
      <c r="AF100" s="313" t="s">
        <v>4293</v>
      </c>
      <c r="AG100" s="302"/>
      <c r="AH100" s="313" t="s">
        <v>4294</v>
      </c>
      <c r="AI100" s="313" t="s">
        <v>4295</v>
      </c>
      <c r="AJ100" s="302"/>
      <c r="AK100" s="313" t="s">
        <v>4296</v>
      </c>
      <c r="AL100" s="302"/>
      <c r="AM100" s="302"/>
      <c r="AN100" s="314" t="s">
        <v>4297</v>
      </c>
      <c r="AO100" s="302"/>
      <c r="AP100" s="302"/>
      <c r="AQ100" s="302" t="str">
        <f>IFERROR(__xludf.DUMMYFUNCTION("IF(IFERROR(VLOOKUP(A100, IMPORTRANGE(""https://docs.google.com/spreadsheets/d/1eazy315Oas8TkAoTsdzUl6gNf3VsnwZeSo-bRfkZzOs"", ""工作表1!A:B""), 2, FALSE), """") &lt;&gt; """", ""有縮圖"", ""無縮圖"")"),"無縮圖")</f>
        <v>無縮圖</v>
      </c>
      <c r="AR100" s="302"/>
    </row>
    <row r="101" hidden="1">
      <c r="A101" s="301" t="s">
        <v>4299</v>
      </c>
      <c r="B101" s="301" t="s">
        <v>4300</v>
      </c>
      <c r="C101" s="304"/>
      <c r="D101" s="303" t="s">
        <v>2949</v>
      </c>
      <c r="E101" s="303" t="s">
        <v>3503</v>
      </c>
      <c r="F101" s="305" t="s">
        <v>4301</v>
      </c>
      <c r="G101" s="317" t="s">
        <v>4302</v>
      </c>
      <c r="H101" s="305" t="s">
        <v>17</v>
      </c>
      <c r="I101" s="305" t="s">
        <v>108</v>
      </c>
      <c r="J101" s="339" t="s">
        <v>4304</v>
      </c>
      <c r="K101" s="323" t="s">
        <v>4305</v>
      </c>
      <c r="L101" s="310" t="b">
        <v>1</v>
      </c>
      <c r="M101" s="311" t="b">
        <v>1</v>
      </c>
      <c r="N101" s="316" t="b">
        <v>1</v>
      </c>
      <c r="O101" s="311" t="b">
        <v>1</v>
      </c>
      <c r="P101" s="302"/>
      <c r="Q101" s="309" t="str">
        <f t="array" ref="Q101">IFERROR(INDEX('印量調查區'!G:G, MATCH(A101, '印量調查區'!A:A, 0)), "")</f>
        <v/>
      </c>
      <c r="R101" s="313" t="s">
        <v>4306</v>
      </c>
      <c r="S101" s="302"/>
      <c r="T101" s="302"/>
      <c r="U101" s="302"/>
      <c r="V101" s="313" t="s">
        <v>4307</v>
      </c>
      <c r="W101" s="302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14" t="s">
        <v>4309</v>
      </c>
      <c r="AO101" s="302"/>
      <c r="AP101" s="302"/>
      <c r="AQ101" s="302" t="str">
        <f>IFERROR(__xludf.DUMMYFUNCTION("IF(IFERROR(VLOOKUP(A101, IMPORTRANGE(""https://docs.google.com/spreadsheets/d/1eazy315Oas8TkAoTsdzUl6gNf3VsnwZeSo-bRfkZzOs"", ""工作表1!A:B""), 2, FALSE), """") &lt;&gt; """", ""有縮圖"", ""無縮圖"")"),"有縮圖")</f>
        <v>有縮圖</v>
      </c>
      <c r="AR101" s="302"/>
    </row>
    <row r="102">
      <c r="A102" s="301" t="s">
        <v>4311</v>
      </c>
      <c r="B102" s="302"/>
      <c r="C102" s="303" t="s">
        <v>1952</v>
      </c>
      <c r="D102" s="303" t="s">
        <v>1952</v>
      </c>
      <c r="E102" s="304"/>
      <c r="F102" s="305" t="s">
        <v>4312</v>
      </c>
      <c r="G102" s="317" t="s">
        <v>4313</v>
      </c>
      <c r="H102" s="305" t="s">
        <v>35</v>
      </c>
      <c r="I102" s="305" t="s">
        <v>367</v>
      </c>
      <c r="J102" s="301" t="s">
        <v>4314</v>
      </c>
      <c r="K102" s="309"/>
      <c r="L102" s="310" t="b">
        <v>1</v>
      </c>
      <c r="M102" s="311" t="b">
        <v>1</v>
      </c>
      <c r="N102" s="311" t="b">
        <v>1</v>
      </c>
      <c r="O102" s="311" t="b">
        <v>1</v>
      </c>
      <c r="P102" s="302"/>
      <c r="Q102" s="309" t="str">
        <f t="array" ref="Q102">IFERROR(INDEX('印量調查區'!G:G, MATCH(A102, '印量調查區'!A:A, 0)), "")</f>
        <v/>
      </c>
      <c r="R102" s="304"/>
      <c r="S102" s="302"/>
      <c r="T102" s="302"/>
      <c r="U102" s="302"/>
      <c r="V102" s="314" t="s">
        <v>4315</v>
      </c>
      <c r="W102" s="314" t="s">
        <v>4316</v>
      </c>
      <c r="X102" s="313" t="s">
        <v>4318</v>
      </c>
      <c r="Y102" s="302"/>
      <c r="Z102" s="302"/>
      <c r="AA102" s="302"/>
      <c r="AB102" s="302"/>
      <c r="AC102" s="302"/>
      <c r="AD102" s="314" t="s">
        <v>4319</v>
      </c>
      <c r="AE102" s="302"/>
      <c r="AF102" s="302"/>
      <c r="AG102" s="302"/>
      <c r="AH102" s="302"/>
      <c r="AI102" s="302"/>
      <c r="AJ102" s="302"/>
      <c r="AK102" s="302"/>
      <c r="AL102" s="302"/>
      <c r="AM102" s="314" t="s">
        <v>4321</v>
      </c>
      <c r="AN102" s="314" t="s">
        <v>4322</v>
      </c>
      <c r="AO102" s="314" t="s">
        <v>4321</v>
      </c>
      <c r="AP102" s="302"/>
      <c r="AQ102" s="302" t="str">
        <f>IFERROR(__xludf.DUMMYFUNCTION("IF(IFERROR(VLOOKUP(A102, IMPORTRANGE(""https://docs.google.com/spreadsheets/d/1eazy315Oas8TkAoTsdzUl6gNf3VsnwZeSo-bRfkZzOs"", ""工作表1!A:B""), 2, FALSE), """") &lt;&gt; """", ""有縮圖"", ""無縮圖"")"),"無縮圖")</f>
        <v>無縮圖</v>
      </c>
      <c r="AR102" s="302"/>
    </row>
    <row r="103" hidden="1">
      <c r="A103" s="301" t="s">
        <v>661</v>
      </c>
      <c r="B103" s="301" t="s">
        <v>4324</v>
      </c>
      <c r="C103" s="303" t="s">
        <v>2926</v>
      </c>
      <c r="D103" s="303" t="s">
        <v>2926</v>
      </c>
      <c r="E103" s="304"/>
      <c r="F103" s="305" t="s">
        <v>4325</v>
      </c>
      <c r="G103" s="317" t="s">
        <v>4313</v>
      </c>
      <c r="H103" s="305" t="s">
        <v>34</v>
      </c>
      <c r="I103" s="305" t="s">
        <v>108</v>
      </c>
      <c r="J103" s="301" t="s">
        <v>4326</v>
      </c>
      <c r="K103" s="309"/>
      <c r="L103" s="310" t="b">
        <v>1</v>
      </c>
      <c r="M103" s="311" t="b">
        <v>1</v>
      </c>
      <c r="N103" s="316" t="b">
        <v>1</v>
      </c>
      <c r="O103" s="311" t="b">
        <v>1</v>
      </c>
      <c r="P103" s="302"/>
      <c r="Q103" s="309" t="str">
        <f t="array" ref="Q103">IFERROR(INDEX('印量調查區'!G:G, MATCH(A103, '印量調查區'!A:A, 0)), "")</f>
        <v/>
      </c>
      <c r="R103" s="302"/>
      <c r="S103" s="302"/>
      <c r="T103" s="302"/>
      <c r="U103" s="302"/>
      <c r="V103" s="313" t="s">
        <v>4327</v>
      </c>
      <c r="W103" s="302"/>
      <c r="X103" s="313" t="s">
        <v>4328</v>
      </c>
      <c r="Y103" s="313" t="s">
        <v>4329</v>
      </c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14" t="s">
        <v>4330</v>
      </c>
      <c r="AO103" s="302"/>
      <c r="AP103" s="302"/>
      <c r="AQ103" s="302" t="str">
        <f>IFERROR(__xludf.DUMMYFUNCTION("IF(IFERROR(VLOOKUP(A103, IMPORTRANGE(""https://docs.google.com/spreadsheets/d/1eazy315Oas8TkAoTsdzUl6gNf3VsnwZeSo-bRfkZzOs"", ""工作表1!A:B""), 2, FALSE), """") &lt;&gt; """", ""有縮圖"", ""無縮圖"")"),"有縮圖")</f>
        <v>有縮圖</v>
      </c>
      <c r="AR103" s="302"/>
    </row>
    <row r="104" hidden="1">
      <c r="A104" s="301" t="s">
        <v>578</v>
      </c>
      <c r="B104" s="301" t="s">
        <v>4331</v>
      </c>
      <c r="C104" s="303" t="s">
        <v>3790</v>
      </c>
      <c r="D104" s="303" t="s">
        <v>4332</v>
      </c>
      <c r="E104" s="304"/>
      <c r="F104" s="305" t="s">
        <v>3240</v>
      </c>
      <c r="G104" s="317" t="s">
        <v>4334</v>
      </c>
      <c r="H104" s="305" t="s">
        <v>34</v>
      </c>
      <c r="I104" s="305" t="s">
        <v>108</v>
      </c>
      <c r="J104" s="301" t="s">
        <v>4335</v>
      </c>
      <c r="K104" s="309"/>
      <c r="L104" s="310" t="b">
        <v>1</v>
      </c>
      <c r="M104" s="311" t="b">
        <v>1</v>
      </c>
      <c r="N104" s="311" t="b">
        <v>1</v>
      </c>
      <c r="O104" s="311" t="b">
        <v>1</v>
      </c>
      <c r="P104" s="302"/>
      <c r="Q104" s="309" t="str">
        <f t="array" ref="Q104">IFERROR(INDEX('印量調查區'!G:G, MATCH(A104, '印量調查區'!A:A, 0)), "")</f>
        <v/>
      </c>
      <c r="R104" s="313" t="s">
        <v>4336</v>
      </c>
      <c r="S104" s="302"/>
      <c r="T104" s="302"/>
      <c r="U104" s="302"/>
      <c r="V104" s="313" t="s">
        <v>4337</v>
      </c>
      <c r="W104" s="302"/>
      <c r="X104" s="302"/>
      <c r="Y104" s="302"/>
      <c r="Z104" s="302"/>
      <c r="AA104" s="302"/>
      <c r="AB104" s="302"/>
      <c r="AC104" s="302"/>
      <c r="AD104" s="313" t="s">
        <v>4339</v>
      </c>
      <c r="AE104" s="302"/>
      <c r="AF104" s="302"/>
      <c r="AG104" s="302"/>
      <c r="AH104" s="302"/>
      <c r="AI104" s="302"/>
      <c r="AJ104" s="302"/>
      <c r="AK104" s="313" t="s">
        <v>4340</v>
      </c>
      <c r="AL104" s="302"/>
      <c r="AM104" s="314" t="s">
        <v>4341</v>
      </c>
      <c r="AN104" s="314" t="s">
        <v>4343</v>
      </c>
      <c r="AO104" s="302"/>
      <c r="AP104" s="302"/>
      <c r="AQ104" s="302" t="str">
        <f>IFERROR(__xludf.DUMMYFUNCTION("IF(IFERROR(VLOOKUP(A104, IMPORTRANGE(""https://docs.google.com/spreadsheets/d/1eazy315Oas8TkAoTsdzUl6gNf3VsnwZeSo-bRfkZzOs"", ""工作表1!A:B""), 2, FALSE), """") &lt;&gt; """", ""有縮圖"", ""無縮圖"")"),"無縮圖")</f>
        <v>無縮圖</v>
      </c>
      <c r="AR104" s="302"/>
    </row>
    <row r="105" hidden="1">
      <c r="A105" s="304" t="s">
        <v>2628</v>
      </c>
      <c r="B105" s="301" t="s">
        <v>4346</v>
      </c>
      <c r="C105" s="303" t="s">
        <v>3180</v>
      </c>
      <c r="D105" s="303" t="s">
        <v>3180</v>
      </c>
      <c r="E105" s="303" t="s">
        <v>3180</v>
      </c>
      <c r="F105" s="305" t="s">
        <v>4347</v>
      </c>
      <c r="G105" s="317" t="s">
        <v>4348</v>
      </c>
      <c r="H105" s="302"/>
      <c r="I105" s="305" t="s">
        <v>84</v>
      </c>
      <c r="J105" s="301" t="s">
        <v>4349</v>
      </c>
      <c r="K105" s="323" t="s">
        <v>4350</v>
      </c>
      <c r="L105" s="310" t="b">
        <v>1</v>
      </c>
      <c r="M105" s="311" t="b">
        <v>1</v>
      </c>
      <c r="N105" s="311" t="b">
        <v>1</v>
      </c>
      <c r="O105" s="311" t="b">
        <v>1</v>
      </c>
      <c r="P105" s="302"/>
      <c r="Q105" s="309"/>
      <c r="R105" s="314" t="s">
        <v>4351</v>
      </c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14" t="s">
        <v>4353</v>
      </c>
      <c r="AN105" s="314" t="s">
        <v>4354</v>
      </c>
      <c r="AO105" s="314" t="s">
        <v>4354</v>
      </c>
      <c r="AP105" s="302"/>
      <c r="AQ105" s="302" t="str">
        <f>IFERROR(__xludf.DUMMYFUNCTION("IF(IFERROR(VLOOKUP(A105, IMPORTRANGE(""https://docs.google.com/spreadsheets/d/1eazy315Oas8TkAoTsdzUl6gNf3VsnwZeSo-bRfkZzOs"", ""工作表1!A:B""), 2, FALSE), """") &lt;&gt; """", ""有縮圖"", ""無縮圖"")"),"無縮圖")</f>
        <v>無縮圖</v>
      </c>
      <c r="AR105" s="302"/>
    </row>
    <row r="106">
      <c r="A106" s="301" t="s">
        <v>4355</v>
      </c>
      <c r="B106" s="301" t="s">
        <v>4356</v>
      </c>
      <c r="C106" s="304"/>
      <c r="D106" s="303" t="s">
        <v>2717</v>
      </c>
      <c r="E106" s="303" t="s">
        <v>2158</v>
      </c>
      <c r="F106" s="305" t="s">
        <v>4358</v>
      </c>
      <c r="G106" s="110" t="s">
        <v>4359</v>
      </c>
      <c r="H106" s="305" t="s">
        <v>35</v>
      </c>
      <c r="I106" s="305" t="s">
        <v>3325</v>
      </c>
      <c r="J106" s="301" t="s">
        <v>4360</v>
      </c>
      <c r="K106" s="309"/>
      <c r="L106" s="310" t="b">
        <v>1</v>
      </c>
      <c r="M106" s="311" t="b">
        <v>1</v>
      </c>
      <c r="N106" s="311" t="b">
        <v>1</v>
      </c>
      <c r="O106" s="311" t="b">
        <v>1</v>
      </c>
      <c r="P106" s="302"/>
      <c r="Q106" s="309" t="str">
        <f t="array" ref="Q106">IFERROR(INDEX('印量調查區'!G:G, MATCH(A106, '印量調查區'!A:A, 0)), "")</f>
        <v/>
      </c>
      <c r="R106" s="313" t="s">
        <v>4361</v>
      </c>
      <c r="S106" s="302"/>
      <c r="T106" s="302"/>
      <c r="U106" s="302"/>
      <c r="V106" s="313" t="s">
        <v>4362</v>
      </c>
      <c r="W106" s="313" t="s">
        <v>4363</v>
      </c>
      <c r="X106" s="313" t="s">
        <v>4364</v>
      </c>
      <c r="Y106" s="302"/>
      <c r="Z106" s="302"/>
      <c r="AA106" s="302"/>
      <c r="AB106" s="313" t="s">
        <v>4365</v>
      </c>
      <c r="AC106" s="302"/>
      <c r="AD106" s="302"/>
      <c r="AE106" s="302"/>
      <c r="AF106" s="313" t="s">
        <v>4366</v>
      </c>
      <c r="AG106" s="302"/>
      <c r="AH106" s="302"/>
      <c r="AI106" s="313" t="s">
        <v>4367</v>
      </c>
      <c r="AJ106" s="302"/>
      <c r="AK106" s="302"/>
      <c r="AL106" s="302"/>
      <c r="AM106" s="314" t="s">
        <v>4368</v>
      </c>
      <c r="AN106" s="314" t="s">
        <v>4369</v>
      </c>
      <c r="AO106" s="302"/>
      <c r="AP106" s="302"/>
      <c r="AQ106" s="302" t="str">
        <f>IFERROR(__xludf.DUMMYFUNCTION("IF(IFERROR(VLOOKUP(A106, IMPORTRANGE(""https://docs.google.com/spreadsheets/d/1eazy315Oas8TkAoTsdzUl6gNf3VsnwZeSo-bRfkZzOs"", ""工作表1!A:B""), 2, FALSE), """") &lt;&gt; """", ""有縮圖"", ""無縮圖"")"),"有縮圖")</f>
        <v>有縮圖</v>
      </c>
      <c r="AR106" s="302"/>
    </row>
    <row r="107" hidden="1">
      <c r="A107" s="301" t="s">
        <v>1624</v>
      </c>
      <c r="B107" s="302"/>
      <c r="C107" s="303" t="s">
        <v>2651</v>
      </c>
      <c r="D107" s="303" t="s">
        <v>2651</v>
      </c>
      <c r="E107" s="304"/>
      <c r="F107" s="305" t="s">
        <v>140</v>
      </c>
      <c r="G107" s="110" t="s">
        <v>4371</v>
      </c>
      <c r="H107" s="305" t="s">
        <v>34</v>
      </c>
      <c r="I107" s="305" t="s">
        <v>108</v>
      </c>
      <c r="J107" s="301" t="s">
        <v>4372</v>
      </c>
      <c r="K107" s="309"/>
      <c r="L107" s="310" t="b">
        <v>1</v>
      </c>
      <c r="M107" s="311" t="b">
        <v>1</v>
      </c>
      <c r="N107" s="311" t="b">
        <v>0</v>
      </c>
      <c r="O107" s="311" t="b">
        <v>1</v>
      </c>
      <c r="P107" s="302"/>
      <c r="Q107" s="309" t="str">
        <f t="array" ref="Q107">IFERROR(INDEX('印量調查區'!G:G, MATCH(A107, '印量調查區'!A:A, 0)), "")</f>
        <v/>
      </c>
      <c r="R107" s="313" t="s">
        <v>4374</v>
      </c>
      <c r="S107" s="302"/>
      <c r="T107" s="302"/>
      <c r="U107" s="302"/>
      <c r="V107" s="313" t="s">
        <v>4375</v>
      </c>
      <c r="W107" s="302"/>
      <c r="X107" s="302"/>
      <c r="Y107" s="302"/>
      <c r="Z107" s="302"/>
      <c r="AA107" s="302"/>
      <c r="AB107" s="302"/>
      <c r="AC107" s="302"/>
      <c r="AD107" s="313" t="s">
        <v>4376</v>
      </c>
      <c r="AE107" s="302"/>
      <c r="AF107" s="302"/>
      <c r="AG107" s="302"/>
      <c r="AH107" s="302"/>
      <c r="AI107" s="302"/>
      <c r="AJ107" s="302"/>
      <c r="AK107" s="302"/>
      <c r="AL107" s="302"/>
      <c r="AM107" s="314" t="s">
        <v>4377</v>
      </c>
      <c r="AN107" s="314" t="s">
        <v>4378</v>
      </c>
      <c r="AO107" s="302"/>
      <c r="AP107" s="302"/>
      <c r="AQ107" s="302" t="str">
        <f>IFERROR(__xludf.DUMMYFUNCTION("IF(IFERROR(VLOOKUP(A107, IMPORTRANGE(""https://docs.google.com/spreadsheets/d/1eazy315Oas8TkAoTsdzUl6gNf3VsnwZeSo-bRfkZzOs"", ""工作表1!A:B""), 2, FALSE), """") &lt;&gt; """", ""有縮圖"", ""無縮圖"")"),"無縮圖")</f>
        <v>無縮圖</v>
      </c>
      <c r="AR107" s="302"/>
    </row>
    <row r="108" hidden="1">
      <c r="A108" s="301" t="s">
        <v>4379</v>
      </c>
      <c r="B108" s="301" t="s">
        <v>4380</v>
      </c>
      <c r="C108" s="303" t="s">
        <v>2291</v>
      </c>
      <c r="D108" s="304"/>
      <c r="E108" s="303" t="s">
        <v>2129</v>
      </c>
      <c r="F108" s="305" t="s">
        <v>144</v>
      </c>
      <c r="G108" s="317" t="s">
        <v>4381</v>
      </c>
      <c r="H108" s="305" t="s">
        <v>34</v>
      </c>
      <c r="I108" s="305" t="s">
        <v>3325</v>
      </c>
      <c r="J108" s="301" t="s">
        <v>4383</v>
      </c>
      <c r="K108" s="309"/>
      <c r="L108" s="310" t="b">
        <v>1</v>
      </c>
      <c r="M108" s="311" t="b">
        <v>1</v>
      </c>
      <c r="N108" s="311" t="b">
        <v>1</v>
      </c>
      <c r="O108" s="311" t="b">
        <v>1</v>
      </c>
      <c r="P108" s="302"/>
      <c r="Q108" s="309" t="str">
        <f t="array" ref="Q108">IFERROR(INDEX('印量調查區'!G:G, MATCH(A108, '印量調查區'!A:A, 0)), "")</f>
        <v/>
      </c>
      <c r="R108" s="302"/>
      <c r="S108" s="302"/>
      <c r="T108" s="302"/>
      <c r="U108" s="302"/>
      <c r="V108" s="314" t="s">
        <v>4384</v>
      </c>
      <c r="W108" s="302"/>
      <c r="X108" s="302"/>
      <c r="Y108" s="302"/>
      <c r="Z108" s="302"/>
      <c r="AA108" s="302"/>
      <c r="AB108" s="302"/>
      <c r="AC108" s="302"/>
      <c r="AD108" s="314" t="s">
        <v>4386</v>
      </c>
      <c r="AE108" s="302"/>
      <c r="AF108" s="302"/>
      <c r="AG108" s="302"/>
      <c r="AH108" s="302"/>
      <c r="AI108" s="302"/>
      <c r="AJ108" s="302"/>
      <c r="AK108" s="314" t="s">
        <v>4387</v>
      </c>
      <c r="AL108" s="314" t="s">
        <v>4388</v>
      </c>
      <c r="AM108" s="314" t="s">
        <v>4389</v>
      </c>
      <c r="AN108" s="314" t="s">
        <v>4390</v>
      </c>
      <c r="AO108" s="302"/>
      <c r="AP108" s="302"/>
      <c r="AQ108" s="302" t="str">
        <f>IFERROR(__xludf.DUMMYFUNCTION("IF(IFERROR(VLOOKUP(A108, IMPORTRANGE(""https://docs.google.com/spreadsheets/d/1eazy315Oas8TkAoTsdzUl6gNf3VsnwZeSo-bRfkZzOs"", ""工作表1!A:B""), 2, FALSE), """") &lt;&gt; """", ""有縮圖"", ""無縮圖"")"),"無縮圖")</f>
        <v>無縮圖</v>
      </c>
      <c r="AR108" s="302"/>
    </row>
    <row r="109">
      <c r="A109" s="301" t="s">
        <v>4391</v>
      </c>
      <c r="B109" s="301" t="s">
        <v>4392</v>
      </c>
      <c r="C109" s="303" t="s">
        <v>4393</v>
      </c>
      <c r="D109" s="304"/>
      <c r="E109" s="303" t="s">
        <v>3582</v>
      </c>
      <c r="F109" s="305" t="s">
        <v>4394</v>
      </c>
      <c r="G109" s="110" t="s">
        <v>4381</v>
      </c>
      <c r="H109" s="305" t="s">
        <v>35</v>
      </c>
      <c r="I109" s="305" t="s">
        <v>367</v>
      </c>
      <c r="J109" s="301" t="s">
        <v>4396</v>
      </c>
      <c r="K109" s="323" t="s">
        <v>4397</v>
      </c>
      <c r="L109" s="310" t="b">
        <v>1</v>
      </c>
      <c r="M109" s="311" t="b">
        <v>1</v>
      </c>
      <c r="N109" s="311" t="b">
        <v>0</v>
      </c>
      <c r="O109" s="311" t="b">
        <v>1</v>
      </c>
      <c r="P109" s="302"/>
      <c r="Q109" s="309" t="str">
        <f t="array" ref="Q109">IFERROR(INDEX('印量調查區'!G:G, MATCH(A109, '印量調查區'!A:A, 0)), "")</f>
        <v/>
      </c>
      <c r="R109" s="313" t="s">
        <v>4399</v>
      </c>
      <c r="S109" s="302"/>
      <c r="T109" s="302"/>
      <c r="U109" s="302"/>
      <c r="V109" s="313" t="s">
        <v>4400</v>
      </c>
      <c r="W109" s="302"/>
      <c r="X109" s="313" t="s">
        <v>4401</v>
      </c>
      <c r="Y109" s="313" t="s">
        <v>4402</v>
      </c>
      <c r="Z109" s="302"/>
      <c r="AA109" s="302"/>
      <c r="AB109" s="302"/>
      <c r="AC109" s="302"/>
      <c r="AD109" s="313" t="s">
        <v>4403</v>
      </c>
      <c r="AE109" s="302"/>
      <c r="AF109" s="302"/>
      <c r="AG109" s="302"/>
      <c r="AH109" s="302"/>
      <c r="AI109" s="302"/>
      <c r="AJ109" s="302"/>
      <c r="AK109" s="302"/>
      <c r="AL109" s="313" t="s">
        <v>4404</v>
      </c>
      <c r="AM109" s="314" t="s">
        <v>4405</v>
      </c>
      <c r="AN109" s="314" t="s">
        <v>4407</v>
      </c>
      <c r="AO109" s="302"/>
      <c r="AP109" s="302"/>
      <c r="AQ109" s="302" t="str">
        <f>IFERROR(__xludf.DUMMYFUNCTION("IF(IFERROR(VLOOKUP(A109, IMPORTRANGE(""https://docs.google.com/spreadsheets/d/1eazy315Oas8TkAoTsdzUl6gNf3VsnwZeSo-bRfkZzOs"", ""工作表1!A:B""), 2, FALSE), """") &lt;&gt; """", ""有縮圖"", ""無縮圖"")"),"有縮圖")</f>
        <v>有縮圖</v>
      </c>
      <c r="AR109" s="313" t="s">
        <v>4408</v>
      </c>
    </row>
    <row r="110" hidden="1">
      <c r="A110" s="301" t="s">
        <v>4409</v>
      </c>
      <c r="B110" s="301" t="s">
        <v>4410</v>
      </c>
      <c r="C110" s="303" t="s">
        <v>3693</v>
      </c>
      <c r="D110" s="304"/>
      <c r="E110" s="304"/>
      <c r="F110" s="305" t="s">
        <v>144</v>
      </c>
      <c r="G110" s="110" t="s">
        <v>4411</v>
      </c>
      <c r="H110" s="305" t="s">
        <v>47</v>
      </c>
      <c r="I110" s="305" t="s">
        <v>108</v>
      </c>
      <c r="J110" s="301" t="s">
        <v>4413</v>
      </c>
      <c r="K110" s="309"/>
      <c r="L110" s="310" t="b">
        <v>1</v>
      </c>
      <c r="M110" s="311" t="b">
        <v>1</v>
      </c>
      <c r="N110" s="316" t="b">
        <v>0</v>
      </c>
      <c r="O110" s="311" t="b">
        <v>1</v>
      </c>
      <c r="P110" s="302"/>
      <c r="Q110" s="309" t="str">
        <f t="array" ref="Q110">IFERROR(INDEX('印量調查區'!G:G, MATCH(A110, '印量調查區'!A:A, 0)), "")</f>
        <v/>
      </c>
      <c r="R110" s="319" t="s">
        <v>4414</v>
      </c>
      <c r="S110" s="304"/>
      <c r="T110" s="304"/>
      <c r="U110" s="304"/>
      <c r="V110" s="319" t="s">
        <v>4415</v>
      </c>
      <c r="W110" s="304"/>
      <c r="X110" s="304"/>
      <c r="Y110" s="319" t="s">
        <v>4417</v>
      </c>
      <c r="Z110" s="304"/>
      <c r="AA110" s="304"/>
      <c r="AB110" s="304"/>
      <c r="AC110" s="304"/>
      <c r="AD110" s="304"/>
      <c r="AE110" s="304"/>
      <c r="AF110" s="304"/>
      <c r="AG110" s="304"/>
      <c r="AH110" s="304"/>
      <c r="AI110" s="304"/>
      <c r="AJ110" s="304"/>
      <c r="AK110" s="304"/>
      <c r="AL110" s="304"/>
      <c r="AM110" s="302"/>
      <c r="AN110" s="324" t="s">
        <v>4420</v>
      </c>
      <c r="AO110" s="304"/>
      <c r="AP110" s="302"/>
      <c r="AQ110" s="302" t="str">
        <f>IFERROR(__xludf.DUMMYFUNCTION("IF(IFERROR(VLOOKUP(A110, IMPORTRANGE(""https://docs.google.com/spreadsheets/d/1eazy315Oas8TkAoTsdzUl6gNf3VsnwZeSo-bRfkZzOs"", ""工作表1!A:B""), 2, FALSE), """") &lt;&gt; """", ""有縮圖"", ""無縮圖"")"),"有縮圖")</f>
        <v>有縮圖</v>
      </c>
      <c r="AR110" s="302"/>
    </row>
    <row r="111" hidden="1">
      <c r="A111" s="304" t="s">
        <v>4422</v>
      </c>
      <c r="B111" s="302"/>
      <c r="C111" s="303" t="s">
        <v>3180</v>
      </c>
      <c r="D111" s="303" t="s">
        <v>3180</v>
      </c>
      <c r="E111" s="303" t="s">
        <v>3180</v>
      </c>
      <c r="F111" s="305" t="s">
        <v>4423</v>
      </c>
      <c r="G111" s="317" t="s">
        <v>4424</v>
      </c>
      <c r="H111" s="305" t="s">
        <v>47</v>
      </c>
      <c r="I111" s="305" t="s">
        <v>84</v>
      </c>
      <c r="J111" s="301" t="s">
        <v>4425</v>
      </c>
      <c r="K111" s="309"/>
      <c r="L111" s="310" t="b">
        <v>1</v>
      </c>
      <c r="M111" s="311" t="b">
        <v>1</v>
      </c>
      <c r="N111" s="311" t="b">
        <v>1</v>
      </c>
      <c r="O111" s="311" t="b">
        <v>1</v>
      </c>
      <c r="P111" s="302"/>
      <c r="Q111" s="309"/>
      <c r="R111" s="314" t="s">
        <v>4426</v>
      </c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302"/>
      <c r="AK111" s="302"/>
      <c r="AL111" s="302"/>
      <c r="AM111" s="314" t="s">
        <v>4428</v>
      </c>
      <c r="AN111" s="314" t="s">
        <v>4429</v>
      </c>
      <c r="AO111" s="302"/>
      <c r="AP111" s="302"/>
      <c r="AQ111" s="302" t="str">
        <f>IFERROR(__xludf.DUMMYFUNCTION("IF(IFERROR(VLOOKUP(A111, IMPORTRANGE(""https://docs.google.com/spreadsheets/d/1eazy315Oas8TkAoTsdzUl6gNf3VsnwZeSo-bRfkZzOs"", ""工作表1!A:B""), 2, FALSE), """") &lt;&gt; """", ""有縮圖"", ""無縮圖"")"),"無縮圖")</f>
        <v>無縮圖</v>
      </c>
      <c r="AR111" s="302"/>
    </row>
    <row r="112">
      <c r="A112" s="301" t="s">
        <v>2303</v>
      </c>
      <c r="B112" s="301" t="s">
        <v>4430</v>
      </c>
      <c r="C112" s="304"/>
      <c r="D112" s="304"/>
      <c r="E112" s="303" t="s">
        <v>4431</v>
      </c>
      <c r="F112" s="305" t="s">
        <v>144</v>
      </c>
      <c r="G112" s="110" t="s">
        <v>4432</v>
      </c>
      <c r="H112" s="305" t="s">
        <v>35</v>
      </c>
      <c r="I112" s="305" t="s">
        <v>367</v>
      </c>
      <c r="J112" s="301" t="s">
        <v>4433</v>
      </c>
      <c r="K112" s="309"/>
      <c r="L112" s="310" t="b">
        <v>1</v>
      </c>
      <c r="M112" s="311" t="b">
        <v>1</v>
      </c>
      <c r="N112" s="316" t="b">
        <v>0</v>
      </c>
      <c r="O112" s="311" t="b">
        <v>1</v>
      </c>
      <c r="P112" s="302"/>
      <c r="Q112" s="309" t="str">
        <f t="array" ref="Q112">IFERROR(INDEX('印量調查區'!G:G, MATCH(A112, '印量調查區'!A:A, 0)), "")</f>
        <v/>
      </c>
      <c r="R112" s="313" t="s">
        <v>4434</v>
      </c>
      <c r="S112" s="302"/>
      <c r="T112" s="302"/>
      <c r="U112" s="302"/>
      <c r="V112" s="313" t="s">
        <v>4435</v>
      </c>
      <c r="W112" s="302"/>
      <c r="X112" s="302"/>
      <c r="Y112" s="302"/>
      <c r="Z112" s="313" t="s">
        <v>4436</v>
      </c>
      <c r="AA112" s="302"/>
      <c r="AB112" s="302"/>
      <c r="AC112" s="302"/>
      <c r="AD112" s="302"/>
      <c r="AE112" s="302"/>
      <c r="AF112" s="302"/>
      <c r="AG112" s="302"/>
      <c r="AH112" s="302"/>
      <c r="AI112" s="302"/>
      <c r="AJ112" s="313" t="s">
        <v>4437</v>
      </c>
      <c r="AK112" s="302"/>
      <c r="AL112" s="302"/>
      <c r="AM112" s="302"/>
      <c r="AN112" s="314" t="s">
        <v>4438</v>
      </c>
      <c r="AO112" s="302"/>
      <c r="AP112" s="302"/>
      <c r="AQ112" s="302" t="str">
        <f>IFERROR(__xludf.DUMMYFUNCTION("IF(IFERROR(VLOOKUP(A112, IMPORTRANGE(""https://docs.google.com/spreadsheets/d/1eazy315Oas8TkAoTsdzUl6gNf3VsnwZeSo-bRfkZzOs"", ""工作表1!A:B""), 2, FALSE), """") &lt;&gt; """", ""有縮圖"", ""無縮圖"")"),"無縮圖")</f>
        <v>無縮圖</v>
      </c>
      <c r="AR112" s="302"/>
    </row>
    <row r="113">
      <c r="A113" s="301" t="s">
        <v>1659</v>
      </c>
      <c r="B113" s="301" t="s">
        <v>1659</v>
      </c>
      <c r="C113" s="304"/>
      <c r="D113" s="304"/>
      <c r="E113" s="303" t="s">
        <v>1915</v>
      </c>
      <c r="F113" s="305" t="s">
        <v>144</v>
      </c>
      <c r="G113" s="110" t="s">
        <v>4439</v>
      </c>
      <c r="H113" s="305" t="s">
        <v>35</v>
      </c>
      <c r="I113" s="305" t="s">
        <v>108</v>
      </c>
      <c r="J113" s="301" t="s">
        <v>4440</v>
      </c>
      <c r="K113" s="309"/>
      <c r="L113" s="310" t="b">
        <v>1</v>
      </c>
      <c r="M113" s="311" t="b">
        <v>1</v>
      </c>
      <c r="N113" s="316" t="b">
        <v>0</v>
      </c>
      <c r="O113" s="311" t="b">
        <v>1</v>
      </c>
      <c r="P113" s="302"/>
      <c r="Q113" s="309" t="str">
        <f t="array" ref="Q113">IFERROR(INDEX('印量調查區'!G:G, MATCH(A113, '印量調查區'!A:A, 0)), "")</f>
        <v/>
      </c>
      <c r="R113" s="313" t="s">
        <v>4441</v>
      </c>
      <c r="S113" s="302"/>
      <c r="T113" s="302"/>
      <c r="U113" s="302"/>
      <c r="V113" s="313" t="s">
        <v>4443</v>
      </c>
      <c r="W113" s="302"/>
      <c r="X113" s="313" t="s">
        <v>4444</v>
      </c>
      <c r="Y113" s="313" t="s">
        <v>4445</v>
      </c>
      <c r="Z113" s="302"/>
      <c r="AA113" s="302"/>
      <c r="AB113" s="302"/>
      <c r="AC113" s="302"/>
      <c r="AD113" s="302"/>
      <c r="AE113" s="302"/>
      <c r="AF113" s="302"/>
      <c r="AG113" s="302"/>
      <c r="AH113" s="302"/>
      <c r="AI113" s="302"/>
      <c r="AJ113" s="302"/>
      <c r="AK113" s="302"/>
      <c r="AL113" s="302"/>
      <c r="AM113" s="302"/>
      <c r="AN113" s="314" t="s">
        <v>4446</v>
      </c>
      <c r="AO113" s="302"/>
      <c r="AP113" s="302"/>
      <c r="AQ113" s="302" t="str">
        <f>IFERROR(__xludf.DUMMYFUNCTION("IF(IFERROR(VLOOKUP(A113, IMPORTRANGE(""https://docs.google.com/spreadsheets/d/1eazy315Oas8TkAoTsdzUl6gNf3VsnwZeSo-bRfkZzOs"", ""工作表1!A:B""), 2, FALSE), """") &lt;&gt; """", ""有縮圖"", ""無縮圖"")"),"無縮圖")</f>
        <v>無縮圖</v>
      </c>
      <c r="AR113" s="302"/>
    </row>
    <row r="114" hidden="1">
      <c r="A114" s="301" t="s">
        <v>1963</v>
      </c>
      <c r="B114" s="302"/>
      <c r="C114" s="303" t="s">
        <v>1996</v>
      </c>
      <c r="D114" s="304"/>
      <c r="E114" s="303" t="s">
        <v>4450</v>
      </c>
      <c r="F114" s="305" t="s">
        <v>657</v>
      </c>
      <c r="G114" s="110" t="s">
        <v>4451</v>
      </c>
      <c r="H114" s="305" t="s">
        <v>34</v>
      </c>
      <c r="I114" s="305" t="s">
        <v>108</v>
      </c>
      <c r="J114" s="301" t="s">
        <v>4452</v>
      </c>
      <c r="K114" s="309"/>
      <c r="L114" s="310" t="b">
        <v>1</v>
      </c>
      <c r="M114" s="311" t="b">
        <v>1</v>
      </c>
      <c r="N114" s="311" t="b">
        <v>0</v>
      </c>
      <c r="O114" s="311" t="b">
        <v>1</v>
      </c>
      <c r="P114" s="302"/>
      <c r="Q114" s="309" t="str">
        <f t="array" ref="Q114">IFERROR(INDEX('印量調查區'!G:G, MATCH(A114, '印量調查區'!A:A, 0)), "")</f>
        <v/>
      </c>
      <c r="R114" s="302"/>
      <c r="S114" s="302"/>
      <c r="T114" s="302"/>
      <c r="U114" s="302"/>
      <c r="V114" s="314" t="s">
        <v>4454</v>
      </c>
      <c r="W114" s="302"/>
      <c r="X114" s="302"/>
      <c r="Y114" s="314" t="s">
        <v>4455</v>
      </c>
      <c r="Z114" s="302"/>
      <c r="AA114" s="302"/>
      <c r="AB114" s="302"/>
      <c r="AC114" s="302"/>
      <c r="AD114" s="302"/>
      <c r="AE114" s="302"/>
      <c r="AF114" s="302"/>
      <c r="AG114" s="302"/>
      <c r="AH114" s="302"/>
      <c r="AI114" s="302"/>
      <c r="AJ114" s="302"/>
      <c r="AK114" s="302"/>
      <c r="AL114" s="313" t="s">
        <v>4458</v>
      </c>
      <c r="AM114" s="314" t="s">
        <v>4459</v>
      </c>
      <c r="AN114" s="314" t="s">
        <v>4461</v>
      </c>
      <c r="AO114" s="302"/>
      <c r="AP114" s="302"/>
      <c r="AQ114" s="302" t="str">
        <f>IFERROR(__xludf.DUMMYFUNCTION("IF(IFERROR(VLOOKUP(A114, IMPORTRANGE(""https://docs.google.com/spreadsheets/d/1eazy315Oas8TkAoTsdzUl6gNf3VsnwZeSo-bRfkZzOs"", ""工作表1!A:B""), 2, FALSE), """") &lt;&gt; """", ""有縮圖"", ""無縮圖"")"),"有縮圖")</f>
        <v>有縮圖</v>
      </c>
      <c r="AR114" s="302"/>
    </row>
    <row r="115" hidden="1">
      <c r="A115" s="301" t="s">
        <v>4464</v>
      </c>
      <c r="B115" s="302"/>
      <c r="C115" s="303" t="s">
        <v>2015</v>
      </c>
      <c r="D115" s="304"/>
      <c r="E115" s="303" t="s">
        <v>2015</v>
      </c>
      <c r="F115" s="305" t="s">
        <v>144</v>
      </c>
      <c r="G115" s="110" t="s">
        <v>4465</v>
      </c>
      <c r="H115" s="305" t="s">
        <v>34</v>
      </c>
      <c r="I115" s="305" t="s">
        <v>108</v>
      </c>
      <c r="J115" s="301" t="s">
        <v>4467</v>
      </c>
      <c r="K115" s="309"/>
      <c r="L115" s="310" t="b">
        <v>1</v>
      </c>
      <c r="M115" s="311" t="b">
        <v>1</v>
      </c>
      <c r="N115" s="316" t="b">
        <v>0</v>
      </c>
      <c r="O115" s="311" t="b">
        <v>1</v>
      </c>
      <c r="P115" s="302"/>
      <c r="Q115" s="309" t="str">
        <f t="array" ref="Q115">IFERROR(INDEX('印量調查區'!G:G, MATCH(A115, '印量調查區'!A:A, 0)), "")</f>
        <v/>
      </c>
      <c r="R115" s="313" t="s">
        <v>4469</v>
      </c>
      <c r="S115" s="302"/>
      <c r="T115" s="302"/>
      <c r="U115" s="302"/>
      <c r="V115" s="313" t="s">
        <v>4471</v>
      </c>
      <c r="W115" s="302"/>
      <c r="X115" s="302"/>
      <c r="Y115" s="313" t="s">
        <v>4472</v>
      </c>
      <c r="Z115" s="302"/>
      <c r="AA115" s="302"/>
      <c r="AB115" s="302"/>
      <c r="AC115" s="302"/>
      <c r="AD115" s="302"/>
      <c r="AE115" s="302"/>
      <c r="AF115" s="302"/>
      <c r="AG115" s="302"/>
      <c r="AH115" s="302"/>
      <c r="AI115" s="302"/>
      <c r="AJ115" s="302"/>
      <c r="AK115" s="302"/>
      <c r="AL115" s="302"/>
      <c r="AM115" s="302"/>
      <c r="AN115" s="314" t="s">
        <v>4474</v>
      </c>
      <c r="AO115" s="302"/>
      <c r="AP115" s="302"/>
      <c r="AQ115" s="302" t="str">
        <f>IFERROR(__xludf.DUMMYFUNCTION("IF(IFERROR(VLOOKUP(A115, IMPORTRANGE(""https://docs.google.com/spreadsheets/d/1eazy315Oas8TkAoTsdzUl6gNf3VsnwZeSo-bRfkZzOs"", ""工作表1!A:B""), 2, FALSE), """") &lt;&gt; """", ""有縮圖"", ""無縮圖"")"),"無縮圖")</f>
        <v>無縮圖</v>
      </c>
      <c r="AR115" s="302"/>
    </row>
    <row r="116" hidden="1">
      <c r="A116" s="301" t="s">
        <v>1441</v>
      </c>
      <c r="B116" s="304" t="s">
        <v>476</v>
      </c>
      <c r="C116" s="304"/>
      <c r="D116" s="304"/>
      <c r="E116" s="303" t="s">
        <v>4475</v>
      </c>
      <c r="F116" s="305" t="s">
        <v>144</v>
      </c>
      <c r="G116" s="317" t="s">
        <v>4465</v>
      </c>
      <c r="H116" s="305" t="s">
        <v>34</v>
      </c>
      <c r="I116" s="305" t="s">
        <v>108</v>
      </c>
      <c r="J116" s="301" t="s">
        <v>4477</v>
      </c>
      <c r="K116" s="309"/>
      <c r="L116" s="310" t="b">
        <v>1</v>
      </c>
      <c r="M116" s="311" t="b">
        <v>1</v>
      </c>
      <c r="N116" s="316" t="b">
        <v>1</v>
      </c>
      <c r="O116" s="311" t="b">
        <v>1</v>
      </c>
      <c r="P116" s="302"/>
      <c r="Q116" s="309" t="str">
        <f t="array" ref="Q116">IFERROR(INDEX('印量調查區'!G:G, MATCH(A116, '印量調查區'!A:A, 0)), "")</f>
        <v/>
      </c>
      <c r="R116" s="313" t="s">
        <v>4478</v>
      </c>
      <c r="S116" s="302"/>
      <c r="T116" s="302"/>
      <c r="U116" s="302"/>
      <c r="V116" s="313" t="s">
        <v>4479</v>
      </c>
      <c r="W116" s="302"/>
      <c r="X116" s="302"/>
      <c r="Y116" s="313" t="s">
        <v>4480</v>
      </c>
      <c r="Z116" s="302"/>
      <c r="AA116" s="302"/>
      <c r="AB116" s="302"/>
      <c r="AC116" s="302"/>
      <c r="AD116" s="313" t="s">
        <v>4481</v>
      </c>
      <c r="AE116" s="302"/>
      <c r="AF116" s="302"/>
      <c r="AG116" s="302"/>
      <c r="AH116" s="302"/>
      <c r="AI116" s="302"/>
      <c r="AJ116" s="302"/>
      <c r="AK116" s="302"/>
      <c r="AL116" s="302"/>
      <c r="AM116" s="302"/>
      <c r="AN116" s="314" t="s">
        <v>4482</v>
      </c>
      <c r="AO116" s="314" t="s">
        <v>4484</v>
      </c>
      <c r="AP116" s="302"/>
      <c r="AQ116" s="302" t="str">
        <f>IFERROR(__xludf.DUMMYFUNCTION("IF(IFERROR(VLOOKUP(A116, IMPORTRANGE(""https://docs.google.com/spreadsheets/d/1eazy315Oas8TkAoTsdzUl6gNf3VsnwZeSo-bRfkZzOs"", ""工作表1!A:B""), 2, FALSE), """") &lt;&gt; """", ""有縮圖"", ""無縮圖"")"),"有縮圖")</f>
        <v>有縮圖</v>
      </c>
      <c r="AR116" s="302"/>
    </row>
    <row r="117" hidden="1">
      <c r="A117" s="301" t="s">
        <v>1501</v>
      </c>
      <c r="B117" s="301" t="s">
        <v>4485</v>
      </c>
      <c r="C117" s="304"/>
      <c r="D117" s="303" t="s">
        <v>2015</v>
      </c>
      <c r="E117" s="303" t="s">
        <v>4487</v>
      </c>
      <c r="F117" s="305" t="s">
        <v>144</v>
      </c>
      <c r="G117" s="110" t="s">
        <v>4465</v>
      </c>
      <c r="H117" s="305" t="s">
        <v>34</v>
      </c>
      <c r="I117" s="305" t="s">
        <v>108</v>
      </c>
      <c r="J117" s="301" t="s">
        <v>4488</v>
      </c>
      <c r="K117" s="309"/>
      <c r="L117" s="310" t="b">
        <v>1</v>
      </c>
      <c r="M117" s="311" t="b">
        <v>1</v>
      </c>
      <c r="N117" s="316" t="b">
        <v>0</v>
      </c>
      <c r="O117" s="311" t="b">
        <v>1</v>
      </c>
      <c r="P117" s="302"/>
      <c r="Q117" s="309" t="str">
        <f t="array" ref="Q117">IFERROR(INDEX('印量調查區'!G:G, MATCH(A117, '印量調查區'!A:A, 0)), "")</f>
        <v/>
      </c>
      <c r="R117" s="313" t="s">
        <v>4490</v>
      </c>
      <c r="S117" s="302"/>
      <c r="T117" s="302"/>
      <c r="U117" s="302"/>
      <c r="V117" s="313" t="s">
        <v>4491</v>
      </c>
      <c r="W117" s="302"/>
      <c r="X117" s="313" t="s">
        <v>4492</v>
      </c>
      <c r="Y117" s="313" t="s">
        <v>4493</v>
      </c>
      <c r="Z117" s="302"/>
      <c r="AA117" s="302"/>
      <c r="AB117" s="302"/>
      <c r="AC117" s="302"/>
      <c r="AD117" s="313" t="s">
        <v>4494</v>
      </c>
      <c r="AE117" s="302"/>
      <c r="AF117" s="302"/>
      <c r="AG117" s="302"/>
      <c r="AH117" s="302"/>
      <c r="AI117" s="302"/>
      <c r="AJ117" s="302"/>
      <c r="AK117" s="302"/>
      <c r="AL117" s="302"/>
      <c r="AM117" s="302"/>
      <c r="AN117" s="314" t="s">
        <v>4496</v>
      </c>
      <c r="AO117" s="302"/>
      <c r="AP117" s="302"/>
      <c r="AQ117" s="302" t="str">
        <f>IFERROR(__xludf.DUMMYFUNCTION("IF(IFERROR(VLOOKUP(A117, IMPORTRANGE(""https://docs.google.com/spreadsheets/d/1eazy315Oas8TkAoTsdzUl6gNf3VsnwZeSo-bRfkZzOs"", ""工作表1!A:B""), 2, FALSE), """") &lt;&gt; """", ""有縮圖"", ""無縮圖"")"),"無縮圖")</f>
        <v>無縮圖</v>
      </c>
      <c r="AR117" s="302"/>
    </row>
    <row r="118">
      <c r="A118" s="301" t="s">
        <v>1554</v>
      </c>
      <c r="B118" s="302"/>
      <c r="C118" s="303" t="s">
        <v>3524</v>
      </c>
      <c r="D118" s="303" t="s">
        <v>4497</v>
      </c>
      <c r="E118" s="303" t="s">
        <v>4498</v>
      </c>
      <c r="F118" s="305" t="s">
        <v>144</v>
      </c>
      <c r="G118" s="317" t="s">
        <v>4465</v>
      </c>
      <c r="H118" s="305" t="s">
        <v>35</v>
      </c>
      <c r="I118" s="305" t="s">
        <v>108</v>
      </c>
      <c r="J118" s="301" t="s">
        <v>4500</v>
      </c>
      <c r="K118" s="309"/>
      <c r="L118" s="310" t="b">
        <v>1</v>
      </c>
      <c r="M118" s="311" t="b">
        <v>1</v>
      </c>
      <c r="N118" s="316" t="b">
        <v>1</v>
      </c>
      <c r="O118" s="311" t="b">
        <v>1</v>
      </c>
      <c r="P118" s="302"/>
      <c r="Q118" s="309" t="str">
        <f t="array" ref="Q118">IFERROR(INDEX('印量調查區'!G:G, MATCH(A118, '印量調查區'!A:A, 0)), "")</f>
        <v/>
      </c>
      <c r="R118" s="313" t="s">
        <v>4503</v>
      </c>
      <c r="S118" s="302"/>
      <c r="T118" s="302"/>
      <c r="U118" s="302"/>
      <c r="V118" s="313" t="s">
        <v>4504</v>
      </c>
      <c r="W118" s="302"/>
      <c r="X118" s="302"/>
      <c r="Y118" s="313" t="s">
        <v>4506</v>
      </c>
      <c r="Z118" s="302"/>
      <c r="AA118" s="302"/>
      <c r="AB118" s="302"/>
      <c r="AC118" s="302"/>
      <c r="AD118" s="313" t="s">
        <v>4507</v>
      </c>
      <c r="AE118" s="302"/>
      <c r="AF118" s="313" t="s">
        <v>4508</v>
      </c>
      <c r="AG118" s="302"/>
      <c r="AH118" s="302"/>
      <c r="AI118" s="302"/>
      <c r="AJ118" s="302"/>
      <c r="AK118" s="302"/>
      <c r="AL118" s="302"/>
      <c r="AM118" s="302"/>
      <c r="AN118" s="314" t="s">
        <v>4509</v>
      </c>
      <c r="AO118" s="314" t="s">
        <v>4512</v>
      </c>
      <c r="AP118" s="302"/>
      <c r="AQ118" s="302" t="str">
        <f>IFERROR(__xludf.DUMMYFUNCTION("IF(IFERROR(VLOOKUP(A118, IMPORTRANGE(""https://docs.google.com/spreadsheets/d/1eazy315Oas8TkAoTsdzUl6gNf3VsnwZeSo-bRfkZzOs"", ""工作表1!A:B""), 2, FALSE), """") &lt;&gt; """", ""有縮圖"", ""無縮圖"")"),"無縮圖")</f>
        <v>無縮圖</v>
      </c>
      <c r="AR118" s="302"/>
    </row>
    <row r="119" hidden="1">
      <c r="A119" s="301" t="s">
        <v>1591</v>
      </c>
      <c r="B119" s="301" t="s">
        <v>4514</v>
      </c>
      <c r="C119" s="304"/>
      <c r="D119" s="303" t="s">
        <v>3529</v>
      </c>
      <c r="E119" s="303" t="s">
        <v>2024</v>
      </c>
      <c r="F119" s="305" t="s">
        <v>144</v>
      </c>
      <c r="G119" s="110" t="s">
        <v>4465</v>
      </c>
      <c r="H119" s="305" t="s">
        <v>34</v>
      </c>
      <c r="I119" s="305" t="s">
        <v>108</v>
      </c>
      <c r="J119" s="301" t="s">
        <v>4515</v>
      </c>
      <c r="K119" s="309"/>
      <c r="L119" s="310" t="b">
        <v>1</v>
      </c>
      <c r="M119" s="311" t="b">
        <v>1</v>
      </c>
      <c r="N119" s="311" t="b">
        <v>0</v>
      </c>
      <c r="O119" s="311" t="b">
        <v>1</v>
      </c>
      <c r="P119" s="302"/>
      <c r="Q119" s="309" t="str">
        <f t="array" ref="Q119">IFERROR(INDEX('印量調查區'!G:G, MATCH(A119, '印量調查區'!A:A, 0)), "")</f>
        <v/>
      </c>
      <c r="R119" s="313" t="s">
        <v>4518</v>
      </c>
      <c r="S119" s="302"/>
      <c r="T119" s="302"/>
      <c r="U119" s="302"/>
      <c r="V119" s="313" t="s">
        <v>4519</v>
      </c>
      <c r="W119" s="302"/>
      <c r="X119" s="313" t="s">
        <v>4521</v>
      </c>
      <c r="Y119" s="313" t="s">
        <v>4522</v>
      </c>
      <c r="Z119" s="302"/>
      <c r="AA119" s="302"/>
      <c r="AB119" s="302"/>
      <c r="AC119" s="302"/>
      <c r="AD119" s="302"/>
      <c r="AE119" s="302"/>
      <c r="AF119" s="302"/>
      <c r="AG119" s="302"/>
      <c r="AH119" s="302"/>
      <c r="AI119" s="302"/>
      <c r="AJ119" s="313" t="s">
        <v>4523</v>
      </c>
      <c r="AK119" s="302"/>
      <c r="AL119" s="302"/>
      <c r="AM119" s="314" t="s">
        <v>4524</v>
      </c>
      <c r="AN119" s="314" t="s">
        <v>4526</v>
      </c>
      <c r="AO119" s="302"/>
      <c r="AP119" s="302"/>
      <c r="AQ119" s="302" t="str">
        <f>IFERROR(__xludf.DUMMYFUNCTION("IF(IFERROR(VLOOKUP(A119, IMPORTRANGE(""https://docs.google.com/spreadsheets/d/1eazy315Oas8TkAoTsdzUl6gNf3VsnwZeSo-bRfkZzOs"", ""工作表1!A:B""), 2, FALSE), """") &lt;&gt; """", ""有縮圖"", ""無縮圖"")"),"有縮圖")</f>
        <v>有縮圖</v>
      </c>
      <c r="AR119" s="302"/>
    </row>
    <row r="120" hidden="1">
      <c r="A120" s="301" t="s">
        <v>4529</v>
      </c>
      <c r="B120" s="301" t="s">
        <v>4530</v>
      </c>
      <c r="C120" s="303" t="s">
        <v>2852</v>
      </c>
      <c r="D120" s="303" t="s">
        <v>2852</v>
      </c>
      <c r="E120" s="303" t="s">
        <v>2852</v>
      </c>
      <c r="F120" s="305" t="s">
        <v>144</v>
      </c>
      <c r="G120" s="317" t="s">
        <v>4465</v>
      </c>
      <c r="H120" s="305" t="s">
        <v>2792</v>
      </c>
      <c r="I120" s="305" t="s">
        <v>108</v>
      </c>
      <c r="J120" s="301" t="s">
        <v>4533</v>
      </c>
      <c r="K120" s="309"/>
      <c r="L120" s="310" t="b">
        <v>1</v>
      </c>
      <c r="M120" s="311" t="b">
        <v>1</v>
      </c>
      <c r="N120" s="316" t="b">
        <v>0</v>
      </c>
      <c r="O120" s="311" t="b">
        <v>1</v>
      </c>
      <c r="P120" s="302"/>
      <c r="Q120" s="309" t="str">
        <f t="array" ref="Q120">IFERROR(INDEX('印量調查區'!G:G, MATCH(A120, '印量調查區'!A:A, 0)), "")</f>
        <v/>
      </c>
      <c r="R120" s="312" t="s">
        <v>4535</v>
      </c>
      <c r="S120" s="302"/>
      <c r="T120" s="302"/>
      <c r="U120" s="302"/>
      <c r="V120" s="313" t="s">
        <v>4537</v>
      </c>
      <c r="W120" s="302"/>
      <c r="X120" s="313" t="s">
        <v>118</v>
      </c>
      <c r="Y120" s="313" t="s">
        <v>4538</v>
      </c>
      <c r="Z120" s="302"/>
      <c r="AA120" s="302"/>
      <c r="AB120" s="302"/>
      <c r="AC120" s="302"/>
      <c r="AD120" s="313" t="s">
        <v>4539</v>
      </c>
      <c r="AE120" s="313" t="s">
        <v>126</v>
      </c>
      <c r="AF120" s="313" t="s">
        <v>127</v>
      </c>
      <c r="AG120" s="302"/>
      <c r="AH120" s="313" t="s">
        <v>4540</v>
      </c>
      <c r="AI120" s="313" t="s">
        <v>130</v>
      </c>
      <c r="AJ120" s="302"/>
      <c r="AK120" s="302"/>
      <c r="AL120" s="302"/>
      <c r="AM120" s="302"/>
      <c r="AN120" s="314" t="s">
        <v>4541</v>
      </c>
      <c r="AO120" s="314" t="s">
        <v>4541</v>
      </c>
      <c r="AP120" s="302"/>
      <c r="AQ120" s="302" t="str">
        <f>IFERROR(__xludf.DUMMYFUNCTION("IF(IFERROR(VLOOKUP(A120, IMPORTRANGE(""https://docs.google.com/spreadsheets/d/1eazy315Oas8TkAoTsdzUl6gNf3VsnwZeSo-bRfkZzOs"", ""工作表1!A:B""), 2, FALSE), """") &lt;&gt; """", ""有縮圖"", ""無縮圖"")"),"有縮圖")</f>
        <v>有縮圖</v>
      </c>
      <c r="AR120" s="302"/>
    </row>
    <row r="121" hidden="1">
      <c r="A121" s="301" t="s">
        <v>1701</v>
      </c>
      <c r="B121" s="302"/>
      <c r="C121" s="303" t="s">
        <v>1993</v>
      </c>
      <c r="D121" s="303" t="s">
        <v>4544</v>
      </c>
      <c r="E121" s="303" t="s">
        <v>4545</v>
      </c>
      <c r="F121" s="305" t="s">
        <v>144</v>
      </c>
      <c r="G121" s="317" t="s">
        <v>4465</v>
      </c>
      <c r="H121" s="305" t="s">
        <v>34</v>
      </c>
      <c r="I121" s="305" t="s">
        <v>108</v>
      </c>
      <c r="J121" s="301" t="s">
        <v>4546</v>
      </c>
      <c r="K121" s="309"/>
      <c r="L121" s="310" t="b">
        <v>1</v>
      </c>
      <c r="M121" s="311" t="b">
        <v>1</v>
      </c>
      <c r="N121" s="311" t="b">
        <v>0</v>
      </c>
      <c r="O121" s="311" t="b">
        <v>0</v>
      </c>
      <c r="P121" s="302"/>
      <c r="Q121" s="309" t="str">
        <f t="array" ref="Q121">IFERROR(INDEX('印量調查區'!G:G, MATCH(A121, '印量調查區'!A:A, 0)), "")</f>
        <v/>
      </c>
      <c r="R121" s="313" t="s">
        <v>4549</v>
      </c>
      <c r="S121" s="302"/>
      <c r="T121" s="302"/>
      <c r="U121" s="302"/>
      <c r="V121" s="313" t="s">
        <v>4550</v>
      </c>
      <c r="W121" s="302"/>
      <c r="X121" s="313" t="s">
        <v>4551</v>
      </c>
      <c r="Y121" s="302"/>
      <c r="Z121" s="302"/>
      <c r="AA121" s="313" t="s">
        <v>4552</v>
      </c>
      <c r="AB121" s="302"/>
      <c r="AC121" s="313" t="s">
        <v>4553</v>
      </c>
      <c r="AD121" s="313" t="s">
        <v>4554</v>
      </c>
      <c r="AE121" s="302"/>
      <c r="AF121" s="313" t="s">
        <v>4555</v>
      </c>
      <c r="AG121" s="302"/>
      <c r="AH121" s="313" t="s">
        <v>4556</v>
      </c>
      <c r="AI121" s="302"/>
      <c r="AJ121" s="302"/>
      <c r="AK121" s="313" t="s">
        <v>4557</v>
      </c>
      <c r="AL121" s="302"/>
      <c r="AM121" s="314" t="s">
        <v>4558</v>
      </c>
      <c r="AN121" s="314" t="s">
        <v>4561</v>
      </c>
      <c r="AO121" s="302"/>
      <c r="AP121" s="302"/>
      <c r="AQ121" s="302" t="str">
        <f>IFERROR(__xludf.DUMMYFUNCTION("IF(IFERROR(VLOOKUP(A121, IMPORTRANGE(""https://docs.google.com/spreadsheets/d/1eazy315Oas8TkAoTsdzUl6gNf3VsnwZeSo-bRfkZzOs"", ""工作表1!A:B""), 2, FALSE), """") &lt;&gt; """", ""有縮圖"", ""無縮圖"")"),"無縮圖")</f>
        <v>無縮圖</v>
      </c>
      <c r="AR121" s="314" t="s">
        <v>4563</v>
      </c>
    </row>
    <row r="122" hidden="1">
      <c r="A122" s="301" t="s">
        <v>1713</v>
      </c>
      <c r="B122" s="301" t="s">
        <v>4564</v>
      </c>
      <c r="C122" s="303" t="s">
        <v>2004</v>
      </c>
      <c r="D122" s="303" t="s">
        <v>1998</v>
      </c>
      <c r="E122" s="304"/>
      <c r="F122" s="305" t="s">
        <v>144</v>
      </c>
      <c r="G122" s="110" t="s">
        <v>4465</v>
      </c>
      <c r="H122" s="305" t="s">
        <v>34</v>
      </c>
      <c r="I122" s="305" t="s">
        <v>108</v>
      </c>
      <c r="J122" s="301" t="s">
        <v>4565</v>
      </c>
      <c r="K122" s="309"/>
      <c r="L122" s="310" t="b">
        <v>1</v>
      </c>
      <c r="M122" s="311" t="b">
        <v>1</v>
      </c>
      <c r="N122" s="316" t="b">
        <v>1</v>
      </c>
      <c r="O122" s="311" t="b">
        <v>1</v>
      </c>
      <c r="P122" s="302"/>
      <c r="Q122" s="309" t="str">
        <f t="array" ref="Q122">IFERROR(INDEX('印量調查區'!G:G, MATCH(A122, '印量調查區'!A:A, 0)), "")</f>
        <v/>
      </c>
      <c r="R122" s="313" t="s">
        <v>4566</v>
      </c>
      <c r="S122" s="313" t="s">
        <v>4567</v>
      </c>
      <c r="T122" s="302"/>
      <c r="U122" s="302"/>
      <c r="V122" s="313" t="s">
        <v>4568</v>
      </c>
      <c r="W122" s="313" t="s">
        <v>4569</v>
      </c>
      <c r="X122" s="302"/>
      <c r="Y122" s="302"/>
      <c r="Z122" s="302"/>
      <c r="AA122" s="302"/>
      <c r="AB122" s="302"/>
      <c r="AC122" s="302"/>
      <c r="AD122" s="313" t="s">
        <v>4570</v>
      </c>
      <c r="AE122" s="302"/>
      <c r="AF122" s="302"/>
      <c r="AG122" s="302"/>
      <c r="AH122" s="302"/>
      <c r="AI122" s="302"/>
      <c r="AJ122" s="302"/>
      <c r="AK122" s="302"/>
      <c r="AL122" s="302"/>
      <c r="AM122" s="302"/>
      <c r="AN122" s="314" t="s">
        <v>4571</v>
      </c>
      <c r="AO122" s="302"/>
      <c r="AP122" s="302"/>
      <c r="AQ122" s="302" t="str">
        <f>IFERROR(__xludf.DUMMYFUNCTION("IF(IFERROR(VLOOKUP(A122, IMPORTRANGE(""https://docs.google.com/spreadsheets/d/1eazy315Oas8TkAoTsdzUl6gNf3VsnwZeSo-bRfkZzOs"", ""工作表1!A:B""), 2, FALSE), """") &lt;&gt; """", ""有縮圖"", ""無縮圖"")"),"無縮圖")</f>
        <v>無縮圖</v>
      </c>
      <c r="AR122" s="302"/>
    </row>
    <row r="123" hidden="1">
      <c r="A123" s="343" t="s">
        <v>4574</v>
      </c>
      <c r="B123" s="301" t="s">
        <v>4576</v>
      </c>
      <c r="C123" s="303" t="s">
        <v>4577</v>
      </c>
      <c r="D123" s="304"/>
      <c r="E123" s="303" t="s">
        <v>4578</v>
      </c>
      <c r="F123" s="305" t="s">
        <v>144</v>
      </c>
      <c r="G123" s="110" t="s">
        <v>4465</v>
      </c>
      <c r="H123" s="305" t="s">
        <v>34</v>
      </c>
      <c r="I123" s="305" t="s">
        <v>108</v>
      </c>
      <c r="J123" s="301" t="s">
        <v>4579</v>
      </c>
      <c r="K123" s="309"/>
      <c r="L123" s="310" t="b">
        <v>1</v>
      </c>
      <c r="M123" s="311" t="b">
        <v>1</v>
      </c>
      <c r="N123" s="316" t="b">
        <v>0</v>
      </c>
      <c r="O123" s="311" t="b">
        <v>1</v>
      </c>
      <c r="P123" s="302"/>
      <c r="Q123" s="309" t="str">
        <f t="array" ref="Q123">IFERROR(INDEX('印量調查區'!G:G, MATCH(A123, '印量調查區'!A:A, 0)), "")</f>
        <v/>
      </c>
      <c r="R123" s="313" t="s">
        <v>4581</v>
      </c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  <c r="AD123" s="302"/>
      <c r="AE123" s="302"/>
      <c r="AF123" s="302"/>
      <c r="AG123" s="302"/>
      <c r="AH123" s="302"/>
      <c r="AI123" s="302"/>
      <c r="AJ123" s="302"/>
      <c r="AK123" s="302"/>
      <c r="AL123" s="302"/>
      <c r="AM123" s="302"/>
      <c r="AN123" s="314" t="s">
        <v>4583</v>
      </c>
      <c r="AO123" s="302"/>
      <c r="AP123" s="302"/>
      <c r="AQ123" s="302" t="str">
        <f>IFERROR(__xludf.DUMMYFUNCTION("IF(IFERROR(VLOOKUP(A123, IMPORTRANGE(""https://docs.google.com/spreadsheets/d/1eazy315Oas8TkAoTsdzUl6gNf3VsnwZeSo-bRfkZzOs"", ""工作表1!A:B""), 2, FALSE), """") &lt;&gt; """", ""有縮圖"", ""無縮圖"")"),"無縮圖")</f>
        <v>無縮圖</v>
      </c>
      <c r="AR123" s="302"/>
    </row>
    <row r="124" hidden="1">
      <c r="A124" s="301" t="s">
        <v>527</v>
      </c>
      <c r="B124" s="301" t="s">
        <v>4587</v>
      </c>
      <c r="C124" s="304"/>
      <c r="D124" s="303" t="s">
        <v>2018</v>
      </c>
      <c r="E124" s="303" t="s">
        <v>2022</v>
      </c>
      <c r="F124" s="305" t="s">
        <v>144</v>
      </c>
      <c r="G124" s="317" t="s">
        <v>4465</v>
      </c>
      <c r="H124" s="302"/>
      <c r="I124" s="305" t="s">
        <v>108</v>
      </c>
      <c r="J124" s="302"/>
      <c r="K124" s="309"/>
      <c r="L124" s="310" t="b">
        <v>1</v>
      </c>
      <c r="M124" s="311" t="b">
        <v>1</v>
      </c>
      <c r="N124" s="316" t="b">
        <v>0</v>
      </c>
      <c r="O124" s="316" t="b">
        <v>1</v>
      </c>
      <c r="P124" s="302"/>
      <c r="Q124" s="309" t="str">
        <f t="array" ref="Q124">IFERROR(INDEX('印量調查區'!G:G, MATCH(A124, '印量調查區'!A:A, 0)), "")</f>
        <v/>
      </c>
      <c r="R124" s="313" t="s">
        <v>4518</v>
      </c>
      <c r="S124" s="302"/>
      <c r="T124" s="302"/>
      <c r="U124" s="302"/>
      <c r="V124" s="313" t="s">
        <v>4519</v>
      </c>
      <c r="W124" s="302"/>
      <c r="X124" s="313" t="s">
        <v>4521</v>
      </c>
      <c r="Y124" s="313" t="s">
        <v>4591</v>
      </c>
      <c r="Z124" s="302"/>
      <c r="AA124" s="302"/>
      <c r="AB124" s="302"/>
      <c r="AC124" s="302"/>
      <c r="AD124" s="302"/>
      <c r="AE124" s="302"/>
      <c r="AF124" s="302"/>
      <c r="AG124" s="302"/>
      <c r="AH124" s="302"/>
      <c r="AI124" s="302"/>
      <c r="AJ124" s="302"/>
      <c r="AK124" s="302"/>
      <c r="AL124" s="302"/>
      <c r="AM124" s="302"/>
      <c r="AN124" s="302"/>
      <c r="AO124" s="302"/>
      <c r="AP124" s="302"/>
      <c r="AQ124" s="302" t="str">
        <f>IFERROR(__xludf.DUMMYFUNCTION("IF(IFERROR(VLOOKUP(A124, IMPORTRANGE(""https://docs.google.com/spreadsheets/d/1eazy315Oas8TkAoTsdzUl6gNf3VsnwZeSo-bRfkZzOs"", ""工作表1!A:B""), 2, FALSE), """") &lt;&gt; """", ""有縮圖"", ""無縮圖"")"),"無縮圖")</f>
        <v>無縮圖</v>
      </c>
      <c r="AR124" s="302"/>
    </row>
    <row r="125" hidden="1">
      <c r="A125" s="301" t="s">
        <v>747</v>
      </c>
      <c r="B125" s="301" t="s">
        <v>4593</v>
      </c>
      <c r="C125" s="303" t="s">
        <v>2024</v>
      </c>
      <c r="D125" s="303" t="s">
        <v>2024</v>
      </c>
      <c r="E125" s="304"/>
      <c r="F125" s="305" t="s">
        <v>144</v>
      </c>
      <c r="G125" s="317" t="s">
        <v>4465</v>
      </c>
      <c r="H125" s="305" t="s">
        <v>34</v>
      </c>
      <c r="I125" s="305" t="s">
        <v>108</v>
      </c>
      <c r="J125" s="301" t="s">
        <v>4595</v>
      </c>
      <c r="K125" s="309"/>
      <c r="L125" s="310" t="b">
        <v>1</v>
      </c>
      <c r="M125" s="311" t="b">
        <v>1</v>
      </c>
      <c r="N125" s="311" t="b">
        <v>0</v>
      </c>
      <c r="O125" s="311" t="b">
        <v>1</v>
      </c>
      <c r="P125" s="302"/>
      <c r="Q125" s="309" t="str">
        <f t="array" ref="Q125">IFERROR(INDEX('印量調查區'!G:G, MATCH(A125, '印量調查區'!A:A, 0)), "")</f>
        <v/>
      </c>
      <c r="R125" s="313" t="s">
        <v>4597</v>
      </c>
      <c r="S125" s="302"/>
      <c r="T125" s="302"/>
      <c r="U125" s="302"/>
      <c r="V125" s="313" t="s">
        <v>4598</v>
      </c>
      <c r="W125" s="302"/>
      <c r="X125" s="313" t="s">
        <v>4599</v>
      </c>
      <c r="Y125" s="313" t="s">
        <v>4600</v>
      </c>
      <c r="Z125" s="302"/>
      <c r="AA125" s="302"/>
      <c r="AB125" s="302"/>
      <c r="AC125" s="302"/>
      <c r="AD125" s="313" t="s">
        <v>4601</v>
      </c>
      <c r="AE125" s="302"/>
      <c r="AF125" s="302"/>
      <c r="AG125" s="302"/>
      <c r="AH125" s="302"/>
      <c r="AI125" s="302"/>
      <c r="AJ125" s="302"/>
      <c r="AK125" s="302"/>
      <c r="AL125" s="302"/>
      <c r="AM125" s="314" t="s">
        <v>4602</v>
      </c>
      <c r="AN125" s="314" t="s">
        <v>4603</v>
      </c>
      <c r="AO125" s="302"/>
      <c r="AP125" s="302"/>
      <c r="AQ125" s="302" t="str">
        <f>IFERROR(__xludf.DUMMYFUNCTION("IF(IFERROR(VLOOKUP(A125, IMPORTRANGE(""https://docs.google.com/spreadsheets/d/1eazy315Oas8TkAoTsdzUl6gNf3VsnwZeSo-bRfkZzOs"", ""工作表1!A:B""), 2, FALSE), """") &lt;&gt; """", ""有縮圖"", ""無縮圖"")"),"無縮圖")</f>
        <v>無縮圖</v>
      </c>
      <c r="AR125" s="302"/>
    </row>
    <row r="126" hidden="1">
      <c r="A126" s="301" t="s">
        <v>767</v>
      </c>
      <c r="B126" s="301" t="s">
        <v>4605</v>
      </c>
      <c r="C126" s="303" t="s">
        <v>1992</v>
      </c>
      <c r="D126" s="303" t="s">
        <v>4606</v>
      </c>
      <c r="E126" s="303" t="s">
        <v>4607</v>
      </c>
      <c r="F126" s="305" t="s">
        <v>144</v>
      </c>
      <c r="G126" s="317" t="s">
        <v>4465</v>
      </c>
      <c r="H126" s="305" t="s">
        <v>2792</v>
      </c>
      <c r="I126" s="305" t="s">
        <v>108</v>
      </c>
      <c r="J126" s="301" t="s">
        <v>4609</v>
      </c>
      <c r="K126" s="309"/>
      <c r="L126" s="310" t="b">
        <v>1</v>
      </c>
      <c r="M126" s="311" t="b">
        <v>1</v>
      </c>
      <c r="N126" s="316" t="b">
        <v>0</v>
      </c>
      <c r="O126" s="311" t="b">
        <v>1</v>
      </c>
      <c r="P126" s="302"/>
      <c r="Q126" s="309" t="str">
        <f t="array" ref="Q126">IFERROR(INDEX('印量調查區'!G:G, MATCH(A126, '印量調查區'!A:A, 0)), "")</f>
        <v/>
      </c>
      <c r="R126" s="313" t="s">
        <v>4611</v>
      </c>
      <c r="S126" s="302"/>
      <c r="T126" s="302"/>
      <c r="U126" s="302"/>
      <c r="V126" s="313" t="s">
        <v>4612</v>
      </c>
      <c r="W126" s="302"/>
      <c r="X126" s="313" t="s">
        <v>4613</v>
      </c>
      <c r="Y126" s="313" t="s">
        <v>4614</v>
      </c>
      <c r="Z126" s="302"/>
      <c r="AA126" s="302"/>
      <c r="AB126" s="313" t="s">
        <v>4615</v>
      </c>
      <c r="AC126" s="302"/>
      <c r="AD126" s="302"/>
      <c r="AE126" s="302"/>
      <c r="AF126" s="302"/>
      <c r="AG126" s="302"/>
      <c r="AH126" s="302"/>
      <c r="AI126" s="313" t="s">
        <v>4617</v>
      </c>
      <c r="AJ126" s="302"/>
      <c r="AK126" s="302"/>
      <c r="AL126" s="302"/>
      <c r="AM126" s="302"/>
      <c r="AN126" s="314" t="s">
        <v>4618</v>
      </c>
      <c r="AO126" s="314" t="s">
        <v>4620</v>
      </c>
      <c r="AP126" s="302"/>
      <c r="AQ126" s="302" t="str">
        <f>IFERROR(__xludf.DUMMYFUNCTION("IF(IFERROR(VLOOKUP(A126, IMPORTRANGE(""https://docs.google.com/spreadsheets/d/1eazy315Oas8TkAoTsdzUl6gNf3VsnwZeSo-bRfkZzOs"", ""工作表1!A:B""), 2, FALSE), """") &lt;&gt; """", ""有縮圖"", ""無縮圖"")"),"有縮圖")</f>
        <v>有縮圖</v>
      </c>
      <c r="AR126" s="302"/>
    </row>
    <row r="127" hidden="1">
      <c r="A127" s="301" t="s">
        <v>4622</v>
      </c>
      <c r="B127" s="304" t="s">
        <v>4622</v>
      </c>
      <c r="C127" s="304"/>
      <c r="D127" s="304"/>
      <c r="E127" s="303" t="s">
        <v>4623</v>
      </c>
      <c r="F127" s="305" t="s">
        <v>144</v>
      </c>
      <c r="G127" s="317" t="s">
        <v>4465</v>
      </c>
      <c r="H127" s="305" t="s">
        <v>34</v>
      </c>
      <c r="I127" s="305" t="s">
        <v>108</v>
      </c>
      <c r="J127" s="301" t="s">
        <v>4624</v>
      </c>
      <c r="K127" s="309"/>
      <c r="L127" s="310" t="b">
        <v>1</v>
      </c>
      <c r="M127" s="311" t="b">
        <v>1</v>
      </c>
      <c r="N127" s="316" t="b">
        <v>0</v>
      </c>
      <c r="O127" s="311" t="b">
        <v>1</v>
      </c>
      <c r="P127" s="302"/>
      <c r="Q127" s="309"/>
      <c r="R127" s="319" t="s">
        <v>4626</v>
      </c>
      <c r="S127" s="304"/>
      <c r="T127" s="304"/>
      <c r="U127" s="304"/>
      <c r="V127" s="304"/>
      <c r="W127" s="304"/>
      <c r="X127" s="304"/>
      <c r="Y127" s="304"/>
      <c r="Z127" s="304"/>
      <c r="AA127" s="304"/>
      <c r="AB127" s="304"/>
      <c r="AC127" s="304"/>
      <c r="AD127" s="304"/>
      <c r="AE127" s="304"/>
      <c r="AF127" s="304"/>
      <c r="AG127" s="304"/>
      <c r="AH127" s="304"/>
      <c r="AI127" s="304"/>
      <c r="AJ127" s="304"/>
      <c r="AK127" s="304"/>
      <c r="AL127" s="304"/>
      <c r="AM127" s="302"/>
      <c r="AN127" s="314" t="s">
        <v>4627</v>
      </c>
      <c r="AO127" s="304"/>
      <c r="AP127" s="302"/>
      <c r="AQ127" s="302" t="str">
        <f>IFERROR(__xludf.DUMMYFUNCTION("IF(IFERROR(VLOOKUP(A127, IMPORTRANGE(""https://docs.google.com/spreadsheets/d/1eazy315Oas8TkAoTsdzUl6gNf3VsnwZeSo-bRfkZzOs"", ""工作表1!A:B""), 2, FALSE), """") &lt;&gt; """", ""有縮圖"", ""無縮圖"")"),"無縮圖")</f>
        <v>無縮圖</v>
      </c>
      <c r="AR127" s="302"/>
    </row>
    <row r="128">
      <c r="A128" s="301" t="s">
        <v>1001</v>
      </c>
      <c r="B128" s="301" t="s">
        <v>4629</v>
      </c>
      <c r="C128" s="303" t="s">
        <v>4630</v>
      </c>
      <c r="D128" s="303" t="s">
        <v>4630</v>
      </c>
      <c r="E128" s="304"/>
      <c r="F128" s="305" t="s">
        <v>144</v>
      </c>
      <c r="G128" s="317" t="s">
        <v>4465</v>
      </c>
      <c r="H128" s="305" t="s">
        <v>35</v>
      </c>
      <c r="I128" s="305" t="s">
        <v>108</v>
      </c>
      <c r="J128" s="301" t="s">
        <v>4632</v>
      </c>
      <c r="K128" s="309"/>
      <c r="L128" s="310" t="b">
        <v>1</v>
      </c>
      <c r="M128" s="311" t="b">
        <v>1</v>
      </c>
      <c r="N128" s="316" t="b">
        <v>1</v>
      </c>
      <c r="O128" s="311" t="b">
        <v>1</v>
      </c>
      <c r="P128" s="302"/>
      <c r="Q128" s="309" t="str">
        <f t="array" ref="Q128">IFERROR(INDEX('印量調查區'!G:G, MATCH(A128, '印量調查區'!A:A, 0)), "")</f>
        <v/>
      </c>
      <c r="R128" s="313" t="s">
        <v>4635</v>
      </c>
      <c r="S128" s="302"/>
      <c r="T128" s="302"/>
      <c r="U128" s="302"/>
      <c r="V128" s="313" t="s">
        <v>4636</v>
      </c>
      <c r="W128" s="302"/>
      <c r="X128" s="313" t="s">
        <v>4637</v>
      </c>
      <c r="Y128" s="313" t="s">
        <v>4638</v>
      </c>
      <c r="Z128" s="302"/>
      <c r="AA128" s="302"/>
      <c r="AB128" s="302"/>
      <c r="AC128" s="302"/>
      <c r="AD128" s="302"/>
      <c r="AE128" s="313" t="s">
        <v>4639</v>
      </c>
      <c r="AF128" s="302"/>
      <c r="AG128" s="302"/>
      <c r="AH128" s="302"/>
      <c r="AI128" s="302"/>
      <c r="AJ128" s="313" t="s">
        <v>4640</v>
      </c>
      <c r="AK128" s="302"/>
      <c r="AL128" s="302"/>
      <c r="AM128" s="302"/>
      <c r="AN128" s="314" t="s">
        <v>4641</v>
      </c>
      <c r="AO128" s="314" t="s">
        <v>4642</v>
      </c>
      <c r="AP128" s="302"/>
      <c r="AQ128" s="302" t="str">
        <f>IFERROR(__xludf.DUMMYFUNCTION("IF(IFERROR(VLOOKUP(A128, IMPORTRANGE(""https://docs.google.com/spreadsheets/d/1eazy315Oas8TkAoTsdzUl6gNf3VsnwZeSo-bRfkZzOs"", ""工作表1!A:B""), 2, FALSE), """") &lt;&gt; """", ""有縮圖"", ""無縮圖"")"),"無縮圖")</f>
        <v>無縮圖</v>
      </c>
      <c r="AR128" s="302"/>
    </row>
    <row r="129" hidden="1">
      <c r="A129" s="343" t="s">
        <v>4643</v>
      </c>
      <c r="B129" s="301" t="s">
        <v>4644</v>
      </c>
      <c r="C129" s="303" t="s">
        <v>1852</v>
      </c>
      <c r="D129" s="303" t="s">
        <v>4645</v>
      </c>
      <c r="E129" s="303" t="s">
        <v>1849</v>
      </c>
      <c r="F129" s="305" t="s">
        <v>4646</v>
      </c>
      <c r="G129" s="317" t="s">
        <v>4465</v>
      </c>
      <c r="H129" s="305" t="s">
        <v>47</v>
      </c>
      <c r="I129" s="305" t="s">
        <v>108</v>
      </c>
      <c r="J129" s="301" t="s">
        <v>4647</v>
      </c>
      <c r="K129" s="309"/>
      <c r="L129" s="310" t="b">
        <v>1</v>
      </c>
      <c r="M129" s="311" t="b">
        <v>1</v>
      </c>
      <c r="N129" s="316" t="b">
        <v>1</v>
      </c>
      <c r="O129" s="311" t="b">
        <v>1</v>
      </c>
      <c r="P129" s="302"/>
      <c r="Q129" s="309" t="str">
        <f t="array" ref="Q129">IFERROR(INDEX('印量調查區'!G:G, MATCH(A129, '印量調查區'!A:A, 0)), "")</f>
        <v/>
      </c>
      <c r="R129" s="313" t="s">
        <v>4649</v>
      </c>
      <c r="S129" s="313" t="s">
        <v>4650</v>
      </c>
      <c r="T129" s="302"/>
      <c r="U129" s="302"/>
      <c r="V129" s="313" t="s">
        <v>4651</v>
      </c>
      <c r="W129" s="302"/>
      <c r="X129" s="313" t="s">
        <v>4652</v>
      </c>
      <c r="Y129" s="313" t="s">
        <v>4653</v>
      </c>
      <c r="Z129" s="313" t="s">
        <v>4654</v>
      </c>
      <c r="AA129" s="302"/>
      <c r="AB129" s="302"/>
      <c r="AC129" s="302"/>
      <c r="AD129" s="302"/>
      <c r="AE129" s="302"/>
      <c r="AF129" s="302"/>
      <c r="AG129" s="302"/>
      <c r="AH129" s="313" t="s">
        <v>4655</v>
      </c>
      <c r="AI129" s="302"/>
      <c r="AJ129" s="302"/>
      <c r="AK129" s="302"/>
      <c r="AL129" s="302"/>
      <c r="AM129" s="302"/>
      <c r="AN129" s="314" t="s">
        <v>4656</v>
      </c>
      <c r="AO129" s="302"/>
      <c r="AP129" s="302"/>
      <c r="AQ129" s="302" t="str">
        <f>IFERROR(__xludf.DUMMYFUNCTION("IF(IFERROR(VLOOKUP(A129, IMPORTRANGE(""https://docs.google.com/spreadsheets/d/1eazy315Oas8TkAoTsdzUl6gNf3VsnwZeSo-bRfkZzOs"", ""工作表1!A:B""), 2, FALSE), """") &lt;&gt; """", ""有縮圖"", ""無縮圖"")"),"有縮圖")</f>
        <v>有縮圖</v>
      </c>
      <c r="AR129" s="302"/>
    </row>
    <row r="130" hidden="1">
      <c r="A130" s="301" t="s">
        <v>1287</v>
      </c>
      <c r="B130" s="301" t="s">
        <v>4657</v>
      </c>
      <c r="C130" s="303" t="s">
        <v>1476</v>
      </c>
      <c r="D130" s="303" t="s">
        <v>1476</v>
      </c>
      <c r="E130" s="304"/>
      <c r="F130" s="305" t="s">
        <v>305</v>
      </c>
      <c r="G130" s="110" t="s">
        <v>4465</v>
      </c>
      <c r="H130" s="305" t="s">
        <v>34</v>
      </c>
      <c r="I130" s="305" t="s">
        <v>108</v>
      </c>
      <c r="J130" s="301" t="s">
        <v>4658</v>
      </c>
      <c r="K130" s="309"/>
      <c r="L130" s="310" t="b">
        <v>1</v>
      </c>
      <c r="M130" s="311" t="b">
        <v>1</v>
      </c>
      <c r="N130" s="316" t="b">
        <v>0</v>
      </c>
      <c r="O130" s="311" t="b">
        <v>1</v>
      </c>
      <c r="P130" s="302"/>
      <c r="Q130" s="309" t="str">
        <f t="array" ref="Q130">IFERROR(INDEX('印量調查區'!G:G, MATCH(A130, '印量調查區'!A:A, 0)), "")</f>
        <v/>
      </c>
      <c r="R130" s="302"/>
      <c r="S130" s="302"/>
      <c r="T130" s="302"/>
      <c r="U130" s="302"/>
      <c r="V130" s="313" t="s">
        <v>4660</v>
      </c>
      <c r="W130" s="302"/>
      <c r="X130" s="302"/>
      <c r="Y130" s="313" t="s">
        <v>4661</v>
      </c>
      <c r="Z130" s="302"/>
      <c r="AA130" s="302"/>
      <c r="AB130" s="302"/>
      <c r="AC130" s="302"/>
      <c r="AD130" s="302"/>
      <c r="AE130" s="302"/>
      <c r="AF130" s="302"/>
      <c r="AG130" s="302"/>
      <c r="AH130" s="302"/>
      <c r="AI130" s="302"/>
      <c r="AJ130" s="302"/>
      <c r="AK130" s="302"/>
      <c r="AL130" s="302"/>
      <c r="AM130" s="302"/>
      <c r="AN130" s="314" t="s">
        <v>4663</v>
      </c>
      <c r="AO130" s="302"/>
      <c r="AP130" s="302"/>
      <c r="AQ130" s="302" t="str">
        <f>IFERROR(__xludf.DUMMYFUNCTION("IF(IFERROR(VLOOKUP(A130, IMPORTRANGE(""https://docs.google.com/spreadsheets/d/1eazy315Oas8TkAoTsdzUl6gNf3VsnwZeSo-bRfkZzOs"", ""工作表1!A:B""), 2, FALSE), """") &lt;&gt; """", ""有縮圖"", ""無縮圖"")"),"無縮圖")</f>
        <v>無縮圖</v>
      </c>
      <c r="AR130" s="302"/>
    </row>
    <row r="131" hidden="1">
      <c r="A131" s="301" t="s">
        <v>1769</v>
      </c>
      <c r="B131" s="301" t="s">
        <v>1769</v>
      </c>
      <c r="C131" s="303" t="s">
        <v>1849</v>
      </c>
      <c r="D131" s="304"/>
      <c r="E131" s="303" t="s">
        <v>2885</v>
      </c>
      <c r="F131" s="305" t="s">
        <v>4665</v>
      </c>
      <c r="G131" s="317" t="s">
        <v>4465</v>
      </c>
      <c r="H131" s="305" t="s">
        <v>47</v>
      </c>
      <c r="I131" s="305" t="s">
        <v>108</v>
      </c>
      <c r="J131" s="301" t="s">
        <v>4666</v>
      </c>
      <c r="K131" s="309"/>
      <c r="L131" s="310" t="b">
        <v>1</v>
      </c>
      <c r="M131" s="311" t="b">
        <v>1</v>
      </c>
      <c r="N131" s="311" t="b">
        <v>1</v>
      </c>
      <c r="O131" s="311" t="b">
        <v>0</v>
      </c>
      <c r="P131" s="302"/>
      <c r="Q131" s="309" t="str">
        <f t="array" ref="Q131">IFERROR(INDEX('印量調查區'!G:G, MATCH(A131, '印量調查區'!A:A, 0)), "")</f>
        <v/>
      </c>
      <c r="R131" s="313" t="s">
        <v>4667</v>
      </c>
      <c r="S131" s="302"/>
      <c r="T131" s="302"/>
      <c r="U131" s="302"/>
      <c r="V131" s="313" t="s">
        <v>4669</v>
      </c>
      <c r="W131" s="302"/>
      <c r="X131" s="313" t="s">
        <v>4670</v>
      </c>
      <c r="Y131" s="313" t="s">
        <v>4671</v>
      </c>
      <c r="Z131" s="302"/>
      <c r="AA131" s="302"/>
      <c r="AB131" s="302"/>
      <c r="AC131" s="302"/>
      <c r="AD131" s="302"/>
      <c r="AE131" s="302"/>
      <c r="AF131" s="302"/>
      <c r="AG131" s="302"/>
      <c r="AH131" s="302"/>
      <c r="AI131" s="313" t="s">
        <v>4672</v>
      </c>
      <c r="AJ131" s="302"/>
      <c r="AK131" s="302"/>
      <c r="AL131" s="302"/>
      <c r="AM131" s="314" t="s">
        <v>4674</v>
      </c>
      <c r="AN131" s="314" t="s">
        <v>4676</v>
      </c>
      <c r="AO131" s="314" t="s">
        <v>4677</v>
      </c>
      <c r="AP131" s="302"/>
      <c r="AQ131" s="302" t="str">
        <f>IFERROR(__xludf.DUMMYFUNCTION("IF(IFERROR(VLOOKUP(A131, IMPORTRANGE(""https://docs.google.com/spreadsheets/d/1eazy315Oas8TkAoTsdzUl6gNf3VsnwZeSo-bRfkZzOs"", ""工作表1!A:B""), 2, FALSE), """") &lt;&gt; """", ""有縮圖"", ""無縮圖"")"),"有縮圖")</f>
        <v>有縮圖</v>
      </c>
      <c r="AR131" s="302"/>
    </row>
    <row r="132" hidden="1">
      <c r="A132" s="343" t="s">
        <v>4678</v>
      </c>
      <c r="B132" s="302" t="s">
        <v>4678</v>
      </c>
      <c r="C132" s="304"/>
      <c r="D132" s="304"/>
      <c r="E132" s="303" t="s">
        <v>3501</v>
      </c>
      <c r="F132" s="305" t="s">
        <v>3240</v>
      </c>
      <c r="G132" s="344" t="s">
        <v>4465</v>
      </c>
      <c r="H132" s="305" t="s">
        <v>2792</v>
      </c>
      <c r="I132" s="305" t="s">
        <v>108</v>
      </c>
      <c r="J132" s="301" t="s">
        <v>4679</v>
      </c>
      <c r="K132" s="309"/>
      <c r="L132" s="310" t="b">
        <v>1</v>
      </c>
      <c r="M132" s="311" t="b">
        <v>1</v>
      </c>
      <c r="N132" s="311" t="b">
        <v>1</v>
      </c>
      <c r="O132" s="311" t="b">
        <v>1</v>
      </c>
      <c r="P132" s="302"/>
      <c r="Q132" s="309" t="str">
        <f t="array" ref="Q132">IFERROR(INDEX('印量調查區'!G:G, MATCH(A132, '印量調查區'!A:A, 0)), "")</f>
        <v/>
      </c>
      <c r="R132" s="314" t="s">
        <v>4681</v>
      </c>
      <c r="S132" s="302"/>
      <c r="T132" s="302"/>
      <c r="U132" s="302"/>
      <c r="V132" s="345" t="s">
        <v>4682</v>
      </c>
      <c r="W132" s="302"/>
      <c r="X132" s="302"/>
      <c r="Y132" s="314" t="s">
        <v>4684</v>
      </c>
      <c r="Z132" s="302"/>
      <c r="AA132" s="302"/>
      <c r="AB132" s="302"/>
      <c r="AC132" s="302"/>
      <c r="AD132" s="302"/>
      <c r="AE132" s="302"/>
      <c r="AF132" s="302"/>
      <c r="AG132" s="302"/>
      <c r="AH132" s="302"/>
      <c r="AI132" s="302"/>
      <c r="AJ132" s="302"/>
      <c r="AK132" s="314" t="s">
        <v>4685</v>
      </c>
      <c r="AL132" s="302"/>
      <c r="AM132" s="314" t="s">
        <v>4686</v>
      </c>
      <c r="AN132" s="314" t="s">
        <v>4687</v>
      </c>
      <c r="AO132" s="302"/>
      <c r="AP132" s="302"/>
      <c r="AQ132" s="302" t="str">
        <f>IFERROR(__xludf.DUMMYFUNCTION("IF(IFERROR(VLOOKUP(A132, IMPORTRANGE(""https://docs.google.com/spreadsheets/d/1eazy315Oas8TkAoTsdzUl6gNf3VsnwZeSo-bRfkZzOs"", ""工作表1!A:B""), 2, FALSE), """") &lt;&gt; """", ""有縮圖"", ""無縮圖"")"),"有縮圖")</f>
        <v>有縮圖</v>
      </c>
      <c r="AR132" s="302"/>
    </row>
    <row r="133" hidden="1">
      <c r="A133" s="301" t="s">
        <v>4689</v>
      </c>
      <c r="B133" s="302"/>
      <c r="C133" s="304"/>
      <c r="D133" s="304"/>
      <c r="E133" s="303" t="s">
        <v>3515</v>
      </c>
      <c r="F133" s="305" t="s">
        <v>4691</v>
      </c>
      <c r="G133" s="110" t="s">
        <v>4465</v>
      </c>
      <c r="H133" s="305" t="s">
        <v>2792</v>
      </c>
      <c r="I133" s="305" t="s">
        <v>108</v>
      </c>
      <c r="J133" s="301" t="s">
        <v>4692</v>
      </c>
      <c r="K133" s="309"/>
      <c r="L133" s="310" t="b">
        <v>1</v>
      </c>
      <c r="M133" s="311" t="b">
        <v>1</v>
      </c>
      <c r="N133" s="316" t="b">
        <v>1</v>
      </c>
      <c r="O133" s="311" t="b">
        <v>1</v>
      </c>
      <c r="P133" s="302"/>
      <c r="Q133" s="309" t="str">
        <f t="array" ref="Q133">IFERROR(INDEX('印量調查區'!G:G, MATCH(A133, '印量調查區'!A:A, 0)), "")</f>
        <v/>
      </c>
      <c r="R133" s="313" t="s">
        <v>4695</v>
      </c>
      <c r="S133" s="313" t="s">
        <v>4696</v>
      </c>
      <c r="T133" s="302"/>
      <c r="U133" s="302"/>
      <c r="V133" s="313" t="s">
        <v>4697</v>
      </c>
      <c r="W133" s="302"/>
      <c r="X133" s="313" t="s">
        <v>4613</v>
      </c>
      <c r="Y133" s="313" t="s">
        <v>4614</v>
      </c>
      <c r="Z133" s="302"/>
      <c r="AA133" s="302"/>
      <c r="AB133" s="302"/>
      <c r="AC133" s="313" t="s">
        <v>4698</v>
      </c>
      <c r="AD133" s="313" t="s">
        <v>4699</v>
      </c>
      <c r="AE133" s="313" t="s">
        <v>4701</v>
      </c>
      <c r="AF133" s="313" t="s">
        <v>4702</v>
      </c>
      <c r="AG133" s="302"/>
      <c r="AH133" s="313" t="s">
        <v>4703</v>
      </c>
      <c r="AI133" s="313" t="s">
        <v>4617</v>
      </c>
      <c r="AJ133" s="302"/>
      <c r="AK133" s="313" t="s">
        <v>4704</v>
      </c>
      <c r="AL133" s="302"/>
      <c r="AM133" s="302"/>
      <c r="AN133" s="314" t="s">
        <v>4705</v>
      </c>
      <c r="AO133" s="302"/>
      <c r="AP133" s="302"/>
      <c r="AQ133" s="302" t="str">
        <f>IFERROR(__xludf.DUMMYFUNCTION("IF(IFERROR(VLOOKUP(A133, IMPORTRANGE(""https://docs.google.com/spreadsheets/d/1eazy315Oas8TkAoTsdzUl6gNf3VsnwZeSo-bRfkZzOs"", ""工作表1!A:B""), 2, FALSE), """") &lt;&gt; """", ""有縮圖"", ""無縮圖"")"),"無縮圖")</f>
        <v>無縮圖</v>
      </c>
      <c r="AR133" s="302"/>
    </row>
    <row r="134" hidden="1">
      <c r="A134" s="301" t="s">
        <v>1438</v>
      </c>
      <c r="B134" s="302"/>
      <c r="C134" s="303" t="s">
        <v>2644</v>
      </c>
      <c r="D134" s="304"/>
      <c r="E134" s="304"/>
      <c r="F134" s="305" t="s">
        <v>140</v>
      </c>
      <c r="G134" s="317" t="s">
        <v>4465</v>
      </c>
      <c r="H134" s="302"/>
      <c r="I134" s="305" t="s">
        <v>108</v>
      </c>
      <c r="J134" s="301" t="s">
        <v>3248</v>
      </c>
      <c r="K134" s="309"/>
      <c r="L134" s="310" t="b">
        <v>1</v>
      </c>
      <c r="M134" s="311" t="b">
        <v>1</v>
      </c>
      <c r="N134" s="311" t="b">
        <v>0</v>
      </c>
      <c r="O134" s="316" t="b">
        <v>1</v>
      </c>
      <c r="P134" s="302"/>
      <c r="Q134" s="309" t="str">
        <f t="array" ref="Q134">IFERROR(INDEX('印量調查區'!G:G, MATCH(A134, '印量調查區'!A:A, 0)), "")</f>
        <v/>
      </c>
      <c r="R134" s="313" t="s">
        <v>4709</v>
      </c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13" t="s">
        <v>4710</v>
      </c>
      <c r="AE134" s="302"/>
      <c r="AF134" s="302"/>
      <c r="AG134" s="302"/>
      <c r="AH134" s="302"/>
      <c r="AI134" s="302"/>
      <c r="AJ134" s="302"/>
      <c r="AK134" s="302"/>
      <c r="AL134" s="302"/>
      <c r="AM134" s="314" t="s">
        <v>4712</v>
      </c>
      <c r="AN134" s="302"/>
      <c r="AO134" s="314" t="s">
        <v>4713</v>
      </c>
      <c r="AP134" s="302"/>
      <c r="AQ134" s="302" t="str">
        <f>IFERROR(__xludf.DUMMYFUNCTION("IF(IFERROR(VLOOKUP(A134, IMPORTRANGE(""https://docs.google.com/spreadsheets/d/1eazy315Oas8TkAoTsdzUl6gNf3VsnwZeSo-bRfkZzOs"", ""工作表1!A:B""), 2, FALSE), """") &lt;&gt; """", ""有縮圖"", ""無縮圖"")"),"無縮圖")</f>
        <v>無縮圖</v>
      </c>
      <c r="AR134" s="302"/>
    </row>
    <row r="135" hidden="1">
      <c r="A135" s="301" t="s">
        <v>4715</v>
      </c>
      <c r="B135" s="301" t="s">
        <v>208</v>
      </c>
      <c r="C135" s="304"/>
      <c r="D135" s="304"/>
      <c r="E135" s="303" t="s">
        <v>4716</v>
      </c>
      <c r="F135" s="305" t="s">
        <v>140</v>
      </c>
      <c r="G135" s="317" t="s">
        <v>4465</v>
      </c>
      <c r="H135" s="302"/>
      <c r="I135" s="305" t="s">
        <v>108</v>
      </c>
      <c r="J135" s="301" t="s">
        <v>4718</v>
      </c>
      <c r="K135" s="309"/>
      <c r="L135" s="310" t="b">
        <v>1</v>
      </c>
      <c r="M135" s="311" t="b">
        <v>1</v>
      </c>
      <c r="N135" s="311" t="b">
        <v>1</v>
      </c>
      <c r="O135" s="311" t="b">
        <v>1</v>
      </c>
      <c r="P135" s="313" t="s">
        <v>410</v>
      </c>
      <c r="Q135" s="309" t="str">
        <f t="array" ref="Q135">IFERROR(INDEX('印量調查區'!G:G, MATCH(A135, '印量調查區'!A:A, 0)), "")</f>
        <v/>
      </c>
      <c r="R135" s="314" t="s">
        <v>4720</v>
      </c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14" t="s">
        <v>4722</v>
      </c>
      <c r="AD135" s="302"/>
      <c r="AE135" s="302"/>
      <c r="AF135" s="302"/>
      <c r="AG135" s="302"/>
      <c r="AH135" s="302"/>
      <c r="AI135" s="302"/>
      <c r="AJ135" s="302"/>
      <c r="AK135" s="314" t="s">
        <v>4723</v>
      </c>
      <c r="AL135" s="302"/>
      <c r="AM135" s="314" t="s">
        <v>4725</v>
      </c>
      <c r="AN135" s="324" t="s">
        <v>4726</v>
      </c>
      <c r="AO135" s="302"/>
      <c r="AP135" s="302"/>
      <c r="AQ135" s="302" t="str">
        <f>IFERROR(__xludf.DUMMYFUNCTION("IF(IFERROR(VLOOKUP(A135, IMPORTRANGE(""https://docs.google.com/spreadsheets/d/1eazy315Oas8TkAoTsdzUl6gNf3VsnwZeSo-bRfkZzOs"", ""工作表1!A:B""), 2, FALSE), """") &lt;&gt; """", ""有縮圖"", ""無縮圖"")"),"無縮圖")</f>
        <v>無縮圖</v>
      </c>
      <c r="AR135" s="302"/>
    </row>
    <row r="136" hidden="1">
      <c r="A136" s="301" t="s">
        <v>4727</v>
      </c>
      <c r="B136" s="301" t="s">
        <v>4728</v>
      </c>
      <c r="C136" s="303" t="s">
        <v>2645</v>
      </c>
      <c r="D136" s="304"/>
      <c r="E136" s="303" t="s">
        <v>3299</v>
      </c>
      <c r="F136" s="305" t="s">
        <v>140</v>
      </c>
      <c r="G136" s="317" t="s">
        <v>4465</v>
      </c>
      <c r="H136" s="305" t="s">
        <v>34</v>
      </c>
      <c r="I136" s="305" t="s">
        <v>108</v>
      </c>
      <c r="J136" s="301" t="s">
        <v>4729</v>
      </c>
      <c r="K136" s="309"/>
      <c r="L136" s="310" t="b">
        <v>1</v>
      </c>
      <c r="M136" s="311" t="b">
        <v>1</v>
      </c>
      <c r="N136" s="311" t="b">
        <v>1</v>
      </c>
      <c r="O136" s="311" t="b">
        <v>1</v>
      </c>
      <c r="P136" s="302"/>
      <c r="Q136" s="309" t="str">
        <f t="array" ref="Q136">IFERROR(INDEX('印量調查區'!G:G, MATCH(A136, '印量調查區'!A:A, 0)), "")</f>
        <v/>
      </c>
      <c r="R136" s="302"/>
      <c r="S136" s="302"/>
      <c r="T136" s="302"/>
      <c r="U136" s="302"/>
      <c r="V136" s="314" t="s">
        <v>4731</v>
      </c>
      <c r="W136" s="302"/>
      <c r="X136" s="302"/>
      <c r="Y136" s="302"/>
      <c r="Z136" s="302"/>
      <c r="AA136" s="302"/>
      <c r="AB136" s="302"/>
      <c r="AC136" s="302"/>
      <c r="AD136" s="314" t="s">
        <v>4733</v>
      </c>
      <c r="AE136" s="314" t="s">
        <v>4735</v>
      </c>
      <c r="AF136" s="302"/>
      <c r="AG136" s="302"/>
      <c r="AH136" s="302"/>
      <c r="AI136" s="302"/>
      <c r="AJ136" s="302"/>
      <c r="AK136" s="302"/>
      <c r="AL136" s="302"/>
      <c r="AM136" s="314" t="s">
        <v>4737</v>
      </c>
      <c r="AN136" s="314" t="s">
        <v>4739</v>
      </c>
      <c r="AO136" s="302"/>
      <c r="AP136" s="302"/>
      <c r="AQ136" s="302" t="str">
        <f>IFERROR(__xludf.DUMMYFUNCTION("IF(IFERROR(VLOOKUP(A136, IMPORTRANGE(""https://docs.google.com/spreadsheets/d/1eazy315Oas8TkAoTsdzUl6gNf3VsnwZeSo-bRfkZzOs"", ""工作表1!A:B""), 2, FALSE), """") &lt;&gt; """", ""有縮圖"", ""無縮圖"")"),"無縮圖")</f>
        <v>無縮圖</v>
      </c>
      <c r="AR136" s="302"/>
    </row>
    <row r="137" hidden="1">
      <c r="A137" s="301" t="s">
        <v>805</v>
      </c>
      <c r="B137" s="302"/>
      <c r="C137" s="303" t="s">
        <v>2018</v>
      </c>
      <c r="D137" s="304"/>
      <c r="E137" s="303" t="s">
        <v>2018</v>
      </c>
      <c r="F137" s="305" t="s">
        <v>144</v>
      </c>
      <c r="G137" s="110" t="s">
        <v>4740</v>
      </c>
      <c r="H137" s="305" t="s">
        <v>34</v>
      </c>
      <c r="I137" s="305" t="s">
        <v>108</v>
      </c>
      <c r="J137" s="301" t="s">
        <v>4741</v>
      </c>
      <c r="K137" s="309"/>
      <c r="L137" s="310" t="b">
        <v>1</v>
      </c>
      <c r="M137" s="311" t="b">
        <v>1</v>
      </c>
      <c r="N137" s="316" t="b">
        <v>0</v>
      </c>
      <c r="O137" s="311" t="b">
        <v>1</v>
      </c>
      <c r="P137" s="302"/>
      <c r="Q137" s="309" t="str">
        <f t="array" ref="Q137">IFERROR(INDEX('印量調查區'!G:G, MATCH(A137, '印量調查區'!A:A, 0)), "")</f>
        <v/>
      </c>
      <c r="R137" s="313" t="s">
        <v>4742</v>
      </c>
      <c r="S137" s="302"/>
      <c r="T137" s="302"/>
      <c r="U137" s="302"/>
      <c r="V137" s="302"/>
      <c r="W137" s="302"/>
      <c r="X137" s="302"/>
      <c r="Y137" s="313" t="s">
        <v>4744</v>
      </c>
      <c r="Z137" s="302"/>
      <c r="AA137" s="302"/>
      <c r="AB137" s="302"/>
      <c r="AC137" s="302"/>
      <c r="AD137" s="302"/>
      <c r="AE137" s="302"/>
      <c r="AF137" s="302"/>
      <c r="AG137" s="302"/>
      <c r="AH137" s="302"/>
      <c r="AI137" s="302"/>
      <c r="AJ137" s="302"/>
      <c r="AK137" s="302"/>
      <c r="AL137" s="302"/>
      <c r="AM137" s="302"/>
      <c r="AN137" s="314" t="s">
        <v>4745</v>
      </c>
      <c r="AO137" s="302"/>
      <c r="AP137" s="302"/>
      <c r="AQ137" s="302" t="str">
        <f>IFERROR(__xludf.DUMMYFUNCTION("IF(IFERROR(VLOOKUP(A137, IMPORTRANGE(""https://docs.google.com/spreadsheets/d/1eazy315Oas8TkAoTsdzUl6gNf3VsnwZeSo-bRfkZzOs"", ""工作表1!A:B""), 2, FALSE), """") &lt;&gt; """", ""有縮圖"", ""無縮圖"")"),"無縮圖")</f>
        <v>無縮圖</v>
      </c>
      <c r="AR137" s="302"/>
    </row>
    <row r="138" hidden="1">
      <c r="A138" s="301" t="s">
        <v>1632</v>
      </c>
      <c r="B138" s="301" t="s">
        <v>4747</v>
      </c>
      <c r="C138" s="303" t="s">
        <v>2005</v>
      </c>
      <c r="D138" s="304"/>
      <c r="E138" s="303" t="s">
        <v>4748</v>
      </c>
      <c r="F138" s="305" t="s">
        <v>144</v>
      </c>
      <c r="G138" s="317" t="s">
        <v>4749</v>
      </c>
      <c r="H138" s="305" t="s">
        <v>34</v>
      </c>
      <c r="I138" s="305" t="s">
        <v>108</v>
      </c>
      <c r="J138" s="301" t="s">
        <v>4750</v>
      </c>
      <c r="K138" s="309"/>
      <c r="L138" s="310" t="b">
        <v>1</v>
      </c>
      <c r="M138" s="311" t="b">
        <v>1</v>
      </c>
      <c r="N138" s="311" t="b">
        <v>0</v>
      </c>
      <c r="O138" s="311" t="b">
        <v>1</v>
      </c>
      <c r="P138" s="313" t="s">
        <v>410</v>
      </c>
      <c r="Q138" s="309" t="str">
        <f t="array" ref="Q138">IFERROR(INDEX('印量調查區'!G:G, MATCH(A138, '印量調查區'!A:A, 0)), "")</f>
        <v/>
      </c>
      <c r="R138" s="314" t="s">
        <v>4751</v>
      </c>
      <c r="S138" s="302"/>
      <c r="T138" s="314" t="s">
        <v>4752</v>
      </c>
      <c r="U138" s="302"/>
      <c r="V138" s="314" t="s">
        <v>4753</v>
      </c>
      <c r="W138" s="302"/>
      <c r="X138" s="302"/>
      <c r="Y138" s="314" t="s">
        <v>4755</v>
      </c>
      <c r="Z138" s="302"/>
      <c r="AA138" s="302"/>
      <c r="AB138" s="302"/>
      <c r="AC138" s="302"/>
      <c r="AD138" s="302"/>
      <c r="AE138" s="302"/>
      <c r="AF138" s="314" t="s">
        <v>4756</v>
      </c>
      <c r="AG138" s="302"/>
      <c r="AH138" s="324" t="s">
        <v>4759</v>
      </c>
      <c r="AI138" s="302"/>
      <c r="AJ138" s="302"/>
      <c r="AK138" s="314" t="s">
        <v>4761</v>
      </c>
      <c r="AL138" s="302"/>
      <c r="AM138" s="314" t="s">
        <v>4763</v>
      </c>
      <c r="AN138" s="314" t="s">
        <v>4765</v>
      </c>
      <c r="AO138" s="314" t="s">
        <v>4766</v>
      </c>
      <c r="AP138" s="302"/>
      <c r="AQ138" s="302" t="str">
        <f>IFERROR(__xludf.DUMMYFUNCTION("IF(IFERROR(VLOOKUP(A138, IMPORTRANGE(""https://docs.google.com/spreadsheets/d/1eazy315Oas8TkAoTsdzUl6gNf3VsnwZeSo-bRfkZzOs"", ""工作表1!A:B""), 2, FALSE), """") &lt;&gt; """", ""有縮圖"", ""無縮圖"")"),"有縮圖")</f>
        <v>有縮圖</v>
      </c>
      <c r="AR138" s="302"/>
    </row>
    <row r="139" hidden="1">
      <c r="A139" s="301" t="s">
        <v>1310</v>
      </c>
      <c r="B139" s="301" t="s">
        <v>4767</v>
      </c>
      <c r="C139" s="303" t="s">
        <v>4768</v>
      </c>
      <c r="D139" s="303" t="s">
        <v>4769</v>
      </c>
      <c r="E139" s="303" t="s">
        <v>4770</v>
      </c>
      <c r="F139" s="305" t="s">
        <v>144</v>
      </c>
      <c r="G139" s="317" t="s">
        <v>4771</v>
      </c>
      <c r="H139" s="305" t="s">
        <v>4772</v>
      </c>
      <c r="I139" s="305" t="s">
        <v>108</v>
      </c>
      <c r="J139" s="301" t="s">
        <v>4773</v>
      </c>
      <c r="K139" s="309"/>
      <c r="L139" s="310" t="b">
        <v>1</v>
      </c>
      <c r="M139" s="311" t="b">
        <v>1</v>
      </c>
      <c r="N139" s="311" t="b">
        <v>0</v>
      </c>
      <c r="O139" s="311" t="b">
        <v>1</v>
      </c>
      <c r="P139" s="302"/>
      <c r="Q139" s="309" t="str">
        <f t="array" ref="Q139">IFERROR(INDEX('印量調查區'!G:G, MATCH(A139, '印量調查區'!A:A, 0)), "")</f>
        <v/>
      </c>
      <c r="R139" s="313" t="s">
        <v>4774</v>
      </c>
      <c r="S139" s="302"/>
      <c r="T139" s="302"/>
      <c r="U139" s="302"/>
      <c r="V139" s="313" t="s">
        <v>4775</v>
      </c>
      <c r="W139" s="302"/>
      <c r="X139" s="302"/>
      <c r="Y139" s="313" t="s">
        <v>4776</v>
      </c>
      <c r="Z139" s="302"/>
      <c r="AA139" s="302"/>
      <c r="AB139" s="302"/>
      <c r="AC139" s="302"/>
      <c r="AD139" s="302"/>
      <c r="AE139" s="302"/>
      <c r="AF139" s="302"/>
      <c r="AG139" s="302"/>
      <c r="AH139" s="313" t="s">
        <v>4777</v>
      </c>
      <c r="AI139" s="313" t="s">
        <v>4617</v>
      </c>
      <c r="AJ139" s="302"/>
      <c r="AK139" s="302"/>
      <c r="AL139" s="302"/>
      <c r="AM139" s="314" t="s">
        <v>4778</v>
      </c>
      <c r="AN139" s="324" t="s">
        <v>4780</v>
      </c>
      <c r="AO139" s="302"/>
      <c r="AP139" s="302"/>
      <c r="AQ139" s="302" t="str">
        <f>IFERROR(__xludf.DUMMYFUNCTION("IF(IFERROR(VLOOKUP(A139, IMPORTRANGE(""https://docs.google.com/spreadsheets/d/1eazy315Oas8TkAoTsdzUl6gNf3VsnwZeSo-bRfkZzOs"", ""工作表1!A:B""), 2, FALSE), """") &lt;&gt; """", ""有縮圖"", ""無縮圖"")"),"無縮圖")</f>
        <v>無縮圖</v>
      </c>
      <c r="AR139" s="302"/>
    </row>
    <row r="140">
      <c r="A140" s="343" t="s">
        <v>4782</v>
      </c>
      <c r="B140" s="301" t="s">
        <v>4782</v>
      </c>
      <c r="C140" s="303" t="s">
        <v>4783</v>
      </c>
      <c r="D140" s="304" t="s">
        <v>4784</v>
      </c>
      <c r="E140" s="304" t="s">
        <v>4785</v>
      </c>
      <c r="F140" s="305" t="s">
        <v>144</v>
      </c>
      <c r="G140" s="110" t="s">
        <v>4771</v>
      </c>
      <c r="H140" s="305" t="s">
        <v>35</v>
      </c>
      <c r="I140" s="305" t="s">
        <v>108</v>
      </c>
      <c r="J140" s="301" t="s">
        <v>4786</v>
      </c>
      <c r="K140" s="309"/>
      <c r="L140" s="310" t="b">
        <v>1</v>
      </c>
      <c r="M140" s="311" t="b">
        <v>1</v>
      </c>
      <c r="N140" s="316" t="b">
        <v>0</v>
      </c>
      <c r="O140" s="311" t="b">
        <v>1</v>
      </c>
      <c r="P140" s="302"/>
      <c r="Q140" s="309" t="str">
        <f t="array" ref="Q140">IFERROR(INDEX('印量調查區'!G:G, MATCH(A140, '印量調查區'!A:A, 0)), "")</f>
        <v/>
      </c>
      <c r="R140" s="319" t="s">
        <v>4788</v>
      </c>
      <c r="S140" s="304"/>
      <c r="T140" s="304"/>
      <c r="U140" s="304"/>
      <c r="V140" s="319" t="s">
        <v>4791</v>
      </c>
      <c r="W140" s="304"/>
      <c r="X140" s="304"/>
      <c r="Y140" s="319" t="s">
        <v>4792</v>
      </c>
      <c r="Z140" s="304"/>
      <c r="AA140" s="304"/>
      <c r="AB140" s="304"/>
      <c r="AC140" s="304"/>
      <c r="AD140" s="304"/>
      <c r="AE140" s="304"/>
      <c r="AF140" s="304"/>
      <c r="AG140" s="304"/>
      <c r="AH140" s="304"/>
      <c r="AI140" s="304"/>
      <c r="AJ140" s="304"/>
      <c r="AK140" s="304"/>
      <c r="AL140" s="304"/>
      <c r="AM140" s="302"/>
      <c r="AN140" s="314" t="s">
        <v>4795</v>
      </c>
      <c r="AO140" s="324" t="s">
        <v>4796</v>
      </c>
      <c r="AP140" s="302"/>
      <c r="AQ140" s="302" t="str">
        <f>IFERROR(__xludf.DUMMYFUNCTION("IF(IFERROR(VLOOKUP(A140, IMPORTRANGE(""https://docs.google.com/spreadsheets/d/1eazy315Oas8TkAoTsdzUl6gNf3VsnwZeSo-bRfkZzOs"", ""工作表1!A:B""), 2, FALSE), """") &lt;&gt; """", ""有縮圖"", ""無縮圖"")"),"有縮圖")</f>
        <v>有縮圖</v>
      </c>
      <c r="AR140" s="302"/>
    </row>
    <row r="141" hidden="1">
      <c r="A141" s="343" t="s">
        <v>4797</v>
      </c>
      <c r="B141" s="302"/>
      <c r="C141" s="303" t="s">
        <v>2963</v>
      </c>
      <c r="D141" s="304"/>
      <c r="E141" s="303" t="s">
        <v>1993</v>
      </c>
      <c r="F141" s="305" t="s">
        <v>144</v>
      </c>
      <c r="G141" s="346" t="s">
        <v>4798</v>
      </c>
      <c r="H141" s="305" t="s">
        <v>17</v>
      </c>
      <c r="I141" s="305" t="s">
        <v>108</v>
      </c>
      <c r="J141" s="347" t="s">
        <v>4800</v>
      </c>
      <c r="K141" s="309"/>
      <c r="L141" s="310" t="b">
        <v>1</v>
      </c>
      <c r="M141" s="311" t="b">
        <v>1</v>
      </c>
      <c r="N141" s="316" t="b">
        <v>1</v>
      </c>
      <c r="O141" s="311" t="b">
        <v>1</v>
      </c>
      <c r="P141" s="302"/>
      <c r="Q141" s="309" t="str">
        <f t="array" ref="Q141">IFERROR(INDEX('印量調查區'!G:G, MATCH(A141, '印量調查區'!A:A, 0)), "")</f>
        <v/>
      </c>
      <c r="R141" s="313" t="s">
        <v>4802</v>
      </c>
      <c r="S141" s="302"/>
      <c r="T141" s="302"/>
      <c r="U141" s="302"/>
      <c r="V141" s="313" t="s">
        <v>4803</v>
      </c>
      <c r="W141" s="302"/>
      <c r="X141" s="302"/>
      <c r="Y141" s="313" t="s">
        <v>4805</v>
      </c>
      <c r="Z141" s="302"/>
      <c r="AA141" s="302"/>
      <c r="AB141" s="302"/>
      <c r="AC141" s="302"/>
      <c r="AD141" s="302"/>
      <c r="AE141" s="302"/>
      <c r="AF141" s="302"/>
      <c r="AG141" s="302"/>
      <c r="AH141" s="313" t="s">
        <v>4806</v>
      </c>
      <c r="AI141" s="302"/>
      <c r="AJ141" s="314" t="s">
        <v>4807</v>
      </c>
      <c r="AK141" s="302"/>
      <c r="AL141" s="302"/>
      <c r="AM141" s="302"/>
      <c r="AN141" s="314" t="s">
        <v>4809</v>
      </c>
      <c r="AO141" s="302"/>
      <c r="AP141" s="302"/>
      <c r="AQ141" s="302" t="str">
        <f>IFERROR(__xludf.DUMMYFUNCTION("IF(IFERROR(VLOOKUP(A141, IMPORTRANGE(""https://docs.google.com/spreadsheets/d/1eazy315Oas8TkAoTsdzUl6gNf3VsnwZeSo-bRfkZzOs"", ""工作表1!A:B""), 2, FALSE), """") &lt;&gt; """", ""有縮圖"", ""無縮圖"")"),"有縮圖")</f>
        <v>有縮圖</v>
      </c>
      <c r="AR141" s="302"/>
    </row>
    <row r="142" hidden="1">
      <c r="A142" s="343" t="s">
        <v>4811</v>
      </c>
      <c r="B142" s="301" t="s">
        <v>4812</v>
      </c>
      <c r="C142" s="303" t="s">
        <v>2965</v>
      </c>
      <c r="D142" s="304"/>
      <c r="E142" s="304"/>
      <c r="F142" s="305" t="s">
        <v>144</v>
      </c>
      <c r="G142" s="346" t="s">
        <v>4798</v>
      </c>
      <c r="H142" s="305" t="s">
        <v>47</v>
      </c>
      <c r="I142" s="305" t="s">
        <v>108</v>
      </c>
      <c r="J142" s="301" t="s">
        <v>4813</v>
      </c>
      <c r="K142" s="309"/>
      <c r="L142" s="310" t="b">
        <v>1</v>
      </c>
      <c r="M142" s="311" t="b">
        <v>1</v>
      </c>
      <c r="N142" s="316" t="b">
        <v>0</v>
      </c>
      <c r="O142" s="311" t="b">
        <v>1</v>
      </c>
      <c r="P142" s="302"/>
      <c r="Q142" s="309" t="str">
        <f t="array" ref="Q142">IFERROR(INDEX('印量調查區'!G:G, MATCH(A142, '印量調查區'!A:A, 0)), "")</f>
        <v/>
      </c>
      <c r="R142" s="313" t="s">
        <v>4815</v>
      </c>
      <c r="S142" s="302"/>
      <c r="T142" s="302"/>
      <c r="U142" s="302"/>
      <c r="V142" s="313" t="s">
        <v>4816</v>
      </c>
      <c r="W142" s="302"/>
      <c r="X142" s="302"/>
      <c r="Y142" s="302"/>
      <c r="Z142" s="302"/>
      <c r="AA142" s="302"/>
      <c r="AB142" s="302"/>
      <c r="AC142" s="313" t="s">
        <v>4817</v>
      </c>
      <c r="AD142" s="313" t="s">
        <v>4819</v>
      </c>
      <c r="AE142" s="302"/>
      <c r="AF142" s="313" t="s">
        <v>4820</v>
      </c>
      <c r="AG142" s="302"/>
      <c r="AH142" s="313" t="s">
        <v>4821</v>
      </c>
      <c r="AI142" s="302"/>
      <c r="AJ142" s="302"/>
      <c r="AK142" s="313" t="s">
        <v>4822</v>
      </c>
      <c r="AL142" s="302"/>
      <c r="AM142" s="302"/>
      <c r="AN142" s="314" t="s">
        <v>4824</v>
      </c>
      <c r="AO142" s="302"/>
      <c r="AP142" s="302"/>
      <c r="AQ142" s="302" t="str">
        <f>IFERROR(__xludf.DUMMYFUNCTION("IF(IFERROR(VLOOKUP(A142, IMPORTRANGE(""https://docs.google.com/spreadsheets/d/1eazy315Oas8TkAoTsdzUl6gNf3VsnwZeSo-bRfkZzOs"", ""工作表1!A:B""), 2, FALSE), """") &lt;&gt; """", ""有縮圖"", ""無縮圖"")"),"無縮圖")</f>
        <v>無縮圖</v>
      </c>
      <c r="AR142" s="302"/>
    </row>
    <row r="143" hidden="1">
      <c r="A143" s="301" t="s">
        <v>1299</v>
      </c>
      <c r="B143" s="302"/>
      <c r="C143" s="304"/>
      <c r="D143" s="304" t="s">
        <v>4826</v>
      </c>
      <c r="E143" s="304" t="s">
        <v>4827</v>
      </c>
      <c r="F143" s="305" t="s">
        <v>144</v>
      </c>
      <c r="G143" s="317" t="s">
        <v>4828</v>
      </c>
      <c r="H143" s="305" t="s">
        <v>2792</v>
      </c>
      <c r="I143" s="305" t="s">
        <v>108</v>
      </c>
      <c r="J143" s="301" t="s">
        <v>4829</v>
      </c>
      <c r="K143" s="309"/>
      <c r="L143" s="310" t="b">
        <v>1</v>
      </c>
      <c r="M143" s="311" t="b">
        <v>1</v>
      </c>
      <c r="N143" s="316" t="b">
        <v>1</v>
      </c>
      <c r="O143" s="311" t="b">
        <v>0</v>
      </c>
      <c r="P143" s="302"/>
      <c r="Q143" s="309" t="str">
        <f t="array" ref="Q143">IFERROR(INDEX('印量調查區'!G:G, MATCH(A143, '印量調查區'!A:A, 0)), "")</f>
        <v/>
      </c>
      <c r="R143" s="304" t="s">
        <v>4830</v>
      </c>
      <c r="S143" s="304"/>
      <c r="T143" s="304"/>
      <c r="U143" s="304"/>
      <c r="V143" s="304" t="s">
        <v>4831</v>
      </c>
      <c r="W143" s="304"/>
      <c r="X143" s="304"/>
      <c r="Y143" s="304" t="s">
        <v>4832</v>
      </c>
      <c r="Z143" s="304"/>
      <c r="AA143" s="304"/>
      <c r="AB143" s="304"/>
      <c r="AC143" s="304"/>
      <c r="AD143" s="304" t="s">
        <v>4833</v>
      </c>
      <c r="AE143" s="304"/>
      <c r="AF143" s="304"/>
      <c r="AG143" s="304"/>
      <c r="AH143" s="304"/>
      <c r="AI143" s="304"/>
      <c r="AJ143" s="304"/>
      <c r="AK143" s="304"/>
      <c r="AL143" s="304"/>
      <c r="AM143" s="302"/>
      <c r="AN143" s="314" t="s">
        <v>4834</v>
      </c>
      <c r="AO143" s="302"/>
      <c r="AP143" s="302"/>
      <c r="AQ143" s="302" t="str">
        <f>IFERROR(__xludf.DUMMYFUNCTION("IF(IFERROR(VLOOKUP(A143, IMPORTRANGE(""https://docs.google.com/spreadsheets/d/1eazy315Oas8TkAoTsdzUl6gNf3VsnwZeSo-bRfkZzOs"", ""工作表1!A:B""), 2, FALSE), """") &lt;&gt; """", ""有縮圖"", ""無縮圖"")"),"無縮圖")</f>
        <v>無縮圖</v>
      </c>
      <c r="AR143" s="302"/>
    </row>
    <row r="144" hidden="1">
      <c r="A144" s="301" t="s">
        <v>565</v>
      </c>
      <c r="B144" s="301" t="s">
        <v>4835</v>
      </c>
      <c r="C144" s="304"/>
      <c r="D144" s="303" t="s">
        <v>1849</v>
      </c>
      <c r="E144" s="303" t="s">
        <v>2892</v>
      </c>
      <c r="F144" s="305" t="s">
        <v>4836</v>
      </c>
      <c r="G144" s="317" t="s">
        <v>4837</v>
      </c>
      <c r="H144" s="305" t="s">
        <v>2792</v>
      </c>
      <c r="I144" s="305" t="s">
        <v>108</v>
      </c>
      <c r="J144" s="301" t="s">
        <v>4838</v>
      </c>
      <c r="K144" s="309"/>
      <c r="L144" s="310" t="b">
        <v>0</v>
      </c>
      <c r="M144" s="311" t="b">
        <v>1</v>
      </c>
      <c r="N144" s="311" t="b">
        <v>0</v>
      </c>
      <c r="O144" s="311" t="b">
        <v>0</v>
      </c>
      <c r="P144" s="302"/>
      <c r="Q144" s="309" t="str">
        <f t="array" ref="Q144">IFERROR(INDEX('印量調查區'!G:G, MATCH(A144, '印量調查區'!A:A, 0)), "")</f>
        <v/>
      </c>
      <c r="R144" s="313" t="s">
        <v>4840</v>
      </c>
      <c r="S144" s="302"/>
      <c r="T144" s="302"/>
      <c r="U144" s="302"/>
      <c r="V144" s="313" t="s">
        <v>4841</v>
      </c>
      <c r="W144" s="302"/>
      <c r="X144" s="313" t="s">
        <v>4842</v>
      </c>
      <c r="Y144" s="313" t="s">
        <v>4843</v>
      </c>
      <c r="Z144" s="302"/>
      <c r="AA144" s="302"/>
      <c r="AB144" s="302"/>
      <c r="AC144" s="302"/>
      <c r="AD144" s="313" t="s">
        <v>4844</v>
      </c>
      <c r="AE144" s="313" t="s">
        <v>4845</v>
      </c>
      <c r="AF144" s="302"/>
      <c r="AG144" s="302"/>
      <c r="AH144" s="302"/>
      <c r="AI144" s="302"/>
      <c r="AJ144" s="302"/>
      <c r="AK144" s="302"/>
      <c r="AL144" s="302"/>
      <c r="AM144" s="314" t="s">
        <v>4846</v>
      </c>
      <c r="AN144" s="314" t="s">
        <v>4848</v>
      </c>
      <c r="AO144" s="314" t="s">
        <v>4850</v>
      </c>
      <c r="AP144" s="302"/>
      <c r="AQ144" s="302" t="str">
        <f>IFERROR(__xludf.DUMMYFUNCTION("IF(IFERROR(VLOOKUP(A144, IMPORTRANGE(""https://docs.google.com/spreadsheets/d/1eazy315Oas8TkAoTsdzUl6gNf3VsnwZeSo-bRfkZzOs"", ""工作表1!A:B""), 2, FALSE), """") &lt;&gt; """", ""有縮圖"", ""無縮圖"")"),"有縮圖")</f>
        <v>有縮圖</v>
      </c>
      <c r="AR144" s="302"/>
    </row>
    <row r="145">
      <c r="A145" s="301" t="s">
        <v>4853</v>
      </c>
      <c r="B145" s="302"/>
      <c r="C145" s="304"/>
      <c r="D145" s="304" t="s">
        <v>4854</v>
      </c>
      <c r="E145" s="304" t="s">
        <v>4854</v>
      </c>
      <c r="F145" s="305" t="s">
        <v>144</v>
      </c>
      <c r="G145" s="317" t="s">
        <v>4855</v>
      </c>
      <c r="H145" s="305" t="s">
        <v>35</v>
      </c>
      <c r="I145" s="305" t="s">
        <v>108</v>
      </c>
      <c r="J145" s="301" t="s">
        <v>4856</v>
      </c>
      <c r="K145" s="309"/>
      <c r="L145" s="310" t="b">
        <v>1</v>
      </c>
      <c r="M145" s="311" t="b">
        <v>1</v>
      </c>
      <c r="N145" s="316" t="b">
        <v>0</v>
      </c>
      <c r="O145" s="311" t="b">
        <v>1</v>
      </c>
      <c r="P145" s="302"/>
      <c r="Q145" s="309" t="str">
        <f t="array" ref="Q145">IFERROR(INDEX('印量調查區'!G:G, MATCH(A145, '印量調查區'!A:A, 0)), "")</f>
        <v/>
      </c>
      <c r="R145" s="319" t="s">
        <v>4859</v>
      </c>
      <c r="S145" s="304"/>
      <c r="T145" s="304"/>
      <c r="U145" s="304"/>
      <c r="V145" s="319" t="s">
        <v>4861</v>
      </c>
      <c r="W145" s="304"/>
      <c r="X145" s="304"/>
      <c r="Y145" s="319" t="s">
        <v>4863</v>
      </c>
      <c r="Z145" s="304"/>
      <c r="AA145" s="304"/>
      <c r="AB145" s="304"/>
      <c r="AC145" s="304"/>
      <c r="AD145" s="319" t="s">
        <v>4866</v>
      </c>
      <c r="AE145" s="304"/>
      <c r="AF145" s="304"/>
      <c r="AG145" s="304"/>
      <c r="AH145" s="304"/>
      <c r="AI145" s="304"/>
      <c r="AJ145" s="304"/>
      <c r="AK145" s="319" t="s">
        <v>4868</v>
      </c>
      <c r="AL145" s="304"/>
      <c r="AM145" s="302"/>
      <c r="AN145" s="314" t="s">
        <v>4870</v>
      </c>
      <c r="AO145" s="304"/>
      <c r="AP145" s="302"/>
      <c r="AQ145" s="302" t="str">
        <f>IFERROR(__xludf.DUMMYFUNCTION("IF(IFERROR(VLOOKUP(A145, IMPORTRANGE(""https://docs.google.com/spreadsheets/d/1eazy315Oas8TkAoTsdzUl6gNf3VsnwZeSo-bRfkZzOs"", ""工作表1!A:B""), 2, FALSE), """") &lt;&gt; """", ""有縮圖"", ""無縮圖"")"),"無縮圖")</f>
        <v>無縮圖</v>
      </c>
      <c r="AR145" s="302"/>
    </row>
    <row r="146" hidden="1">
      <c r="A146" s="301" t="s">
        <v>4871</v>
      </c>
      <c r="B146" s="301" t="s">
        <v>4872</v>
      </c>
      <c r="C146" s="304"/>
      <c r="D146" s="303" t="s">
        <v>4873</v>
      </c>
      <c r="E146" s="303" t="s">
        <v>4873</v>
      </c>
      <c r="F146" s="305" t="s">
        <v>140</v>
      </c>
      <c r="G146" s="317" t="s">
        <v>4874</v>
      </c>
      <c r="H146" s="302"/>
      <c r="I146" s="305" t="s">
        <v>108</v>
      </c>
      <c r="J146" s="301" t="s">
        <v>3248</v>
      </c>
      <c r="K146" s="309"/>
      <c r="L146" s="310" t="b">
        <v>1</v>
      </c>
      <c r="M146" s="311" t="b">
        <v>1</v>
      </c>
      <c r="N146" s="311" t="b">
        <v>1</v>
      </c>
      <c r="O146" s="316" t="b">
        <v>1</v>
      </c>
      <c r="P146" s="302"/>
      <c r="Q146" s="309" t="str">
        <f t="array" ref="Q146">IFERROR(INDEX('印量調查區'!G:G, MATCH(A146, '印量調查區'!A:A, 0)), "")</f>
        <v/>
      </c>
      <c r="R146" s="313" t="s">
        <v>4876</v>
      </c>
      <c r="S146" s="302"/>
      <c r="T146" s="302"/>
      <c r="U146" s="302"/>
      <c r="V146" s="313" t="s">
        <v>4877</v>
      </c>
      <c r="W146" s="302"/>
      <c r="X146" s="302"/>
      <c r="Y146" s="302"/>
      <c r="Z146" s="302"/>
      <c r="AA146" s="302"/>
      <c r="AB146" s="302"/>
      <c r="AC146" s="302"/>
      <c r="AD146" s="313" t="s">
        <v>4878</v>
      </c>
      <c r="AE146" s="302"/>
      <c r="AF146" s="313" t="s">
        <v>4879</v>
      </c>
      <c r="AG146" s="302"/>
      <c r="AH146" s="302"/>
      <c r="AI146" s="302"/>
      <c r="AJ146" s="302"/>
      <c r="AK146" s="302"/>
      <c r="AL146" s="302"/>
      <c r="AM146" s="314" t="s">
        <v>4880</v>
      </c>
      <c r="AN146" s="302"/>
      <c r="AO146" s="314" t="s">
        <v>4882</v>
      </c>
      <c r="AP146" s="302"/>
      <c r="AQ146" s="302" t="str">
        <f>IFERROR(__xludf.DUMMYFUNCTION("IF(IFERROR(VLOOKUP(A146, IMPORTRANGE(""https://docs.google.com/spreadsheets/d/1eazy315Oas8TkAoTsdzUl6gNf3VsnwZeSo-bRfkZzOs"", ""工作表1!A:B""), 2, FALSE), """") &lt;&gt; """", ""有縮圖"", ""無縮圖"")"),"無縮圖")</f>
        <v>無縮圖</v>
      </c>
      <c r="AR146" s="302"/>
    </row>
    <row r="147" hidden="1">
      <c r="A147" s="301" t="s">
        <v>4884</v>
      </c>
      <c r="B147" s="302"/>
      <c r="C147" s="304"/>
      <c r="D147" s="303" t="s">
        <v>3119</v>
      </c>
      <c r="E147" s="303" t="s">
        <v>3119</v>
      </c>
      <c r="F147" s="305" t="s">
        <v>144</v>
      </c>
      <c r="G147" s="317" t="s">
        <v>4885</v>
      </c>
      <c r="H147" s="302"/>
      <c r="I147" s="305" t="s">
        <v>108</v>
      </c>
      <c r="J147" s="301" t="s">
        <v>83</v>
      </c>
      <c r="K147" s="309"/>
      <c r="L147" s="322" t="b">
        <v>1</v>
      </c>
      <c r="M147" s="311" t="b">
        <v>1</v>
      </c>
      <c r="N147" s="316" t="b">
        <v>1</v>
      </c>
      <c r="O147" s="316" t="b">
        <v>1</v>
      </c>
      <c r="P147" s="302"/>
      <c r="Q147" s="309" t="str">
        <f t="array" ref="Q147">IFERROR(INDEX('印量調查區'!G:G, MATCH(A147, '印量調查區'!A:A, 0)), "")</f>
        <v/>
      </c>
      <c r="R147" s="302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  <c r="AD147" s="302"/>
      <c r="AE147" s="302"/>
      <c r="AF147" s="302"/>
      <c r="AG147" s="302"/>
      <c r="AH147" s="302"/>
      <c r="AI147" s="302"/>
      <c r="AJ147" s="302"/>
      <c r="AK147" s="302"/>
      <c r="AL147" s="302"/>
      <c r="AM147" s="302"/>
      <c r="AN147" s="302"/>
      <c r="AO147" s="302"/>
      <c r="AP147" s="302"/>
      <c r="AQ147" s="302" t="str">
        <f>IFERROR(__xludf.DUMMYFUNCTION("IF(IFERROR(VLOOKUP(A147, IMPORTRANGE(""https://docs.google.com/spreadsheets/d/1eazy315Oas8TkAoTsdzUl6gNf3VsnwZeSo-bRfkZzOs"", ""工作表1!A:B""), 2, FALSE), """") &lt;&gt; """", ""有縮圖"", ""無縮圖"")"),"無縮圖")</f>
        <v>無縮圖</v>
      </c>
      <c r="AR147" s="302"/>
    </row>
    <row r="148" hidden="1">
      <c r="A148" s="301" t="s">
        <v>4888</v>
      </c>
      <c r="B148" s="301" t="s">
        <v>4889</v>
      </c>
      <c r="C148" s="303" t="s">
        <v>3475</v>
      </c>
      <c r="D148" s="304"/>
      <c r="E148" s="304"/>
      <c r="F148" s="305" t="s">
        <v>144</v>
      </c>
      <c r="G148" s="317" t="s">
        <v>4891</v>
      </c>
      <c r="H148" s="305" t="s">
        <v>2551</v>
      </c>
      <c r="I148" s="305" t="s">
        <v>108</v>
      </c>
      <c r="J148" s="301" t="s">
        <v>4892</v>
      </c>
      <c r="K148" s="309"/>
      <c r="L148" s="310" t="b">
        <v>1</v>
      </c>
      <c r="M148" s="311" t="b">
        <v>1</v>
      </c>
      <c r="N148" s="316" t="b">
        <v>0</v>
      </c>
      <c r="O148" s="311" t="b">
        <v>1</v>
      </c>
      <c r="P148" s="302"/>
      <c r="Q148" s="309" t="str">
        <f t="array" ref="Q148">IFERROR(INDEX('印量調查區'!G:G, MATCH(A148, '印量調查區'!A:A, 0)), "")</f>
        <v/>
      </c>
      <c r="R148" s="313" t="s">
        <v>4893</v>
      </c>
      <c r="S148" s="302"/>
      <c r="T148" s="302"/>
      <c r="U148" s="302"/>
      <c r="V148" s="313" t="s">
        <v>4895</v>
      </c>
      <c r="W148" s="302"/>
      <c r="X148" s="302"/>
      <c r="Y148" s="313" t="s">
        <v>4896</v>
      </c>
      <c r="Z148" s="302"/>
      <c r="AA148" s="302"/>
      <c r="AB148" s="302"/>
      <c r="AC148" s="302"/>
      <c r="AD148" s="313" t="s">
        <v>4897</v>
      </c>
      <c r="AE148" s="302"/>
      <c r="AF148" s="302"/>
      <c r="AG148" s="302"/>
      <c r="AH148" s="302"/>
      <c r="AI148" s="302"/>
      <c r="AJ148" s="302"/>
      <c r="AK148" s="302"/>
      <c r="AL148" s="302"/>
      <c r="AM148" s="302"/>
      <c r="AN148" s="314" t="s">
        <v>4898</v>
      </c>
      <c r="AO148" s="302"/>
      <c r="AP148" s="302"/>
      <c r="AQ148" s="302" t="str">
        <f>IFERROR(__xludf.DUMMYFUNCTION("IF(IFERROR(VLOOKUP(A148, IMPORTRANGE(""https://docs.google.com/spreadsheets/d/1eazy315Oas8TkAoTsdzUl6gNf3VsnwZeSo-bRfkZzOs"", ""工作表1!A:B""), 2, FALSE), """") &lt;&gt; """", ""有縮圖"", ""無縮圖"")"),"無縮圖")</f>
        <v>無縮圖</v>
      </c>
      <c r="AR148" s="302"/>
    </row>
    <row r="149" hidden="1">
      <c r="A149" s="301" t="s">
        <v>4900</v>
      </c>
      <c r="B149" s="301" t="s">
        <v>4901</v>
      </c>
      <c r="C149" s="303" t="s">
        <v>3419</v>
      </c>
      <c r="D149" s="303" t="s">
        <v>2624</v>
      </c>
      <c r="E149" s="304"/>
      <c r="F149" s="305" t="s">
        <v>144</v>
      </c>
      <c r="G149" s="317" t="s">
        <v>4902</v>
      </c>
      <c r="H149" s="305" t="s">
        <v>34</v>
      </c>
      <c r="I149" s="305" t="s">
        <v>108</v>
      </c>
      <c r="J149" s="301" t="s">
        <v>4904</v>
      </c>
      <c r="K149" s="309"/>
      <c r="L149" s="310" t="b">
        <v>1</v>
      </c>
      <c r="M149" s="311" t="b">
        <v>1</v>
      </c>
      <c r="N149" s="311" t="b">
        <v>0</v>
      </c>
      <c r="O149" s="311" t="b">
        <v>1</v>
      </c>
      <c r="P149" s="302"/>
      <c r="Q149" s="309" t="str">
        <f t="array" ref="Q149">IFERROR(INDEX('印量調查區'!G:G, MATCH(A149, '印量調查區'!A:A, 0)), "")</f>
        <v/>
      </c>
      <c r="R149" s="313" t="s">
        <v>4906</v>
      </c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  <c r="AD149" s="302"/>
      <c r="AE149" s="302"/>
      <c r="AF149" s="302"/>
      <c r="AG149" s="302"/>
      <c r="AH149" s="302"/>
      <c r="AI149" s="302"/>
      <c r="AJ149" s="302"/>
      <c r="AK149" s="302"/>
      <c r="AL149" s="302"/>
      <c r="AM149" s="314" t="s">
        <v>4908</v>
      </c>
      <c r="AN149" s="314" t="s">
        <v>4911</v>
      </c>
      <c r="AO149" s="302"/>
      <c r="AP149" s="302"/>
      <c r="AQ149" s="302" t="str">
        <f>IFERROR(__xludf.DUMMYFUNCTION("IF(IFERROR(VLOOKUP(A149, IMPORTRANGE(""https://docs.google.com/spreadsheets/d/1eazy315Oas8TkAoTsdzUl6gNf3VsnwZeSo-bRfkZzOs"", ""工作表1!A:B""), 2, FALSE), """") &lt;&gt; """", ""有縮圖"", ""無縮圖"")"),"有縮圖")</f>
        <v>有縮圖</v>
      </c>
      <c r="AR149" s="302"/>
    </row>
    <row r="150" hidden="1">
      <c r="A150" s="304" t="s">
        <v>4912</v>
      </c>
      <c r="B150" s="302"/>
      <c r="C150" s="303" t="s">
        <v>3180</v>
      </c>
      <c r="D150" s="303" t="s">
        <v>3180</v>
      </c>
      <c r="E150" s="303" t="s">
        <v>3180</v>
      </c>
      <c r="F150" s="305" t="s">
        <v>223</v>
      </c>
      <c r="G150" s="317" t="s">
        <v>4914</v>
      </c>
      <c r="H150" s="305" t="s">
        <v>34</v>
      </c>
      <c r="I150" s="305" t="s">
        <v>84</v>
      </c>
      <c r="J150" s="301" t="s">
        <v>4915</v>
      </c>
      <c r="K150" s="309"/>
      <c r="L150" s="310" t="b">
        <v>1</v>
      </c>
      <c r="M150" s="311" t="b">
        <v>1</v>
      </c>
      <c r="N150" s="311" t="b">
        <v>0</v>
      </c>
      <c r="O150" s="311" t="b">
        <v>0</v>
      </c>
      <c r="P150" s="302"/>
      <c r="Q150" s="309"/>
      <c r="R150" s="314" t="s">
        <v>4916</v>
      </c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  <c r="AD150" s="302"/>
      <c r="AE150" s="302"/>
      <c r="AF150" s="302"/>
      <c r="AG150" s="302"/>
      <c r="AH150" s="302"/>
      <c r="AI150" s="302"/>
      <c r="AJ150" s="302"/>
      <c r="AK150" s="302"/>
      <c r="AL150" s="302"/>
      <c r="AM150" s="314" t="s">
        <v>4918</v>
      </c>
      <c r="AN150" s="314" t="s">
        <v>4920</v>
      </c>
      <c r="AO150" s="302"/>
      <c r="AP150" s="302"/>
      <c r="AQ150" s="302" t="str">
        <f>IFERROR(__xludf.DUMMYFUNCTION("IF(IFERROR(VLOOKUP(A150, IMPORTRANGE(""https://docs.google.com/spreadsheets/d/1eazy315Oas8TkAoTsdzUl6gNf3VsnwZeSo-bRfkZzOs"", ""工作表1!A:B""), 2, FALSE), """") &lt;&gt; """", ""有縮圖"", ""無縮圖"")"),"無縮圖")</f>
        <v>無縮圖</v>
      </c>
      <c r="AR150" s="302"/>
    </row>
    <row r="151">
      <c r="A151" s="301" t="s">
        <v>2211</v>
      </c>
      <c r="B151" s="301" t="s">
        <v>4921</v>
      </c>
      <c r="C151" s="304"/>
      <c r="D151" s="303" t="s">
        <v>342</v>
      </c>
      <c r="E151" s="303" t="s">
        <v>1944</v>
      </c>
      <c r="F151" s="305" t="s">
        <v>144</v>
      </c>
      <c r="G151" s="317" t="s">
        <v>4923</v>
      </c>
      <c r="H151" s="305" t="s">
        <v>35</v>
      </c>
      <c r="I151" s="305" t="s">
        <v>108</v>
      </c>
      <c r="J151" s="301" t="s">
        <v>4924</v>
      </c>
      <c r="K151" s="309"/>
      <c r="L151" s="310" t="b">
        <v>1</v>
      </c>
      <c r="M151" s="311" t="b">
        <v>1</v>
      </c>
      <c r="N151" s="316" t="b">
        <v>1</v>
      </c>
      <c r="O151" s="311" t="b">
        <v>1</v>
      </c>
      <c r="P151" s="302"/>
      <c r="Q151" s="309" t="str">
        <f t="array" ref="Q151">IFERROR(INDEX('印量調查區'!G:G, MATCH(A151, '印量調查區'!A:A, 0)), "")</f>
        <v/>
      </c>
      <c r="R151" s="302"/>
      <c r="S151" s="302"/>
      <c r="T151" s="302"/>
      <c r="U151" s="302"/>
      <c r="V151" s="313" t="s">
        <v>4925</v>
      </c>
      <c r="W151" s="302"/>
      <c r="X151" s="313" t="s">
        <v>4926</v>
      </c>
      <c r="Y151" s="313" t="s">
        <v>4927</v>
      </c>
      <c r="Z151" s="302"/>
      <c r="AA151" s="302"/>
      <c r="AB151" s="302"/>
      <c r="AC151" s="302"/>
      <c r="AD151" s="302"/>
      <c r="AE151" s="302"/>
      <c r="AF151" s="302"/>
      <c r="AG151" s="302"/>
      <c r="AH151" s="302"/>
      <c r="AI151" s="302"/>
      <c r="AJ151" s="302"/>
      <c r="AK151" s="302"/>
      <c r="AL151" s="302"/>
      <c r="AM151" s="302"/>
      <c r="AN151" s="314" t="s">
        <v>4928</v>
      </c>
      <c r="AO151" s="302"/>
      <c r="AP151" s="302"/>
      <c r="AQ151" s="302" t="str">
        <f>IFERROR(__xludf.DUMMYFUNCTION("IF(IFERROR(VLOOKUP(A151, IMPORTRANGE(""https://docs.google.com/spreadsheets/d/1eazy315Oas8TkAoTsdzUl6gNf3VsnwZeSo-bRfkZzOs"", ""工作表1!A:B""), 2, FALSE), """") &lt;&gt; """", ""有縮圖"", ""無縮圖"")"),"無縮圖")</f>
        <v>無縮圖</v>
      </c>
      <c r="AR151" s="302"/>
    </row>
    <row r="152" hidden="1">
      <c r="A152" s="301" t="s">
        <v>4929</v>
      </c>
      <c r="B152" s="302"/>
      <c r="C152" s="303" t="s">
        <v>2296</v>
      </c>
      <c r="D152" s="304"/>
      <c r="E152" s="303" t="s">
        <v>2268</v>
      </c>
      <c r="F152" s="305" t="s">
        <v>144</v>
      </c>
      <c r="G152" s="110" t="s">
        <v>4930</v>
      </c>
      <c r="H152" s="305" t="s">
        <v>34</v>
      </c>
      <c r="I152" s="305" t="s">
        <v>367</v>
      </c>
      <c r="J152" s="301" t="s">
        <v>4932</v>
      </c>
      <c r="K152" s="309"/>
      <c r="L152" s="310" t="b">
        <v>1</v>
      </c>
      <c r="M152" s="311" t="b">
        <v>1</v>
      </c>
      <c r="N152" s="316" t="b">
        <v>0</v>
      </c>
      <c r="O152" s="311" t="b">
        <v>1</v>
      </c>
      <c r="P152" s="302"/>
      <c r="Q152" s="309" t="str">
        <f t="array" ref="Q152">IFERROR(INDEX('印量調查區'!G:G, MATCH(A152, '印量調查區'!A:A, 0)), "")</f>
        <v/>
      </c>
      <c r="R152" s="313" t="s">
        <v>4934</v>
      </c>
      <c r="S152" s="302"/>
      <c r="T152" s="302"/>
      <c r="U152" s="302"/>
      <c r="V152" s="313" t="s">
        <v>4935</v>
      </c>
      <c r="W152" s="302"/>
      <c r="X152" s="302"/>
      <c r="Y152" s="313" t="s">
        <v>4936</v>
      </c>
      <c r="Z152" s="302"/>
      <c r="AA152" s="302"/>
      <c r="AB152" s="302"/>
      <c r="AC152" s="302"/>
      <c r="AD152" s="302"/>
      <c r="AE152" s="302"/>
      <c r="AF152" s="302"/>
      <c r="AG152" s="302"/>
      <c r="AH152" s="302"/>
      <c r="AI152" s="302"/>
      <c r="AJ152" s="302"/>
      <c r="AK152" s="302"/>
      <c r="AL152" s="302"/>
      <c r="AM152" s="302"/>
      <c r="AN152" s="314" t="s">
        <v>4937</v>
      </c>
      <c r="AO152" s="302"/>
      <c r="AP152" s="302"/>
      <c r="AQ152" s="302" t="str">
        <f>IFERROR(__xludf.DUMMYFUNCTION("IF(IFERROR(VLOOKUP(A152, IMPORTRANGE(""https://docs.google.com/spreadsheets/d/1eazy315Oas8TkAoTsdzUl6gNf3VsnwZeSo-bRfkZzOs"", ""工作表1!A:B""), 2, FALSE), """") &lt;&gt; """", ""有縮圖"", ""無縮圖"")"),"無縮圖")</f>
        <v>無縮圖</v>
      </c>
      <c r="AR152" s="302"/>
    </row>
    <row r="153" hidden="1">
      <c r="A153" s="301" t="s">
        <v>1539</v>
      </c>
      <c r="B153" s="302"/>
      <c r="C153" s="304"/>
      <c r="D153" s="303" t="s">
        <v>2494</v>
      </c>
      <c r="E153" s="303" t="s">
        <v>3684</v>
      </c>
      <c r="F153" s="305" t="s">
        <v>144</v>
      </c>
      <c r="G153" s="317" t="s">
        <v>4939</v>
      </c>
      <c r="H153" s="302"/>
      <c r="I153" s="305" t="s">
        <v>108</v>
      </c>
      <c r="J153" s="302"/>
      <c r="K153" s="309"/>
      <c r="L153" s="310" t="b">
        <v>1</v>
      </c>
      <c r="M153" s="311" t="b">
        <v>1</v>
      </c>
      <c r="N153" s="316" t="b">
        <v>1</v>
      </c>
      <c r="O153" s="316" t="b">
        <v>1</v>
      </c>
      <c r="P153" s="302"/>
      <c r="Q153" s="309" t="str">
        <f t="array" ref="Q153">IFERROR(INDEX('印量調查區'!G:G, MATCH(A153, '印量調查區'!A:A, 0)), "")</f>
        <v/>
      </c>
      <c r="R153" s="313" t="s">
        <v>4940</v>
      </c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  <c r="AD153" s="302"/>
      <c r="AE153" s="302"/>
      <c r="AF153" s="302"/>
      <c r="AG153" s="302"/>
      <c r="AH153" s="302"/>
      <c r="AI153" s="302"/>
      <c r="AJ153" s="302"/>
      <c r="AK153" s="302"/>
      <c r="AL153" s="302"/>
      <c r="AM153" s="302"/>
      <c r="AN153" s="302"/>
      <c r="AO153" s="302"/>
      <c r="AP153" s="302"/>
      <c r="AQ153" s="302" t="str">
        <f>IFERROR(__xludf.DUMMYFUNCTION("IF(IFERROR(VLOOKUP(A153, IMPORTRANGE(""https://docs.google.com/spreadsheets/d/1eazy315Oas8TkAoTsdzUl6gNf3VsnwZeSo-bRfkZzOs"", ""工作表1!A:B""), 2, FALSE), """") &lt;&gt; """", ""有縮圖"", ""無縮圖"")"),"無縮圖")</f>
        <v>無縮圖</v>
      </c>
      <c r="AR153" s="302"/>
    </row>
    <row r="154" hidden="1">
      <c r="A154" s="301" t="s">
        <v>1201</v>
      </c>
      <c r="B154" s="301" t="s">
        <v>3770</v>
      </c>
      <c r="C154" s="304"/>
      <c r="D154" s="303" t="s">
        <v>1887</v>
      </c>
      <c r="E154" s="304"/>
      <c r="F154" s="305" t="s">
        <v>3772</v>
      </c>
      <c r="G154" s="317" t="s">
        <v>4942</v>
      </c>
      <c r="H154" s="305" t="s">
        <v>3649</v>
      </c>
      <c r="I154" s="305" t="s">
        <v>108</v>
      </c>
      <c r="J154" s="301" t="s">
        <v>4944</v>
      </c>
      <c r="K154" s="309"/>
      <c r="L154" s="310" t="b">
        <v>1</v>
      </c>
      <c r="M154" s="311" t="b">
        <v>1</v>
      </c>
      <c r="N154" s="311" t="b">
        <v>1</v>
      </c>
      <c r="O154" s="311" t="b">
        <v>1</v>
      </c>
      <c r="P154" s="302"/>
      <c r="Q154" s="309" t="str">
        <f t="array" ref="Q154">IFERROR(INDEX('印量調查區'!G:G, MATCH(A154, '印量調查區'!A:A, 0)), "")</f>
        <v/>
      </c>
      <c r="R154" s="302"/>
      <c r="S154" s="302"/>
      <c r="T154" s="302"/>
      <c r="U154" s="302"/>
      <c r="V154" s="314" t="s">
        <v>4946</v>
      </c>
      <c r="W154" s="302"/>
      <c r="X154" s="302"/>
      <c r="Y154" s="302"/>
      <c r="Z154" s="302"/>
      <c r="AA154" s="302"/>
      <c r="AB154" s="302"/>
      <c r="AC154" s="302"/>
      <c r="AD154" s="302"/>
      <c r="AE154" s="302"/>
      <c r="AF154" s="302"/>
      <c r="AG154" s="302"/>
      <c r="AH154" s="302"/>
      <c r="AI154" s="302"/>
      <c r="AJ154" s="302"/>
      <c r="AK154" s="302"/>
      <c r="AL154" s="302"/>
      <c r="AM154" s="314" t="s">
        <v>4949</v>
      </c>
      <c r="AN154" s="314" t="s">
        <v>4950</v>
      </c>
      <c r="AO154" s="302"/>
      <c r="AP154" s="302"/>
      <c r="AQ154" s="302" t="str">
        <f>IFERROR(__xludf.DUMMYFUNCTION("IF(IFERROR(VLOOKUP(A154, IMPORTRANGE(""https://docs.google.com/spreadsheets/d/1eazy315Oas8TkAoTsdzUl6gNf3VsnwZeSo-bRfkZzOs"", ""工作表1!A:B""), 2, FALSE), """") &lt;&gt; """", ""有縮圖"", ""無縮圖"")"),"無縮圖")</f>
        <v>無縮圖</v>
      </c>
      <c r="AR154" s="302"/>
    </row>
    <row r="155" hidden="1">
      <c r="A155" s="301" t="s">
        <v>1702</v>
      </c>
      <c r="B155" s="302"/>
      <c r="C155" s="303" t="s">
        <v>4952</v>
      </c>
      <c r="D155" s="304"/>
      <c r="E155" s="303" t="s">
        <v>1889</v>
      </c>
      <c r="F155" s="305" t="s">
        <v>144</v>
      </c>
      <c r="G155" s="317" t="s">
        <v>4942</v>
      </c>
      <c r="H155" s="305" t="s">
        <v>47</v>
      </c>
      <c r="I155" s="305" t="s">
        <v>108</v>
      </c>
      <c r="J155" s="301" t="s">
        <v>4953</v>
      </c>
      <c r="K155" s="309"/>
      <c r="L155" s="310" t="b">
        <v>1</v>
      </c>
      <c r="M155" s="311" t="b">
        <v>1</v>
      </c>
      <c r="N155" s="316" t="b">
        <v>0</v>
      </c>
      <c r="O155" s="311" t="b">
        <v>1</v>
      </c>
      <c r="P155" s="302"/>
      <c r="Q155" s="309" t="str">
        <f t="array" ref="Q155">IFERROR(INDEX('印量調查區'!G:G, MATCH(A155, '印量調查區'!A:A, 0)), "")</f>
        <v/>
      </c>
      <c r="R155" s="313" t="s">
        <v>4954</v>
      </c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2"/>
      <c r="AE155" s="302"/>
      <c r="AF155" s="302"/>
      <c r="AG155" s="302"/>
      <c r="AH155" s="302"/>
      <c r="AI155" s="302"/>
      <c r="AJ155" s="302"/>
      <c r="AK155" s="302"/>
      <c r="AL155" s="302"/>
      <c r="AM155" s="302"/>
      <c r="AN155" s="314" t="s">
        <v>4955</v>
      </c>
      <c r="AO155" s="348" t="s">
        <v>4956</v>
      </c>
      <c r="AP155" s="302"/>
      <c r="AQ155" s="302" t="str">
        <f>IFERROR(__xludf.DUMMYFUNCTION("IF(IFERROR(VLOOKUP(A155, IMPORTRANGE(""https://docs.google.com/spreadsheets/d/1eazy315Oas8TkAoTsdzUl6gNf3VsnwZeSo-bRfkZzOs"", ""工作表1!A:B""), 2, FALSE), """") &lt;&gt; """", ""有縮圖"", ""無縮圖"")"),"無縮圖")</f>
        <v>無縮圖</v>
      </c>
      <c r="AR155" s="302"/>
    </row>
    <row r="156">
      <c r="A156" s="301" t="s">
        <v>4957</v>
      </c>
      <c r="B156" s="301" t="s">
        <v>1384</v>
      </c>
      <c r="C156" s="303" t="s">
        <v>2907</v>
      </c>
      <c r="D156" s="303" t="s">
        <v>1967</v>
      </c>
      <c r="E156" s="304"/>
      <c r="F156" s="305" t="s">
        <v>144</v>
      </c>
      <c r="G156" s="317" t="s">
        <v>4942</v>
      </c>
      <c r="H156" s="305" t="s">
        <v>35</v>
      </c>
      <c r="I156" s="305" t="s">
        <v>108</v>
      </c>
      <c r="J156" s="301" t="s">
        <v>4958</v>
      </c>
      <c r="K156" s="309"/>
      <c r="L156" s="310" t="b">
        <v>1</v>
      </c>
      <c r="M156" s="311" t="b">
        <v>1</v>
      </c>
      <c r="N156" s="311" t="b">
        <v>1</v>
      </c>
      <c r="O156" s="311" t="b">
        <v>1</v>
      </c>
      <c r="P156" s="302"/>
      <c r="Q156" s="309" t="str">
        <f t="array" ref="Q156">IFERROR(INDEX('印量調查區'!G:G, MATCH(A156, '印量調查區'!A:A, 0)), "")</f>
        <v/>
      </c>
      <c r="R156" s="314" t="s">
        <v>4959</v>
      </c>
      <c r="S156" s="302"/>
      <c r="T156" s="302"/>
      <c r="U156" s="302"/>
      <c r="V156" s="302"/>
      <c r="W156" s="302"/>
      <c r="X156" s="302"/>
      <c r="Y156" s="314" t="s">
        <v>4962</v>
      </c>
      <c r="Z156" s="302"/>
      <c r="AA156" s="302"/>
      <c r="AB156" s="302"/>
      <c r="AC156" s="302"/>
      <c r="AD156" s="302"/>
      <c r="AE156" s="302"/>
      <c r="AF156" s="302"/>
      <c r="AG156" s="302"/>
      <c r="AH156" s="302"/>
      <c r="AI156" s="302"/>
      <c r="AJ156" s="302"/>
      <c r="AK156" s="302"/>
      <c r="AL156" s="302"/>
      <c r="AM156" s="314" t="s">
        <v>4964</v>
      </c>
      <c r="AN156" s="314" t="s">
        <v>4967</v>
      </c>
      <c r="AO156" s="302"/>
      <c r="AP156" s="302"/>
      <c r="AQ156" s="302" t="str">
        <f>IFERROR(__xludf.DUMMYFUNCTION("IF(IFERROR(VLOOKUP(A156, IMPORTRANGE(""https://docs.google.com/spreadsheets/d/1eazy315Oas8TkAoTsdzUl6gNf3VsnwZeSo-bRfkZzOs"", ""工作表1!A:B""), 2, FALSE), """") &lt;&gt; """", ""有縮圖"", ""無縮圖"")"),"無縮圖")</f>
        <v>無縮圖</v>
      </c>
      <c r="AR156" s="302"/>
    </row>
    <row r="157" hidden="1">
      <c r="A157" s="301" t="s">
        <v>615</v>
      </c>
      <c r="B157" s="301" t="s">
        <v>4968</v>
      </c>
      <c r="C157" s="303" t="s">
        <v>2900</v>
      </c>
      <c r="D157" s="304"/>
      <c r="E157" s="303" t="s">
        <v>1880</v>
      </c>
      <c r="F157" s="305" t="s">
        <v>144</v>
      </c>
      <c r="G157" s="317" t="s">
        <v>4942</v>
      </c>
      <c r="H157" s="305" t="s">
        <v>3566</v>
      </c>
      <c r="I157" s="305" t="s">
        <v>108</v>
      </c>
      <c r="J157" s="301" t="s">
        <v>4969</v>
      </c>
      <c r="K157" s="309"/>
      <c r="L157" s="310" t="b">
        <v>1</v>
      </c>
      <c r="M157" s="311" t="b">
        <v>1</v>
      </c>
      <c r="N157" s="311" t="b">
        <v>1</v>
      </c>
      <c r="O157" s="311" t="b">
        <v>1</v>
      </c>
      <c r="P157" s="302"/>
      <c r="Q157" s="309" t="str">
        <f t="array" ref="Q157">IFERROR(INDEX('印量調查區'!G:G, MATCH(A157, '印量調查區'!A:A, 0)), "")</f>
        <v/>
      </c>
      <c r="R157" s="302"/>
      <c r="S157" s="302"/>
      <c r="T157" s="302"/>
      <c r="U157" s="302"/>
      <c r="V157" s="313" t="s">
        <v>4971</v>
      </c>
      <c r="W157" s="302"/>
      <c r="X157" s="302"/>
      <c r="Y157" s="313" t="s">
        <v>4972</v>
      </c>
      <c r="Z157" s="302"/>
      <c r="AA157" s="302"/>
      <c r="AB157" s="302"/>
      <c r="AC157" s="302"/>
      <c r="AD157" s="302"/>
      <c r="AE157" s="302"/>
      <c r="AF157" s="302"/>
      <c r="AG157" s="302"/>
      <c r="AH157" s="302"/>
      <c r="AI157" s="302"/>
      <c r="AJ157" s="302"/>
      <c r="AK157" s="302"/>
      <c r="AL157" s="302"/>
      <c r="AM157" s="314" t="s">
        <v>4973</v>
      </c>
      <c r="AN157" s="314" t="s">
        <v>4974</v>
      </c>
      <c r="AO157" s="302"/>
      <c r="AP157" s="302"/>
      <c r="AQ157" s="302" t="str">
        <f>IFERROR(__xludf.DUMMYFUNCTION("IF(IFERROR(VLOOKUP(A157, IMPORTRANGE(""https://docs.google.com/spreadsheets/d/1eazy315Oas8TkAoTsdzUl6gNf3VsnwZeSo-bRfkZzOs"", ""工作表1!A:B""), 2, FALSE), """") &lt;&gt; """", ""有縮圖"", ""無縮圖"")"),"無縮圖")</f>
        <v>無縮圖</v>
      </c>
      <c r="AR157" s="302"/>
    </row>
    <row r="158">
      <c r="A158" s="301" t="s">
        <v>697</v>
      </c>
      <c r="B158" s="301" t="s">
        <v>697</v>
      </c>
      <c r="C158" s="303" t="s">
        <v>2750</v>
      </c>
      <c r="D158" s="303" t="s">
        <v>2787</v>
      </c>
      <c r="E158" s="304"/>
      <c r="F158" s="305" t="s">
        <v>144</v>
      </c>
      <c r="G158" s="110" t="s">
        <v>4942</v>
      </c>
      <c r="H158" s="305" t="s">
        <v>35</v>
      </c>
      <c r="I158" s="305" t="s">
        <v>3325</v>
      </c>
      <c r="J158" s="301" t="s">
        <v>4976</v>
      </c>
      <c r="K158" s="309"/>
      <c r="L158" s="310" t="b">
        <v>1</v>
      </c>
      <c r="M158" s="311" t="b">
        <v>1</v>
      </c>
      <c r="N158" s="316" t="b">
        <v>0</v>
      </c>
      <c r="O158" s="311" t="b">
        <v>1</v>
      </c>
      <c r="P158" s="302"/>
      <c r="Q158" s="309" t="str">
        <f t="array" ref="Q158">IFERROR(INDEX('印量調查區'!G:G, MATCH(A158, '印量調查區'!A:A, 0)), "")</f>
        <v/>
      </c>
      <c r="R158" s="313" t="s">
        <v>4977</v>
      </c>
      <c r="S158" s="302"/>
      <c r="T158" s="302"/>
      <c r="U158" s="302"/>
      <c r="V158" s="313" t="s">
        <v>4979</v>
      </c>
      <c r="W158" s="302"/>
      <c r="X158" s="313" t="s">
        <v>4980</v>
      </c>
      <c r="Y158" s="313" t="s">
        <v>4981</v>
      </c>
      <c r="Z158" s="302"/>
      <c r="AA158" s="302"/>
      <c r="AB158" s="302"/>
      <c r="AC158" s="302"/>
      <c r="AD158" s="302"/>
      <c r="AE158" s="302"/>
      <c r="AF158" s="302"/>
      <c r="AG158" s="302"/>
      <c r="AH158" s="302"/>
      <c r="AI158" s="302"/>
      <c r="AJ158" s="302"/>
      <c r="AK158" s="302"/>
      <c r="AL158" s="302"/>
      <c r="AM158" s="302"/>
      <c r="AN158" s="314" t="s">
        <v>4982</v>
      </c>
      <c r="AO158" s="302"/>
      <c r="AP158" s="302"/>
      <c r="AQ158" s="302" t="str">
        <f>IFERROR(__xludf.DUMMYFUNCTION("IF(IFERROR(VLOOKUP(A158, IMPORTRANGE(""https://docs.google.com/spreadsheets/d/1eazy315Oas8TkAoTsdzUl6gNf3VsnwZeSo-bRfkZzOs"", ""工作表1!A:B""), 2, FALSE), """") &lt;&gt; """", ""有縮圖"", ""無縮圖"")"),"有縮圖")</f>
        <v>有縮圖</v>
      </c>
      <c r="AR158" s="302"/>
    </row>
    <row r="159">
      <c r="A159" s="301" t="s">
        <v>708</v>
      </c>
      <c r="B159" s="301" t="s">
        <v>4983</v>
      </c>
      <c r="C159" s="303" t="s">
        <v>1889</v>
      </c>
      <c r="D159" s="303" t="s">
        <v>4984</v>
      </c>
      <c r="E159" s="304"/>
      <c r="F159" s="305" t="s">
        <v>144</v>
      </c>
      <c r="G159" s="317" t="s">
        <v>4942</v>
      </c>
      <c r="H159" s="305" t="s">
        <v>35</v>
      </c>
      <c r="I159" s="305" t="s">
        <v>108</v>
      </c>
      <c r="J159" s="301" t="s">
        <v>4985</v>
      </c>
      <c r="K159" s="309"/>
      <c r="L159" s="310" t="b">
        <v>1</v>
      </c>
      <c r="M159" s="311" t="b">
        <v>1</v>
      </c>
      <c r="N159" s="311" t="b">
        <v>1</v>
      </c>
      <c r="O159" s="311" t="b">
        <v>0</v>
      </c>
      <c r="P159" s="302"/>
      <c r="Q159" s="309" t="str">
        <f t="array" ref="Q159">IFERROR(INDEX('印量調查區'!G:G, MATCH(A159, '印量調查區'!A:A, 0)), "")</f>
        <v/>
      </c>
      <c r="R159" s="313" t="s">
        <v>4986</v>
      </c>
      <c r="S159" s="302"/>
      <c r="T159" s="302"/>
      <c r="U159" s="302"/>
      <c r="V159" s="313" t="s">
        <v>4987</v>
      </c>
      <c r="W159" s="302"/>
      <c r="X159" s="313" t="s">
        <v>4988</v>
      </c>
      <c r="Y159" s="313" t="s">
        <v>4989</v>
      </c>
      <c r="Z159" s="302"/>
      <c r="AA159" s="302"/>
      <c r="AB159" s="302"/>
      <c r="AC159" s="302"/>
      <c r="AD159" s="302"/>
      <c r="AE159" s="302"/>
      <c r="AF159" s="302"/>
      <c r="AG159" s="302"/>
      <c r="AH159" s="302"/>
      <c r="AI159" s="313" t="s">
        <v>4990</v>
      </c>
      <c r="AJ159" s="302"/>
      <c r="AK159" s="302"/>
      <c r="AL159" s="304"/>
      <c r="AM159" s="314" t="s">
        <v>4991</v>
      </c>
      <c r="AN159" s="324" t="s">
        <v>4992</v>
      </c>
      <c r="AO159" s="314" t="s">
        <v>4993</v>
      </c>
      <c r="AP159" s="302"/>
      <c r="AQ159" s="302" t="str">
        <f>IFERROR(__xludf.DUMMYFUNCTION("IF(IFERROR(VLOOKUP(A159, IMPORTRANGE(""https://docs.google.com/spreadsheets/d/1eazy315Oas8TkAoTsdzUl6gNf3VsnwZeSo-bRfkZzOs"", ""工作表1!A:B""), 2, FALSE), """") &lt;&gt; """", ""有縮圖"", ""無縮圖"")"),"無縮圖")</f>
        <v>無縮圖</v>
      </c>
      <c r="AR159" s="302"/>
    </row>
    <row r="160" hidden="1">
      <c r="A160" s="301" t="s">
        <v>798</v>
      </c>
      <c r="B160" s="301" t="s">
        <v>4994</v>
      </c>
      <c r="C160" s="304"/>
      <c r="D160" s="303" t="s">
        <v>4995</v>
      </c>
      <c r="E160" s="303" t="s">
        <v>1887</v>
      </c>
      <c r="F160" s="305" t="s">
        <v>144</v>
      </c>
      <c r="G160" s="317" t="s">
        <v>4942</v>
      </c>
      <c r="H160" s="305" t="s">
        <v>4772</v>
      </c>
      <c r="I160" s="305" t="s">
        <v>108</v>
      </c>
      <c r="J160" s="301" t="s">
        <v>4996</v>
      </c>
      <c r="K160" s="309"/>
      <c r="L160" s="310" t="b">
        <v>1</v>
      </c>
      <c r="M160" s="311" t="b">
        <v>1</v>
      </c>
      <c r="N160" s="311" t="b">
        <v>1</v>
      </c>
      <c r="O160" s="311" t="b">
        <v>0</v>
      </c>
      <c r="P160" s="302"/>
      <c r="Q160" s="309" t="str">
        <f t="array" ref="Q160">IFERROR(INDEX('印量調查區'!G:G, MATCH(A160, '印量調查區'!A:A, 0)), "")</f>
        <v/>
      </c>
      <c r="R160" s="313" t="s">
        <v>4998</v>
      </c>
      <c r="S160" s="302"/>
      <c r="T160" s="302"/>
      <c r="U160" s="302"/>
      <c r="V160" s="313" t="s">
        <v>4999</v>
      </c>
      <c r="W160" s="302"/>
      <c r="X160" s="313" t="s">
        <v>5000</v>
      </c>
      <c r="Y160" s="313" t="s">
        <v>5001</v>
      </c>
      <c r="Z160" s="302"/>
      <c r="AA160" s="302"/>
      <c r="AB160" s="302"/>
      <c r="AC160" s="302"/>
      <c r="AD160" s="313" t="s">
        <v>5002</v>
      </c>
      <c r="AE160" s="302"/>
      <c r="AF160" s="302"/>
      <c r="AG160" s="302"/>
      <c r="AH160" s="302"/>
      <c r="AI160" s="313" t="s">
        <v>5003</v>
      </c>
      <c r="AJ160" s="302"/>
      <c r="AK160" s="313" t="s">
        <v>5004</v>
      </c>
      <c r="AL160" s="302"/>
      <c r="AM160" s="314" t="s">
        <v>5005</v>
      </c>
      <c r="AN160" s="314" t="s">
        <v>5007</v>
      </c>
      <c r="AO160" s="314" t="s">
        <v>5008</v>
      </c>
      <c r="AP160" s="302"/>
      <c r="AQ160" s="302" t="str">
        <f>IFERROR(__xludf.DUMMYFUNCTION("IF(IFERROR(VLOOKUP(A160, IMPORTRANGE(""https://docs.google.com/spreadsheets/d/1eazy315Oas8TkAoTsdzUl6gNf3VsnwZeSo-bRfkZzOs"", ""工作表1!A:B""), 2, FALSE), """") &lt;&gt; """", ""有縮圖"", ""無縮圖"")"),"有縮圖")</f>
        <v>有縮圖</v>
      </c>
      <c r="AR160" s="314" t="s">
        <v>5010</v>
      </c>
    </row>
    <row r="161" hidden="1">
      <c r="A161" s="301" t="s">
        <v>862</v>
      </c>
      <c r="B161" s="302"/>
      <c r="C161" s="303" t="s">
        <v>1885</v>
      </c>
      <c r="D161" s="303" t="s">
        <v>1885</v>
      </c>
      <c r="E161" s="303" t="s">
        <v>1885</v>
      </c>
      <c r="F161" s="305" t="s">
        <v>144</v>
      </c>
      <c r="G161" s="317" t="s">
        <v>4942</v>
      </c>
      <c r="H161" s="305" t="s">
        <v>5012</v>
      </c>
      <c r="I161" s="305" t="s">
        <v>108</v>
      </c>
      <c r="J161" s="301" t="s">
        <v>5013</v>
      </c>
      <c r="K161" s="309"/>
      <c r="L161" s="310" t="b">
        <v>1</v>
      </c>
      <c r="M161" s="311" t="b">
        <v>1</v>
      </c>
      <c r="N161" s="316" t="b">
        <v>1</v>
      </c>
      <c r="O161" s="311" t="b">
        <v>1</v>
      </c>
      <c r="P161" s="302"/>
      <c r="Q161" s="309" t="str">
        <f t="array" ref="Q161">IFERROR(INDEX('印量調查區'!G:G, MATCH(A161, '印量調查區'!A:A, 0)), "")</f>
        <v/>
      </c>
      <c r="R161" s="313" t="s">
        <v>5014</v>
      </c>
      <c r="S161" s="302"/>
      <c r="T161" s="302"/>
      <c r="U161" s="302"/>
      <c r="V161" s="313" t="s">
        <v>5016</v>
      </c>
      <c r="W161" s="302"/>
      <c r="X161" s="313" t="s">
        <v>5017</v>
      </c>
      <c r="Y161" s="313" t="s">
        <v>5018</v>
      </c>
      <c r="Z161" s="302"/>
      <c r="AA161" s="302"/>
      <c r="AB161" s="302"/>
      <c r="AC161" s="302"/>
      <c r="AD161" s="313" t="s">
        <v>5019</v>
      </c>
      <c r="AE161" s="302"/>
      <c r="AF161" s="302"/>
      <c r="AG161" s="302"/>
      <c r="AH161" s="302"/>
      <c r="AI161" s="302"/>
      <c r="AJ161" s="302"/>
      <c r="AK161" s="313" t="s">
        <v>5020</v>
      </c>
      <c r="AL161" s="302"/>
      <c r="AM161" s="302"/>
      <c r="AN161" s="314" t="s">
        <v>5022</v>
      </c>
      <c r="AO161" s="324" t="s">
        <v>5024</v>
      </c>
      <c r="AP161" s="302"/>
      <c r="AQ161" s="302" t="str">
        <f>IFERROR(__xludf.DUMMYFUNCTION("IF(IFERROR(VLOOKUP(A161, IMPORTRANGE(""https://docs.google.com/spreadsheets/d/1eazy315Oas8TkAoTsdzUl6gNf3VsnwZeSo-bRfkZzOs"", ""工作表1!A:B""), 2, FALSE), """") &lt;&gt; """", ""有縮圖"", ""無縮圖"")"),"有縮圖")</f>
        <v>有縮圖</v>
      </c>
      <c r="AR161" s="302"/>
    </row>
    <row r="162" hidden="1">
      <c r="A162" s="301" t="s">
        <v>5027</v>
      </c>
      <c r="B162" s="301" t="s">
        <v>5028</v>
      </c>
      <c r="C162" s="303" t="s">
        <v>2364</v>
      </c>
      <c r="D162" s="303" t="s">
        <v>5029</v>
      </c>
      <c r="E162" s="304"/>
      <c r="F162" s="305" t="s">
        <v>140</v>
      </c>
      <c r="G162" s="317" t="s">
        <v>4942</v>
      </c>
      <c r="H162" s="305" t="s">
        <v>34</v>
      </c>
      <c r="I162" s="305" t="s">
        <v>108</v>
      </c>
      <c r="J162" s="301" t="s">
        <v>5031</v>
      </c>
      <c r="K162" s="309"/>
      <c r="L162" s="310" t="b">
        <v>1</v>
      </c>
      <c r="M162" s="311" t="b">
        <v>1</v>
      </c>
      <c r="N162" s="311" t="b">
        <v>1</v>
      </c>
      <c r="O162" s="316" t="b">
        <v>0</v>
      </c>
      <c r="P162" s="302"/>
      <c r="Q162" s="309" t="str">
        <f t="array" ref="Q162">IFERROR(INDEX('印量調查區'!G:G, MATCH(A162, '印量調查區'!A:A, 0)), "")</f>
        <v/>
      </c>
      <c r="R162" s="313" t="s">
        <v>5033</v>
      </c>
      <c r="S162" s="302"/>
      <c r="T162" s="302"/>
      <c r="U162" s="302"/>
      <c r="V162" s="313" t="s">
        <v>5034</v>
      </c>
      <c r="W162" s="302"/>
      <c r="X162" s="302"/>
      <c r="Y162" s="302"/>
      <c r="Z162" s="302"/>
      <c r="AA162" s="302"/>
      <c r="AB162" s="302"/>
      <c r="AC162" s="302"/>
      <c r="AD162" s="313" t="s">
        <v>5035</v>
      </c>
      <c r="AE162" s="302"/>
      <c r="AF162" s="302"/>
      <c r="AG162" s="302"/>
      <c r="AH162" s="302"/>
      <c r="AI162" s="302"/>
      <c r="AJ162" s="302"/>
      <c r="AK162" s="313" t="s">
        <v>5037</v>
      </c>
      <c r="AL162" s="302"/>
      <c r="AM162" s="314" t="s">
        <v>5038</v>
      </c>
      <c r="AN162" s="302"/>
      <c r="AO162" s="314" t="s">
        <v>5039</v>
      </c>
      <c r="AP162" s="302"/>
      <c r="AQ162" s="302" t="str">
        <f>IFERROR(__xludf.DUMMYFUNCTION("IF(IFERROR(VLOOKUP(A162, IMPORTRANGE(""https://docs.google.com/spreadsheets/d/1eazy315Oas8TkAoTsdzUl6gNf3VsnwZeSo-bRfkZzOs"", ""工作表1!A:B""), 2, FALSE), """") &lt;&gt; """", ""有縮圖"", ""無縮圖"")"),"有縮圖")</f>
        <v>有縮圖</v>
      </c>
      <c r="AR162" s="302"/>
    </row>
    <row r="163" hidden="1">
      <c r="A163" s="301" t="s">
        <v>488</v>
      </c>
      <c r="B163" s="302"/>
      <c r="C163" s="304"/>
      <c r="D163" s="303" t="s">
        <v>2648</v>
      </c>
      <c r="E163" s="303" t="s">
        <v>3750</v>
      </c>
      <c r="F163" s="305" t="s">
        <v>140</v>
      </c>
      <c r="G163" s="110" t="s">
        <v>4942</v>
      </c>
      <c r="H163" s="305" t="s">
        <v>34</v>
      </c>
      <c r="I163" s="305" t="s">
        <v>108</v>
      </c>
      <c r="J163" s="301" t="s">
        <v>5041</v>
      </c>
      <c r="K163" s="309"/>
      <c r="L163" s="310" t="b">
        <v>1</v>
      </c>
      <c r="M163" s="311" t="b">
        <v>1</v>
      </c>
      <c r="N163" s="311" t="b">
        <v>0</v>
      </c>
      <c r="O163" s="316" t="b">
        <v>1</v>
      </c>
      <c r="P163" s="302"/>
      <c r="Q163" s="309" t="str">
        <f t="array" ref="Q163">IFERROR(INDEX('印量調查區'!G:G, MATCH(A163, '印量調查區'!A:A, 0)), "")</f>
        <v/>
      </c>
      <c r="R163" s="313" t="s">
        <v>493</v>
      </c>
      <c r="S163" s="302"/>
      <c r="T163" s="302"/>
      <c r="U163" s="302"/>
      <c r="V163" s="313" t="s">
        <v>494</v>
      </c>
      <c r="W163" s="302"/>
      <c r="X163" s="302"/>
      <c r="Y163" s="302"/>
      <c r="Z163" s="302"/>
      <c r="AA163" s="302"/>
      <c r="AB163" s="302"/>
      <c r="AC163" s="302"/>
      <c r="AD163" s="313" t="s">
        <v>495</v>
      </c>
      <c r="AE163" s="313" t="s">
        <v>500</v>
      </c>
      <c r="AF163" s="302"/>
      <c r="AG163" s="302"/>
      <c r="AH163" s="302"/>
      <c r="AI163" s="302"/>
      <c r="AJ163" s="302"/>
      <c r="AK163" s="313" t="s">
        <v>503</v>
      </c>
      <c r="AL163" s="302"/>
      <c r="AM163" s="314" t="s">
        <v>5044</v>
      </c>
      <c r="AN163" s="302"/>
      <c r="AO163" s="314" t="s">
        <v>5046</v>
      </c>
      <c r="AP163" s="302"/>
      <c r="AQ163" s="302" t="str">
        <f>IFERROR(__xludf.DUMMYFUNCTION("IF(IFERROR(VLOOKUP(A163, IMPORTRANGE(""https://docs.google.com/spreadsheets/d/1eazy315Oas8TkAoTsdzUl6gNf3VsnwZeSo-bRfkZzOs"", ""工作表1!A:B""), 2, FALSE), """") &lt;&gt; """", ""有縮圖"", ""無縮圖"")"),"無縮圖")</f>
        <v>無縮圖</v>
      </c>
      <c r="AR163" s="302"/>
    </row>
    <row r="164" hidden="1">
      <c r="A164" s="301" t="s">
        <v>1395</v>
      </c>
      <c r="B164" s="301" t="s">
        <v>5047</v>
      </c>
      <c r="C164" s="304"/>
      <c r="D164" s="303" t="s">
        <v>2633</v>
      </c>
      <c r="E164" s="303" t="s">
        <v>3744</v>
      </c>
      <c r="F164" s="305" t="s">
        <v>140</v>
      </c>
      <c r="G164" s="317" t="s">
        <v>4942</v>
      </c>
      <c r="H164" s="305" t="s">
        <v>47</v>
      </c>
      <c r="I164" s="305" t="s">
        <v>108</v>
      </c>
      <c r="J164" s="301" t="s">
        <v>5048</v>
      </c>
      <c r="K164" s="309"/>
      <c r="L164" s="310" t="b">
        <v>1</v>
      </c>
      <c r="M164" s="311" t="b">
        <v>1</v>
      </c>
      <c r="N164" s="311" t="b">
        <v>0</v>
      </c>
      <c r="O164" s="311" t="b">
        <v>1</v>
      </c>
      <c r="P164" s="302"/>
      <c r="Q164" s="309" t="str">
        <f t="array" ref="Q164">IFERROR(INDEX('印量調查區'!G:G, MATCH(A164, '印量調查區'!A:A, 0)), "")</f>
        <v/>
      </c>
      <c r="R164" s="313" t="s">
        <v>5050</v>
      </c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13" t="s">
        <v>5051</v>
      </c>
      <c r="AD164" s="302"/>
      <c r="AE164" s="302"/>
      <c r="AF164" s="302"/>
      <c r="AG164" s="302"/>
      <c r="AH164" s="302"/>
      <c r="AI164" s="302"/>
      <c r="AJ164" s="302"/>
      <c r="AK164" s="302"/>
      <c r="AL164" s="302"/>
      <c r="AM164" s="314" t="s">
        <v>5053</v>
      </c>
      <c r="AN164" s="314" t="s">
        <v>5054</v>
      </c>
      <c r="AO164" s="314" t="s">
        <v>5055</v>
      </c>
      <c r="AP164" s="302"/>
      <c r="AQ164" s="302" t="str">
        <f>IFERROR(__xludf.DUMMYFUNCTION("IF(IFERROR(VLOOKUP(A164, IMPORTRANGE(""https://docs.google.com/spreadsheets/d/1eazy315Oas8TkAoTsdzUl6gNf3VsnwZeSo-bRfkZzOs"", ""工作表1!A:B""), 2, FALSE), """") &lt;&gt; """", ""有縮圖"", ""無縮圖"")"),"無縮圖")</f>
        <v>無縮圖</v>
      </c>
      <c r="AR164" s="302"/>
    </row>
    <row r="165" hidden="1">
      <c r="A165" s="301" t="s">
        <v>1561</v>
      </c>
      <c r="B165" s="301" t="s">
        <v>5057</v>
      </c>
      <c r="C165" s="304"/>
      <c r="D165" s="304"/>
      <c r="E165" s="303" t="s">
        <v>2618</v>
      </c>
      <c r="F165" s="305" t="s">
        <v>140</v>
      </c>
      <c r="G165" s="317" t="s">
        <v>4942</v>
      </c>
      <c r="H165" s="302"/>
      <c r="I165" s="305" t="s">
        <v>108</v>
      </c>
      <c r="J165" s="301" t="s">
        <v>3248</v>
      </c>
      <c r="K165" s="309"/>
      <c r="L165" s="310" t="b">
        <v>1</v>
      </c>
      <c r="M165" s="311" t="b">
        <v>1</v>
      </c>
      <c r="N165" s="311" t="b">
        <v>0</v>
      </c>
      <c r="O165" s="316" t="b">
        <v>1</v>
      </c>
      <c r="P165" s="302"/>
      <c r="Q165" s="309" t="str">
        <f t="array" ref="Q165">IFERROR(INDEX('印量調查區'!G:G, MATCH(A165, '印量調查區'!A:A, 0)), "")</f>
        <v/>
      </c>
      <c r="R165" s="313" t="s">
        <v>5059</v>
      </c>
      <c r="S165" s="302"/>
      <c r="T165" s="313" t="s">
        <v>5060</v>
      </c>
      <c r="U165" s="302"/>
      <c r="V165" s="313" t="s">
        <v>5061</v>
      </c>
      <c r="W165" s="302"/>
      <c r="X165" s="302"/>
      <c r="Y165" s="302"/>
      <c r="Z165" s="302"/>
      <c r="AA165" s="302"/>
      <c r="AB165" s="302"/>
      <c r="AC165" s="313" t="s">
        <v>5063</v>
      </c>
      <c r="AD165" s="313" t="s">
        <v>5064</v>
      </c>
      <c r="AE165" s="302"/>
      <c r="AF165" s="302"/>
      <c r="AG165" s="302"/>
      <c r="AH165" s="302"/>
      <c r="AI165" s="302"/>
      <c r="AJ165" s="302"/>
      <c r="AK165" s="313" t="s">
        <v>5065</v>
      </c>
      <c r="AL165" s="302"/>
      <c r="AM165" s="314" t="s">
        <v>5066</v>
      </c>
      <c r="AN165" s="302"/>
      <c r="AO165" s="324" t="s">
        <v>5069</v>
      </c>
      <c r="AP165" s="302"/>
      <c r="AQ165" s="302" t="str">
        <f>IFERROR(__xludf.DUMMYFUNCTION("IF(IFERROR(VLOOKUP(A165, IMPORTRANGE(""https://docs.google.com/spreadsheets/d/1eazy315Oas8TkAoTsdzUl6gNf3VsnwZeSo-bRfkZzOs"", ""工作表1!A:B""), 2, FALSE), """") &lt;&gt; """", ""有縮圖"", ""無縮圖"")"),"無縮圖")</f>
        <v>無縮圖</v>
      </c>
      <c r="AR165" s="302"/>
    </row>
    <row r="166" hidden="1">
      <c r="A166" s="301" t="s">
        <v>1823</v>
      </c>
      <c r="B166" s="302"/>
      <c r="C166" s="303" t="s">
        <v>2622</v>
      </c>
      <c r="D166" s="304"/>
      <c r="E166" s="303" t="s">
        <v>3281</v>
      </c>
      <c r="F166" s="305" t="s">
        <v>140</v>
      </c>
      <c r="G166" s="110" t="s">
        <v>4942</v>
      </c>
      <c r="H166" s="305" t="s">
        <v>34</v>
      </c>
      <c r="I166" s="305" t="s">
        <v>108</v>
      </c>
      <c r="J166" s="301" t="s">
        <v>5071</v>
      </c>
      <c r="K166" s="309"/>
      <c r="L166" s="310" t="b">
        <v>1</v>
      </c>
      <c r="M166" s="311" t="b">
        <v>1</v>
      </c>
      <c r="N166" s="316" t="b">
        <v>0</v>
      </c>
      <c r="O166" s="311" t="b">
        <v>1</v>
      </c>
      <c r="P166" s="302"/>
      <c r="Q166" s="309" t="str">
        <f t="array" ref="Q166">IFERROR(INDEX('印量調查區'!G:G, MATCH(A166, '印量調查區'!A:A, 0)), "")</f>
        <v/>
      </c>
      <c r="R166" s="314" t="s">
        <v>5072</v>
      </c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  <c r="AD166" s="314" t="s">
        <v>5074</v>
      </c>
      <c r="AE166" s="302"/>
      <c r="AF166" s="302"/>
      <c r="AG166" s="302"/>
      <c r="AH166" s="302"/>
      <c r="AI166" s="302"/>
      <c r="AJ166" s="302"/>
      <c r="AK166" s="302"/>
      <c r="AL166" s="302"/>
      <c r="AM166" s="302"/>
      <c r="AN166" s="314" t="s">
        <v>5075</v>
      </c>
      <c r="AO166" s="314" t="s">
        <v>5076</v>
      </c>
      <c r="AP166" s="302"/>
      <c r="AQ166" s="302" t="str">
        <f>IFERROR(__xludf.DUMMYFUNCTION("IF(IFERROR(VLOOKUP(A166, IMPORTRANGE(""https://docs.google.com/spreadsheets/d/1eazy315Oas8TkAoTsdzUl6gNf3VsnwZeSo-bRfkZzOs"", ""工作表1!A:B""), 2, FALSE), """") &lt;&gt; """", ""有縮圖"", ""無縮圖"")"),"無縮圖")</f>
        <v>無縮圖</v>
      </c>
      <c r="AR166" s="302"/>
    </row>
    <row r="167" hidden="1">
      <c r="A167" s="301" t="s">
        <v>5077</v>
      </c>
      <c r="B167" s="301" t="s">
        <v>5078</v>
      </c>
      <c r="C167" s="304"/>
      <c r="D167" s="304"/>
      <c r="E167" s="303" t="s">
        <v>772</v>
      </c>
      <c r="F167" s="305" t="s">
        <v>140</v>
      </c>
      <c r="G167" s="110" t="s">
        <v>4942</v>
      </c>
      <c r="H167" s="305" t="s">
        <v>47</v>
      </c>
      <c r="I167" s="305" t="s">
        <v>108</v>
      </c>
      <c r="J167" s="301" t="s">
        <v>5079</v>
      </c>
      <c r="K167" s="309"/>
      <c r="L167" s="310" t="b">
        <v>1</v>
      </c>
      <c r="M167" s="311" t="b">
        <v>1</v>
      </c>
      <c r="N167" s="316" t="b">
        <v>0</v>
      </c>
      <c r="O167" s="311" t="b">
        <v>1</v>
      </c>
      <c r="P167" s="302"/>
      <c r="Q167" s="309" t="str">
        <f t="array" ref="Q167">IFERROR(INDEX('印量調查區'!G:G, MATCH(A167, '印量調查區'!A:A, 0)), "")</f>
        <v/>
      </c>
      <c r="R167" s="313" t="s">
        <v>5080</v>
      </c>
      <c r="S167" s="302"/>
      <c r="T167" s="302"/>
      <c r="U167" s="302"/>
      <c r="V167" s="313" t="s">
        <v>5081</v>
      </c>
      <c r="W167" s="302"/>
      <c r="X167" s="302"/>
      <c r="Y167" s="302"/>
      <c r="Z167" s="302"/>
      <c r="AA167" s="302"/>
      <c r="AB167" s="302"/>
      <c r="AC167" s="302"/>
      <c r="AD167" s="313" t="s">
        <v>5082</v>
      </c>
      <c r="AE167" s="302"/>
      <c r="AF167" s="302"/>
      <c r="AG167" s="302"/>
      <c r="AH167" s="302"/>
      <c r="AI167" s="302"/>
      <c r="AJ167" s="302"/>
      <c r="AK167" s="313" t="s">
        <v>5083</v>
      </c>
      <c r="AL167" s="302"/>
      <c r="AM167" s="302"/>
      <c r="AN167" s="314" t="s">
        <v>5084</v>
      </c>
      <c r="AO167" s="302"/>
      <c r="AP167" s="302"/>
      <c r="AQ167" s="302" t="str">
        <f>IFERROR(__xludf.DUMMYFUNCTION("IF(IFERROR(VLOOKUP(A167, IMPORTRANGE(""https://docs.google.com/spreadsheets/d/1eazy315Oas8TkAoTsdzUl6gNf3VsnwZeSo-bRfkZzOs"", ""工作表1!A:B""), 2, FALSE), """") &lt;&gt; """", ""有縮圖"", ""無縮圖"")"),"無縮圖")</f>
        <v>無縮圖</v>
      </c>
      <c r="AR167" s="302"/>
    </row>
    <row r="168">
      <c r="A168" s="301" t="s">
        <v>651</v>
      </c>
      <c r="B168" s="302"/>
      <c r="C168" s="304"/>
      <c r="D168" s="303" t="s">
        <v>2678</v>
      </c>
      <c r="E168" s="303" t="s">
        <v>2678</v>
      </c>
      <c r="F168" s="305" t="s">
        <v>2088</v>
      </c>
      <c r="G168" s="317" t="s">
        <v>4942</v>
      </c>
      <c r="H168" s="305" t="s">
        <v>35</v>
      </c>
      <c r="I168" s="305" t="s">
        <v>108</v>
      </c>
      <c r="J168" s="301" t="s">
        <v>5085</v>
      </c>
      <c r="K168" s="309"/>
      <c r="L168" s="310" t="b">
        <v>1</v>
      </c>
      <c r="M168" s="311" t="b">
        <v>1</v>
      </c>
      <c r="N168" s="316" t="b">
        <v>1</v>
      </c>
      <c r="O168" s="311" t="b">
        <v>0</v>
      </c>
      <c r="P168" s="302"/>
      <c r="Q168" s="309" t="str">
        <f t="array" ref="Q168">IFERROR(INDEX('印量調查區'!G:G, MATCH(A168, '印量調查區'!A:A, 0)), "")</f>
        <v/>
      </c>
      <c r="R168" s="302"/>
      <c r="S168" s="302"/>
      <c r="T168" s="302"/>
      <c r="U168" s="302"/>
      <c r="V168" s="314" t="s">
        <v>5087</v>
      </c>
      <c r="W168" s="302"/>
      <c r="X168" s="302"/>
      <c r="Y168" s="302"/>
      <c r="Z168" s="302"/>
      <c r="AA168" s="302"/>
      <c r="AB168" s="302"/>
      <c r="AC168" s="302"/>
      <c r="AD168" s="302"/>
      <c r="AE168" s="314" t="s">
        <v>5088</v>
      </c>
      <c r="AF168" s="302"/>
      <c r="AG168" s="302"/>
      <c r="AH168" s="302"/>
      <c r="AI168" s="302"/>
      <c r="AJ168" s="302"/>
      <c r="AK168" s="314" t="s">
        <v>5090</v>
      </c>
      <c r="AL168" s="302"/>
      <c r="AM168" s="302"/>
      <c r="AN168" s="314" t="s">
        <v>5091</v>
      </c>
      <c r="AO168" s="302"/>
      <c r="AP168" s="302"/>
      <c r="AQ168" s="302" t="str">
        <f>IFERROR(__xludf.DUMMYFUNCTION("IF(IFERROR(VLOOKUP(A168, IMPORTRANGE(""https://docs.google.com/spreadsheets/d/1eazy315Oas8TkAoTsdzUl6gNf3VsnwZeSo-bRfkZzOs"", ""工作表1!A:B""), 2, FALSE), """") &lt;&gt; """", ""有縮圖"", ""無縮圖"")"),"無縮圖")</f>
        <v>無縮圖</v>
      </c>
      <c r="AR168" s="302"/>
    </row>
    <row r="169" hidden="1">
      <c r="A169" s="301" t="s">
        <v>5094</v>
      </c>
      <c r="B169" s="302"/>
      <c r="C169" s="303" t="s">
        <v>2858</v>
      </c>
      <c r="D169" s="303" t="s">
        <v>2858</v>
      </c>
      <c r="E169" s="303" t="s">
        <v>2858</v>
      </c>
      <c r="F169" s="305" t="s">
        <v>5095</v>
      </c>
      <c r="G169" s="317" t="s">
        <v>4942</v>
      </c>
      <c r="H169" s="305" t="s">
        <v>47</v>
      </c>
      <c r="I169" s="305" t="s">
        <v>367</v>
      </c>
      <c r="J169" s="301" t="s">
        <v>5097</v>
      </c>
      <c r="K169" s="309"/>
      <c r="L169" s="310" t="b">
        <v>1</v>
      </c>
      <c r="M169" s="311" t="b">
        <v>1</v>
      </c>
      <c r="N169" s="316" t="b">
        <v>0</v>
      </c>
      <c r="O169" s="311" t="b">
        <v>1</v>
      </c>
      <c r="P169" s="302"/>
      <c r="Q169" s="309" t="str">
        <f t="array" ref="Q169">IFERROR(INDEX('印量調查區'!G:G, MATCH(A169, '印量調查區'!A:A, 0)), "")</f>
        <v/>
      </c>
      <c r="R169" s="313" t="s">
        <v>5099</v>
      </c>
      <c r="S169" s="302"/>
      <c r="T169" s="302"/>
      <c r="U169" s="302"/>
      <c r="V169" s="313" t="s">
        <v>5100</v>
      </c>
      <c r="W169" s="302"/>
      <c r="X169" s="302"/>
      <c r="Y169" s="302"/>
      <c r="Z169" s="302"/>
      <c r="AA169" s="302"/>
      <c r="AB169" s="302"/>
      <c r="AC169" s="302"/>
      <c r="AD169" s="313" t="s">
        <v>5102</v>
      </c>
      <c r="AE169" s="302"/>
      <c r="AF169" s="302"/>
      <c r="AG169" s="302"/>
      <c r="AH169" s="302"/>
      <c r="AI169" s="302"/>
      <c r="AJ169" s="302"/>
      <c r="AK169" s="302"/>
      <c r="AL169" s="302"/>
      <c r="AM169" s="302"/>
      <c r="AN169" s="314" t="s">
        <v>5103</v>
      </c>
      <c r="AO169" s="314" t="s">
        <v>5105</v>
      </c>
      <c r="AP169" s="302"/>
      <c r="AQ169" s="302" t="str">
        <f>IFERROR(__xludf.DUMMYFUNCTION("IF(IFERROR(VLOOKUP(A169, IMPORTRANGE(""https://docs.google.com/spreadsheets/d/1eazy315Oas8TkAoTsdzUl6gNf3VsnwZeSo-bRfkZzOs"", ""工作表1!A:B""), 2, FALSE), """") &lt;&gt; """", ""有縮圖"", ""無縮圖"")"),"無縮圖")</f>
        <v>無縮圖</v>
      </c>
      <c r="AR169" s="302"/>
    </row>
    <row r="170" hidden="1">
      <c r="A170" s="301" t="s">
        <v>1046</v>
      </c>
      <c r="B170" s="302"/>
      <c r="C170" s="303" t="s">
        <v>5106</v>
      </c>
      <c r="D170" s="303" t="s">
        <v>3346</v>
      </c>
      <c r="E170" s="304"/>
      <c r="F170" s="305" t="s">
        <v>2088</v>
      </c>
      <c r="G170" s="110" t="s">
        <v>4942</v>
      </c>
      <c r="H170" s="305" t="s">
        <v>47</v>
      </c>
      <c r="I170" s="305" t="s">
        <v>108</v>
      </c>
      <c r="J170" s="301" t="s">
        <v>5109</v>
      </c>
      <c r="K170" s="309"/>
      <c r="L170" s="310" t="b">
        <v>1</v>
      </c>
      <c r="M170" s="311" t="b">
        <v>1</v>
      </c>
      <c r="N170" s="316" t="b">
        <v>1</v>
      </c>
      <c r="O170" s="311" t="b">
        <v>1</v>
      </c>
      <c r="P170" s="302"/>
      <c r="Q170" s="309" t="str">
        <f t="array" ref="Q170">IFERROR(INDEX('印量調查區'!G:G, MATCH(A170, '印量調查區'!A:A, 0)), "")</f>
        <v/>
      </c>
      <c r="R170" s="313" t="s">
        <v>5110</v>
      </c>
      <c r="S170" s="302"/>
      <c r="T170" s="302"/>
      <c r="U170" s="302"/>
      <c r="V170" s="313" t="s">
        <v>5111</v>
      </c>
      <c r="W170" s="313" t="s">
        <v>5112</v>
      </c>
      <c r="X170" s="302"/>
      <c r="Y170" s="302"/>
      <c r="Z170" s="302"/>
      <c r="AA170" s="313" t="s">
        <v>5113</v>
      </c>
      <c r="AB170" s="302"/>
      <c r="AC170" s="302"/>
      <c r="AD170" s="313" t="s">
        <v>5114</v>
      </c>
      <c r="AE170" s="313" t="s">
        <v>5115</v>
      </c>
      <c r="AF170" s="302"/>
      <c r="AG170" s="302"/>
      <c r="AH170" s="302"/>
      <c r="AI170" s="302"/>
      <c r="AJ170" s="313" t="s">
        <v>5116</v>
      </c>
      <c r="AK170" s="313" t="s">
        <v>5117</v>
      </c>
      <c r="AL170" s="302"/>
      <c r="AM170" s="302"/>
      <c r="AN170" s="314" t="s">
        <v>5118</v>
      </c>
      <c r="AO170" s="302"/>
      <c r="AP170" s="302"/>
      <c r="AQ170" s="302" t="str">
        <f>IFERROR(__xludf.DUMMYFUNCTION("IF(IFERROR(VLOOKUP(A170, IMPORTRANGE(""https://docs.google.com/spreadsheets/d/1eazy315Oas8TkAoTsdzUl6gNf3VsnwZeSo-bRfkZzOs"", ""工作表1!A:B""), 2, FALSE), """") &lt;&gt; """", ""有縮圖"", ""無縮圖"")"),"無縮圖")</f>
        <v>無縮圖</v>
      </c>
      <c r="AR170" s="302"/>
    </row>
    <row r="171" hidden="1">
      <c r="A171" s="301" t="s">
        <v>1512</v>
      </c>
      <c r="B171" s="302"/>
      <c r="C171" s="303" t="s">
        <v>1981</v>
      </c>
      <c r="D171" s="303" t="s">
        <v>5119</v>
      </c>
      <c r="E171" s="303" t="s">
        <v>1981</v>
      </c>
      <c r="F171" s="305" t="s">
        <v>2329</v>
      </c>
      <c r="G171" s="317" t="s">
        <v>4942</v>
      </c>
      <c r="H171" s="305" t="s">
        <v>47</v>
      </c>
      <c r="I171" s="305" t="s">
        <v>108</v>
      </c>
      <c r="J171" s="301" t="s">
        <v>3248</v>
      </c>
      <c r="K171" s="309"/>
      <c r="L171" s="310" t="b">
        <v>1</v>
      </c>
      <c r="M171" s="311" t="b">
        <v>1</v>
      </c>
      <c r="N171" s="311" t="b">
        <v>1</v>
      </c>
      <c r="O171" s="316" t="b">
        <v>1</v>
      </c>
      <c r="P171" s="302"/>
      <c r="Q171" s="309" t="str">
        <f t="array" ref="Q171">IFERROR(INDEX('印量調查區'!G:G, MATCH(A171, '印量調查區'!A:A, 0)), "")</f>
        <v/>
      </c>
      <c r="R171" s="313" t="s">
        <v>5121</v>
      </c>
      <c r="S171" s="302"/>
      <c r="T171" s="302"/>
      <c r="U171" s="302"/>
      <c r="V171" s="313" t="s">
        <v>5122</v>
      </c>
      <c r="W171" s="302"/>
      <c r="X171" s="302"/>
      <c r="Y171" s="302"/>
      <c r="Z171" s="302"/>
      <c r="AA171" s="302"/>
      <c r="AB171" s="302"/>
      <c r="AC171" s="313" t="s">
        <v>5124</v>
      </c>
      <c r="AD171" s="302"/>
      <c r="AE171" s="302"/>
      <c r="AF171" s="302"/>
      <c r="AG171" s="302"/>
      <c r="AH171" s="302"/>
      <c r="AI171" s="302"/>
      <c r="AJ171" s="302"/>
      <c r="AK171" s="302"/>
      <c r="AL171" s="302"/>
      <c r="AM171" s="314" t="s">
        <v>5125</v>
      </c>
      <c r="AN171" s="302"/>
      <c r="AO171" s="302"/>
      <c r="AP171" s="302"/>
      <c r="AQ171" s="302" t="str">
        <f>IFERROR(__xludf.DUMMYFUNCTION("IF(IFERROR(VLOOKUP(A171, IMPORTRANGE(""https://docs.google.com/spreadsheets/d/1eazy315Oas8TkAoTsdzUl6gNf3VsnwZeSo-bRfkZzOs"", ""工作表1!A:B""), 2, FALSE), """") &lt;&gt; """", ""有縮圖"", ""無縮圖"")"),"無縮圖")</f>
        <v>無縮圖</v>
      </c>
      <c r="AR171" s="302"/>
    </row>
    <row r="172" hidden="1">
      <c r="A172" s="301" t="s">
        <v>5126</v>
      </c>
      <c r="B172" s="302"/>
      <c r="C172" s="304"/>
      <c r="D172" s="304"/>
      <c r="E172" s="303" t="s">
        <v>2845</v>
      </c>
      <c r="F172" s="305" t="s">
        <v>5127</v>
      </c>
      <c r="G172" s="110" t="s">
        <v>4942</v>
      </c>
      <c r="H172" s="305" t="s">
        <v>34</v>
      </c>
      <c r="I172" s="305" t="s">
        <v>108</v>
      </c>
      <c r="J172" s="301" t="s">
        <v>5128</v>
      </c>
      <c r="K172" s="309"/>
      <c r="L172" s="310" t="b">
        <v>1</v>
      </c>
      <c r="M172" s="311" t="b">
        <v>1</v>
      </c>
      <c r="N172" s="316" t="b">
        <v>1</v>
      </c>
      <c r="O172" s="311" t="b">
        <v>0</v>
      </c>
      <c r="P172" s="313" t="s">
        <v>410</v>
      </c>
      <c r="Q172" s="309" t="str">
        <f t="array" ref="Q172">IFERROR(INDEX('印量調查區'!G:G, MATCH(A172, '印量調查區'!A:A, 0)), "")</f>
        <v/>
      </c>
      <c r="R172" s="314" t="s">
        <v>5130</v>
      </c>
      <c r="S172" s="302"/>
      <c r="T172" s="302"/>
      <c r="U172" s="302"/>
      <c r="V172" s="314" t="s">
        <v>5131</v>
      </c>
      <c r="W172" s="314" t="s">
        <v>5132</v>
      </c>
      <c r="X172" s="302"/>
      <c r="Y172" s="314" t="s">
        <v>5133</v>
      </c>
      <c r="Z172" s="302"/>
      <c r="AA172" s="302"/>
      <c r="AB172" s="302"/>
      <c r="AC172" s="314" t="s">
        <v>5134</v>
      </c>
      <c r="AD172" s="314" t="s">
        <v>5139</v>
      </c>
      <c r="AE172" s="314" t="s">
        <v>5141</v>
      </c>
      <c r="AF172" s="314" t="s">
        <v>5142</v>
      </c>
      <c r="AG172" s="302"/>
      <c r="AH172" s="302"/>
      <c r="AI172" s="302"/>
      <c r="AJ172" s="302"/>
      <c r="AK172" s="314" t="s">
        <v>5143</v>
      </c>
      <c r="AL172" s="302"/>
      <c r="AM172" s="302"/>
      <c r="AN172" s="314" t="s">
        <v>5144</v>
      </c>
      <c r="AO172" s="302"/>
      <c r="AP172" s="302"/>
      <c r="AQ172" s="302" t="str">
        <f>IFERROR(__xludf.DUMMYFUNCTION("IF(IFERROR(VLOOKUP(A172, IMPORTRANGE(""https://docs.google.com/spreadsheets/d/1eazy315Oas8TkAoTsdzUl6gNf3VsnwZeSo-bRfkZzOs"", ""工作表1!A:B""), 2, FALSE), """") &lt;&gt; """", ""有縮圖"", ""無縮圖"")"),"無縮圖")</f>
        <v>無縮圖</v>
      </c>
      <c r="AR172" s="302"/>
    </row>
    <row r="173" hidden="1">
      <c r="A173" s="301" t="s">
        <v>5145</v>
      </c>
      <c r="B173" s="301" t="s">
        <v>5146</v>
      </c>
      <c r="C173" s="303" t="s">
        <v>5147</v>
      </c>
      <c r="D173" s="303" t="s">
        <v>5148</v>
      </c>
      <c r="E173" s="304"/>
      <c r="F173" s="305" t="s">
        <v>227</v>
      </c>
      <c r="G173" s="317" t="s">
        <v>5149</v>
      </c>
      <c r="H173" s="305" t="s">
        <v>34</v>
      </c>
      <c r="I173" s="305" t="s">
        <v>108</v>
      </c>
      <c r="J173" s="301" t="s">
        <v>5150</v>
      </c>
      <c r="K173" s="309"/>
      <c r="L173" s="310" t="b">
        <v>1</v>
      </c>
      <c r="M173" s="311" t="b">
        <v>1</v>
      </c>
      <c r="N173" s="311" t="b">
        <v>1</v>
      </c>
      <c r="O173" s="311" t="b">
        <v>0</v>
      </c>
      <c r="P173" s="302"/>
      <c r="Q173" s="309" t="str">
        <f t="array" ref="Q173">IFERROR(INDEX('印量調查區'!G:G, MATCH(A173, '印量調查區'!A:A, 0)), "")</f>
        <v/>
      </c>
      <c r="R173" s="313" t="s">
        <v>5152</v>
      </c>
      <c r="S173" s="302"/>
      <c r="T173" s="302"/>
      <c r="U173" s="302"/>
      <c r="V173" s="313" t="s">
        <v>5153</v>
      </c>
      <c r="W173" s="302"/>
      <c r="X173" s="302"/>
      <c r="Y173" s="302"/>
      <c r="Z173" s="302"/>
      <c r="AA173" s="302"/>
      <c r="AB173" s="302"/>
      <c r="AC173" s="302"/>
      <c r="AD173" s="313" t="s">
        <v>5155</v>
      </c>
      <c r="AE173" s="313" t="s">
        <v>5156</v>
      </c>
      <c r="AF173" s="302"/>
      <c r="AG173" s="302"/>
      <c r="AH173" s="302"/>
      <c r="AI173" s="302"/>
      <c r="AJ173" s="302"/>
      <c r="AK173" s="313" t="s">
        <v>5157</v>
      </c>
      <c r="AL173" s="302"/>
      <c r="AM173" s="314" t="s">
        <v>5158</v>
      </c>
      <c r="AN173" s="314" t="s">
        <v>5160</v>
      </c>
      <c r="AO173" s="314" t="s">
        <v>5157</v>
      </c>
      <c r="AP173" s="302"/>
      <c r="AQ173" s="302" t="str">
        <f>IFERROR(__xludf.DUMMYFUNCTION("IF(IFERROR(VLOOKUP(A173, IMPORTRANGE(""https://docs.google.com/spreadsheets/d/1eazy315Oas8TkAoTsdzUl6gNf3VsnwZeSo-bRfkZzOs"", ""工作表1!A:B""), 2, FALSE), """") &lt;&gt; """", ""有縮圖"", ""無縮圖"")"),"無縮圖")</f>
        <v>無縮圖</v>
      </c>
      <c r="AR173" s="302"/>
    </row>
    <row r="174" hidden="1">
      <c r="A174" s="301" t="s">
        <v>1138</v>
      </c>
      <c r="B174" s="301" t="s">
        <v>2152</v>
      </c>
      <c r="C174" s="304"/>
      <c r="D174" s="304"/>
      <c r="E174" s="303" t="s">
        <v>5162</v>
      </c>
      <c r="F174" s="305" t="s">
        <v>144</v>
      </c>
      <c r="G174" s="110" t="s">
        <v>5149</v>
      </c>
      <c r="H174" s="305" t="s">
        <v>34</v>
      </c>
      <c r="I174" s="305" t="s">
        <v>108</v>
      </c>
      <c r="J174" s="301" t="s">
        <v>5163</v>
      </c>
      <c r="K174" s="309"/>
      <c r="L174" s="310" t="b">
        <v>1</v>
      </c>
      <c r="M174" s="311" t="b">
        <v>1</v>
      </c>
      <c r="N174" s="311" t="b">
        <v>1</v>
      </c>
      <c r="O174" s="311" t="b">
        <v>1</v>
      </c>
      <c r="P174" s="302"/>
      <c r="Q174" s="309" t="str">
        <f t="array" ref="Q174">IFERROR(INDEX('印量調查區'!G:G, MATCH(A174, '印量調查區'!A:A, 0)), "")</f>
        <v/>
      </c>
      <c r="R174" s="313" t="s">
        <v>2176</v>
      </c>
      <c r="S174" s="302"/>
      <c r="T174" s="313" t="s">
        <v>2193</v>
      </c>
      <c r="U174" s="302"/>
      <c r="V174" s="313" t="s">
        <v>2202</v>
      </c>
      <c r="W174" s="302"/>
      <c r="X174" s="302"/>
      <c r="Y174" s="313" t="s">
        <v>2210</v>
      </c>
      <c r="Z174" s="302"/>
      <c r="AA174" s="302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13" t="s">
        <v>2226</v>
      </c>
      <c r="AL174" s="302"/>
      <c r="AM174" s="314" t="s">
        <v>5167</v>
      </c>
      <c r="AN174" s="324" t="s">
        <v>5169</v>
      </c>
      <c r="AO174" s="302"/>
      <c r="AP174" s="302"/>
      <c r="AQ174" s="302" t="str">
        <f>IFERROR(__xludf.DUMMYFUNCTION("IF(IFERROR(VLOOKUP(A174, IMPORTRANGE(""https://docs.google.com/spreadsheets/d/1eazy315Oas8TkAoTsdzUl6gNf3VsnwZeSo-bRfkZzOs"", ""工作表1!A:B""), 2, FALSE), """") &lt;&gt; """", ""有縮圖"", ""無縮圖"")"),"無縮圖")</f>
        <v>無縮圖</v>
      </c>
      <c r="AR174" s="302"/>
    </row>
    <row r="175" hidden="1">
      <c r="A175" s="301" t="s">
        <v>5172</v>
      </c>
      <c r="B175" s="301" t="s">
        <v>5173</v>
      </c>
      <c r="C175" s="303" t="s">
        <v>3771</v>
      </c>
      <c r="D175" s="303" t="s">
        <v>3771</v>
      </c>
      <c r="E175" s="304"/>
      <c r="F175" s="305" t="s">
        <v>140</v>
      </c>
      <c r="G175" s="317" t="s">
        <v>5174</v>
      </c>
      <c r="H175" s="302"/>
      <c r="I175" s="305" t="s">
        <v>108</v>
      </c>
      <c r="J175" s="301" t="s">
        <v>5175</v>
      </c>
      <c r="K175" s="309"/>
      <c r="L175" s="310" t="b">
        <v>1</v>
      </c>
      <c r="M175" s="311" t="b">
        <v>1</v>
      </c>
      <c r="N175" s="311" t="b">
        <v>0</v>
      </c>
      <c r="O175" s="316" t="b">
        <v>1</v>
      </c>
      <c r="P175" s="302"/>
      <c r="Q175" s="309" t="str">
        <f t="array" ref="Q175">IFERROR(INDEX('印量調查區'!G:G, MATCH(A175, '印量調查區'!A:A, 0)), "")</f>
        <v/>
      </c>
      <c r="R175" s="313" t="s">
        <v>5178</v>
      </c>
      <c r="S175" s="302"/>
      <c r="T175" s="302"/>
      <c r="U175" s="302"/>
      <c r="V175" s="313" t="s">
        <v>5179</v>
      </c>
      <c r="W175" s="302"/>
      <c r="X175" s="302"/>
      <c r="Y175" s="302"/>
      <c r="Z175" s="302"/>
      <c r="AA175" s="302"/>
      <c r="AB175" s="302"/>
      <c r="AC175" s="302"/>
      <c r="AD175" s="313" t="s">
        <v>5180</v>
      </c>
      <c r="AE175" s="302"/>
      <c r="AF175" s="302"/>
      <c r="AG175" s="302"/>
      <c r="AH175" s="302"/>
      <c r="AI175" s="302"/>
      <c r="AJ175" s="302"/>
      <c r="AK175" s="302"/>
      <c r="AL175" s="302"/>
      <c r="AM175" s="314" t="s">
        <v>5182</v>
      </c>
      <c r="AN175" s="302"/>
      <c r="AO175" s="314" t="s">
        <v>5184</v>
      </c>
      <c r="AP175" s="302"/>
      <c r="AQ175" s="302" t="str">
        <f>IFERROR(__xludf.DUMMYFUNCTION("IF(IFERROR(VLOOKUP(A175, IMPORTRANGE(""https://docs.google.com/spreadsheets/d/1eazy315Oas8TkAoTsdzUl6gNf3VsnwZeSo-bRfkZzOs"", ""工作表1!A:B""), 2, FALSE), """") &lt;&gt; """", ""有縮圖"", ""無縮圖"")"),"無縮圖")</f>
        <v>無縮圖</v>
      </c>
      <c r="AR175" s="302"/>
    </row>
    <row r="176" hidden="1">
      <c r="A176" s="301" t="s">
        <v>707</v>
      </c>
      <c r="B176" s="302"/>
      <c r="C176" s="303" t="s">
        <v>5186</v>
      </c>
      <c r="D176" s="304"/>
      <c r="E176" s="304"/>
      <c r="F176" s="305" t="s">
        <v>1536</v>
      </c>
      <c r="G176" s="317" t="s">
        <v>5174</v>
      </c>
      <c r="H176" s="302"/>
      <c r="I176" s="305" t="s">
        <v>108</v>
      </c>
      <c r="J176" s="301" t="s">
        <v>5175</v>
      </c>
      <c r="K176" s="309"/>
      <c r="L176" s="310" t="b">
        <v>1</v>
      </c>
      <c r="M176" s="311" t="b">
        <v>1</v>
      </c>
      <c r="N176" s="311" t="b">
        <v>0</v>
      </c>
      <c r="O176" s="316" t="b">
        <v>1</v>
      </c>
      <c r="P176" s="302"/>
      <c r="Q176" s="309" t="str">
        <f t="array" ref="Q176">IFERROR(INDEX('印量調查區'!G:G, MATCH(A176, '印量調查區'!A:A, 0)), "")</f>
        <v/>
      </c>
      <c r="R176" s="313" t="s">
        <v>5189</v>
      </c>
      <c r="S176" s="302"/>
      <c r="T176" s="302"/>
      <c r="U176" s="302"/>
      <c r="V176" s="313" t="s">
        <v>5190</v>
      </c>
      <c r="W176" s="302"/>
      <c r="X176" s="313" t="s">
        <v>5191</v>
      </c>
      <c r="Y176" s="302"/>
      <c r="Z176" s="302"/>
      <c r="AA176" s="302"/>
      <c r="AB176" s="302"/>
      <c r="AC176" s="302"/>
      <c r="AD176" s="313" t="s">
        <v>5192</v>
      </c>
      <c r="AE176" s="302"/>
      <c r="AF176" s="302"/>
      <c r="AG176" s="302"/>
      <c r="AH176" s="302"/>
      <c r="AI176" s="302"/>
      <c r="AJ176" s="302"/>
      <c r="AK176" s="302"/>
      <c r="AL176" s="302"/>
      <c r="AM176" s="314" t="s">
        <v>5182</v>
      </c>
      <c r="AN176" s="302"/>
      <c r="AO176" s="314" t="s">
        <v>5184</v>
      </c>
      <c r="AP176" s="302"/>
      <c r="AQ176" s="302" t="str">
        <f>IFERROR(__xludf.DUMMYFUNCTION("IF(IFERROR(VLOOKUP(A176, IMPORTRANGE(""https://docs.google.com/spreadsheets/d/1eazy315Oas8TkAoTsdzUl6gNf3VsnwZeSo-bRfkZzOs"", ""工作表1!A:B""), 2, FALSE), """") &lt;&gt; """", ""有縮圖"", ""無縮圖"")"),"無縮圖")</f>
        <v>無縮圖</v>
      </c>
      <c r="AR176" s="302"/>
    </row>
    <row r="177" hidden="1">
      <c r="A177" s="301" t="s">
        <v>5193</v>
      </c>
      <c r="B177" s="302"/>
      <c r="C177" s="303" t="s">
        <v>1388</v>
      </c>
      <c r="D177" s="304"/>
      <c r="E177" s="304"/>
      <c r="F177" s="305" t="s">
        <v>144</v>
      </c>
      <c r="G177" s="110" t="s">
        <v>5194</v>
      </c>
      <c r="H177" s="305" t="s">
        <v>34</v>
      </c>
      <c r="I177" s="305" t="s">
        <v>108</v>
      </c>
      <c r="J177" s="301" t="s">
        <v>5195</v>
      </c>
      <c r="K177" s="309"/>
      <c r="L177" s="310" t="b">
        <v>1</v>
      </c>
      <c r="M177" s="311" t="b">
        <v>1</v>
      </c>
      <c r="N177" s="311" t="b">
        <v>1</v>
      </c>
      <c r="O177" s="311" t="b">
        <v>1</v>
      </c>
      <c r="P177" s="302"/>
      <c r="Q177" s="309" t="str">
        <f t="array" ref="Q177">IFERROR(INDEX('印量調查區'!G:G, MATCH(A177, '印量調查區'!A:A, 0)), "")</f>
        <v/>
      </c>
      <c r="R177" s="313" t="s">
        <v>5197</v>
      </c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2"/>
      <c r="AE177" s="302"/>
      <c r="AF177" s="302"/>
      <c r="AG177" s="302"/>
      <c r="AH177" s="302"/>
      <c r="AI177" s="302"/>
      <c r="AJ177" s="302"/>
      <c r="AK177" s="302"/>
      <c r="AL177" s="302"/>
      <c r="AM177" s="314" t="s">
        <v>5198</v>
      </c>
      <c r="AN177" s="314" t="s">
        <v>5199</v>
      </c>
      <c r="AO177" s="302"/>
      <c r="AP177" s="302"/>
      <c r="AQ177" s="302" t="str">
        <f>IFERROR(__xludf.DUMMYFUNCTION("IF(IFERROR(VLOOKUP(A177, IMPORTRANGE(""https://docs.google.com/spreadsheets/d/1eazy315Oas8TkAoTsdzUl6gNf3VsnwZeSo-bRfkZzOs"", ""工作表1!A:B""), 2, FALSE), """") &lt;&gt; """", ""有縮圖"", ""無縮圖"")"),"無縮圖")</f>
        <v>無縮圖</v>
      </c>
      <c r="AR177" s="302"/>
    </row>
    <row r="178">
      <c r="A178" s="301" t="s">
        <v>5201</v>
      </c>
      <c r="B178" s="302"/>
      <c r="C178" s="304"/>
      <c r="D178" s="303" t="s">
        <v>2705</v>
      </c>
      <c r="E178" s="303" t="s">
        <v>2705</v>
      </c>
      <c r="F178" s="305" t="s">
        <v>5202</v>
      </c>
      <c r="G178" s="110" t="s">
        <v>5203</v>
      </c>
      <c r="H178" s="305" t="s">
        <v>35</v>
      </c>
      <c r="I178" s="305" t="s">
        <v>108</v>
      </c>
      <c r="J178" s="301" t="s">
        <v>5204</v>
      </c>
      <c r="K178" s="309"/>
      <c r="L178" s="310" t="b">
        <v>1</v>
      </c>
      <c r="M178" s="311" t="b">
        <v>1</v>
      </c>
      <c r="N178" s="316" t="b">
        <v>0</v>
      </c>
      <c r="O178" s="311" t="b">
        <v>1</v>
      </c>
      <c r="P178" s="302"/>
      <c r="Q178" s="309" t="str">
        <f t="array" ref="Q178">IFERROR(INDEX('印量調查區'!G:G, MATCH(A178, '印量調查區'!A:A, 0)), "")</f>
        <v/>
      </c>
      <c r="R178" s="302"/>
      <c r="S178" s="302"/>
      <c r="T178" s="302"/>
      <c r="U178" s="302"/>
      <c r="V178" s="313" t="s">
        <v>5206</v>
      </c>
      <c r="W178" s="302"/>
      <c r="X178" s="302"/>
      <c r="Y178" s="302"/>
      <c r="Z178" s="302"/>
      <c r="AA178" s="313" t="s">
        <v>5207</v>
      </c>
      <c r="AB178" s="302"/>
      <c r="AC178" s="313" t="s">
        <v>5208</v>
      </c>
      <c r="AD178" s="313" t="s">
        <v>5209</v>
      </c>
      <c r="AE178" s="302"/>
      <c r="AF178" s="302"/>
      <c r="AG178" s="302"/>
      <c r="AH178" s="302"/>
      <c r="AI178" s="302"/>
      <c r="AJ178" s="302"/>
      <c r="AK178" s="313" t="s">
        <v>5210</v>
      </c>
      <c r="AL178" s="302"/>
      <c r="AM178" s="302"/>
      <c r="AN178" s="314" t="s">
        <v>5211</v>
      </c>
      <c r="AO178" s="302"/>
      <c r="AP178" s="302"/>
      <c r="AQ178" s="302" t="str">
        <f>IFERROR(__xludf.DUMMYFUNCTION("IF(IFERROR(VLOOKUP(A178, IMPORTRANGE(""https://docs.google.com/spreadsheets/d/1eazy315Oas8TkAoTsdzUl6gNf3VsnwZeSo-bRfkZzOs"", ""工作表1!A:B""), 2, FALSE), """") &lt;&gt; """", ""有縮圖"", ""無縮圖"")"),"無縮圖")</f>
        <v>無縮圖</v>
      </c>
      <c r="AR178" s="302"/>
    </row>
    <row r="179" hidden="1">
      <c r="A179" s="301" t="s">
        <v>5213</v>
      </c>
      <c r="B179" s="302"/>
      <c r="C179" s="304"/>
      <c r="D179" s="304"/>
      <c r="E179" s="303" t="s">
        <v>3329</v>
      </c>
      <c r="F179" s="305" t="s">
        <v>140</v>
      </c>
      <c r="G179" s="317" t="s">
        <v>5214</v>
      </c>
      <c r="H179" s="305" t="s">
        <v>47</v>
      </c>
      <c r="I179" s="305" t="s">
        <v>108</v>
      </c>
      <c r="J179" s="301" t="s">
        <v>5215</v>
      </c>
      <c r="K179" s="309"/>
      <c r="L179" s="310" t="b">
        <v>1</v>
      </c>
      <c r="M179" s="311" t="b">
        <v>1</v>
      </c>
      <c r="N179" s="316" t="b">
        <v>1</v>
      </c>
      <c r="O179" s="311" t="b">
        <v>1</v>
      </c>
      <c r="P179" s="313" t="s">
        <v>410</v>
      </c>
      <c r="Q179" s="309" t="str">
        <f t="array" ref="Q179">IFERROR(INDEX('印量調查區'!G:G, MATCH(A179, '印量調查區'!A:A, 0)), "")</f>
        <v/>
      </c>
      <c r="R179" s="314" t="s">
        <v>5220</v>
      </c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  <c r="AD179" s="314" t="s">
        <v>5222</v>
      </c>
      <c r="AE179" s="302"/>
      <c r="AF179" s="302"/>
      <c r="AG179" s="302"/>
      <c r="AH179" s="302"/>
      <c r="AI179" s="302"/>
      <c r="AJ179" s="302"/>
      <c r="AK179" s="302"/>
      <c r="AL179" s="302"/>
      <c r="AM179" s="302"/>
      <c r="AN179" s="314" t="s">
        <v>5224</v>
      </c>
      <c r="AO179" s="302"/>
      <c r="AP179" s="302"/>
      <c r="AQ179" s="302" t="str">
        <f>IFERROR(__xludf.DUMMYFUNCTION("IF(IFERROR(VLOOKUP(A179, IMPORTRANGE(""https://docs.google.com/spreadsheets/d/1eazy315Oas8TkAoTsdzUl6gNf3VsnwZeSo-bRfkZzOs"", ""工作表1!A:B""), 2, FALSE), """") &lt;&gt; """", ""有縮圖"", ""無縮圖"")"),"無縮圖")</f>
        <v>無縮圖</v>
      </c>
      <c r="AR179" s="302"/>
    </row>
    <row r="180">
      <c r="A180" s="301" t="s">
        <v>1951</v>
      </c>
      <c r="B180" s="301" t="s">
        <v>5226</v>
      </c>
      <c r="C180" s="304"/>
      <c r="D180" s="304"/>
      <c r="E180" s="303" t="s">
        <v>3328</v>
      </c>
      <c r="F180" s="305" t="s">
        <v>140</v>
      </c>
      <c r="G180" s="317" t="s">
        <v>5214</v>
      </c>
      <c r="H180" s="305" t="s">
        <v>35</v>
      </c>
      <c r="I180" s="305" t="s">
        <v>3325</v>
      </c>
      <c r="J180" s="301" t="s">
        <v>5215</v>
      </c>
      <c r="K180" s="309"/>
      <c r="L180" s="310" t="b">
        <v>1</v>
      </c>
      <c r="M180" s="311" t="b">
        <v>1</v>
      </c>
      <c r="N180" s="311" t="b">
        <v>1</v>
      </c>
      <c r="O180" s="311" t="b">
        <v>1</v>
      </c>
      <c r="P180" s="302"/>
      <c r="Q180" s="309" t="str">
        <f t="array" ref="Q180">IFERROR(INDEX('印量調查區'!G:G, MATCH(A180, '印量調查區'!A:A, 0)), "")</f>
        <v/>
      </c>
      <c r="R180" s="313" t="s">
        <v>5229</v>
      </c>
      <c r="S180" s="302"/>
      <c r="T180" s="302"/>
      <c r="U180" s="302"/>
      <c r="V180" s="313" t="s">
        <v>5231</v>
      </c>
      <c r="W180" s="302"/>
      <c r="X180" s="302"/>
      <c r="Y180" s="302"/>
      <c r="Z180" s="302"/>
      <c r="AA180" s="302"/>
      <c r="AB180" s="302"/>
      <c r="AC180" s="302"/>
      <c r="AD180" s="313" t="s">
        <v>5232</v>
      </c>
      <c r="AE180" s="302"/>
      <c r="AF180" s="302"/>
      <c r="AG180" s="302"/>
      <c r="AH180" s="302"/>
      <c r="AI180" s="302"/>
      <c r="AJ180" s="302"/>
      <c r="AK180" s="313" t="s">
        <v>5233</v>
      </c>
      <c r="AL180" s="302"/>
      <c r="AM180" s="314" t="s">
        <v>5234</v>
      </c>
      <c r="AN180" s="314" t="s">
        <v>5224</v>
      </c>
      <c r="AO180" s="314" t="s">
        <v>5235</v>
      </c>
      <c r="AP180" s="302"/>
      <c r="AQ180" s="302" t="str">
        <f>IFERROR(__xludf.DUMMYFUNCTION("IF(IFERROR(VLOOKUP(A180, IMPORTRANGE(""https://docs.google.com/spreadsheets/d/1eazy315Oas8TkAoTsdzUl6gNf3VsnwZeSo-bRfkZzOs"", ""工作表1!A:B""), 2, FALSE), """") &lt;&gt; """", ""有縮圖"", ""無縮圖"")"),"無縮圖")</f>
        <v>無縮圖</v>
      </c>
      <c r="AR180" s="302"/>
    </row>
    <row r="181">
      <c r="A181" s="301" t="s">
        <v>1956</v>
      </c>
      <c r="B181" s="301" t="s">
        <v>1956</v>
      </c>
      <c r="C181" s="304"/>
      <c r="D181" s="304"/>
      <c r="E181" s="303" t="s">
        <v>2929</v>
      </c>
      <c r="F181" s="305" t="s">
        <v>144</v>
      </c>
      <c r="G181" s="317" t="s">
        <v>5237</v>
      </c>
      <c r="H181" s="305" t="s">
        <v>35</v>
      </c>
      <c r="I181" s="305" t="s">
        <v>108</v>
      </c>
      <c r="J181" s="301" t="s">
        <v>5238</v>
      </c>
      <c r="K181" s="323" t="s">
        <v>5239</v>
      </c>
      <c r="L181" s="310" t="b">
        <v>1</v>
      </c>
      <c r="M181" s="311" t="b">
        <v>1</v>
      </c>
      <c r="N181" s="316" t="b">
        <v>1</v>
      </c>
      <c r="O181" s="311" t="b">
        <v>1</v>
      </c>
      <c r="P181" s="302"/>
      <c r="Q181" s="309" t="str">
        <f t="array" ref="Q181">IFERROR(INDEX('印量調查區'!G:G, MATCH(A181, '印量調查區'!A:A, 0)), "")</f>
        <v/>
      </c>
      <c r="R181" s="313" t="s">
        <v>5241</v>
      </c>
      <c r="S181" s="302"/>
      <c r="T181" s="302"/>
      <c r="U181" s="302"/>
      <c r="V181" s="313" t="s">
        <v>5242</v>
      </c>
      <c r="W181" s="302"/>
      <c r="X181" s="313" t="s">
        <v>5244</v>
      </c>
      <c r="Y181" s="313" t="s">
        <v>5245</v>
      </c>
      <c r="Z181" s="313" t="s">
        <v>5246</v>
      </c>
      <c r="AA181" s="313" t="s">
        <v>5247</v>
      </c>
      <c r="AB181" s="302"/>
      <c r="AC181" s="313" t="s">
        <v>5248</v>
      </c>
      <c r="AD181" s="302"/>
      <c r="AE181" s="302"/>
      <c r="AF181" s="302"/>
      <c r="AG181" s="302"/>
      <c r="AH181" s="302"/>
      <c r="AI181" s="313" t="s">
        <v>5249</v>
      </c>
      <c r="AJ181" s="302"/>
      <c r="AK181" s="302"/>
      <c r="AL181" s="302"/>
      <c r="AM181" s="302"/>
      <c r="AN181" s="314" t="s">
        <v>5251</v>
      </c>
      <c r="AO181" s="314" t="s">
        <v>5252</v>
      </c>
      <c r="AP181" s="302"/>
      <c r="AQ181" s="302" t="str">
        <f>IFERROR(__xludf.DUMMYFUNCTION("IF(IFERROR(VLOOKUP(A181, IMPORTRANGE(""https://docs.google.com/spreadsheets/d/1eazy315Oas8TkAoTsdzUl6gNf3VsnwZeSo-bRfkZzOs"", ""工作表1!A:B""), 2, FALSE), """") &lt;&gt; """", ""有縮圖"", ""無縮圖"")"),"有縮圖")</f>
        <v>有縮圖</v>
      </c>
      <c r="AR181" s="302"/>
    </row>
    <row r="182">
      <c r="A182" s="301" t="s">
        <v>5255</v>
      </c>
      <c r="B182" s="302"/>
      <c r="C182" s="304"/>
      <c r="D182" s="303" t="s">
        <v>3685</v>
      </c>
      <c r="E182" s="303" t="s">
        <v>3190</v>
      </c>
      <c r="F182" s="305" t="s">
        <v>5256</v>
      </c>
      <c r="G182" s="110" t="s">
        <v>5257</v>
      </c>
      <c r="H182" s="305" t="s">
        <v>35</v>
      </c>
      <c r="I182" s="305" t="s">
        <v>108</v>
      </c>
      <c r="J182" s="301" t="s">
        <v>5258</v>
      </c>
      <c r="K182" s="309"/>
      <c r="L182" s="310" t="b">
        <v>1</v>
      </c>
      <c r="M182" s="311" t="b">
        <v>1</v>
      </c>
      <c r="N182" s="311" t="b">
        <v>0</v>
      </c>
      <c r="O182" s="311" t="b">
        <v>1</v>
      </c>
      <c r="P182" s="302"/>
      <c r="Q182" s="309" t="str">
        <f t="array" ref="Q182">IFERROR(INDEX('印量調查區'!G:G, MATCH(A182, '印量調查區'!A:A, 0)), "")</f>
        <v/>
      </c>
      <c r="R182" s="302"/>
      <c r="S182" s="302"/>
      <c r="T182" s="302"/>
      <c r="U182" s="302"/>
      <c r="V182" s="314" t="s">
        <v>5260</v>
      </c>
      <c r="W182" s="302"/>
      <c r="X182" s="302"/>
      <c r="Y182" s="302"/>
      <c r="Z182" s="302"/>
      <c r="AA182" s="302"/>
      <c r="AB182" s="302"/>
      <c r="AC182" s="302"/>
      <c r="AD182" s="314" t="s">
        <v>5262</v>
      </c>
      <c r="AE182" s="302"/>
      <c r="AF182" s="302"/>
      <c r="AG182" s="302"/>
      <c r="AH182" s="302"/>
      <c r="AI182" s="314" t="s">
        <v>5265</v>
      </c>
      <c r="AJ182" s="302"/>
      <c r="AK182" s="302"/>
      <c r="AL182" s="302"/>
      <c r="AM182" s="314" t="s">
        <v>5267</v>
      </c>
      <c r="AN182" s="314" t="s">
        <v>5270</v>
      </c>
      <c r="AO182" s="302"/>
      <c r="AP182" s="302"/>
      <c r="AQ182" s="302" t="str">
        <f>IFERROR(__xludf.DUMMYFUNCTION("IF(IFERROR(VLOOKUP(A182, IMPORTRANGE(""https://docs.google.com/spreadsheets/d/1eazy315Oas8TkAoTsdzUl6gNf3VsnwZeSo-bRfkZzOs"", ""工作表1!A:B""), 2, FALSE), """") &lt;&gt; """", ""有縮圖"", ""無縮圖"")"),"無縮圖")</f>
        <v>無縮圖</v>
      </c>
      <c r="AR182" s="302"/>
    </row>
    <row r="183" hidden="1">
      <c r="A183" s="301" t="s">
        <v>766</v>
      </c>
      <c r="B183" s="301" t="s">
        <v>5272</v>
      </c>
      <c r="C183" s="304"/>
      <c r="D183" s="304"/>
      <c r="E183" s="303" t="s">
        <v>2586</v>
      </c>
      <c r="F183" s="305" t="s">
        <v>144</v>
      </c>
      <c r="G183" s="317" t="s">
        <v>5273</v>
      </c>
      <c r="H183" s="305" t="s">
        <v>47</v>
      </c>
      <c r="I183" s="305" t="s">
        <v>108</v>
      </c>
      <c r="J183" s="301" t="s">
        <v>5275</v>
      </c>
      <c r="K183" s="309"/>
      <c r="L183" s="310" t="b">
        <v>1</v>
      </c>
      <c r="M183" s="311" t="b">
        <v>1</v>
      </c>
      <c r="N183" s="311" t="b">
        <v>0</v>
      </c>
      <c r="O183" s="311" t="b">
        <v>1</v>
      </c>
      <c r="P183" s="302"/>
      <c r="Q183" s="309" t="str">
        <f t="array" ref="Q183">IFERROR(INDEX('印量調查區'!G:G, MATCH(A183, '印量調查區'!A:A, 0)), "")</f>
        <v/>
      </c>
      <c r="R183" s="302"/>
      <c r="S183" s="302"/>
      <c r="T183" s="302"/>
      <c r="U183" s="302"/>
      <c r="V183" s="313" t="s">
        <v>5276</v>
      </c>
      <c r="W183" s="302"/>
      <c r="X183" s="302"/>
      <c r="Y183" s="313" t="s">
        <v>5277</v>
      </c>
      <c r="Z183" s="302"/>
      <c r="AA183" s="302"/>
      <c r="AB183" s="302"/>
      <c r="AC183" s="302"/>
      <c r="AD183" s="302"/>
      <c r="AE183" s="302"/>
      <c r="AF183" s="302"/>
      <c r="AG183" s="302"/>
      <c r="AH183" s="302"/>
      <c r="AI183" s="302"/>
      <c r="AJ183" s="302"/>
      <c r="AK183" s="302"/>
      <c r="AL183" s="302"/>
      <c r="AM183" s="314" t="s">
        <v>5278</v>
      </c>
      <c r="AN183" s="314" t="s">
        <v>5279</v>
      </c>
      <c r="AO183" s="302"/>
      <c r="AP183" s="302"/>
      <c r="AQ183" s="302" t="str">
        <f>IFERROR(__xludf.DUMMYFUNCTION("IF(IFERROR(VLOOKUP(A183, IMPORTRANGE(""https://docs.google.com/spreadsheets/d/1eazy315Oas8TkAoTsdzUl6gNf3VsnwZeSo-bRfkZzOs"", ""工作表1!A:B""), 2, FALSE), """") &lt;&gt; """", ""有縮圖"", ""無縮圖"")"),"無縮圖")</f>
        <v>無縮圖</v>
      </c>
      <c r="AR183" s="302"/>
    </row>
    <row r="184" hidden="1">
      <c r="A184" s="301" t="s">
        <v>2120</v>
      </c>
      <c r="B184" s="301" t="s">
        <v>5281</v>
      </c>
      <c r="C184" s="303" t="s">
        <v>2659</v>
      </c>
      <c r="D184" s="303" t="s">
        <v>2659</v>
      </c>
      <c r="E184" s="304"/>
      <c r="F184" s="305" t="s">
        <v>140</v>
      </c>
      <c r="G184" s="110" t="s">
        <v>5282</v>
      </c>
      <c r="H184" s="305" t="s">
        <v>34</v>
      </c>
      <c r="I184" s="305" t="s">
        <v>108</v>
      </c>
      <c r="J184" s="301" t="s">
        <v>5283</v>
      </c>
      <c r="K184" s="309"/>
      <c r="L184" s="310" t="b">
        <v>1</v>
      </c>
      <c r="M184" s="311" t="b">
        <v>1</v>
      </c>
      <c r="N184" s="311" t="b">
        <v>0</v>
      </c>
      <c r="O184" s="311" t="b">
        <v>1</v>
      </c>
      <c r="P184" s="302"/>
      <c r="Q184" s="309" t="str">
        <f t="array" ref="Q184">IFERROR(INDEX('印量調查區'!G:G, MATCH(A184, '印量調查區'!A:A, 0)), "")</f>
        <v/>
      </c>
      <c r="R184" s="313" t="s">
        <v>5284</v>
      </c>
      <c r="S184" s="302"/>
      <c r="T184" s="302"/>
      <c r="U184" s="302"/>
      <c r="V184" s="313" t="s">
        <v>5285</v>
      </c>
      <c r="W184" s="302"/>
      <c r="X184" s="302"/>
      <c r="Y184" s="302"/>
      <c r="Z184" s="302"/>
      <c r="AA184" s="302"/>
      <c r="AB184" s="302"/>
      <c r="AC184" s="313" t="s">
        <v>5288</v>
      </c>
      <c r="AD184" s="313" t="s">
        <v>5289</v>
      </c>
      <c r="AE184" s="302"/>
      <c r="AF184" s="313" t="s">
        <v>5290</v>
      </c>
      <c r="AG184" s="302"/>
      <c r="AH184" s="302"/>
      <c r="AI184" s="302"/>
      <c r="AJ184" s="302"/>
      <c r="AK184" s="302"/>
      <c r="AL184" s="302"/>
      <c r="AM184" s="314" t="s">
        <v>5291</v>
      </c>
      <c r="AN184" s="314" t="s">
        <v>5293</v>
      </c>
      <c r="AO184" s="314" t="s">
        <v>5293</v>
      </c>
      <c r="AP184" s="302"/>
      <c r="AQ184" s="302" t="str">
        <f>IFERROR(__xludf.DUMMYFUNCTION("IF(IFERROR(VLOOKUP(A184, IMPORTRANGE(""https://docs.google.com/spreadsheets/d/1eazy315Oas8TkAoTsdzUl6gNf3VsnwZeSo-bRfkZzOs"", ""工作表1!A:B""), 2, FALSE), """") &lt;&gt; """", ""有縮圖"", ""無縮圖"")"),"無縮圖")</f>
        <v>無縮圖</v>
      </c>
      <c r="AR184" s="302"/>
    </row>
    <row r="185" hidden="1">
      <c r="A185" s="301" t="s">
        <v>1986</v>
      </c>
      <c r="B185" s="302"/>
      <c r="C185" s="304"/>
      <c r="D185" s="304"/>
      <c r="E185" s="303" t="s">
        <v>5296</v>
      </c>
      <c r="F185" s="305" t="s">
        <v>227</v>
      </c>
      <c r="G185" s="317" t="s">
        <v>5297</v>
      </c>
      <c r="H185" s="305" t="s">
        <v>34</v>
      </c>
      <c r="I185" s="305" t="s">
        <v>108</v>
      </c>
      <c r="J185" s="301" t="s">
        <v>5298</v>
      </c>
      <c r="K185" s="309"/>
      <c r="L185" s="310" t="b">
        <v>1</v>
      </c>
      <c r="M185" s="311" t="b">
        <v>1</v>
      </c>
      <c r="N185" s="316" t="b">
        <v>1</v>
      </c>
      <c r="O185" s="311" t="b">
        <v>1</v>
      </c>
      <c r="P185" s="302"/>
      <c r="Q185" s="309" t="str">
        <f t="array" ref="Q185">IFERROR(INDEX('印量調查區'!G:G, MATCH(A185, '印量調查區'!A:A, 0)), "")</f>
        <v/>
      </c>
      <c r="R185" s="302"/>
      <c r="S185" s="302"/>
      <c r="T185" s="302"/>
      <c r="U185" s="302"/>
      <c r="V185" s="313" t="s">
        <v>5300</v>
      </c>
      <c r="W185" s="302"/>
      <c r="X185" s="302"/>
      <c r="Y185" s="302"/>
      <c r="Z185" s="302"/>
      <c r="AA185" s="302"/>
      <c r="AB185" s="302"/>
      <c r="AC185" s="302"/>
      <c r="AD185" s="313" t="s">
        <v>5301</v>
      </c>
      <c r="AE185" s="313" t="s">
        <v>5302</v>
      </c>
      <c r="AF185" s="313" t="s">
        <v>5303</v>
      </c>
      <c r="AG185" s="302"/>
      <c r="AH185" s="302"/>
      <c r="AI185" s="302"/>
      <c r="AJ185" s="302"/>
      <c r="AK185" s="302"/>
      <c r="AL185" s="302"/>
      <c r="AM185" s="302"/>
      <c r="AN185" s="314" t="s">
        <v>5304</v>
      </c>
      <c r="AO185" s="302"/>
      <c r="AP185" s="302"/>
      <c r="AQ185" s="302" t="str">
        <f>IFERROR(__xludf.DUMMYFUNCTION("IF(IFERROR(VLOOKUP(A185, IMPORTRANGE(""https://docs.google.com/spreadsheets/d/1eazy315Oas8TkAoTsdzUl6gNf3VsnwZeSo-bRfkZzOs"", ""工作表1!A:B""), 2, FALSE), """") &lt;&gt; """", ""有縮圖"", ""無縮圖"")"),"有縮圖")</f>
        <v>有縮圖</v>
      </c>
      <c r="AR185" s="302"/>
    </row>
    <row r="186">
      <c r="A186" s="301" t="s">
        <v>5305</v>
      </c>
      <c r="B186" s="301" t="s">
        <v>5305</v>
      </c>
      <c r="C186" s="304"/>
      <c r="D186" s="303" t="s">
        <v>5306</v>
      </c>
      <c r="E186" s="303" t="s">
        <v>5307</v>
      </c>
      <c r="F186" s="305" t="s">
        <v>144</v>
      </c>
      <c r="G186" s="317" t="s">
        <v>5297</v>
      </c>
      <c r="H186" s="305" t="s">
        <v>35</v>
      </c>
      <c r="I186" s="305" t="s">
        <v>108</v>
      </c>
      <c r="J186" s="301" t="s">
        <v>83</v>
      </c>
      <c r="K186" s="309"/>
      <c r="L186" s="310" t="b">
        <v>1</v>
      </c>
      <c r="M186" s="311" t="b">
        <v>1</v>
      </c>
      <c r="N186" s="316" t="b">
        <v>0</v>
      </c>
      <c r="O186" s="311" t="b">
        <v>1</v>
      </c>
      <c r="P186" s="302"/>
      <c r="Q186" s="309"/>
      <c r="R186" s="319" t="s">
        <v>5308</v>
      </c>
      <c r="S186" s="304"/>
      <c r="T186" s="319" t="s">
        <v>5310</v>
      </c>
      <c r="U186" s="304"/>
      <c r="V186" s="319" t="s">
        <v>5312</v>
      </c>
      <c r="W186" s="304"/>
      <c r="X186" s="304"/>
      <c r="Y186" s="319" t="s">
        <v>5313</v>
      </c>
      <c r="Z186" s="304"/>
      <c r="AA186" s="304"/>
      <c r="AB186" s="304"/>
      <c r="AC186" s="304"/>
      <c r="AD186" s="304"/>
      <c r="AE186" s="304"/>
      <c r="AF186" s="304"/>
      <c r="AG186" s="304"/>
      <c r="AH186" s="304"/>
      <c r="AI186" s="304"/>
      <c r="AJ186" s="304"/>
      <c r="AK186" s="319" t="s">
        <v>5314</v>
      </c>
      <c r="AL186" s="304"/>
      <c r="AM186" s="302"/>
      <c r="AN186" s="314" t="s">
        <v>5315</v>
      </c>
      <c r="AO186" s="304"/>
      <c r="AP186" s="302"/>
      <c r="AQ186" s="302"/>
      <c r="AR186" s="314" t="s">
        <v>5315</v>
      </c>
    </row>
    <row r="187" hidden="1">
      <c r="A187" s="301" t="s">
        <v>1542</v>
      </c>
      <c r="B187" s="302"/>
      <c r="C187" s="303" t="s">
        <v>2494</v>
      </c>
      <c r="D187" s="303" t="s">
        <v>3681</v>
      </c>
      <c r="E187" s="304"/>
      <c r="F187" s="305" t="s">
        <v>144</v>
      </c>
      <c r="G187" s="317" t="s">
        <v>5297</v>
      </c>
      <c r="H187" s="305" t="s">
        <v>34</v>
      </c>
      <c r="I187" s="305" t="s">
        <v>108</v>
      </c>
      <c r="J187" s="301" t="s">
        <v>5316</v>
      </c>
      <c r="K187" s="309"/>
      <c r="L187" s="310" t="b">
        <v>1</v>
      </c>
      <c r="M187" s="311" t="b">
        <v>1</v>
      </c>
      <c r="N187" s="316" t="b">
        <v>1</v>
      </c>
      <c r="O187" s="311" t="b">
        <v>1</v>
      </c>
      <c r="P187" s="302"/>
      <c r="Q187" s="309" t="str">
        <f t="array" ref="Q187">IFERROR(INDEX('印量調查區'!G:G, MATCH(A187, '印量調查區'!A:A, 0)), "")</f>
        <v/>
      </c>
      <c r="R187" s="313" t="s">
        <v>5318</v>
      </c>
      <c r="S187" s="302"/>
      <c r="T187" s="302"/>
      <c r="U187" s="302"/>
      <c r="V187" s="314" t="s">
        <v>5320</v>
      </c>
      <c r="W187" s="302"/>
      <c r="X187" s="313" t="s">
        <v>5321</v>
      </c>
      <c r="Y187" s="302"/>
      <c r="Z187" s="302"/>
      <c r="AA187" s="302"/>
      <c r="AB187" s="302"/>
      <c r="AC187" s="302"/>
      <c r="AD187" s="314" t="s">
        <v>5323</v>
      </c>
      <c r="AE187" s="313" t="s">
        <v>5324</v>
      </c>
      <c r="AF187" s="313" t="s">
        <v>5326</v>
      </c>
      <c r="AG187" s="302"/>
      <c r="AH187" s="313" t="s">
        <v>5327</v>
      </c>
      <c r="AI187" s="302"/>
      <c r="AJ187" s="302"/>
      <c r="AK187" s="314" t="s">
        <v>5328</v>
      </c>
      <c r="AL187" s="302"/>
      <c r="AM187" s="302"/>
      <c r="AN187" s="314" t="s">
        <v>5304</v>
      </c>
      <c r="AO187" s="302"/>
      <c r="AP187" s="302"/>
      <c r="AQ187" s="302" t="str">
        <f>IFERROR(__xludf.DUMMYFUNCTION("IF(IFERROR(VLOOKUP(A187, IMPORTRANGE(""https://docs.google.com/spreadsheets/d/1eazy315Oas8TkAoTsdzUl6gNf3VsnwZeSo-bRfkZzOs"", ""工作表1!A:B""), 2, FALSE), """") &lt;&gt; """", ""有縮圖"", ""無縮圖"")"),"無縮圖")</f>
        <v>無縮圖</v>
      </c>
      <c r="AR187" s="302"/>
    </row>
    <row r="188" hidden="1">
      <c r="A188" s="343" t="s">
        <v>1673</v>
      </c>
      <c r="B188" s="301" t="s">
        <v>5329</v>
      </c>
      <c r="C188" s="303" t="s">
        <v>1962</v>
      </c>
      <c r="D188" s="304"/>
      <c r="E188" s="303" t="s">
        <v>4630</v>
      </c>
      <c r="F188" s="305" t="s">
        <v>144</v>
      </c>
      <c r="G188" s="317" t="s">
        <v>5297</v>
      </c>
      <c r="H188" s="305" t="s">
        <v>34</v>
      </c>
      <c r="I188" s="305" t="s">
        <v>108</v>
      </c>
      <c r="J188" s="301" t="s">
        <v>5330</v>
      </c>
      <c r="K188" s="309"/>
      <c r="L188" s="310" t="b">
        <v>1</v>
      </c>
      <c r="M188" s="311" t="b">
        <v>1</v>
      </c>
      <c r="N188" s="311" t="b">
        <v>1</v>
      </c>
      <c r="O188" s="311" t="b">
        <v>1</v>
      </c>
      <c r="P188" s="302"/>
      <c r="Q188" s="309" t="str">
        <f t="array" ref="Q188">IFERROR(INDEX('印量調查區'!G:G, MATCH(A188, '印量調查區'!A:A, 0)), "")</f>
        <v/>
      </c>
      <c r="R188" s="313" t="s">
        <v>5332</v>
      </c>
      <c r="S188" s="302"/>
      <c r="T188" s="302"/>
      <c r="U188" s="302"/>
      <c r="V188" s="313" t="s">
        <v>5333</v>
      </c>
      <c r="W188" s="302"/>
      <c r="X188" s="313" t="s">
        <v>5334</v>
      </c>
      <c r="Y188" s="302"/>
      <c r="Z188" s="302"/>
      <c r="AA188" s="302"/>
      <c r="AB188" s="302"/>
      <c r="AC188" s="302"/>
      <c r="AD188" s="313" t="s">
        <v>5335</v>
      </c>
      <c r="AE188" s="313" t="s">
        <v>5336</v>
      </c>
      <c r="AF188" s="313" t="s">
        <v>5337</v>
      </c>
      <c r="AG188" s="302"/>
      <c r="AH188" s="302"/>
      <c r="AI188" s="302"/>
      <c r="AJ188" s="302"/>
      <c r="AK188" s="302"/>
      <c r="AL188" s="302"/>
      <c r="AM188" s="314" t="s">
        <v>5338</v>
      </c>
      <c r="AN188" s="314" t="s">
        <v>5339</v>
      </c>
      <c r="AO188" s="302"/>
      <c r="AP188" s="302"/>
      <c r="AQ188" s="302" t="str">
        <f>IFERROR(__xludf.DUMMYFUNCTION("IF(IFERROR(VLOOKUP(A188, IMPORTRANGE(""https://docs.google.com/spreadsheets/d/1eazy315Oas8TkAoTsdzUl6gNf3VsnwZeSo-bRfkZzOs"", ""工作表1!A:B""), 2, FALSE), """") &lt;&gt; """", ""有縮圖"", ""無縮圖"")"),"無縮圖")</f>
        <v>無縮圖</v>
      </c>
      <c r="AR188" s="302"/>
    </row>
    <row r="189" hidden="1">
      <c r="A189" s="301" t="s">
        <v>1767</v>
      </c>
      <c r="B189" s="301" t="s">
        <v>5340</v>
      </c>
      <c r="C189" s="303" t="s">
        <v>1964</v>
      </c>
      <c r="D189" s="304"/>
      <c r="E189" s="304"/>
      <c r="F189" s="305" t="s">
        <v>144</v>
      </c>
      <c r="G189" s="110" t="s">
        <v>5297</v>
      </c>
      <c r="H189" s="305" t="s">
        <v>34</v>
      </c>
      <c r="I189" s="305" t="s">
        <v>108</v>
      </c>
      <c r="J189" s="301" t="s">
        <v>5341</v>
      </c>
      <c r="K189" s="309"/>
      <c r="L189" s="310" t="b">
        <v>1</v>
      </c>
      <c r="M189" s="311" t="b">
        <v>1</v>
      </c>
      <c r="N189" s="316" t="b">
        <v>1</v>
      </c>
      <c r="O189" s="311" t="b">
        <v>0</v>
      </c>
      <c r="P189" s="302"/>
      <c r="Q189" s="309" t="str">
        <f t="array" ref="Q189">IFERROR(INDEX('印量調查區'!G:G, MATCH(A189, '印量調查區'!A:A, 0)), "")</f>
        <v/>
      </c>
      <c r="R189" s="314" t="s">
        <v>5343</v>
      </c>
      <c r="S189" s="302"/>
      <c r="T189" s="302"/>
      <c r="U189" s="302"/>
      <c r="V189" s="313" t="s">
        <v>5344</v>
      </c>
      <c r="W189" s="302"/>
      <c r="X189" s="302"/>
      <c r="Y189" s="313" t="s">
        <v>5345</v>
      </c>
      <c r="Z189" s="302"/>
      <c r="AA189" s="302"/>
      <c r="AB189" s="302"/>
      <c r="AC189" s="302"/>
      <c r="AD189" s="313" t="s">
        <v>5346</v>
      </c>
      <c r="AE189" s="302"/>
      <c r="AF189" s="302"/>
      <c r="AG189" s="302"/>
      <c r="AH189" s="302"/>
      <c r="AI189" s="302"/>
      <c r="AJ189" s="302"/>
      <c r="AK189" s="313" t="s">
        <v>5347</v>
      </c>
      <c r="AL189" s="302"/>
      <c r="AM189" s="302"/>
      <c r="AN189" s="314" t="s">
        <v>5348</v>
      </c>
      <c r="AO189" s="302"/>
      <c r="AP189" s="302"/>
      <c r="AQ189" s="302" t="str">
        <f>IFERROR(__xludf.DUMMYFUNCTION("IF(IFERROR(VLOOKUP(A189, IMPORTRANGE(""https://docs.google.com/spreadsheets/d/1eazy315Oas8TkAoTsdzUl6gNf3VsnwZeSo-bRfkZzOs"", ""工作表1!A:B""), 2, FALSE), """") &lt;&gt; """", ""有縮圖"", ""無縮圖"")"),"有縮圖")</f>
        <v>有縮圖</v>
      </c>
      <c r="AR189" s="302"/>
    </row>
    <row r="190" hidden="1">
      <c r="A190" s="301" t="s">
        <v>5349</v>
      </c>
      <c r="B190" s="301" t="s">
        <v>5350</v>
      </c>
      <c r="C190" s="303" t="s">
        <v>2943</v>
      </c>
      <c r="D190" s="303" t="s">
        <v>2943</v>
      </c>
      <c r="E190" s="304"/>
      <c r="F190" s="305" t="s">
        <v>144</v>
      </c>
      <c r="G190" s="110" t="s">
        <v>5297</v>
      </c>
      <c r="H190" s="305" t="s">
        <v>47</v>
      </c>
      <c r="I190" s="305" t="s">
        <v>108</v>
      </c>
      <c r="J190" s="301" t="s">
        <v>5351</v>
      </c>
      <c r="K190" s="309"/>
      <c r="L190" s="310" t="b">
        <v>1</v>
      </c>
      <c r="M190" s="311" t="b">
        <v>1</v>
      </c>
      <c r="N190" s="311" t="b">
        <v>0</v>
      </c>
      <c r="O190" s="311" t="b">
        <v>1</v>
      </c>
      <c r="P190" s="302"/>
      <c r="Q190" s="309" t="str">
        <f t="array" ref="Q190">IFERROR(INDEX('印量調查區'!G:G, MATCH(A190, '印量調查區'!A:A, 0)), "")</f>
        <v/>
      </c>
      <c r="R190" s="313" t="s">
        <v>5353</v>
      </c>
      <c r="S190" s="302"/>
      <c r="T190" s="302"/>
      <c r="U190" s="302"/>
      <c r="V190" s="313" t="s">
        <v>5354</v>
      </c>
      <c r="W190" s="302"/>
      <c r="X190" s="313" t="s">
        <v>5355</v>
      </c>
      <c r="Y190" s="313" t="s">
        <v>5356</v>
      </c>
      <c r="Z190" s="313" t="s">
        <v>5358</v>
      </c>
      <c r="AA190" s="302"/>
      <c r="AB190" s="302"/>
      <c r="AC190" s="313" t="s">
        <v>5359</v>
      </c>
      <c r="AD190" s="313" t="s">
        <v>5360</v>
      </c>
      <c r="AE190" s="302"/>
      <c r="AF190" s="302"/>
      <c r="AG190" s="302"/>
      <c r="AH190" s="302"/>
      <c r="AI190" s="313" t="s">
        <v>5361</v>
      </c>
      <c r="AJ190" s="302"/>
      <c r="AK190" s="302"/>
      <c r="AL190" s="302"/>
      <c r="AM190" s="314" t="s">
        <v>5362</v>
      </c>
      <c r="AN190" s="314" t="s">
        <v>5364</v>
      </c>
      <c r="AO190" s="302"/>
      <c r="AP190" s="302"/>
      <c r="AQ190" s="302" t="str">
        <f>IFERROR(__xludf.DUMMYFUNCTION("IF(IFERROR(VLOOKUP(A190, IMPORTRANGE(""https://docs.google.com/spreadsheets/d/1eazy315Oas8TkAoTsdzUl6gNf3VsnwZeSo-bRfkZzOs"", ""工作表1!A:B""), 2, FALSE), """") &lt;&gt; """", ""有縮圖"", ""無縮圖"")"),"無縮圖")</f>
        <v>無縮圖</v>
      </c>
      <c r="AR190" s="302"/>
    </row>
    <row r="191" hidden="1">
      <c r="A191" s="301" t="s">
        <v>1851</v>
      </c>
      <c r="B191" s="301" t="s">
        <v>5350</v>
      </c>
      <c r="C191" s="303" t="s">
        <v>5366</v>
      </c>
      <c r="D191" s="303" t="s">
        <v>5366</v>
      </c>
      <c r="E191" s="304"/>
      <c r="F191" s="305" t="s">
        <v>144</v>
      </c>
      <c r="G191" s="110" t="s">
        <v>5297</v>
      </c>
      <c r="H191" s="305" t="s">
        <v>47</v>
      </c>
      <c r="I191" s="305" t="s">
        <v>108</v>
      </c>
      <c r="J191" s="301" t="s">
        <v>5367</v>
      </c>
      <c r="K191" s="309"/>
      <c r="L191" s="310" t="b">
        <v>1</v>
      </c>
      <c r="M191" s="311" t="b">
        <v>1</v>
      </c>
      <c r="N191" s="311" t="b">
        <v>0</v>
      </c>
      <c r="O191" s="311" t="b">
        <v>1</v>
      </c>
      <c r="P191" s="302"/>
      <c r="Q191" s="309" t="str">
        <f t="array" ref="Q191">IFERROR(INDEX('印量調查區'!G:G, MATCH(A191, '印量調查區'!A:A, 0)), "")</f>
        <v/>
      </c>
      <c r="R191" s="313" t="s">
        <v>5369</v>
      </c>
      <c r="S191" s="302"/>
      <c r="T191" s="302"/>
      <c r="U191" s="302"/>
      <c r="V191" s="313" t="s">
        <v>5354</v>
      </c>
      <c r="W191" s="302"/>
      <c r="X191" s="313" t="s">
        <v>5355</v>
      </c>
      <c r="Y191" s="313" t="s">
        <v>5356</v>
      </c>
      <c r="Z191" s="313" t="s">
        <v>5358</v>
      </c>
      <c r="AA191" s="302"/>
      <c r="AB191" s="302"/>
      <c r="AC191" s="313" t="s">
        <v>5359</v>
      </c>
      <c r="AD191" s="313" t="s">
        <v>5360</v>
      </c>
      <c r="AE191" s="302"/>
      <c r="AF191" s="302"/>
      <c r="AG191" s="302"/>
      <c r="AH191" s="302"/>
      <c r="AI191" s="313" t="s">
        <v>5361</v>
      </c>
      <c r="AJ191" s="302"/>
      <c r="AK191" s="302"/>
      <c r="AL191" s="302"/>
      <c r="AM191" s="314" t="s">
        <v>5362</v>
      </c>
      <c r="AN191" s="314" t="s">
        <v>5364</v>
      </c>
      <c r="AO191" s="302"/>
      <c r="AP191" s="302"/>
      <c r="AQ191" s="302" t="str">
        <f>IFERROR(__xludf.DUMMYFUNCTION("IF(IFERROR(VLOOKUP(A191, IMPORTRANGE(""https://docs.google.com/spreadsheets/d/1eazy315Oas8TkAoTsdzUl6gNf3VsnwZeSo-bRfkZzOs"", ""工作表1!A:B""), 2, FALSE), """") &lt;&gt; """", ""有縮圖"", ""無縮圖"")"),"無縮圖")</f>
        <v>無縮圖</v>
      </c>
      <c r="AR191" s="302"/>
    </row>
    <row r="192">
      <c r="A192" s="301" t="s">
        <v>1907</v>
      </c>
      <c r="B192" s="301" t="s">
        <v>5371</v>
      </c>
      <c r="C192" s="304"/>
      <c r="D192" s="304"/>
      <c r="E192" s="303" t="s">
        <v>2942</v>
      </c>
      <c r="F192" s="305" t="s">
        <v>144</v>
      </c>
      <c r="G192" s="317" t="s">
        <v>5297</v>
      </c>
      <c r="H192" s="305" t="s">
        <v>35</v>
      </c>
      <c r="I192" s="305" t="s">
        <v>108</v>
      </c>
      <c r="J192" s="301" t="s">
        <v>5373</v>
      </c>
      <c r="K192" s="309"/>
      <c r="L192" s="310" t="b">
        <v>1</v>
      </c>
      <c r="M192" s="311" t="b">
        <v>1</v>
      </c>
      <c r="N192" s="311" t="b">
        <v>1</v>
      </c>
      <c r="O192" s="316" t="b">
        <v>1</v>
      </c>
      <c r="P192" s="302"/>
      <c r="Q192" s="309" t="str">
        <f t="array" ref="Q192">IFERROR(INDEX('印量調查區'!G:G, MATCH(A192, '印量調查區'!A:A, 0)), "")</f>
        <v/>
      </c>
      <c r="R192" s="313" t="s">
        <v>5375</v>
      </c>
      <c r="S192" s="302"/>
      <c r="T192" s="302"/>
      <c r="U192" s="302"/>
      <c r="V192" s="313" t="s">
        <v>5376</v>
      </c>
      <c r="W192" s="302"/>
      <c r="X192" s="302"/>
      <c r="Y192" s="313" t="s">
        <v>5377</v>
      </c>
      <c r="Z192" s="302"/>
      <c r="AA192" s="302"/>
      <c r="AB192" s="302"/>
      <c r="AC192" s="302"/>
      <c r="AD192" s="313" t="s">
        <v>5378</v>
      </c>
      <c r="AE192" s="302"/>
      <c r="AF192" s="302"/>
      <c r="AG192" s="302"/>
      <c r="AH192" s="302"/>
      <c r="AI192" s="302"/>
      <c r="AJ192" s="302"/>
      <c r="AK192" s="313" t="s">
        <v>5379</v>
      </c>
      <c r="AL192" s="302"/>
      <c r="AM192" s="314" t="s">
        <v>5380</v>
      </c>
      <c r="AN192" s="302"/>
      <c r="AO192" s="314" t="s">
        <v>5382</v>
      </c>
      <c r="AP192" s="302"/>
      <c r="AQ192" s="302" t="str">
        <f>IFERROR(__xludf.DUMMYFUNCTION("IF(IFERROR(VLOOKUP(A192, IMPORTRANGE(""https://docs.google.com/spreadsheets/d/1eazy315Oas8TkAoTsdzUl6gNf3VsnwZeSo-bRfkZzOs"", ""工作表1!A:B""), 2, FALSE), """") &lt;&gt; """", ""有縮圖"", ""無縮圖"")"),"無縮圖")</f>
        <v>無縮圖</v>
      </c>
      <c r="AR192" s="302"/>
    </row>
    <row r="193" hidden="1">
      <c r="A193" s="343" t="s">
        <v>325</v>
      </c>
      <c r="B193" s="301" t="s">
        <v>5385</v>
      </c>
      <c r="C193" s="303" t="s">
        <v>1967</v>
      </c>
      <c r="D193" s="304"/>
      <c r="E193" s="303" t="s">
        <v>2943</v>
      </c>
      <c r="F193" s="305" t="s">
        <v>144</v>
      </c>
      <c r="G193" s="317" t="s">
        <v>5297</v>
      </c>
      <c r="H193" s="305" t="s">
        <v>34</v>
      </c>
      <c r="I193" s="305" t="s">
        <v>108</v>
      </c>
      <c r="J193" s="301" t="s">
        <v>5386</v>
      </c>
      <c r="K193" s="309"/>
      <c r="L193" s="310" t="b">
        <v>1</v>
      </c>
      <c r="M193" s="311" t="b">
        <v>1</v>
      </c>
      <c r="N193" s="316" t="b">
        <v>0</v>
      </c>
      <c r="O193" s="311" t="b">
        <v>1</v>
      </c>
      <c r="P193" s="302"/>
      <c r="Q193" s="309" t="str">
        <f t="array" ref="Q193">IFERROR(INDEX('印量調查區'!G:G, MATCH(A193, '印量調查區'!A:A, 0)), "")</f>
        <v/>
      </c>
      <c r="R193" s="313" t="s">
        <v>5389</v>
      </c>
      <c r="S193" s="302"/>
      <c r="T193" s="313" t="s">
        <v>333</v>
      </c>
      <c r="U193" s="302"/>
      <c r="V193" s="313" t="s">
        <v>334</v>
      </c>
      <c r="W193" s="302"/>
      <c r="X193" s="302"/>
      <c r="Y193" s="302"/>
      <c r="Z193" s="302"/>
      <c r="AA193" s="302"/>
      <c r="AB193" s="302"/>
      <c r="AC193" s="302"/>
      <c r="AD193" s="313" t="s">
        <v>5390</v>
      </c>
      <c r="AE193" s="302"/>
      <c r="AF193" s="302"/>
      <c r="AG193" s="302"/>
      <c r="AH193" s="302"/>
      <c r="AI193" s="313" t="s">
        <v>5392</v>
      </c>
      <c r="AJ193" s="302"/>
      <c r="AK193" s="313" t="s">
        <v>5393</v>
      </c>
      <c r="AL193" s="302"/>
      <c r="AM193" s="302"/>
      <c r="AN193" s="314" t="s">
        <v>5394</v>
      </c>
      <c r="AO193" s="302"/>
      <c r="AP193" s="302"/>
      <c r="AQ193" s="302" t="str">
        <f>IFERROR(__xludf.DUMMYFUNCTION("IF(IFERROR(VLOOKUP(A193, IMPORTRANGE(""https://docs.google.com/spreadsheets/d/1eazy315Oas8TkAoTsdzUl6gNf3VsnwZeSo-bRfkZzOs"", ""工作表1!A:B""), 2, FALSE), """") &lt;&gt; """", ""有縮圖"", ""無縮圖"")"),"無縮圖")</f>
        <v>無縮圖</v>
      </c>
      <c r="AR193" s="302"/>
    </row>
    <row r="194">
      <c r="A194" s="301" t="s">
        <v>2133</v>
      </c>
      <c r="B194" s="301" t="s">
        <v>5396</v>
      </c>
      <c r="C194" s="304"/>
      <c r="D194" s="303" t="s">
        <v>4578</v>
      </c>
      <c r="E194" s="303" t="s">
        <v>1965</v>
      </c>
      <c r="F194" s="305" t="s">
        <v>144</v>
      </c>
      <c r="G194" s="317" t="s">
        <v>5297</v>
      </c>
      <c r="H194" s="305" t="s">
        <v>35</v>
      </c>
      <c r="I194" s="305" t="s">
        <v>108</v>
      </c>
      <c r="J194" s="301" t="s">
        <v>5398</v>
      </c>
      <c r="K194" s="309"/>
      <c r="L194" s="310" t="b">
        <v>1</v>
      </c>
      <c r="M194" s="311" t="b">
        <v>1</v>
      </c>
      <c r="N194" s="316" t="b">
        <v>0</v>
      </c>
      <c r="O194" s="311" t="b">
        <v>1</v>
      </c>
      <c r="P194" s="302"/>
      <c r="Q194" s="309" t="str">
        <f t="array" ref="Q194">IFERROR(INDEX('印量調查區'!G:G, MATCH(A194, '印量調查區'!A:A, 0)), "")</f>
        <v/>
      </c>
      <c r="R194" s="313" t="s">
        <v>5399</v>
      </c>
      <c r="S194" s="302"/>
      <c r="T194" s="302"/>
      <c r="U194" s="302"/>
      <c r="V194" s="313" t="s">
        <v>5400</v>
      </c>
      <c r="W194" s="302"/>
      <c r="X194" s="313" t="s">
        <v>5401</v>
      </c>
      <c r="Y194" s="313" t="s">
        <v>5403</v>
      </c>
      <c r="Z194" s="302"/>
      <c r="AA194" s="302"/>
      <c r="AB194" s="302"/>
      <c r="AC194" s="302"/>
      <c r="AD194" s="302"/>
      <c r="AE194" s="302"/>
      <c r="AF194" s="302"/>
      <c r="AG194" s="302"/>
      <c r="AH194" s="302"/>
      <c r="AI194" s="302"/>
      <c r="AJ194" s="302"/>
      <c r="AK194" s="302"/>
      <c r="AL194" s="302"/>
      <c r="AM194" s="302"/>
      <c r="AN194" s="314" t="s">
        <v>5404</v>
      </c>
      <c r="AO194" s="302"/>
      <c r="AP194" s="302"/>
      <c r="AQ194" s="302" t="str">
        <f>IFERROR(__xludf.DUMMYFUNCTION("IF(IFERROR(VLOOKUP(A194, IMPORTRANGE(""https://docs.google.com/spreadsheets/d/1eazy315Oas8TkAoTsdzUl6gNf3VsnwZeSo-bRfkZzOs"", ""工作表1!A:B""), 2, FALSE), """") &lt;&gt; """", ""有縮圖"", ""無縮圖"")"),"無縮圖")</f>
        <v>無縮圖</v>
      </c>
      <c r="AR194" s="302"/>
    </row>
    <row r="195">
      <c r="A195" s="343" t="s">
        <v>531</v>
      </c>
      <c r="B195" s="304" t="s">
        <v>5405</v>
      </c>
      <c r="C195" s="303" t="s">
        <v>1957</v>
      </c>
      <c r="D195" s="303" t="s">
        <v>5406</v>
      </c>
      <c r="E195" s="304"/>
      <c r="F195" s="305" t="s">
        <v>144</v>
      </c>
      <c r="G195" s="110" t="s">
        <v>5297</v>
      </c>
      <c r="H195" s="305" t="s">
        <v>35</v>
      </c>
      <c r="I195" s="305" t="s">
        <v>108</v>
      </c>
      <c r="J195" s="301" t="s">
        <v>5407</v>
      </c>
      <c r="K195" s="309"/>
      <c r="L195" s="310" t="b">
        <v>1</v>
      </c>
      <c r="M195" s="311" t="b">
        <v>1</v>
      </c>
      <c r="N195" s="311" t="b">
        <v>1</v>
      </c>
      <c r="O195" s="311" t="b">
        <v>1</v>
      </c>
      <c r="P195" s="302"/>
      <c r="Q195" s="309" t="str">
        <f t="array" ref="Q195">IFERROR(INDEX('印量調查區'!G:G, MATCH(A195, '印量調查區'!A:A, 0)), "")</f>
        <v/>
      </c>
      <c r="R195" s="314" t="s">
        <v>5409</v>
      </c>
      <c r="S195" s="302"/>
      <c r="T195" s="302"/>
      <c r="U195" s="302"/>
      <c r="V195" s="314" t="s">
        <v>5412</v>
      </c>
      <c r="W195" s="302"/>
      <c r="X195" s="302"/>
      <c r="Y195" s="314" t="s">
        <v>5413</v>
      </c>
      <c r="Z195" s="302"/>
      <c r="AA195" s="302"/>
      <c r="AB195" s="302"/>
      <c r="AC195" s="302"/>
      <c r="AD195" s="302"/>
      <c r="AE195" s="302"/>
      <c r="AF195" s="302"/>
      <c r="AG195" s="302"/>
      <c r="AH195" s="302"/>
      <c r="AI195" s="302"/>
      <c r="AJ195" s="302"/>
      <c r="AK195" s="314" t="s">
        <v>5415</v>
      </c>
      <c r="AL195" s="302"/>
      <c r="AM195" s="314" t="s">
        <v>5417</v>
      </c>
      <c r="AN195" s="314" t="s">
        <v>5419</v>
      </c>
      <c r="AO195" s="314" t="s">
        <v>5421</v>
      </c>
      <c r="AP195" s="302"/>
      <c r="AQ195" s="302" t="str">
        <f>IFERROR(__xludf.DUMMYFUNCTION("IF(IFERROR(VLOOKUP(A195, IMPORTRANGE(""https://docs.google.com/spreadsheets/d/1eazy315Oas8TkAoTsdzUl6gNf3VsnwZeSo-bRfkZzOs"", ""工作表1!A:B""), 2, FALSE), """") &lt;&gt; """", ""有縮圖"", ""無縮圖"")"),"無縮圖")</f>
        <v>無縮圖</v>
      </c>
      <c r="AR195" s="302"/>
    </row>
    <row r="196" hidden="1">
      <c r="A196" s="301" t="s">
        <v>5422</v>
      </c>
      <c r="B196" s="301" t="s">
        <v>5422</v>
      </c>
      <c r="C196" s="303" t="s">
        <v>5423</v>
      </c>
      <c r="D196" s="304"/>
      <c r="E196" s="303" t="s">
        <v>5424</v>
      </c>
      <c r="F196" s="305" t="s">
        <v>144</v>
      </c>
      <c r="G196" s="110" t="s">
        <v>5297</v>
      </c>
      <c r="H196" s="305" t="s">
        <v>34</v>
      </c>
      <c r="I196" s="305" t="s">
        <v>108</v>
      </c>
      <c r="J196" s="301" t="s">
        <v>5426</v>
      </c>
      <c r="K196" s="309"/>
      <c r="L196" s="310" t="b">
        <v>1</v>
      </c>
      <c r="M196" s="311" t="b">
        <v>1</v>
      </c>
      <c r="N196" s="316" t="b">
        <v>0</v>
      </c>
      <c r="O196" s="311" t="b">
        <v>1</v>
      </c>
      <c r="P196" s="302"/>
      <c r="Q196" s="309"/>
      <c r="R196" s="319" t="s">
        <v>4502</v>
      </c>
      <c r="S196" s="304"/>
      <c r="T196" s="304"/>
      <c r="U196" s="304"/>
      <c r="V196" s="319" t="s">
        <v>5429</v>
      </c>
      <c r="W196" s="304"/>
      <c r="X196" s="304"/>
      <c r="Y196" s="304"/>
      <c r="Z196" s="304"/>
      <c r="AA196" s="304"/>
      <c r="AB196" s="304"/>
      <c r="AC196" s="304"/>
      <c r="AD196" s="319" t="s">
        <v>5431</v>
      </c>
      <c r="AE196" s="304"/>
      <c r="AF196" s="304"/>
      <c r="AG196" s="304"/>
      <c r="AH196" s="304"/>
      <c r="AI196" s="304"/>
      <c r="AJ196" s="304"/>
      <c r="AK196" s="304"/>
      <c r="AL196" s="304"/>
      <c r="AM196" s="302"/>
      <c r="AN196" s="314" t="s">
        <v>5433</v>
      </c>
      <c r="AO196" s="324" t="s">
        <v>5434</v>
      </c>
      <c r="AP196" s="302"/>
      <c r="AQ196" s="302" t="str">
        <f>IFERROR(__xludf.DUMMYFUNCTION("IF(IFERROR(VLOOKUP(A196, IMPORTRANGE(""https://docs.google.com/spreadsheets/d/1eazy315Oas8TkAoTsdzUl6gNf3VsnwZeSo-bRfkZzOs"", ""工作表1!A:B""), 2, FALSE), """") &lt;&gt; """", ""有縮圖"", ""無縮圖"")"),"無縮圖")</f>
        <v>無縮圖</v>
      </c>
      <c r="AR196" s="302"/>
    </row>
    <row r="197">
      <c r="A197" s="301" t="s">
        <v>5435</v>
      </c>
      <c r="B197" s="301" t="s">
        <v>5436</v>
      </c>
      <c r="C197" s="303" t="s">
        <v>1971</v>
      </c>
      <c r="D197" s="303" t="s">
        <v>1974</v>
      </c>
      <c r="E197" s="304"/>
      <c r="F197" s="305" t="s">
        <v>144</v>
      </c>
      <c r="G197" s="317" t="s">
        <v>5297</v>
      </c>
      <c r="H197" s="305" t="s">
        <v>35</v>
      </c>
      <c r="I197" s="305" t="s">
        <v>108</v>
      </c>
      <c r="J197" s="301" t="s">
        <v>5437</v>
      </c>
      <c r="K197" s="309"/>
      <c r="L197" s="310" t="b">
        <v>1</v>
      </c>
      <c r="M197" s="311" t="b">
        <v>1</v>
      </c>
      <c r="N197" s="316" t="b">
        <v>1</v>
      </c>
      <c r="O197" s="311" t="b">
        <v>1</v>
      </c>
      <c r="P197" s="302"/>
      <c r="Q197" s="309" t="str">
        <f t="array" ref="Q197">IFERROR(INDEX('印量調查區'!G:G, MATCH(A197, '印量調查區'!A:A, 0)), "")</f>
        <v/>
      </c>
      <c r="R197" s="313" t="s">
        <v>5439</v>
      </c>
      <c r="S197" s="302"/>
      <c r="T197" s="302"/>
      <c r="U197" s="302"/>
      <c r="V197" s="313" t="s">
        <v>5440</v>
      </c>
      <c r="W197" s="302"/>
      <c r="X197" s="302"/>
      <c r="Y197" s="313" t="s">
        <v>5441</v>
      </c>
      <c r="Z197" s="302"/>
      <c r="AA197" s="302"/>
      <c r="AB197" s="302"/>
      <c r="AC197" s="302"/>
      <c r="AD197" s="302"/>
      <c r="AE197" s="302"/>
      <c r="AF197" s="302"/>
      <c r="AG197" s="302"/>
      <c r="AH197" s="302"/>
      <c r="AI197" s="313" t="s">
        <v>5443</v>
      </c>
      <c r="AJ197" s="302"/>
      <c r="AK197" s="313" t="s">
        <v>5444</v>
      </c>
      <c r="AL197" s="302"/>
      <c r="AM197" s="302"/>
      <c r="AN197" s="314" t="s">
        <v>5445</v>
      </c>
      <c r="AO197" s="302"/>
      <c r="AP197" s="302"/>
      <c r="AQ197" s="302" t="str">
        <f>IFERROR(__xludf.DUMMYFUNCTION("IF(IFERROR(VLOOKUP(A197, IMPORTRANGE(""https://docs.google.com/spreadsheets/d/1eazy315Oas8TkAoTsdzUl6gNf3VsnwZeSo-bRfkZzOs"", ""工作表1!A:B""), 2, FALSE), """") &lt;&gt; """", ""有縮圖"", ""無縮圖"")"),"無縮圖")</f>
        <v>無縮圖</v>
      </c>
      <c r="AR197" s="302"/>
    </row>
    <row r="198" hidden="1">
      <c r="A198" s="301" t="s">
        <v>792</v>
      </c>
      <c r="B198" s="301" t="s">
        <v>5447</v>
      </c>
      <c r="C198" s="303" t="s">
        <v>5448</v>
      </c>
      <c r="D198" s="304"/>
      <c r="E198" s="304"/>
      <c r="F198" s="305" t="s">
        <v>144</v>
      </c>
      <c r="G198" s="317" t="s">
        <v>5297</v>
      </c>
      <c r="H198" s="305" t="s">
        <v>47</v>
      </c>
      <c r="I198" s="305" t="s">
        <v>108</v>
      </c>
      <c r="J198" s="301" t="s">
        <v>5449</v>
      </c>
      <c r="K198" s="323" t="s">
        <v>5450</v>
      </c>
      <c r="L198" s="310" t="b">
        <v>1</v>
      </c>
      <c r="M198" s="311" t="b">
        <v>1</v>
      </c>
      <c r="N198" s="311" t="b">
        <v>1</v>
      </c>
      <c r="O198" s="311" t="b">
        <v>1</v>
      </c>
      <c r="P198" s="313" t="s">
        <v>410</v>
      </c>
      <c r="Q198" s="309" t="str">
        <f t="array" ref="Q198">IFERROR(INDEX('印量調查區'!G:G, MATCH(A198, '印量調查區'!A:A, 0)), "")</f>
        <v/>
      </c>
      <c r="R198" s="314" t="s">
        <v>5451</v>
      </c>
      <c r="S198" s="302"/>
      <c r="T198" s="302"/>
      <c r="U198" s="302"/>
      <c r="V198" s="314" t="s">
        <v>5453</v>
      </c>
      <c r="W198" s="302"/>
      <c r="X198" s="302"/>
      <c r="Y198" s="314" t="s">
        <v>5455</v>
      </c>
      <c r="Z198" s="302"/>
      <c r="AA198" s="302"/>
      <c r="AB198" s="302"/>
      <c r="AC198" s="302"/>
      <c r="AD198" s="302"/>
      <c r="AE198" s="302"/>
      <c r="AF198" s="302"/>
      <c r="AG198" s="304"/>
      <c r="AH198" s="314" t="s">
        <v>5456</v>
      </c>
      <c r="AI198" s="302"/>
      <c r="AJ198" s="302"/>
      <c r="AK198" s="314" t="s">
        <v>5457</v>
      </c>
      <c r="AL198" s="302"/>
      <c r="AM198" s="314" t="s">
        <v>5459</v>
      </c>
      <c r="AN198" s="314" t="s">
        <v>5460</v>
      </c>
      <c r="AO198" s="302"/>
      <c r="AP198" s="302"/>
      <c r="AQ198" s="302" t="str">
        <f>IFERROR(__xludf.DUMMYFUNCTION("IF(IFERROR(VLOOKUP(A198, IMPORTRANGE(""https://docs.google.com/spreadsheets/d/1eazy315Oas8TkAoTsdzUl6gNf3VsnwZeSo-bRfkZzOs"", ""工作表1!A:B""), 2, FALSE), """") &lt;&gt; """", ""有縮圖"", ""無縮圖"")"),"無縮圖")</f>
        <v>無縮圖</v>
      </c>
      <c r="AR198" s="302"/>
    </row>
    <row r="199" hidden="1">
      <c r="A199" s="301" t="s">
        <v>5461</v>
      </c>
      <c r="B199" s="302"/>
      <c r="C199" s="303" t="s">
        <v>5462</v>
      </c>
      <c r="D199" s="303" t="s">
        <v>5462</v>
      </c>
      <c r="E199" s="304"/>
      <c r="F199" s="305" t="s">
        <v>144</v>
      </c>
      <c r="G199" s="110" t="s">
        <v>5297</v>
      </c>
      <c r="H199" s="305" t="s">
        <v>47</v>
      </c>
      <c r="I199" s="305" t="s">
        <v>108</v>
      </c>
      <c r="J199" s="301" t="s">
        <v>5464</v>
      </c>
      <c r="K199" s="309"/>
      <c r="L199" s="310" t="b">
        <v>1</v>
      </c>
      <c r="M199" s="311" t="b">
        <v>1</v>
      </c>
      <c r="N199" s="316" t="b">
        <v>0</v>
      </c>
      <c r="O199" s="311" t="b">
        <v>1</v>
      </c>
      <c r="P199" s="302"/>
      <c r="Q199" s="309" t="str">
        <f t="array" ref="Q199">IFERROR(INDEX('印量調查區'!G:G, MATCH(A199, '印量調查區'!A:A, 0)), "")</f>
        <v/>
      </c>
      <c r="R199" s="319" t="s">
        <v>5466</v>
      </c>
      <c r="S199" s="304"/>
      <c r="T199" s="304"/>
      <c r="U199" s="304"/>
      <c r="V199" s="304"/>
      <c r="W199" s="304"/>
      <c r="X199" s="304"/>
      <c r="Y199" s="304"/>
      <c r="Z199" s="304"/>
      <c r="AA199" s="304"/>
      <c r="AB199" s="304"/>
      <c r="AC199" s="304"/>
      <c r="AD199" s="304"/>
      <c r="AE199" s="304"/>
      <c r="AF199" s="304"/>
      <c r="AG199" s="304"/>
      <c r="AH199" s="304"/>
      <c r="AI199" s="304"/>
      <c r="AJ199" s="304"/>
      <c r="AK199" s="304"/>
      <c r="AL199" s="304"/>
      <c r="AM199" s="302"/>
      <c r="AN199" s="314" t="s">
        <v>5468</v>
      </c>
      <c r="AO199" s="304"/>
      <c r="AP199" s="302"/>
      <c r="AQ199" s="302" t="str">
        <f>IFERROR(__xludf.DUMMYFUNCTION("IF(IFERROR(VLOOKUP(A199, IMPORTRANGE(""https://docs.google.com/spreadsheets/d/1eazy315Oas8TkAoTsdzUl6gNf3VsnwZeSo-bRfkZzOs"", ""工作表1!A:B""), 2, FALSE), """") &lt;&gt; """", ""有縮圖"", ""無縮圖"")"),"無縮圖")</f>
        <v>無縮圖</v>
      </c>
      <c r="AR199" s="302"/>
    </row>
    <row r="200" hidden="1">
      <c r="A200" s="301" t="s">
        <v>1529</v>
      </c>
      <c r="B200" s="301" t="s">
        <v>1529</v>
      </c>
      <c r="C200" s="304"/>
      <c r="D200" s="304"/>
      <c r="E200" s="303" t="s">
        <v>3753</v>
      </c>
      <c r="F200" s="305" t="s">
        <v>3879</v>
      </c>
      <c r="G200" s="317" t="s">
        <v>5297</v>
      </c>
      <c r="H200" s="302"/>
      <c r="I200" s="305" t="s">
        <v>108</v>
      </c>
      <c r="J200" s="301" t="s">
        <v>5470</v>
      </c>
      <c r="K200" s="309"/>
      <c r="L200" s="310" t="b">
        <v>1</v>
      </c>
      <c r="M200" s="311" t="b">
        <v>1</v>
      </c>
      <c r="N200" s="311" t="b">
        <v>0</v>
      </c>
      <c r="O200" s="311" t="b">
        <v>1</v>
      </c>
      <c r="P200" s="302"/>
      <c r="Q200" s="309" t="str">
        <f t="array" ref="Q200">IFERROR(INDEX('印量調查區'!G:G, MATCH(A200, '印量調查區'!A:A, 0)), "")</f>
        <v/>
      </c>
      <c r="R200" s="313" t="s">
        <v>5471</v>
      </c>
      <c r="S200" s="302"/>
      <c r="T200" s="302"/>
      <c r="U200" s="302"/>
      <c r="V200" s="313" t="s">
        <v>5472</v>
      </c>
      <c r="W200" s="313" t="s">
        <v>5473</v>
      </c>
      <c r="X200" s="302"/>
      <c r="Y200" s="302"/>
      <c r="Z200" s="302"/>
      <c r="AA200" s="302"/>
      <c r="AB200" s="302"/>
      <c r="AC200" s="302"/>
      <c r="AD200" s="313" t="s">
        <v>5474</v>
      </c>
      <c r="AE200" s="313" t="s">
        <v>5475</v>
      </c>
      <c r="AF200" s="302"/>
      <c r="AG200" s="302"/>
      <c r="AH200" s="302"/>
      <c r="AI200" s="302"/>
      <c r="AJ200" s="302"/>
      <c r="AK200" s="302"/>
      <c r="AL200" s="302"/>
      <c r="AM200" s="314" t="s">
        <v>5477</v>
      </c>
      <c r="AN200" s="314" t="s">
        <v>5478</v>
      </c>
      <c r="AO200" s="314" t="s">
        <v>5478</v>
      </c>
      <c r="AP200" s="302"/>
      <c r="AQ200" s="302" t="str">
        <f>IFERROR(__xludf.DUMMYFUNCTION("IF(IFERROR(VLOOKUP(A200, IMPORTRANGE(""https://docs.google.com/spreadsheets/d/1eazy315Oas8TkAoTsdzUl6gNf3VsnwZeSo-bRfkZzOs"", ""工作表1!A:B""), 2, FALSE), """") &lt;&gt; """", ""有縮圖"", ""無縮圖"")"),"無縮圖")</f>
        <v>無縮圖</v>
      </c>
      <c r="AR200" s="302"/>
    </row>
    <row r="201" hidden="1">
      <c r="A201" s="301" t="s">
        <v>5481</v>
      </c>
      <c r="B201" s="301" t="s">
        <v>5482</v>
      </c>
      <c r="C201" s="303" t="s">
        <v>1958</v>
      </c>
      <c r="D201" s="304"/>
      <c r="E201" s="303" t="s">
        <v>5366</v>
      </c>
      <c r="F201" s="305" t="s">
        <v>140</v>
      </c>
      <c r="G201" s="110" t="s">
        <v>5297</v>
      </c>
      <c r="H201" s="305" t="s">
        <v>34</v>
      </c>
      <c r="I201" s="305" t="s">
        <v>108</v>
      </c>
      <c r="J201" s="301" t="s">
        <v>5483</v>
      </c>
      <c r="K201" s="309"/>
      <c r="L201" s="310" t="b">
        <v>1</v>
      </c>
      <c r="M201" s="311" t="b">
        <v>1</v>
      </c>
      <c r="N201" s="311" t="b">
        <v>0</v>
      </c>
      <c r="O201" s="311" t="b">
        <v>1</v>
      </c>
      <c r="P201" s="313" t="s">
        <v>410</v>
      </c>
      <c r="Q201" s="309" t="str">
        <f t="array" ref="Q201">IFERROR(INDEX('印量調查區'!G:G, MATCH(A201, '印量調查區'!A:A, 0)), "")</f>
        <v/>
      </c>
      <c r="R201" s="314" t="s">
        <v>5486</v>
      </c>
      <c r="S201" s="302"/>
      <c r="T201" s="302"/>
      <c r="U201" s="302"/>
      <c r="V201" s="314" t="s">
        <v>5488</v>
      </c>
      <c r="W201" s="302"/>
      <c r="X201" s="302"/>
      <c r="Y201" s="302"/>
      <c r="Z201" s="302"/>
      <c r="AA201" s="302"/>
      <c r="AB201" s="302"/>
      <c r="AC201" s="302"/>
      <c r="AD201" s="314" t="s">
        <v>5489</v>
      </c>
      <c r="AE201" s="302"/>
      <c r="AF201" s="314" t="s">
        <v>5490</v>
      </c>
      <c r="AG201" s="302"/>
      <c r="AH201" s="314" t="s">
        <v>5492</v>
      </c>
      <c r="AI201" s="302"/>
      <c r="AJ201" s="302"/>
      <c r="AK201" s="314" t="s">
        <v>5494</v>
      </c>
      <c r="AL201" s="302"/>
      <c r="AM201" s="314" t="s">
        <v>5496</v>
      </c>
      <c r="AN201" s="314" t="s">
        <v>5498</v>
      </c>
      <c r="AO201" s="302"/>
      <c r="AP201" s="302"/>
      <c r="AQ201" s="302" t="str">
        <f>IFERROR(__xludf.DUMMYFUNCTION("IF(IFERROR(VLOOKUP(A201, IMPORTRANGE(""https://docs.google.com/spreadsheets/d/1eazy315Oas8TkAoTsdzUl6gNf3VsnwZeSo-bRfkZzOs"", ""工作表1!A:B""), 2, FALSE), """") &lt;&gt; """", ""有縮圖"", ""無縮圖"")"),"無縮圖")</f>
        <v>無縮圖</v>
      </c>
      <c r="AR201" s="302"/>
    </row>
    <row r="202" hidden="1">
      <c r="A202" s="301" t="s">
        <v>5499</v>
      </c>
      <c r="B202" s="302"/>
      <c r="C202" s="303" t="s">
        <v>1969</v>
      </c>
      <c r="D202" s="303" t="s">
        <v>1990</v>
      </c>
      <c r="E202" s="304"/>
      <c r="F202" s="302"/>
      <c r="G202" s="317" t="s">
        <v>5297</v>
      </c>
      <c r="H202" s="305" t="s">
        <v>47</v>
      </c>
      <c r="I202" s="305" t="s">
        <v>108</v>
      </c>
      <c r="J202" s="301" t="s">
        <v>5501</v>
      </c>
      <c r="K202" s="309"/>
      <c r="L202" s="310" t="b">
        <v>1</v>
      </c>
      <c r="M202" s="311" t="b">
        <v>1</v>
      </c>
      <c r="N202" s="316" t="b">
        <v>1</v>
      </c>
      <c r="O202" s="311" t="b">
        <v>1</v>
      </c>
      <c r="P202" s="302"/>
      <c r="Q202" s="309" t="str">
        <f t="array" ref="Q202">IFERROR(INDEX('印量調查區'!G:G, MATCH(A202, '印量調查區'!A:A, 0)), "")</f>
        <v/>
      </c>
      <c r="R202" s="314" t="s">
        <v>5503</v>
      </c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  <c r="AD202" s="302"/>
      <c r="AE202" s="302"/>
      <c r="AF202" s="302"/>
      <c r="AG202" s="302"/>
      <c r="AH202" s="302"/>
      <c r="AI202" s="302"/>
      <c r="AJ202" s="302"/>
      <c r="AK202" s="302"/>
      <c r="AL202" s="302"/>
      <c r="AM202" s="302"/>
      <c r="AN202" s="314" t="s">
        <v>5504</v>
      </c>
      <c r="AO202" s="302"/>
      <c r="AP202" s="302"/>
      <c r="AQ202" s="302" t="str">
        <f>IFERROR(__xludf.DUMMYFUNCTION("IF(IFERROR(VLOOKUP(A202, IMPORTRANGE(""https://docs.google.com/spreadsheets/d/1eazy315Oas8TkAoTsdzUl6gNf3VsnwZeSo-bRfkZzOs"", ""工作表1!A:B""), 2, FALSE), """") &lt;&gt; """", ""有縮圖"", ""無縮圖"")"),"無縮圖")</f>
        <v>無縮圖</v>
      </c>
      <c r="AR202" s="302"/>
    </row>
    <row r="203" hidden="1">
      <c r="A203" s="301" t="s">
        <v>1897</v>
      </c>
      <c r="B203" s="302"/>
      <c r="C203" s="303" t="s">
        <v>5505</v>
      </c>
      <c r="D203" s="303" t="s">
        <v>1996</v>
      </c>
      <c r="E203" s="304"/>
      <c r="F203" s="305" t="s">
        <v>144</v>
      </c>
      <c r="G203" s="110" t="s">
        <v>5506</v>
      </c>
      <c r="H203" s="305" t="s">
        <v>34</v>
      </c>
      <c r="I203" s="305" t="s">
        <v>108</v>
      </c>
      <c r="J203" s="301" t="s">
        <v>5507</v>
      </c>
      <c r="K203" s="309"/>
      <c r="L203" s="310" t="b">
        <v>1</v>
      </c>
      <c r="M203" s="311" t="b">
        <v>1</v>
      </c>
      <c r="N203" s="316" t="b">
        <v>1</v>
      </c>
      <c r="O203" s="311" t="b">
        <v>1</v>
      </c>
      <c r="P203" s="302"/>
      <c r="Q203" s="309" t="str">
        <f t="array" ref="Q203">IFERROR(INDEX('印量調查區'!G:G, MATCH(A203, '印量調查區'!A:A, 0)), "")</f>
        <v/>
      </c>
      <c r="R203" s="313" t="s">
        <v>5508</v>
      </c>
      <c r="S203" s="302"/>
      <c r="T203" s="302"/>
      <c r="U203" s="302"/>
      <c r="V203" s="313" t="s">
        <v>5509</v>
      </c>
      <c r="W203" s="302"/>
      <c r="X203" s="302"/>
      <c r="Y203" s="313" t="s">
        <v>5510</v>
      </c>
      <c r="Z203" s="302"/>
      <c r="AA203" s="302"/>
      <c r="AB203" s="302"/>
      <c r="AC203" s="302"/>
      <c r="AD203" s="302"/>
      <c r="AE203" s="302"/>
      <c r="AF203" s="302"/>
      <c r="AG203" s="302"/>
      <c r="AH203" s="302"/>
      <c r="AI203" s="302"/>
      <c r="AJ203" s="302"/>
      <c r="AK203" s="302"/>
      <c r="AL203" s="302"/>
      <c r="AM203" s="302"/>
      <c r="AN203" s="314" t="s">
        <v>5511</v>
      </c>
      <c r="AO203" s="302"/>
      <c r="AP203" s="302"/>
      <c r="AQ203" s="302" t="str">
        <f>IFERROR(__xludf.DUMMYFUNCTION("IF(IFERROR(VLOOKUP(A203, IMPORTRANGE(""https://docs.google.com/spreadsheets/d/1eazy315Oas8TkAoTsdzUl6gNf3VsnwZeSo-bRfkZzOs"", ""工作表1!A:B""), 2, FALSE), """") &lt;&gt; """", ""有縮圖"", ""無縮圖"")"),"無縮圖")</f>
        <v>無縮圖</v>
      </c>
      <c r="AR203" s="302"/>
    </row>
    <row r="204">
      <c r="A204" s="301" t="s">
        <v>1411</v>
      </c>
      <c r="B204" s="302"/>
      <c r="C204" s="303" t="s">
        <v>1994</v>
      </c>
      <c r="D204" s="303" t="s">
        <v>1994</v>
      </c>
      <c r="E204" s="304"/>
      <c r="F204" s="305" t="s">
        <v>1152</v>
      </c>
      <c r="G204" s="110" t="s">
        <v>5506</v>
      </c>
      <c r="H204" s="305" t="s">
        <v>35</v>
      </c>
      <c r="I204" s="305" t="s">
        <v>108</v>
      </c>
      <c r="J204" s="301" t="s">
        <v>5512</v>
      </c>
      <c r="K204" s="309"/>
      <c r="L204" s="310" t="b">
        <v>1</v>
      </c>
      <c r="M204" s="311" t="b">
        <v>1</v>
      </c>
      <c r="N204" s="316" t="b">
        <v>1</v>
      </c>
      <c r="O204" s="311" t="b">
        <v>1</v>
      </c>
      <c r="P204" s="302"/>
      <c r="Q204" s="309" t="str">
        <f t="array" ref="Q204">IFERROR(INDEX('印量調查區'!G:G, MATCH(A204, '印量調查區'!A:A, 0)), "")</f>
        <v/>
      </c>
      <c r="R204" s="313" t="s">
        <v>5513</v>
      </c>
      <c r="S204" s="302"/>
      <c r="T204" s="313" t="s">
        <v>5514</v>
      </c>
      <c r="U204" s="302"/>
      <c r="V204" s="313" t="s">
        <v>5515</v>
      </c>
      <c r="W204" s="302"/>
      <c r="X204" s="302"/>
      <c r="Y204" s="302"/>
      <c r="Z204" s="302"/>
      <c r="AA204" s="302"/>
      <c r="AB204" s="302"/>
      <c r="AC204" s="302"/>
      <c r="AD204" s="313" t="s">
        <v>5516</v>
      </c>
      <c r="AE204" s="302"/>
      <c r="AF204" s="302"/>
      <c r="AG204" s="302"/>
      <c r="AH204" s="302"/>
      <c r="AI204" s="302"/>
      <c r="AJ204" s="302"/>
      <c r="AK204" s="313" t="s">
        <v>5517</v>
      </c>
      <c r="AL204" s="302"/>
      <c r="AM204" s="302"/>
      <c r="AN204" s="314" t="s">
        <v>5518</v>
      </c>
      <c r="AO204" s="302"/>
      <c r="AP204" s="302"/>
      <c r="AQ204" s="302" t="str">
        <f>IFERROR(__xludf.DUMMYFUNCTION("IF(IFERROR(VLOOKUP(A204, IMPORTRANGE(""https://docs.google.com/spreadsheets/d/1eazy315Oas8TkAoTsdzUl6gNf3VsnwZeSo-bRfkZzOs"", ""工作表1!A:B""), 2, FALSE), """") &lt;&gt; """", ""有縮圖"", ""無縮圖"")"),"無縮圖")</f>
        <v>無縮圖</v>
      </c>
      <c r="AR204" s="302"/>
    </row>
    <row r="205">
      <c r="A205" s="343" t="s">
        <v>1365</v>
      </c>
      <c r="B205" s="301" t="s">
        <v>5521</v>
      </c>
      <c r="C205" s="304"/>
      <c r="D205" s="304"/>
      <c r="E205" s="303" t="s">
        <v>1976</v>
      </c>
      <c r="F205" s="305" t="s">
        <v>229</v>
      </c>
      <c r="G205" s="317" t="s">
        <v>5523</v>
      </c>
      <c r="H205" s="305" t="s">
        <v>35</v>
      </c>
      <c r="I205" s="305" t="s">
        <v>108</v>
      </c>
      <c r="J205" s="301" t="s">
        <v>5524</v>
      </c>
      <c r="K205" s="323" t="s">
        <v>5525</v>
      </c>
      <c r="L205" s="310" t="b">
        <v>1</v>
      </c>
      <c r="M205" s="311" t="b">
        <v>1</v>
      </c>
      <c r="N205" s="311" t="b">
        <v>0</v>
      </c>
      <c r="O205" s="311" t="b">
        <v>1</v>
      </c>
      <c r="P205" s="302"/>
      <c r="Q205" s="309" t="str">
        <f t="array" ref="Q205">IFERROR(INDEX('印量調查區'!G:G, MATCH(A205, '印量調查區'!A:A, 0)), "")</f>
        <v/>
      </c>
      <c r="R205" s="314" t="s">
        <v>5527</v>
      </c>
      <c r="S205" s="302"/>
      <c r="T205" s="302"/>
      <c r="U205" s="302"/>
      <c r="V205" s="313" t="s">
        <v>5528</v>
      </c>
      <c r="W205" s="302"/>
      <c r="X205" s="313" t="s">
        <v>5529</v>
      </c>
      <c r="Y205" s="302"/>
      <c r="Z205" s="302"/>
      <c r="AA205" s="302"/>
      <c r="AB205" s="302"/>
      <c r="AC205" s="302"/>
      <c r="AD205" s="313" t="s">
        <v>5530</v>
      </c>
      <c r="AE205" s="302"/>
      <c r="AF205" s="302"/>
      <c r="AG205" s="302"/>
      <c r="AH205" s="313" t="s">
        <v>5531</v>
      </c>
      <c r="AI205" s="313" t="s">
        <v>5532</v>
      </c>
      <c r="AJ205" s="302"/>
      <c r="AK205" s="313" t="s">
        <v>5533</v>
      </c>
      <c r="AL205" s="313" t="s">
        <v>5535</v>
      </c>
      <c r="AM205" s="314" t="s">
        <v>5537</v>
      </c>
      <c r="AN205" s="314" t="s">
        <v>5538</v>
      </c>
      <c r="AO205" s="302"/>
      <c r="AP205" s="302"/>
      <c r="AQ205" s="302" t="str">
        <f>IFERROR(__xludf.DUMMYFUNCTION("IF(IFERROR(VLOOKUP(A205, IMPORTRANGE(""https://docs.google.com/spreadsheets/d/1eazy315Oas8TkAoTsdzUl6gNf3VsnwZeSo-bRfkZzOs"", ""工作表1!A:B""), 2, FALSE), """") &lt;&gt; """", ""有縮圖"", ""無縮圖"")"),"有縮圖")</f>
        <v>有縮圖</v>
      </c>
      <c r="AR205" s="314" t="s">
        <v>5540</v>
      </c>
    </row>
    <row r="206" hidden="1">
      <c r="A206" s="301" t="s">
        <v>1272</v>
      </c>
      <c r="B206" s="302"/>
      <c r="C206" s="303" t="s">
        <v>2053</v>
      </c>
      <c r="D206" s="304"/>
      <c r="E206" s="304"/>
      <c r="F206" s="305" t="s">
        <v>144</v>
      </c>
      <c r="G206" s="110" t="s">
        <v>5543</v>
      </c>
      <c r="H206" s="305" t="s">
        <v>34</v>
      </c>
      <c r="I206" s="305" t="s">
        <v>108</v>
      </c>
      <c r="J206" s="301" t="s">
        <v>5351</v>
      </c>
      <c r="K206" s="309"/>
      <c r="L206" s="310" t="b">
        <v>1</v>
      </c>
      <c r="M206" s="311" t="b">
        <v>1</v>
      </c>
      <c r="N206" s="311" t="b">
        <v>1</v>
      </c>
      <c r="O206" s="311" t="b">
        <v>1</v>
      </c>
      <c r="P206" s="302"/>
      <c r="Q206" s="309" t="str">
        <f t="array" ref="Q206">IFERROR(INDEX('印量調查區'!G:G, MATCH(A206, '印量調查區'!A:A, 0)), "")</f>
        <v/>
      </c>
      <c r="R206" s="313" t="s">
        <v>4708</v>
      </c>
      <c r="S206" s="314" t="s">
        <v>5546</v>
      </c>
      <c r="T206" s="302"/>
      <c r="U206" s="302"/>
      <c r="V206" s="314" t="s">
        <v>5548</v>
      </c>
      <c r="W206" s="302"/>
      <c r="X206" s="302"/>
      <c r="Y206" s="302"/>
      <c r="Z206" s="302"/>
      <c r="AA206" s="302"/>
      <c r="AB206" s="302"/>
      <c r="AC206" s="302"/>
      <c r="AD206" s="314" t="s">
        <v>5549</v>
      </c>
      <c r="AE206" s="302"/>
      <c r="AF206" s="302"/>
      <c r="AG206" s="302"/>
      <c r="AH206" s="314" t="s">
        <v>5550</v>
      </c>
      <c r="AI206" s="302"/>
      <c r="AJ206" s="302"/>
      <c r="AK206" s="302"/>
      <c r="AL206" s="314" t="s">
        <v>5551</v>
      </c>
      <c r="AM206" s="314" t="s">
        <v>5553</v>
      </c>
      <c r="AN206" s="314" t="s">
        <v>5555</v>
      </c>
      <c r="AO206" s="302"/>
      <c r="AP206" s="302"/>
      <c r="AQ206" s="302" t="str">
        <f>IFERROR(__xludf.DUMMYFUNCTION("IF(IFERROR(VLOOKUP(A206, IMPORTRANGE(""https://docs.google.com/spreadsheets/d/1eazy315Oas8TkAoTsdzUl6gNf3VsnwZeSo-bRfkZzOs"", ""工作表1!A:B""), 2, FALSE), """") &lt;&gt; """", ""有縮圖"", ""無縮圖"")"),"有縮圖")</f>
        <v>有縮圖</v>
      </c>
      <c r="AR206" s="302"/>
    </row>
    <row r="207" hidden="1">
      <c r="A207" s="301" t="s">
        <v>5557</v>
      </c>
      <c r="B207" s="302"/>
      <c r="C207" s="303" t="s">
        <v>431</v>
      </c>
      <c r="D207" s="304"/>
      <c r="E207" s="304"/>
      <c r="F207" s="305" t="s">
        <v>144</v>
      </c>
      <c r="G207" s="110" t="s">
        <v>5543</v>
      </c>
      <c r="H207" s="305" t="s">
        <v>34</v>
      </c>
      <c r="I207" s="305" t="s">
        <v>108</v>
      </c>
      <c r="J207" s="301" t="s">
        <v>5560</v>
      </c>
      <c r="K207" s="323" t="s">
        <v>5561</v>
      </c>
      <c r="L207" s="310" t="b">
        <v>1</v>
      </c>
      <c r="M207" s="311" t="b">
        <v>1</v>
      </c>
      <c r="N207" s="311" t="b">
        <v>1</v>
      </c>
      <c r="O207" s="311" t="b">
        <v>1</v>
      </c>
      <c r="P207" s="313" t="s">
        <v>410</v>
      </c>
      <c r="Q207" s="309" t="str">
        <f t="array" ref="Q207">IFERROR(INDEX('印量調查區'!G:G, MATCH(A207, '印量調查區'!A:A, 0)), "")</f>
        <v/>
      </c>
      <c r="R207" s="313" t="s">
        <v>4708</v>
      </c>
      <c r="S207" s="314" t="s">
        <v>5546</v>
      </c>
      <c r="T207" s="302"/>
      <c r="U207" s="302"/>
      <c r="V207" s="314" t="s">
        <v>5548</v>
      </c>
      <c r="W207" s="302"/>
      <c r="X207" s="302"/>
      <c r="Y207" s="302"/>
      <c r="Z207" s="302"/>
      <c r="AA207" s="302"/>
      <c r="AB207" s="302"/>
      <c r="AC207" s="302"/>
      <c r="AD207" s="314" t="s">
        <v>5549</v>
      </c>
      <c r="AE207" s="302"/>
      <c r="AF207" s="302"/>
      <c r="AG207" s="302"/>
      <c r="AH207" s="314" t="s">
        <v>5550</v>
      </c>
      <c r="AI207" s="302"/>
      <c r="AJ207" s="302"/>
      <c r="AK207" s="302"/>
      <c r="AL207" s="314" t="s">
        <v>5551</v>
      </c>
      <c r="AM207" s="314" t="s">
        <v>5553</v>
      </c>
      <c r="AN207" s="314" t="s">
        <v>5555</v>
      </c>
      <c r="AO207" s="302"/>
      <c r="AP207" s="302"/>
      <c r="AQ207" s="302" t="str">
        <f>IFERROR(__xludf.DUMMYFUNCTION("IF(IFERROR(VLOOKUP(A207, IMPORTRANGE(""https://docs.google.com/spreadsheets/d/1eazy315Oas8TkAoTsdzUl6gNf3VsnwZeSo-bRfkZzOs"", ""工作表1!A:B""), 2, FALSE), """") &lt;&gt; """", ""有縮圖"", ""無縮圖"")"),"有縮圖")</f>
        <v>有縮圖</v>
      </c>
      <c r="AR207" s="302"/>
    </row>
    <row r="208" hidden="1">
      <c r="A208" s="301" t="s">
        <v>294</v>
      </c>
      <c r="B208" s="301" t="s">
        <v>295</v>
      </c>
      <c r="C208" s="303" t="s">
        <v>5563</v>
      </c>
      <c r="D208" s="304"/>
      <c r="E208" s="304"/>
      <c r="F208" s="305" t="s">
        <v>144</v>
      </c>
      <c r="G208" s="110" t="s">
        <v>5564</v>
      </c>
      <c r="H208" s="305" t="s">
        <v>34</v>
      </c>
      <c r="I208" s="305" t="s">
        <v>108</v>
      </c>
      <c r="J208" s="301" t="s">
        <v>5565</v>
      </c>
      <c r="K208" s="309"/>
      <c r="L208" s="310" t="b">
        <v>1</v>
      </c>
      <c r="M208" s="311" t="b">
        <v>1</v>
      </c>
      <c r="N208" s="316" t="b">
        <v>1</v>
      </c>
      <c r="O208" s="311" t="b">
        <v>1</v>
      </c>
      <c r="P208" s="302"/>
      <c r="Q208" s="309" t="str">
        <f t="array" ref="Q208">IFERROR(INDEX('印量調查區'!G:G, MATCH(A208, '印量調查區'!A:A, 0)), "")</f>
        <v/>
      </c>
      <c r="R208" s="313" t="s">
        <v>299</v>
      </c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2"/>
      <c r="AE208" s="302"/>
      <c r="AF208" s="302"/>
      <c r="AG208" s="302"/>
      <c r="AH208" s="302"/>
      <c r="AI208" s="302"/>
      <c r="AJ208" s="302"/>
      <c r="AK208" s="302"/>
      <c r="AL208" s="302"/>
      <c r="AM208" s="302"/>
      <c r="AN208" s="314" t="s">
        <v>5567</v>
      </c>
      <c r="AO208" s="302"/>
      <c r="AP208" s="302"/>
      <c r="AQ208" s="302" t="str">
        <f>IFERROR(__xludf.DUMMYFUNCTION("IF(IFERROR(VLOOKUP(A208, IMPORTRANGE(""https://docs.google.com/spreadsheets/d/1eazy315Oas8TkAoTsdzUl6gNf3VsnwZeSo-bRfkZzOs"", ""工作表1!A:B""), 2, FALSE), """") &lt;&gt; """", ""有縮圖"", ""無縮圖"")"),"無縮圖")</f>
        <v>無縮圖</v>
      </c>
      <c r="AR208" s="302"/>
    </row>
    <row r="209" hidden="1">
      <c r="A209" s="301" t="s">
        <v>5568</v>
      </c>
      <c r="B209" s="302"/>
      <c r="C209" s="304"/>
      <c r="D209" s="304"/>
      <c r="E209" s="303" t="s">
        <v>3791</v>
      </c>
      <c r="F209" s="305" t="s">
        <v>144</v>
      </c>
      <c r="G209" s="317" t="s">
        <v>5569</v>
      </c>
      <c r="H209" s="305" t="s">
        <v>34</v>
      </c>
      <c r="I209" s="305" t="s">
        <v>108</v>
      </c>
      <c r="J209" s="301" t="s">
        <v>5570</v>
      </c>
      <c r="K209" s="323" t="s">
        <v>5571</v>
      </c>
      <c r="L209" s="310" t="b">
        <v>1</v>
      </c>
      <c r="M209" s="311" t="b">
        <v>1</v>
      </c>
      <c r="N209" s="311" t="b">
        <v>1</v>
      </c>
      <c r="O209" s="311" t="b">
        <v>1</v>
      </c>
      <c r="P209" s="302"/>
      <c r="Q209" s="309" t="str">
        <f t="array" ref="Q209">IFERROR(INDEX('印量調查區'!G:G, MATCH(A209, '印量調查區'!A:A, 0)), "")</f>
        <v/>
      </c>
      <c r="R209" s="302"/>
      <c r="S209" s="302"/>
      <c r="T209" s="302"/>
      <c r="U209" s="302"/>
      <c r="V209" s="302"/>
      <c r="W209" s="302"/>
      <c r="X209" s="314" t="s">
        <v>5573</v>
      </c>
      <c r="Y209" s="302"/>
      <c r="Z209" s="302"/>
      <c r="AA209" s="302"/>
      <c r="AB209" s="302"/>
      <c r="AC209" s="302"/>
      <c r="AD209" s="302"/>
      <c r="AE209" s="302"/>
      <c r="AF209" s="302"/>
      <c r="AG209" s="302"/>
      <c r="AH209" s="302"/>
      <c r="AI209" s="302"/>
      <c r="AJ209" s="302"/>
      <c r="AK209" s="302"/>
      <c r="AL209" s="302"/>
      <c r="AM209" s="314" t="s">
        <v>5575</v>
      </c>
      <c r="AN209" s="314" t="s">
        <v>5577</v>
      </c>
      <c r="AO209" s="302"/>
      <c r="AP209" s="302"/>
      <c r="AQ209" s="302" t="str">
        <f>IFERROR(__xludf.DUMMYFUNCTION("IF(IFERROR(VLOOKUP(A209, IMPORTRANGE(""https://docs.google.com/spreadsheets/d/1eazy315Oas8TkAoTsdzUl6gNf3VsnwZeSo-bRfkZzOs"", ""工作表1!A:B""), 2, FALSE), """") &lt;&gt; """", ""有縮圖"", ""無縮圖"")"),"無縮圖")</f>
        <v>無縮圖</v>
      </c>
      <c r="AR209" s="302"/>
    </row>
    <row r="210">
      <c r="A210" s="301" t="s">
        <v>2145</v>
      </c>
      <c r="B210" s="302"/>
      <c r="C210" s="304"/>
      <c r="D210" s="303" t="s">
        <v>1193</v>
      </c>
      <c r="E210" s="303" t="s">
        <v>5578</v>
      </c>
      <c r="F210" s="305" t="s">
        <v>144</v>
      </c>
      <c r="G210" s="317" t="s">
        <v>5579</v>
      </c>
      <c r="H210" s="305" t="s">
        <v>35</v>
      </c>
      <c r="I210" s="305" t="s">
        <v>108</v>
      </c>
      <c r="J210" s="301" t="s">
        <v>5580</v>
      </c>
      <c r="K210" s="309"/>
      <c r="L210" s="310" t="b">
        <v>1</v>
      </c>
      <c r="M210" s="311" t="b">
        <v>1</v>
      </c>
      <c r="N210" s="311" t="b">
        <v>1</v>
      </c>
      <c r="O210" s="311" t="b">
        <v>1</v>
      </c>
      <c r="P210" s="302"/>
      <c r="Q210" s="309" t="str">
        <f t="array" ref="Q210">IFERROR(INDEX('印量調查區'!G:G, MATCH(A210, '印量調查區'!A:A, 0)), "")</f>
        <v/>
      </c>
      <c r="R210" s="313" t="s">
        <v>5582</v>
      </c>
      <c r="S210" s="302"/>
      <c r="T210" s="302"/>
      <c r="U210" s="302"/>
      <c r="V210" s="313" t="s">
        <v>5583</v>
      </c>
      <c r="W210" s="302"/>
      <c r="X210" s="313" t="s">
        <v>5584</v>
      </c>
      <c r="Y210" s="313" t="s">
        <v>5585</v>
      </c>
      <c r="Z210" s="302"/>
      <c r="AA210" s="302"/>
      <c r="AB210" s="313" t="s">
        <v>5587</v>
      </c>
      <c r="AC210" s="302"/>
      <c r="AD210" s="302"/>
      <c r="AE210" s="302"/>
      <c r="AF210" s="302"/>
      <c r="AG210" s="302"/>
      <c r="AH210" s="302"/>
      <c r="AI210" s="302"/>
      <c r="AJ210" s="302"/>
      <c r="AK210" s="302"/>
      <c r="AL210" s="302"/>
      <c r="AM210" s="314" t="s">
        <v>5588</v>
      </c>
      <c r="AN210" s="314" t="s">
        <v>5590</v>
      </c>
      <c r="AO210" s="302"/>
      <c r="AP210" s="302"/>
      <c r="AQ210" s="302" t="str">
        <f>IFERROR(__xludf.DUMMYFUNCTION("IF(IFERROR(VLOOKUP(A210, IMPORTRANGE(""https://docs.google.com/spreadsheets/d/1eazy315Oas8TkAoTsdzUl6gNf3VsnwZeSo-bRfkZzOs"", ""工作表1!A:B""), 2, FALSE), """") &lt;&gt; """", ""有縮圖"", ""無縮圖"")"),"有縮圖")</f>
        <v>有縮圖</v>
      </c>
      <c r="AR210" s="314" t="s">
        <v>5592</v>
      </c>
    </row>
    <row r="211" hidden="1">
      <c r="A211" s="301" t="s">
        <v>5594</v>
      </c>
      <c r="B211" s="353" t="s">
        <v>5595</v>
      </c>
      <c r="C211" s="303" t="s">
        <v>2961</v>
      </c>
      <c r="D211" s="304"/>
      <c r="E211" s="304"/>
      <c r="F211" s="353" t="s">
        <v>144</v>
      </c>
      <c r="G211" s="344" t="s">
        <v>5597</v>
      </c>
      <c r="H211" s="305" t="s">
        <v>34</v>
      </c>
      <c r="I211" s="305" t="s">
        <v>108</v>
      </c>
      <c r="J211" s="304" t="s">
        <v>5598</v>
      </c>
      <c r="K211" s="309"/>
      <c r="L211" s="310" t="b">
        <v>1</v>
      </c>
      <c r="M211" s="311" t="b">
        <v>1</v>
      </c>
      <c r="N211" s="311" t="b">
        <v>1</v>
      </c>
      <c r="O211" s="311" t="b">
        <v>1</v>
      </c>
      <c r="P211" s="302"/>
      <c r="Q211" s="309" t="str">
        <f t="array" ref="Q211">IFERROR(INDEX('印量調查區'!G:G, MATCH(A211, '印量調查區'!A:A, 0)), "")</f>
        <v/>
      </c>
      <c r="R211" s="314" t="s">
        <v>5600</v>
      </c>
      <c r="S211" s="302"/>
      <c r="T211" s="302"/>
      <c r="U211" s="302"/>
      <c r="V211" s="314" t="s">
        <v>5602</v>
      </c>
      <c r="W211" s="302"/>
      <c r="X211" s="302"/>
      <c r="Y211" s="302"/>
      <c r="Z211" s="302"/>
      <c r="AA211" s="302"/>
      <c r="AB211" s="302"/>
      <c r="AC211" s="302"/>
      <c r="AD211" s="302"/>
      <c r="AE211" s="302"/>
      <c r="AF211" s="302"/>
      <c r="AG211" s="302"/>
      <c r="AH211" s="302"/>
      <c r="AI211" s="302"/>
      <c r="AJ211" s="302"/>
      <c r="AK211" s="302"/>
      <c r="AL211" s="302"/>
      <c r="AM211" s="314" t="s">
        <v>5604</v>
      </c>
      <c r="AN211" s="314" t="s">
        <v>5605</v>
      </c>
      <c r="AO211" s="302"/>
      <c r="AP211" s="302"/>
      <c r="AQ211" s="302" t="str">
        <f>IFERROR(__xludf.DUMMYFUNCTION("IF(IFERROR(VLOOKUP(A211, IMPORTRANGE(""https://docs.google.com/spreadsheets/d/1eazy315Oas8TkAoTsdzUl6gNf3VsnwZeSo-bRfkZzOs"", ""工作表1!A:B""), 2, FALSE), """") &lt;&gt; """", ""有縮圖"", ""無縮圖"")"),"無縮圖")</f>
        <v>無縮圖</v>
      </c>
      <c r="AR211" s="302"/>
    </row>
    <row r="212">
      <c r="A212" s="301" t="s">
        <v>1320</v>
      </c>
      <c r="B212" s="301" t="s">
        <v>5212</v>
      </c>
      <c r="C212" s="303" t="s">
        <v>2169</v>
      </c>
      <c r="D212" s="303" t="s">
        <v>2169</v>
      </c>
      <c r="E212" s="304"/>
      <c r="F212" s="305" t="s">
        <v>144</v>
      </c>
      <c r="G212" s="110" t="s">
        <v>3700</v>
      </c>
      <c r="H212" s="305" t="s">
        <v>35</v>
      </c>
      <c r="I212" s="305" t="s">
        <v>367</v>
      </c>
      <c r="J212" s="301" t="s">
        <v>5608</v>
      </c>
      <c r="K212" s="309"/>
      <c r="L212" s="310" t="b">
        <v>1</v>
      </c>
      <c r="M212" s="311" t="b">
        <v>1</v>
      </c>
      <c r="N212" s="311" t="b">
        <v>1</v>
      </c>
      <c r="O212" s="311" t="b">
        <v>1</v>
      </c>
      <c r="P212" s="302"/>
      <c r="Q212" s="309" t="str">
        <f t="array" ref="Q212">IFERROR(INDEX('印量調查區'!G:G, MATCH(A212, '印量調查區'!A:A, 0)), "")</f>
        <v/>
      </c>
      <c r="R212" s="313" t="s">
        <v>5216</v>
      </c>
      <c r="S212" s="302"/>
      <c r="T212" s="302"/>
      <c r="U212" s="302"/>
      <c r="V212" s="313" t="s">
        <v>5217</v>
      </c>
      <c r="W212" s="302"/>
      <c r="X212" s="313" t="s">
        <v>5218</v>
      </c>
      <c r="Y212" s="313" t="s">
        <v>5219</v>
      </c>
      <c r="Z212" s="302"/>
      <c r="AA212" s="302"/>
      <c r="AB212" s="302"/>
      <c r="AC212" s="302"/>
      <c r="AD212" s="302"/>
      <c r="AE212" s="302"/>
      <c r="AF212" s="302"/>
      <c r="AG212" s="302"/>
      <c r="AH212" s="302"/>
      <c r="AI212" s="302"/>
      <c r="AJ212" s="302"/>
      <c r="AK212" s="302"/>
      <c r="AL212" s="302"/>
      <c r="AM212" s="314" t="s">
        <v>5612</v>
      </c>
      <c r="AN212" s="314" t="s">
        <v>5614</v>
      </c>
      <c r="AO212" s="302"/>
      <c r="AP212" s="302"/>
      <c r="AQ212" s="302" t="str">
        <f>IFERROR(__xludf.DUMMYFUNCTION("IF(IFERROR(VLOOKUP(A212, IMPORTRANGE(""https://docs.google.com/spreadsheets/d/1eazy315Oas8TkAoTsdzUl6gNf3VsnwZeSo-bRfkZzOs"", ""工作表1!A:B""), 2, FALSE), """") &lt;&gt; """", ""有縮圖"", ""無縮圖"")"),"有縮圖")</f>
        <v>有縮圖</v>
      </c>
      <c r="AR212" s="302"/>
    </row>
    <row r="213">
      <c r="A213" s="301" t="s">
        <v>1324</v>
      </c>
      <c r="B213" s="301" t="s">
        <v>5261</v>
      </c>
      <c r="C213" s="303" t="s">
        <v>2787</v>
      </c>
      <c r="D213" s="303" t="s">
        <v>5615</v>
      </c>
      <c r="E213" s="303" t="s">
        <v>2787</v>
      </c>
      <c r="F213" s="305" t="s">
        <v>144</v>
      </c>
      <c r="G213" s="317" t="s">
        <v>3700</v>
      </c>
      <c r="H213" s="305" t="s">
        <v>35</v>
      </c>
      <c r="I213" s="305" t="s">
        <v>108</v>
      </c>
      <c r="J213" s="301" t="s">
        <v>5616</v>
      </c>
      <c r="K213" s="309"/>
      <c r="L213" s="310" t="b">
        <v>1</v>
      </c>
      <c r="M213" s="311" t="b">
        <v>1</v>
      </c>
      <c r="N213" s="311" t="b">
        <v>1</v>
      </c>
      <c r="O213" s="311" t="b">
        <v>0</v>
      </c>
      <c r="P213" s="302"/>
      <c r="Q213" s="309" t="str">
        <f t="array" ref="Q213">IFERROR(INDEX('印量調查區'!G:G, MATCH(A213, '印量調查區'!A:A, 0)), "")</f>
        <v/>
      </c>
      <c r="R213" s="313" t="s">
        <v>5266</v>
      </c>
      <c r="S213" s="302"/>
      <c r="T213" s="302"/>
      <c r="U213" s="302"/>
      <c r="V213" s="313" t="s">
        <v>5268</v>
      </c>
      <c r="W213" s="302"/>
      <c r="X213" s="313" t="s">
        <v>5269</v>
      </c>
      <c r="Y213" s="313" t="s">
        <v>5271</v>
      </c>
      <c r="Z213" s="302"/>
      <c r="AA213" s="302"/>
      <c r="AB213" s="302"/>
      <c r="AC213" s="302"/>
      <c r="AD213" s="302"/>
      <c r="AE213" s="302"/>
      <c r="AF213" s="302"/>
      <c r="AG213" s="302"/>
      <c r="AH213" s="302"/>
      <c r="AI213" s="302"/>
      <c r="AJ213" s="302"/>
      <c r="AK213" s="302"/>
      <c r="AL213" s="302"/>
      <c r="AM213" s="314" t="s">
        <v>5617</v>
      </c>
      <c r="AN213" s="314" t="s">
        <v>5618</v>
      </c>
      <c r="AO213" s="302"/>
      <c r="AP213" s="302"/>
      <c r="AQ213" s="302" t="str">
        <f>IFERROR(__xludf.DUMMYFUNCTION("IF(IFERROR(VLOOKUP(A213, IMPORTRANGE(""https://docs.google.com/spreadsheets/d/1eazy315Oas8TkAoTsdzUl6gNf3VsnwZeSo-bRfkZzOs"", ""工作表1!A:B""), 2, FALSE), """") &lt;&gt; """", ""有縮圖"", ""無縮圖"")"),"無縮圖")</f>
        <v>無縮圖</v>
      </c>
      <c r="AR213" s="302"/>
    </row>
    <row r="214" hidden="1">
      <c r="A214" s="301" t="s">
        <v>946</v>
      </c>
      <c r="B214" s="302"/>
      <c r="C214" s="304"/>
      <c r="D214" s="303" t="s">
        <v>2642</v>
      </c>
      <c r="E214" s="303" t="s">
        <v>2642</v>
      </c>
      <c r="F214" s="305" t="s">
        <v>144</v>
      </c>
      <c r="G214" s="317" t="s">
        <v>3700</v>
      </c>
      <c r="H214" s="305" t="s">
        <v>34</v>
      </c>
      <c r="I214" s="305" t="s">
        <v>108</v>
      </c>
      <c r="J214" s="301" t="s">
        <v>5619</v>
      </c>
      <c r="K214" s="309"/>
      <c r="L214" s="310" t="b">
        <v>1</v>
      </c>
      <c r="M214" s="311" t="b">
        <v>1</v>
      </c>
      <c r="N214" s="311" t="b">
        <v>0</v>
      </c>
      <c r="O214" s="311" t="b">
        <v>1</v>
      </c>
      <c r="P214" s="302"/>
      <c r="Q214" s="309" t="str">
        <f t="array" ref="Q214">IFERROR(INDEX('印量調查區'!G:G, MATCH(A214, '印量調查區'!A:A, 0)), "")</f>
        <v/>
      </c>
      <c r="R214" s="313" t="s">
        <v>5621</v>
      </c>
      <c r="S214" s="302"/>
      <c r="T214" s="302"/>
      <c r="U214" s="302"/>
      <c r="V214" s="313" t="s">
        <v>5622</v>
      </c>
      <c r="W214" s="302"/>
      <c r="X214" s="302"/>
      <c r="Y214" s="313" t="s">
        <v>5623</v>
      </c>
      <c r="Z214" s="302"/>
      <c r="AA214" s="302"/>
      <c r="AB214" s="302"/>
      <c r="AC214" s="302"/>
      <c r="AD214" s="302"/>
      <c r="AE214" s="302"/>
      <c r="AF214" s="302"/>
      <c r="AG214" s="302"/>
      <c r="AH214" s="302"/>
      <c r="AI214" s="302"/>
      <c r="AJ214" s="302"/>
      <c r="AK214" s="302"/>
      <c r="AL214" s="302"/>
      <c r="AM214" s="314" t="s">
        <v>5624</v>
      </c>
      <c r="AN214" s="314" t="s">
        <v>5625</v>
      </c>
      <c r="AO214" s="302"/>
      <c r="AP214" s="302"/>
      <c r="AQ214" s="302" t="str">
        <f>IFERROR(__xludf.DUMMYFUNCTION("IF(IFERROR(VLOOKUP(A214, IMPORTRANGE(""https://docs.google.com/spreadsheets/d/1eazy315Oas8TkAoTsdzUl6gNf3VsnwZeSo-bRfkZzOs"", ""工作表1!A:B""), 2, FALSE), """") &lt;&gt; """", ""有縮圖"", ""無縮圖"")"),"無縮圖")</f>
        <v>無縮圖</v>
      </c>
      <c r="AR214" s="302"/>
    </row>
    <row r="215" hidden="1">
      <c r="A215" s="301" t="s">
        <v>5626</v>
      </c>
      <c r="B215" s="301" t="s">
        <v>5627</v>
      </c>
      <c r="C215" s="303" t="s">
        <v>2841</v>
      </c>
      <c r="D215" s="303" t="s">
        <v>5629</v>
      </c>
      <c r="E215" s="303" t="s">
        <v>2841</v>
      </c>
      <c r="F215" s="305" t="s">
        <v>140</v>
      </c>
      <c r="G215" s="110" t="s">
        <v>3700</v>
      </c>
      <c r="H215" s="305" t="s">
        <v>47</v>
      </c>
      <c r="I215" s="305" t="s">
        <v>108</v>
      </c>
      <c r="J215" s="301" t="s">
        <v>5630</v>
      </c>
      <c r="K215" s="309"/>
      <c r="L215" s="310" t="b">
        <v>1</v>
      </c>
      <c r="M215" s="311" t="b">
        <v>1</v>
      </c>
      <c r="N215" s="311" t="b">
        <v>0</v>
      </c>
      <c r="O215" s="311" t="b">
        <v>1</v>
      </c>
      <c r="P215" s="302"/>
      <c r="Q215" s="309" t="str">
        <f t="array" ref="Q215">IFERROR(INDEX('印量調查區'!G:G, MATCH(A215, '印量調查區'!A:A, 0)), "")</f>
        <v/>
      </c>
      <c r="R215" s="313" t="s">
        <v>5632</v>
      </c>
      <c r="S215" s="302"/>
      <c r="T215" s="302"/>
      <c r="U215" s="302"/>
      <c r="V215" s="313" t="s">
        <v>5634</v>
      </c>
      <c r="W215" s="302"/>
      <c r="X215" s="302"/>
      <c r="Y215" s="302"/>
      <c r="Z215" s="302"/>
      <c r="AA215" s="302"/>
      <c r="AB215" s="302"/>
      <c r="AC215" s="313" t="s">
        <v>5635</v>
      </c>
      <c r="AD215" s="313" t="s">
        <v>5636</v>
      </c>
      <c r="AE215" s="313" t="s">
        <v>5637</v>
      </c>
      <c r="AF215" s="302"/>
      <c r="AG215" s="302"/>
      <c r="AH215" s="302"/>
      <c r="AI215" s="302"/>
      <c r="AJ215" s="302"/>
      <c r="AK215" s="313" t="s">
        <v>5639</v>
      </c>
      <c r="AL215" s="302"/>
      <c r="AM215" s="314" t="s">
        <v>5640</v>
      </c>
      <c r="AN215" s="314" t="s">
        <v>5642</v>
      </c>
      <c r="AO215" s="314" t="s">
        <v>5644</v>
      </c>
      <c r="AP215" s="302"/>
      <c r="AQ215" s="302" t="str">
        <f>IFERROR(__xludf.DUMMYFUNCTION("IF(IFERROR(VLOOKUP(A215, IMPORTRANGE(""https://docs.google.com/spreadsheets/d/1eazy315Oas8TkAoTsdzUl6gNf3VsnwZeSo-bRfkZzOs"", ""工作表1!A:B""), 2, FALSE), """") &lt;&gt; """", ""有縮圖"", ""無縮圖"")"),"無縮圖")</f>
        <v>無縮圖</v>
      </c>
      <c r="AR215" s="302"/>
    </row>
    <row r="216" hidden="1">
      <c r="A216" s="301" t="s">
        <v>1491</v>
      </c>
      <c r="B216" s="301" t="s">
        <v>5646</v>
      </c>
      <c r="C216" s="304"/>
      <c r="D216" s="303" t="s">
        <v>2653</v>
      </c>
      <c r="E216" s="303" t="s">
        <v>2653</v>
      </c>
      <c r="F216" s="305" t="s">
        <v>140</v>
      </c>
      <c r="G216" s="317" t="s">
        <v>3700</v>
      </c>
      <c r="H216" s="302"/>
      <c r="I216" s="305" t="s">
        <v>108</v>
      </c>
      <c r="J216" s="301" t="s">
        <v>5647</v>
      </c>
      <c r="K216" s="309"/>
      <c r="L216" s="310" t="b">
        <v>1</v>
      </c>
      <c r="M216" s="311" t="b">
        <v>1</v>
      </c>
      <c r="N216" s="311" t="b">
        <v>1</v>
      </c>
      <c r="O216" s="316" t="b">
        <v>0</v>
      </c>
      <c r="P216" s="302"/>
      <c r="Q216" s="309" t="str">
        <f t="array" ref="Q216">IFERROR(INDEX('印量調查區'!G:G, MATCH(A216, '印量調查區'!A:A, 0)), "")</f>
        <v/>
      </c>
      <c r="R216" s="313" t="s">
        <v>5649</v>
      </c>
      <c r="S216" s="302"/>
      <c r="T216" s="302"/>
      <c r="U216" s="302"/>
      <c r="V216" s="313" t="s">
        <v>5650</v>
      </c>
      <c r="W216" s="302"/>
      <c r="X216" s="302"/>
      <c r="Y216" s="302"/>
      <c r="Z216" s="302"/>
      <c r="AA216" s="302"/>
      <c r="AB216" s="302"/>
      <c r="AC216" s="302"/>
      <c r="AD216" s="313" t="s">
        <v>5651</v>
      </c>
      <c r="AE216" s="302"/>
      <c r="AF216" s="302"/>
      <c r="AG216" s="302"/>
      <c r="AH216" s="302"/>
      <c r="AI216" s="302"/>
      <c r="AJ216" s="302"/>
      <c r="AK216" s="313" t="s">
        <v>5652</v>
      </c>
      <c r="AL216" s="302"/>
      <c r="AM216" s="314" t="s">
        <v>5653</v>
      </c>
      <c r="AN216" s="302"/>
      <c r="AO216" s="314" t="s">
        <v>5655</v>
      </c>
      <c r="AP216" s="302"/>
      <c r="AQ216" s="302" t="str">
        <f>IFERROR(__xludf.DUMMYFUNCTION("IF(IFERROR(VLOOKUP(A216, IMPORTRANGE(""https://docs.google.com/spreadsheets/d/1eazy315Oas8TkAoTsdzUl6gNf3VsnwZeSo-bRfkZzOs"", ""工作表1!A:B""), 2, FALSE), """") &lt;&gt; """", ""有縮圖"", ""無縮圖"")"),"無縮圖")</f>
        <v>無縮圖</v>
      </c>
      <c r="AR216" s="302"/>
    </row>
    <row r="217" hidden="1">
      <c r="A217" s="301" t="s">
        <v>5656</v>
      </c>
      <c r="B217" s="302"/>
      <c r="C217" s="304"/>
      <c r="D217" s="304"/>
      <c r="E217" s="303" t="s">
        <v>5657</v>
      </c>
      <c r="F217" s="302"/>
      <c r="G217" s="110" t="s">
        <v>3700</v>
      </c>
      <c r="H217" s="305" t="s">
        <v>34</v>
      </c>
      <c r="I217" s="305" t="s">
        <v>3325</v>
      </c>
      <c r="J217" s="301" t="s">
        <v>5658</v>
      </c>
      <c r="K217" s="309"/>
      <c r="L217" s="310" t="b">
        <v>1</v>
      </c>
      <c r="M217" s="311" t="b">
        <v>1</v>
      </c>
      <c r="N217" s="316" t="b">
        <v>1</v>
      </c>
      <c r="O217" s="311" t="b">
        <v>1</v>
      </c>
      <c r="P217" s="302"/>
      <c r="Q217" s="309" t="str">
        <f t="array" ref="Q217">IFERROR(INDEX('印量調查區'!G:G, MATCH(A217, '印量調查區'!A:A, 0)), "")</f>
        <v/>
      </c>
      <c r="R217" s="314" t="s">
        <v>5659</v>
      </c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  <c r="AD217" s="314" t="s">
        <v>5660</v>
      </c>
      <c r="AE217" s="302"/>
      <c r="AF217" s="302"/>
      <c r="AG217" s="302"/>
      <c r="AH217" s="302"/>
      <c r="AI217" s="302"/>
      <c r="AJ217" s="302"/>
      <c r="AK217" s="302"/>
      <c r="AL217" s="302"/>
      <c r="AM217" s="302"/>
      <c r="AN217" s="314" t="s">
        <v>5661</v>
      </c>
      <c r="AO217" s="302"/>
      <c r="AP217" s="302"/>
      <c r="AQ217" s="302" t="str">
        <f>IFERROR(__xludf.DUMMYFUNCTION("IF(IFERROR(VLOOKUP(A217, IMPORTRANGE(""https://docs.google.com/spreadsheets/d/1eazy315Oas8TkAoTsdzUl6gNf3VsnwZeSo-bRfkZzOs"", ""工作表1!A:B""), 2, FALSE), """") &lt;&gt; """", ""有縮圖"", ""無縮圖"")"),"有縮圖")</f>
        <v>有縮圖</v>
      </c>
      <c r="AR217" s="302"/>
    </row>
    <row r="218" hidden="1">
      <c r="A218" s="301" t="s">
        <v>5663</v>
      </c>
      <c r="B218" s="301" t="s">
        <v>5664</v>
      </c>
      <c r="C218" s="303" t="s">
        <v>5665</v>
      </c>
      <c r="D218" s="303" t="s">
        <v>5666</v>
      </c>
      <c r="E218" s="304"/>
      <c r="F218" s="305" t="s">
        <v>5668</v>
      </c>
      <c r="G218" s="110" t="s">
        <v>5669</v>
      </c>
      <c r="H218" s="305" t="s">
        <v>34</v>
      </c>
      <c r="I218" s="305" t="s">
        <v>3325</v>
      </c>
      <c r="J218" s="301" t="s">
        <v>5670</v>
      </c>
      <c r="K218" s="309"/>
      <c r="L218" s="310" t="b">
        <v>1</v>
      </c>
      <c r="M218" s="311" t="b">
        <v>1</v>
      </c>
      <c r="N218" s="316" t="b">
        <v>0</v>
      </c>
      <c r="O218" s="311" t="b">
        <v>1</v>
      </c>
      <c r="P218" s="302"/>
      <c r="Q218" s="309" t="str">
        <f t="array" ref="Q218">IFERROR(INDEX('印量調查區'!G:G, MATCH(A218, '印量調查區'!A:A, 0)), "")</f>
        <v/>
      </c>
      <c r="R218" s="302"/>
      <c r="S218" s="302"/>
      <c r="T218" s="302"/>
      <c r="U218" s="302"/>
      <c r="V218" s="314" t="s">
        <v>5671</v>
      </c>
      <c r="W218" s="302"/>
      <c r="X218" s="314" t="s">
        <v>5673</v>
      </c>
      <c r="Y218" s="302"/>
      <c r="Z218" s="302"/>
      <c r="AA218" s="302"/>
      <c r="AB218" s="302"/>
      <c r="AC218" s="302"/>
      <c r="AD218" s="314" t="s">
        <v>5674</v>
      </c>
      <c r="AE218" s="314" t="s">
        <v>5675</v>
      </c>
      <c r="AF218" s="302"/>
      <c r="AG218" s="302"/>
      <c r="AH218" s="314" t="s">
        <v>5677</v>
      </c>
      <c r="AI218" s="314" t="s">
        <v>5678</v>
      </c>
      <c r="AJ218" s="302"/>
      <c r="AK218" s="314" t="s">
        <v>5679</v>
      </c>
      <c r="AL218" s="302"/>
      <c r="AM218" s="302"/>
      <c r="AN218" s="314" t="s">
        <v>5681</v>
      </c>
      <c r="AO218" s="302"/>
      <c r="AP218" s="302"/>
      <c r="AQ218" s="302" t="str">
        <f>IFERROR(__xludf.DUMMYFUNCTION("IF(IFERROR(VLOOKUP(A218, IMPORTRANGE(""https://docs.google.com/spreadsheets/d/1eazy315Oas8TkAoTsdzUl6gNf3VsnwZeSo-bRfkZzOs"", ""工作表1!A:B""), 2, FALSE), """") &lt;&gt; """", ""有縮圖"", ""無縮圖"")"),"無縮圖")</f>
        <v>無縮圖</v>
      </c>
      <c r="AR218" s="302"/>
    </row>
    <row r="219" hidden="1">
      <c r="A219" s="301" t="s">
        <v>2074</v>
      </c>
      <c r="B219" s="301" t="s">
        <v>5683</v>
      </c>
      <c r="C219" s="303" t="s">
        <v>3554</v>
      </c>
      <c r="D219" s="304"/>
      <c r="E219" s="303" t="s">
        <v>2523</v>
      </c>
      <c r="F219" s="305" t="s">
        <v>3240</v>
      </c>
      <c r="G219" s="110" t="s">
        <v>5684</v>
      </c>
      <c r="H219" s="302"/>
      <c r="I219" s="302"/>
      <c r="J219" s="301" t="s">
        <v>5685</v>
      </c>
      <c r="K219" s="309"/>
      <c r="L219" s="310" t="b">
        <v>1</v>
      </c>
      <c r="M219" s="311" t="b">
        <v>1</v>
      </c>
      <c r="N219" s="311" t="b">
        <v>0</v>
      </c>
      <c r="O219" s="316" t="b">
        <v>0</v>
      </c>
      <c r="P219" s="302"/>
      <c r="Q219" s="309" t="str">
        <f t="array" ref="Q219">IFERROR(INDEX('印量調查區'!G:G, MATCH(A219, '印量調查區'!A:A, 0)), "")</f>
        <v/>
      </c>
      <c r="R219" s="313" t="s">
        <v>5686</v>
      </c>
      <c r="S219" s="302"/>
      <c r="T219" s="302"/>
      <c r="U219" s="302"/>
      <c r="V219" s="313" t="s">
        <v>5687</v>
      </c>
      <c r="W219" s="302"/>
      <c r="X219" s="302"/>
      <c r="Y219" s="313" t="s">
        <v>5688</v>
      </c>
      <c r="Z219" s="302"/>
      <c r="AA219" s="302"/>
      <c r="AB219" s="302"/>
      <c r="AC219" s="302"/>
      <c r="AD219" s="313" t="s">
        <v>5689</v>
      </c>
      <c r="AE219" s="302"/>
      <c r="AF219" s="302"/>
      <c r="AG219" s="302"/>
      <c r="AH219" s="302"/>
      <c r="AI219" s="302"/>
      <c r="AJ219" s="302"/>
      <c r="AK219" s="302"/>
      <c r="AL219" s="313" t="s">
        <v>5691</v>
      </c>
      <c r="AM219" s="314" t="s">
        <v>5692</v>
      </c>
      <c r="AN219" s="304"/>
      <c r="AO219" s="302"/>
      <c r="AP219" s="302"/>
      <c r="AQ219" s="302" t="str">
        <f>IFERROR(__xludf.DUMMYFUNCTION("IF(IFERROR(VLOOKUP(A219, IMPORTRANGE(""https://docs.google.com/spreadsheets/d/1eazy315Oas8TkAoTsdzUl6gNf3VsnwZeSo-bRfkZzOs"", ""工作表1!A:B""), 2, FALSE), """") &lt;&gt; """", ""有縮圖"", ""無縮圖"")"),"無縮圖")</f>
        <v>無縮圖</v>
      </c>
      <c r="AR219" s="302"/>
    </row>
    <row r="220" hidden="1">
      <c r="A220" s="301" t="s">
        <v>1839</v>
      </c>
      <c r="B220" s="301" t="s">
        <v>5693</v>
      </c>
      <c r="C220" s="303" t="s">
        <v>2892</v>
      </c>
      <c r="D220" s="303" t="s">
        <v>2892</v>
      </c>
      <c r="E220" s="304"/>
      <c r="F220" s="305" t="s">
        <v>144</v>
      </c>
      <c r="G220" s="110" t="s">
        <v>5694</v>
      </c>
      <c r="H220" s="305" t="s">
        <v>34</v>
      </c>
      <c r="I220" s="305" t="s">
        <v>108</v>
      </c>
      <c r="J220" s="301" t="s">
        <v>5695</v>
      </c>
      <c r="K220" s="309"/>
      <c r="L220" s="310" t="b">
        <v>1</v>
      </c>
      <c r="M220" s="311" t="b">
        <v>1</v>
      </c>
      <c r="N220" s="311" t="b">
        <v>0</v>
      </c>
      <c r="O220" s="311" t="b">
        <v>0</v>
      </c>
      <c r="P220" s="302"/>
      <c r="Q220" s="309" t="str">
        <f t="array" ref="Q220">IFERROR(INDEX('印量調查區'!G:G, MATCH(A220, '印量調查區'!A:A, 0)), "")</f>
        <v/>
      </c>
      <c r="R220" s="313" t="s">
        <v>5697</v>
      </c>
      <c r="S220" s="302"/>
      <c r="T220" s="302"/>
      <c r="U220" s="302"/>
      <c r="V220" s="313" t="s">
        <v>5698</v>
      </c>
      <c r="W220" s="302"/>
      <c r="X220" s="313" t="s">
        <v>5699</v>
      </c>
      <c r="Y220" s="313" t="s">
        <v>3059</v>
      </c>
      <c r="Z220" s="302"/>
      <c r="AA220" s="302"/>
      <c r="AB220" s="302"/>
      <c r="AC220" s="302"/>
      <c r="AD220" s="313" t="s">
        <v>5700</v>
      </c>
      <c r="AE220" s="302"/>
      <c r="AF220" s="302"/>
      <c r="AG220" s="302"/>
      <c r="AH220" s="302"/>
      <c r="AI220" s="302"/>
      <c r="AJ220" s="314" t="s">
        <v>5701</v>
      </c>
      <c r="AK220" s="302"/>
      <c r="AL220" s="314" t="s">
        <v>5702</v>
      </c>
      <c r="AM220" s="314" t="s">
        <v>5703</v>
      </c>
      <c r="AN220" s="314" t="s">
        <v>5706</v>
      </c>
      <c r="AO220" s="302"/>
      <c r="AP220" s="302"/>
      <c r="AQ220" s="302" t="str">
        <f>IFERROR(__xludf.DUMMYFUNCTION("IF(IFERROR(VLOOKUP(A220, IMPORTRANGE(""https://docs.google.com/spreadsheets/d/1eazy315Oas8TkAoTsdzUl6gNf3VsnwZeSo-bRfkZzOs"", ""工作表1!A:B""), 2, FALSE), """") &lt;&gt; """", ""有縮圖"", ""無縮圖"")"),"有縮圖")</f>
        <v>有縮圖</v>
      </c>
      <c r="AR220" s="302"/>
    </row>
    <row r="221" hidden="1">
      <c r="A221" s="301" t="s">
        <v>5707</v>
      </c>
      <c r="B221" s="302"/>
      <c r="C221" s="304"/>
      <c r="D221" s="303" t="s">
        <v>196</v>
      </c>
      <c r="E221" s="303" t="s">
        <v>196</v>
      </c>
      <c r="F221" s="305" t="s">
        <v>140</v>
      </c>
      <c r="G221" s="110" t="s">
        <v>5694</v>
      </c>
      <c r="H221" s="305" t="s">
        <v>34</v>
      </c>
      <c r="I221" s="305" t="s">
        <v>108</v>
      </c>
      <c r="J221" s="301" t="s">
        <v>5708</v>
      </c>
      <c r="K221" s="309"/>
      <c r="L221" s="310" t="b">
        <v>1</v>
      </c>
      <c r="M221" s="311" t="b">
        <v>1</v>
      </c>
      <c r="N221" s="316" t="b">
        <v>0</v>
      </c>
      <c r="O221" s="311" t="b">
        <v>1</v>
      </c>
      <c r="P221" s="302"/>
      <c r="Q221" s="309" t="str">
        <f t="array" ref="Q221">IFERROR(INDEX('印量調查區'!G:G, MATCH(A221, '印量調查區'!A:A, 0)), "")</f>
        <v/>
      </c>
      <c r="R221" s="314" t="s">
        <v>5710</v>
      </c>
      <c r="S221" s="302"/>
      <c r="T221" s="302"/>
      <c r="U221" s="302"/>
      <c r="V221" s="314" t="s">
        <v>5711</v>
      </c>
      <c r="W221" s="302"/>
      <c r="X221" s="302"/>
      <c r="Y221" s="302"/>
      <c r="Z221" s="302"/>
      <c r="AA221" s="302"/>
      <c r="AB221" s="302"/>
      <c r="AC221" s="302"/>
      <c r="AD221" s="314" t="s">
        <v>5713</v>
      </c>
      <c r="AE221" s="314" t="s">
        <v>5715</v>
      </c>
      <c r="AF221" s="302"/>
      <c r="AG221" s="302"/>
      <c r="AH221" s="302"/>
      <c r="AI221" s="302"/>
      <c r="AJ221" s="302"/>
      <c r="AK221" s="314" t="s">
        <v>5716</v>
      </c>
      <c r="AL221" s="302"/>
      <c r="AM221" s="302"/>
      <c r="AN221" s="314" t="s">
        <v>5719</v>
      </c>
      <c r="AO221" s="302"/>
      <c r="AP221" s="302"/>
      <c r="AQ221" s="302" t="str">
        <f>IFERROR(__xludf.DUMMYFUNCTION("IF(IFERROR(VLOOKUP(A221, IMPORTRANGE(""https://docs.google.com/spreadsheets/d/1eazy315Oas8TkAoTsdzUl6gNf3VsnwZeSo-bRfkZzOs"", ""工作表1!A:B""), 2, FALSE), """") &lt;&gt; """", ""有縮圖"", ""無縮圖"")"),"無縮圖")</f>
        <v>無縮圖</v>
      </c>
      <c r="AR221" s="302"/>
    </row>
    <row r="222" hidden="1">
      <c r="A222" s="301" t="s">
        <v>647</v>
      </c>
      <c r="B222" s="302"/>
      <c r="C222" s="303" t="s">
        <v>2764</v>
      </c>
      <c r="D222" s="303" t="s">
        <v>2764</v>
      </c>
      <c r="E222" s="304"/>
      <c r="F222" s="305" t="s">
        <v>5722</v>
      </c>
      <c r="G222" s="110" t="s">
        <v>5723</v>
      </c>
      <c r="H222" s="302"/>
      <c r="I222" s="305" t="s">
        <v>108</v>
      </c>
      <c r="J222" s="302"/>
      <c r="K222" s="309"/>
      <c r="L222" s="310" t="b">
        <v>1</v>
      </c>
      <c r="M222" s="311" t="b">
        <v>1</v>
      </c>
      <c r="N222" s="316" t="b">
        <v>0</v>
      </c>
      <c r="O222" s="316" t="b">
        <v>1</v>
      </c>
      <c r="P222" s="302"/>
      <c r="Q222" s="309" t="str">
        <f t="array" ref="Q222">IFERROR(INDEX('印量調查區'!G:G, MATCH(A222, '印量調查區'!A:A, 0)), "")</f>
        <v/>
      </c>
      <c r="R222" s="302"/>
      <c r="S222" s="302"/>
      <c r="T222" s="302"/>
      <c r="U222" s="302"/>
      <c r="V222" s="313" t="s">
        <v>5726</v>
      </c>
      <c r="W222" s="302"/>
      <c r="X222" s="302"/>
      <c r="Y222" s="302"/>
      <c r="Z222" s="302"/>
      <c r="AA222" s="302"/>
      <c r="AB222" s="302"/>
      <c r="AC222" s="302"/>
      <c r="AD222" s="302"/>
      <c r="AE222" s="302"/>
      <c r="AF222" s="302"/>
      <c r="AG222" s="302"/>
      <c r="AH222" s="302"/>
      <c r="AI222" s="302"/>
      <c r="AJ222" s="302"/>
      <c r="AK222" s="302"/>
      <c r="AL222" s="302"/>
      <c r="AM222" s="302"/>
      <c r="AN222" s="302"/>
      <c r="AO222" s="302"/>
      <c r="AP222" s="302"/>
      <c r="AQ222" s="302" t="str">
        <f>IFERROR(__xludf.DUMMYFUNCTION("IF(IFERROR(VLOOKUP(A222, IMPORTRANGE(""https://docs.google.com/spreadsheets/d/1eazy315Oas8TkAoTsdzUl6gNf3VsnwZeSo-bRfkZzOs"", ""工作表1!A:B""), 2, FALSE), """") &lt;&gt; """", ""有縮圖"", ""無縮圖"")"),"無縮圖")</f>
        <v>無縮圖</v>
      </c>
      <c r="AR222" s="302"/>
    </row>
    <row r="223" hidden="1">
      <c r="A223" s="301" t="s">
        <v>5728</v>
      </c>
      <c r="B223" s="302"/>
      <c r="C223" s="303" t="s">
        <v>2765</v>
      </c>
      <c r="D223" s="303" t="s">
        <v>2765</v>
      </c>
      <c r="E223" s="304"/>
      <c r="F223" s="305" t="s">
        <v>144</v>
      </c>
      <c r="G223" s="110" t="s">
        <v>5723</v>
      </c>
      <c r="H223" s="302"/>
      <c r="I223" s="305" t="s">
        <v>108</v>
      </c>
      <c r="J223" s="301" t="s">
        <v>5729</v>
      </c>
      <c r="K223" s="309"/>
      <c r="L223" s="310" t="b">
        <v>1</v>
      </c>
      <c r="M223" s="311" t="b">
        <v>1</v>
      </c>
      <c r="N223" s="316" t="b">
        <v>0</v>
      </c>
      <c r="O223" s="316" t="b">
        <v>0</v>
      </c>
      <c r="P223" s="302"/>
      <c r="Q223" s="309" t="str">
        <f t="array" ref="Q223">IFERROR(INDEX('印量調查區'!G:G, MATCH(A223, '印量調查區'!A:A, 0)), "")</f>
        <v/>
      </c>
      <c r="R223" s="302"/>
      <c r="S223" s="302"/>
      <c r="T223" s="302"/>
      <c r="U223" s="302"/>
      <c r="V223" s="313" t="s">
        <v>5730</v>
      </c>
      <c r="W223" s="302"/>
      <c r="X223" s="302"/>
      <c r="Y223" s="302"/>
      <c r="Z223" s="302"/>
      <c r="AA223" s="302"/>
      <c r="AB223" s="302"/>
      <c r="AC223" s="302"/>
      <c r="AD223" s="302"/>
      <c r="AE223" s="302"/>
      <c r="AF223" s="302"/>
      <c r="AG223" s="302"/>
      <c r="AH223" s="302"/>
      <c r="AI223" s="302"/>
      <c r="AJ223" s="302"/>
      <c r="AK223" s="302"/>
      <c r="AL223" s="302"/>
      <c r="AM223" s="302"/>
      <c r="AN223" s="302"/>
      <c r="AO223" s="302"/>
      <c r="AP223" s="302"/>
      <c r="AQ223" s="302" t="str">
        <f>IFERROR(__xludf.DUMMYFUNCTION("IF(IFERROR(VLOOKUP(A223, IMPORTRANGE(""https://docs.google.com/spreadsheets/d/1eazy315Oas8TkAoTsdzUl6gNf3VsnwZeSo-bRfkZzOs"", ""工作表1!A:B""), 2, FALSE), """") &lt;&gt; """", ""有縮圖"", ""無縮圖"")"),"無縮圖")</f>
        <v>無縮圖</v>
      </c>
      <c r="AR223" s="302"/>
    </row>
    <row r="224">
      <c r="A224" s="301" t="s">
        <v>1270</v>
      </c>
      <c r="B224" s="302"/>
      <c r="C224" s="304"/>
      <c r="D224" s="303" t="s">
        <v>2756</v>
      </c>
      <c r="E224" s="303" t="s">
        <v>2756</v>
      </c>
      <c r="F224" s="305" t="s">
        <v>144</v>
      </c>
      <c r="G224" s="110" t="s">
        <v>5723</v>
      </c>
      <c r="H224" s="305" t="s">
        <v>35</v>
      </c>
      <c r="I224" s="305" t="s">
        <v>108</v>
      </c>
      <c r="J224" s="301" t="s">
        <v>5731</v>
      </c>
      <c r="K224" s="309"/>
      <c r="L224" s="310" t="b">
        <v>1</v>
      </c>
      <c r="M224" s="311" t="b">
        <v>1</v>
      </c>
      <c r="N224" s="316" t="b">
        <v>1</v>
      </c>
      <c r="O224" s="311" t="b">
        <v>1</v>
      </c>
      <c r="P224" s="302"/>
      <c r="Q224" s="309" t="str">
        <f t="array" ref="Q224">IFERROR(INDEX('印量調查區'!G:G, MATCH(A224, '印量調查區'!A:A, 0)), "")</f>
        <v/>
      </c>
      <c r="R224" s="313" t="s">
        <v>4683</v>
      </c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  <c r="AD224" s="302"/>
      <c r="AE224" s="302"/>
      <c r="AF224" s="302"/>
      <c r="AG224" s="302"/>
      <c r="AH224" s="302"/>
      <c r="AI224" s="302"/>
      <c r="AJ224" s="302"/>
      <c r="AK224" s="302"/>
      <c r="AL224" s="302"/>
      <c r="AM224" s="302"/>
      <c r="AN224" s="314" t="s">
        <v>5733</v>
      </c>
      <c r="AO224" s="302"/>
      <c r="AP224" s="302"/>
      <c r="AQ224" s="302" t="str">
        <f>IFERROR(__xludf.DUMMYFUNCTION("IF(IFERROR(VLOOKUP(A224, IMPORTRANGE(""https://docs.google.com/spreadsheets/d/1eazy315Oas8TkAoTsdzUl6gNf3VsnwZeSo-bRfkZzOs"", ""工作表1!A:B""), 2, FALSE), """") &lt;&gt; """", ""有縮圖"", ""無縮圖"")"),"無縮圖")</f>
        <v>無縮圖</v>
      </c>
      <c r="AR224" s="302"/>
    </row>
    <row r="225" hidden="1">
      <c r="A225" s="301" t="s">
        <v>1562</v>
      </c>
      <c r="B225" s="301" t="s">
        <v>5734</v>
      </c>
      <c r="C225" s="303" t="s">
        <v>3386</v>
      </c>
      <c r="D225" s="303" t="s">
        <v>2766</v>
      </c>
      <c r="E225" s="304"/>
      <c r="F225" s="305" t="s">
        <v>144</v>
      </c>
      <c r="G225" s="110" t="s">
        <v>5723</v>
      </c>
      <c r="H225" s="305" t="s">
        <v>3566</v>
      </c>
      <c r="I225" s="305" t="s">
        <v>108</v>
      </c>
      <c r="J225" s="301" t="s">
        <v>5735</v>
      </c>
      <c r="K225" s="309"/>
      <c r="L225" s="310" t="b">
        <v>1</v>
      </c>
      <c r="M225" s="311" t="b">
        <v>1</v>
      </c>
      <c r="N225" s="316" t="b">
        <v>0</v>
      </c>
      <c r="O225" s="311" t="b">
        <v>0</v>
      </c>
      <c r="P225" s="302"/>
      <c r="Q225" s="309" t="str">
        <f t="array" ref="Q225">IFERROR(INDEX('印量調查區'!G:G, MATCH(A225, '印量調查區'!A:A, 0)), "")</f>
        <v/>
      </c>
      <c r="R225" s="313" t="s">
        <v>5737</v>
      </c>
      <c r="S225" s="302"/>
      <c r="T225" s="302"/>
      <c r="U225" s="302"/>
      <c r="V225" s="313" t="s">
        <v>5738</v>
      </c>
      <c r="W225" s="302"/>
      <c r="X225" s="313" t="s">
        <v>5739</v>
      </c>
      <c r="Y225" s="313" t="s">
        <v>5740</v>
      </c>
      <c r="Z225" s="302"/>
      <c r="AA225" s="302"/>
      <c r="AB225" s="302"/>
      <c r="AC225" s="302"/>
      <c r="AD225" s="313" t="s">
        <v>5741</v>
      </c>
      <c r="AE225" s="302"/>
      <c r="AF225" s="302"/>
      <c r="AG225" s="302"/>
      <c r="AH225" s="313" t="s">
        <v>5742</v>
      </c>
      <c r="AI225" s="302"/>
      <c r="AJ225" s="302"/>
      <c r="AK225" s="302"/>
      <c r="AL225" s="302"/>
      <c r="AM225" s="302"/>
      <c r="AN225" s="314" t="s">
        <v>5744</v>
      </c>
      <c r="AO225" s="302"/>
      <c r="AP225" s="302"/>
      <c r="AQ225" s="302" t="str">
        <f>IFERROR(__xludf.DUMMYFUNCTION("IF(IFERROR(VLOOKUP(A225, IMPORTRANGE(""https://docs.google.com/spreadsheets/d/1eazy315Oas8TkAoTsdzUl6gNf3VsnwZeSo-bRfkZzOs"", ""工作表1!A:B""), 2, FALSE), """") &lt;&gt; """", ""有縮圖"", ""無縮圖"")"),"有縮圖")</f>
        <v>有縮圖</v>
      </c>
      <c r="AR225" s="302"/>
    </row>
    <row r="226" hidden="1">
      <c r="A226" s="301" t="s">
        <v>1804</v>
      </c>
      <c r="B226" s="302"/>
      <c r="C226" s="304"/>
      <c r="D226" s="303" t="s">
        <v>2753</v>
      </c>
      <c r="E226" s="303" t="s">
        <v>2765</v>
      </c>
      <c r="F226" s="305" t="s">
        <v>144</v>
      </c>
      <c r="G226" s="110" t="s">
        <v>5723</v>
      </c>
      <c r="H226" s="302"/>
      <c r="I226" s="305" t="s">
        <v>108</v>
      </c>
      <c r="J226" s="302"/>
      <c r="K226" s="309"/>
      <c r="L226" s="310" t="b">
        <v>1</v>
      </c>
      <c r="M226" s="311" t="b">
        <v>1</v>
      </c>
      <c r="N226" s="316" t="b">
        <v>0</v>
      </c>
      <c r="O226" s="316" t="b">
        <v>0</v>
      </c>
      <c r="P226" s="302"/>
      <c r="Q226" s="309" t="str">
        <f t="array" ref="Q226">IFERROR(INDEX('印量調查區'!G:G, MATCH(A226, '印量調查區'!A:A, 0)), "")</f>
        <v/>
      </c>
      <c r="R226" s="302"/>
      <c r="S226" s="302"/>
      <c r="T226" s="302"/>
      <c r="U226" s="302"/>
      <c r="V226" s="313" t="s">
        <v>5746</v>
      </c>
      <c r="W226" s="302"/>
      <c r="X226" s="302"/>
      <c r="Y226" s="313" t="s">
        <v>5748</v>
      </c>
      <c r="Z226" s="302"/>
      <c r="AA226" s="302"/>
      <c r="AB226" s="302"/>
      <c r="AC226" s="302"/>
      <c r="AD226" s="302"/>
      <c r="AE226" s="302"/>
      <c r="AF226" s="302"/>
      <c r="AG226" s="302"/>
      <c r="AH226" s="302"/>
      <c r="AI226" s="302"/>
      <c r="AJ226" s="302"/>
      <c r="AK226" s="302"/>
      <c r="AL226" s="302"/>
      <c r="AM226" s="302"/>
      <c r="AN226" s="302"/>
      <c r="AO226" s="302"/>
      <c r="AP226" s="302"/>
      <c r="AQ226" s="302" t="str">
        <f>IFERROR(__xludf.DUMMYFUNCTION("IF(IFERROR(VLOOKUP(A226, IMPORTRANGE(""https://docs.google.com/spreadsheets/d/1eazy315Oas8TkAoTsdzUl6gNf3VsnwZeSo-bRfkZzOs"", ""工作表1!A:B""), 2, FALSE), """") &lt;&gt; """", ""有縮圖"", ""無縮圖"")"),"無縮圖")</f>
        <v>無縮圖</v>
      </c>
      <c r="AR226" s="302"/>
    </row>
    <row r="227">
      <c r="A227" s="301" t="s">
        <v>2180</v>
      </c>
      <c r="B227" s="301" t="s">
        <v>5749</v>
      </c>
      <c r="C227" s="304"/>
      <c r="D227" s="303" t="s">
        <v>2738</v>
      </c>
      <c r="E227" s="303" t="s">
        <v>2738</v>
      </c>
      <c r="F227" s="305" t="s">
        <v>144</v>
      </c>
      <c r="G227" s="317" t="s">
        <v>5723</v>
      </c>
      <c r="H227" s="305" t="s">
        <v>35</v>
      </c>
      <c r="I227" s="305" t="s">
        <v>108</v>
      </c>
      <c r="J227" s="301" t="s">
        <v>5750</v>
      </c>
      <c r="K227" s="309"/>
      <c r="L227" s="310" t="b">
        <v>1</v>
      </c>
      <c r="M227" s="311" t="b">
        <v>1</v>
      </c>
      <c r="N227" s="311" t="b">
        <v>1</v>
      </c>
      <c r="O227" s="311" t="b">
        <v>1</v>
      </c>
      <c r="P227" s="302"/>
      <c r="Q227" s="309" t="str">
        <f t="array" ref="Q227">IFERROR(INDEX('印量調查區'!G:G, MATCH(A227, '印量調查區'!A:A, 0)), "")</f>
        <v/>
      </c>
      <c r="R227" s="313" t="s">
        <v>5752</v>
      </c>
      <c r="S227" s="302"/>
      <c r="T227" s="302"/>
      <c r="U227" s="302"/>
      <c r="V227" s="313" t="s">
        <v>5753</v>
      </c>
      <c r="W227" s="302"/>
      <c r="X227" s="313" t="s">
        <v>5754</v>
      </c>
      <c r="Y227" s="313" t="s">
        <v>5755</v>
      </c>
      <c r="Z227" s="302"/>
      <c r="AA227" s="302"/>
      <c r="AB227" s="302"/>
      <c r="AC227" s="302"/>
      <c r="AD227" s="302"/>
      <c r="AE227" s="302"/>
      <c r="AF227" s="302"/>
      <c r="AG227" s="302"/>
      <c r="AH227" s="302"/>
      <c r="AI227" s="302"/>
      <c r="AJ227" s="302"/>
      <c r="AK227" s="302"/>
      <c r="AL227" s="302"/>
      <c r="AM227" s="314" t="s">
        <v>5756</v>
      </c>
      <c r="AN227" s="324" t="s">
        <v>5758</v>
      </c>
      <c r="AO227" s="324" t="s">
        <v>5759</v>
      </c>
      <c r="AP227" s="302"/>
      <c r="AQ227" s="302" t="str">
        <f>IFERROR(__xludf.DUMMYFUNCTION("IF(IFERROR(VLOOKUP(A227, IMPORTRANGE(""https://docs.google.com/spreadsheets/d/1eazy315Oas8TkAoTsdzUl6gNf3VsnwZeSo-bRfkZzOs"", ""工作表1!A:B""), 2, FALSE), """") &lt;&gt; """", ""有縮圖"", ""無縮圖"")"),"有縮圖")</f>
        <v>有縮圖</v>
      </c>
      <c r="AR227" s="302"/>
    </row>
    <row r="228" hidden="1">
      <c r="A228" s="301" t="s">
        <v>737</v>
      </c>
      <c r="B228" s="302"/>
      <c r="C228" s="304"/>
      <c r="D228" s="303" t="s">
        <v>2755</v>
      </c>
      <c r="E228" s="303" t="s">
        <v>2762</v>
      </c>
      <c r="F228" s="305" t="s">
        <v>144</v>
      </c>
      <c r="G228" s="110" t="s">
        <v>5723</v>
      </c>
      <c r="H228" s="302"/>
      <c r="I228" s="305" t="s">
        <v>108</v>
      </c>
      <c r="J228" s="302"/>
      <c r="K228" s="309"/>
      <c r="L228" s="310" t="b">
        <v>1</v>
      </c>
      <c r="M228" s="311" t="b">
        <v>1</v>
      </c>
      <c r="N228" s="316" t="b">
        <v>0</v>
      </c>
      <c r="O228" s="316" t="b">
        <v>1</v>
      </c>
      <c r="P228" s="302"/>
      <c r="Q228" s="309" t="str">
        <f t="array" ref="Q228">IFERROR(INDEX('印量調查區'!G:G, MATCH(A228, '印量調查區'!A:A, 0)), "")</f>
        <v/>
      </c>
      <c r="R228" s="313" t="s">
        <v>5760</v>
      </c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2"/>
      <c r="AE228" s="302"/>
      <c r="AF228" s="302"/>
      <c r="AG228" s="302"/>
      <c r="AH228" s="302"/>
      <c r="AI228" s="302"/>
      <c r="AJ228" s="302"/>
      <c r="AK228" s="302"/>
      <c r="AL228" s="302"/>
      <c r="AM228" s="302"/>
      <c r="AN228" s="302"/>
      <c r="AO228" s="302"/>
      <c r="AP228" s="302"/>
      <c r="AQ228" s="302" t="str">
        <f>IFERROR(__xludf.DUMMYFUNCTION("IF(IFERROR(VLOOKUP(A228, IMPORTRANGE(""https://docs.google.com/spreadsheets/d/1eazy315Oas8TkAoTsdzUl6gNf3VsnwZeSo-bRfkZzOs"", ""工作表1!A:B""), 2, FALSE), """") &lt;&gt; """", ""有縮圖"", ""無縮圖"")"),"無縮圖")</f>
        <v>無縮圖</v>
      </c>
      <c r="AR228" s="302"/>
    </row>
    <row r="229" hidden="1">
      <c r="A229" s="301" t="s">
        <v>5761</v>
      </c>
      <c r="B229" s="302"/>
      <c r="C229" s="304"/>
      <c r="D229" s="303" t="s">
        <v>2758</v>
      </c>
      <c r="E229" s="303" t="s">
        <v>2758</v>
      </c>
      <c r="F229" s="305" t="s">
        <v>144</v>
      </c>
      <c r="G229" s="110" t="s">
        <v>5723</v>
      </c>
      <c r="H229" s="302"/>
      <c r="I229" s="305" t="s">
        <v>108</v>
      </c>
      <c r="J229" s="302"/>
      <c r="K229" s="309"/>
      <c r="L229" s="310" t="b">
        <v>1</v>
      </c>
      <c r="M229" s="311" t="b">
        <v>1</v>
      </c>
      <c r="N229" s="316" t="b">
        <v>0</v>
      </c>
      <c r="O229" s="316" t="b">
        <v>1</v>
      </c>
      <c r="P229" s="313" t="s">
        <v>410</v>
      </c>
      <c r="Q229" s="309" t="str">
        <f t="array" ref="Q229">IFERROR(INDEX('印量調查區'!G:G, MATCH(A229, '印量調查區'!A:A, 0)), "")</f>
        <v/>
      </c>
      <c r="R229" s="314" t="s">
        <v>5763</v>
      </c>
      <c r="S229" s="302"/>
      <c r="T229" s="302"/>
      <c r="U229" s="302"/>
      <c r="V229" s="335" t="s">
        <v>5765</v>
      </c>
      <c r="W229" s="302"/>
      <c r="X229" s="302"/>
      <c r="Y229" s="314" t="s">
        <v>5766</v>
      </c>
      <c r="Z229" s="302"/>
      <c r="AA229" s="302"/>
      <c r="AB229" s="302"/>
      <c r="AC229" s="302"/>
      <c r="AD229" s="302"/>
      <c r="AE229" s="302"/>
      <c r="AF229" s="302"/>
      <c r="AG229" s="302"/>
      <c r="AH229" s="302"/>
      <c r="AI229" s="302"/>
      <c r="AJ229" s="302"/>
      <c r="AK229" s="302"/>
      <c r="AL229" s="302"/>
      <c r="AM229" s="302"/>
      <c r="AN229" s="302"/>
      <c r="AO229" s="302"/>
      <c r="AP229" s="302"/>
      <c r="AQ229" s="302" t="str">
        <f>IFERROR(__xludf.DUMMYFUNCTION("IF(IFERROR(VLOOKUP(A229, IMPORTRANGE(""https://docs.google.com/spreadsheets/d/1eazy315Oas8TkAoTsdzUl6gNf3VsnwZeSo-bRfkZzOs"", ""工作表1!A:B""), 2, FALSE), """") &lt;&gt; """", ""有縮圖"", ""無縮圖"")"),"無縮圖")</f>
        <v>無縮圖</v>
      </c>
      <c r="AR229" s="302"/>
    </row>
    <row r="230">
      <c r="A230" s="301" t="s">
        <v>5767</v>
      </c>
      <c r="B230" s="302"/>
      <c r="C230" s="304"/>
      <c r="D230" s="303" t="s">
        <v>2754</v>
      </c>
      <c r="E230" s="303" t="s">
        <v>2764</v>
      </c>
      <c r="F230" s="305" t="s">
        <v>144</v>
      </c>
      <c r="G230" s="317" t="s">
        <v>5723</v>
      </c>
      <c r="H230" s="305" t="s">
        <v>35</v>
      </c>
      <c r="I230" s="305" t="s">
        <v>108</v>
      </c>
      <c r="J230" s="301" t="s">
        <v>5769</v>
      </c>
      <c r="K230" s="309"/>
      <c r="L230" s="310" t="b">
        <v>1</v>
      </c>
      <c r="M230" s="311" t="b">
        <v>1</v>
      </c>
      <c r="N230" s="311" t="b">
        <v>0</v>
      </c>
      <c r="O230" s="311" t="b">
        <v>1</v>
      </c>
      <c r="P230" s="302"/>
      <c r="Q230" s="309" t="str">
        <f t="array" ref="Q230">IFERROR(INDEX('印量調查區'!G:G, MATCH(A230, '印量調查區'!A:A, 0)), "")</f>
        <v/>
      </c>
      <c r="R230" s="302"/>
      <c r="S230" s="302"/>
      <c r="T230" s="302"/>
      <c r="U230" s="302"/>
      <c r="V230" s="314" t="s">
        <v>5770</v>
      </c>
      <c r="W230" s="302"/>
      <c r="X230" s="302"/>
      <c r="Y230" s="302"/>
      <c r="Z230" s="302"/>
      <c r="AA230" s="302"/>
      <c r="AB230" s="302"/>
      <c r="AC230" s="302"/>
      <c r="AD230" s="302"/>
      <c r="AE230" s="302"/>
      <c r="AF230" s="302"/>
      <c r="AG230" s="302"/>
      <c r="AH230" s="302"/>
      <c r="AI230" s="302"/>
      <c r="AJ230" s="302"/>
      <c r="AK230" s="302"/>
      <c r="AL230" s="302"/>
      <c r="AM230" s="314" t="s">
        <v>5772</v>
      </c>
      <c r="AN230" s="314" t="s">
        <v>5773</v>
      </c>
      <c r="AO230" s="302"/>
      <c r="AP230" s="302"/>
      <c r="AQ230" s="302" t="str">
        <f>IFERROR(__xludf.DUMMYFUNCTION("IF(IFERROR(VLOOKUP(A230, IMPORTRANGE(""https://docs.google.com/spreadsheets/d/1eazy315Oas8TkAoTsdzUl6gNf3VsnwZeSo-bRfkZzOs"", ""工作表1!A:B""), 2, FALSE), """") &lt;&gt; """", ""有縮圖"", ""無縮圖"")"),"無縮圖")</f>
        <v>無縮圖</v>
      </c>
      <c r="AR230" s="302"/>
    </row>
    <row r="231" hidden="1">
      <c r="A231" s="301" t="s">
        <v>5774</v>
      </c>
      <c r="B231" s="302"/>
      <c r="C231" s="303" t="s">
        <v>2762</v>
      </c>
      <c r="D231" s="303" t="s">
        <v>2762</v>
      </c>
      <c r="E231" s="304"/>
      <c r="F231" s="305" t="s">
        <v>144</v>
      </c>
      <c r="G231" s="110" t="s">
        <v>5775</v>
      </c>
      <c r="H231" s="305" t="s">
        <v>47</v>
      </c>
      <c r="I231" s="305" t="s">
        <v>108</v>
      </c>
      <c r="J231" s="301" t="s">
        <v>5776</v>
      </c>
      <c r="K231" s="309"/>
      <c r="L231" s="310" t="b">
        <v>1</v>
      </c>
      <c r="M231" s="311" t="b">
        <v>1</v>
      </c>
      <c r="N231" s="316" t="b">
        <v>1</v>
      </c>
      <c r="O231" s="311" t="b">
        <v>1</v>
      </c>
      <c r="P231" s="302"/>
      <c r="Q231" s="309" t="str">
        <f t="array" ref="Q231">IFERROR(INDEX('印量調查區'!G:G, MATCH(A231, '印量調查區'!A:A, 0)), "")</f>
        <v/>
      </c>
      <c r="R231" s="314" t="s">
        <v>5778</v>
      </c>
      <c r="S231" s="302"/>
      <c r="T231" s="302"/>
      <c r="U231" s="302"/>
      <c r="V231" s="314" t="s">
        <v>5779</v>
      </c>
      <c r="W231" s="314" t="s">
        <v>5780</v>
      </c>
      <c r="X231" s="314" t="s">
        <v>5781</v>
      </c>
      <c r="Y231" s="314" t="s">
        <v>5782</v>
      </c>
      <c r="Z231" s="302"/>
      <c r="AA231" s="302"/>
      <c r="AB231" s="302"/>
      <c r="AC231" s="302"/>
      <c r="AD231" s="314" t="s">
        <v>5784</v>
      </c>
      <c r="AE231" s="302"/>
      <c r="AF231" s="302"/>
      <c r="AG231" s="302"/>
      <c r="AH231" s="302"/>
      <c r="AI231" s="302"/>
      <c r="AJ231" s="302"/>
      <c r="AK231" s="314" t="s">
        <v>5785</v>
      </c>
      <c r="AL231" s="302"/>
      <c r="AM231" s="302"/>
      <c r="AN231" s="314" t="s">
        <v>5787</v>
      </c>
      <c r="AO231" s="302"/>
      <c r="AP231" s="302"/>
      <c r="AQ231" s="302" t="str">
        <f>IFERROR(__xludf.DUMMYFUNCTION("IF(IFERROR(VLOOKUP(A231, IMPORTRANGE(""https://docs.google.com/spreadsheets/d/1eazy315Oas8TkAoTsdzUl6gNf3VsnwZeSo-bRfkZzOs"", ""工作表1!A:B""), 2, FALSE), """") &lt;&gt; """", ""有縮圖"", ""無縮圖"")"),"無縮圖")</f>
        <v>無縮圖</v>
      </c>
      <c r="AR231" s="302"/>
    </row>
    <row r="232">
      <c r="A232" s="301" t="s">
        <v>5788</v>
      </c>
      <c r="B232" s="302"/>
      <c r="C232" s="304"/>
      <c r="D232" s="304"/>
      <c r="E232" s="303" t="s">
        <v>2766</v>
      </c>
      <c r="F232" s="304" t="s">
        <v>144</v>
      </c>
      <c r="G232" s="110" t="s">
        <v>5790</v>
      </c>
      <c r="H232" s="305" t="s">
        <v>35</v>
      </c>
      <c r="I232" s="305" t="s">
        <v>108</v>
      </c>
      <c r="J232" s="301" t="s">
        <v>5791</v>
      </c>
      <c r="K232" s="309"/>
      <c r="L232" s="310" t="b">
        <v>1</v>
      </c>
      <c r="M232" s="311" t="b">
        <v>1</v>
      </c>
      <c r="N232" s="316" t="b">
        <v>0</v>
      </c>
      <c r="O232" s="311" t="b">
        <v>1</v>
      </c>
      <c r="P232" s="302"/>
      <c r="Q232" s="309" t="str">
        <f t="array" ref="Q232">IFERROR(INDEX('印量調查區'!G:G, MATCH(A232, '印量調查區'!A:A, 0)), "")</f>
        <v/>
      </c>
      <c r="R232" s="314" t="s">
        <v>5793</v>
      </c>
      <c r="S232" s="302"/>
      <c r="T232" s="302"/>
      <c r="U232" s="302"/>
      <c r="V232" s="314" t="s">
        <v>5795</v>
      </c>
      <c r="W232" s="302"/>
      <c r="X232" s="302"/>
      <c r="Y232" s="314" t="s">
        <v>5796</v>
      </c>
      <c r="Z232" s="302"/>
      <c r="AA232" s="302"/>
      <c r="AB232" s="302"/>
      <c r="AC232" s="302"/>
      <c r="AD232" s="302"/>
      <c r="AE232" s="302"/>
      <c r="AF232" s="302"/>
      <c r="AG232" s="302"/>
      <c r="AH232" s="302"/>
      <c r="AI232" s="302"/>
      <c r="AJ232" s="302"/>
      <c r="AK232" s="302"/>
      <c r="AL232" s="302"/>
      <c r="AM232" s="302"/>
      <c r="AN232" s="314" t="s">
        <v>5799</v>
      </c>
      <c r="AO232" s="302"/>
      <c r="AP232" s="302"/>
      <c r="AQ232" s="302" t="str">
        <f>IFERROR(__xludf.DUMMYFUNCTION("IF(IFERROR(VLOOKUP(A232, IMPORTRANGE(""https://docs.google.com/spreadsheets/d/1eazy315Oas8TkAoTsdzUl6gNf3VsnwZeSo-bRfkZzOs"", ""工作表1!A:B""), 2, FALSE), """") &lt;&gt; """", ""有縮圖"", ""無縮圖"")"),"無縮圖")</f>
        <v>無縮圖</v>
      </c>
      <c r="AR232" s="302"/>
    </row>
    <row r="233" hidden="1">
      <c r="A233" s="301" t="s">
        <v>5801</v>
      </c>
      <c r="B233" s="301" t="s">
        <v>5802</v>
      </c>
      <c r="C233" s="304"/>
      <c r="D233" s="304"/>
      <c r="E233" s="303" t="s">
        <v>5803</v>
      </c>
      <c r="F233" s="305" t="s">
        <v>144</v>
      </c>
      <c r="G233" s="317" t="s">
        <v>5804</v>
      </c>
      <c r="H233" s="305" t="s">
        <v>34</v>
      </c>
      <c r="I233" s="305" t="s">
        <v>3325</v>
      </c>
      <c r="J233" s="301" t="s">
        <v>5805</v>
      </c>
      <c r="K233" s="309"/>
      <c r="L233" s="310" t="b">
        <v>1</v>
      </c>
      <c r="M233" s="311" t="b">
        <v>1</v>
      </c>
      <c r="N233" s="316" t="b">
        <v>1</v>
      </c>
      <c r="O233" s="311" t="b">
        <v>0</v>
      </c>
      <c r="P233" s="302"/>
      <c r="Q233" s="309" t="str">
        <f t="array" ref="Q233">IFERROR(INDEX('印量調查區'!G:G, MATCH(A233, '印量調查區'!A:A, 0)), "")</f>
        <v/>
      </c>
      <c r="R233" s="302"/>
      <c r="S233" s="302"/>
      <c r="T233" s="302"/>
      <c r="U233" s="302"/>
      <c r="V233" s="302"/>
      <c r="W233" s="302"/>
      <c r="X233" s="313" t="s">
        <v>5807</v>
      </c>
      <c r="Y233" s="313" t="s">
        <v>5808</v>
      </c>
      <c r="Z233" s="302"/>
      <c r="AA233" s="302"/>
      <c r="AB233" s="302"/>
      <c r="AC233" s="302"/>
      <c r="AD233" s="313" t="s">
        <v>5809</v>
      </c>
      <c r="AE233" s="302"/>
      <c r="AF233" s="302"/>
      <c r="AG233" s="302"/>
      <c r="AH233" s="302"/>
      <c r="AI233" s="302"/>
      <c r="AJ233" s="302"/>
      <c r="AK233" s="302"/>
      <c r="AL233" s="313" t="s">
        <v>5810</v>
      </c>
      <c r="AM233" s="302"/>
      <c r="AN233" s="314" t="s">
        <v>5812</v>
      </c>
      <c r="AO233" s="302"/>
      <c r="AP233" s="302"/>
      <c r="AQ233" s="302" t="str">
        <f>IFERROR(__xludf.DUMMYFUNCTION("IF(IFERROR(VLOOKUP(A233, IMPORTRANGE(""https://docs.google.com/spreadsheets/d/1eazy315Oas8TkAoTsdzUl6gNf3VsnwZeSo-bRfkZzOs"", ""工作表1!A:B""), 2, FALSE), """") &lt;&gt; """", ""有縮圖"", ""無縮圖"")"),"無縮圖")</f>
        <v>無縮圖</v>
      </c>
      <c r="AR233" s="302"/>
    </row>
    <row r="234" hidden="1">
      <c r="A234" s="301" t="s">
        <v>1238</v>
      </c>
      <c r="B234" s="301" t="s">
        <v>4228</v>
      </c>
      <c r="C234" s="304"/>
      <c r="D234" s="304"/>
      <c r="E234" s="303" t="s">
        <v>2141</v>
      </c>
      <c r="F234" s="305" t="s">
        <v>144</v>
      </c>
      <c r="G234" s="110" t="s">
        <v>5814</v>
      </c>
      <c r="H234" s="305" t="s">
        <v>17</v>
      </c>
      <c r="I234" s="305" t="s">
        <v>108</v>
      </c>
      <c r="J234" s="301" t="s">
        <v>5815</v>
      </c>
      <c r="K234" s="309"/>
      <c r="L234" s="310" t="b">
        <v>1</v>
      </c>
      <c r="M234" s="311" t="b">
        <v>1</v>
      </c>
      <c r="N234" s="311" t="b">
        <v>1</v>
      </c>
      <c r="O234" s="311" t="b">
        <v>0</v>
      </c>
      <c r="P234" s="302"/>
      <c r="Q234" s="309" t="str">
        <f t="array" ref="Q234">IFERROR(INDEX('印量調查區'!G:G, MATCH(A234, '印量調查區'!A:A, 0)), "")</f>
        <v/>
      </c>
      <c r="R234" s="286" t="s">
        <v>4231</v>
      </c>
      <c r="S234" s="304"/>
      <c r="T234" s="304"/>
      <c r="U234" s="304"/>
      <c r="V234" s="304"/>
      <c r="W234" s="304"/>
      <c r="X234" s="286" t="s">
        <v>4236</v>
      </c>
      <c r="Y234" s="286" t="s">
        <v>4238</v>
      </c>
      <c r="Z234" s="304"/>
      <c r="AA234" s="304"/>
      <c r="AB234" s="304"/>
      <c r="AC234" s="304"/>
      <c r="AD234" s="304"/>
      <c r="AE234" s="304"/>
      <c r="AF234" s="304"/>
      <c r="AG234" s="304"/>
      <c r="AH234" s="304"/>
      <c r="AI234" s="304"/>
      <c r="AJ234" s="304"/>
      <c r="AK234" s="304"/>
      <c r="AL234" s="304"/>
      <c r="AM234" s="314" t="s">
        <v>5817</v>
      </c>
      <c r="AN234" s="314" t="s">
        <v>5818</v>
      </c>
      <c r="AO234" s="302"/>
      <c r="AP234" s="302"/>
      <c r="AQ234" s="302" t="str">
        <f>IFERROR(__xludf.DUMMYFUNCTION("IF(IFERROR(VLOOKUP(A234, IMPORTRANGE(""https://docs.google.com/spreadsheets/d/1eazy315Oas8TkAoTsdzUl6gNf3VsnwZeSo-bRfkZzOs"", ""工作表1!A:B""), 2, FALSE), """") &lt;&gt; """", ""有縮圖"", ""無縮圖"")"),"無縮圖")</f>
        <v>無縮圖</v>
      </c>
      <c r="AR234" s="302"/>
    </row>
    <row r="235" hidden="1">
      <c r="A235" s="301" t="s">
        <v>5820</v>
      </c>
      <c r="B235" s="302"/>
      <c r="C235" s="304"/>
      <c r="D235" s="304"/>
      <c r="E235" s="303" t="s">
        <v>2926</v>
      </c>
      <c r="F235" s="304" t="s">
        <v>144</v>
      </c>
      <c r="G235" s="317" t="s">
        <v>5821</v>
      </c>
      <c r="H235" s="305" t="s">
        <v>34</v>
      </c>
      <c r="I235" s="305" t="s">
        <v>108</v>
      </c>
      <c r="J235" s="301" t="s">
        <v>5822</v>
      </c>
      <c r="K235" s="309"/>
      <c r="L235" s="310" t="b">
        <v>1</v>
      </c>
      <c r="M235" s="311" t="b">
        <v>1</v>
      </c>
      <c r="N235" s="316" t="b">
        <v>0</v>
      </c>
      <c r="O235" s="311" t="b">
        <v>1</v>
      </c>
      <c r="P235" s="302"/>
      <c r="Q235" s="309" t="str">
        <f t="array" ref="Q235">IFERROR(INDEX('印量調查區'!G:G, MATCH(A235, '印量調查區'!A:A, 0)), "")</f>
        <v/>
      </c>
      <c r="R235" s="302"/>
      <c r="S235" s="302"/>
      <c r="T235" s="302"/>
      <c r="U235" s="302"/>
      <c r="V235" s="314" t="s">
        <v>5825</v>
      </c>
      <c r="W235" s="314" t="s">
        <v>5826</v>
      </c>
      <c r="X235" s="302"/>
      <c r="Y235" s="302"/>
      <c r="Z235" s="302"/>
      <c r="AA235" s="302"/>
      <c r="AB235" s="302"/>
      <c r="AC235" s="302"/>
      <c r="AD235" s="302"/>
      <c r="AE235" s="302"/>
      <c r="AF235" s="302"/>
      <c r="AG235" s="302"/>
      <c r="AH235" s="302"/>
      <c r="AI235" s="302"/>
      <c r="AJ235" s="302"/>
      <c r="AK235" s="302"/>
      <c r="AL235" s="302"/>
      <c r="AM235" s="302"/>
      <c r="AN235" s="314" t="s">
        <v>5828</v>
      </c>
      <c r="AO235" s="302"/>
      <c r="AP235" s="302"/>
      <c r="AQ235" s="302" t="str">
        <f>IFERROR(__xludf.DUMMYFUNCTION("IF(IFERROR(VLOOKUP(A235, IMPORTRANGE(""https://docs.google.com/spreadsheets/d/1eazy315Oas8TkAoTsdzUl6gNf3VsnwZeSo-bRfkZzOs"", ""工作表1!A:B""), 2, FALSE), """") &lt;&gt; """", ""有縮圖"", ""無縮圖"")"),"無縮圖")</f>
        <v>無縮圖</v>
      </c>
      <c r="AR235" s="302"/>
    </row>
    <row r="236" hidden="1">
      <c r="A236" s="301" t="s">
        <v>1219</v>
      </c>
      <c r="B236" s="302"/>
      <c r="C236" s="303" t="s">
        <v>2135</v>
      </c>
      <c r="D236" s="303" t="s">
        <v>2135</v>
      </c>
      <c r="E236" s="303" t="s">
        <v>2135</v>
      </c>
      <c r="F236" s="305" t="s">
        <v>3987</v>
      </c>
      <c r="G236" s="110" t="s">
        <v>5829</v>
      </c>
      <c r="H236" s="305" t="s">
        <v>34</v>
      </c>
      <c r="I236" s="305" t="s">
        <v>3325</v>
      </c>
      <c r="J236" s="301" t="s">
        <v>5830</v>
      </c>
      <c r="K236" s="309"/>
      <c r="L236" s="310" t="b">
        <v>1</v>
      </c>
      <c r="M236" s="311" t="b">
        <v>1</v>
      </c>
      <c r="N236" s="311" t="b">
        <v>1</v>
      </c>
      <c r="O236" s="316" t="b">
        <v>1</v>
      </c>
      <c r="P236" s="302"/>
      <c r="Q236" s="309" t="str">
        <f t="array" ref="Q236">IFERROR(INDEX('印量調查區'!G:G, MATCH(A236, '印量調查區'!A:A, 0)), "")</f>
        <v/>
      </c>
      <c r="R236" s="313" t="s">
        <v>3991</v>
      </c>
      <c r="S236" s="314" t="s">
        <v>5832</v>
      </c>
      <c r="T236" s="302"/>
      <c r="U236" s="302"/>
      <c r="V236" s="302"/>
      <c r="W236" s="302"/>
      <c r="X236" s="313" t="s">
        <v>3998</v>
      </c>
      <c r="Y236" s="302"/>
      <c r="Z236" s="302"/>
      <c r="AA236" s="302"/>
      <c r="AB236" s="302"/>
      <c r="AC236" s="302"/>
      <c r="AD236" s="302"/>
      <c r="AE236" s="302"/>
      <c r="AF236" s="302"/>
      <c r="AG236" s="302"/>
      <c r="AH236" s="302"/>
      <c r="AI236" s="302"/>
      <c r="AJ236" s="302"/>
      <c r="AK236" s="302"/>
      <c r="AL236" s="302"/>
      <c r="AM236" s="314" t="s">
        <v>5833</v>
      </c>
      <c r="AN236" s="302"/>
      <c r="AO236" s="302"/>
      <c r="AP236" s="302"/>
      <c r="AQ236" s="302" t="str">
        <f>IFERROR(__xludf.DUMMYFUNCTION("IF(IFERROR(VLOOKUP(A236, IMPORTRANGE(""https://docs.google.com/spreadsheets/d/1eazy315Oas8TkAoTsdzUl6gNf3VsnwZeSo-bRfkZzOs"", ""工作表1!A:B""), 2, FALSE), """") &lt;&gt; """", ""有縮圖"", ""無縮圖"")"),"無縮圖")</f>
        <v>無縮圖</v>
      </c>
      <c r="AR236" s="302"/>
    </row>
    <row r="237" hidden="1">
      <c r="A237" s="301" t="s">
        <v>5836</v>
      </c>
      <c r="B237" s="301" t="s">
        <v>5837</v>
      </c>
      <c r="C237" s="303" t="s">
        <v>5838</v>
      </c>
      <c r="D237" s="304"/>
      <c r="E237" s="304"/>
      <c r="F237" s="305" t="s">
        <v>140</v>
      </c>
      <c r="G237" s="317" t="s">
        <v>5839</v>
      </c>
      <c r="H237" s="302"/>
      <c r="I237" s="305" t="s">
        <v>108</v>
      </c>
      <c r="J237" s="302"/>
      <c r="K237" s="309"/>
      <c r="L237" s="310" t="b">
        <v>1</v>
      </c>
      <c r="M237" s="311" t="b">
        <v>1</v>
      </c>
      <c r="N237" s="311" t="b">
        <v>0</v>
      </c>
      <c r="O237" s="316" t="b">
        <v>1</v>
      </c>
      <c r="P237" s="313" t="s">
        <v>410</v>
      </c>
      <c r="Q237" s="309" t="str">
        <f t="array" ref="Q237">IFERROR(INDEX('印量調查區'!G:G, MATCH(A237, '印量調查區'!A:A, 0)), "")</f>
        <v/>
      </c>
      <c r="R237" s="314" t="s">
        <v>5841</v>
      </c>
      <c r="S237" s="302"/>
      <c r="T237" s="302"/>
      <c r="U237" s="302"/>
      <c r="V237" s="314" t="s">
        <v>5844</v>
      </c>
      <c r="W237" s="302"/>
      <c r="X237" s="302"/>
      <c r="Y237" s="302"/>
      <c r="Z237" s="302"/>
      <c r="AA237" s="302"/>
      <c r="AB237" s="302"/>
      <c r="AC237" s="302"/>
      <c r="AD237" s="314" t="s">
        <v>5845</v>
      </c>
      <c r="AE237" s="314" t="s">
        <v>5847</v>
      </c>
      <c r="AF237" s="302"/>
      <c r="AG237" s="302"/>
      <c r="AH237" s="302"/>
      <c r="AI237" s="302"/>
      <c r="AJ237" s="302"/>
      <c r="AK237" s="314" t="s">
        <v>5849</v>
      </c>
      <c r="AL237" s="302"/>
      <c r="AM237" s="314" t="s">
        <v>5852</v>
      </c>
      <c r="AN237" s="302"/>
      <c r="AO237" s="302"/>
      <c r="AP237" s="302"/>
      <c r="AQ237" s="302" t="str">
        <f>IFERROR(__xludf.DUMMYFUNCTION("IF(IFERROR(VLOOKUP(A237, IMPORTRANGE(""https://docs.google.com/spreadsheets/d/1eazy315Oas8TkAoTsdzUl6gNf3VsnwZeSo-bRfkZzOs"", ""工作表1!A:B""), 2, FALSE), """") &lt;&gt; """", ""有縮圖"", ""無縮圖"")"),"無縮圖")</f>
        <v>無縮圖</v>
      </c>
      <c r="AR237" s="302"/>
    </row>
    <row r="238">
      <c r="A238" s="301" t="s">
        <v>650</v>
      </c>
      <c r="B238" s="301" t="s">
        <v>5854</v>
      </c>
      <c r="C238" s="303" t="s">
        <v>1936</v>
      </c>
      <c r="D238" s="303" t="s">
        <v>2922</v>
      </c>
      <c r="E238" s="304"/>
      <c r="F238" s="305" t="s">
        <v>144</v>
      </c>
      <c r="G238" s="110" t="s">
        <v>5855</v>
      </c>
      <c r="H238" s="305" t="s">
        <v>35</v>
      </c>
      <c r="I238" s="305" t="s">
        <v>108</v>
      </c>
      <c r="J238" s="301" t="s">
        <v>5857</v>
      </c>
      <c r="K238" s="309"/>
      <c r="L238" s="310" t="b">
        <v>1</v>
      </c>
      <c r="M238" s="311" t="b">
        <v>1</v>
      </c>
      <c r="N238" s="316" t="b">
        <v>1</v>
      </c>
      <c r="O238" s="311" t="b">
        <v>1</v>
      </c>
      <c r="P238" s="302"/>
      <c r="Q238" s="309" t="str">
        <f t="array" ref="Q238">IFERROR(INDEX('印量調查區'!G:G, MATCH(A238, '印量調查區'!A:A, 0)), "")</f>
        <v/>
      </c>
      <c r="R238" s="313" t="s">
        <v>3751</v>
      </c>
      <c r="S238" s="302"/>
      <c r="T238" s="302"/>
      <c r="U238" s="302"/>
      <c r="V238" s="313" t="s">
        <v>3752</v>
      </c>
      <c r="W238" s="302"/>
      <c r="X238" s="302"/>
      <c r="Y238" s="313" t="s">
        <v>3754</v>
      </c>
      <c r="Z238" s="302"/>
      <c r="AA238" s="302"/>
      <c r="AB238" s="302"/>
      <c r="AC238" s="302"/>
      <c r="AD238" s="302"/>
      <c r="AE238" s="302"/>
      <c r="AF238" s="302"/>
      <c r="AG238" s="302"/>
      <c r="AH238" s="302"/>
      <c r="AI238" s="302"/>
      <c r="AJ238" s="302"/>
      <c r="AK238" s="302"/>
      <c r="AL238" s="302"/>
      <c r="AM238" s="302"/>
      <c r="AN238" s="314" t="s">
        <v>5859</v>
      </c>
      <c r="AO238" s="302"/>
      <c r="AP238" s="302"/>
      <c r="AQ238" s="302" t="str">
        <f>IFERROR(__xludf.DUMMYFUNCTION("IF(IFERROR(VLOOKUP(A238, IMPORTRANGE(""https://docs.google.com/spreadsheets/d/1eazy315Oas8TkAoTsdzUl6gNf3VsnwZeSo-bRfkZzOs"", ""工作表1!A:B""), 2, FALSE), """") &lt;&gt; """", ""有縮圖"", ""無縮圖"")"),"無縮圖")</f>
        <v>無縮圖</v>
      </c>
      <c r="AR238" s="302"/>
    </row>
    <row r="239" hidden="1">
      <c r="A239" s="301" t="s">
        <v>5861</v>
      </c>
      <c r="B239" s="302"/>
      <c r="C239" s="304"/>
      <c r="D239" s="303" t="s">
        <v>5862</v>
      </c>
      <c r="E239" s="304"/>
      <c r="F239" s="305" t="s">
        <v>140</v>
      </c>
      <c r="G239" s="110" t="s">
        <v>5855</v>
      </c>
      <c r="H239" s="305" t="s">
        <v>47</v>
      </c>
      <c r="I239" s="305" t="s">
        <v>3325</v>
      </c>
      <c r="J239" s="301" t="s">
        <v>5864</v>
      </c>
      <c r="K239" s="309"/>
      <c r="L239" s="310" t="b">
        <v>1</v>
      </c>
      <c r="M239" s="311" t="b">
        <v>1</v>
      </c>
      <c r="N239" s="311" t="b">
        <v>1</v>
      </c>
      <c r="O239" s="311" t="b">
        <v>1</v>
      </c>
      <c r="P239" s="313" t="s">
        <v>410</v>
      </c>
      <c r="Q239" s="309" t="str">
        <f t="array" ref="Q239">IFERROR(INDEX('印量調查區'!G:G, MATCH(A239, '印量調查區'!A:A, 0)), "")</f>
        <v/>
      </c>
      <c r="R239" s="314" t="s">
        <v>5865</v>
      </c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14" t="s">
        <v>5866</v>
      </c>
      <c r="AD239" s="302"/>
      <c r="AE239" s="314" t="s">
        <v>5867</v>
      </c>
      <c r="AF239" s="302"/>
      <c r="AG239" s="302"/>
      <c r="AH239" s="302"/>
      <c r="AI239" s="302"/>
      <c r="AJ239" s="302"/>
      <c r="AK239" s="314" t="s">
        <v>5869</v>
      </c>
      <c r="AL239" s="302"/>
      <c r="AM239" s="314" t="s">
        <v>5871</v>
      </c>
      <c r="AN239" s="314" t="s">
        <v>5872</v>
      </c>
      <c r="AO239" s="314" t="s">
        <v>5872</v>
      </c>
      <c r="AP239" s="302"/>
      <c r="AQ239" s="302" t="str">
        <f>IFERROR(__xludf.DUMMYFUNCTION("IF(IFERROR(VLOOKUP(A239, IMPORTRANGE(""https://docs.google.com/spreadsheets/d/1eazy315Oas8TkAoTsdzUl6gNf3VsnwZeSo-bRfkZzOs"", ""工作表1!A:B""), 2, FALSE), """") &lt;&gt; """", ""有縮圖"", ""無縮圖"")"),"無縮圖")</f>
        <v>無縮圖</v>
      </c>
      <c r="AR239" s="302"/>
    </row>
    <row r="240" hidden="1">
      <c r="A240" s="301" t="s">
        <v>5874</v>
      </c>
      <c r="B240" s="302"/>
      <c r="C240" s="304"/>
      <c r="D240" s="303" t="s">
        <v>5875</v>
      </c>
      <c r="E240" s="304"/>
      <c r="F240" s="305" t="s">
        <v>140</v>
      </c>
      <c r="G240" s="110" t="s">
        <v>5855</v>
      </c>
      <c r="H240" s="305" t="s">
        <v>47</v>
      </c>
      <c r="I240" s="305" t="s">
        <v>108</v>
      </c>
      <c r="J240" s="301" t="s">
        <v>5877</v>
      </c>
      <c r="K240" s="309"/>
      <c r="L240" s="310" t="b">
        <v>1</v>
      </c>
      <c r="M240" s="311" t="b">
        <v>1</v>
      </c>
      <c r="N240" s="316" t="b">
        <v>1</v>
      </c>
      <c r="O240" s="311" t="b">
        <v>1</v>
      </c>
      <c r="P240" s="302"/>
      <c r="Q240" s="309" t="str">
        <f t="array" ref="Q240">IFERROR(INDEX('印量調查區'!G:G, MATCH(A240, '印量調查區'!A:A, 0)), "")</f>
        <v/>
      </c>
      <c r="R240" s="313" t="s">
        <v>5878</v>
      </c>
      <c r="S240" s="302"/>
      <c r="T240" s="302"/>
      <c r="U240" s="302"/>
      <c r="V240" s="313" t="s">
        <v>5879</v>
      </c>
      <c r="W240" s="302"/>
      <c r="X240" s="302"/>
      <c r="Y240" s="302"/>
      <c r="Z240" s="302"/>
      <c r="AA240" s="302"/>
      <c r="AB240" s="302"/>
      <c r="AC240" s="302"/>
      <c r="AD240" s="302"/>
      <c r="AE240" s="302"/>
      <c r="AF240" s="313" t="s">
        <v>5880</v>
      </c>
      <c r="AG240" s="302"/>
      <c r="AH240" s="302"/>
      <c r="AI240" s="302"/>
      <c r="AJ240" s="302"/>
      <c r="AK240" s="302"/>
      <c r="AL240" s="302"/>
      <c r="AM240" s="302"/>
      <c r="AN240" s="314" t="s">
        <v>5881</v>
      </c>
      <c r="AO240" s="302"/>
      <c r="AP240" s="302"/>
      <c r="AQ240" s="302" t="str">
        <f>IFERROR(__xludf.DUMMYFUNCTION("IF(IFERROR(VLOOKUP(A240, IMPORTRANGE(""https://docs.google.com/spreadsheets/d/1eazy315Oas8TkAoTsdzUl6gNf3VsnwZeSo-bRfkZzOs"", ""工作表1!A:B""), 2, FALSE), """") &lt;&gt; """", ""有縮圖"", ""無縮圖"")"),"無縮圖")</f>
        <v>無縮圖</v>
      </c>
      <c r="AR240" s="302"/>
    </row>
    <row r="241" hidden="1">
      <c r="A241" s="301" t="s">
        <v>5883</v>
      </c>
      <c r="B241" s="302"/>
      <c r="C241" s="304"/>
      <c r="D241" s="303" t="s">
        <v>2634</v>
      </c>
      <c r="E241" s="304"/>
      <c r="F241" s="305" t="s">
        <v>140</v>
      </c>
      <c r="G241" s="110" t="s">
        <v>5855</v>
      </c>
      <c r="H241" s="305" t="s">
        <v>47</v>
      </c>
      <c r="I241" s="305" t="s">
        <v>108</v>
      </c>
      <c r="J241" s="304" t="s">
        <v>5884</v>
      </c>
      <c r="K241" s="309"/>
      <c r="L241" s="310" t="b">
        <v>1</v>
      </c>
      <c r="M241" s="311" t="b">
        <v>1</v>
      </c>
      <c r="N241" s="311" t="b">
        <v>1</v>
      </c>
      <c r="O241" s="311" t="b">
        <v>0</v>
      </c>
      <c r="P241" s="302"/>
      <c r="Q241" s="309" t="str">
        <f t="array" ref="Q241">IFERROR(INDEX('印量調查區'!G:G, MATCH(A241, '印量調查區'!A:A, 0)), "")</f>
        <v/>
      </c>
      <c r="R241" s="313" t="s">
        <v>5885</v>
      </c>
      <c r="S241" s="302"/>
      <c r="T241" s="302"/>
      <c r="U241" s="302"/>
      <c r="V241" s="313" t="s">
        <v>5886</v>
      </c>
      <c r="W241" s="302"/>
      <c r="X241" s="302"/>
      <c r="Y241" s="302"/>
      <c r="Z241" s="302"/>
      <c r="AA241" s="302"/>
      <c r="AB241" s="302"/>
      <c r="AC241" s="302"/>
      <c r="AD241" s="313" t="s">
        <v>5887</v>
      </c>
      <c r="AE241" s="302"/>
      <c r="AF241" s="302"/>
      <c r="AG241" s="302"/>
      <c r="AH241" s="302"/>
      <c r="AI241" s="302"/>
      <c r="AJ241" s="302"/>
      <c r="AK241" s="302"/>
      <c r="AL241" s="302"/>
      <c r="AM241" s="314" t="s">
        <v>5888</v>
      </c>
      <c r="AN241" s="314" t="s">
        <v>5889</v>
      </c>
      <c r="AO241" s="314" t="s">
        <v>5889</v>
      </c>
      <c r="AP241" s="302"/>
      <c r="AQ241" s="302" t="str">
        <f>IFERROR(__xludf.DUMMYFUNCTION("IF(IFERROR(VLOOKUP(A241, IMPORTRANGE(""https://docs.google.com/spreadsheets/d/1eazy315Oas8TkAoTsdzUl6gNf3VsnwZeSo-bRfkZzOs"", ""工作表1!A:B""), 2, FALSE), """") &lt;&gt; """", ""有縮圖"", ""無縮圖"")"),"無縮圖")</f>
        <v>無縮圖</v>
      </c>
      <c r="AR241" s="302"/>
    </row>
    <row r="242" hidden="1">
      <c r="A242" s="301" t="s">
        <v>1359</v>
      </c>
      <c r="B242" s="301" t="s">
        <v>5732</v>
      </c>
      <c r="C242" s="304"/>
      <c r="D242" s="304"/>
      <c r="E242" s="303" t="s">
        <v>5890</v>
      </c>
      <c r="F242" s="305" t="str">
        <f>F194</f>
        <v>繪師</v>
      </c>
      <c r="G242" s="110" t="s">
        <v>5891</v>
      </c>
      <c r="H242" s="305" t="s">
        <v>34</v>
      </c>
      <c r="I242" s="305" t="s">
        <v>367</v>
      </c>
      <c r="J242" s="305" t="s">
        <v>5892</v>
      </c>
      <c r="K242" s="309"/>
      <c r="L242" s="310" t="b">
        <v>1</v>
      </c>
      <c r="M242" s="311" t="b">
        <v>1</v>
      </c>
      <c r="N242" s="311" t="b">
        <v>1</v>
      </c>
      <c r="O242" s="311" t="b">
        <v>0</v>
      </c>
      <c r="P242" s="302"/>
      <c r="Q242" s="309" t="str">
        <f t="array" ref="Q242">IFERROR(INDEX('印量調查區'!G:G, MATCH(A242, '印量調查區'!A:A, 0)), "")</f>
        <v/>
      </c>
      <c r="R242" s="354" t="str">
        <f t="shared" ref="R242:U242" si="1">R194</f>
        <v>https://www.facebook.com/profile.php?id=100057252188128</v>
      </c>
      <c r="S242" s="302" t="str">
        <f t="shared" si="1"/>
        <v/>
      </c>
      <c r="T242" s="302" t="str">
        <f t="shared" si="1"/>
        <v/>
      </c>
      <c r="U242" s="302" t="str">
        <f t="shared" si="1"/>
        <v/>
      </c>
      <c r="V242" s="314" t="s">
        <v>5894</v>
      </c>
      <c r="W242" s="314" t="s">
        <v>5895</v>
      </c>
      <c r="X242" s="302"/>
      <c r="Y242" s="354" t="str">
        <f t="shared" ref="Y242:AC242" si="2">Y194</f>
        <v>https://www.pixiv.net/users/13442393</v>
      </c>
      <c r="Z242" s="302" t="str">
        <f t="shared" si="2"/>
        <v/>
      </c>
      <c r="AA242" s="302" t="str">
        <f t="shared" si="2"/>
        <v/>
      </c>
      <c r="AB242" s="302" t="str">
        <f t="shared" si="2"/>
        <v/>
      </c>
      <c r="AC242" s="302" t="str">
        <f t="shared" si="2"/>
        <v/>
      </c>
      <c r="AD242" s="302"/>
      <c r="AE242" s="302" t="str">
        <f t="shared" ref="AE242:AJ242" si="3">AE194</f>
        <v/>
      </c>
      <c r="AF242" s="302" t="str">
        <f t="shared" si="3"/>
        <v/>
      </c>
      <c r="AG242" s="302" t="str">
        <f t="shared" si="3"/>
        <v/>
      </c>
      <c r="AH242" s="302" t="str">
        <f t="shared" si="3"/>
        <v/>
      </c>
      <c r="AI242" s="302" t="str">
        <f t="shared" si="3"/>
        <v/>
      </c>
      <c r="AJ242" s="302" t="str">
        <f t="shared" si="3"/>
        <v/>
      </c>
      <c r="AK242" s="302"/>
      <c r="AL242" s="302" t="str">
        <f>AL194</f>
        <v/>
      </c>
      <c r="AM242" s="314" t="s">
        <v>5896</v>
      </c>
      <c r="AN242" s="314" t="str">
        <f t="shared" ref="AN242:AP242" si="4">AN194</f>
        <v>https://www.facebook.com/share/p/17LTsptTWq/</v>
      </c>
      <c r="AO242" s="302" t="str">
        <f t="shared" si="4"/>
        <v/>
      </c>
      <c r="AP242" s="302" t="str">
        <f t="shared" si="4"/>
        <v/>
      </c>
      <c r="AQ242" s="302" t="str">
        <f>IFERROR(__xludf.DUMMYFUNCTION("IF(IFERROR(VLOOKUP(A242, IMPORTRANGE(""https://docs.google.com/spreadsheets/d/1eazy315Oas8TkAoTsdzUl6gNf3VsnwZeSo-bRfkZzOs"", ""工作表1!A:B""), 2, FALSE), """") &lt;&gt; """", ""有縮圖"", ""無縮圖"")"),"無縮圖")</f>
        <v>無縮圖</v>
      </c>
      <c r="AR242" s="302"/>
    </row>
    <row r="243" hidden="1">
      <c r="A243" s="301" t="s">
        <v>5897</v>
      </c>
      <c r="B243" s="301" t="s">
        <v>5898</v>
      </c>
      <c r="C243" s="303" t="s">
        <v>3736</v>
      </c>
      <c r="D243" s="304"/>
      <c r="E243" s="304"/>
      <c r="F243" s="305" t="s">
        <v>140</v>
      </c>
      <c r="G243" s="317" t="s">
        <v>5891</v>
      </c>
      <c r="H243" s="302"/>
      <c r="I243" s="305" t="s">
        <v>108</v>
      </c>
      <c r="J243" s="301" t="s">
        <v>3248</v>
      </c>
      <c r="K243" s="309"/>
      <c r="L243" s="310" t="b">
        <v>1</v>
      </c>
      <c r="M243" s="311" t="b">
        <v>1</v>
      </c>
      <c r="N243" s="311" t="b">
        <v>1</v>
      </c>
      <c r="O243" s="311" t="b">
        <v>1</v>
      </c>
      <c r="P243" s="302"/>
      <c r="Q243" s="309" t="str">
        <f t="array" ref="Q243">IFERROR(INDEX('印量調查區'!G:G, MATCH(A243, '印量調查區'!A:A, 0)), "")</f>
        <v/>
      </c>
      <c r="R243" s="314" t="s">
        <v>5900</v>
      </c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  <c r="AD243" s="313" t="s">
        <v>5901</v>
      </c>
      <c r="AE243" s="302"/>
      <c r="AF243" s="302"/>
      <c r="AG243" s="302"/>
      <c r="AH243" s="302"/>
      <c r="AI243" s="302"/>
      <c r="AJ243" s="302"/>
      <c r="AK243" s="302"/>
      <c r="AL243" s="302"/>
      <c r="AM243" s="314" t="s">
        <v>5902</v>
      </c>
      <c r="AN243" s="314" t="s">
        <v>5904</v>
      </c>
      <c r="AO243" s="302"/>
      <c r="AP243" s="302"/>
      <c r="AQ243" s="302" t="str">
        <f>IFERROR(__xludf.DUMMYFUNCTION("IF(IFERROR(VLOOKUP(A243, IMPORTRANGE(""https://docs.google.com/spreadsheets/d/1eazy315Oas8TkAoTsdzUl6gNf3VsnwZeSo-bRfkZzOs"", ""工作表1!A:B""), 2, FALSE), """") &lt;&gt; """", ""有縮圖"", ""無縮圖"")"),"無縮圖")</f>
        <v>無縮圖</v>
      </c>
      <c r="AR243" s="302"/>
    </row>
    <row r="244" hidden="1">
      <c r="A244" s="301" t="s">
        <v>5906</v>
      </c>
      <c r="B244" s="301" t="s">
        <v>5907</v>
      </c>
      <c r="C244" s="303" t="s">
        <v>3279</v>
      </c>
      <c r="D244" s="304"/>
      <c r="E244" s="304"/>
      <c r="F244" s="305" t="s">
        <v>140</v>
      </c>
      <c r="G244" s="317" t="s">
        <v>5891</v>
      </c>
      <c r="H244" s="305" t="s">
        <v>47</v>
      </c>
      <c r="I244" s="305" t="s">
        <v>108</v>
      </c>
      <c r="J244" s="301" t="s">
        <v>5909</v>
      </c>
      <c r="K244" s="309"/>
      <c r="L244" s="310" t="b">
        <v>1</v>
      </c>
      <c r="M244" s="311" t="b">
        <v>1</v>
      </c>
      <c r="N244" s="311" t="b">
        <v>1</v>
      </c>
      <c r="O244" s="316" t="b">
        <v>1</v>
      </c>
      <c r="P244" s="313" t="s">
        <v>410</v>
      </c>
      <c r="Q244" s="309" t="str">
        <f t="array" ref="Q244">IFERROR(INDEX('印量調查區'!G:G, MATCH(A244, '印量調查區'!A:A, 0)), "")</f>
        <v/>
      </c>
      <c r="R244" s="302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  <c r="AD244" s="314" t="s">
        <v>5912</v>
      </c>
      <c r="AE244" s="302"/>
      <c r="AF244" s="302"/>
      <c r="AG244" s="302"/>
      <c r="AH244" s="302"/>
      <c r="AI244" s="302"/>
      <c r="AJ244" s="302"/>
      <c r="AK244" s="302"/>
      <c r="AL244" s="302"/>
      <c r="AM244" s="314" t="s">
        <v>5914</v>
      </c>
      <c r="AN244" s="302"/>
      <c r="AO244" s="314" t="s">
        <v>5916</v>
      </c>
      <c r="AP244" s="302"/>
      <c r="AQ244" s="302" t="str">
        <f>IFERROR(__xludf.DUMMYFUNCTION("IF(IFERROR(VLOOKUP(A244, IMPORTRANGE(""https://docs.google.com/spreadsheets/d/1eazy315Oas8TkAoTsdzUl6gNf3VsnwZeSo-bRfkZzOs"", ""工作表1!A:B""), 2, FALSE), """") &lt;&gt; """", ""有縮圖"", ""無縮圖"")"),"無縮圖")</f>
        <v>無縮圖</v>
      </c>
      <c r="AR244" s="302"/>
    </row>
    <row r="245" hidden="1">
      <c r="A245" s="301" t="s">
        <v>1450</v>
      </c>
      <c r="B245" s="302"/>
      <c r="C245" s="303" t="s">
        <v>2664</v>
      </c>
      <c r="D245" s="303" t="s">
        <v>3313</v>
      </c>
      <c r="E245" s="304"/>
      <c r="F245" s="305" t="s">
        <v>140</v>
      </c>
      <c r="G245" s="317" t="s">
        <v>5891</v>
      </c>
      <c r="H245" s="302"/>
      <c r="I245" s="305" t="s">
        <v>108</v>
      </c>
      <c r="J245" s="301" t="s">
        <v>3248</v>
      </c>
      <c r="K245" s="309"/>
      <c r="L245" s="310" t="b">
        <v>1</v>
      </c>
      <c r="M245" s="311" t="b">
        <v>1</v>
      </c>
      <c r="N245" s="311" t="b">
        <v>1</v>
      </c>
      <c r="O245" s="316" t="b">
        <v>1</v>
      </c>
      <c r="P245" s="302"/>
      <c r="Q245" s="309" t="str">
        <f t="array" ref="Q245">IFERROR(INDEX('印量調查區'!G:G, MATCH(A245, '印量調查區'!A:A, 0)), "")</f>
        <v/>
      </c>
      <c r="R245" s="313" t="s">
        <v>5921</v>
      </c>
      <c r="S245" s="302"/>
      <c r="T245" s="302"/>
      <c r="U245" s="302"/>
      <c r="V245" s="313" t="s">
        <v>5922</v>
      </c>
      <c r="W245" s="302"/>
      <c r="X245" s="313" t="s">
        <v>118</v>
      </c>
      <c r="Y245" s="313" t="s">
        <v>3062</v>
      </c>
      <c r="Z245" s="302"/>
      <c r="AA245" s="302"/>
      <c r="AB245" s="302"/>
      <c r="AC245" s="302"/>
      <c r="AD245" s="313" t="s">
        <v>5923</v>
      </c>
      <c r="AE245" s="313" t="s">
        <v>126</v>
      </c>
      <c r="AF245" s="313" t="s">
        <v>127</v>
      </c>
      <c r="AG245" s="302"/>
      <c r="AH245" s="313" t="s">
        <v>129</v>
      </c>
      <c r="AI245" s="313" t="s">
        <v>130</v>
      </c>
      <c r="AJ245" s="302"/>
      <c r="AK245" s="302"/>
      <c r="AL245" s="302"/>
      <c r="AM245" s="313" t="s">
        <v>5924</v>
      </c>
      <c r="AN245" s="302"/>
      <c r="AO245" s="302"/>
      <c r="AP245" s="302"/>
      <c r="AQ245" s="302" t="str">
        <f>IFERROR(__xludf.DUMMYFUNCTION("IF(IFERROR(VLOOKUP(A245, IMPORTRANGE(""https://docs.google.com/spreadsheets/d/1eazy315Oas8TkAoTsdzUl6gNf3VsnwZeSo-bRfkZzOs"", ""工作表1!A:B""), 2, FALSE), """") &lt;&gt; """", ""有縮圖"", ""無縮圖"")"),"有縮圖")</f>
        <v>有縮圖</v>
      </c>
      <c r="AR245" s="302"/>
    </row>
    <row r="246" hidden="1">
      <c r="A246" s="301" t="s">
        <v>1817</v>
      </c>
      <c r="B246" s="302"/>
      <c r="C246" s="304"/>
      <c r="D246" s="303" t="s">
        <v>289</v>
      </c>
      <c r="E246" s="303" t="s">
        <v>3301</v>
      </c>
      <c r="F246" s="305" t="s">
        <v>140</v>
      </c>
      <c r="G246" s="110" t="s">
        <v>5891</v>
      </c>
      <c r="H246" s="305" t="s">
        <v>47</v>
      </c>
      <c r="I246" s="305" t="s">
        <v>108</v>
      </c>
      <c r="J246" s="301" t="s">
        <v>5925</v>
      </c>
      <c r="K246" s="309"/>
      <c r="L246" s="310" t="b">
        <v>1</v>
      </c>
      <c r="M246" s="311" t="b">
        <v>1</v>
      </c>
      <c r="N246" s="311" t="b">
        <v>1</v>
      </c>
      <c r="O246" s="311" t="b">
        <v>1</v>
      </c>
      <c r="P246" s="302"/>
      <c r="Q246" s="309" t="str">
        <f t="array" ref="Q246">IFERROR(INDEX('印量調查區'!G:G, MATCH(A246, '印量調查區'!A:A, 0)), "")</f>
        <v/>
      </c>
      <c r="R246" s="313" t="s">
        <v>5926</v>
      </c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2"/>
      <c r="AE246" s="302"/>
      <c r="AF246" s="302"/>
      <c r="AG246" s="302"/>
      <c r="AH246" s="302"/>
      <c r="AI246" s="302"/>
      <c r="AJ246" s="302"/>
      <c r="AK246" s="302"/>
      <c r="AL246" s="302"/>
      <c r="AM246" s="314" t="s">
        <v>5927</v>
      </c>
      <c r="AN246" s="314" t="s">
        <v>5929</v>
      </c>
      <c r="AO246" s="314" t="s">
        <v>5931</v>
      </c>
      <c r="AP246" s="302"/>
      <c r="AQ246" s="302" t="str">
        <f>IFERROR(__xludf.DUMMYFUNCTION("IF(IFERROR(VLOOKUP(A246, IMPORTRANGE(""https://docs.google.com/spreadsheets/d/1eazy315Oas8TkAoTsdzUl6gNf3VsnwZeSo-bRfkZzOs"", ""工作表1!A:B""), 2, FALSE), """") &lt;&gt; """", ""有縮圖"", ""無縮圖"")"),"無縮圖")</f>
        <v>無縮圖</v>
      </c>
      <c r="AR246" s="302"/>
    </row>
    <row r="247" hidden="1">
      <c r="A247" s="301" t="s">
        <v>1348</v>
      </c>
      <c r="B247" s="302"/>
      <c r="C247" s="303" t="s">
        <v>5162</v>
      </c>
      <c r="D247" s="304"/>
      <c r="E247" s="303" t="s">
        <v>550</v>
      </c>
      <c r="F247" s="305" t="s">
        <v>144</v>
      </c>
      <c r="G247" s="110" t="s">
        <v>5933</v>
      </c>
      <c r="H247" s="305" t="s">
        <v>34</v>
      </c>
      <c r="I247" s="305" t="s">
        <v>108</v>
      </c>
      <c r="J247" s="301" t="s">
        <v>5934</v>
      </c>
      <c r="K247" s="309"/>
      <c r="L247" s="310" t="b">
        <v>1</v>
      </c>
      <c r="M247" s="311" t="b">
        <v>1</v>
      </c>
      <c r="N247" s="311" t="b">
        <v>0</v>
      </c>
      <c r="O247" s="311" t="b">
        <v>1</v>
      </c>
      <c r="P247" s="302"/>
      <c r="Q247" s="309" t="str">
        <f t="array" ref="Q247">IFERROR(INDEX('印量調查區'!G:G, MATCH(A247, '印量調查區'!A:A, 0)), "")</f>
        <v/>
      </c>
      <c r="R247" s="313" t="s">
        <v>5519</v>
      </c>
      <c r="S247" s="302"/>
      <c r="T247" s="302"/>
      <c r="U247" s="302"/>
      <c r="V247" s="313" t="s">
        <v>5520</v>
      </c>
      <c r="W247" s="302"/>
      <c r="X247" s="302"/>
      <c r="Y247" s="313" t="s">
        <v>5522</v>
      </c>
      <c r="Z247" s="302"/>
      <c r="AA247" s="302"/>
      <c r="AB247" s="302"/>
      <c r="AC247" s="302"/>
      <c r="AD247" s="313" t="s">
        <v>5526</v>
      </c>
      <c r="AE247" s="302"/>
      <c r="AF247" s="302"/>
      <c r="AG247" s="302"/>
      <c r="AH247" s="302"/>
      <c r="AI247" s="302"/>
      <c r="AJ247" s="302"/>
      <c r="AK247" s="302"/>
      <c r="AL247" s="302"/>
      <c r="AM247" s="314" t="s">
        <v>5935</v>
      </c>
      <c r="AN247" s="314" t="s">
        <v>5936</v>
      </c>
      <c r="AO247" s="314" t="s">
        <v>5937</v>
      </c>
      <c r="AP247" s="302"/>
      <c r="AQ247" s="302" t="str">
        <f>IFERROR(__xludf.DUMMYFUNCTION("IF(IFERROR(VLOOKUP(A247, IMPORTRANGE(""https://docs.google.com/spreadsheets/d/1eazy315Oas8TkAoTsdzUl6gNf3VsnwZeSo-bRfkZzOs"", ""工作表1!A:B""), 2, FALSE), """") &lt;&gt; """", ""有縮圖"", ""無縮圖"")"),"無縮圖")</f>
        <v>無縮圖</v>
      </c>
      <c r="AR247" s="302"/>
    </row>
    <row r="248">
      <c r="A248" s="301" t="s">
        <v>5939</v>
      </c>
      <c r="B248" s="301" t="s">
        <v>5940</v>
      </c>
      <c r="C248" s="303" t="s">
        <v>2362</v>
      </c>
      <c r="D248" s="304"/>
      <c r="E248" s="304"/>
      <c r="F248" s="305" t="s">
        <v>144</v>
      </c>
      <c r="G248" s="317" t="s">
        <v>5933</v>
      </c>
      <c r="H248" s="305" t="s">
        <v>35</v>
      </c>
      <c r="I248" s="305" t="s">
        <v>108</v>
      </c>
      <c r="J248" s="301" t="s">
        <v>5941</v>
      </c>
      <c r="K248" s="309"/>
      <c r="L248" s="310" t="b">
        <v>1</v>
      </c>
      <c r="M248" s="311" t="b">
        <v>1</v>
      </c>
      <c r="N248" s="311" t="b">
        <v>1</v>
      </c>
      <c r="O248" s="311" t="b">
        <v>1</v>
      </c>
      <c r="P248" s="302"/>
      <c r="Q248" s="309" t="str">
        <f t="array" ref="Q248">IFERROR(INDEX('印量調查區'!G:G, MATCH(A248, '印量調查區'!A:A, 0)), "")</f>
        <v/>
      </c>
      <c r="R248" s="313" t="s">
        <v>5943</v>
      </c>
      <c r="S248" s="302"/>
      <c r="T248" s="302"/>
      <c r="U248" s="302"/>
      <c r="V248" s="313" t="s">
        <v>5944</v>
      </c>
      <c r="W248" s="302"/>
      <c r="X248" s="313" t="s">
        <v>5945</v>
      </c>
      <c r="Y248" s="313" t="s">
        <v>5946</v>
      </c>
      <c r="Z248" s="302"/>
      <c r="AA248" s="302"/>
      <c r="AB248" s="302"/>
      <c r="AC248" s="302"/>
      <c r="AD248" s="302"/>
      <c r="AE248" s="302"/>
      <c r="AF248" s="313" t="s">
        <v>5947</v>
      </c>
      <c r="AG248" s="302"/>
      <c r="AH248" s="302"/>
      <c r="AI248" s="302"/>
      <c r="AJ248" s="302"/>
      <c r="AK248" s="302"/>
      <c r="AL248" s="302"/>
      <c r="AM248" s="314" t="s">
        <v>5948</v>
      </c>
      <c r="AN248" s="314" t="s">
        <v>5949</v>
      </c>
      <c r="AO248" s="302"/>
      <c r="AP248" s="302"/>
      <c r="AQ248" s="302" t="str">
        <f>IFERROR(__xludf.DUMMYFUNCTION("IF(IFERROR(VLOOKUP(A248, IMPORTRANGE(""https://docs.google.com/spreadsheets/d/1eazy315Oas8TkAoTsdzUl6gNf3VsnwZeSo-bRfkZzOs"", ""工作表1!A:B""), 2, FALSE), """") &lt;&gt; """", ""有縮圖"", ""無縮圖"")"),"有縮圖")</f>
        <v>有縮圖</v>
      </c>
      <c r="AR248" s="314" t="s">
        <v>5948</v>
      </c>
    </row>
    <row r="249" hidden="1">
      <c r="A249" s="301" t="s">
        <v>2006</v>
      </c>
      <c r="B249" s="302"/>
      <c r="C249" s="303" t="s">
        <v>2899</v>
      </c>
      <c r="D249" s="304"/>
      <c r="E249" s="303" t="s">
        <v>1867</v>
      </c>
      <c r="F249" s="305" t="s">
        <v>5950</v>
      </c>
      <c r="G249" s="110" t="s">
        <v>5951</v>
      </c>
      <c r="H249" s="305" t="s">
        <v>47</v>
      </c>
      <c r="I249" s="305" t="s">
        <v>108</v>
      </c>
      <c r="J249" s="301" t="s">
        <v>5952</v>
      </c>
      <c r="K249" s="309"/>
      <c r="L249" s="310" t="b">
        <v>1</v>
      </c>
      <c r="M249" s="311" t="b">
        <v>1</v>
      </c>
      <c r="N249" s="311" t="b">
        <v>1</v>
      </c>
      <c r="O249" s="311" t="b">
        <v>1</v>
      </c>
      <c r="P249" s="302"/>
      <c r="Q249" s="309" t="str">
        <f t="array" ref="Q249">IFERROR(INDEX('印量調查區'!G:G, MATCH(A249, '印量調查區'!A:A, 0)), "")</f>
        <v/>
      </c>
      <c r="R249" s="313" t="s">
        <v>5953</v>
      </c>
      <c r="S249" s="302"/>
      <c r="T249" s="302"/>
      <c r="U249" s="302"/>
      <c r="V249" s="313" t="s">
        <v>5954</v>
      </c>
      <c r="W249" s="302"/>
      <c r="X249" s="302"/>
      <c r="Y249" s="313" t="s">
        <v>5955</v>
      </c>
      <c r="Z249" s="302"/>
      <c r="AA249" s="302"/>
      <c r="AB249" s="302"/>
      <c r="AC249" s="302"/>
      <c r="AD249" s="313" t="s">
        <v>5956</v>
      </c>
      <c r="AE249" s="302"/>
      <c r="AF249" s="302"/>
      <c r="AG249" s="302"/>
      <c r="AH249" s="302"/>
      <c r="AI249" s="302"/>
      <c r="AJ249" s="302"/>
      <c r="AK249" s="302"/>
      <c r="AL249" s="302"/>
      <c r="AM249" s="314" t="s">
        <v>5957</v>
      </c>
      <c r="AN249" s="314" t="s">
        <v>5958</v>
      </c>
      <c r="AO249" s="302"/>
      <c r="AP249" s="302"/>
      <c r="AQ249" s="302" t="str">
        <f>IFERROR(__xludf.DUMMYFUNCTION("IF(IFERROR(VLOOKUP(A249, IMPORTRANGE(""https://docs.google.com/spreadsheets/d/1eazy315Oas8TkAoTsdzUl6gNf3VsnwZeSo-bRfkZzOs"", ""工作表1!A:B""), 2, FALSE), """") &lt;&gt; """", ""有縮圖"", ""無縮圖"")"),"無縮圖")</f>
        <v>無縮圖</v>
      </c>
      <c r="AR249" s="302"/>
    </row>
    <row r="250" hidden="1">
      <c r="A250" s="301" t="s">
        <v>1720</v>
      </c>
      <c r="B250" s="301" t="s">
        <v>5959</v>
      </c>
      <c r="C250" s="303" t="s">
        <v>3477</v>
      </c>
      <c r="D250" s="304"/>
      <c r="E250" s="304"/>
      <c r="F250" s="305" t="s">
        <v>144</v>
      </c>
      <c r="G250" s="317" t="s">
        <v>5951</v>
      </c>
      <c r="H250" s="305" t="s">
        <v>34</v>
      </c>
      <c r="I250" s="305" t="s">
        <v>108</v>
      </c>
      <c r="J250" s="301" t="s">
        <v>5960</v>
      </c>
      <c r="K250" s="309"/>
      <c r="L250" s="310" t="b">
        <v>1</v>
      </c>
      <c r="M250" s="311" t="b">
        <v>1</v>
      </c>
      <c r="N250" s="316" t="b">
        <v>0</v>
      </c>
      <c r="O250" s="311" t="b">
        <v>1</v>
      </c>
      <c r="P250" s="302"/>
      <c r="Q250" s="309" t="str">
        <f t="array" ref="Q250">IFERROR(INDEX('印量調查區'!G:G, MATCH(A250, '印量調查區'!A:A, 0)), "")</f>
        <v/>
      </c>
      <c r="R250" s="313" t="s">
        <v>5961</v>
      </c>
      <c r="S250" s="302"/>
      <c r="T250" s="302"/>
      <c r="U250" s="302"/>
      <c r="V250" s="313" t="s">
        <v>5962</v>
      </c>
      <c r="W250" s="302"/>
      <c r="X250" s="302"/>
      <c r="Y250" s="313" t="s">
        <v>5963</v>
      </c>
      <c r="Z250" s="302"/>
      <c r="AA250" s="302"/>
      <c r="AB250" s="302"/>
      <c r="AC250" s="302"/>
      <c r="AD250" s="302"/>
      <c r="AE250" s="302"/>
      <c r="AF250" s="302"/>
      <c r="AG250" s="302"/>
      <c r="AH250" s="302"/>
      <c r="AI250" s="313" t="s">
        <v>5965</v>
      </c>
      <c r="AJ250" s="313" t="s">
        <v>5966</v>
      </c>
      <c r="AK250" s="302"/>
      <c r="AL250" s="302"/>
      <c r="AM250" s="302"/>
      <c r="AN250" s="314" t="s">
        <v>5967</v>
      </c>
      <c r="AO250" s="302"/>
      <c r="AP250" s="302"/>
      <c r="AQ250" s="302" t="str">
        <f>IFERROR(__xludf.DUMMYFUNCTION("IF(IFERROR(VLOOKUP(A250, IMPORTRANGE(""https://docs.google.com/spreadsheets/d/1eazy315Oas8TkAoTsdzUl6gNf3VsnwZeSo-bRfkZzOs"", ""工作表1!A:B""), 2, FALSE), """") &lt;&gt; """", ""有縮圖"", ""無縮圖"")"),"有縮圖")</f>
        <v>有縮圖</v>
      </c>
      <c r="AR250" s="302"/>
    </row>
    <row r="251" hidden="1">
      <c r="A251" s="301" t="s">
        <v>5971</v>
      </c>
      <c r="B251" s="301" t="s">
        <v>5972</v>
      </c>
      <c r="C251" s="304"/>
      <c r="D251" s="303" t="s">
        <v>5973</v>
      </c>
      <c r="E251" s="303" t="s">
        <v>5973</v>
      </c>
      <c r="F251" s="305" t="s">
        <v>144</v>
      </c>
      <c r="G251" s="317" t="s">
        <v>5951</v>
      </c>
      <c r="H251" s="305" t="s">
        <v>5012</v>
      </c>
      <c r="I251" s="305" t="s">
        <v>108</v>
      </c>
      <c r="J251" s="301" t="s">
        <v>5974</v>
      </c>
      <c r="K251" s="309"/>
      <c r="L251" s="310" t="b">
        <v>1</v>
      </c>
      <c r="M251" s="311" t="b">
        <v>1</v>
      </c>
      <c r="N251" s="311" t="b">
        <v>1</v>
      </c>
      <c r="O251" s="311" t="b">
        <v>0</v>
      </c>
      <c r="P251" s="313" t="s">
        <v>410</v>
      </c>
      <c r="Q251" s="309" t="str">
        <f t="array" ref="Q251">IFERROR(INDEX('印量調查區'!G:G, MATCH(A251, '印量調查區'!A:A, 0)), "")</f>
        <v/>
      </c>
      <c r="R251" s="314" t="s">
        <v>5976</v>
      </c>
      <c r="S251" s="314" t="s">
        <v>5977</v>
      </c>
      <c r="T251" s="302"/>
      <c r="U251" s="302"/>
      <c r="V251" s="314" t="s">
        <v>5979</v>
      </c>
      <c r="W251" s="302"/>
      <c r="X251" s="302"/>
      <c r="Y251" s="302"/>
      <c r="Z251" s="302"/>
      <c r="AA251" s="302"/>
      <c r="AB251" s="302"/>
      <c r="AC251" s="302"/>
      <c r="AD251" s="302"/>
      <c r="AE251" s="302"/>
      <c r="AF251" s="302"/>
      <c r="AG251" s="302"/>
      <c r="AH251" s="302"/>
      <c r="AI251" s="302"/>
      <c r="AJ251" s="302"/>
      <c r="AK251" s="302"/>
      <c r="AL251" s="302"/>
      <c r="AM251" s="314" t="s">
        <v>5982</v>
      </c>
      <c r="AN251" s="314" t="s">
        <v>5984</v>
      </c>
      <c r="AO251" s="302"/>
      <c r="AP251" s="302"/>
      <c r="AQ251" s="302" t="str">
        <f>IFERROR(__xludf.DUMMYFUNCTION("IF(IFERROR(VLOOKUP(A251, IMPORTRANGE(""https://docs.google.com/spreadsheets/d/1eazy315Oas8TkAoTsdzUl6gNf3VsnwZeSo-bRfkZzOs"", ""工作表1!A:B""), 2, FALSE), """") &lt;&gt; """", ""有縮圖"", ""無縮圖"")"),"無縮圖")</f>
        <v>無縮圖</v>
      </c>
      <c r="AR251" s="302"/>
    </row>
    <row r="252">
      <c r="A252" s="301" t="s">
        <v>2124</v>
      </c>
      <c r="B252" s="301" t="s">
        <v>2124</v>
      </c>
      <c r="C252" s="303" t="s">
        <v>2850</v>
      </c>
      <c r="D252" s="303" t="s">
        <v>2850</v>
      </c>
      <c r="E252" s="303" t="s">
        <v>2850</v>
      </c>
      <c r="F252" s="305" t="s">
        <v>144</v>
      </c>
      <c r="G252" s="344" t="s">
        <v>5951</v>
      </c>
      <c r="H252" s="305" t="s">
        <v>35</v>
      </c>
      <c r="I252" s="305" t="s">
        <v>108</v>
      </c>
      <c r="J252" s="301" t="s">
        <v>5987</v>
      </c>
      <c r="K252" s="309"/>
      <c r="L252" s="310" t="b">
        <v>1</v>
      </c>
      <c r="M252" s="311" t="b">
        <v>1</v>
      </c>
      <c r="N252" s="311" t="b">
        <v>1</v>
      </c>
      <c r="O252" s="311" t="b">
        <v>0</v>
      </c>
      <c r="P252" s="302"/>
      <c r="Q252" s="309" t="str">
        <f t="array" ref="Q252">IFERROR(INDEX('印量調查區'!G:G, MATCH(A252, '印量調查區'!A:A, 0)), "")</f>
        <v/>
      </c>
      <c r="R252" s="313" t="s">
        <v>5988</v>
      </c>
      <c r="S252" s="302"/>
      <c r="T252" s="302"/>
      <c r="U252" s="302"/>
      <c r="V252" s="313" t="s">
        <v>5989</v>
      </c>
      <c r="W252" s="302"/>
      <c r="X252" s="313" t="s">
        <v>5990</v>
      </c>
      <c r="Y252" s="313" t="s">
        <v>5991</v>
      </c>
      <c r="Z252" s="302"/>
      <c r="AA252" s="302"/>
      <c r="AB252" s="302"/>
      <c r="AC252" s="302"/>
      <c r="AD252" s="302"/>
      <c r="AE252" s="302"/>
      <c r="AF252" s="302"/>
      <c r="AG252" s="302"/>
      <c r="AH252" s="302"/>
      <c r="AI252" s="313" t="s">
        <v>5993</v>
      </c>
      <c r="AJ252" s="302"/>
      <c r="AK252" s="302"/>
      <c r="AL252" s="302"/>
      <c r="AM252" s="314" t="s">
        <v>5995</v>
      </c>
      <c r="AN252" s="314" t="s">
        <v>5996</v>
      </c>
      <c r="AO252" s="314" t="s">
        <v>5997</v>
      </c>
      <c r="AP252" s="302"/>
      <c r="AQ252" s="302" t="str">
        <f>IFERROR(__xludf.DUMMYFUNCTION("IF(IFERROR(VLOOKUP(A252, IMPORTRANGE(""https://docs.google.com/spreadsheets/d/1eazy315Oas8TkAoTsdzUl6gNf3VsnwZeSo-bRfkZzOs"", ""工作表1!A:B""), 2, FALSE), """") &lt;&gt; """", ""有縮圖"", ""無縮圖"")"),"無縮圖")</f>
        <v>無縮圖</v>
      </c>
      <c r="AR252" s="302"/>
    </row>
    <row r="253">
      <c r="A253" s="301" t="s">
        <v>993</v>
      </c>
      <c r="B253" s="301" t="s">
        <v>5999</v>
      </c>
      <c r="C253" s="303" t="s">
        <v>2897</v>
      </c>
      <c r="D253" s="304"/>
      <c r="E253" s="303" t="s">
        <v>1869</v>
      </c>
      <c r="F253" s="305" t="s">
        <v>144</v>
      </c>
      <c r="G253" s="110" t="s">
        <v>5951</v>
      </c>
      <c r="H253" s="305" t="s">
        <v>35</v>
      </c>
      <c r="I253" s="305" t="s">
        <v>108</v>
      </c>
      <c r="J253" s="301" t="s">
        <v>6000</v>
      </c>
      <c r="K253" s="309"/>
      <c r="L253" s="310" t="b">
        <v>1</v>
      </c>
      <c r="M253" s="311" t="b">
        <v>1</v>
      </c>
      <c r="N253" s="316" t="b">
        <v>1</v>
      </c>
      <c r="O253" s="311" t="b">
        <v>1</v>
      </c>
      <c r="P253" s="313" t="s">
        <v>410</v>
      </c>
      <c r="Q253" s="309" t="str">
        <f t="array" ref="Q253">IFERROR(INDEX('印量調查區'!G:G, MATCH(A253, '印量調查區'!A:A, 0)), "")</f>
        <v/>
      </c>
      <c r="R253" s="313" t="s">
        <v>6002</v>
      </c>
      <c r="S253" s="302"/>
      <c r="T253" s="313" t="s">
        <v>6003</v>
      </c>
      <c r="U253" s="302"/>
      <c r="V253" s="314" t="s">
        <v>6004</v>
      </c>
      <c r="W253" s="302"/>
      <c r="X253" s="302"/>
      <c r="Y253" s="313" t="s">
        <v>6006</v>
      </c>
      <c r="Z253" s="313" t="s">
        <v>6007</v>
      </c>
      <c r="AA253" s="302"/>
      <c r="AB253" s="302"/>
      <c r="AC253" s="302"/>
      <c r="AD253" s="313" t="s">
        <v>6008</v>
      </c>
      <c r="AE253" s="302"/>
      <c r="AF253" s="302"/>
      <c r="AG253" s="302"/>
      <c r="AH253" s="302"/>
      <c r="AI253" s="313" t="s">
        <v>4617</v>
      </c>
      <c r="AJ253" s="302"/>
      <c r="AK253" s="313" t="s">
        <v>6009</v>
      </c>
      <c r="AL253" s="302"/>
      <c r="AM253" s="302"/>
      <c r="AN253" s="314" t="s">
        <v>6010</v>
      </c>
      <c r="AO253" s="302"/>
      <c r="AP253" s="302"/>
      <c r="AQ253" s="302" t="str">
        <f>IFERROR(__xludf.DUMMYFUNCTION("IF(IFERROR(VLOOKUP(A253, IMPORTRANGE(""https://docs.google.com/spreadsheets/d/1eazy315Oas8TkAoTsdzUl6gNf3VsnwZeSo-bRfkZzOs"", ""工作表1!A:B""), 2, FALSE), """") &lt;&gt; """", ""有縮圖"", ""無縮圖"")"),"無縮圖")</f>
        <v>無縮圖</v>
      </c>
      <c r="AR253" s="302"/>
    </row>
    <row r="254" hidden="1">
      <c r="A254" s="301" t="s">
        <v>1337</v>
      </c>
      <c r="B254" s="302"/>
      <c r="C254" s="304"/>
      <c r="D254" s="303" t="s">
        <v>2647</v>
      </c>
      <c r="E254" s="304"/>
      <c r="F254" s="305" t="s">
        <v>140</v>
      </c>
      <c r="G254" s="317" t="s">
        <v>5951</v>
      </c>
      <c r="H254" s="302"/>
      <c r="I254" s="305" t="s">
        <v>108</v>
      </c>
      <c r="J254" s="302"/>
      <c r="K254" s="309"/>
      <c r="L254" s="310" t="b">
        <v>1</v>
      </c>
      <c r="M254" s="311" t="b">
        <v>1</v>
      </c>
      <c r="N254" s="311" t="b">
        <v>1</v>
      </c>
      <c r="O254" s="316" t="b">
        <v>1</v>
      </c>
      <c r="P254" s="302"/>
      <c r="Q254" s="309" t="str">
        <f t="array" ref="Q254">IFERROR(INDEX('印量調查區'!G:G, MATCH(A254, '印量調查區'!A:A, 0)), "")</f>
        <v/>
      </c>
      <c r="R254" s="313" t="s">
        <v>5408</v>
      </c>
      <c r="S254" s="313" t="s">
        <v>5410</v>
      </c>
      <c r="T254" s="302"/>
      <c r="U254" s="302"/>
      <c r="V254" s="313" t="s">
        <v>5411</v>
      </c>
      <c r="W254" s="302"/>
      <c r="X254" s="302"/>
      <c r="Y254" s="302"/>
      <c r="Z254" s="302"/>
      <c r="AA254" s="302"/>
      <c r="AB254" s="302"/>
      <c r="AC254" s="302"/>
      <c r="AD254" s="313" t="s">
        <v>5414</v>
      </c>
      <c r="AE254" s="302"/>
      <c r="AF254" s="302"/>
      <c r="AG254" s="302"/>
      <c r="AH254" s="313" t="s">
        <v>5416</v>
      </c>
      <c r="AI254" s="302"/>
      <c r="AJ254" s="302"/>
      <c r="AK254" s="302"/>
      <c r="AL254" s="313" t="s">
        <v>5418</v>
      </c>
      <c r="AM254" s="314" t="s">
        <v>6015</v>
      </c>
      <c r="AN254" s="302"/>
      <c r="AO254" s="302"/>
      <c r="AP254" s="302"/>
      <c r="AQ254" s="302" t="str">
        <f>IFERROR(__xludf.DUMMYFUNCTION("IF(IFERROR(VLOOKUP(A254, IMPORTRANGE(""https://docs.google.com/spreadsheets/d/1eazy315Oas8TkAoTsdzUl6gNf3VsnwZeSo-bRfkZzOs"", ""工作表1!A:B""), 2, FALSE), """") &lt;&gt; """", ""有縮圖"", ""無縮圖"")"),"無縮圖")</f>
        <v>無縮圖</v>
      </c>
      <c r="AR254" s="302"/>
    </row>
    <row r="255" hidden="1">
      <c r="A255" s="301" t="s">
        <v>1444</v>
      </c>
      <c r="B255" s="301" t="s">
        <v>6016</v>
      </c>
      <c r="C255" s="304"/>
      <c r="D255" s="303" t="s">
        <v>3309</v>
      </c>
      <c r="E255" s="303" t="s">
        <v>3309</v>
      </c>
      <c r="F255" s="305" t="s">
        <v>140</v>
      </c>
      <c r="G255" s="317" t="s">
        <v>5951</v>
      </c>
      <c r="H255" s="305" t="s">
        <v>34</v>
      </c>
      <c r="I255" s="305" t="s">
        <v>108</v>
      </c>
      <c r="J255" s="301" t="s">
        <v>6017</v>
      </c>
      <c r="K255" s="309"/>
      <c r="L255" s="310" t="b">
        <v>1</v>
      </c>
      <c r="M255" s="311" t="b">
        <v>1</v>
      </c>
      <c r="N255" s="311" t="b">
        <v>1</v>
      </c>
      <c r="O255" s="316" t="b">
        <v>1</v>
      </c>
      <c r="P255" s="313" t="s">
        <v>410</v>
      </c>
      <c r="Q255" s="309" t="str">
        <f t="array" ref="Q255">IFERROR(INDEX('印量調查區'!G:G, MATCH(A255, '印量調查區'!A:A, 0)), "")</f>
        <v/>
      </c>
      <c r="R255" s="314" t="s">
        <v>6018</v>
      </c>
      <c r="S255" s="302"/>
      <c r="T255" s="302"/>
      <c r="U255" s="302"/>
      <c r="V255" s="314" t="s">
        <v>6019</v>
      </c>
      <c r="W255" s="302"/>
      <c r="X255" s="302"/>
      <c r="Y255" s="302"/>
      <c r="Z255" s="302"/>
      <c r="AA255" s="302"/>
      <c r="AB255" s="302"/>
      <c r="AC255" s="302"/>
      <c r="AD255" s="314" t="s">
        <v>6020</v>
      </c>
      <c r="AE255" s="302"/>
      <c r="AF255" s="302"/>
      <c r="AG255" s="302"/>
      <c r="AH255" s="302"/>
      <c r="AI255" s="302"/>
      <c r="AJ255" s="302"/>
      <c r="AK255" s="314" t="s">
        <v>6022</v>
      </c>
      <c r="AL255" s="302"/>
      <c r="AM255" s="314" t="s">
        <v>6024</v>
      </c>
      <c r="AN255" s="302"/>
      <c r="AO255" s="314" t="s">
        <v>6025</v>
      </c>
      <c r="AP255" s="302"/>
      <c r="AQ255" s="302" t="str">
        <f>IFERROR(__xludf.DUMMYFUNCTION("IF(IFERROR(VLOOKUP(A255, IMPORTRANGE(""https://docs.google.com/spreadsheets/d/1eazy315Oas8TkAoTsdzUl6gNf3VsnwZeSo-bRfkZzOs"", ""工作表1!A:B""), 2, FALSE), """") &lt;&gt; """", ""有縮圖"", ""無縮圖"")"),"無縮圖")</f>
        <v>無縮圖</v>
      </c>
      <c r="AR255" s="302"/>
    </row>
    <row r="256" hidden="1">
      <c r="A256" s="301" t="s">
        <v>6027</v>
      </c>
      <c r="B256" s="302"/>
      <c r="C256" s="304"/>
      <c r="D256" s="303" t="s">
        <v>6028</v>
      </c>
      <c r="E256" s="304"/>
      <c r="F256" s="305" t="s">
        <v>140</v>
      </c>
      <c r="G256" s="317" t="s">
        <v>5951</v>
      </c>
      <c r="H256" s="305" t="s">
        <v>34</v>
      </c>
      <c r="I256" s="305" t="s">
        <v>108</v>
      </c>
      <c r="J256" s="302"/>
      <c r="K256" s="309"/>
      <c r="L256" s="310" t="b">
        <v>1</v>
      </c>
      <c r="M256" s="311" t="b">
        <v>1</v>
      </c>
      <c r="N256" s="311" t="b">
        <v>1</v>
      </c>
      <c r="O256" s="311" t="b">
        <v>1</v>
      </c>
      <c r="P256" s="302"/>
      <c r="Q256" s="309" t="str">
        <f t="array" ref="Q256">IFERROR(INDEX('印量調查區'!G:G, MATCH(A256, '印量調查區'!A:A, 0)), "")</f>
        <v/>
      </c>
      <c r="R256" s="313" t="s">
        <v>6029</v>
      </c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2"/>
      <c r="AE256" s="302"/>
      <c r="AF256" s="302"/>
      <c r="AG256" s="302"/>
      <c r="AH256" s="302"/>
      <c r="AI256" s="302"/>
      <c r="AJ256" s="302"/>
      <c r="AK256" s="302"/>
      <c r="AL256" s="302"/>
      <c r="AM256" s="314" t="s">
        <v>6030</v>
      </c>
      <c r="AN256" s="314" t="s">
        <v>6031</v>
      </c>
      <c r="AO256" s="314" t="s">
        <v>6033</v>
      </c>
      <c r="AP256" s="302"/>
      <c r="AQ256" s="302" t="str">
        <f>IFERROR(__xludf.DUMMYFUNCTION("IF(IFERROR(VLOOKUP(A256, IMPORTRANGE(""https://docs.google.com/spreadsheets/d/1eazy315Oas8TkAoTsdzUl6gNf3VsnwZeSo-bRfkZzOs"", ""工作表1!A:B""), 2, FALSE), """") &lt;&gt; """", ""有縮圖"", ""無縮圖"")"),"無縮圖")</f>
        <v>無縮圖</v>
      </c>
      <c r="AR256" s="302"/>
    </row>
    <row r="257" hidden="1">
      <c r="A257" s="301" t="s">
        <v>827</v>
      </c>
      <c r="B257" s="301" t="s">
        <v>6035</v>
      </c>
      <c r="C257" s="303" t="s">
        <v>2656</v>
      </c>
      <c r="D257" s="303" t="s">
        <v>6036</v>
      </c>
      <c r="E257" s="304"/>
      <c r="F257" s="305" t="s">
        <v>140</v>
      </c>
      <c r="G257" s="344" t="s">
        <v>5951</v>
      </c>
      <c r="H257" s="305" t="s">
        <v>47</v>
      </c>
      <c r="I257" s="305" t="s">
        <v>108</v>
      </c>
      <c r="J257" s="301" t="s">
        <v>6038</v>
      </c>
      <c r="K257" s="309"/>
      <c r="L257" s="310" t="b">
        <v>1</v>
      </c>
      <c r="M257" s="311" t="b">
        <v>1</v>
      </c>
      <c r="N257" s="311" t="b">
        <v>1</v>
      </c>
      <c r="O257" s="311" t="b">
        <v>1</v>
      </c>
      <c r="P257" s="302"/>
      <c r="Q257" s="309" t="str">
        <f t="array" ref="Q257">IFERROR(INDEX('印量調查區'!G:G, MATCH(A257, '印量調查區'!A:A, 0)), "")</f>
        <v/>
      </c>
      <c r="R257" s="313" t="s">
        <v>6039</v>
      </c>
      <c r="S257" s="302"/>
      <c r="T257" s="302"/>
      <c r="U257" s="302"/>
      <c r="V257" s="313" t="s">
        <v>6040</v>
      </c>
      <c r="W257" s="302"/>
      <c r="X257" s="302"/>
      <c r="Y257" s="302"/>
      <c r="Z257" s="302"/>
      <c r="AA257" s="302"/>
      <c r="AB257" s="302"/>
      <c r="AC257" s="302"/>
      <c r="AD257" s="313" t="s">
        <v>6041</v>
      </c>
      <c r="AE257" s="302"/>
      <c r="AF257" s="313" t="s">
        <v>6042</v>
      </c>
      <c r="AG257" s="302"/>
      <c r="AH257" s="302"/>
      <c r="AI257" s="302"/>
      <c r="AJ257" s="302"/>
      <c r="AK257" s="302"/>
      <c r="AL257" s="302"/>
      <c r="AM257" s="314" t="s">
        <v>6043</v>
      </c>
      <c r="AN257" s="314" t="s">
        <v>6044</v>
      </c>
      <c r="AO257" s="314" t="s">
        <v>6046</v>
      </c>
      <c r="AP257" s="302"/>
      <c r="AQ257" s="302" t="str">
        <f>IFERROR(__xludf.DUMMYFUNCTION("IF(IFERROR(VLOOKUP(A257, IMPORTRANGE(""https://docs.google.com/spreadsheets/d/1eazy315Oas8TkAoTsdzUl6gNf3VsnwZeSo-bRfkZzOs"", ""工作表1!A:B""), 2, FALSE), """") &lt;&gt; """", ""有縮圖"", ""無縮圖"")"),"無縮圖")</f>
        <v>無縮圖</v>
      </c>
      <c r="AR257" s="302"/>
    </row>
    <row r="258">
      <c r="A258" s="301" t="s">
        <v>603</v>
      </c>
      <c r="B258" s="301" t="s">
        <v>6047</v>
      </c>
      <c r="C258" s="303" t="s">
        <v>6048</v>
      </c>
      <c r="D258" s="303" t="s">
        <v>1863</v>
      </c>
      <c r="E258" s="304"/>
      <c r="F258" s="305" t="s">
        <v>6049</v>
      </c>
      <c r="G258" s="317" t="s">
        <v>5951</v>
      </c>
      <c r="H258" s="305" t="s">
        <v>35</v>
      </c>
      <c r="I258" s="305" t="s">
        <v>108</v>
      </c>
      <c r="J258" s="304" t="s">
        <v>6050</v>
      </c>
      <c r="K258" s="309"/>
      <c r="L258" s="310" t="b">
        <v>1</v>
      </c>
      <c r="M258" s="311" t="b">
        <v>1</v>
      </c>
      <c r="N258" s="311" t="b">
        <v>1</v>
      </c>
      <c r="O258" s="311" t="b">
        <v>1</v>
      </c>
      <c r="P258" s="302"/>
      <c r="Q258" s="309" t="str">
        <f t="array" ref="Q258">IFERROR(INDEX('印量調查區'!G:G, MATCH(A258, '印量調查區'!A:A, 0)), "")</f>
        <v/>
      </c>
      <c r="R258" s="313" t="s">
        <v>6053</v>
      </c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2"/>
      <c r="AE258" s="302"/>
      <c r="AF258" s="302"/>
      <c r="AG258" s="302"/>
      <c r="AH258" s="302"/>
      <c r="AI258" s="302"/>
      <c r="AJ258" s="302"/>
      <c r="AK258" s="302"/>
      <c r="AL258" s="302"/>
      <c r="AM258" s="314" t="s">
        <v>6055</v>
      </c>
      <c r="AN258" s="313" t="s">
        <v>6057</v>
      </c>
      <c r="AO258" s="302"/>
      <c r="AP258" s="302"/>
      <c r="AQ258" s="302" t="str">
        <f>IFERROR(__xludf.DUMMYFUNCTION("IF(IFERROR(VLOOKUP(A258, IMPORTRANGE(""https://docs.google.com/spreadsheets/d/1eazy315Oas8TkAoTsdzUl6gNf3VsnwZeSo-bRfkZzOs"", ""工作表1!A:B""), 2, FALSE), """") &lt;&gt; """", ""有縮圖"", ""無縮圖"")"),"無縮圖")</f>
        <v>無縮圖</v>
      </c>
      <c r="AR258" s="302"/>
    </row>
    <row r="259" hidden="1">
      <c r="A259" s="301" t="s">
        <v>695</v>
      </c>
      <c r="B259" s="302"/>
      <c r="C259" s="303" t="s">
        <v>6058</v>
      </c>
      <c r="D259" s="303" t="s">
        <v>6059</v>
      </c>
      <c r="E259" s="303" t="s">
        <v>6061</v>
      </c>
      <c r="F259" s="305" t="s">
        <v>144</v>
      </c>
      <c r="G259" s="317" t="s">
        <v>6062</v>
      </c>
      <c r="H259" s="305" t="s">
        <v>5012</v>
      </c>
      <c r="I259" s="305" t="s">
        <v>108</v>
      </c>
      <c r="J259" s="301" t="s">
        <v>6063</v>
      </c>
      <c r="K259" s="309"/>
      <c r="L259" s="310" t="b">
        <v>1</v>
      </c>
      <c r="M259" s="311" t="b">
        <v>1</v>
      </c>
      <c r="N259" s="311" t="b">
        <v>0</v>
      </c>
      <c r="O259" s="311" t="b">
        <v>1</v>
      </c>
      <c r="P259" s="302"/>
      <c r="Q259" s="309" t="str">
        <f t="array" ref="Q259">IFERROR(INDEX('印量調查區'!G:G, MATCH(A259, '印量調查區'!A:A, 0)), "")</f>
        <v/>
      </c>
      <c r="R259" s="313" t="s">
        <v>6065</v>
      </c>
      <c r="S259" s="302"/>
      <c r="T259" s="302"/>
      <c r="U259" s="302"/>
      <c r="V259" s="313" t="s">
        <v>6066</v>
      </c>
      <c r="W259" s="302"/>
      <c r="X259" s="302"/>
      <c r="Y259" s="313" t="s">
        <v>6067</v>
      </c>
      <c r="Z259" s="302"/>
      <c r="AA259" s="302"/>
      <c r="AB259" s="302"/>
      <c r="AC259" s="302"/>
      <c r="AD259" s="313" t="s">
        <v>6068</v>
      </c>
      <c r="AE259" s="302"/>
      <c r="AF259" s="302"/>
      <c r="AG259" s="302"/>
      <c r="AH259" s="302"/>
      <c r="AI259" s="302"/>
      <c r="AJ259" s="302"/>
      <c r="AK259" s="302"/>
      <c r="AL259" s="302"/>
      <c r="AM259" s="314" t="s">
        <v>6069</v>
      </c>
      <c r="AN259" s="314" t="s">
        <v>6070</v>
      </c>
      <c r="AO259" s="302"/>
      <c r="AP259" s="302"/>
      <c r="AQ259" s="302" t="str">
        <f>IFERROR(__xludf.DUMMYFUNCTION("IF(IFERROR(VLOOKUP(A259, IMPORTRANGE(""https://docs.google.com/spreadsheets/d/1eazy315Oas8TkAoTsdzUl6gNf3VsnwZeSo-bRfkZzOs"", ""工作表1!A:B""), 2, FALSE), """") &lt;&gt; """", ""有縮圖"", ""無縮圖"")"),"無縮圖")</f>
        <v>無縮圖</v>
      </c>
      <c r="AR259" s="302"/>
    </row>
    <row r="260" hidden="1">
      <c r="A260" s="301" t="s">
        <v>1878</v>
      </c>
      <c r="B260" s="302"/>
      <c r="C260" s="303" t="s">
        <v>6072</v>
      </c>
      <c r="D260" s="303" t="s">
        <v>6073</v>
      </c>
      <c r="E260" s="304"/>
      <c r="F260" s="305" t="s">
        <v>144</v>
      </c>
      <c r="G260" s="317" t="s">
        <v>6074</v>
      </c>
      <c r="H260" s="305" t="s">
        <v>34</v>
      </c>
      <c r="I260" s="305" t="s">
        <v>108</v>
      </c>
      <c r="J260" s="301" t="s">
        <v>6075</v>
      </c>
      <c r="K260" s="309"/>
      <c r="L260" s="310" t="b">
        <v>1</v>
      </c>
      <c r="M260" s="311" t="b">
        <v>1</v>
      </c>
      <c r="N260" s="311" t="b">
        <v>1</v>
      </c>
      <c r="O260" s="311" t="b">
        <v>1</v>
      </c>
      <c r="P260" s="302"/>
      <c r="Q260" s="309" t="str">
        <f t="array" ref="Q260">IFERROR(INDEX('印量調查區'!G:G, MATCH(A260, '印量調查區'!A:A, 0)), "")</f>
        <v/>
      </c>
      <c r="R260" s="313" t="s">
        <v>6076</v>
      </c>
      <c r="S260" s="302"/>
      <c r="T260" s="302"/>
      <c r="U260" s="302"/>
      <c r="V260" s="313" t="s">
        <v>6078</v>
      </c>
      <c r="W260" s="302"/>
      <c r="X260" s="302"/>
      <c r="Y260" s="302"/>
      <c r="Z260" s="302"/>
      <c r="AA260" s="302"/>
      <c r="AB260" s="302"/>
      <c r="AC260" s="302"/>
      <c r="AD260" s="302"/>
      <c r="AE260" s="302"/>
      <c r="AF260" s="302"/>
      <c r="AG260" s="302"/>
      <c r="AH260" s="302"/>
      <c r="AI260" s="302"/>
      <c r="AJ260" s="302"/>
      <c r="AK260" s="302"/>
      <c r="AL260" s="302"/>
      <c r="AM260" s="314" t="s">
        <v>6079</v>
      </c>
      <c r="AN260" s="314" t="s">
        <v>6081</v>
      </c>
      <c r="AO260" s="302"/>
      <c r="AP260" s="302"/>
      <c r="AQ260" s="302" t="str">
        <f>IFERROR(__xludf.DUMMYFUNCTION("IF(IFERROR(VLOOKUP(A260, IMPORTRANGE(""https://docs.google.com/spreadsheets/d/1eazy315Oas8TkAoTsdzUl6gNf3VsnwZeSo-bRfkZzOs"", ""工作表1!A:B""), 2, FALSE), """") &lt;&gt; """", ""有縮圖"", ""無縮圖"")"),"有縮圖")</f>
        <v>有縮圖</v>
      </c>
      <c r="AR260" s="302"/>
    </row>
    <row r="261" hidden="1">
      <c r="A261" s="301" t="s">
        <v>385</v>
      </c>
      <c r="B261" s="301" t="s">
        <v>386</v>
      </c>
      <c r="C261" s="303" t="s">
        <v>1861</v>
      </c>
      <c r="D261" s="303" t="s">
        <v>550</v>
      </c>
      <c r="E261" s="304"/>
      <c r="F261" s="305" t="s">
        <v>389</v>
      </c>
      <c r="G261" s="317" t="s">
        <v>6074</v>
      </c>
      <c r="H261" s="305" t="s">
        <v>47</v>
      </c>
      <c r="I261" s="305" t="s">
        <v>108</v>
      </c>
      <c r="J261" s="301" t="s">
        <v>6082</v>
      </c>
      <c r="K261" s="309"/>
      <c r="L261" s="310" t="b">
        <v>1</v>
      </c>
      <c r="M261" s="311" t="b">
        <v>1</v>
      </c>
      <c r="N261" s="311" t="b">
        <v>0</v>
      </c>
      <c r="O261" s="311" t="b">
        <v>1</v>
      </c>
      <c r="P261" s="302"/>
      <c r="Q261" s="309" t="str">
        <f t="array" ref="Q261">IFERROR(INDEX('印量調查區'!G:G, MATCH(A261, '印量調查區'!A:A, 0)), "")</f>
        <v/>
      </c>
      <c r="R261" s="313" t="s">
        <v>390</v>
      </c>
      <c r="S261" s="313" t="s">
        <v>392</v>
      </c>
      <c r="T261" s="313" t="s">
        <v>393</v>
      </c>
      <c r="U261" s="302"/>
      <c r="V261" s="313" t="s">
        <v>394</v>
      </c>
      <c r="W261" s="313" t="s">
        <v>395</v>
      </c>
      <c r="X261" s="302"/>
      <c r="Y261" s="313" t="s">
        <v>397</v>
      </c>
      <c r="Z261" s="313" t="s">
        <v>398</v>
      </c>
      <c r="AA261" s="302"/>
      <c r="AB261" s="302"/>
      <c r="AC261" s="302"/>
      <c r="AD261" s="313" t="s">
        <v>399</v>
      </c>
      <c r="AE261" s="313" t="s">
        <v>400</v>
      </c>
      <c r="AF261" s="313" t="s">
        <v>401</v>
      </c>
      <c r="AG261" s="302"/>
      <c r="AH261" s="313" t="s">
        <v>402</v>
      </c>
      <c r="AI261" s="313" t="s">
        <v>403</v>
      </c>
      <c r="AJ261" s="302"/>
      <c r="AK261" s="313" t="s">
        <v>405</v>
      </c>
      <c r="AL261" s="302"/>
      <c r="AM261" s="314" t="s">
        <v>6088</v>
      </c>
      <c r="AN261" s="314" t="s">
        <v>6090</v>
      </c>
      <c r="AO261" s="314" t="s">
        <v>6091</v>
      </c>
      <c r="AP261" s="302"/>
      <c r="AQ261" s="302" t="str">
        <f>IFERROR(__xludf.DUMMYFUNCTION("IF(IFERROR(VLOOKUP(A261, IMPORTRANGE(""https://docs.google.com/spreadsheets/d/1eazy315Oas8TkAoTsdzUl6gNf3VsnwZeSo-bRfkZzOs"", ""工作表1!A:B""), 2, FALSE), """") &lt;&gt; """", ""有縮圖"", ""無縮圖"")"),"無縮圖")</f>
        <v>無縮圖</v>
      </c>
      <c r="AR261" s="302"/>
    </row>
    <row r="262" hidden="1">
      <c r="A262" s="301" t="s">
        <v>6092</v>
      </c>
      <c r="B262" s="302"/>
      <c r="C262" s="304"/>
      <c r="D262" s="304"/>
      <c r="E262" s="303" t="s">
        <v>3411</v>
      </c>
      <c r="F262" s="305" t="s">
        <v>144</v>
      </c>
      <c r="G262" s="110" t="s">
        <v>6093</v>
      </c>
      <c r="H262" s="305" t="s">
        <v>34</v>
      </c>
      <c r="I262" s="305" t="s">
        <v>108</v>
      </c>
      <c r="J262" s="301" t="s">
        <v>6094</v>
      </c>
      <c r="K262" s="309"/>
      <c r="L262" s="310" t="b">
        <v>1</v>
      </c>
      <c r="M262" s="311" t="b">
        <v>1</v>
      </c>
      <c r="N262" s="316" t="b">
        <v>0</v>
      </c>
      <c r="O262" s="311" t="b">
        <v>1</v>
      </c>
      <c r="P262" s="302"/>
      <c r="Q262" s="309" t="str">
        <f t="array" ref="Q262">IFERROR(INDEX('印量調查區'!G:G, MATCH(A262, '印量調查區'!A:A, 0)), "")</f>
        <v/>
      </c>
      <c r="R262" s="313" t="s">
        <v>6095</v>
      </c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  <c r="AD262" s="302"/>
      <c r="AE262" s="302"/>
      <c r="AF262" s="302"/>
      <c r="AG262" s="302"/>
      <c r="AH262" s="302"/>
      <c r="AI262" s="302"/>
      <c r="AJ262" s="302"/>
      <c r="AK262" s="302"/>
      <c r="AL262" s="302"/>
      <c r="AM262" s="302"/>
      <c r="AN262" s="314" t="s">
        <v>6097</v>
      </c>
      <c r="AO262" s="302"/>
      <c r="AP262" s="302"/>
      <c r="AQ262" s="302" t="str">
        <f>IFERROR(__xludf.DUMMYFUNCTION("IF(IFERROR(VLOOKUP(A262, IMPORTRANGE(""https://docs.google.com/spreadsheets/d/1eazy315Oas8TkAoTsdzUl6gNf3VsnwZeSo-bRfkZzOs"", ""工作表1!A:B""), 2, FALSE), """") &lt;&gt; """", ""有縮圖"", ""無縮圖"")"),"無縮圖")</f>
        <v>無縮圖</v>
      </c>
      <c r="AR262" s="302"/>
    </row>
    <row r="263" hidden="1">
      <c r="A263" s="301" t="s">
        <v>6099</v>
      </c>
      <c r="B263" s="301" t="s">
        <v>6100</v>
      </c>
      <c r="C263" s="303" t="s">
        <v>6101</v>
      </c>
      <c r="D263" s="304"/>
      <c r="E263" s="304"/>
      <c r="F263" s="305" t="s">
        <v>144</v>
      </c>
      <c r="G263" s="317" t="s">
        <v>6102</v>
      </c>
      <c r="H263" s="305" t="s">
        <v>2792</v>
      </c>
      <c r="I263" s="305" t="s">
        <v>108</v>
      </c>
      <c r="J263" s="301" t="s">
        <v>6103</v>
      </c>
      <c r="K263" s="309"/>
      <c r="L263" s="310" t="b">
        <v>1</v>
      </c>
      <c r="M263" s="311" t="b">
        <v>1</v>
      </c>
      <c r="N263" s="311" t="b">
        <v>1</v>
      </c>
      <c r="O263" s="311" t="b">
        <v>0</v>
      </c>
      <c r="P263" s="313" t="s">
        <v>410</v>
      </c>
      <c r="Q263" s="309" t="str">
        <f t="array" ref="Q263">IFERROR(INDEX('印量調查區'!G:G, MATCH(A263, '印量調查區'!A:A, 0)), "")</f>
        <v/>
      </c>
      <c r="R263" s="314" t="s">
        <v>6104</v>
      </c>
      <c r="S263" s="302"/>
      <c r="T263" s="302"/>
      <c r="U263" s="302"/>
      <c r="V263" s="314" t="s">
        <v>6105</v>
      </c>
      <c r="W263" s="302"/>
      <c r="X263" s="302"/>
      <c r="Y263" s="302"/>
      <c r="Z263" s="302"/>
      <c r="AA263" s="302"/>
      <c r="AB263" s="302"/>
      <c r="AC263" s="302"/>
      <c r="AD263" s="302"/>
      <c r="AE263" s="302"/>
      <c r="AF263" s="302"/>
      <c r="AG263" s="302"/>
      <c r="AH263" s="302"/>
      <c r="AI263" s="302"/>
      <c r="AJ263" s="302"/>
      <c r="AK263" s="302"/>
      <c r="AL263" s="302"/>
      <c r="AM263" s="314" t="s">
        <v>6107</v>
      </c>
      <c r="AN263" s="314" t="s">
        <v>6109</v>
      </c>
      <c r="AO263" s="302"/>
      <c r="AP263" s="302"/>
      <c r="AQ263" s="302" t="str">
        <f>IFERROR(__xludf.DUMMYFUNCTION("IF(IFERROR(VLOOKUP(A263, IMPORTRANGE(""https://docs.google.com/spreadsheets/d/1eazy315Oas8TkAoTsdzUl6gNf3VsnwZeSo-bRfkZzOs"", ""工作表1!A:B""), 2, FALSE), """") &lt;&gt; """", ""有縮圖"", ""無縮圖"")"),"無縮圖")</f>
        <v>無縮圖</v>
      </c>
      <c r="AR263" s="302"/>
    </row>
    <row r="264" hidden="1">
      <c r="A264" s="301" t="s">
        <v>6110</v>
      </c>
      <c r="B264" s="301" t="s">
        <v>6111</v>
      </c>
      <c r="C264" s="303" t="s">
        <v>3593</v>
      </c>
      <c r="D264" s="304"/>
      <c r="E264" s="303" t="s">
        <v>6113</v>
      </c>
      <c r="F264" s="305" t="s">
        <v>144</v>
      </c>
      <c r="G264" s="110" t="s">
        <v>6114</v>
      </c>
      <c r="H264" s="305" t="s">
        <v>17</v>
      </c>
      <c r="I264" s="305" t="s">
        <v>3325</v>
      </c>
      <c r="J264" s="301" t="s">
        <v>6115</v>
      </c>
      <c r="K264" s="309"/>
      <c r="L264" s="310" t="b">
        <v>1</v>
      </c>
      <c r="M264" s="311" t="b">
        <v>1</v>
      </c>
      <c r="N264" s="316" t="b">
        <v>1</v>
      </c>
      <c r="O264" s="311" t="b">
        <v>1</v>
      </c>
      <c r="P264" s="302"/>
      <c r="Q264" s="309" t="str">
        <f t="array" ref="Q264">IFERROR(INDEX('印量調查區'!G:G, MATCH(A264, '印量調查區'!A:A, 0)), "")</f>
        <v/>
      </c>
      <c r="R264" s="313" t="s">
        <v>6116</v>
      </c>
      <c r="S264" s="302"/>
      <c r="T264" s="302"/>
      <c r="U264" s="302"/>
      <c r="V264" s="313" t="s">
        <v>6117</v>
      </c>
      <c r="W264" s="313" t="s">
        <v>6118</v>
      </c>
      <c r="X264" s="314" t="s">
        <v>6119</v>
      </c>
      <c r="Y264" s="313" t="s">
        <v>6121</v>
      </c>
      <c r="Z264" s="302"/>
      <c r="AA264" s="302"/>
      <c r="AB264" s="302"/>
      <c r="AC264" s="302"/>
      <c r="AD264" s="302"/>
      <c r="AE264" s="302"/>
      <c r="AF264" s="313" t="s">
        <v>6122</v>
      </c>
      <c r="AG264" s="302"/>
      <c r="AH264" s="302"/>
      <c r="AI264" s="313" t="s">
        <v>6123</v>
      </c>
      <c r="AJ264" s="313" t="s">
        <v>6124</v>
      </c>
      <c r="AK264" s="302"/>
      <c r="AL264" s="313" t="s">
        <v>6125</v>
      </c>
      <c r="AM264" s="302"/>
      <c r="AN264" s="314" t="s">
        <v>6126</v>
      </c>
      <c r="AO264" s="314" t="s">
        <v>6128</v>
      </c>
      <c r="AP264" s="302"/>
      <c r="AQ264" s="302" t="str">
        <f>IFERROR(__xludf.DUMMYFUNCTION("IF(IFERROR(VLOOKUP(A264, IMPORTRANGE(""https://docs.google.com/spreadsheets/d/1eazy315Oas8TkAoTsdzUl6gNf3VsnwZeSo-bRfkZzOs"", ""工作表1!A:B""), 2, FALSE), """") &lt;&gt; """", ""有縮圖"", ""無縮圖"")"),"有縮圖")</f>
        <v>有縮圖</v>
      </c>
      <c r="AR264" s="302"/>
    </row>
    <row r="265" hidden="1">
      <c r="A265" s="301" t="s">
        <v>1435</v>
      </c>
      <c r="B265" s="301" t="s">
        <v>6130</v>
      </c>
      <c r="C265" s="303" t="s">
        <v>1887</v>
      </c>
      <c r="D265" s="303" t="s">
        <v>6131</v>
      </c>
      <c r="E265" s="303" t="s">
        <v>2900</v>
      </c>
      <c r="F265" s="305" t="s">
        <v>144</v>
      </c>
      <c r="G265" s="317" t="s">
        <v>6132</v>
      </c>
      <c r="H265" s="305" t="s">
        <v>34</v>
      </c>
      <c r="I265" s="305" t="s">
        <v>108</v>
      </c>
      <c r="J265" s="301" t="s">
        <v>6133</v>
      </c>
      <c r="K265" s="309"/>
      <c r="L265" s="310" t="b">
        <v>1</v>
      </c>
      <c r="M265" s="311" t="b">
        <v>1</v>
      </c>
      <c r="N265" s="316" t="b">
        <v>0</v>
      </c>
      <c r="O265" s="311" t="b">
        <v>0</v>
      </c>
      <c r="P265" s="302"/>
      <c r="Q265" s="309" t="str">
        <f t="array" ref="Q265">IFERROR(INDEX('印量調查區'!G:G, MATCH(A265, '印量調查區'!A:A, 0)), "")</f>
        <v/>
      </c>
      <c r="R265" s="313" t="s">
        <v>6134</v>
      </c>
      <c r="S265" s="313" t="s">
        <v>6135</v>
      </c>
      <c r="T265" s="302"/>
      <c r="U265" s="302"/>
      <c r="V265" s="313" t="s">
        <v>6136</v>
      </c>
      <c r="W265" s="302"/>
      <c r="X265" s="302"/>
      <c r="Y265" s="313" t="s">
        <v>6137</v>
      </c>
      <c r="Z265" s="302"/>
      <c r="AA265" s="302"/>
      <c r="AB265" s="302"/>
      <c r="AC265" s="302"/>
      <c r="AD265" s="313" t="s">
        <v>6138</v>
      </c>
      <c r="AE265" s="313" t="s">
        <v>6139</v>
      </c>
      <c r="AF265" s="313" t="s">
        <v>6140</v>
      </c>
      <c r="AG265" s="302"/>
      <c r="AH265" s="313" t="s">
        <v>6141</v>
      </c>
      <c r="AI265" s="313" t="s">
        <v>6142</v>
      </c>
      <c r="AJ265" s="313" t="s">
        <v>6143</v>
      </c>
      <c r="AK265" s="302"/>
      <c r="AL265" s="302"/>
      <c r="AM265" s="302"/>
      <c r="AN265" s="314" t="s">
        <v>6144</v>
      </c>
      <c r="AO265" s="302"/>
      <c r="AP265" s="302"/>
      <c r="AQ265" s="302" t="str">
        <f>IFERROR(__xludf.DUMMYFUNCTION("IF(IFERROR(VLOOKUP(A265, IMPORTRANGE(""https://docs.google.com/spreadsheets/d/1eazy315Oas8TkAoTsdzUl6gNf3VsnwZeSo-bRfkZzOs"", ""工作表1!A:B""), 2, FALSE), """") &lt;&gt; """", ""有縮圖"", ""無縮圖"")"),"有縮圖")</f>
        <v>有縮圖</v>
      </c>
      <c r="AR265" s="302"/>
    </row>
    <row r="266" hidden="1">
      <c r="A266" s="301" t="s">
        <v>6146</v>
      </c>
      <c r="B266" s="301" t="s">
        <v>6147</v>
      </c>
      <c r="C266" s="304"/>
      <c r="D266" s="303" t="s">
        <v>1955</v>
      </c>
      <c r="E266" s="303" t="s">
        <v>1952</v>
      </c>
      <c r="F266" s="305" t="s">
        <v>6148</v>
      </c>
      <c r="G266" s="110" t="s">
        <v>6149</v>
      </c>
      <c r="H266" s="305" t="s">
        <v>34</v>
      </c>
      <c r="I266" s="305" t="s">
        <v>108</v>
      </c>
      <c r="J266" s="301" t="s">
        <v>6150</v>
      </c>
      <c r="K266" s="309"/>
      <c r="L266" s="310" t="b">
        <v>1</v>
      </c>
      <c r="M266" s="311" t="b">
        <v>1</v>
      </c>
      <c r="N266" s="311" t="b">
        <v>1</v>
      </c>
      <c r="O266" s="316" t="b">
        <v>1</v>
      </c>
      <c r="P266" s="302"/>
      <c r="Q266" s="309" t="str">
        <f t="array" ref="Q266">IFERROR(INDEX('印量調查區'!G:G, MATCH(A266, '印量調查區'!A:A, 0)), "")</f>
        <v/>
      </c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  <c r="AD266" s="302"/>
      <c r="AE266" s="302"/>
      <c r="AF266" s="302"/>
      <c r="AG266" s="302"/>
      <c r="AH266" s="302"/>
      <c r="AI266" s="302"/>
      <c r="AJ266" s="302"/>
      <c r="AK266" s="302"/>
      <c r="AL266" s="313" t="s">
        <v>6152</v>
      </c>
      <c r="AM266" s="314" t="s">
        <v>6153</v>
      </c>
      <c r="AN266" s="302"/>
      <c r="AO266" s="302"/>
      <c r="AP266" s="302"/>
      <c r="AQ266" s="302" t="str">
        <f>IFERROR(__xludf.DUMMYFUNCTION("IF(IFERROR(VLOOKUP(A266, IMPORTRANGE(""https://docs.google.com/spreadsheets/d/1eazy315Oas8TkAoTsdzUl6gNf3VsnwZeSo-bRfkZzOs"", ""工作表1!A:B""), 2, FALSE), """") &lt;&gt; """", ""有縮圖"", ""無縮圖"")"),"無縮圖")</f>
        <v>無縮圖</v>
      </c>
      <c r="AR266" s="302"/>
    </row>
    <row r="267" hidden="1">
      <c r="A267" s="301" t="s">
        <v>1460</v>
      </c>
      <c r="B267" s="301" t="s">
        <v>6155</v>
      </c>
      <c r="C267" s="303" t="s">
        <v>2558</v>
      </c>
      <c r="D267" s="303" t="s">
        <v>2558</v>
      </c>
      <c r="E267" s="304"/>
      <c r="F267" s="305" t="s">
        <v>227</v>
      </c>
      <c r="G267" s="317" t="s">
        <v>145</v>
      </c>
      <c r="H267" s="305" t="s">
        <v>34</v>
      </c>
      <c r="I267" s="305" t="s">
        <v>3325</v>
      </c>
      <c r="J267" s="301" t="s">
        <v>6156</v>
      </c>
      <c r="K267" s="309"/>
      <c r="L267" s="310" t="b">
        <v>1</v>
      </c>
      <c r="M267" s="311" t="b">
        <v>1</v>
      </c>
      <c r="N267" s="311" t="b">
        <v>0</v>
      </c>
      <c r="O267" s="311" t="b">
        <v>1</v>
      </c>
      <c r="P267" s="302"/>
      <c r="Q267" s="309" t="str">
        <f t="array" ref="Q267">IFERROR(INDEX('印量調查區'!G:G, MATCH(A267, '印量調查區'!A:A, 0)), "")</f>
        <v/>
      </c>
      <c r="R267" s="313" t="s">
        <v>6157</v>
      </c>
      <c r="S267" s="302"/>
      <c r="T267" s="302"/>
      <c r="U267" s="302"/>
      <c r="V267" s="313" t="s">
        <v>6158</v>
      </c>
      <c r="W267" s="302"/>
      <c r="X267" s="313" t="s">
        <v>6159</v>
      </c>
      <c r="Y267" s="313" t="s">
        <v>6160</v>
      </c>
      <c r="Z267" s="302"/>
      <c r="AA267" s="302"/>
      <c r="AB267" s="302"/>
      <c r="AC267" s="302"/>
      <c r="AD267" s="313" t="s">
        <v>6161</v>
      </c>
      <c r="AE267" s="313" t="s">
        <v>6162</v>
      </c>
      <c r="AF267" s="302"/>
      <c r="AG267" s="302"/>
      <c r="AH267" s="302"/>
      <c r="AI267" s="313" t="s">
        <v>6163</v>
      </c>
      <c r="AJ267" s="302"/>
      <c r="AK267" s="302"/>
      <c r="AL267" s="302"/>
      <c r="AM267" s="314" t="s">
        <v>6164</v>
      </c>
      <c r="AN267" s="314" t="s">
        <v>6165</v>
      </c>
      <c r="AO267" s="302"/>
      <c r="AP267" s="302"/>
      <c r="AQ267" s="302" t="str">
        <f>IFERROR(__xludf.DUMMYFUNCTION("IF(IFERROR(VLOOKUP(A267, IMPORTRANGE(""https://docs.google.com/spreadsheets/d/1eazy315Oas8TkAoTsdzUl6gNf3VsnwZeSo-bRfkZzOs"", ""工作表1!A:B""), 2, FALSE), """") &lt;&gt; """", ""有縮圖"", ""無縮圖"")"),"有縮圖")</f>
        <v>有縮圖</v>
      </c>
      <c r="AR267" s="302"/>
    </row>
    <row r="268" hidden="1">
      <c r="A268" s="301" t="s">
        <v>6166</v>
      </c>
      <c r="B268" s="302"/>
      <c r="C268" s="304"/>
      <c r="D268" s="303" t="s">
        <v>2581</v>
      </c>
      <c r="E268" s="303" t="s">
        <v>2581</v>
      </c>
      <c r="F268" s="305" t="s">
        <v>6167</v>
      </c>
      <c r="G268" s="317" t="s">
        <v>145</v>
      </c>
      <c r="H268" s="302"/>
      <c r="I268" s="305" t="s">
        <v>108</v>
      </c>
      <c r="J268" s="302"/>
      <c r="K268" s="309"/>
      <c r="L268" s="310" t="b">
        <v>1</v>
      </c>
      <c r="M268" s="311" t="b">
        <v>1</v>
      </c>
      <c r="N268" s="316" t="b">
        <v>0</v>
      </c>
      <c r="O268" s="316" t="b">
        <v>0</v>
      </c>
      <c r="P268" s="302"/>
      <c r="Q268" s="309" t="str">
        <f t="array" ref="Q268">IFERROR(INDEX('印量調查區'!G:G, MATCH(A268, '印量調查區'!A:A, 0)), "")</f>
        <v/>
      </c>
      <c r="R268" s="313" t="s">
        <v>6168</v>
      </c>
      <c r="S268" s="302"/>
      <c r="T268" s="302"/>
      <c r="U268" s="302"/>
      <c r="V268" s="313" t="s">
        <v>6169</v>
      </c>
      <c r="W268" s="302"/>
      <c r="X268" s="302"/>
      <c r="Y268" s="313" t="s">
        <v>6170</v>
      </c>
      <c r="Z268" s="302"/>
      <c r="AA268" s="302"/>
      <c r="AB268" s="302"/>
      <c r="AC268" s="302"/>
      <c r="AD268" s="302"/>
      <c r="AE268" s="302"/>
      <c r="AF268" s="302"/>
      <c r="AG268" s="302"/>
      <c r="AH268" s="302"/>
      <c r="AI268" s="302"/>
      <c r="AJ268" s="313" t="s">
        <v>6171</v>
      </c>
      <c r="AK268" s="302"/>
      <c r="AL268" s="302"/>
      <c r="AM268" s="302"/>
      <c r="AN268" s="302"/>
      <c r="AO268" s="302"/>
      <c r="AP268" s="302"/>
      <c r="AQ268" s="302" t="str">
        <f>IFERROR(__xludf.DUMMYFUNCTION("IF(IFERROR(VLOOKUP(A268, IMPORTRANGE(""https://docs.google.com/spreadsheets/d/1eazy315Oas8TkAoTsdzUl6gNf3VsnwZeSo-bRfkZzOs"", ""工作表1!A:B""), 2, FALSE), """") &lt;&gt; """", ""有縮圖"", ""無縮圖"")"),"無縮圖")</f>
        <v>無縮圖</v>
      </c>
      <c r="AR268" s="302"/>
    </row>
    <row r="269" hidden="1">
      <c r="A269" s="301" t="s">
        <v>6172</v>
      </c>
      <c r="B269" s="302"/>
      <c r="C269" s="303" t="s">
        <v>2527</v>
      </c>
      <c r="D269" s="303" t="s">
        <v>2527</v>
      </c>
      <c r="E269" s="303" t="s">
        <v>2527</v>
      </c>
      <c r="F269" s="305" t="s">
        <v>6173</v>
      </c>
      <c r="G269" s="317" t="s">
        <v>145</v>
      </c>
      <c r="H269" s="305" t="s">
        <v>2792</v>
      </c>
      <c r="I269" s="305" t="s">
        <v>108</v>
      </c>
      <c r="J269" s="301" t="s">
        <v>6174</v>
      </c>
      <c r="K269" s="309"/>
      <c r="L269" s="310" t="b">
        <v>1</v>
      </c>
      <c r="M269" s="311" t="b">
        <v>1</v>
      </c>
      <c r="N269" s="311" t="b">
        <v>1</v>
      </c>
      <c r="O269" s="311" t="b">
        <v>1</v>
      </c>
      <c r="P269" s="313" t="s">
        <v>410</v>
      </c>
      <c r="Q269" s="309" t="str">
        <f t="array" ref="Q269">IFERROR(INDEX('印量調查區'!G:G, MATCH(A269, '印量調查區'!A:A, 0)), "")</f>
        <v/>
      </c>
      <c r="R269" s="314" t="s">
        <v>6175</v>
      </c>
      <c r="S269" s="302"/>
      <c r="T269" s="302"/>
      <c r="U269" s="302"/>
      <c r="V269" s="314" t="s">
        <v>6176</v>
      </c>
      <c r="W269" s="302"/>
      <c r="X269" s="314" t="s">
        <v>6178</v>
      </c>
      <c r="Y269" s="314" t="s">
        <v>6179</v>
      </c>
      <c r="Z269" s="302"/>
      <c r="AA269" s="302"/>
      <c r="AB269" s="302"/>
      <c r="AC269" s="302"/>
      <c r="AD269" s="302"/>
      <c r="AE269" s="302"/>
      <c r="AF269" s="302"/>
      <c r="AG269" s="302"/>
      <c r="AH269" s="314" t="s">
        <v>6181</v>
      </c>
      <c r="AI269" s="302"/>
      <c r="AJ269" s="302"/>
      <c r="AK269" s="302"/>
      <c r="AL269" s="302"/>
      <c r="AM269" s="314" t="s">
        <v>6182</v>
      </c>
      <c r="AN269" s="314" t="s">
        <v>6185</v>
      </c>
      <c r="AO269" s="302"/>
      <c r="AP269" s="302"/>
      <c r="AQ269" s="302" t="str">
        <f>IFERROR(__xludf.DUMMYFUNCTION("IF(IFERROR(VLOOKUP(A269, IMPORTRANGE(""https://docs.google.com/spreadsheets/d/1eazy315Oas8TkAoTsdzUl6gNf3VsnwZeSo-bRfkZzOs"", ""工作表1!A:B""), 2, FALSE), """") &lt;&gt; """", ""有縮圖"", ""無縮圖"")"),"無縮圖")</f>
        <v>無縮圖</v>
      </c>
      <c r="AR269" s="302"/>
    </row>
    <row r="270" hidden="1">
      <c r="A270" s="301" t="s">
        <v>612</v>
      </c>
      <c r="B270" s="301" t="s">
        <v>6186</v>
      </c>
      <c r="C270" s="304"/>
      <c r="D270" s="303" t="s">
        <v>2537</v>
      </c>
      <c r="E270" s="303" t="s">
        <v>2537</v>
      </c>
      <c r="F270" s="305" t="s">
        <v>6173</v>
      </c>
      <c r="G270" s="317" t="s">
        <v>145</v>
      </c>
      <c r="H270" s="302"/>
      <c r="I270" s="305" t="s">
        <v>108</v>
      </c>
      <c r="J270" s="301" t="s">
        <v>6187</v>
      </c>
      <c r="K270" s="309"/>
      <c r="L270" s="310" t="b">
        <v>1</v>
      </c>
      <c r="M270" s="311" t="b">
        <v>1</v>
      </c>
      <c r="N270" s="316" t="b">
        <v>0</v>
      </c>
      <c r="O270" s="311" t="b">
        <v>1</v>
      </c>
      <c r="P270" s="302"/>
      <c r="Q270" s="309" t="str">
        <f t="array" ref="Q270">IFERROR(INDEX('印量調查區'!G:G, MATCH(A270, '印量調查區'!A:A, 0)), "")</f>
        <v/>
      </c>
      <c r="R270" s="313" t="s">
        <v>6188</v>
      </c>
      <c r="S270" s="313" t="s">
        <v>6189</v>
      </c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  <c r="AD270" s="302"/>
      <c r="AE270" s="302"/>
      <c r="AF270" s="302"/>
      <c r="AG270" s="302"/>
      <c r="AH270" s="302"/>
      <c r="AI270" s="302"/>
      <c r="AJ270" s="302"/>
      <c r="AK270" s="313" t="s">
        <v>6190</v>
      </c>
      <c r="AL270" s="302"/>
      <c r="AM270" s="302"/>
      <c r="AN270" s="314" t="s">
        <v>6191</v>
      </c>
      <c r="AO270" s="302"/>
      <c r="AP270" s="302"/>
      <c r="AQ270" s="302" t="str">
        <f>IFERROR(__xludf.DUMMYFUNCTION("IF(IFERROR(VLOOKUP(A270, IMPORTRANGE(""https://docs.google.com/spreadsheets/d/1eazy315Oas8TkAoTsdzUl6gNf3VsnwZeSo-bRfkZzOs"", ""工作表1!A:B""), 2, FALSE), """") &lt;&gt; """", ""有縮圖"", ""無縮圖"")"),"有縮圖")</f>
        <v>有縮圖</v>
      </c>
      <c r="AR270" s="302"/>
    </row>
    <row r="271" hidden="1">
      <c r="A271" s="301" t="s">
        <v>6192</v>
      </c>
      <c r="B271" s="302"/>
      <c r="C271" s="304"/>
      <c r="D271" s="303" t="s">
        <v>2516</v>
      </c>
      <c r="E271" s="304"/>
      <c r="F271" s="305" t="s">
        <v>4002</v>
      </c>
      <c r="G271" s="317" t="s">
        <v>145</v>
      </c>
      <c r="H271" s="302"/>
      <c r="I271" s="305" t="s">
        <v>108</v>
      </c>
      <c r="J271" s="302"/>
      <c r="K271" s="309"/>
      <c r="L271" s="310" t="b">
        <v>1</v>
      </c>
      <c r="M271" s="311" t="b">
        <v>1</v>
      </c>
      <c r="N271" s="316" t="b">
        <v>0</v>
      </c>
      <c r="O271" s="316" t="b">
        <v>1</v>
      </c>
      <c r="P271" s="302"/>
      <c r="Q271" s="309" t="str">
        <f t="array" ref="Q271">IFERROR(INDEX('印量調查區'!G:G, MATCH(A271, '印量調查區'!A:A, 0)), "")</f>
        <v/>
      </c>
      <c r="R271" s="302"/>
      <c r="S271" s="302"/>
      <c r="T271" s="302"/>
      <c r="U271" s="302"/>
      <c r="V271" s="314" t="s">
        <v>6195</v>
      </c>
      <c r="W271" s="302"/>
      <c r="X271" s="302"/>
      <c r="Y271" s="302"/>
      <c r="Z271" s="302"/>
      <c r="AA271" s="302"/>
      <c r="AB271" s="302"/>
      <c r="AC271" s="302"/>
      <c r="AD271" s="302"/>
      <c r="AE271" s="302"/>
      <c r="AF271" s="302"/>
      <c r="AG271" s="302"/>
      <c r="AH271" s="302"/>
      <c r="AI271" s="302"/>
      <c r="AJ271" s="302"/>
      <c r="AK271" s="302"/>
      <c r="AL271" s="302"/>
      <c r="AM271" s="302"/>
      <c r="AN271" s="302"/>
      <c r="AO271" s="302"/>
      <c r="AP271" s="302"/>
      <c r="AQ271" s="302" t="str">
        <f>IFERROR(__xludf.DUMMYFUNCTION("IF(IFERROR(VLOOKUP(A271, IMPORTRANGE(""https://docs.google.com/spreadsheets/d/1eazy315Oas8TkAoTsdzUl6gNf3VsnwZeSo-bRfkZzOs"", ""工作表1!A:B""), 2, FALSE), """") &lt;&gt; """", ""有縮圖"", ""無縮圖"")"),"無縮圖")</f>
        <v>無縮圖</v>
      </c>
      <c r="AR271" s="302"/>
    </row>
    <row r="272">
      <c r="A272" s="301" t="s">
        <v>6196</v>
      </c>
      <c r="B272" s="301" t="s">
        <v>6197</v>
      </c>
      <c r="C272" s="304"/>
      <c r="D272" s="304" t="s">
        <v>4854</v>
      </c>
      <c r="E272" s="304" t="s">
        <v>4854</v>
      </c>
      <c r="F272" s="305" t="s">
        <v>6198</v>
      </c>
      <c r="G272" s="110" t="s">
        <v>145</v>
      </c>
      <c r="H272" s="305" t="s">
        <v>35</v>
      </c>
      <c r="I272" s="305" t="s">
        <v>108</v>
      </c>
      <c r="J272" s="301" t="s">
        <v>6199</v>
      </c>
      <c r="K272" s="309"/>
      <c r="L272" s="310" t="b">
        <v>1</v>
      </c>
      <c r="M272" s="311" t="b">
        <v>1</v>
      </c>
      <c r="N272" s="311" t="b">
        <v>0</v>
      </c>
      <c r="O272" s="311" t="b">
        <v>1</v>
      </c>
      <c r="P272" s="302"/>
      <c r="Q272" s="309" t="str">
        <f t="array" ref="Q272">IFERROR(INDEX('印量調查區'!G:G, MATCH(A272, '印量調查區'!A:A, 0)), "")</f>
        <v/>
      </c>
      <c r="R272" s="335" t="s">
        <v>6201</v>
      </c>
      <c r="S272" s="304"/>
      <c r="T272" s="324" t="s">
        <v>6203</v>
      </c>
      <c r="U272" s="304"/>
      <c r="V272" s="319" t="s">
        <v>6204</v>
      </c>
      <c r="W272" s="319" t="s">
        <v>6205</v>
      </c>
      <c r="X272" s="324" t="s">
        <v>6206</v>
      </c>
      <c r="Y272" s="319" t="s">
        <v>6207</v>
      </c>
      <c r="Z272" s="304"/>
      <c r="AA272" s="324" t="s">
        <v>6208</v>
      </c>
      <c r="AB272" s="304"/>
      <c r="AC272" s="304"/>
      <c r="AD272" s="335" t="s">
        <v>6209</v>
      </c>
      <c r="AE272" s="304"/>
      <c r="AF272" s="304"/>
      <c r="AG272" s="304"/>
      <c r="AH272" s="304"/>
      <c r="AI272" s="304"/>
      <c r="AJ272" s="304"/>
      <c r="AK272" s="304"/>
      <c r="AL272" s="304"/>
      <c r="AM272" s="314" t="s">
        <v>6210</v>
      </c>
      <c r="AN272" s="314" t="s">
        <v>6212</v>
      </c>
      <c r="AO272" s="304"/>
      <c r="AP272" s="302"/>
      <c r="AQ272" s="302" t="str">
        <f>IFERROR(__xludf.DUMMYFUNCTION("IF(IFERROR(VLOOKUP(A272, IMPORTRANGE(""https://docs.google.com/spreadsheets/d/1eazy315Oas8TkAoTsdzUl6gNf3VsnwZeSo-bRfkZzOs"", ""工作表1!A:B""), 2, FALSE), """") &lt;&gt; """", ""有縮圖"", ""無縮圖"")"),"無縮圖")</f>
        <v>無縮圖</v>
      </c>
      <c r="AR272" s="302"/>
    </row>
    <row r="273" hidden="1">
      <c r="A273" s="301" t="s">
        <v>6214</v>
      </c>
      <c r="B273" s="301" t="s">
        <v>6215</v>
      </c>
      <c r="C273" s="303" t="s">
        <v>6216</v>
      </c>
      <c r="D273" s="304"/>
      <c r="E273" s="304"/>
      <c r="F273" s="305" t="s">
        <v>225</v>
      </c>
      <c r="G273" s="110" t="s">
        <v>145</v>
      </c>
      <c r="H273" s="305" t="s">
        <v>34</v>
      </c>
      <c r="I273" s="305" t="s">
        <v>108</v>
      </c>
      <c r="J273" s="301" t="s">
        <v>6217</v>
      </c>
      <c r="K273" s="309"/>
      <c r="L273" s="310" t="b">
        <v>1</v>
      </c>
      <c r="M273" s="311" t="b">
        <v>1</v>
      </c>
      <c r="N273" s="316" t="b">
        <v>0</v>
      </c>
      <c r="O273" s="311" t="b">
        <v>1</v>
      </c>
      <c r="P273" s="302"/>
      <c r="Q273" s="309" t="str">
        <f t="array" ref="Q273">IFERROR(INDEX('印量調查區'!G:G, MATCH(A273, '印量調查區'!A:A, 0)), "")</f>
        <v/>
      </c>
      <c r="R273" s="304"/>
      <c r="S273" s="304"/>
      <c r="T273" s="319" t="s">
        <v>6219</v>
      </c>
      <c r="U273" s="304"/>
      <c r="V273" s="319" t="s">
        <v>6220</v>
      </c>
      <c r="W273" s="304"/>
      <c r="X273" s="304"/>
      <c r="Y273" s="304"/>
      <c r="Z273" s="304"/>
      <c r="AA273" s="304"/>
      <c r="AB273" s="304"/>
      <c r="AC273" s="304"/>
      <c r="AD273" s="304"/>
      <c r="AE273" s="304"/>
      <c r="AF273" s="304"/>
      <c r="AG273" s="304"/>
      <c r="AH273" s="304"/>
      <c r="AI273" s="304"/>
      <c r="AJ273" s="304"/>
      <c r="AK273" s="319" t="s">
        <v>6221</v>
      </c>
      <c r="AL273" s="304"/>
      <c r="AM273" s="302"/>
      <c r="AN273" s="314" t="s">
        <v>6222</v>
      </c>
      <c r="AO273" s="304"/>
      <c r="AP273" s="302"/>
      <c r="AQ273" s="302" t="str">
        <f>IFERROR(__xludf.DUMMYFUNCTION("IF(IFERROR(VLOOKUP(A273, IMPORTRANGE(""https://docs.google.com/spreadsheets/d/1eazy315Oas8TkAoTsdzUl6gNf3VsnwZeSo-bRfkZzOs"", ""工作表1!A:B""), 2, FALSE), """") &lt;&gt; """", ""有縮圖"", ""無縮圖"")"),"無縮圖")</f>
        <v>無縮圖</v>
      </c>
      <c r="AR273" s="302"/>
    </row>
    <row r="274">
      <c r="A274" s="301" t="s">
        <v>6223</v>
      </c>
      <c r="B274" s="302"/>
      <c r="C274" s="304"/>
      <c r="D274" s="303" t="s">
        <v>3471</v>
      </c>
      <c r="E274" s="303" t="s">
        <v>3471</v>
      </c>
      <c r="F274" s="305" t="s">
        <v>6224</v>
      </c>
      <c r="G274" s="110" t="s">
        <v>145</v>
      </c>
      <c r="H274" s="305" t="s">
        <v>35</v>
      </c>
      <c r="I274" s="305" t="s">
        <v>108</v>
      </c>
      <c r="J274" s="301" t="s">
        <v>6225</v>
      </c>
      <c r="K274" s="309"/>
      <c r="L274" s="310" t="b">
        <v>1</v>
      </c>
      <c r="M274" s="311" t="b">
        <v>1</v>
      </c>
      <c r="N274" s="316" t="b">
        <v>1</v>
      </c>
      <c r="O274" s="311" t="b">
        <v>1</v>
      </c>
      <c r="P274" s="313" t="s">
        <v>410</v>
      </c>
      <c r="Q274" s="309" t="str">
        <f t="array" ref="Q274">IFERROR(INDEX('印量調查區'!G:G, MATCH(A274, '印量調查區'!A:A, 0)), "")</f>
        <v/>
      </c>
      <c r="R274" s="314" t="s">
        <v>6226</v>
      </c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  <c r="AD274" s="302"/>
      <c r="AE274" s="302"/>
      <c r="AF274" s="302"/>
      <c r="AG274" s="302"/>
      <c r="AH274" s="302"/>
      <c r="AI274" s="302"/>
      <c r="AJ274" s="302"/>
      <c r="AK274" s="302"/>
      <c r="AL274" s="302"/>
      <c r="AM274" s="302"/>
      <c r="AN274" s="314" t="s">
        <v>6228</v>
      </c>
      <c r="AO274" s="302"/>
      <c r="AP274" s="302"/>
      <c r="AQ274" s="302" t="str">
        <f>IFERROR(__xludf.DUMMYFUNCTION("IF(IFERROR(VLOOKUP(A274, IMPORTRANGE(""https://docs.google.com/spreadsheets/d/1eazy315Oas8TkAoTsdzUl6gNf3VsnwZeSo-bRfkZzOs"", ""工作表1!A:B""), 2, FALSE), """") &lt;&gt; """", ""有縮圖"", ""無縮圖"")"),"無縮圖")</f>
        <v>無縮圖</v>
      </c>
      <c r="AR274" s="302"/>
    </row>
    <row r="275" hidden="1">
      <c r="A275" s="301" t="s">
        <v>468</v>
      </c>
      <c r="B275" s="301" t="s">
        <v>6230</v>
      </c>
      <c r="C275" s="304"/>
      <c r="D275" s="303" t="s">
        <v>2555</v>
      </c>
      <c r="E275" s="304"/>
      <c r="F275" s="305" t="s">
        <v>6231</v>
      </c>
      <c r="G275" s="110" t="s">
        <v>145</v>
      </c>
      <c r="H275" s="305" t="s">
        <v>34</v>
      </c>
      <c r="I275" s="305" t="s">
        <v>108</v>
      </c>
      <c r="J275" s="301" t="s">
        <v>6232</v>
      </c>
      <c r="K275" s="356"/>
      <c r="L275" s="310" t="b">
        <v>1</v>
      </c>
      <c r="M275" s="311" t="b">
        <v>1</v>
      </c>
      <c r="N275" s="316" t="b">
        <v>1</v>
      </c>
      <c r="O275" s="311" t="b">
        <v>1</v>
      </c>
      <c r="P275" s="302"/>
      <c r="Q275" s="309" t="str">
        <f t="array" ref="Q275">IFERROR(INDEX('印量調查區'!G:G, MATCH(A275, '印量調查區'!A:A, 0)), "")</f>
        <v/>
      </c>
      <c r="R275" s="313" t="s">
        <v>6235</v>
      </c>
      <c r="S275" s="302"/>
      <c r="T275" s="302"/>
      <c r="U275" s="302"/>
      <c r="V275" s="302"/>
      <c r="W275" s="302"/>
      <c r="X275" s="313" t="s">
        <v>6236</v>
      </c>
      <c r="Y275" s="313" t="s">
        <v>6237</v>
      </c>
      <c r="Z275" s="302"/>
      <c r="AA275" s="302"/>
      <c r="AB275" s="302"/>
      <c r="AC275" s="302"/>
      <c r="AD275" s="302"/>
      <c r="AE275" s="302"/>
      <c r="AF275" s="302"/>
      <c r="AG275" s="302"/>
      <c r="AH275" s="302"/>
      <c r="AI275" s="302"/>
      <c r="AJ275" s="302"/>
      <c r="AK275" s="302"/>
      <c r="AL275" s="302"/>
      <c r="AM275" s="302"/>
      <c r="AN275" s="314" t="s">
        <v>6238</v>
      </c>
      <c r="AO275" s="314" t="s">
        <v>6239</v>
      </c>
      <c r="AP275" s="302"/>
      <c r="AQ275" s="302" t="str">
        <f>IFERROR(__xludf.DUMMYFUNCTION("IF(IFERROR(VLOOKUP(A275, IMPORTRANGE(""https://docs.google.com/spreadsheets/d/1eazy315Oas8TkAoTsdzUl6gNf3VsnwZeSo-bRfkZzOs"", ""工作表1!A:B""), 2, FALSE), """") &lt;&gt; """", ""有縮圖"", ""無縮圖"")"),"有縮圖")</f>
        <v>有縮圖</v>
      </c>
      <c r="AR275" s="302"/>
    </row>
    <row r="276" hidden="1">
      <c r="A276" s="301" t="s">
        <v>6241</v>
      </c>
      <c r="B276" s="301" t="s">
        <v>142</v>
      </c>
      <c r="C276" s="304"/>
      <c r="D276" s="304"/>
      <c r="E276" s="303" t="s">
        <v>3210</v>
      </c>
      <c r="F276" s="305" t="s">
        <v>144</v>
      </c>
      <c r="G276" s="317" t="s">
        <v>145</v>
      </c>
      <c r="H276" s="302"/>
      <c r="I276" s="305" t="s">
        <v>108</v>
      </c>
      <c r="J276" s="301" t="s">
        <v>6242</v>
      </c>
      <c r="K276" s="309"/>
      <c r="L276" s="310" t="b">
        <v>1</v>
      </c>
      <c r="M276" s="311" t="b">
        <v>1</v>
      </c>
      <c r="N276" s="316" t="b">
        <v>0</v>
      </c>
      <c r="O276" s="311" t="b">
        <v>1</v>
      </c>
      <c r="P276" s="302"/>
      <c r="Q276" s="309" t="str">
        <f t="array" ref="Q276">IFERROR(INDEX('印量調查區'!G:G, MATCH(A276, '印量調查區'!A:A, 0)), "")</f>
        <v/>
      </c>
      <c r="R276" s="302"/>
      <c r="S276" s="302"/>
      <c r="T276" s="302"/>
      <c r="U276" s="302"/>
      <c r="V276" s="313" t="s">
        <v>146</v>
      </c>
      <c r="W276" s="302"/>
      <c r="X276" s="313" t="s">
        <v>147</v>
      </c>
      <c r="Y276" s="313" t="s">
        <v>148</v>
      </c>
      <c r="Z276" s="302"/>
      <c r="AA276" s="302"/>
      <c r="AB276" s="302"/>
      <c r="AC276" s="302"/>
      <c r="AD276" s="302"/>
      <c r="AE276" s="302"/>
      <c r="AF276" s="302"/>
      <c r="AG276" s="302"/>
      <c r="AH276" s="302"/>
      <c r="AI276" s="313" t="s">
        <v>149</v>
      </c>
      <c r="AJ276" s="302"/>
      <c r="AK276" s="313" t="s">
        <v>150</v>
      </c>
      <c r="AL276" s="313" t="s">
        <v>151</v>
      </c>
      <c r="AM276" s="302"/>
      <c r="AN276" s="314" t="s">
        <v>6244</v>
      </c>
      <c r="AO276" s="302"/>
      <c r="AP276" s="302"/>
      <c r="AQ276" s="302" t="str">
        <f>IFERROR(__xludf.DUMMYFUNCTION("IF(IFERROR(VLOOKUP(A276, IMPORTRANGE(""https://docs.google.com/spreadsheets/d/1eazy315Oas8TkAoTsdzUl6gNf3VsnwZeSo-bRfkZzOs"", ""工作表1!A:B""), 2, FALSE), """") &lt;&gt; """", ""有縮圖"", ""無縮圖"")"),"有縮圖")</f>
        <v>有縮圖</v>
      </c>
      <c r="AR276" s="302"/>
    </row>
    <row r="277">
      <c r="A277" s="301" t="s">
        <v>314</v>
      </c>
      <c r="B277" s="301" t="s">
        <v>315</v>
      </c>
      <c r="C277" s="303" t="s">
        <v>3729</v>
      </c>
      <c r="D277" s="303" t="s">
        <v>3729</v>
      </c>
      <c r="E277" s="303" t="s">
        <v>6246</v>
      </c>
      <c r="F277" s="305" t="s">
        <v>144</v>
      </c>
      <c r="G277" s="317" t="s">
        <v>145</v>
      </c>
      <c r="H277" s="305" t="s">
        <v>35</v>
      </c>
      <c r="I277" s="305" t="s">
        <v>108</v>
      </c>
      <c r="J277" s="301" t="s">
        <v>6247</v>
      </c>
      <c r="K277" s="309"/>
      <c r="L277" s="310" t="b">
        <v>1</v>
      </c>
      <c r="M277" s="311" t="b">
        <v>1</v>
      </c>
      <c r="N277" s="311" t="b">
        <v>1</v>
      </c>
      <c r="O277" s="311" t="b">
        <v>1</v>
      </c>
      <c r="P277" s="302"/>
      <c r="Q277" s="309" t="str">
        <f t="array" ref="Q277">IFERROR(INDEX('印量調查區'!G:G, MATCH(A277, '印量調查區'!A:A, 0)), "")</f>
        <v/>
      </c>
      <c r="R277" s="314" t="s">
        <v>6249</v>
      </c>
      <c r="S277" s="302"/>
      <c r="T277" s="302"/>
      <c r="U277" s="302"/>
      <c r="V277" s="313" t="s">
        <v>318</v>
      </c>
      <c r="W277" s="302"/>
      <c r="X277" s="313" t="s">
        <v>319</v>
      </c>
      <c r="Y277" s="313" t="s">
        <v>321</v>
      </c>
      <c r="Z277" s="302"/>
      <c r="AA277" s="302"/>
      <c r="AB277" s="302"/>
      <c r="AC277" s="302"/>
      <c r="AD277" s="302"/>
      <c r="AE277" s="302"/>
      <c r="AF277" s="302"/>
      <c r="AG277" s="302"/>
      <c r="AH277" s="302"/>
      <c r="AI277" s="302"/>
      <c r="AJ277" s="302"/>
      <c r="AK277" s="302"/>
      <c r="AL277" s="302"/>
      <c r="AM277" s="314" t="s">
        <v>6250</v>
      </c>
      <c r="AN277" s="314" t="s">
        <v>6251</v>
      </c>
      <c r="AO277" s="302"/>
      <c r="AP277" s="302"/>
      <c r="AQ277" s="302" t="str">
        <f>IFERROR(__xludf.DUMMYFUNCTION("IF(IFERROR(VLOOKUP(A277, IMPORTRANGE(""https://docs.google.com/spreadsheets/d/1eazy315Oas8TkAoTsdzUl6gNf3VsnwZeSo-bRfkZzOs"", ""工作表1!A:B""), 2, FALSE), """") &lt;&gt; """", ""有縮圖"", ""無縮圖"")"),"有縮圖")</f>
        <v>有縮圖</v>
      </c>
      <c r="AR277" s="314" t="s">
        <v>6250</v>
      </c>
    </row>
    <row r="278">
      <c r="A278" s="301" t="s">
        <v>975</v>
      </c>
      <c r="B278" s="301" t="s">
        <v>977</v>
      </c>
      <c r="C278" s="303" t="s">
        <v>2591</v>
      </c>
      <c r="D278" s="303" t="s">
        <v>6252</v>
      </c>
      <c r="E278" s="304"/>
      <c r="F278" s="305" t="s">
        <v>144</v>
      </c>
      <c r="G278" s="317" t="s">
        <v>145</v>
      </c>
      <c r="H278" s="305" t="s">
        <v>35</v>
      </c>
      <c r="I278" s="305" t="s">
        <v>108</v>
      </c>
      <c r="J278" s="301" t="s">
        <v>6253</v>
      </c>
      <c r="K278" s="309"/>
      <c r="L278" s="310" t="b">
        <v>1</v>
      </c>
      <c r="M278" s="311" t="b">
        <v>1</v>
      </c>
      <c r="N278" s="311" t="b">
        <v>0</v>
      </c>
      <c r="O278" s="311" t="b">
        <v>1</v>
      </c>
      <c r="P278" s="302"/>
      <c r="Q278" s="309" t="str">
        <f t="array" ref="Q278">IFERROR(INDEX('印量調查區'!G:G, MATCH(A278, '印量調查區'!A:A, 0)), "")</f>
        <v/>
      </c>
      <c r="R278" s="313" t="s">
        <v>994</v>
      </c>
      <c r="S278" s="302"/>
      <c r="T278" s="302"/>
      <c r="U278" s="302"/>
      <c r="V278" s="313" t="s">
        <v>1000</v>
      </c>
      <c r="W278" s="302"/>
      <c r="X278" s="302"/>
      <c r="Y278" s="313" t="s">
        <v>1004</v>
      </c>
      <c r="Z278" s="313" t="s">
        <v>1009</v>
      </c>
      <c r="AA278" s="302"/>
      <c r="AB278" s="302"/>
      <c r="AC278" s="302"/>
      <c r="AD278" s="302"/>
      <c r="AE278" s="302"/>
      <c r="AF278" s="302"/>
      <c r="AG278" s="302"/>
      <c r="AH278" s="302"/>
      <c r="AI278" s="302"/>
      <c r="AJ278" s="302"/>
      <c r="AK278" s="302"/>
      <c r="AL278" s="302"/>
      <c r="AM278" s="314" t="s">
        <v>6254</v>
      </c>
      <c r="AN278" s="314" t="s">
        <v>6255</v>
      </c>
      <c r="AO278" s="314" t="s">
        <v>6256</v>
      </c>
      <c r="AP278" s="302"/>
      <c r="AQ278" s="302" t="str">
        <f>IFERROR(__xludf.DUMMYFUNCTION("IF(IFERROR(VLOOKUP(A278, IMPORTRANGE(""https://docs.google.com/spreadsheets/d/1eazy315Oas8TkAoTsdzUl6gNf3VsnwZeSo-bRfkZzOs"", ""工作表1!A:B""), 2, FALSE), """") &lt;&gt; """", ""有縮圖"", ""無縮圖"")"),"有縮圖")</f>
        <v>有縮圖</v>
      </c>
      <c r="AR278" s="314" t="s">
        <v>6254</v>
      </c>
    </row>
    <row r="279" hidden="1">
      <c r="A279" s="301" t="s">
        <v>1153</v>
      </c>
      <c r="B279" s="301" t="s">
        <v>2867</v>
      </c>
      <c r="C279" s="304"/>
      <c r="D279" s="304"/>
      <c r="E279" s="303" t="s">
        <v>6257</v>
      </c>
      <c r="F279" s="305" t="s">
        <v>144</v>
      </c>
      <c r="G279" s="317" t="s">
        <v>145</v>
      </c>
      <c r="H279" s="305" t="s">
        <v>34</v>
      </c>
      <c r="I279" s="305" t="s">
        <v>108</v>
      </c>
      <c r="J279" s="301" t="s">
        <v>6258</v>
      </c>
      <c r="K279" s="309"/>
      <c r="L279" s="310" t="b">
        <v>1</v>
      </c>
      <c r="M279" s="311" t="b">
        <v>1</v>
      </c>
      <c r="N279" s="316" t="b">
        <v>1</v>
      </c>
      <c r="O279" s="311" t="b">
        <v>1</v>
      </c>
      <c r="P279" s="302"/>
      <c r="Q279" s="309" t="str">
        <f t="array" ref="Q279">IFERROR(INDEX('印量調查區'!G:G, MATCH(A279, '印量調查區'!A:A, 0)), "")</f>
        <v/>
      </c>
      <c r="R279" s="313" t="s">
        <v>2872</v>
      </c>
      <c r="S279" s="302"/>
      <c r="T279" s="302"/>
      <c r="U279" s="302"/>
      <c r="V279" s="313" t="s">
        <v>2874</v>
      </c>
      <c r="W279" s="302"/>
      <c r="X279" s="302"/>
      <c r="Y279" s="313" t="s">
        <v>2875</v>
      </c>
      <c r="Z279" s="302"/>
      <c r="AA279" s="302"/>
      <c r="AB279" s="302"/>
      <c r="AC279" s="302"/>
      <c r="AD279" s="302"/>
      <c r="AE279" s="302"/>
      <c r="AF279" s="302"/>
      <c r="AG279" s="302"/>
      <c r="AH279" s="302"/>
      <c r="AI279" s="302"/>
      <c r="AJ279" s="302"/>
      <c r="AK279" s="302"/>
      <c r="AL279" s="302"/>
      <c r="AM279" s="302"/>
      <c r="AN279" s="314" t="s">
        <v>6259</v>
      </c>
      <c r="AO279" s="302"/>
      <c r="AP279" s="302"/>
      <c r="AQ279" s="302" t="str">
        <f>IFERROR(__xludf.DUMMYFUNCTION("IF(IFERROR(VLOOKUP(A279, IMPORTRANGE(""https://docs.google.com/spreadsheets/d/1eazy315Oas8TkAoTsdzUl6gNf3VsnwZeSo-bRfkZzOs"", ""工作表1!A:B""), 2, FALSE), """") &lt;&gt; """", ""有縮圖"", ""無縮圖"")"),"有縮圖")</f>
        <v>有縮圖</v>
      </c>
      <c r="AR279" s="302"/>
    </row>
    <row r="280" hidden="1">
      <c r="A280" s="301" t="s">
        <v>6260</v>
      </c>
      <c r="B280" s="302"/>
      <c r="C280" s="304"/>
      <c r="D280" s="303" t="s">
        <v>6261</v>
      </c>
      <c r="E280" s="304"/>
      <c r="F280" s="305" t="s">
        <v>144</v>
      </c>
      <c r="G280" s="317" t="s">
        <v>145</v>
      </c>
      <c r="H280" s="305" t="s">
        <v>34</v>
      </c>
      <c r="I280" s="305" t="s">
        <v>108</v>
      </c>
      <c r="J280" s="301" t="s">
        <v>6262</v>
      </c>
      <c r="K280" s="309"/>
      <c r="L280" s="310" t="b">
        <v>1</v>
      </c>
      <c r="M280" s="311" t="b">
        <v>1</v>
      </c>
      <c r="N280" s="311" t="b">
        <v>0</v>
      </c>
      <c r="O280" s="311" t="b">
        <v>1</v>
      </c>
      <c r="P280" s="302"/>
      <c r="Q280" s="309" t="str">
        <f t="array" ref="Q280">IFERROR(INDEX('印量調查區'!G:G, MATCH(A280, '印量調查區'!A:A, 0)), "")</f>
        <v/>
      </c>
      <c r="R280" s="302"/>
      <c r="S280" s="302"/>
      <c r="T280" s="302"/>
      <c r="U280" s="302"/>
      <c r="V280" s="313" t="s">
        <v>6263</v>
      </c>
      <c r="W280" s="302"/>
      <c r="X280" s="313" t="s">
        <v>6264</v>
      </c>
      <c r="Y280" s="313" t="s">
        <v>6265</v>
      </c>
      <c r="Z280" s="302"/>
      <c r="AA280" s="302"/>
      <c r="AB280" s="302"/>
      <c r="AC280" s="302"/>
      <c r="AD280" s="302"/>
      <c r="AE280" s="302"/>
      <c r="AF280" s="302"/>
      <c r="AG280" s="302"/>
      <c r="AH280" s="302"/>
      <c r="AI280" s="313" t="s">
        <v>6266</v>
      </c>
      <c r="AJ280" s="302"/>
      <c r="AK280" s="302"/>
      <c r="AL280" s="302"/>
      <c r="AM280" s="314" t="s">
        <v>6267</v>
      </c>
      <c r="AN280" s="314" t="s">
        <v>6268</v>
      </c>
      <c r="AO280" s="302"/>
      <c r="AP280" s="302"/>
      <c r="AQ280" s="302" t="str">
        <f>IFERROR(__xludf.DUMMYFUNCTION("IF(IFERROR(VLOOKUP(A280, IMPORTRANGE(""https://docs.google.com/spreadsheets/d/1eazy315Oas8TkAoTsdzUl6gNf3VsnwZeSo-bRfkZzOs"", ""工作表1!A:B""), 2, FALSE), """") &lt;&gt; """", ""有縮圖"", ""無縮圖"")"),"無縮圖")</f>
        <v>無縮圖</v>
      </c>
      <c r="AR280" s="302"/>
    </row>
    <row r="281" hidden="1">
      <c r="A281" s="301" t="s">
        <v>6269</v>
      </c>
      <c r="B281" s="357" t="s">
        <v>6270</v>
      </c>
      <c r="C281" s="303" t="s">
        <v>6271</v>
      </c>
      <c r="D281" s="303" t="s">
        <v>6271</v>
      </c>
      <c r="E281" s="303" t="s">
        <v>6272</v>
      </c>
      <c r="F281" s="305" t="s">
        <v>144</v>
      </c>
      <c r="G281" s="317" t="s">
        <v>145</v>
      </c>
      <c r="H281" s="305" t="s">
        <v>34</v>
      </c>
      <c r="I281" s="305" t="s">
        <v>108</v>
      </c>
      <c r="J281" s="301" t="s">
        <v>6273</v>
      </c>
      <c r="K281" s="309"/>
      <c r="L281" s="310" t="b">
        <v>1</v>
      </c>
      <c r="M281" s="311" t="b">
        <v>1</v>
      </c>
      <c r="N281" s="316" t="b">
        <v>0</v>
      </c>
      <c r="O281" s="311" t="b">
        <v>0</v>
      </c>
      <c r="P281" s="302"/>
      <c r="Q281" s="309" t="str">
        <f t="array" ref="Q281">IFERROR(INDEX('印量調查區'!G:G, MATCH(A281, '印量調查區'!A:A, 0)), "")</f>
        <v/>
      </c>
      <c r="R281" s="319" t="s">
        <v>6274</v>
      </c>
      <c r="S281" s="304"/>
      <c r="T281" s="304"/>
      <c r="U281" s="304"/>
      <c r="V281" s="319" t="s">
        <v>6275</v>
      </c>
      <c r="W281" s="304"/>
      <c r="X281" s="304"/>
      <c r="Y281" s="319" t="s">
        <v>3211</v>
      </c>
      <c r="Z281" s="319" t="s">
        <v>6277</v>
      </c>
      <c r="AA281" s="304"/>
      <c r="AB281" s="304"/>
      <c r="AC281" s="304"/>
      <c r="AD281" s="304"/>
      <c r="AE281" s="304"/>
      <c r="AF281" s="319" t="s">
        <v>3220</v>
      </c>
      <c r="AG281" s="304"/>
      <c r="AH281" s="304"/>
      <c r="AI281" s="304"/>
      <c r="AJ281" s="304"/>
      <c r="AK281" s="319" t="s">
        <v>3225</v>
      </c>
      <c r="AL281" s="304"/>
      <c r="AM281" s="302"/>
      <c r="AN281" s="314" t="s">
        <v>6278</v>
      </c>
      <c r="AO281" s="314" t="s">
        <v>3229</v>
      </c>
      <c r="AP281" s="302"/>
      <c r="AQ281" s="302" t="str">
        <f>IFERROR(__xludf.DUMMYFUNCTION("IF(IFERROR(VLOOKUP(A281, IMPORTRANGE(""https://docs.google.com/spreadsheets/d/1eazy315Oas8TkAoTsdzUl6gNf3VsnwZeSo-bRfkZzOs"", ""工作表1!A:B""), 2, FALSE), """") &lt;&gt; """", ""有縮圖"", ""無縮圖"")"),"無縮圖")</f>
        <v>無縮圖</v>
      </c>
      <c r="AR281" s="302"/>
    </row>
    <row r="282">
      <c r="A282" s="301" t="s">
        <v>6279</v>
      </c>
      <c r="B282" s="304" t="s">
        <v>6280</v>
      </c>
      <c r="C282" s="303" t="s">
        <v>3235</v>
      </c>
      <c r="D282" s="303" t="s">
        <v>2566</v>
      </c>
      <c r="E282" s="304"/>
      <c r="F282" s="304" t="s">
        <v>144</v>
      </c>
      <c r="G282" s="317" t="s">
        <v>145</v>
      </c>
      <c r="H282" s="305" t="s">
        <v>35</v>
      </c>
      <c r="I282" s="305" t="s">
        <v>108</v>
      </c>
      <c r="J282" s="301" t="s">
        <v>6281</v>
      </c>
      <c r="K282" s="309"/>
      <c r="L282" s="310" t="b">
        <v>1</v>
      </c>
      <c r="M282" s="311" t="b">
        <v>1</v>
      </c>
      <c r="N282" s="311" t="b">
        <v>0</v>
      </c>
      <c r="O282" s="311" t="b">
        <v>0</v>
      </c>
      <c r="P282" s="313" t="s">
        <v>410</v>
      </c>
      <c r="Q282" s="309" t="str">
        <f t="array" ref="Q282">IFERROR(INDEX('印量調查區'!G:G, MATCH(A282, '印量調查區'!A:A, 0)), "")</f>
        <v/>
      </c>
      <c r="R282" s="286" t="s">
        <v>6282</v>
      </c>
      <c r="S282" s="286" t="s">
        <v>6283</v>
      </c>
      <c r="T282" s="304"/>
      <c r="U282" s="304"/>
      <c r="V282" s="286" t="s">
        <v>3598</v>
      </c>
      <c r="W282" s="286" t="s">
        <v>3579</v>
      </c>
      <c r="X282" s="304"/>
      <c r="Y282" s="286" t="s">
        <v>6285</v>
      </c>
      <c r="Z282" s="304"/>
      <c r="AA282" s="304"/>
      <c r="AB282" s="286" t="s">
        <v>6287</v>
      </c>
      <c r="AC282" s="304"/>
      <c r="AD282" s="304"/>
      <c r="AE282" s="304"/>
      <c r="AF282" s="304"/>
      <c r="AG282" s="304"/>
      <c r="AH282" s="304"/>
      <c r="AI282" s="304"/>
      <c r="AJ282" s="304"/>
      <c r="AK282" s="304"/>
      <c r="AL282" s="304"/>
      <c r="AM282" s="314" t="s">
        <v>6288</v>
      </c>
      <c r="AN282" s="314" t="s">
        <v>6289</v>
      </c>
      <c r="AO282" s="302"/>
      <c r="AP282" s="302"/>
      <c r="AQ282" s="302" t="str">
        <f>IFERROR(__xludf.DUMMYFUNCTION("IF(IFERROR(VLOOKUP(A282, IMPORTRANGE(""https://docs.google.com/spreadsheets/d/1eazy315Oas8TkAoTsdzUl6gNf3VsnwZeSo-bRfkZzOs"", ""工作表1!A:B""), 2, FALSE), """") &lt;&gt; """", ""有縮圖"", ""無縮圖"")"),"有縮圖")</f>
        <v>有縮圖</v>
      </c>
      <c r="AR282" s="314" t="s">
        <v>6291</v>
      </c>
    </row>
    <row r="283">
      <c r="A283" s="301" t="s">
        <v>1213</v>
      </c>
      <c r="B283" s="301" t="s">
        <v>3937</v>
      </c>
      <c r="C283" s="303" t="s">
        <v>2236</v>
      </c>
      <c r="D283" s="304"/>
      <c r="E283" s="303" t="s">
        <v>3014</v>
      </c>
      <c r="F283" s="305" t="s">
        <v>144</v>
      </c>
      <c r="G283" s="110" t="s">
        <v>145</v>
      </c>
      <c r="H283" s="305" t="s">
        <v>35</v>
      </c>
      <c r="I283" s="305" t="s">
        <v>3325</v>
      </c>
      <c r="J283" s="301" t="s">
        <v>6292</v>
      </c>
      <c r="K283" s="323" t="s">
        <v>6293</v>
      </c>
      <c r="L283" s="310" t="b">
        <v>1</v>
      </c>
      <c r="M283" s="311" t="b">
        <v>1</v>
      </c>
      <c r="N283" s="316" t="b">
        <v>0</v>
      </c>
      <c r="O283" s="311" t="b">
        <v>0</v>
      </c>
      <c r="P283" s="302"/>
      <c r="Q283" s="309" t="str">
        <f t="array" ref="Q283">IFERROR(INDEX('印量調查區'!G:G, MATCH(A283, '印量調查區'!A:A, 0)), "")</f>
        <v/>
      </c>
      <c r="R283" s="313" t="s">
        <v>3941</v>
      </c>
      <c r="S283" s="302"/>
      <c r="T283" s="302"/>
      <c r="U283" s="302"/>
      <c r="V283" s="313" t="s">
        <v>3943</v>
      </c>
      <c r="W283" s="302"/>
      <c r="X283" s="313" t="s">
        <v>3945</v>
      </c>
      <c r="Y283" s="313" t="s">
        <v>3947</v>
      </c>
      <c r="Z283" s="302"/>
      <c r="AA283" s="302"/>
      <c r="AB283" s="302"/>
      <c r="AC283" s="302"/>
      <c r="AD283" s="302"/>
      <c r="AE283" s="302"/>
      <c r="AF283" s="302"/>
      <c r="AG283" s="302"/>
      <c r="AH283" s="302"/>
      <c r="AI283" s="302"/>
      <c r="AJ283" s="302"/>
      <c r="AK283" s="302"/>
      <c r="AL283" s="302"/>
      <c r="AM283" s="302"/>
      <c r="AN283" s="314" t="s">
        <v>6295</v>
      </c>
      <c r="AO283" s="302"/>
      <c r="AP283" s="302"/>
      <c r="AQ283" s="302" t="str">
        <f>IFERROR(__xludf.DUMMYFUNCTION("IF(IFERROR(VLOOKUP(A283, IMPORTRANGE(""https://docs.google.com/spreadsheets/d/1eazy315Oas8TkAoTsdzUl6gNf3VsnwZeSo-bRfkZzOs"", ""工作表1!A:B""), 2, FALSE), """") &lt;&gt; """", ""有縮圖"", ""無縮圖"")"),"無縮圖")</f>
        <v>無縮圖</v>
      </c>
      <c r="AR283" s="302"/>
    </row>
    <row r="284" hidden="1">
      <c r="A284" s="301" t="s">
        <v>6297</v>
      </c>
      <c r="B284" s="301" t="s">
        <v>3962</v>
      </c>
      <c r="C284" s="304"/>
      <c r="D284" s="303" t="s">
        <v>3212</v>
      </c>
      <c r="E284" s="304"/>
      <c r="F284" s="305" t="s">
        <v>144</v>
      </c>
      <c r="G284" s="317" t="s">
        <v>145</v>
      </c>
      <c r="H284" s="302"/>
      <c r="I284" s="305" t="s">
        <v>108</v>
      </c>
      <c r="J284" s="302"/>
      <c r="K284" s="309"/>
      <c r="L284" s="310" t="b">
        <v>1</v>
      </c>
      <c r="M284" s="311" t="b">
        <v>1</v>
      </c>
      <c r="N284" s="316" t="b">
        <v>0</v>
      </c>
      <c r="O284" s="316" t="b">
        <v>0</v>
      </c>
      <c r="P284" s="302"/>
      <c r="Q284" s="309" t="str">
        <f t="array" ref="Q284">IFERROR(INDEX('印量調查區'!G:G, MATCH(A284, '印量調查區'!A:A, 0)), "")</f>
        <v/>
      </c>
      <c r="R284" s="313" t="s">
        <v>3965</v>
      </c>
      <c r="S284" s="313" t="s">
        <v>3967</v>
      </c>
      <c r="T284" s="302"/>
      <c r="U284" s="302"/>
      <c r="V284" s="313" t="s">
        <v>3970</v>
      </c>
      <c r="W284" s="302"/>
      <c r="X284" s="313" t="s">
        <v>3974</v>
      </c>
      <c r="Y284" s="313" t="s">
        <v>3976</v>
      </c>
      <c r="Z284" s="302"/>
      <c r="AA284" s="302"/>
      <c r="AB284" s="302"/>
      <c r="AC284" s="302"/>
      <c r="AD284" s="302"/>
      <c r="AE284" s="302"/>
      <c r="AF284" s="302"/>
      <c r="AG284" s="302"/>
      <c r="AH284" s="302"/>
      <c r="AI284" s="302"/>
      <c r="AJ284" s="302"/>
      <c r="AK284" s="302"/>
      <c r="AL284" s="302"/>
      <c r="AM284" s="302"/>
      <c r="AN284" s="302"/>
      <c r="AO284" s="302"/>
      <c r="AP284" s="302"/>
      <c r="AQ284" s="302" t="str">
        <f>IFERROR(__xludf.DUMMYFUNCTION("IF(IFERROR(VLOOKUP(A284, IMPORTRANGE(""https://docs.google.com/spreadsheets/d/1eazy315Oas8TkAoTsdzUl6gNf3VsnwZeSo-bRfkZzOs"", ""工作表1!A:B""), 2, FALSE), """") &lt;&gt; """", ""有縮圖"", ""無縮圖"")"),"有縮圖")</f>
        <v>有縮圖</v>
      </c>
      <c r="AR284" s="302"/>
    </row>
    <row r="285" hidden="1">
      <c r="A285" s="301" t="s">
        <v>1227</v>
      </c>
      <c r="B285" s="302"/>
      <c r="C285" s="304"/>
      <c r="D285" s="303" t="s">
        <v>2598</v>
      </c>
      <c r="E285" s="303" t="s">
        <v>6298</v>
      </c>
      <c r="F285" s="305" t="s">
        <v>144</v>
      </c>
      <c r="G285" s="317" t="s">
        <v>145</v>
      </c>
      <c r="H285" s="302"/>
      <c r="I285" s="305" t="s">
        <v>108</v>
      </c>
      <c r="J285" s="302"/>
      <c r="K285" s="309"/>
      <c r="L285" s="310" t="b">
        <v>1</v>
      </c>
      <c r="M285" s="311" t="b">
        <v>1</v>
      </c>
      <c r="N285" s="316" t="b">
        <v>1</v>
      </c>
      <c r="O285" s="316" t="b">
        <v>1</v>
      </c>
      <c r="P285" s="302"/>
      <c r="Q285" s="309" t="str">
        <f t="array" ref="Q285">IFERROR(INDEX('印量調查區'!G:G, MATCH(A285, '印量調查區'!A:A, 0)), "")</f>
        <v/>
      </c>
      <c r="R285" s="313" t="s">
        <v>4078</v>
      </c>
      <c r="S285" s="313" t="s">
        <v>2872</v>
      </c>
      <c r="T285" s="313" t="s">
        <v>4080</v>
      </c>
      <c r="U285" s="302"/>
      <c r="V285" s="302"/>
      <c r="W285" s="313" t="s">
        <v>4083</v>
      </c>
      <c r="X285" s="302"/>
      <c r="Y285" s="313" t="s">
        <v>4084</v>
      </c>
      <c r="Z285" s="302"/>
      <c r="AA285" s="302"/>
      <c r="AB285" s="302"/>
      <c r="AC285" s="302"/>
      <c r="AD285" s="302"/>
      <c r="AE285" s="313" t="s">
        <v>126</v>
      </c>
      <c r="AF285" s="313" t="s">
        <v>127</v>
      </c>
      <c r="AG285" s="302"/>
      <c r="AH285" s="313" t="s">
        <v>129</v>
      </c>
      <c r="AI285" s="313" t="s">
        <v>130</v>
      </c>
      <c r="AJ285" s="302"/>
      <c r="AK285" s="302"/>
      <c r="AL285" s="302"/>
      <c r="AM285" s="302"/>
      <c r="AN285" s="302"/>
      <c r="AO285" s="302"/>
      <c r="AP285" s="302"/>
      <c r="AQ285" s="302" t="str">
        <f>IFERROR(__xludf.DUMMYFUNCTION("IF(IFERROR(VLOOKUP(A285, IMPORTRANGE(""https://docs.google.com/spreadsheets/d/1eazy315Oas8TkAoTsdzUl6gNf3VsnwZeSo-bRfkZzOs"", ""工作表1!A:B""), 2, FALSE), """") &lt;&gt; """", ""有縮圖"", ""無縮圖"")"),"無縮圖")</f>
        <v>無縮圖</v>
      </c>
      <c r="AR285" s="302"/>
    </row>
    <row r="286" hidden="1">
      <c r="A286" s="301" t="s">
        <v>6300</v>
      </c>
      <c r="B286" s="302"/>
      <c r="C286" s="304"/>
      <c r="D286" s="304"/>
      <c r="E286" s="303" t="s">
        <v>316</v>
      </c>
      <c r="F286" s="305" t="s">
        <v>144</v>
      </c>
      <c r="G286" s="317" t="s">
        <v>145</v>
      </c>
      <c r="H286" s="302"/>
      <c r="I286" s="305" t="s">
        <v>108</v>
      </c>
      <c r="J286" s="302"/>
      <c r="K286" s="309"/>
      <c r="L286" s="310" t="b">
        <v>1</v>
      </c>
      <c r="M286" s="311" t="b">
        <v>1</v>
      </c>
      <c r="N286" s="316" t="b">
        <v>1</v>
      </c>
      <c r="O286" s="316" t="b">
        <v>1</v>
      </c>
      <c r="P286" s="302"/>
      <c r="Q286" s="309" t="str">
        <f t="array" ref="Q286">IFERROR(INDEX('印量調查區'!G:G, MATCH(A286, '印量調查區'!A:A, 0)), "")</f>
        <v/>
      </c>
      <c r="R286" s="313" t="s">
        <v>4223</v>
      </c>
      <c r="S286" s="302"/>
      <c r="T286" s="302"/>
      <c r="U286" s="302"/>
      <c r="V286" s="313" t="s">
        <v>4224</v>
      </c>
      <c r="W286" s="302"/>
      <c r="X286" s="313" t="s">
        <v>4226</v>
      </c>
      <c r="Y286" s="302"/>
      <c r="Z286" s="302"/>
      <c r="AA286" s="302"/>
      <c r="AB286" s="302"/>
      <c r="AC286" s="302"/>
      <c r="AD286" s="302"/>
      <c r="AE286" s="302"/>
      <c r="AF286" s="302"/>
      <c r="AG286" s="302"/>
      <c r="AH286" s="302"/>
      <c r="AI286" s="302"/>
      <c r="AJ286" s="302"/>
      <c r="AK286" s="302"/>
      <c r="AL286" s="302"/>
      <c r="AM286" s="302"/>
      <c r="AN286" s="302"/>
      <c r="AO286" s="302"/>
      <c r="AP286" s="302"/>
      <c r="AQ286" s="302" t="str">
        <f>IFERROR(__xludf.DUMMYFUNCTION("IF(IFERROR(VLOOKUP(A286, IMPORTRANGE(""https://docs.google.com/spreadsheets/d/1eazy315Oas8TkAoTsdzUl6gNf3VsnwZeSo-bRfkZzOs"", ""工作表1!A:B""), 2, FALSE), """") &lt;&gt; """", ""有縮圖"", ""無縮圖"")"),"無縮圖")</f>
        <v>無縮圖</v>
      </c>
      <c r="AR286" s="302"/>
    </row>
    <row r="287" hidden="1">
      <c r="A287" s="301" t="s">
        <v>1243</v>
      </c>
      <c r="B287" s="301" t="s">
        <v>4303</v>
      </c>
      <c r="C287" s="303" t="s">
        <v>6304</v>
      </c>
      <c r="D287" s="304"/>
      <c r="E287" s="303" t="s">
        <v>3267</v>
      </c>
      <c r="F287" s="305" t="s">
        <v>144</v>
      </c>
      <c r="G287" s="317" t="s">
        <v>145</v>
      </c>
      <c r="H287" s="302"/>
      <c r="I287" s="305" t="s">
        <v>108</v>
      </c>
      <c r="J287" s="302"/>
      <c r="K287" s="309"/>
      <c r="L287" s="310" t="b">
        <v>1</v>
      </c>
      <c r="M287" s="311" t="b">
        <v>1</v>
      </c>
      <c r="N287" s="316" t="b">
        <v>1</v>
      </c>
      <c r="O287" s="316" t="b">
        <v>1</v>
      </c>
      <c r="P287" s="302"/>
      <c r="Q287" s="309" t="str">
        <f t="array" ref="Q287">IFERROR(INDEX('印量調查區'!G:G, MATCH(A287, '印量調查區'!A:A, 0)), "")</f>
        <v/>
      </c>
      <c r="R287" s="313" t="s">
        <v>4308</v>
      </c>
      <c r="S287" s="302"/>
      <c r="T287" s="302"/>
      <c r="U287" s="302"/>
      <c r="V287" s="302"/>
      <c r="W287" s="302"/>
      <c r="X287" s="313" t="s">
        <v>4310</v>
      </c>
      <c r="Y287" s="302"/>
      <c r="Z287" s="302"/>
      <c r="AA287" s="302"/>
      <c r="AB287" s="302"/>
      <c r="AC287" s="302"/>
      <c r="AD287" s="302"/>
      <c r="AE287" s="302"/>
      <c r="AF287" s="302"/>
      <c r="AG287" s="302"/>
      <c r="AH287" s="302"/>
      <c r="AI287" s="302"/>
      <c r="AJ287" s="302"/>
      <c r="AK287" s="302"/>
      <c r="AL287" s="302"/>
      <c r="AM287" s="302"/>
      <c r="AN287" s="302"/>
      <c r="AO287" s="302"/>
      <c r="AP287" s="302"/>
      <c r="AQ287" s="302" t="str">
        <f>IFERROR(__xludf.DUMMYFUNCTION("IF(IFERROR(VLOOKUP(A287, IMPORTRANGE(""https://docs.google.com/spreadsheets/d/1eazy315Oas8TkAoTsdzUl6gNf3VsnwZeSo-bRfkZzOs"", ""工作表1!A:B""), 2, FALSE), """") &lt;&gt; """", ""有縮圖"", ""無縮圖"")"),"有縮圖")</f>
        <v>有縮圖</v>
      </c>
      <c r="AR287" s="302"/>
    </row>
    <row r="288">
      <c r="A288" s="301" t="s">
        <v>1251</v>
      </c>
      <c r="B288" s="301" t="s">
        <v>4412</v>
      </c>
      <c r="C288" s="304"/>
      <c r="D288" s="303" t="s">
        <v>6307</v>
      </c>
      <c r="E288" s="303" t="s">
        <v>6308</v>
      </c>
      <c r="F288" s="305" t="s">
        <v>144</v>
      </c>
      <c r="G288" s="317" t="s">
        <v>145</v>
      </c>
      <c r="H288" s="305" t="s">
        <v>35</v>
      </c>
      <c r="I288" s="305" t="s">
        <v>108</v>
      </c>
      <c r="J288" s="301" t="s">
        <v>6309</v>
      </c>
      <c r="K288" s="309"/>
      <c r="L288" s="310" t="b">
        <v>1</v>
      </c>
      <c r="M288" s="311" t="b">
        <v>1</v>
      </c>
      <c r="N288" s="311" t="b">
        <v>0</v>
      </c>
      <c r="O288" s="311" t="b">
        <v>0</v>
      </c>
      <c r="P288" s="302"/>
      <c r="Q288" s="309" t="str">
        <f t="array" ref="Q288">IFERROR(INDEX('印量調查區'!G:G, MATCH(A288, '印量調查區'!A:A, 0)), "")</f>
        <v/>
      </c>
      <c r="R288" s="302"/>
      <c r="S288" s="302"/>
      <c r="T288" s="302"/>
      <c r="U288" s="302"/>
      <c r="V288" s="313" t="s">
        <v>4416</v>
      </c>
      <c r="W288" s="302"/>
      <c r="X288" s="313" t="s">
        <v>4418</v>
      </c>
      <c r="Y288" s="313" t="s">
        <v>4419</v>
      </c>
      <c r="Z288" s="302"/>
      <c r="AA288" s="313" t="s">
        <v>4421</v>
      </c>
      <c r="AB288" s="302"/>
      <c r="AC288" s="302"/>
      <c r="AD288" s="302"/>
      <c r="AE288" s="302"/>
      <c r="AF288" s="302"/>
      <c r="AG288" s="302"/>
      <c r="AH288" s="302"/>
      <c r="AI288" s="302"/>
      <c r="AJ288" s="302"/>
      <c r="AK288" s="302"/>
      <c r="AL288" s="302"/>
      <c r="AM288" s="314" t="s">
        <v>6311</v>
      </c>
      <c r="AN288" s="314" t="s">
        <v>6312</v>
      </c>
      <c r="AO288" s="314" t="s">
        <v>6313</v>
      </c>
      <c r="AP288" s="302"/>
      <c r="AQ288" s="302" t="str">
        <f>IFERROR(__xludf.DUMMYFUNCTION("IF(IFERROR(VLOOKUP(A288, IMPORTRANGE(""https://docs.google.com/spreadsheets/d/1eazy315Oas8TkAoTsdzUl6gNf3VsnwZeSo-bRfkZzOs"", ""工作表1!A:B""), 2, FALSE), """") &lt;&gt; """", ""有縮圖"", ""無縮圖"")"),"有縮圖")</f>
        <v>有縮圖</v>
      </c>
      <c r="AR288" s="314" t="s">
        <v>6311</v>
      </c>
    </row>
    <row r="289">
      <c r="A289" s="301" t="s">
        <v>6314</v>
      </c>
      <c r="B289" s="301" t="s">
        <v>6315</v>
      </c>
      <c r="C289" s="303" t="s">
        <v>2504</v>
      </c>
      <c r="D289" s="303" t="s">
        <v>2504</v>
      </c>
      <c r="E289" s="304"/>
      <c r="F289" s="305" t="s">
        <v>144</v>
      </c>
      <c r="G289" s="317" t="s">
        <v>145</v>
      </c>
      <c r="H289" s="305" t="s">
        <v>35</v>
      </c>
      <c r="I289" s="305" t="s">
        <v>367</v>
      </c>
      <c r="J289" s="301" t="s">
        <v>6317</v>
      </c>
      <c r="K289" s="309"/>
      <c r="L289" s="310" t="b">
        <v>1</v>
      </c>
      <c r="M289" s="311" t="b">
        <v>1</v>
      </c>
      <c r="N289" s="311" t="b">
        <v>1</v>
      </c>
      <c r="O289" s="311" t="b">
        <v>1</v>
      </c>
      <c r="P289" s="302"/>
      <c r="Q289" s="309" t="str">
        <f t="array" ref="Q289">IFERROR(INDEX('印量調查區'!G:G, MATCH(A289, '印量調查區'!A:A, 0)), "")</f>
        <v/>
      </c>
      <c r="R289" s="314" t="s">
        <v>6318</v>
      </c>
      <c r="S289" s="302"/>
      <c r="T289" s="313" t="s">
        <v>6320</v>
      </c>
      <c r="U289" s="302"/>
      <c r="V289" s="313" t="s">
        <v>6321</v>
      </c>
      <c r="W289" s="313" t="s">
        <v>6322</v>
      </c>
      <c r="X289" s="313" t="s">
        <v>4457</v>
      </c>
      <c r="Y289" s="313" t="s">
        <v>4460</v>
      </c>
      <c r="Z289" s="313" t="s">
        <v>6324</v>
      </c>
      <c r="AA289" s="302"/>
      <c r="AB289" s="302"/>
      <c r="AC289" s="302"/>
      <c r="AD289" s="313" t="s">
        <v>6325</v>
      </c>
      <c r="AE289" s="302"/>
      <c r="AF289" s="313" t="s">
        <v>6326</v>
      </c>
      <c r="AG289" s="302"/>
      <c r="AH289" s="302"/>
      <c r="AI289" s="302"/>
      <c r="AJ289" s="302"/>
      <c r="AK289" s="313" t="s">
        <v>6327</v>
      </c>
      <c r="AL289" s="302"/>
      <c r="AM289" s="314" t="s">
        <v>6328</v>
      </c>
      <c r="AN289" s="314" t="s">
        <v>6329</v>
      </c>
      <c r="AO289" s="314" t="s">
        <v>6330</v>
      </c>
      <c r="AP289" s="302"/>
      <c r="AQ289" s="302" t="str">
        <f>IFERROR(__xludf.DUMMYFUNCTION("IF(IFERROR(VLOOKUP(A289, IMPORTRANGE(""https://docs.google.com/spreadsheets/d/1eazy315Oas8TkAoTsdzUl6gNf3VsnwZeSo-bRfkZzOs"", ""工作表1!A:B""), 2, FALSE), """") &lt;&gt; """", ""有縮圖"", ""無縮圖"")"),"有縮圖")</f>
        <v>有縮圖</v>
      </c>
      <c r="AR289" s="302"/>
    </row>
    <row r="290" hidden="1">
      <c r="A290" s="301" t="s">
        <v>1269</v>
      </c>
      <c r="B290" s="301" t="s">
        <v>4664</v>
      </c>
      <c r="C290" s="304"/>
      <c r="D290" s="303" t="s">
        <v>6331</v>
      </c>
      <c r="E290" s="303" t="s">
        <v>6331</v>
      </c>
      <c r="F290" s="305" t="s">
        <v>144</v>
      </c>
      <c r="G290" s="317" t="s">
        <v>145</v>
      </c>
      <c r="H290" s="302"/>
      <c r="I290" s="305" t="s">
        <v>108</v>
      </c>
      <c r="J290" s="301" t="s">
        <v>6333</v>
      </c>
      <c r="K290" s="309"/>
      <c r="L290" s="310" t="b">
        <v>1</v>
      </c>
      <c r="M290" s="311" t="b">
        <v>1</v>
      </c>
      <c r="N290" s="311" t="b">
        <v>1</v>
      </c>
      <c r="O290" s="311" t="b">
        <v>1</v>
      </c>
      <c r="P290" s="302"/>
      <c r="Q290" s="309" t="str">
        <f t="array" ref="Q290">IFERROR(INDEX('印量調查區'!G:G, MATCH(A290, '印量調查區'!A:A, 0)), "")</f>
        <v/>
      </c>
      <c r="R290" s="302"/>
      <c r="S290" s="302"/>
      <c r="T290" s="302"/>
      <c r="U290" s="302"/>
      <c r="V290" s="313" t="s">
        <v>4668</v>
      </c>
      <c r="W290" s="302"/>
      <c r="X290" s="313" t="s">
        <v>4673</v>
      </c>
      <c r="Y290" s="313" t="s">
        <v>4675</v>
      </c>
      <c r="Z290" s="302"/>
      <c r="AA290" s="302"/>
      <c r="AB290" s="302"/>
      <c r="AC290" s="302"/>
      <c r="AD290" s="302"/>
      <c r="AE290" s="302"/>
      <c r="AF290" s="302"/>
      <c r="AG290" s="302"/>
      <c r="AH290" s="302"/>
      <c r="AI290" s="302"/>
      <c r="AJ290" s="302"/>
      <c r="AK290" s="302"/>
      <c r="AL290" s="302"/>
      <c r="AM290" s="314" t="s">
        <v>6334</v>
      </c>
      <c r="AN290" s="314" t="s">
        <v>6335</v>
      </c>
      <c r="AO290" s="302"/>
      <c r="AP290" s="302"/>
      <c r="AQ290" s="302" t="str">
        <f>IFERROR(__xludf.DUMMYFUNCTION("IF(IFERROR(VLOOKUP(A290, IMPORTRANGE(""https://docs.google.com/spreadsheets/d/1eazy315Oas8TkAoTsdzUl6gNf3VsnwZeSo-bRfkZzOs"", ""工作表1!A:B""), 2, FALSE), """") &lt;&gt; """", ""有縮圖"", ""無縮圖"")"),"無縮圖")</f>
        <v>無縮圖</v>
      </c>
      <c r="AR290" s="314" t="s">
        <v>6336</v>
      </c>
    </row>
    <row r="291" hidden="1">
      <c r="A291" s="301" t="s">
        <v>6337</v>
      </c>
      <c r="B291" s="301" t="s">
        <v>6338</v>
      </c>
      <c r="C291" s="304"/>
      <c r="D291" s="304"/>
      <c r="E291" s="303" t="s">
        <v>3212</v>
      </c>
      <c r="F291" s="305" t="s">
        <v>144</v>
      </c>
      <c r="G291" s="317" t="s">
        <v>145</v>
      </c>
      <c r="H291" s="302"/>
      <c r="I291" s="305" t="s">
        <v>108</v>
      </c>
      <c r="J291" s="302"/>
      <c r="K291" s="309"/>
      <c r="L291" s="310" t="b">
        <v>1</v>
      </c>
      <c r="M291" s="311" t="b">
        <v>1</v>
      </c>
      <c r="N291" s="316" t="b">
        <v>0</v>
      </c>
      <c r="O291" s="316" t="b">
        <v>1</v>
      </c>
      <c r="P291" s="302"/>
      <c r="Q291" s="309" t="str">
        <f t="array" ref="Q291">IFERROR(INDEX('印量調查區'!G:G, MATCH(A291, '印量調查區'!A:A, 0)), "")</f>
        <v/>
      </c>
      <c r="R291" s="313" t="s">
        <v>6339</v>
      </c>
      <c r="S291" s="302"/>
      <c r="T291" s="302"/>
      <c r="U291" s="302"/>
      <c r="V291" s="313" t="s">
        <v>6340</v>
      </c>
      <c r="W291" s="302"/>
      <c r="X291" s="302"/>
      <c r="Y291" s="313" t="s">
        <v>6341</v>
      </c>
      <c r="Z291" s="302"/>
      <c r="AA291" s="302"/>
      <c r="AB291" s="302"/>
      <c r="AC291" s="302"/>
      <c r="AD291" s="302"/>
      <c r="AE291" s="302"/>
      <c r="AF291" s="302"/>
      <c r="AG291" s="302"/>
      <c r="AH291" s="302"/>
      <c r="AI291" s="302"/>
      <c r="AJ291" s="302"/>
      <c r="AK291" s="313" t="s">
        <v>6342</v>
      </c>
      <c r="AL291" s="302"/>
      <c r="AM291" s="302"/>
      <c r="AN291" s="302"/>
      <c r="AO291" s="302"/>
      <c r="AP291" s="302"/>
      <c r="AQ291" s="302" t="str">
        <f>IFERROR(__xludf.DUMMYFUNCTION("IF(IFERROR(VLOOKUP(A291, IMPORTRANGE(""https://docs.google.com/spreadsheets/d/1eazy315Oas8TkAoTsdzUl6gNf3VsnwZeSo-bRfkZzOs"", ""工作表1!A:B""), 2, FALSE), """") &lt;&gt; """", ""有縮圖"", ""無縮圖"")"),"有縮圖")</f>
        <v>有縮圖</v>
      </c>
      <c r="AR291" s="302"/>
    </row>
    <row r="292">
      <c r="A292" s="301" t="s">
        <v>6343</v>
      </c>
      <c r="B292" s="301" t="s">
        <v>6344</v>
      </c>
      <c r="C292" s="303" t="s">
        <v>6345</v>
      </c>
      <c r="D292" s="304"/>
      <c r="E292" s="303" t="s">
        <v>2230</v>
      </c>
      <c r="F292" s="305" t="s">
        <v>144</v>
      </c>
      <c r="G292" s="110" t="s">
        <v>145</v>
      </c>
      <c r="H292" s="305" t="s">
        <v>35</v>
      </c>
      <c r="I292" s="305" t="s">
        <v>3325</v>
      </c>
      <c r="J292" s="301" t="s">
        <v>6346</v>
      </c>
      <c r="K292" s="309"/>
      <c r="L292" s="310" t="b">
        <v>1</v>
      </c>
      <c r="M292" s="311" t="b">
        <v>1</v>
      </c>
      <c r="N292" s="311" t="b">
        <v>0</v>
      </c>
      <c r="O292" s="311" t="b">
        <v>1</v>
      </c>
      <c r="P292" s="302"/>
      <c r="Q292" s="309" t="str">
        <f t="array" ref="Q292">IFERROR(INDEX('印量調查區'!G:G, MATCH(A292, '印量調查區'!A:A, 0)), "")</f>
        <v/>
      </c>
      <c r="R292" s="302"/>
      <c r="S292" s="302"/>
      <c r="T292" s="302"/>
      <c r="U292" s="302"/>
      <c r="V292" s="313" t="s">
        <v>6347</v>
      </c>
      <c r="W292" s="302"/>
      <c r="X292" s="313" t="s">
        <v>6348</v>
      </c>
      <c r="Y292" s="313" t="s">
        <v>6350</v>
      </c>
      <c r="Z292" s="302"/>
      <c r="AA292" s="302"/>
      <c r="AB292" s="302"/>
      <c r="AC292" s="302"/>
      <c r="AD292" s="302"/>
      <c r="AE292" s="302"/>
      <c r="AF292" s="302"/>
      <c r="AG292" s="302"/>
      <c r="AH292" s="302"/>
      <c r="AI292" s="302"/>
      <c r="AJ292" s="302"/>
      <c r="AK292" s="302"/>
      <c r="AL292" s="302"/>
      <c r="AM292" s="314" t="s">
        <v>6351</v>
      </c>
      <c r="AN292" s="314" t="s">
        <v>6352</v>
      </c>
      <c r="AO292" s="314" t="s">
        <v>6353</v>
      </c>
      <c r="AP292" s="302"/>
      <c r="AQ292" s="302" t="str">
        <f>IFERROR(__xludf.DUMMYFUNCTION("IF(IFERROR(VLOOKUP(A292, IMPORTRANGE(""https://docs.google.com/spreadsheets/d/1eazy315Oas8TkAoTsdzUl6gNf3VsnwZeSo-bRfkZzOs"", ""工作表1!A:B""), 2, FALSE), """") &lt;&gt; """", ""有縮圖"", ""無縮圖"")"),"有縮圖")</f>
        <v>有縮圖</v>
      </c>
      <c r="AR292" s="302"/>
    </row>
    <row r="293">
      <c r="A293" s="301" t="s">
        <v>1293</v>
      </c>
      <c r="B293" s="301" t="s">
        <v>4938</v>
      </c>
      <c r="C293" s="303" t="s">
        <v>2529</v>
      </c>
      <c r="D293" s="303" t="s">
        <v>3213</v>
      </c>
      <c r="E293" s="304"/>
      <c r="F293" s="305" t="s">
        <v>144</v>
      </c>
      <c r="G293" s="317" t="s">
        <v>145</v>
      </c>
      <c r="H293" s="305" t="s">
        <v>35</v>
      </c>
      <c r="I293" s="305" t="s">
        <v>108</v>
      </c>
      <c r="J293" s="301" t="s">
        <v>6354</v>
      </c>
      <c r="K293" s="309"/>
      <c r="L293" s="310" t="b">
        <v>1</v>
      </c>
      <c r="M293" s="311" t="b">
        <v>1</v>
      </c>
      <c r="N293" s="311" t="b">
        <v>0</v>
      </c>
      <c r="O293" s="311" t="b">
        <v>1</v>
      </c>
      <c r="P293" s="302"/>
      <c r="Q293" s="309" t="str">
        <f t="array" ref="Q293">IFERROR(INDEX('印量調查區'!G:G, MATCH(A293, '印量調查區'!A:A, 0)), "")</f>
        <v/>
      </c>
      <c r="R293" s="313" t="s">
        <v>4941</v>
      </c>
      <c r="S293" s="302"/>
      <c r="T293" s="302"/>
      <c r="U293" s="302"/>
      <c r="V293" s="313" t="s">
        <v>4943</v>
      </c>
      <c r="W293" s="302"/>
      <c r="X293" s="313" t="s">
        <v>4945</v>
      </c>
      <c r="Y293" s="313" t="s">
        <v>4947</v>
      </c>
      <c r="Z293" s="302"/>
      <c r="AA293" s="302"/>
      <c r="AB293" s="302"/>
      <c r="AC293" s="302"/>
      <c r="AD293" s="313" t="s">
        <v>4948</v>
      </c>
      <c r="AE293" s="302"/>
      <c r="AF293" s="302"/>
      <c r="AG293" s="302"/>
      <c r="AH293" s="302"/>
      <c r="AI293" s="313" t="s">
        <v>4951</v>
      </c>
      <c r="AJ293" s="302"/>
      <c r="AK293" s="302"/>
      <c r="AL293" s="302"/>
      <c r="AM293" s="314" t="s">
        <v>6355</v>
      </c>
      <c r="AN293" s="314" t="s">
        <v>6357</v>
      </c>
      <c r="AO293" s="302"/>
      <c r="AP293" s="302"/>
      <c r="AQ293" s="302" t="str">
        <f>IFERROR(__xludf.DUMMYFUNCTION("IF(IFERROR(VLOOKUP(A293, IMPORTRANGE(""https://docs.google.com/spreadsheets/d/1eazy315Oas8TkAoTsdzUl6gNf3VsnwZeSo-bRfkZzOs"", ""工作表1!A:B""), 2, FALSE), """") &lt;&gt; """", ""有縮圖"", ""無縮圖"")"),"有縮圖")</f>
        <v>有縮圖</v>
      </c>
      <c r="AR293" s="302"/>
    </row>
    <row r="294" hidden="1">
      <c r="A294" s="301" t="s">
        <v>1300</v>
      </c>
      <c r="B294" s="301" t="s">
        <v>4997</v>
      </c>
      <c r="C294" s="303" t="s">
        <v>2556</v>
      </c>
      <c r="D294" s="304"/>
      <c r="E294" s="303" t="s">
        <v>6261</v>
      </c>
      <c r="F294" s="305" t="s">
        <v>144</v>
      </c>
      <c r="G294" s="317" t="s">
        <v>145</v>
      </c>
      <c r="H294" s="305" t="s">
        <v>34</v>
      </c>
      <c r="I294" s="305" t="s">
        <v>108</v>
      </c>
      <c r="J294" s="301" t="s">
        <v>6358</v>
      </c>
      <c r="K294" s="309"/>
      <c r="L294" s="310" t="b">
        <v>1</v>
      </c>
      <c r="M294" s="311" t="b">
        <v>1</v>
      </c>
      <c r="N294" s="316" t="b">
        <v>1</v>
      </c>
      <c r="O294" s="311" t="b">
        <v>1</v>
      </c>
      <c r="P294" s="302"/>
      <c r="Q294" s="309" t="str">
        <f t="array" ref="Q294">IFERROR(INDEX('印量調查區'!G:G, MATCH(A294, '印量調查區'!A:A, 0)), "")</f>
        <v/>
      </c>
      <c r="R294" s="313" t="s">
        <v>5006</v>
      </c>
      <c r="S294" s="313" t="s">
        <v>5006</v>
      </c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  <c r="AD294" s="302"/>
      <c r="AE294" s="302"/>
      <c r="AF294" s="302"/>
      <c r="AG294" s="302"/>
      <c r="AH294" s="302"/>
      <c r="AI294" s="302"/>
      <c r="AJ294" s="302"/>
      <c r="AK294" s="302"/>
      <c r="AL294" s="302"/>
      <c r="AM294" s="302"/>
      <c r="AN294" s="314" t="s">
        <v>6359</v>
      </c>
      <c r="AO294" s="302"/>
      <c r="AP294" s="302"/>
      <c r="AQ294" s="302" t="str">
        <f>IFERROR(__xludf.DUMMYFUNCTION("IF(IFERROR(VLOOKUP(A294, IMPORTRANGE(""https://docs.google.com/spreadsheets/d/1eazy315Oas8TkAoTsdzUl6gNf3VsnwZeSo-bRfkZzOs"", ""工作表1!A:B""), 2, FALSE), """") &lt;&gt; """", ""有縮圖"", ""無縮圖"")"),"有縮圖")</f>
        <v>有縮圖</v>
      </c>
      <c r="AR294" s="302"/>
    </row>
    <row r="295">
      <c r="A295" s="301" t="s">
        <v>6361</v>
      </c>
      <c r="B295" s="301" t="s">
        <v>6362</v>
      </c>
      <c r="C295" s="303" t="s">
        <v>6363</v>
      </c>
      <c r="D295" s="303" t="s">
        <v>2332</v>
      </c>
      <c r="E295" s="304"/>
      <c r="F295" s="305" t="s">
        <v>144</v>
      </c>
      <c r="G295" s="110" t="s">
        <v>145</v>
      </c>
      <c r="H295" s="305" t="s">
        <v>35</v>
      </c>
      <c r="I295" s="305" t="s">
        <v>367</v>
      </c>
      <c r="J295" s="301" t="s">
        <v>6364</v>
      </c>
      <c r="K295" s="309"/>
      <c r="L295" s="310" t="b">
        <v>1</v>
      </c>
      <c r="M295" s="311" t="b">
        <v>1</v>
      </c>
      <c r="N295" s="316" t="b">
        <v>0</v>
      </c>
      <c r="O295" s="311" t="b">
        <v>0</v>
      </c>
      <c r="P295" s="302"/>
      <c r="Q295" s="309" t="str">
        <f t="array" ref="Q295">IFERROR(INDEX('印量調查區'!G:G, MATCH(A295, '印量調查區'!A:A, 0)), "")</f>
        <v/>
      </c>
      <c r="R295" s="302"/>
      <c r="S295" s="302"/>
      <c r="T295" s="302"/>
      <c r="U295" s="302"/>
      <c r="V295" s="302"/>
      <c r="W295" s="302"/>
      <c r="X295" s="314" t="s">
        <v>6366</v>
      </c>
      <c r="Y295" s="302"/>
      <c r="Z295" s="302"/>
      <c r="AA295" s="302"/>
      <c r="AB295" s="302"/>
      <c r="AC295" s="302"/>
      <c r="AD295" s="302"/>
      <c r="AE295" s="302"/>
      <c r="AF295" s="302"/>
      <c r="AG295" s="302"/>
      <c r="AH295" s="302"/>
      <c r="AI295" s="302"/>
      <c r="AJ295" s="302"/>
      <c r="AK295" s="302"/>
      <c r="AL295" s="302"/>
      <c r="AM295" s="302"/>
      <c r="AN295" s="314" t="s">
        <v>6368</v>
      </c>
      <c r="AO295" s="302"/>
      <c r="AP295" s="302"/>
      <c r="AQ295" s="302" t="str">
        <f>IFERROR(__xludf.DUMMYFUNCTION("IF(IFERROR(VLOOKUP(A295, IMPORTRANGE(""https://docs.google.com/spreadsheets/d/1eazy315Oas8TkAoTsdzUl6gNf3VsnwZeSo-bRfkZzOs"", ""工作表1!A:B""), 2, FALSE), """") &lt;&gt; """", ""有縮圖"", ""無縮圖"")"),"無縮圖")</f>
        <v>無縮圖</v>
      </c>
      <c r="AR295" s="302"/>
    </row>
    <row r="296" hidden="1">
      <c r="A296" s="301" t="s">
        <v>6369</v>
      </c>
      <c r="B296" s="301" t="s">
        <v>6370</v>
      </c>
      <c r="C296" s="304"/>
      <c r="D296" s="303" t="s">
        <v>6371</v>
      </c>
      <c r="E296" s="304"/>
      <c r="F296" s="305" t="s">
        <v>144</v>
      </c>
      <c r="G296" s="317" t="s">
        <v>145</v>
      </c>
      <c r="H296" s="302"/>
      <c r="I296" s="305" t="s">
        <v>108</v>
      </c>
      <c r="J296" s="301" t="s">
        <v>6372</v>
      </c>
      <c r="K296" s="309"/>
      <c r="L296" s="310" t="b">
        <v>1</v>
      </c>
      <c r="M296" s="311" t="b">
        <v>1</v>
      </c>
      <c r="N296" s="316" t="b">
        <v>1</v>
      </c>
      <c r="O296" s="311" t="b">
        <v>1</v>
      </c>
      <c r="P296" s="302"/>
      <c r="Q296" s="309" t="str">
        <f t="array" ref="Q296">IFERROR(INDEX('印量調查區'!G:G, MATCH(A296, '印量調查區'!A:A, 0)), "")</f>
        <v/>
      </c>
      <c r="R296" s="313" t="s">
        <v>6374</v>
      </c>
      <c r="S296" s="302"/>
      <c r="T296" s="302"/>
      <c r="U296" s="302"/>
      <c r="V296" s="313" t="s">
        <v>6375</v>
      </c>
      <c r="W296" s="302"/>
      <c r="X296" s="302"/>
      <c r="Y296" s="313" t="s">
        <v>6376</v>
      </c>
      <c r="Z296" s="302"/>
      <c r="AA296" s="302"/>
      <c r="AB296" s="302"/>
      <c r="AC296" s="302"/>
      <c r="AD296" s="302"/>
      <c r="AE296" s="302"/>
      <c r="AF296" s="302"/>
      <c r="AG296" s="302"/>
      <c r="AH296" s="302"/>
      <c r="AI296" s="302"/>
      <c r="AJ296" s="302"/>
      <c r="AK296" s="302"/>
      <c r="AL296" s="302"/>
      <c r="AM296" s="302"/>
      <c r="AN296" s="314" t="s">
        <v>6377</v>
      </c>
      <c r="AO296" s="302"/>
      <c r="AP296" s="302"/>
      <c r="AQ296" s="302" t="str">
        <f>IFERROR(__xludf.DUMMYFUNCTION("IF(IFERROR(VLOOKUP(A296, IMPORTRANGE(""https://docs.google.com/spreadsheets/d/1eazy315Oas8TkAoTsdzUl6gNf3VsnwZeSo-bRfkZzOs"", ""工作表1!A:B""), 2, FALSE), """") &lt;&gt; """", ""有縮圖"", ""無縮圖"")"),"有縮圖")</f>
        <v>有縮圖</v>
      </c>
      <c r="AR296" s="302"/>
    </row>
    <row r="297">
      <c r="A297" s="301" t="s">
        <v>1327</v>
      </c>
      <c r="B297" s="302"/>
      <c r="C297" s="303" t="s">
        <v>654</v>
      </c>
      <c r="D297" s="303" t="s">
        <v>6379</v>
      </c>
      <c r="E297" s="303" t="s">
        <v>2215</v>
      </c>
      <c r="F297" s="305" t="s">
        <v>144</v>
      </c>
      <c r="G297" s="110" t="s">
        <v>145</v>
      </c>
      <c r="H297" s="305" t="s">
        <v>35</v>
      </c>
      <c r="I297" s="305" t="s">
        <v>3325</v>
      </c>
      <c r="J297" s="301" t="s">
        <v>6380</v>
      </c>
      <c r="K297" s="309"/>
      <c r="L297" s="310" t="b">
        <v>1</v>
      </c>
      <c r="M297" s="311" t="b">
        <v>1</v>
      </c>
      <c r="N297" s="311" t="b">
        <v>1</v>
      </c>
      <c r="O297" s="311" t="b">
        <v>1</v>
      </c>
      <c r="P297" s="302"/>
      <c r="Q297" s="309" t="str">
        <f t="array" ref="Q297">IFERROR(INDEX('印量調查區'!G:G, MATCH(A297, '印量調查區'!A:A, 0)), "")</f>
        <v/>
      </c>
      <c r="R297" s="302"/>
      <c r="S297" s="302"/>
      <c r="T297" s="302"/>
      <c r="U297" s="302"/>
      <c r="V297" s="313" t="s">
        <v>5309</v>
      </c>
      <c r="W297" s="313" t="s">
        <v>5311</v>
      </c>
      <c r="X297" s="302"/>
      <c r="Y297" s="302"/>
      <c r="Z297" s="302"/>
      <c r="AA297" s="302"/>
      <c r="AB297" s="302"/>
      <c r="AC297" s="302"/>
      <c r="AD297" s="302"/>
      <c r="AE297" s="302"/>
      <c r="AF297" s="302"/>
      <c r="AG297" s="302"/>
      <c r="AH297" s="302"/>
      <c r="AI297" s="302"/>
      <c r="AJ297" s="302"/>
      <c r="AK297" s="302"/>
      <c r="AL297" s="302"/>
      <c r="AM297" s="314" t="s">
        <v>6383</v>
      </c>
      <c r="AN297" s="314" t="s">
        <v>6385</v>
      </c>
      <c r="AO297" s="302"/>
      <c r="AP297" s="302"/>
      <c r="AQ297" s="302" t="str">
        <f>IFERROR(__xludf.DUMMYFUNCTION("IF(IFERROR(VLOOKUP(A297, IMPORTRANGE(""https://docs.google.com/spreadsheets/d/1eazy315Oas8TkAoTsdzUl6gNf3VsnwZeSo-bRfkZzOs"", ""工作表1!A:B""), 2, FALSE), """") &lt;&gt; """", ""有縮圖"", ""無縮圖"")"),"無縮圖")</f>
        <v>無縮圖</v>
      </c>
      <c r="AR297" s="348" t="s">
        <v>6386</v>
      </c>
    </row>
    <row r="298">
      <c r="A298" s="301" t="s">
        <v>1338</v>
      </c>
      <c r="B298" s="301" t="s">
        <v>5420</v>
      </c>
      <c r="C298" s="303" t="s">
        <v>2581</v>
      </c>
      <c r="D298" s="304"/>
      <c r="E298" s="304"/>
      <c r="F298" s="305" t="s">
        <v>144</v>
      </c>
      <c r="G298" s="317" t="s">
        <v>145</v>
      </c>
      <c r="H298" s="305" t="s">
        <v>35</v>
      </c>
      <c r="I298" s="305" t="s">
        <v>108</v>
      </c>
      <c r="J298" s="301" t="s">
        <v>6388</v>
      </c>
      <c r="K298" s="309"/>
      <c r="L298" s="310" t="b">
        <v>1</v>
      </c>
      <c r="M298" s="311" t="b">
        <v>1</v>
      </c>
      <c r="N298" s="316" t="b">
        <v>0</v>
      </c>
      <c r="O298" s="316" t="b">
        <v>1</v>
      </c>
      <c r="P298" s="302"/>
      <c r="Q298" s="309" t="str">
        <f t="array" ref="Q298">IFERROR(INDEX('印量調查區'!G:G, MATCH(A298, '印量調查區'!A:A, 0)), "")</f>
        <v/>
      </c>
      <c r="R298" s="313" t="s">
        <v>5425</v>
      </c>
      <c r="S298" s="302"/>
      <c r="T298" s="302"/>
      <c r="U298" s="302"/>
      <c r="V298" s="313" t="s">
        <v>5427</v>
      </c>
      <c r="W298" s="302"/>
      <c r="X298" s="313" t="s">
        <v>5428</v>
      </c>
      <c r="Y298" s="313" t="s">
        <v>5430</v>
      </c>
      <c r="Z298" s="302"/>
      <c r="AA298" s="302"/>
      <c r="AB298" s="302"/>
      <c r="AC298" s="302"/>
      <c r="AD298" s="302"/>
      <c r="AE298" s="302"/>
      <c r="AF298" s="302"/>
      <c r="AG298" s="302"/>
      <c r="AH298" s="302"/>
      <c r="AI298" s="313" t="s">
        <v>5432</v>
      </c>
      <c r="AJ298" s="302"/>
      <c r="AK298" s="302"/>
      <c r="AL298" s="302"/>
      <c r="AM298" s="302"/>
      <c r="AN298" s="302"/>
      <c r="AO298" s="302"/>
      <c r="AP298" s="302"/>
      <c r="AQ298" s="302" t="str">
        <f>IFERROR(__xludf.DUMMYFUNCTION("IF(IFERROR(VLOOKUP(A298, IMPORTRANGE(""https://docs.google.com/spreadsheets/d/1eazy315Oas8TkAoTsdzUl6gNf3VsnwZeSo-bRfkZzOs"", ""工作表1!A:B""), 2, FALSE), """") &lt;&gt; """", ""有縮圖"", ""無縮圖"")"),"無縮圖")</f>
        <v>無縮圖</v>
      </c>
      <c r="AR298" s="302"/>
    </row>
    <row r="299" hidden="1">
      <c r="A299" s="301" t="s">
        <v>6390</v>
      </c>
      <c r="B299" s="301" t="s">
        <v>6391</v>
      </c>
      <c r="C299" s="303" t="s">
        <v>3224</v>
      </c>
      <c r="D299" s="304"/>
      <c r="E299" s="303" t="s">
        <v>3719</v>
      </c>
      <c r="F299" s="305" t="s">
        <v>144</v>
      </c>
      <c r="G299" s="317" t="s">
        <v>145</v>
      </c>
      <c r="H299" s="305" t="s">
        <v>34</v>
      </c>
      <c r="I299" s="305" t="s">
        <v>108</v>
      </c>
      <c r="J299" s="301" t="s">
        <v>6393</v>
      </c>
      <c r="K299" s="309"/>
      <c r="L299" s="310" t="b">
        <v>1</v>
      </c>
      <c r="M299" s="311" t="b">
        <v>1</v>
      </c>
      <c r="N299" s="311" t="b">
        <v>0</v>
      </c>
      <c r="O299" s="311" t="b">
        <v>0</v>
      </c>
      <c r="P299" s="302"/>
      <c r="Q299" s="309" t="str">
        <f t="array" ref="Q299">IFERROR(INDEX('印量調查區'!G:G, MATCH(A299, '印量調查區'!A:A, 0)), "")</f>
        <v/>
      </c>
      <c r="R299" s="302"/>
      <c r="S299" s="302"/>
      <c r="T299" s="302"/>
      <c r="U299" s="302"/>
      <c r="V299" s="313" t="s">
        <v>6394</v>
      </c>
      <c r="W299" s="302"/>
      <c r="X299" s="313" t="s">
        <v>6395</v>
      </c>
      <c r="Y299" s="313" t="s">
        <v>6396</v>
      </c>
      <c r="Z299" s="302"/>
      <c r="AA299" s="302"/>
      <c r="AB299" s="313" t="s">
        <v>6398</v>
      </c>
      <c r="AC299" s="302"/>
      <c r="AD299" s="313" t="s">
        <v>6395</v>
      </c>
      <c r="AE299" s="313" t="s">
        <v>126</v>
      </c>
      <c r="AF299" s="313" t="s">
        <v>127</v>
      </c>
      <c r="AG299" s="302"/>
      <c r="AH299" s="302"/>
      <c r="AI299" s="313" t="s">
        <v>130</v>
      </c>
      <c r="AJ299" s="302"/>
      <c r="AK299" s="302"/>
      <c r="AL299" s="302"/>
      <c r="AM299" s="314" t="s">
        <v>6399</v>
      </c>
      <c r="AN299" s="314" t="s">
        <v>6401</v>
      </c>
      <c r="AO299" s="302"/>
      <c r="AP299" s="302"/>
      <c r="AQ299" s="302" t="str">
        <f>IFERROR(__xludf.DUMMYFUNCTION("IF(IFERROR(VLOOKUP(A299, IMPORTRANGE(""https://docs.google.com/spreadsheets/d/1eazy315Oas8TkAoTsdzUl6gNf3VsnwZeSo-bRfkZzOs"", ""工作表1!A:B""), 2, FALSE), """") &lt;&gt; """", ""有縮圖"", ""無縮圖"")"),"無縮圖")</f>
        <v>無縮圖</v>
      </c>
      <c r="AR299" s="302"/>
    </row>
    <row r="300" hidden="1">
      <c r="A300" s="301" t="s">
        <v>1353</v>
      </c>
      <c r="B300" s="301" t="s">
        <v>5603</v>
      </c>
      <c r="C300" s="303" t="s">
        <v>2580</v>
      </c>
      <c r="D300" s="303" t="s">
        <v>6403</v>
      </c>
      <c r="E300" s="304"/>
      <c r="F300" s="305" t="s">
        <v>144</v>
      </c>
      <c r="G300" s="317" t="s">
        <v>145</v>
      </c>
      <c r="H300" s="305" t="s">
        <v>34</v>
      </c>
      <c r="I300" s="305" t="s">
        <v>108</v>
      </c>
      <c r="J300" s="301" t="s">
        <v>83</v>
      </c>
      <c r="K300" s="323" t="s">
        <v>6404</v>
      </c>
      <c r="L300" s="310" t="b">
        <v>1</v>
      </c>
      <c r="M300" s="311" t="b">
        <v>1</v>
      </c>
      <c r="N300" s="311" t="b">
        <v>0</v>
      </c>
      <c r="O300" s="311" t="b">
        <v>1</v>
      </c>
      <c r="P300" s="302"/>
      <c r="Q300" s="309" t="str">
        <f t="array" ref="Q300">IFERROR(INDEX('印量調查區'!G:G, MATCH(A300, '印量調查區'!A:A, 0)), "")</f>
        <v/>
      </c>
      <c r="R300" s="313" t="s">
        <v>5606</v>
      </c>
      <c r="S300" s="313" t="s">
        <v>5607</v>
      </c>
      <c r="T300" s="302"/>
      <c r="U300" s="302"/>
      <c r="V300" s="313" t="s">
        <v>5609</v>
      </c>
      <c r="W300" s="302"/>
      <c r="X300" s="302"/>
      <c r="Y300" s="313" t="s">
        <v>5610</v>
      </c>
      <c r="Z300" s="302"/>
      <c r="AA300" s="302"/>
      <c r="AB300" s="302"/>
      <c r="AC300" s="302"/>
      <c r="AD300" s="313" t="s">
        <v>5611</v>
      </c>
      <c r="AE300" s="302"/>
      <c r="AF300" s="302"/>
      <c r="AG300" s="302"/>
      <c r="AH300" s="302"/>
      <c r="AI300" s="302"/>
      <c r="AJ300" s="302"/>
      <c r="AK300" s="302"/>
      <c r="AL300" s="313" t="s">
        <v>5613</v>
      </c>
      <c r="AM300" s="314" t="s">
        <v>6406</v>
      </c>
      <c r="AN300" s="314" t="s">
        <v>6407</v>
      </c>
      <c r="AO300" s="302"/>
      <c r="AP300" s="302"/>
      <c r="AQ300" s="302" t="str">
        <f>IFERROR(__xludf.DUMMYFUNCTION("IF(IFERROR(VLOOKUP(A300, IMPORTRANGE(""https://docs.google.com/spreadsheets/d/1eazy315Oas8TkAoTsdzUl6gNf3VsnwZeSo-bRfkZzOs"", ""工作表1!A:B""), 2, FALSE), """") &lt;&gt; """", ""有縮圖"", ""無縮圖"")"),"有縮圖")</f>
        <v>有縮圖</v>
      </c>
      <c r="AR300" s="302"/>
    </row>
    <row r="301">
      <c r="A301" s="301" t="s">
        <v>6408</v>
      </c>
      <c r="B301" s="301" t="s">
        <v>6408</v>
      </c>
      <c r="C301" s="304"/>
      <c r="D301" s="304"/>
      <c r="E301" s="304" t="s">
        <v>6410</v>
      </c>
      <c r="F301" s="305" t="s">
        <v>144</v>
      </c>
      <c r="G301" s="317" t="s">
        <v>145</v>
      </c>
      <c r="H301" s="305" t="s">
        <v>35</v>
      </c>
      <c r="I301" s="305" t="s">
        <v>108</v>
      </c>
      <c r="J301" s="301" t="s">
        <v>6411</v>
      </c>
      <c r="K301" s="309"/>
      <c r="L301" s="310" t="b">
        <v>1</v>
      </c>
      <c r="M301" s="311" t="b">
        <v>1</v>
      </c>
      <c r="N301" s="316" t="b">
        <v>1</v>
      </c>
      <c r="O301" s="311" t="b">
        <v>1</v>
      </c>
      <c r="P301" s="302"/>
      <c r="Q301" s="309" t="str">
        <f t="array" ref="Q301">IFERROR(INDEX('印量調查區'!G:G, MATCH(A301, '印量調查區'!A:A, 0)), "")</f>
        <v/>
      </c>
      <c r="R301" s="319" t="s">
        <v>6414</v>
      </c>
      <c r="S301" s="304"/>
      <c r="T301" s="319" t="s">
        <v>6415</v>
      </c>
      <c r="U301" s="304"/>
      <c r="V301" s="319" t="s">
        <v>6417</v>
      </c>
      <c r="W301" s="319" t="s">
        <v>6418</v>
      </c>
      <c r="X301" s="304"/>
      <c r="Y301" s="319" t="s">
        <v>6419</v>
      </c>
      <c r="Z301" s="319" t="s">
        <v>6421</v>
      </c>
      <c r="AA301" s="304"/>
      <c r="AB301" s="319" t="s">
        <v>6422</v>
      </c>
      <c r="AC301" s="304"/>
      <c r="AD301" s="304"/>
      <c r="AE301" s="304"/>
      <c r="AF301" s="304"/>
      <c r="AG301" s="304"/>
      <c r="AH301" s="304"/>
      <c r="AI301" s="304"/>
      <c r="AJ301" s="304"/>
      <c r="AK301" s="319" t="s">
        <v>6424</v>
      </c>
      <c r="AL301" s="304"/>
      <c r="AM301" s="302"/>
      <c r="AN301" s="314" t="s">
        <v>6426</v>
      </c>
      <c r="AO301" s="304"/>
      <c r="AP301" s="302"/>
      <c r="AQ301" s="302" t="str">
        <f>IFERROR(__xludf.DUMMYFUNCTION("IF(IFERROR(VLOOKUP(A301, IMPORTRANGE(""https://docs.google.com/spreadsheets/d/1eazy315Oas8TkAoTsdzUl6gNf3VsnwZeSo-bRfkZzOs"", ""工作表1!A:B""), 2, FALSE), """") &lt;&gt; """", ""有縮圖"", ""無縮圖"")"),"無縮圖")</f>
        <v>無縮圖</v>
      </c>
      <c r="AR301" s="302"/>
    </row>
    <row r="302" hidden="1">
      <c r="A302" s="301" t="s">
        <v>6429</v>
      </c>
      <c r="B302" s="301" t="s">
        <v>6430</v>
      </c>
      <c r="C302" s="303" t="s">
        <v>3242</v>
      </c>
      <c r="D302" s="303" t="s">
        <v>3242</v>
      </c>
      <c r="E302" s="304"/>
      <c r="F302" s="305" t="s">
        <v>144</v>
      </c>
      <c r="G302" s="317" t="s">
        <v>145</v>
      </c>
      <c r="H302" s="302"/>
      <c r="I302" s="305" t="s">
        <v>367</v>
      </c>
      <c r="J302" s="301" t="s">
        <v>83</v>
      </c>
      <c r="K302" s="309"/>
      <c r="L302" s="310" t="b">
        <v>1</v>
      </c>
      <c r="M302" s="311" t="b">
        <v>1</v>
      </c>
      <c r="N302" s="316" t="b">
        <v>0</v>
      </c>
      <c r="O302" s="316" t="b">
        <v>1</v>
      </c>
      <c r="P302" s="302"/>
      <c r="Q302" s="309" t="str">
        <f t="array" ref="Q302">IFERROR(INDEX('印量調查區'!G:G, MATCH(A302, '印量調查區'!A:A, 0)), "")</f>
        <v/>
      </c>
      <c r="R302" s="313" t="s">
        <v>6432</v>
      </c>
      <c r="S302" s="313" t="s">
        <v>6433</v>
      </c>
      <c r="T302" s="302"/>
      <c r="U302" s="302"/>
      <c r="V302" s="313" t="s">
        <v>6434</v>
      </c>
      <c r="W302" s="302"/>
      <c r="X302" s="313" t="s">
        <v>6435</v>
      </c>
      <c r="Y302" s="313" t="s">
        <v>6436</v>
      </c>
      <c r="Z302" s="302"/>
      <c r="AA302" s="302"/>
      <c r="AB302" s="302"/>
      <c r="AC302" s="302"/>
      <c r="AD302" s="313" t="s">
        <v>6437</v>
      </c>
      <c r="AE302" s="313" t="s">
        <v>6438</v>
      </c>
      <c r="AF302" s="313" t="s">
        <v>6439</v>
      </c>
      <c r="AG302" s="302"/>
      <c r="AH302" s="302"/>
      <c r="AI302" s="313" t="s">
        <v>6440</v>
      </c>
      <c r="AJ302" s="302"/>
      <c r="AK302" s="313" t="s">
        <v>6441</v>
      </c>
      <c r="AL302" s="302"/>
      <c r="AM302" s="302"/>
      <c r="AN302" s="302"/>
      <c r="AO302" s="302"/>
      <c r="AP302" s="302"/>
      <c r="AQ302" s="302" t="str">
        <f>IFERROR(__xludf.DUMMYFUNCTION("IF(IFERROR(VLOOKUP(A302, IMPORTRANGE(""https://docs.google.com/spreadsheets/d/1eazy315Oas8TkAoTsdzUl6gNf3VsnwZeSo-bRfkZzOs"", ""工作表1!A:B""), 2, FALSE), """") &lt;&gt; """", ""有縮圖"", ""無縮圖"")"),"有縮圖")</f>
        <v>有縮圖</v>
      </c>
      <c r="AR302" s="302"/>
    </row>
    <row r="303">
      <c r="A303" s="301" t="s">
        <v>1392</v>
      </c>
      <c r="B303" s="302"/>
      <c r="C303" s="303" t="s">
        <v>6442</v>
      </c>
      <c r="D303" s="303" t="s">
        <v>2595</v>
      </c>
      <c r="E303" s="304"/>
      <c r="F303" s="305" t="s">
        <v>144</v>
      </c>
      <c r="G303" s="317" t="s">
        <v>145</v>
      </c>
      <c r="H303" s="305" t="s">
        <v>35</v>
      </c>
      <c r="I303" s="305" t="s">
        <v>108</v>
      </c>
      <c r="J303" s="301" t="s">
        <v>6443</v>
      </c>
      <c r="K303" s="309"/>
      <c r="L303" s="310" t="b">
        <v>1</v>
      </c>
      <c r="M303" s="311" t="b">
        <v>1</v>
      </c>
      <c r="N303" s="316" t="b">
        <v>0</v>
      </c>
      <c r="O303" s="311" t="b">
        <v>1</v>
      </c>
      <c r="P303" s="302"/>
      <c r="Q303" s="309" t="str">
        <f t="array" ref="Q303">IFERROR(INDEX('印量調查區'!G:G, MATCH(A303, '印量調查區'!A:A, 0)), "")</f>
        <v/>
      </c>
      <c r="R303" s="313" t="s">
        <v>6106</v>
      </c>
      <c r="S303" s="302"/>
      <c r="T303" s="302"/>
      <c r="U303" s="302"/>
      <c r="V303" s="302"/>
      <c r="W303" s="302"/>
      <c r="X303" s="302"/>
      <c r="Y303" s="313" t="s">
        <v>6108</v>
      </c>
      <c r="Z303" s="302"/>
      <c r="AA303" s="302"/>
      <c r="AB303" s="302"/>
      <c r="AC303" s="302"/>
      <c r="AD303" s="302"/>
      <c r="AE303" s="302"/>
      <c r="AF303" s="302"/>
      <c r="AG303" s="302"/>
      <c r="AH303" s="302"/>
      <c r="AI303" s="302"/>
      <c r="AJ303" s="302"/>
      <c r="AK303" s="302"/>
      <c r="AL303" s="302"/>
      <c r="AM303" s="302"/>
      <c r="AN303" s="314" t="s">
        <v>6444</v>
      </c>
      <c r="AO303" s="302"/>
      <c r="AP303" s="302"/>
      <c r="AQ303" s="302" t="str">
        <f>IFERROR(__xludf.DUMMYFUNCTION("IF(IFERROR(VLOOKUP(A303, IMPORTRANGE(""https://docs.google.com/spreadsheets/d/1eazy315Oas8TkAoTsdzUl6gNf3VsnwZeSo-bRfkZzOs"", ""工作表1!A:B""), 2, FALSE), """") &lt;&gt; """", ""有縮圖"", ""無縮圖"")"),"無縮圖")</f>
        <v>無縮圖</v>
      </c>
      <c r="AR303" s="302"/>
    </row>
    <row r="304">
      <c r="A304" s="301" t="s">
        <v>6446</v>
      </c>
      <c r="B304" s="301" t="s">
        <v>6447</v>
      </c>
      <c r="C304" s="303" t="s">
        <v>3243</v>
      </c>
      <c r="D304" s="303" t="s">
        <v>3243</v>
      </c>
      <c r="E304" s="304"/>
      <c r="F304" s="305" t="s">
        <v>144</v>
      </c>
      <c r="G304" s="317" t="s">
        <v>145</v>
      </c>
      <c r="H304" s="305" t="s">
        <v>35</v>
      </c>
      <c r="I304" s="305" t="s">
        <v>108</v>
      </c>
      <c r="J304" s="301" t="s">
        <v>6448</v>
      </c>
      <c r="K304" s="309"/>
      <c r="L304" s="310" t="b">
        <v>1</v>
      </c>
      <c r="M304" s="311" t="b">
        <v>1</v>
      </c>
      <c r="N304" s="311" t="b">
        <v>0</v>
      </c>
      <c r="O304" s="311" t="b">
        <v>0</v>
      </c>
      <c r="P304" s="302"/>
      <c r="Q304" s="309" t="str">
        <f t="array" ref="Q304">IFERROR(INDEX('印量調查區'!G:G, MATCH(A304, '印量調查區'!A:A, 0)), "")</f>
        <v/>
      </c>
      <c r="R304" s="302"/>
      <c r="S304" s="302"/>
      <c r="T304" s="313" t="s">
        <v>6450</v>
      </c>
      <c r="U304" s="302"/>
      <c r="V304" s="313" t="s">
        <v>6451</v>
      </c>
      <c r="W304" s="302"/>
      <c r="X304" s="302"/>
      <c r="Y304" s="302"/>
      <c r="Z304" s="302"/>
      <c r="AA304" s="302"/>
      <c r="AB304" s="302"/>
      <c r="AC304" s="302"/>
      <c r="AD304" s="313" t="s">
        <v>6452</v>
      </c>
      <c r="AE304" s="313" t="s">
        <v>6453</v>
      </c>
      <c r="AF304" s="302"/>
      <c r="AG304" s="302"/>
      <c r="AH304" s="302"/>
      <c r="AI304" s="302"/>
      <c r="AJ304" s="302"/>
      <c r="AK304" s="302"/>
      <c r="AL304" s="302"/>
      <c r="AM304" s="314" t="s">
        <v>6454</v>
      </c>
      <c r="AN304" s="314" t="s">
        <v>6455</v>
      </c>
      <c r="AO304" s="302"/>
      <c r="AP304" s="302"/>
      <c r="AQ304" s="302" t="str">
        <f>IFERROR(__xludf.DUMMYFUNCTION("IF(IFERROR(VLOOKUP(A304, IMPORTRANGE(""https://docs.google.com/spreadsheets/d/1eazy315Oas8TkAoTsdzUl6gNf3VsnwZeSo-bRfkZzOs"", ""工作表1!A:B""), 2, FALSE), """") &lt;&gt; """", ""有縮圖"", ""無縮圖"")"),"有縮圖")</f>
        <v>有縮圖</v>
      </c>
      <c r="AR304" s="302"/>
    </row>
    <row r="305" hidden="1">
      <c r="A305" s="301" t="s">
        <v>1478</v>
      </c>
      <c r="B305" s="302"/>
      <c r="C305" s="303" t="s">
        <v>2593</v>
      </c>
      <c r="D305" s="303" t="s">
        <v>6456</v>
      </c>
      <c r="E305" s="304"/>
      <c r="F305" s="305" t="s">
        <v>144</v>
      </c>
      <c r="G305" s="317" t="s">
        <v>145</v>
      </c>
      <c r="H305" s="305" t="s">
        <v>34</v>
      </c>
      <c r="I305" s="305" t="s">
        <v>108</v>
      </c>
      <c r="J305" s="301" t="s">
        <v>6457</v>
      </c>
      <c r="K305" s="309"/>
      <c r="L305" s="310" t="b">
        <v>1</v>
      </c>
      <c r="M305" s="311" t="b">
        <v>1</v>
      </c>
      <c r="N305" s="316" t="b">
        <v>0</v>
      </c>
      <c r="O305" s="311" t="b">
        <v>0</v>
      </c>
      <c r="P305" s="302"/>
      <c r="Q305" s="309" t="str">
        <f t="array" ref="Q305">IFERROR(INDEX('印量調查區'!G:G, MATCH(A305, '印量調查區'!A:A, 0)), "")</f>
        <v/>
      </c>
      <c r="R305" s="313" t="s">
        <v>6458</v>
      </c>
      <c r="S305" s="302"/>
      <c r="T305" s="302"/>
      <c r="U305" s="302"/>
      <c r="V305" s="313" t="s">
        <v>6459</v>
      </c>
      <c r="W305" s="302"/>
      <c r="X305" s="302"/>
      <c r="Y305" s="313" t="s">
        <v>6460</v>
      </c>
      <c r="Z305" s="302"/>
      <c r="AA305" s="302"/>
      <c r="AB305" s="302"/>
      <c r="AC305" s="302"/>
      <c r="AD305" s="302"/>
      <c r="AE305" s="302"/>
      <c r="AF305" s="302"/>
      <c r="AG305" s="302"/>
      <c r="AH305" s="302"/>
      <c r="AI305" s="302"/>
      <c r="AJ305" s="302"/>
      <c r="AK305" s="302"/>
      <c r="AL305" s="302"/>
      <c r="AM305" s="302"/>
      <c r="AN305" s="314" t="s">
        <v>6462</v>
      </c>
      <c r="AO305" s="314" t="s">
        <v>6463</v>
      </c>
      <c r="AP305" s="302"/>
      <c r="AQ305" s="302" t="str">
        <f>IFERROR(__xludf.DUMMYFUNCTION("IF(IFERROR(VLOOKUP(A305, IMPORTRANGE(""https://docs.google.com/spreadsheets/d/1eazy315Oas8TkAoTsdzUl6gNf3VsnwZeSo-bRfkZzOs"", ""工作表1!A:B""), 2, FALSE), """") &lt;&gt; """", ""有縮圖"", ""無縮圖"")"),"無縮圖")</f>
        <v>無縮圖</v>
      </c>
      <c r="AR305" s="302"/>
    </row>
    <row r="306" hidden="1">
      <c r="A306" s="301" t="s">
        <v>1480</v>
      </c>
      <c r="B306" s="302"/>
      <c r="C306" s="304"/>
      <c r="D306" s="304"/>
      <c r="E306" s="303" t="s">
        <v>2585</v>
      </c>
      <c r="F306" s="305" t="s">
        <v>144</v>
      </c>
      <c r="G306" s="317" t="s">
        <v>145</v>
      </c>
      <c r="H306" s="305" t="s">
        <v>5012</v>
      </c>
      <c r="I306" s="305" t="s">
        <v>3325</v>
      </c>
      <c r="J306" s="301" t="s">
        <v>6465</v>
      </c>
      <c r="K306" s="309"/>
      <c r="L306" s="310" t="b">
        <v>1</v>
      </c>
      <c r="M306" s="311" t="b">
        <v>1</v>
      </c>
      <c r="N306" s="316" t="b">
        <v>0</v>
      </c>
      <c r="O306" s="311" t="b">
        <v>0</v>
      </c>
      <c r="P306" s="302"/>
      <c r="Q306" s="309" t="str">
        <f t="array" ref="Q306">IFERROR(INDEX('印量調查區'!G:G, MATCH(A306, '印量調查區'!A:A, 0)), "")</f>
        <v/>
      </c>
      <c r="R306" s="313" t="s">
        <v>6466</v>
      </c>
      <c r="S306" s="302"/>
      <c r="T306" s="302"/>
      <c r="U306" s="302"/>
      <c r="V306" s="313" t="s">
        <v>6467</v>
      </c>
      <c r="W306" s="302"/>
      <c r="X306" s="302"/>
      <c r="Y306" s="313" t="s">
        <v>6468</v>
      </c>
      <c r="Z306" s="302"/>
      <c r="AA306" s="302"/>
      <c r="AB306" s="302"/>
      <c r="AC306" s="302"/>
      <c r="AD306" s="313" t="s">
        <v>6469</v>
      </c>
      <c r="AE306" s="302"/>
      <c r="AF306" s="302"/>
      <c r="AG306" s="302"/>
      <c r="AH306" s="302"/>
      <c r="AI306" s="302"/>
      <c r="AJ306" s="302"/>
      <c r="AK306" s="313" t="s">
        <v>6471</v>
      </c>
      <c r="AL306" s="302"/>
      <c r="AM306" s="302"/>
      <c r="AN306" s="314" t="s">
        <v>6472</v>
      </c>
      <c r="AO306" s="302"/>
      <c r="AP306" s="302"/>
      <c r="AQ306" s="302" t="str">
        <f>IFERROR(__xludf.DUMMYFUNCTION("IF(IFERROR(VLOOKUP(A306, IMPORTRANGE(""https://docs.google.com/spreadsheets/d/1eazy315Oas8TkAoTsdzUl6gNf3VsnwZeSo-bRfkZzOs"", ""工作表1!A:B""), 2, FALSE), """") &lt;&gt; """", ""有縮圖"", ""無縮圖"")"),"無縮圖")</f>
        <v>無縮圖</v>
      </c>
      <c r="AR306" s="302"/>
    </row>
    <row r="307" hidden="1">
      <c r="A307" s="301" t="s">
        <v>6476</v>
      </c>
      <c r="B307" s="301" t="s">
        <v>6477</v>
      </c>
      <c r="C307" s="304"/>
      <c r="D307" s="304"/>
      <c r="E307" s="303" t="s">
        <v>3722</v>
      </c>
      <c r="F307" s="305" t="s">
        <v>144</v>
      </c>
      <c r="G307" s="317" t="s">
        <v>145</v>
      </c>
      <c r="H307" s="302"/>
      <c r="I307" s="305" t="s">
        <v>108</v>
      </c>
      <c r="J307" s="302"/>
      <c r="K307" s="309"/>
      <c r="L307" s="310" t="b">
        <v>1</v>
      </c>
      <c r="M307" s="311" t="b">
        <v>1</v>
      </c>
      <c r="N307" s="316" t="b">
        <v>1</v>
      </c>
      <c r="O307" s="316" t="b">
        <v>0</v>
      </c>
      <c r="P307" s="313" t="s">
        <v>410</v>
      </c>
      <c r="Q307" s="309" t="str">
        <f t="array" ref="Q307">IFERROR(INDEX('印量調查區'!G:G, MATCH(A307, '印量調查區'!A:A, 0)), "")</f>
        <v/>
      </c>
      <c r="R307" s="314" t="s">
        <v>6478</v>
      </c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  <c r="AD307" s="302"/>
      <c r="AE307" s="302"/>
      <c r="AF307" s="314" t="s">
        <v>6480</v>
      </c>
      <c r="AG307" s="302"/>
      <c r="AH307" s="302"/>
      <c r="AI307" s="302"/>
      <c r="AJ307" s="302"/>
      <c r="AK307" s="302"/>
      <c r="AL307" s="302"/>
      <c r="AM307" s="302"/>
      <c r="AN307" s="302"/>
      <c r="AO307" s="302"/>
      <c r="AP307" s="302"/>
      <c r="AQ307" s="302" t="str">
        <f>IFERROR(__xludf.DUMMYFUNCTION("IF(IFERROR(VLOOKUP(A307, IMPORTRANGE(""https://docs.google.com/spreadsheets/d/1eazy315Oas8TkAoTsdzUl6gNf3VsnwZeSo-bRfkZzOs"", ""工作表1!A:B""), 2, FALSE), """") &lt;&gt; """", ""有縮圖"", ""無縮圖"")"),"無縮圖")</f>
        <v>無縮圖</v>
      </c>
      <c r="AR307" s="302"/>
    </row>
    <row r="308" hidden="1">
      <c r="A308" s="301" t="s">
        <v>6481</v>
      </c>
      <c r="B308" s="301" t="s">
        <v>6482</v>
      </c>
      <c r="C308" s="303" t="s">
        <v>2598</v>
      </c>
      <c r="D308" s="304"/>
      <c r="E308" s="304"/>
      <c r="F308" s="305" t="s">
        <v>144</v>
      </c>
      <c r="G308" s="317" t="s">
        <v>145</v>
      </c>
      <c r="H308" s="302"/>
      <c r="I308" s="305" t="s">
        <v>108</v>
      </c>
      <c r="J308" s="302"/>
      <c r="K308" s="309"/>
      <c r="L308" s="310" t="b">
        <v>1</v>
      </c>
      <c r="M308" s="311" t="b">
        <v>1</v>
      </c>
      <c r="N308" s="316" t="b">
        <v>0</v>
      </c>
      <c r="O308" s="316" t="b">
        <v>1</v>
      </c>
      <c r="P308" s="302"/>
      <c r="Q308" s="309" t="str">
        <f t="array" ref="Q308">IFERROR(INDEX('印量調查區'!G:G, MATCH(A308, '印量調查區'!A:A, 0)), "")</f>
        <v/>
      </c>
      <c r="R308" s="313" t="s">
        <v>6484</v>
      </c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  <c r="AD308" s="302"/>
      <c r="AE308" s="302"/>
      <c r="AF308" s="302"/>
      <c r="AG308" s="302"/>
      <c r="AH308" s="302"/>
      <c r="AI308" s="302"/>
      <c r="AJ308" s="302"/>
      <c r="AK308" s="302"/>
      <c r="AL308" s="302"/>
      <c r="AM308" s="302"/>
      <c r="AN308" s="302"/>
      <c r="AO308" s="302"/>
      <c r="AP308" s="302"/>
      <c r="AQ308" s="302" t="str">
        <f>IFERROR(__xludf.DUMMYFUNCTION("IF(IFERROR(VLOOKUP(A308, IMPORTRANGE(""https://docs.google.com/spreadsheets/d/1eazy315Oas8TkAoTsdzUl6gNf3VsnwZeSo-bRfkZzOs"", ""工作表1!A:B""), 2, FALSE), """") &lt;&gt; """", ""有縮圖"", ""無縮圖"")"),"無縮圖")</f>
        <v>無縮圖</v>
      </c>
      <c r="AR308" s="302"/>
    </row>
    <row r="309">
      <c r="A309" s="301" t="s">
        <v>6486</v>
      </c>
      <c r="B309" s="301" t="s">
        <v>1326</v>
      </c>
      <c r="C309" s="304"/>
      <c r="D309" s="304"/>
      <c r="E309" s="303" t="s">
        <v>2571</v>
      </c>
      <c r="F309" s="305" t="s">
        <v>144</v>
      </c>
      <c r="G309" s="317" t="s">
        <v>145</v>
      </c>
      <c r="H309" s="305" t="s">
        <v>35</v>
      </c>
      <c r="I309" s="305" t="s">
        <v>108</v>
      </c>
      <c r="J309" s="302"/>
      <c r="K309" s="309"/>
      <c r="L309" s="310" t="b">
        <v>1</v>
      </c>
      <c r="M309" s="311" t="b">
        <v>1</v>
      </c>
      <c r="N309" s="316" t="b">
        <v>0</v>
      </c>
      <c r="O309" s="316" t="b">
        <v>0</v>
      </c>
      <c r="P309" s="302"/>
      <c r="Q309" s="309" t="str">
        <f t="array" ref="Q309">IFERROR(INDEX('印量調查區'!G:G, MATCH(A309, '印量調查區'!A:A, 0)), "")</f>
        <v/>
      </c>
      <c r="R309" s="313" t="s">
        <v>6487</v>
      </c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  <c r="AD309" s="302"/>
      <c r="AE309" s="302"/>
      <c r="AF309" s="302"/>
      <c r="AG309" s="302"/>
      <c r="AH309" s="302"/>
      <c r="AI309" s="302"/>
      <c r="AJ309" s="302"/>
      <c r="AK309" s="302"/>
      <c r="AL309" s="302"/>
      <c r="AM309" s="302"/>
      <c r="AN309" s="302"/>
      <c r="AO309" s="302"/>
      <c r="AP309" s="302"/>
      <c r="AQ309" s="302" t="str">
        <f>IFERROR(__xludf.DUMMYFUNCTION("IF(IFERROR(VLOOKUP(A309, IMPORTRANGE(""https://docs.google.com/spreadsheets/d/1eazy315Oas8TkAoTsdzUl6gNf3VsnwZeSo-bRfkZzOs"", ""工作表1!A:B""), 2, FALSE), """") &lt;&gt; """", ""有縮圖"", ""無縮圖"")"),"無縮圖")</f>
        <v>無縮圖</v>
      </c>
      <c r="AR309" s="302"/>
    </row>
    <row r="310">
      <c r="A310" s="301" t="s">
        <v>6488</v>
      </c>
      <c r="B310" s="301" t="s">
        <v>6490</v>
      </c>
      <c r="C310" s="303" t="s">
        <v>6491</v>
      </c>
      <c r="D310" s="304" t="s">
        <v>6492</v>
      </c>
      <c r="E310" s="304" t="s">
        <v>6493</v>
      </c>
      <c r="F310" s="305" t="s">
        <v>144</v>
      </c>
      <c r="G310" s="317" t="s">
        <v>145</v>
      </c>
      <c r="H310" s="305" t="s">
        <v>35</v>
      </c>
      <c r="I310" s="305" t="s">
        <v>108</v>
      </c>
      <c r="J310" s="301" t="s">
        <v>83</v>
      </c>
      <c r="K310" s="309"/>
      <c r="L310" s="310" t="b">
        <v>1</v>
      </c>
      <c r="M310" s="311" t="b">
        <v>1</v>
      </c>
      <c r="N310" s="311" t="b">
        <v>0</v>
      </c>
      <c r="O310" s="316" t="b">
        <v>1</v>
      </c>
      <c r="P310" s="302"/>
      <c r="Q310" s="309" t="str">
        <f t="array" ref="Q310">IFERROR(INDEX('印量調查區'!G:G, MATCH(A310, '印量調查區'!A:A, 0)), "")</f>
        <v/>
      </c>
      <c r="R310" s="319" t="s">
        <v>6494</v>
      </c>
      <c r="S310" s="304"/>
      <c r="T310" s="304"/>
      <c r="U310" s="304"/>
      <c r="V310" s="319" t="s">
        <v>6496</v>
      </c>
      <c r="W310" s="304"/>
      <c r="X310" s="304"/>
      <c r="Y310" s="319" t="s">
        <v>6497</v>
      </c>
      <c r="Z310" s="304"/>
      <c r="AA310" s="304"/>
      <c r="AB310" s="304"/>
      <c r="AC310" s="304"/>
      <c r="AD310" s="304"/>
      <c r="AE310" s="304"/>
      <c r="AF310" s="304"/>
      <c r="AG310" s="304"/>
      <c r="AH310" s="304"/>
      <c r="AI310" s="304"/>
      <c r="AJ310" s="304"/>
      <c r="AK310" s="304"/>
      <c r="AL310" s="304"/>
      <c r="AM310" s="314" t="s">
        <v>6498</v>
      </c>
      <c r="AN310" s="302"/>
      <c r="AO310" s="302"/>
      <c r="AP310" s="302"/>
      <c r="AQ310" s="302" t="str">
        <f>IFERROR(__xludf.DUMMYFUNCTION("IF(IFERROR(VLOOKUP(A310, IMPORTRANGE(""https://docs.google.com/spreadsheets/d/1eazy315Oas8TkAoTsdzUl6gNf3VsnwZeSo-bRfkZzOs"", ""工作表1!A:B""), 2, FALSE), """") &lt;&gt; """", ""有縮圖"", ""無縮圖"")"),"無縮圖")</f>
        <v>無縮圖</v>
      </c>
      <c r="AR310" s="302"/>
    </row>
    <row r="311">
      <c r="A311" s="301" t="s">
        <v>6499</v>
      </c>
      <c r="B311" s="301" t="s">
        <v>6500</v>
      </c>
      <c r="C311" s="303" t="s">
        <v>2590</v>
      </c>
      <c r="D311" s="303" t="s">
        <v>3720</v>
      </c>
      <c r="E311" s="304"/>
      <c r="F311" s="305" t="s">
        <v>144</v>
      </c>
      <c r="G311" s="317" t="s">
        <v>145</v>
      </c>
      <c r="H311" s="305" t="s">
        <v>35</v>
      </c>
      <c r="I311" s="305" t="s">
        <v>108</v>
      </c>
      <c r="J311" s="301" t="s">
        <v>6501</v>
      </c>
      <c r="K311" s="309"/>
      <c r="L311" s="310" t="b">
        <v>1</v>
      </c>
      <c r="M311" s="311" t="b">
        <v>1</v>
      </c>
      <c r="N311" s="316" t="b">
        <v>0</v>
      </c>
      <c r="O311" s="311" t="b">
        <v>0</v>
      </c>
      <c r="P311" s="302"/>
      <c r="Q311" s="309" t="str">
        <f t="array" ref="Q311">IFERROR(INDEX('印量調查區'!G:G, MATCH(A311, '印量調查區'!A:A, 0)), "")</f>
        <v/>
      </c>
      <c r="R311" s="313" t="s">
        <v>6502</v>
      </c>
      <c r="S311" s="302"/>
      <c r="T311" s="302"/>
      <c r="U311" s="302"/>
      <c r="V311" s="313" t="s">
        <v>6503</v>
      </c>
      <c r="W311" s="302"/>
      <c r="X311" s="302"/>
      <c r="Y311" s="313" t="s">
        <v>6504</v>
      </c>
      <c r="Z311" s="302"/>
      <c r="AA311" s="302"/>
      <c r="AB311" s="302"/>
      <c r="AC311" s="302"/>
      <c r="AD311" s="302"/>
      <c r="AE311" s="302"/>
      <c r="AF311" s="302"/>
      <c r="AG311" s="302"/>
      <c r="AH311" s="302"/>
      <c r="AI311" s="302"/>
      <c r="AJ311" s="302"/>
      <c r="AK311" s="302"/>
      <c r="AL311" s="302"/>
      <c r="AM311" s="302"/>
      <c r="AN311" s="314" t="s">
        <v>6505</v>
      </c>
      <c r="AO311" s="314" t="s">
        <v>6506</v>
      </c>
      <c r="AP311" s="302"/>
      <c r="AQ311" s="302" t="str">
        <f>IFERROR(__xludf.DUMMYFUNCTION("IF(IFERROR(VLOOKUP(A311, IMPORTRANGE(""https://docs.google.com/spreadsheets/d/1eazy315Oas8TkAoTsdzUl6gNf3VsnwZeSo-bRfkZzOs"", ""工作表1!A:B""), 2, FALSE), """") &lt;&gt; """", ""有縮圖"", ""無縮圖"")"),"無縮圖")</f>
        <v>無縮圖</v>
      </c>
      <c r="AR311" s="314" t="s">
        <v>6507</v>
      </c>
    </row>
    <row r="312" hidden="1">
      <c r="A312" s="301" t="s">
        <v>1586</v>
      </c>
      <c r="B312" s="301" t="s">
        <v>6509</v>
      </c>
      <c r="C312" s="303" t="s">
        <v>6510</v>
      </c>
      <c r="D312" s="303" t="s">
        <v>6510</v>
      </c>
      <c r="E312" s="304"/>
      <c r="F312" s="305" t="s">
        <v>144</v>
      </c>
      <c r="G312" s="317" t="s">
        <v>145</v>
      </c>
      <c r="H312" s="302"/>
      <c r="I312" s="305" t="s">
        <v>108</v>
      </c>
      <c r="J312" s="302"/>
      <c r="K312" s="309"/>
      <c r="L312" s="310" t="b">
        <v>1</v>
      </c>
      <c r="M312" s="311" t="b">
        <v>1</v>
      </c>
      <c r="N312" s="316" t="b">
        <v>0</v>
      </c>
      <c r="O312" s="316" t="b">
        <v>0</v>
      </c>
      <c r="P312" s="302"/>
      <c r="Q312" s="309" t="str">
        <f t="array" ref="Q312">IFERROR(INDEX('印量調查區'!G:G, MATCH(A312, '印量調查區'!A:A, 0)), "")</f>
        <v/>
      </c>
      <c r="R312" s="313" t="s">
        <v>6511</v>
      </c>
      <c r="S312" s="302"/>
      <c r="T312" s="302"/>
      <c r="U312" s="302"/>
      <c r="V312" s="313" t="s">
        <v>6512</v>
      </c>
      <c r="W312" s="302"/>
      <c r="X312" s="313" t="s">
        <v>6513</v>
      </c>
      <c r="Y312" s="313" t="s">
        <v>6514</v>
      </c>
      <c r="Z312" s="313" t="s">
        <v>6515</v>
      </c>
      <c r="AA312" s="302"/>
      <c r="AB312" s="302"/>
      <c r="AC312" s="302"/>
      <c r="AD312" s="302"/>
      <c r="AE312" s="302"/>
      <c r="AF312" s="302"/>
      <c r="AG312" s="302"/>
      <c r="AH312" s="302"/>
      <c r="AI312" s="302"/>
      <c r="AJ312" s="302"/>
      <c r="AK312" s="302"/>
      <c r="AL312" s="302"/>
      <c r="AM312" s="302"/>
      <c r="AN312" s="302"/>
      <c r="AO312" s="302"/>
      <c r="AP312" s="302"/>
      <c r="AQ312" s="302" t="str">
        <f>IFERROR(__xludf.DUMMYFUNCTION("IF(IFERROR(VLOOKUP(A312, IMPORTRANGE(""https://docs.google.com/spreadsheets/d/1eazy315Oas8TkAoTsdzUl6gNf3VsnwZeSo-bRfkZzOs"", ""工作表1!A:B""), 2, FALSE), """") &lt;&gt; """", ""有縮圖"", ""無縮圖"")"),"有縮圖")</f>
        <v>有縮圖</v>
      </c>
      <c r="AR312" s="302"/>
    </row>
    <row r="313" hidden="1">
      <c r="A313" s="301" t="s">
        <v>6517</v>
      </c>
      <c r="B313" s="301" t="s">
        <v>6518</v>
      </c>
      <c r="C313" s="304"/>
      <c r="D313" s="304"/>
      <c r="E313" s="303" t="s">
        <v>3266</v>
      </c>
      <c r="F313" s="305" t="s">
        <v>144</v>
      </c>
      <c r="G313" s="317" t="s">
        <v>145</v>
      </c>
      <c r="H313" s="305" t="s">
        <v>47</v>
      </c>
      <c r="I313" s="305" t="s">
        <v>108</v>
      </c>
      <c r="J313" s="301" t="s">
        <v>6520</v>
      </c>
      <c r="K313" s="309"/>
      <c r="L313" s="310" t="b">
        <v>1</v>
      </c>
      <c r="M313" s="311" t="b">
        <v>1</v>
      </c>
      <c r="N313" s="316" t="b">
        <v>1</v>
      </c>
      <c r="O313" s="311" t="b">
        <v>1</v>
      </c>
      <c r="P313" s="302"/>
      <c r="Q313" s="309" t="str">
        <f t="array" ref="Q313">IFERROR(INDEX('印量調查區'!G:G, MATCH(A313, '印量調查區'!A:A, 0)), "")</f>
        <v/>
      </c>
      <c r="R313" s="314" t="s">
        <v>6521</v>
      </c>
      <c r="S313" s="302"/>
      <c r="T313" s="314" t="s">
        <v>6523</v>
      </c>
      <c r="U313" s="302"/>
      <c r="V313" s="314" t="s">
        <v>6525</v>
      </c>
      <c r="W313" s="302"/>
      <c r="X313" s="302"/>
      <c r="Y313" s="314" t="s">
        <v>6527</v>
      </c>
      <c r="Z313" s="302"/>
      <c r="AA313" s="302"/>
      <c r="AB313" s="302"/>
      <c r="AC313" s="302"/>
      <c r="AD313" s="335" t="s">
        <v>6529</v>
      </c>
      <c r="AE313" s="302"/>
      <c r="AF313" s="302"/>
      <c r="AG313" s="302"/>
      <c r="AH313" s="302"/>
      <c r="AI313" s="302"/>
      <c r="AJ313" s="302"/>
      <c r="AK313" s="302"/>
      <c r="AL313" s="302"/>
      <c r="AM313" s="302"/>
      <c r="AN313" s="314" t="s">
        <v>6530</v>
      </c>
      <c r="AO313" s="302"/>
      <c r="AP313" s="302"/>
      <c r="AQ313" s="302" t="str">
        <f>IFERROR(__xludf.DUMMYFUNCTION("IF(IFERROR(VLOOKUP(A313, IMPORTRANGE(""https://docs.google.com/spreadsheets/d/1eazy315Oas8TkAoTsdzUl6gNf3VsnwZeSo-bRfkZzOs"", ""工作表1!A:B""), 2, FALSE), """") &lt;&gt; """", ""有縮圖"", ""無縮圖"")"),"無縮圖")</f>
        <v>無縮圖</v>
      </c>
      <c r="AR313" s="302"/>
    </row>
    <row r="314" hidden="1">
      <c r="A314" s="301" t="s">
        <v>1644</v>
      </c>
      <c r="B314" s="301" t="s">
        <v>6532</v>
      </c>
      <c r="C314" s="303" t="s">
        <v>3728</v>
      </c>
      <c r="D314" s="303" t="s">
        <v>3728</v>
      </c>
      <c r="E314" s="304"/>
      <c r="F314" s="305" t="s">
        <v>144</v>
      </c>
      <c r="G314" s="317" t="s">
        <v>145</v>
      </c>
      <c r="H314" s="302"/>
      <c r="I314" s="305" t="s">
        <v>108</v>
      </c>
      <c r="J314" s="302"/>
      <c r="K314" s="309"/>
      <c r="L314" s="310" t="b">
        <v>1</v>
      </c>
      <c r="M314" s="311" t="b">
        <v>1</v>
      </c>
      <c r="N314" s="316" t="b">
        <v>1</v>
      </c>
      <c r="O314" s="316" t="b">
        <v>0</v>
      </c>
      <c r="P314" s="302"/>
      <c r="Q314" s="309" t="str">
        <f t="array" ref="Q314">IFERROR(INDEX('印量調查區'!G:G, MATCH(A314, '印量調查區'!A:A, 0)), "")</f>
        <v/>
      </c>
      <c r="R314" s="313" t="s">
        <v>6534</v>
      </c>
      <c r="S314" s="302"/>
      <c r="T314" s="302"/>
      <c r="U314" s="302"/>
      <c r="V314" s="313" t="s">
        <v>6535</v>
      </c>
      <c r="W314" s="302"/>
      <c r="X314" s="302"/>
      <c r="Y314" s="313" t="s">
        <v>6536</v>
      </c>
      <c r="Z314" s="302"/>
      <c r="AA314" s="302"/>
      <c r="AB314" s="302"/>
      <c r="AC314" s="302"/>
      <c r="AD314" s="302"/>
      <c r="AE314" s="302"/>
      <c r="AF314" s="302"/>
      <c r="AG314" s="302"/>
      <c r="AH314" s="302"/>
      <c r="AI314" s="302"/>
      <c r="AJ314" s="302"/>
      <c r="AK314" s="302"/>
      <c r="AL314" s="302"/>
      <c r="AM314" s="302"/>
      <c r="AN314" s="302"/>
      <c r="AO314" s="302"/>
      <c r="AP314" s="302"/>
      <c r="AQ314" s="302" t="str">
        <f>IFERROR(__xludf.DUMMYFUNCTION("IF(IFERROR(VLOOKUP(A314, IMPORTRANGE(""https://docs.google.com/spreadsheets/d/1eazy315Oas8TkAoTsdzUl6gNf3VsnwZeSo-bRfkZzOs"", ""工作表1!A:B""), 2, FALSE), """") &lt;&gt; """", ""有縮圖"", ""無縮圖"")"),"有縮圖")</f>
        <v>有縮圖</v>
      </c>
      <c r="AR314" s="302"/>
    </row>
    <row r="315" hidden="1">
      <c r="A315" s="301" t="s">
        <v>6537</v>
      </c>
      <c r="B315" s="301" t="s">
        <v>6538</v>
      </c>
      <c r="C315" s="303" t="s">
        <v>3216</v>
      </c>
      <c r="D315" s="303" t="s">
        <v>3217</v>
      </c>
      <c r="E315" s="304"/>
      <c r="F315" s="305" t="s">
        <v>144</v>
      </c>
      <c r="G315" s="317" t="s">
        <v>145</v>
      </c>
      <c r="H315" s="302"/>
      <c r="I315" s="305" t="s">
        <v>108</v>
      </c>
      <c r="J315" s="302"/>
      <c r="K315" s="309"/>
      <c r="L315" s="310" t="b">
        <v>1</v>
      </c>
      <c r="M315" s="311" t="b">
        <v>1</v>
      </c>
      <c r="N315" s="316" t="b">
        <v>1</v>
      </c>
      <c r="O315" s="316" t="b">
        <v>1</v>
      </c>
      <c r="P315" s="302"/>
      <c r="Q315" s="309" t="str">
        <f t="array" ref="Q315">IFERROR(INDEX('印量調查區'!G:G, MATCH(A315, '印量調查區'!A:A, 0)), "")</f>
        <v/>
      </c>
      <c r="R315" s="313" t="s">
        <v>6541</v>
      </c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  <c r="AC315" s="302"/>
      <c r="AD315" s="302"/>
      <c r="AE315" s="302"/>
      <c r="AF315" s="302"/>
      <c r="AG315" s="302"/>
      <c r="AH315" s="302"/>
      <c r="AI315" s="302"/>
      <c r="AJ315" s="302"/>
      <c r="AK315" s="302"/>
      <c r="AL315" s="302"/>
      <c r="AM315" s="302"/>
      <c r="AN315" s="302"/>
      <c r="AO315" s="302"/>
      <c r="AP315" s="302"/>
      <c r="AQ315" s="302" t="str">
        <f>IFERROR(__xludf.DUMMYFUNCTION("IF(IFERROR(VLOOKUP(A315, IMPORTRANGE(""https://docs.google.com/spreadsheets/d/1eazy315Oas8TkAoTsdzUl6gNf3VsnwZeSo-bRfkZzOs"", ""工作表1!A:B""), 2, FALSE), """") &lt;&gt; """", ""有縮圖"", ""無縮圖"")"),"無縮圖")</f>
        <v>無縮圖</v>
      </c>
      <c r="AR315" s="302"/>
    </row>
    <row r="316">
      <c r="A316" s="301" t="s">
        <v>1658</v>
      </c>
      <c r="B316" s="302"/>
      <c r="C316" s="303" t="s">
        <v>2544</v>
      </c>
      <c r="D316" s="303" t="s">
        <v>6308</v>
      </c>
      <c r="E316" s="303" t="s">
        <v>6544</v>
      </c>
      <c r="F316" s="305" t="s">
        <v>144</v>
      </c>
      <c r="G316" s="317" t="s">
        <v>145</v>
      </c>
      <c r="H316" s="305" t="s">
        <v>35</v>
      </c>
      <c r="I316" s="305" t="s">
        <v>108</v>
      </c>
      <c r="J316" s="301" t="s">
        <v>6545</v>
      </c>
      <c r="K316" s="309"/>
      <c r="L316" s="310" t="b">
        <v>1</v>
      </c>
      <c r="M316" s="311" t="b">
        <v>1</v>
      </c>
      <c r="N316" s="311" t="b">
        <v>0</v>
      </c>
      <c r="O316" s="311" t="b">
        <v>0</v>
      </c>
      <c r="P316" s="302"/>
      <c r="Q316" s="309" t="str">
        <f t="array" ref="Q316">IFERROR(INDEX('印量調查區'!G:G, MATCH(A316, '印量調查區'!A:A, 0)), "")</f>
        <v/>
      </c>
      <c r="R316" s="302"/>
      <c r="S316" s="302"/>
      <c r="T316" s="313" t="s">
        <v>6547</v>
      </c>
      <c r="U316" s="302"/>
      <c r="V316" s="313" t="s">
        <v>6548</v>
      </c>
      <c r="W316" s="302"/>
      <c r="X316" s="302"/>
      <c r="Y316" s="302"/>
      <c r="Z316" s="302"/>
      <c r="AA316" s="302"/>
      <c r="AB316" s="302"/>
      <c r="AC316" s="302"/>
      <c r="AD316" s="302"/>
      <c r="AE316" s="302"/>
      <c r="AF316" s="302"/>
      <c r="AG316" s="302"/>
      <c r="AH316" s="302"/>
      <c r="AI316" s="302"/>
      <c r="AJ316" s="302"/>
      <c r="AK316" s="313" t="s">
        <v>6549</v>
      </c>
      <c r="AL316" s="302"/>
      <c r="AM316" s="314" t="s">
        <v>6550</v>
      </c>
      <c r="AN316" s="314" t="s">
        <v>6552</v>
      </c>
      <c r="AO316" s="314" t="s">
        <v>6553</v>
      </c>
      <c r="AP316" s="302"/>
      <c r="AQ316" s="302" t="str">
        <f>IFERROR(__xludf.DUMMYFUNCTION("IF(IFERROR(VLOOKUP(A316, IMPORTRANGE(""https://docs.google.com/spreadsheets/d/1eazy315Oas8TkAoTsdzUl6gNf3VsnwZeSo-bRfkZzOs"", ""工作表1!A:B""), 2, FALSE), """") &lt;&gt; """", ""有縮圖"", ""無縮圖"")"),"有縮圖")</f>
        <v>有縮圖</v>
      </c>
      <c r="AR316" s="302"/>
    </row>
    <row r="317">
      <c r="A317" s="301" t="s">
        <v>1681</v>
      </c>
      <c r="B317" s="301" t="s">
        <v>6556</v>
      </c>
      <c r="C317" s="303" t="s">
        <v>6557</v>
      </c>
      <c r="D317" s="304"/>
      <c r="E317" s="304"/>
      <c r="F317" s="305" t="s">
        <v>144</v>
      </c>
      <c r="G317" s="317" t="s">
        <v>145</v>
      </c>
      <c r="H317" s="305" t="s">
        <v>35</v>
      </c>
      <c r="I317" s="305" t="s">
        <v>108</v>
      </c>
      <c r="J317" s="301" t="s">
        <v>83</v>
      </c>
      <c r="K317" s="309"/>
      <c r="L317" s="310" t="b">
        <v>1</v>
      </c>
      <c r="M317" s="311" t="b">
        <v>1</v>
      </c>
      <c r="N317" s="311" t="b">
        <v>0</v>
      </c>
      <c r="O317" s="316" t="b">
        <v>1</v>
      </c>
      <c r="P317" s="302"/>
      <c r="Q317" s="309"/>
      <c r="R317" s="319" t="s">
        <v>6559</v>
      </c>
      <c r="S317" s="304"/>
      <c r="T317" s="304"/>
      <c r="U317" s="304"/>
      <c r="V317" s="319" t="s">
        <v>6560</v>
      </c>
      <c r="W317" s="304"/>
      <c r="X317" s="304"/>
      <c r="Y317" s="319" t="s">
        <v>6561</v>
      </c>
      <c r="Z317" s="304"/>
      <c r="AA317" s="304"/>
      <c r="AB317" s="304"/>
      <c r="AC317" s="304"/>
      <c r="AD317" s="304"/>
      <c r="AE317" s="304"/>
      <c r="AF317" s="304"/>
      <c r="AG317" s="304"/>
      <c r="AH317" s="304"/>
      <c r="AI317" s="304"/>
      <c r="AJ317" s="304"/>
      <c r="AK317" s="304"/>
      <c r="AL317" s="304"/>
      <c r="AM317" s="314" t="s">
        <v>6564</v>
      </c>
      <c r="AN317" s="304"/>
      <c r="AO317" s="324" t="s">
        <v>6565</v>
      </c>
      <c r="AP317" s="302"/>
      <c r="AQ317" s="302"/>
      <c r="AR317" s="314" t="s">
        <v>6564</v>
      </c>
    </row>
    <row r="318" hidden="1">
      <c r="A318" s="301" t="s">
        <v>1685</v>
      </c>
      <c r="B318" s="301" t="s">
        <v>6567</v>
      </c>
      <c r="C318" s="303" t="s">
        <v>2571</v>
      </c>
      <c r="D318" s="303" t="s">
        <v>2571</v>
      </c>
      <c r="E318" s="303" t="s">
        <v>3669</v>
      </c>
      <c r="F318" s="305" t="s">
        <v>144</v>
      </c>
      <c r="G318" s="317" t="s">
        <v>145</v>
      </c>
      <c r="H318" s="305" t="s">
        <v>17</v>
      </c>
      <c r="I318" s="305" t="s">
        <v>367</v>
      </c>
      <c r="J318" s="301" t="s">
        <v>6568</v>
      </c>
      <c r="K318" s="309"/>
      <c r="L318" s="310" t="b">
        <v>1</v>
      </c>
      <c r="M318" s="311" t="b">
        <v>1</v>
      </c>
      <c r="N318" s="311" t="b">
        <v>0</v>
      </c>
      <c r="O318" s="311" t="b">
        <v>0</v>
      </c>
      <c r="P318" s="302"/>
      <c r="Q318" s="309" t="str">
        <f t="array" ref="Q318">IFERROR(INDEX('印量調查區'!G:G, MATCH(A318, '印量調查區'!A:A, 0)), "")</f>
        <v/>
      </c>
      <c r="R318" s="313" t="s">
        <v>6569</v>
      </c>
      <c r="S318" s="313" t="s">
        <v>6570</v>
      </c>
      <c r="T318" s="313" t="s">
        <v>6571</v>
      </c>
      <c r="U318" s="302"/>
      <c r="V318" s="313" t="s">
        <v>6572</v>
      </c>
      <c r="W318" s="313" t="s">
        <v>6573</v>
      </c>
      <c r="X318" s="302"/>
      <c r="Y318" s="313" t="s">
        <v>6574</v>
      </c>
      <c r="Z318" s="313" t="s">
        <v>6575</v>
      </c>
      <c r="AA318" s="302"/>
      <c r="AB318" s="302"/>
      <c r="AC318" s="302"/>
      <c r="AD318" s="302"/>
      <c r="AE318" s="314" t="s">
        <v>6576</v>
      </c>
      <c r="AF318" s="302"/>
      <c r="AG318" s="302"/>
      <c r="AH318" s="302"/>
      <c r="AI318" s="314" t="s">
        <v>6577</v>
      </c>
      <c r="AJ318" s="302"/>
      <c r="AK318" s="313" t="s">
        <v>6579</v>
      </c>
      <c r="AL318" s="302"/>
      <c r="AM318" s="314" t="s">
        <v>6580</v>
      </c>
      <c r="AN318" s="314" t="s">
        <v>6581</v>
      </c>
      <c r="AO318" s="314" t="s">
        <v>6583</v>
      </c>
      <c r="AP318" s="302"/>
      <c r="AQ318" s="302" t="str">
        <f>IFERROR(__xludf.DUMMYFUNCTION("IF(IFERROR(VLOOKUP(A318, IMPORTRANGE(""https://docs.google.com/spreadsheets/d/1eazy315Oas8TkAoTsdzUl6gNf3VsnwZeSo-bRfkZzOs"", ""工作表1!A:B""), 2, FALSE), """") &lt;&gt; """", ""有縮圖"", ""無縮圖"")"),"有縮圖")</f>
        <v>有縮圖</v>
      </c>
      <c r="AR318" s="302"/>
    </row>
    <row r="319" hidden="1">
      <c r="A319" s="301" t="s">
        <v>6584</v>
      </c>
      <c r="B319" s="302"/>
      <c r="C319" s="304"/>
      <c r="D319" s="304"/>
      <c r="E319" s="303" t="s">
        <v>2561</v>
      </c>
      <c r="F319" s="305" t="s">
        <v>144</v>
      </c>
      <c r="G319" s="317" t="s">
        <v>145</v>
      </c>
      <c r="H319" s="302"/>
      <c r="I319" s="305" t="s">
        <v>108</v>
      </c>
      <c r="J319" s="302"/>
      <c r="K319" s="309"/>
      <c r="L319" s="310" t="b">
        <v>1</v>
      </c>
      <c r="M319" s="311" t="b">
        <v>1</v>
      </c>
      <c r="N319" s="316" t="b">
        <v>0</v>
      </c>
      <c r="O319" s="316" t="b">
        <v>0</v>
      </c>
      <c r="P319" s="313" t="s">
        <v>410</v>
      </c>
      <c r="Q319" s="309" t="str">
        <f t="array" ref="Q319">IFERROR(INDEX('印量調查區'!G:G, MATCH(A319, '印量調查區'!A:A, 0)), "")</f>
        <v/>
      </c>
      <c r="R319" s="302"/>
      <c r="S319" s="302"/>
      <c r="T319" s="314" t="s">
        <v>6585</v>
      </c>
      <c r="U319" s="302"/>
      <c r="V319" s="314" t="s">
        <v>6586</v>
      </c>
      <c r="W319" s="302"/>
      <c r="X319" s="302"/>
      <c r="Y319" s="314" t="s">
        <v>6588</v>
      </c>
      <c r="Z319" s="302"/>
      <c r="AA319" s="302"/>
      <c r="AB319" s="302"/>
      <c r="AC319" s="302"/>
      <c r="AD319" s="302"/>
      <c r="AE319" s="302"/>
      <c r="AF319" s="302"/>
      <c r="AG319" s="302"/>
      <c r="AH319" s="302"/>
      <c r="AI319" s="302"/>
      <c r="AJ319" s="302"/>
      <c r="AK319" s="302"/>
      <c r="AL319" s="302"/>
      <c r="AM319" s="302"/>
      <c r="AN319" s="302"/>
      <c r="AO319" s="302"/>
      <c r="AP319" s="302"/>
      <c r="AQ319" s="302" t="str">
        <f>IFERROR(__xludf.DUMMYFUNCTION("IF(IFERROR(VLOOKUP(A319, IMPORTRANGE(""https://docs.google.com/spreadsheets/d/1eazy315Oas8TkAoTsdzUl6gNf3VsnwZeSo-bRfkZzOs"", ""工作表1!A:B""), 2, FALSE), """") &lt;&gt; """", ""有縮圖"", ""無縮圖"")"),"無縮圖")</f>
        <v>無縮圖</v>
      </c>
      <c r="AR319" s="302"/>
    </row>
    <row r="320" hidden="1">
      <c r="A320" s="301" t="s">
        <v>1733</v>
      </c>
      <c r="B320" s="301" t="s">
        <v>6589</v>
      </c>
      <c r="C320" s="303" t="s">
        <v>2507</v>
      </c>
      <c r="D320" s="303" t="s">
        <v>2507</v>
      </c>
      <c r="E320" s="304"/>
      <c r="F320" s="305" t="s">
        <v>144</v>
      </c>
      <c r="G320" s="317" t="s">
        <v>145</v>
      </c>
      <c r="H320" s="305" t="s">
        <v>2792</v>
      </c>
      <c r="I320" s="305" t="s">
        <v>108</v>
      </c>
      <c r="J320" s="301" t="s">
        <v>6591</v>
      </c>
      <c r="K320" s="309"/>
      <c r="L320" s="310" t="b">
        <v>1</v>
      </c>
      <c r="M320" s="311" t="b">
        <v>1</v>
      </c>
      <c r="N320" s="316" t="b">
        <v>0</v>
      </c>
      <c r="O320" s="311" t="b">
        <v>1</v>
      </c>
      <c r="P320" s="302"/>
      <c r="Q320" s="309" t="str">
        <f t="array" ref="Q320">IFERROR(INDEX('印量調查區'!G:G, MATCH(A320, '印量調查區'!A:A, 0)), "")</f>
        <v/>
      </c>
      <c r="R320" s="302"/>
      <c r="S320" s="302"/>
      <c r="T320" s="302"/>
      <c r="U320" s="302"/>
      <c r="V320" s="302"/>
      <c r="W320" s="302"/>
      <c r="X320" s="302"/>
      <c r="Y320" s="313" t="s">
        <v>6593</v>
      </c>
      <c r="Z320" s="302"/>
      <c r="AA320" s="302"/>
      <c r="AB320" s="302"/>
      <c r="AC320" s="302"/>
      <c r="AD320" s="302"/>
      <c r="AE320" s="302"/>
      <c r="AF320" s="302"/>
      <c r="AG320" s="302"/>
      <c r="AH320" s="302"/>
      <c r="AI320" s="302"/>
      <c r="AJ320" s="302"/>
      <c r="AK320" s="302"/>
      <c r="AL320" s="302"/>
      <c r="AM320" s="302"/>
      <c r="AN320" s="314" t="s">
        <v>6594</v>
      </c>
      <c r="AO320" s="302"/>
      <c r="AP320" s="302"/>
      <c r="AQ320" s="302" t="str">
        <f>IFERROR(__xludf.DUMMYFUNCTION("IF(IFERROR(VLOOKUP(A320, IMPORTRANGE(""https://docs.google.com/spreadsheets/d/1eazy315Oas8TkAoTsdzUl6gNf3VsnwZeSo-bRfkZzOs"", ""工作表1!A:B""), 2, FALSE), """") &lt;&gt; """", ""有縮圖"", ""無縮圖"")"),"有縮圖")</f>
        <v>有縮圖</v>
      </c>
      <c r="AR320" s="302"/>
    </row>
    <row r="321" hidden="1">
      <c r="A321" s="301" t="s">
        <v>6596</v>
      </c>
      <c r="B321" s="301" t="s">
        <v>6597</v>
      </c>
      <c r="C321" s="303" t="s">
        <v>2561</v>
      </c>
      <c r="D321" s="304"/>
      <c r="E321" s="303" t="s">
        <v>2543</v>
      </c>
      <c r="F321" s="305" t="s">
        <v>144</v>
      </c>
      <c r="G321" s="317" t="s">
        <v>145</v>
      </c>
      <c r="H321" s="302"/>
      <c r="I321" s="305" t="s">
        <v>108</v>
      </c>
      <c r="J321" s="301" t="s">
        <v>83</v>
      </c>
      <c r="K321" s="309"/>
      <c r="L321" s="310" t="b">
        <v>1</v>
      </c>
      <c r="M321" s="311" t="b">
        <v>1</v>
      </c>
      <c r="N321" s="316" t="b">
        <v>0</v>
      </c>
      <c r="O321" s="316" t="b">
        <v>1</v>
      </c>
      <c r="P321" s="302"/>
      <c r="Q321" s="309" t="str">
        <f t="array" ref="Q321">IFERROR(INDEX('印量調查區'!G:G, MATCH(A321, '印量調查區'!A:A, 0)), "")</f>
        <v/>
      </c>
      <c r="R321" s="313" t="s">
        <v>6599</v>
      </c>
      <c r="S321" s="302"/>
      <c r="T321" s="302"/>
      <c r="U321" s="302"/>
      <c r="V321" s="313" t="s">
        <v>6600</v>
      </c>
      <c r="W321" s="302"/>
      <c r="X321" s="313" t="s">
        <v>6601</v>
      </c>
      <c r="Y321" s="313" t="s">
        <v>6602</v>
      </c>
      <c r="Z321" s="302"/>
      <c r="AA321" s="302"/>
      <c r="AB321" s="313" t="s">
        <v>6603</v>
      </c>
      <c r="AC321" s="302"/>
      <c r="AD321" s="302"/>
      <c r="AE321" s="302"/>
      <c r="AF321" s="302"/>
      <c r="AG321" s="302"/>
      <c r="AH321" s="302"/>
      <c r="AI321" s="302"/>
      <c r="AJ321" s="302"/>
      <c r="AK321" s="302"/>
      <c r="AL321" s="302"/>
      <c r="AM321" s="302"/>
      <c r="AN321" s="302"/>
      <c r="AO321" s="302"/>
      <c r="AP321" s="302"/>
      <c r="AQ321" s="302" t="str">
        <f>IFERROR(__xludf.DUMMYFUNCTION("IF(IFERROR(VLOOKUP(A321, IMPORTRANGE(""https://docs.google.com/spreadsheets/d/1eazy315Oas8TkAoTsdzUl6gNf3VsnwZeSo-bRfkZzOs"", ""工作表1!A:B""), 2, FALSE), """") &lt;&gt; """", ""有縮圖"", ""無縮圖"")"),"有縮圖")</f>
        <v>有縮圖</v>
      </c>
      <c r="AR321" s="302"/>
    </row>
    <row r="322" hidden="1">
      <c r="A322" s="301" t="s">
        <v>6604</v>
      </c>
      <c r="B322" s="301" t="s">
        <v>6605</v>
      </c>
      <c r="C322" s="304"/>
      <c r="D322" s="303" t="s">
        <v>2515</v>
      </c>
      <c r="E322" s="304"/>
      <c r="F322" s="305" t="s">
        <v>144</v>
      </c>
      <c r="G322" s="317" t="s">
        <v>145</v>
      </c>
      <c r="H322" s="302"/>
      <c r="I322" s="305" t="s">
        <v>108</v>
      </c>
      <c r="J322" s="302"/>
      <c r="K322" s="309"/>
      <c r="L322" s="310" t="b">
        <v>1</v>
      </c>
      <c r="M322" s="311" t="b">
        <v>1</v>
      </c>
      <c r="N322" s="316" t="b">
        <v>0</v>
      </c>
      <c r="O322" s="316" t="b">
        <v>0</v>
      </c>
      <c r="P322" s="302"/>
      <c r="Q322" s="309" t="str">
        <f t="array" ref="Q322">IFERROR(INDEX('印量調查區'!G:G, MATCH(A322, '印量調查區'!A:A, 0)), "")</f>
        <v/>
      </c>
      <c r="R322" s="302"/>
      <c r="S322" s="302"/>
      <c r="T322" s="302"/>
      <c r="U322" s="302"/>
      <c r="V322" s="313" t="s">
        <v>6606</v>
      </c>
      <c r="W322" s="302"/>
      <c r="X322" s="302"/>
      <c r="Y322" s="302"/>
      <c r="Z322" s="302"/>
      <c r="AA322" s="302"/>
      <c r="AB322" s="302"/>
      <c r="AC322" s="302"/>
      <c r="AD322" s="302"/>
      <c r="AE322" s="302"/>
      <c r="AF322" s="302"/>
      <c r="AG322" s="302"/>
      <c r="AH322" s="302"/>
      <c r="AI322" s="302"/>
      <c r="AJ322" s="313" t="s">
        <v>6607</v>
      </c>
      <c r="AK322" s="302"/>
      <c r="AL322" s="302"/>
      <c r="AM322" s="302"/>
      <c r="AN322" s="302"/>
      <c r="AO322" s="302"/>
      <c r="AP322" s="302"/>
      <c r="AQ322" s="302" t="str">
        <f>IFERROR(__xludf.DUMMYFUNCTION("IF(IFERROR(VLOOKUP(A322, IMPORTRANGE(""https://docs.google.com/spreadsheets/d/1eazy315Oas8TkAoTsdzUl6gNf3VsnwZeSo-bRfkZzOs"", ""工作表1!A:B""), 2, FALSE), """") &lt;&gt; """", ""有縮圖"", ""無縮圖"")"),"無縮圖")</f>
        <v>無縮圖</v>
      </c>
      <c r="AR322" s="302"/>
    </row>
    <row r="323" hidden="1">
      <c r="A323" s="301" t="s">
        <v>1787</v>
      </c>
      <c r="B323" s="301" t="s">
        <v>6608</v>
      </c>
      <c r="C323" s="303" t="s">
        <v>6609</v>
      </c>
      <c r="D323" s="304"/>
      <c r="E323" s="304"/>
      <c r="F323" s="305" t="s">
        <v>144</v>
      </c>
      <c r="G323" s="317" t="s">
        <v>145</v>
      </c>
      <c r="H323" s="305" t="s">
        <v>34</v>
      </c>
      <c r="I323" s="305" t="s">
        <v>108</v>
      </c>
      <c r="J323" s="301" t="s">
        <v>6610</v>
      </c>
      <c r="K323" s="309"/>
      <c r="L323" s="310" t="b">
        <v>1</v>
      </c>
      <c r="M323" s="311" t="b">
        <v>1</v>
      </c>
      <c r="N323" s="316" t="b">
        <v>0</v>
      </c>
      <c r="O323" s="311" t="b">
        <v>1</v>
      </c>
      <c r="P323" s="302"/>
      <c r="Q323" s="309"/>
      <c r="R323" s="319" t="s">
        <v>6613</v>
      </c>
      <c r="S323" s="304"/>
      <c r="T323" s="304"/>
      <c r="U323" s="304"/>
      <c r="V323" s="319" t="s">
        <v>6614</v>
      </c>
      <c r="W323" s="304"/>
      <c r="X323" s="304"/>
      <c r="Y323" s="304"/>
      <c r="Z323" s="304"/>
      <c r="AA323" s="304"/>
      <c r="AB323" s="304"/>
      <c r="AC323" s="304"/>
      <c r="AD323" s="319" t="s">
        <v>6615</v>
      </c>
      <c r="AE323" s="304"/>
      <c r="AF323" s="304"/>
      <c r="AG323" s="304"/>
      <c r="AH323" s="304"/>
      <c r="AI323" s="304"/>
      <c r="AJ323" s="304"/>
      <c r="AK323" s="304"/>
      <c r="AL323" s="304"/>
      <c r="AM323" s="302"/>
      <c r="AN323" s="314" t="s">
        <v>6617</v>
      </c>
      <c r="AO323" s="324" t="s">
        <v>6619</v>
      </c>
      <c r="AP323" s="302"/>
      <c r="AQ323" s="302"/>
      <c r="AR323" s="302"/>
    </row>
    <row r="324" hidden="1">
      <c r="A324" s="301" t="s">
        <v>6620</v>
      </c>
      <c r="B324" s="302"/>
      <c r="C324" s="304"/>
      <c r="D324" s="304"/>
      <c r="E324" s="303" t="s">
        <v>3226</v>
      </c>
      <c r="F324" s="305" t="s">
        <v>144</v>
      </c>
      <c r="G324" s="317" t="s">
        <v>145</v>
      </c>
      <c r="H324" s="305" t="s">
        <v>34</v>
      </c>
      <c r="I324" s="305" t="s">
        <v>108</v>
      </c>
      <c r="J324" s="301" t="s">
        <v>6621</v>
      </c>
      <c r="K324" s="309"/>
      <c r="L324" s="310" t="b">
        <v>1</v>
      </c>
      <c r="M324" s="311" t="b">
        <v>1</v>
      </c>
      <c r="N324" s="316" t="b">
        <v>0</v>
      </c>
      <c r="O324" s="311" t="b">
        <v>1</v>
      </c>
      <c r="P324" s="313" t="s">
        <v>410</v>
      </c>
      <c r="Q324" s="309" t="str">
        <f t="array" ref="Q324">IFERROR(INDEX('印量調查區'!G:G, MATCH(A324, '印量調查區'!A:A, 0)), "")</f>
        <v/>
      </c>
      <c r="R324" s="302"/>
      <c r="S324" s="302"/>
      <c r="T324" s="302"/>
      <c r="U324" s="302"/>
      <c r="V324" s="335" t="s">
        <v>6622</v>
      </c>
      <c r="W324" s="302"/>
      <c r="X324" s="302"/>
      <c r="Y324" s="314" t="s">
        <v>6624</v>
      </c>
      <c r="Z324" s="302"/>
      <c r="AA324" s="302"/>
      <c r="AB324" s="302"/>
      <c r="AC324" s="302"/>
      <c r="AD324" s="302"/>
      <c r="AE324" s="302"/>
      <c r="AF324" s="302"/>
      <c r="AG324" s="302"/>
      <c r="AH324" s="302"/>
      <c r="AI324" s="302"/>
      <c r="AJ324" s="302"/>
      <c r="AK324" s="302"/>
      <c r="AL324" s="302"/>
      <c r="AM324" s="302"/>
      <c r="AN324" s="314" t="s">
        <v>6627</v>
      </c>
      <c r="AO324" s="302"/>
      <c r="AP324" s="302"/>
      <c r="AQ324" s="302" t="str">
        <f>IFERROR(__xludf.DUMMYFUNCTION("IF(IFERROR(VLOOKUP(A324, IMPORTRANGE(""https://docs.google.com/spreadsheets/d/1eazy315Oas8TkAoTsdzUl6gNf3VsnwZeSo-bRfkZzOs"", ""工作表1!A:B""), 2, FALSE), """") &lt;&gt; """", ""有縮圖"", ""無縮圖"")"),"無縮圖")</f>
        <v>無縮圖</v>
      </c>
      <c r="AR324" s="302"/>
    </row>
    <row r="325" hidden="1">
      <c r="A325" s="301" t="s">
        <v>6629</v>
      </c>
      <c r="B325" s="301" t="s">
        <v>6630</v>
      </c>
      <c r="C325" s="303" t="s">
        <v>2528</v>
      </c>
      <c r="D325" s="304"/>
      <c r="E325" s="304"/>
      <c r="F325" s="305" t="s">
        <v>144</v>
      </c>
      <c r="G325" s="317" t="s">
        <v>145</v>
      </c>
      <c r="H325" s="302"/>
      <c r="I325" s="305" t="s">
        <v>108</v>
      </c>
      <c r="J325" s="302"/>
      <c r="K325" s="309"/>
      <c r="L325" s="310" t="b">
        <v>1</v>
      </c>
      <c r="M325" s="311" t="b">
        <v>1</v>
      </c>
      <c r="N325" s="316" t="b">
        <v>0</v>
      </c>
      <c r="O325" s="316" t="b">
        <v>1</v>
      </c>
      <c r="P325" s="302"/>
      <c r="Q325" s="309" t="str">
        <f t="array" ref="Q325">IFERROR(INDEX('印量調查區'!G:G, MATCH(A325, '印量調查區'!A:A, 0)), "")</f>
        <v/>
      </c>
      <c r="R325" s="313" t="s">
        <v>6632</v>
      </c>
      <c r="S325" s="302"/>
      <c r="T325" s="302"/>
      <c r="U325" s="302"/>
      <c r="V325" s="313" t="s">
        <v>6633</v>
      </c>
      <c r="W325" s="302"/>
      <c r="X325" s="313" t="s">
        <v>6635</v>
      </c>
      <c r="Y325" s="313" t="s">
        <v>6636</v>
      </c>
      <c r="Z325" s="302"/>
      <c r="AA325" s="302"/>
      <c r="AB325" s="313" t="s">
        <v>6637</v>
      </c>
      <c r="AC325" s="302"/>
      <c r="AD325" s="302"/>
      <c r="AE325" s="302"/>
      <c r="AF325" s="302"/>
      <c r="AG325" s="302"/>
      <c r="AH325" s="302"/>
      <c r="AI325" s="302"/>
      <c r="AJ325" s="302"/>
      <c r="AK325" s="302"/>
      <c r="AL325" s="302"/>
      <c r="AM325" s="302"/>
      <c r="AN325" s="302"/>
      <c r="AO325" s="302"/>
      <c r="AP325" s="302"/>
      <c r="AQ325" s="302" t="str">
        <f>IFERROR(__xludf.DUMMYFUNCTION("IF(IFERROR(VLOOKUP(A325, IMPORTRANGE(""https://docs.google.com/spreadsheets/d/1eazy315Oas8TkAoTsdzUl6gNf3VsnwZeSo-bRfkZzOs"", ""工作表1!A:B""), 2, FALSE), """") &lt;&gt; """", ""有縮圖"", ""無縮圖"")"),"有縮圖")</f>
        <v>有縮圖</v>
      </c>
      <c r="AR325" s="302"/>
    </row>
    <row r="326" hidden="1">
      <c r="A326" s="301" t="s">
        <v>1819</v>
      </c>
      <c r="B326" s="301" t="s">
        <v>6638</v>
      </c>
      <c r="C326" s="303" t="s">
        <v>2532</v>
      </c>
      <c r="D326" s="303" t="s">
        <v>3218</v>
      </c>
      <c r="E326" s="304"/>
      <c r="F326" s="305" t="s">
        <v>144</v>
      </c>
      <c r="G326" s="317" t="s">
        <v>145</v>
      </c>
      <c r="H326" s="305" t="s">
        <v>5012</v>
      </c>
      <c r="I326" s="305" t="s">
        <v>367</v>
      </c>
      <c r="J326" s="301" t="s">
        <v>6639</v>
      </c>
      <c r="K326" s="309"/>
      <c r="L326" s="310" t="b">
        <v>1</v>
      </c>
      <c r="M326" s="311" t="b">
        <v>1</v>
      </c>
      <c r="N326" s="316" t="b">
        <v>0</v>
      </c>
      <c r="O326" s="311" t="b">
        <v>1</v>
      </c>
      <c r="P326" s="302"/>
      <c r="Q326" s="309" t="str">
        <f t="array" ref="Q326">IFERROR(INDEX('印量調查區'!G:G, MATCH(A326, '印量調查區'!A:A, 0)), "")</f>
        <v/>
      </c>
      <c r="R326" s="313" t="s">
        <v>6642</v>
      </c>
      <c r="S326" s="313" t="s">
        <v>6643</v>
      </c>
      <c r="T326" s="302"/>
      <c r="U326" s="302"/>
      <c r="V326" s="313" t="s">
        <v>6644</v>
      </c>
      <c r="W326" s="302"/>
      <c r="X326" s="313" t="s">
        <v>6645</v>
      </c>
      <c r="Y326" s="313" t="s">
        <v>6646</v>
      </c>
      <c r="Z326" s="302"/>
      <c r="AA326" s="302"/>
      <c r="AB326" s="302"/>
      <c r="AC326" s="302"/>
      <c r="AD326" s="313" t="s">
        <v>6647</v>
      </c>
      <c r="AE326" s="313" t="s">
        <v>6648</v>
      </c>
      <c r="AF326" s="302"/>
      <c r="AG326" s="302"/>
      <c r="AH326" s="313" t="s">
        <v>6650</v>
      </c>
      <c r="AI326" s="313" t="s">
        <v>6651</v>
      </c>
      <c r="AJ326" s="302"/>
      <c r="AK326" s="302"/>
      <c r="AL326" s="302"/>
      <c r="AM326" s="302"/>
      <c r="AN326" s="314" t="s">
        <v>6652</v>
      </c>
      <c r="AO326" s="302"/>
      <c r="AP326" s="302"/>
      <c r="AQ326" s="302" t="str">
        <f>IFERROR(__xludf.DUMMYFUNCTION("IF(IFERROR(VLOOKUP(A326, IMPORTRANGE(""https://docs.google.com/spreadsheets/d/1eazy315Oas8TkAoTsdzUl6gNf3VsnwZeSo-bRfkZzOs"", ""工作表1!A:B""), 2, FALSE), """") &lt;&gt; """", ""有縮圖"", ""無縮圖"")"),"有縮圖")</f>
        <v>有縮圖</v>
      </c>
      <c r="AR326" s="302"/>
    </row>
    <row r="327">
      <c r="A327" s="301" t="s">
        <v>6654</v>
      </c>
      <c r="B327" s="302"/>
      <c r="C327" s="303" t="s">
        <v>2514</v>
      </c>
      <c r="D327" s="303" t="s">
        <v>6655</v>
      </c>
      <c r="E327" s="303" t="s">
        <v>4086</v>
      </c>
      <c r="F327" s="305" t="s">
        <v>144</v>
      </c>
      <c r="G327" s="317" t="s">
        <v>145</v>
      </c>
      <c r="H327" s="305" t="s">
        <v>35</v>
      </c>
      <c r="I327" s="305" t="s">
        <v>108</v>
      </c>
      <c r="J327" s="301" t="s">
        <v>6656</v>
      </c>
      <c r="K327" s="323" t="s">
        <v>6657</v>
      </c>
      <c r="L327" s="310" t="b">
        <v>1</v>
      </c>
      <c r="M327" s="311" t="b">
        <v>1</v>
      </c>
      <c r="N327" s="316" t="b">
        <v>0</v>
      </c>
      <c r="O327" s="311" t="b">
        <v>1</v>
      </c>
      <c r="P327" s="302"/>
      <c r="Q327" s="309" t="str">
        <f t="array" ref="Q327">IFERROR(INDEX('印量調查區'!G:G, MATCH(A327, '印量調查區'!A:A, 0)), "")</f>
        <v/>
      </c>
      <c r="R327" s="302"/>
      <c r="S327" s="302"/>
      <c r="T327" s="302"/>
      <c r="U327" s="302"/>
      <c r="V327" s="302"/>
      <c r="W327" s="302"/>
      <c r="X327" s="313" t="s">
        <v>6660</v>
      </c>
      <c r="Y327" s="313" t="s">
        <v>6661</v>
      </c>
      <c r="Z327" s="302"/>
      <c r="AA327" s="302"/>
      <c r="AB327" s="302"/>
      <c r="AC327" s="302"/>
      <c r="AD327" s="302"/>
      <c r="AE327" s="302"/>
      <c r="AF327" s="302"/>
      <c r="AG327" s="302"/>
      <c r="AH327" s="302"/>
      <c r="AI327" s="302"/>
      <c r="AJ327" s="302"/>
      <c r="AK327" s="302"/>
      <c r="AL327" s="302"/>
      <c r="AM327" s="302"/>
      <c r="AN327" s="314" t="s">
        <v>6662</v>
      </c>
      <c r="AO327" s="302"/>
      <c r="AP327" s="302"/>
      <c r="AQ327" s="302" t="str">
        <f>IFERROR(__xludf.DUMMYFUNCTION("IF(IFERROR(VLOOKUP(A327, IMPORTRANGE(""https://docs.google.com/spreadsheets/d/1eazy315Oas8TkAoTsdzUl6gNf3VsnwZeSo-bRfkZzOs"", ""工作表1!A:B""), 2, FALSE), """") &lt;&gt; """", ""有縮圖"", ""無縮圖"")"),"無縮圖")</f>
        <v>無縮圖</v>
      </c>
      <c r="AR327" s="302"/>
    </row>
    <row r="328">
      <c r="A328" s="301" t="s">
        <v>1850</v>
      </c>
      <c r="B328" s="302"/>
      <c r="C328" s="303" t="s">
        <v>6664</v>
      </c>
      <c r="D328" s="304"/>
      <c r="E328" s="304"/>
      <c r="F328" s="305" t="s">
        <v>144</v>
      </c>
      <c r="G328" s="110" t="s">
        <v>145</v>
      </c>
      <c r="H328" s="305" t="s">
        <v>35</v>
      </c>
      <c r="I328" s="305" t="s">
        <v>108</v>
      </c>
      <c r="J328" s="301" t="s">
        <v>6665</v>
      </c>
      <c r="K328" s="309"/>
      <c r="L328" s="310" t="b">
        <v>1</v>
      </c>
      <c r="M328" s="311" t="b">
        <v>1</v>
      </c>
      <c r="N328" s="316" t="b">
        <v>1</v>
      </c>
      <c r="O328" s="311" t="b">
        <v>1</v>
      </c>
      <c r="P328" s="302"/>
      <c r="Q328" s="309" t="str">
        <f t="array" ref="Q328">IFERROR(INDEX('印量調查區'!G:G, MATCH(A328, '印量調查區'!A:A, 0)), "")</f>
        <v/>
      </c>
      <c r="R328" s="319" t="s">
        <v>6666</v>
      </c>
      <c r="S328" s="304"/>
      <c r="T328" s="304"/>
      <c r="U328" s="304"/>
      <c r="V328" s="319" t="s">
        <v>6668</v>
      </c>
      <c r="W328" s="304"/>
      <c r="X328" s="319" t="s">
        <v>6670</v>
      </c>
      <c r="Y328" s="319" t="s">
        <v>6671</v>
      </c>
      <c r="Z328" s="319" t="s">
        <v>6672</v>
      </c>
      <c r="AA328" s="304"/>
      <c r="AB328" s="304"/>
      <c r="AC328" s="319" t="s">
        <v>6675</v>
      </c>
      <c r="AD328" s="304"/>
      <c r="AE328" s="304"/>
      <c r="AF328" s="304"/>
      <c r="AG328" s="304"/>
      <c r="AH328" s="304"/>
      <c r="AI328" s="319" t="s">
        <v>6676</v>
      </c>
      <c r="AJ328" s="304"/>
      <c r="AK328" s="304"/>
      <c r="AL328" s="304"/>
      <c r="AM328" s="302"/>
      <c r="AN328" s="314" t="s">
        <v>6677</v>
      </c>
      <c r="AO328" s="304"/>
      <c r="AP328" s="302"/>
      <c r="AQ328" s="302" t="str">
        <f>IFERROR(__xludf.DUMMYFUNCTION("IF(IFERROR(VLOOKUP(A328, IMPORTRANGE(""https://docs.google.com/spreadsheets/d/1eazy315Oas8TkAoTsdzUl6gNf3VsnwZeSo-bRfkZzOs"", ""工作表1!A:B""), 2, FALSE), """") &lt;&gt; """", ""有縮圖"", ""無縮圖"")"),"有縮圖")</f>
        <v>有縮圖</v>
      </c>
      <c r="AR328" s="302"/>
    </row>
    <row r="329" hidden="1">
      <c r="A329" s="301" t="s">
        <v>6678</v>
      </c>
      <c r="B329" s="302"/>
      <c r="C329" s="303" t="s">
        <v>6679</v>
      </c>
      <c r="D329" s="304" t="s">
        <v>6680</v>
      </c>
      <c r="E329" s="304"/>
      <c r="F329" s="305" t="s">
        <v>144</v>
      </c>
      <c r="G329" s="110" t="s">
        <v>145</v>
      </c>
      <c r="H329" s="305" t="s">
        <v>34</v>
      </c>
      <c r="I329" s="305" t="s">
        <v>108</v>
      </c>
      <c r="J329" s="301" t="s">
        <v>6681</v>
      </c>
      <c r="K329" s="309"/>
      <c r="L329" s="310" t="b">
        <v>1</v>
      </c>
      <c r="M329" s="311" t="b">
        <v>1</v>
      </c>
      <c r="N329" s="316" t="b">
        <v>0</v>
      </c>
      <c r="O329" s="311" t="b">
        <v>1</v>
      </c>
      <c r="P329" s="302"/>
      <c r="Q329" s="309" t="str">
        <f t="array" ref="Q329">IFERROR(INDEX('印量調查區'!G:G, MATCH(A329, '印量調查區'!A:A, 0)), "")</f>
        <v/>
      </c>
      <c r="R329" s="319" t="s">
        <v>6682</v>
      </c>
      <c r="S329" s="319" t="s">
        <v>6683</v>
      </c>
      <c r="T329" s="304"/>
      <c r="U329" s="304"/>
      <c r="V329" s="319" t="s">
        <v>6684</v>
      </c>
      <c r="W329" s="304"/>
      <c r="X329" s="304"/>
      <c r="Y329" s="319" t="s">
        <v>6685</v>
      </c>
      <c r="Z329" s="304"/>
      <c r="AA329" s="304"/>
      <c r="AB329" s="304"/>
      <c r="AC329" s="304"/>
      <c r="AD329" s="319" t="s">
        <v>6686</v>
      </c>
      <c r="AE329" s="304"/>
      <c r="AF329" s="304"/>
      <c r="AG329" s="304"/>
      <c r="AH329" s="304"/>
      <c r="AI329" s="304"/>
      <c r="AJ329" s="304"/>
      <c r="AK329" s="319" t="s">
        <v>6687</v>
      </c>
      <c r="AL329" s="304"/>
      <c r="AM329" s="302"/>
      <c r="AN329" s="314" t="s">
        <v>6689</v>
      </c>
      <c r="AO329" s="304"/>
      <c r="AP329" s="302"/>
      <c r="AQ329" s="302" t="str">
        <f>IFERROR(__xludf.DUMMYFUNCTION("IF(IFERROR(VLOOKUP(A329, IMPORTRANGE(""https://docs.google.com/spreadsheets/d/1eazy315Oas8TkAoTsdzUl6gNf3VsnwZeSo-bRfkZzOs"", ""工作表1!A:B""), 2, FALSE), """") &lt;&gt; """", ""有縮圖"", ""無縮圖"")"),"無縮圖")</f>
        <v>無縮圖</v>
      </c>
      <c r="AR329" s="302"/>
    </row>
    <row r="330">
      <c r="A330" s="301" t="s">
        <v>1911</v>
      </c>
      <c r="B330" s="301" t="s">
        <v>6691</v>
      </c>
      <c r="C330" s="303" t="s">
        <v>6692</v>
      </c>
      <c r="D330" s="303" t="s">
        <v>2599</v>
      </c>
      <c r="E330" s="304"/>
      <c r="F330" s="305" t="s">
        <v>144</v>
      </c>
      <c r="G330" s="317" t="s">
        <v>145</v>
      </c>
      <c r="H330" s="305" t="s">
        <v>35</v>
      </c>
      <c r="I330" s="305" t="s">
        <v>108</v>
      </c>
      <c r="J330" s="301" t="s">
        <v>6693</v>
      </c>
      <c r="K330" s="309"/>
      <c r="L330" s="310" t="b">
        <v>1</v>
      </c>
      <c r="M330" s="311" t="b">
        <v>1</v>
      </c>
      <c r="N330" s="316" t="b">
        <v>0</v>
      </c>
      <c r="O330" s="311" t="b">
        <v>0</v>
      </c>
      <c r="P330" s="302"/>
      <c r="Q330" s="309" t="str">
        <f t="array" ref="Q330">IFERROR(INDEX('印量調查區'!G:G, MATCH(A330, '印量調查區'!A:A, 0)), "")</f>
        <v/>
      </c>
      <c r="R330" s="313" t="s">
        <v>6695</v>
      </c>
      <c r="S330" s="302"/>
      <c r="T330" s="302"/>
      <c r="U330" s="302"/>
      <c r="V330" s="313" t="s">
        <v>6696</v>
      </c>
      <c r="W330" s="302"/>
      <c r="X330" s="302"/>
      <c r="Y330" s="302"/>
      <c r="Z330" s="302"/>
      <c r="AA330" s="302"/>
      <c r="AB330" s="302"/>
      <c r="AC330" s="302"/>
      <c r="AD330" s="302"/>
      <c r="AE330" s="302"/>
      <c r="AF330" s="302"/>
      <c r="AG330" s="302"/>
      <c r="AH330" s="302"/>
      <c r="AI330" s="302"/>
      <c r="AJ330" s="302"/>
      <c r="AK330" s="302"/>
      <c r="AL330" s="302"/>
      <c r="AM330" s="302"/>
      <c r="AN330" s="314" t="s">
        <v>6698</v>
      </c>
      <c r="AO330" s="302"/>
      <c r="AP330" s="302"/>
      <c r="AQ330" s="302" t="str">
        <f>IFERROR(__xludf.DUMMYFUNCTION("IF(IFERROR(VLOOKUP(A330, IMPORTRANGE(""https://docs.google.com/spreadsheets/d/1eazy315Oas8TkAoTsdzUl6gNf3VsnwZeSo-bRfkZzOs"", ""工作表1!A:B""), 2, FALSE), """") &lt;&gt; """", ""有縮圖"", ""無縮圖"")"),"無縮圖")</f>
        <v>無縮圖</v>
      </c>
      <c r="AR330" s="302"/>
    </row>
    <row r="331">
      <c r="A331" s="301" t="s">
        <v>1953</v>
      </c>
      <c r="B331" s="301" t="s">
        <v>6701</v>
      </c>
      <c r="C331" s="303" t="s">
        <v>6702</v>
      </c>
      <c r="D331" s="303" t="s">
        <v>2556</v>
      </c>
      <c r="E331" s="304"/>
      <c r="F331" s="305" t="s">
        <v>144</v>
      </c>
      <c r="G331" s="317" t="s">
        <v>145</v>
      </c>
      <c r="H331" s="305" t="s">
        <v>35</v>
      </c>
      <c r="I331" s="305" t="s">
        <v>108</v>
      </c>
      <c r="J331" s="301" t="s">
        <v>6703</v>
      </c>
      <c r="K331" s="309"/>
      <c r="L331" s="310" t="b">
        <v>1</v>
      </c>
      <c r="M331" s="311" t="b">
        <v>1</v>
      </c>
      <c r="N331" s="311" t="b">
        <v>0</v>
      </c>
      <c r="O331" s="311" t="b">
        <v>1</v>
      </c>
      <c r="P331" s="302"/>
      <c r="Q331" s="309" t="str">
        <f t="array" ref="Q331">IFERROR(INDEX('印量調查區'!G:G, MATCH(A331, '印量調查區'!A:A, 0)), "")</f>
        <v/>
      </c>
      <c r="R331" s="302"/>
      <c r="S331" s="302"/>
      <c r="T331" s="313" t="s">
        <v>6705</v>
      </c>
      <c r="U331" s="302"/>
      <c r="V331" s="313" t="s">
        <v>6706</v>
      </c>
      <c r="W331" s="302"/>
      <c r="X331" s="302"/>
      <c r="Y331" s="313" t="s">
        <v>6707</v>
      </c>
      <c r="Z331" s="302"/>
      <c r="AA331" s="302"/>
      <c r="AB331" s="313" t="s">
        <v>6708</v>
      </c>
      <c r="AC331" s="302"/>
      <c r="AD331" s="302"/>
      <c r="AE331" s="302"/>
      <c r="AF331" s="302"/>
      <c r="AG331" s="302"/>
      <c r="AH331" s="313" t="s">
        <v>6709</v>
      </c>
      <c r="AI331" s="302"/>
      <c r="AJ331" s="302"/>
      <c r="AK331" s="313" t="s">
        <v>6711</v>
      </c>
      <c r="AL331" s="302"/>
      <c r="AM331" s="314" t="s">
        <v>6712</v>
      </c>
      <c r="AN331" s="314" t="s">
        <v>6713</v>
      </c>
      <c r="AO331" s="314" t="s">
        <v>6715</v>
      </c>
      <c r="AP331" s="302"/>
      <c r="AQ331" s="302" t="str">
        <f>IFERROR(__xludf.DUMMYFUNCTION("IF(IFERROR(VLOOKUP(A331, IMPORTRANGE(""https://docs.google.com/spreadsheets/d/1eazy315Oas8TkAoTsdzUl6gNf3VsnwZeSo-bRfkZzOs"", ""工作表1!A:B""), 2, FALSE), """") &lt;&gt; """", ""有縮圖"", ""無縮圖"")"),"無縮圖")</f>
        <v>無縮圖</v>
      </c>
      <c r="AR331" s="302"/>
    </row>
    <row r="332" hidden="1">
      <c r="A332" s="301" t="s">
        <v>1979</v>
      </c>
      <c r="B332" s="301" t="s">
        <v>6717</v>
      </c>
      <c r="C332" s="303" t="s">
        <v>2599</v>
      </c>
      <c r="D332" s="304"/>
      <c r="E332" s="304"/>
      <c r="F332" s="305" t="s">
        <v>144</v>
      </c>
      <c r="G332" s="317" t="s">
        <v>145</v>
      </c>
      <c r="H332" s="305" t="s">
        <v>34</v>
      </c>
      <c r="I332" s="305" t="s">
        <v>108</v>
      </c>
      <c r="J332" s="301" t="s">
        <v>6719</v>
      </c>
      <c r="K332" s="323" t="s">
        <v>4350</v>
      </c>
      <c r="L332" s="310" t="b">
        <v>1</v>
      </c>
      <c r="M332" s="311" t="b">
        <v>1</v>
      </c>
      <c r="N332" s="316" t="b">
        <v>1</v>
      </c>
      <c r="O332" s="311" t="b">
        <v>1</v>
      </c>
      <c r="P332" s="302"/>
      <c r="Q332" s="309" t="str">
        <f t="array" ref="Q332">IFERROR(INDEX('印量調查區'!G:G, MATCH(A332, '印量調查區'!A:A, 0)), "")</f>
        <v/>
      </c>
      <c r="R332" s="313" t="s">
        <v>6722</v>
      </c>
      <c r="S332" s="302"/>
      <c r="T332" s="302"/>
      <c r="U332" s="302"/>
      <c r="V332" s="313" t="s">
        <v>6723</v>
      </c>
      <c r="W332" s="302"/>
      <c r="X332" s="302"/>
      <c r="Y332" s="313" t="s">
        <v>6724</v>
      </c>
      <c r="Z332" s="302"/>
      <c r="AA332" s="302"/>
      <c r="AB332" s="302"/>
      <c r="AC332" s="302"/>
      <c r="AD332" s="302"/>
      <c r="AE332" s="302"/>
      <c r="AF332" s="313" t="s">
        <v>6725</v>
      </c>
      <c r="AG332" s="302"/>
      <c r="AH332" s="302"/>
      <c r="AI332" s="302"/>
      <c r="AJ332" s="302"/>
      <c r="AK332" s="302"/>
      <c r="AL332" s="302"/>
      <c r="AM332" s="302"/>
      <c r="AN332" s="314" t="s">
        <v>6726</v>
      </c>
      <c r="AO332" s="302"/>
      <c r="AP332" s="302"/>
      <c r="AQ332" s="302" t="str">
        <f>IFERROR(__xludf.DUMMYFUNCTION("IF(IFERROR(VLOOKUP(A332, IMPORTRANGE(""https://docs.google.com/spreadsheets/d/1eazy315Oas8TkAoTsdzUl6gNf3VsnwZeSo-bRfkZzOs"", ""工作表1!A:B""), 2, FALSE), """") &lt;&gt; """", ""有縮圖"", ""無縮圖"")"),"有縮圖")</f>
        <v>有縮圖</v>
      </c>
      <c r="AR332" s="302"/>
    </row>
    <row r="333" hidden="1">
      <c r="A333" s="301" t="s">
        <v>6729</v>
      </c>
      <c r="B333" s="301" t="s">
        <v>6730</v>
      </c>
      <c r="C333" s="304"/>
      <c r="D333" s="304"/>
      <c r="E333" s="303" t="s">
        <v>2560</v>
      </c>
      <c r="F333" s="305" t="s">
        <v>144</v>
      </c>
      <c r="G333" s="317" t="s">
        <v>145</v>
      </c>
      <c r="H333" s="302"/>
      <c r="I333" s="305" t="s">
        <v>108</v>
      </c>
      <c r="J333" s="302"/>
      <c r="K333" s="309"/>
      <c r="L333" s="310" t="b">
        <v>1</v>
      </c>
      <c r="M333" s="311" t="b">
        <v>1</v>
      </c>
      <c r="N333" s="316" t="b">
        <v>0</v>
      </c>
      <c r="O333" s="316" t="b">
        <v>1</v>
      </c>
      <c r="P333" s="302"/>
      <c r="Q333" s="309" t="str">
        <f t="array" ref="Q333">IFERROR(INDEX('印量調查區'!G:G, MATCH(A333, '印量調查區'!A:A, 0)), "")</f>
        <v/>
      </c>
      <c r="R333" s="313" t="s">
        <v>6731</v>
      </c>
      <c r="S333" s="302"/>
      <c r="T333" s="302"/>
      <c r="U333" s="302"/>
      <c r="V333" s="313" t="s">
        <v>6732</v>
      </c>
      <c r="W333" s="302"/>
      <c r="X333" s="302"/>
      <c r="Y333" s="313" t="s">
        <v>6733</v>
      </c>
      <c r="Z333" s="302"/>
      <c r="AA333" s="302"/>
      <c r="AB333" s="302"/>
      <c r="AC333" s="302"/>
      <c r="AD333" s="302"/>
      <c r="AE333" s="302"/>
      <c r="AF333" s="302"/>
      <c r="AG333" s="302"/>
      <c r="AH333" s="302"/>
      <c r="AI333" s="302"/>
      <c r="AJ333" s="302"/>
      <c r="AK333" s="302"/>
      <c r="AL333" s="302"/>
      <c r="AM333" s="302"/>
      <c r="AN333" s="302"/>
      <c r="AO333" s="302"/>
      <c r="AP333" s="302"/>
      <c r="AQ333" s="302" t="str">
        <f>IFERROR(__xludf.DUMMYFUNCTION("IF(IFERROR(VLOOKUP(A333, IMPORTRANGE(""https://docs.google.com/spreadsheets/d/1eazy315Oas8TkAoTsdzUl6gNf3VsnwZeSo-bRfkZzOs"", ""工作表1!A:B""), 2, FALSE), """") &lt;&gt; """", ""有縮圖"", ""無縮圖"")"),"有縮圖")</f>
        <v>有縮圖</v>
      </c>
      <c r="AR333" s="302"/>
    </row>
    <row r="334" hidden="1">
      <c r="A334" s="301" t="s">
        <v>6734</v>
      </c>
      <c r="B334" s="301" t="s">
        <v>6735</v>
      </c>
      <c r="C334" s="304"/>
      <c r="D334" s="303" t="s">
        <v>6304</v>
      </c>
      <c r="E334" s="303" t="s">
        <v>6736</v>
      </c>
      <c r="F334" s="305" t="s">
        <v>144</v>
      </c>
      <c r="G334" s="317" t="s">
        <v>145</v>
      </c>
      <c r="H334" s="305" t="s">
        <v>34</v>
      </c>
      <c r="I334" s="305" t="s">
        <v>108</v>
      </c>
      <c r="J334" s="301" t="s">
        <v>6737</v>
      </c>
      <c r="K334" s="309"/>
      <c r="L334" s="310" t="b">
        <v>1</v>
      </c>
      <c r="M334" s="311" t="b">
        <v>1</v>
      </c>
      <c r="N334" s="316" t="b">
        <v>1</v>
      </c>
      <c r="O334" s="311" t="b">
        <v>1</v>
      </c>
      <c r="P334" s="302"/>
      <c r="Q334" s="309" t="str">
        <f t="array" ref="Q334">IFERROR(INDEX('印量調查區'!G:G, MATCH(A334, '印量調查區'!A:A, 0)), "")</f>
        <v/>
      </c>
      <c r="R334" s="314" t="s">
        <v>6738</v>
      </c>
      <c r="S334" s="302"/>
      <c r="T334" s="302"/>
      <c r="U334" s="302"/>
      <c r="V334" s="302"/>
      <c r="W334" s="302"/>
      <c r="X334" s="314" t="s">
        <v>6739</v>
      </c>
      <c r="Y334" s="314" t="s">
        <v>6740</v>
      </c>
      <c r="Z334" s="302"/>
      <c r="AA334" s="302"/>
      <c r="AB334" s="302"/>
      <c r="AC334" s="302"/>
      <c r="AD334" s="302"/>
      <c r="AE334" s="302"/>
      <c r="AF334" s="302"/>
      <c r="AG334" s="302"/>
      <c r="AH334" s="302"/>
      <c r="AI334" s="302"/>
      <c r="AJ334" s="302"/>
      <c r="AK334" s="302"/>
      <c r="AL334" s="302"/>
      <c r="AM334" s="302"/>
      <c r="AN334" s="314" t="s">
        <v>6742</v>
      </c>
      <c r="AO334" s="302"/>
      <c r="AP334" s="302"/>
      <c r="AQ334" s="302" t="str">
        <f>IFERROR(__xludf.DUMMYFUNCTION("IF(IFERROR(VLOOKUP(A334, IMPORTRANGE(""https://docs.google.com/spreadsheets/d/1eazy315Oas8TkAoTsdzUl6gNf3VsnwZeSo-bRfkZzOs"", ""工作表1!A:B""), 2, FALSE), """") &lt;&gt; """", ""有縮圖"", ""無縮圖"")"),"無縮圖")</f>
        <v>無縮圖</v>
      </c>
      <c r="AR334" s="302"/>
    </row>
    <row r="335" hidden="1">
      <c r="A335" s="301" t="s">
        <v>2067</v>
      </c>
      <c r="B335" s="301" t="s">
        <v>6743</v>
      </c>
      <c r="C335" s="303" t="s">
        <v>2595</v>
      </c>
      <c r="D335" s="304"/>
      <c r="E335" s="303" t="s">
        <v>2610</v>
      </c>
      <c r="F335" s="305" t="s">
        <v>144</v>
      </c>
      <c r="G335" s="317" t="s">
        <v>145</v>
      </c>
      <c r="H335" s="305" t="s">
        <v>6744</v>
      </c>
      <c r="I335" s="305" t="s">
        <v>108</v>
      </c>
      <c r="J335" s="301" t="s">
        <v>6745</v>
      </c>
      <c r="K335" s="309"/>
      <c r="L335" s="310" t="b">
        <v>1</v>
      </c>
      <c r="M335" s="311" t="b">
        <v>1</v>
      </c>
      <c r="N335" s="311" t="b">
        <v>0</v>
      </c>
      <c r="O335" s="311" t="b">
        <v>1</v>
      </c>
      <c r="P335" s="302"/>
      <c r="Q335" s="309" t="str">
        <f t="array" ref="Q335">IFERROR(INDEX('印量調查區'!G:G, MATCH(A335, '印量調查區'!A:A, 0)), "")</f>
        <v/>
      </c>
      <c r="R335" s="313" t="s">
        <v>6747</v>
      </c>
      <c r="S335" s="313" t="s">
        <v>6748</v>
      </c>
      <c r="T335" s="302"/>
      <c r="U335" s="302"/>
      <c r="V335" s="313" t="s">
        <v>6749</v>
      </c>
      <c r="W335" s="313" t="s">
        <v>6750</v>
      </c>
      <c r="X335" s="313" t="s">
        <v>6751</v>
      </c>
      <c r="Y335" s="313" t="s">
        <v>6752</v>
      </c>
      <c r="Z335" s="302"/>
      <c r="AA335" s="302"/>
      <c r="AB335" s="313" t="s">
        <v>6753</v>
      </c>
      <c r="AC335" s="302"/>
      <c r="AD335" s="302"/>
      <c r="AE335" s="302"/>
      <c r="AF335" s="302"/>
      <c r="AG335" s="302"/>
      <c r="AH335" s="313" t="s">
        <v>6754</v>
      </c>
      <c r="AI335" s="302"/>
      <c r="AJ335" s="302"/>
      <c r="AK335" s="313" t="s">
        <v>6755</v>
      </c>
      <c r="AL335" s="302"/>
      <c r="AM335" s="314" t="s">
        <v>6756</v>
      </c>
      <c r="AN335" s="314" t="s">
        <v>6758</v>
      </c>
      <c r="AO335" s="302"/>
      <c r="AP335" s="302"/>
      <c r="AQ335" s="302" t="str">
        <f>IFERROR(__xludf.DUMMYFUNCTION("IF(IFERROR(VLOOKUP(A335, IMPORTRANGE(""https://docs.google.com/spreadsheets/d/1eazy315Oas8TkAoTsdzUl6gNf3VsnwZeSo-bRfkZzOs"", ""工作表1!A:B""), 2, FALSE), """") &lt;&gt; """", ""有縮圖"", ""無縮圖"")"),"有縮圖")</f>
        <v>有縮圖</v>
      </c>
      <c r="AR335" s="302"/>
    </row>
    <row r="336" hidden="1">
      <c r="A336" s="301" t="s">
        <v>6759</v>
      </c>
      <c r="B336" s="301" t="s">
        <v>6760</v>
      </c>
      <c r="C336" s="304"/>
      <c r="D336" s="304"/>
      <c r="E336" s="303" t="s">
        <v>3265</v>
      </c>
      <c r="F336" s="305" t="s">
        <v>144</v>
      </c>
      <c r="G336" s="317" t="s">
        <v>145</v>
      </c>
      <c r="H336" s="305" t="s">
        <v>3566</v>
      </c>
      <c r="I336" s="305" t="s">
        <v>108</v>
      </c>
      <c r="J336" s="301" t="s">
        <v>6762</v>
      </c>
      <c r="K336" s="309"/>
      <c r="L336" s="310" t="b">
        <v>1</v>
      </c>
      <c r="M336" s="311" t="b">
        <v>1</v>
      </c>
      <c r="N336" s="316" t="b">
        <v>1</v>
      </c>
      <c r="O336" s="311" t="b">
        <v>1</v>
      </c>
      <c r="P336" s="302"/>
      <c r="Q336" s="309" t="str">
        <f t="array" ref="Q336">IFERROR(INDEX('印量調查區'!G:G, MATCH(A336, '印量調查區'!A:A, 0)), "")</f>
        <v/>
      </c>
      <c r="R336" s="313" t="s">
        <v>6763</v>
      </c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  <c r="AC336" s="302"/>
      <c r="AD336" s="302"/>
      <c r="AE336" s="302"/>
      <c r="AF336" s="302"/>
      <c r="AG336" s="302"/>
      <c r="AH336" s="302"/>
      <c r="AI336" s="302"/>
      <c r="AJ336" s="302"/>
      <c r="AK336" s="302"/>
      <c r="AL336" s="302"/>
      <c r="AM336" s="302"/>
      <c r="AN336" s="314" t="s">
        <v>6765</v>
      </c>
      <c r="AO336" s="302"/>
      <c r="AP336" s="302"/>
      <c r="AQ336" s="302" t="str">
        <f>IFERROR(__xludf.DUMMYFUNCTION("IF(IFERROR(VLOOKUP(A336, IMPORTRANGE(""https://docs.google.com/spreadsheets/d/1eazy315Oas8TkAoTsdzUl6gNf3VsnwZeSo-bRfkZzOs"", ""工作表1!A:B""), 2, FALSE), """") &lt;&gt; """", ""有縮圖"", ""無縮圖"")"),"有縮圖")</f>
        <v>有縮圖</v>
      </c>
      <c r="AR336" s="302"/>
    </row>
    <row r="337">
      <c r="A337" s="301" t="s">
        <v>2159</v>
      </c>
      <c r="B337" s="301" t="s">
        <v>6766</v>
      </c>
      <c r="C337" s="304"/>
      <c r="D337" s="303" t="s">
        <v>316</v>
      </c>
      <c r="E337" s="303" t="s">
        <v>6767</v>
      </c>
      <c r="F337" s="305" t="s">
        <v>144</v>
      </c>
      <c r="G337" s="317" t="s">
        <v>145</v>
      </c>
      <c r="H337" s="305" t="s">
        <v>35</v>
      </c>
      <c r="I337" s="305" t="s">
        <v>108</v>
      </c>
      <c r="J337" s="301" t="s">
        <v>6768</v>
      </c>
      <c r="K337" s="309"/>
      <c r="L337" s="310" t="b">
        <v>1</v>
      </c>
      <c r="M337" s="311" t="b">
        <v>1</v>
      </c>
      <c r="N337" s="311" t="b">
        <v>0</v>
      </c>
      <c r="O337" s="311" t="b">
        <v>0</v>
      </c>
      <c r="P337" s="302"/>
      <c r="Q337" s="309" t="str">
        <f t="array" ref="Q337">IFERROR(INDEX('印量調查區'!G:G, MATCH(A337, '印量調查區'!A:A, 0)), "")</f>
        <v/>
      </c>
      <c r="R337" s="313" t="s">
        <v>6769</v>
      </c>
      <c r="S337" s="302"/>
      <c r="T337" s="302"/>
      <c r="U337" s="302"/>
      <c r="V337" s="313" t="s">
        <v>6771</v>
      </c>
      <c r="W337" s="302"/>
      <c r="X337" s="302"/>
      <c r="Y337" s="313" t="s">
        <v>6772</v>
      </c>
      <c r="Z337" s="302"/>
      <c r="AA337" s="302"/>
      <c r="AB337" s="302"/>
      <c r="AC337" s="302"/>
      <c r="AD337" s="302"/>
      <c r="AE337" s="302"/>
      <c r="AF337" s="302"/>
      <c r="AG337" s="302"/>
      <c r="AH337" s="302"/>
      <c r="AI337" s="302"/>
      <c r="AJ337" s="302"/>
      <c r="AK337" s="302"/>
      <c r="AL337" s="302"/>
      <c r="AM337" s="314" t="s">
        <v>6773</v>
      </c>
      <c r="AN337" s="314" t="s">
        <v>6777</v>
      </c>
      <c r="AO337" s="302"/>
      <c r="AP337" s="302"/>
      <c r="AQ337" s="302" t="str">
        <f>IFERROR(__xludf.DUMMYFUNCTION("IF(IFERROR(VLOOKUP(A337, IMPORTRANGE(""https://docs.google.com/spreadsheets/d/1eazy315Oas8TkAoTsdzUl6gNf3VsnwZeSo-bRfkZzOs"", ""工作表1!A:B""), 2, FALSE), """") &lt;&gt; """", ""有縮圖"", ""無縮圖"")"),"無縮圖")</f>
        <v>無縮圖</v>
      </c>
      <c r="AR337" s="302"/>
    </row>
    <row r="338">
      <c r="A338" s="301" t="s">
        <v>2162</v>
      </c>
      <c r="B338" s="301" t="s">
        <v>6779</v>
      </c>
      <c r="C338" s="303" t="s">
        <v>6780</v>
      </c>
      <c r="D338" s="304"/>
      <c r="E338" s="304"/>
      <c r="F338" s="305" t="s">
        <v>144</v>
      </c>
      <c r="G338" s="110" t="s">
        <v>145</v>
      </c>
      <c r="H338" s="305" t="s">
        <v>35</v>
      </c>
      <c r="I338" s="305" t="s">
        <v>108</v>
      </c>
      <c r="J338" s="301" t="s">
        <v>6781</v>
      </c>
      <c r="K338" s="309"/>
      <c r="L338" s="310" t="b">
        <v>1</v>
      </c>
      <c r="M338" s="311" t="b">
        <v>1</v>
      </c>
      <c r="N338" s="316" t="b">
        <v>1</v>
      </c>
      <c r="O338" s="311" t="b">
        <v>1</v>
      </c>
      <c r="P338" s="302"/>
      <c r="Q338" s="309"/>
      <c r="R338" s="319" t="s">
        <v>6782</v>
      </c>
      <c r="S338" s="304"/>
      <c r="T338" s="304"/>
      <c r="U338" s="304"/>
      <c r="V338" s="319" t="s">
        <v>6784</v>
      </c>
      <c r="W338" s="304"/>
      <c r="X338" s="304"/>
      <c r="Y338" s="319" t="s">
        <v>6786</v>
      </c>
      <c r="Z338" s="304"/>
      <c r="AA338" s="304"/>
      <c r="AB338" s="304"/>
      <c r="AC338" s="304"/>
      <c r="AD338" s="304"/>
      <c r="AE338" s="304"/>
      <c r="AF338" s="319" t="s">
        <v>6787</v>
      </c>
      <c r="AG338" s="304"/>
      <c r="AH338" s="304"/>
      <c r="AI338" s="319" t="s">
        <v>6788</v>
      </c>
      <c r="AJ338" s="304"/>
      <c r="AK338" s="304"/>
      <c r="AL338" s="304"/>
      <c r="AM338" s="302"/>
      <c r="AN338" s="314" t="s">
        <v>6789</v>
      </c>
      <c r="AO338" s="304"/>
      <c r="AP338" s="302"/>
      <c r="AQ338" s="302" t="str">
        <f>IFERROR(__xludf.DUMMYFUNCTION("IF(IFERROR(VLOOKUP(A338, IMPORTRANGE(""https://docs.google.com/spreadsheets/d/1eazy315Oas8TkAoTsdzUl6gNf3VsnwZeSo-bRfkZzOs"", ""工作表1!A:B""), 2, FALSE), """") &lt;&gt; """", ""有縮圖"", ""無縮圖"")"),"有縮圖")</f>
        <v>有縮圖</v>
      </c>
      <c r="AR338" s="302"/>
    </row>
    <row r="339" hidden="1">
      <c r="A339" s="301" t="s">
        <v>6790</v>
      </c>
      <c r="B339" s="301" t="s">
        <v>6791</v>
      </c>
      <c r="C339" s="303" t="s">
        <v>6792</v>
      </c>
      <c r="D339" s="303" t="s">
        <v>6257</v>
      </c>
      <c r="E339" s="304"/>
      <c r="F339" s="305" t="s">
        <v>144</v>
      </c>
      <c r="G339" s="317" t="s">
        <v>145</v>
      </c>
      <c r="H339" s="305" t="s">
        <v>47</v>
      </c>
      <c r="I339" s="305" t="s">
        <v>108</v>
      </c>
      <c r="J339" s="301" t="s">
        <v>6793</v>
      </c>
      <c r="K339" s="309"/>
      <c r="L339" s="310" t="b">
        <v>1</v>
      </c>
      <c r="M339" s="311" t="b">
        <v>1</v>
      </c>
      <c r="N339" s="311" t="b">
        <v>1</v>
      </c>
      <c r="O339" s="311" t="b">
        <v>1</v>
      </c>
      <c r="P339" s="302"/>
      <c r="Q339" s="309" t="str">
        <f t="array" ref="Q339">IFERROR(INDEX('印量調查區'!G:G, MATCH(A339, '印量調查區'!A:A, 0)), "")</f>
        <v/>
      </c>
      <c r="R339" s="313" t="s">
        <v>6797</v>
      </c>
      <c r="S339" s="313" t="s">
        <v>6798</v>
      </c>
      <c r="T339" s="302"/>
      <c r="U339" s="302"/>
      <c r="V339" s="313" t="s">
        <v>6799</v>
      </c>
      <c r="W339" s="302"/>
      <c r="X339" s="313" t="s">
        <v>6800</v>
      </c>
      <c r="Y339" s="302"/>
      <c r="Z339" s="302"/>
      <c r="AA339" s="302"/>
      <c r="AB339" s="302"/>
      <c r="AC339" s="302"/>
      <c r="AD339" s="313" t="s">
        <v>6801</v>
      </c>
      <c r="AE339" s="302"/>
      <c r="AF339" s="302"/>
      <c r="AG339" s="302"/>
      <c r="AH339" s="302"/>
      <c r="AI339" s="313" t="s">
        <v>6803</v>
      </c>
      <c r="AJ339" s="302"/>
      <c r="AK339" s="313" t="s">
        <v>6804</v>
      </c>
      <c r="AL339" s="302"/>
      <c r="AM339" s="314" t="s">
        <v>6805</v>
      </c>
      <c r="AN339" s="314" t="s">
        <v>6806</v>
      </c>
      <c r="AO339" s="314" t="s">
        <v>6809</v>
      </c>
      <c r="AP339" s="302"/>
      <c r="AQ339" s="302" t="str">
        <f>IFERROR(__xludf.DUMMYFUNCTION("IF(IFERROR(VLOOKUP(A339, IMPORTRANGE(""https://docs.google.com/spreadsheets/d/1eazy315Oas8TkAoTsdzUl6gNf3VsnwZeSo-bRfkZzOs"", ""工作表1!A:B""), 2, FALSE), """") &lt;&gt; """", ""有縮圖"", ""無縮圖"")"),"有縮圖")</f>
        <v>有縮圖</v>
      </c>
      <c r="AR339" s="302"/>
    </row>
    <row r="340" hidden="1">
      <c r="A340" s="301" t="s">
        <v>2242</v>
      </c>
      <c r="B340" s="301" t="s">
        <v>6811</v>
      </c>
      <c r="C340" s="303" t="s">
        <v>2555</v>
      </c>
      <c r="D340" s="304"/>
      <c r="E340" s="303" t="s">
        <v>6371</v>
      </c>
      <c r="F340" s="305" t="s">
        <v>144</v>
      </c>
      <c r="G340" s="317" t="s">
        <v>145</v>
      </c>
      <c r="H340" s="302"/>
      <c r="I340" s="305" t="s">
        <v>108</v>
      </c>
      <c r="J340" s="302"/>
      <c r="K340" s="309"/>
      <c r="L340" s="310" t="b">
        <v>1</v>
      </c>
      <c r="M340" s="311" t="b">
        <v>1</v>
      </c>
      <c r="N340" s="316" t="b">
        <v>0</v>
      </c>
      <c r="O340" s="316" t="b">
        <v>1</v>
      </c>
      <c r="P340" s="302"/>
      <c r="Q340" s="309" t="str">
        <f t="array" ref="Q340">IFERROR(INDEX('印量調查區'!G:G, MATCH(A340, '印量調查區'!A:A, 0)), "")</f>
        <v/>
      </c>
      <c r="R340" s="313" t="s">
        <v>6812</v>
      </c>
      <c r="S340" s="302"/>
      <c r="T340" s="302"/>
      <c r="U340" s="302"/>
      <c r="V340" s="313" t="s">
        <v>6814</v>
      </c>
      <c r="W340" s="302"/>
      <c r="X340" s="302"/>
      <c r="Y340" s="313" t="s">
        <v>6815</v>
      </c>
      <c r="Z340" s="302"/>
      <c r="AA340" s="302"/>
      <c r="AB340" s="302"/>
      <c r="AC340" s="302"/>
      <c r="AD340" s="302"/>
      <c r="AE340" s="302"/>
      <c r="AF340" s="302"/>
      <c r="AG340" s="302"/>
      <c r="AH340" s="302"/>
      <c r="AI340" s="302"/>
      <c r="AJ340" s="302"/>
      <c r="AK340" s="302"/>
      <c r="AL340" s="302"/>
      <c r="AM340" s="302"/>
      <c r="AN340" s="302"/>
      <c r="AO340" s="302"/>
      <c r="AP340" s="302"/>
      <c r="AQ340" s="302" t="str">
        <f>IFERROR(__xludf.DUMMYFUNCTION("IF(IFERROR(VLOOKUP(A340, IMPORTRANGE(""https://docs.google.com/spreadsheets/d/1eazy315Oas8TkAoTsdzUl6gNf3VsnwZeSo-bRfkZzOs"", ""工作表1!A:B""), 2, FALSE), """") &lt;&gt; """", ""有縮圖"", ""無縮圖"")"),"有縮圖")</f>
        <v>有縮圖</v>
      </c>
      <c r="AR340" s="302"/>
    </row>
    <row r="341" hidden="1">
      <c r="A341" s="301" t="s">
        <v>6817</v>
      </c>
      <c r="B341" s="301" t="s">
        <v>6818</v>
      </c>
      <c r="C341" s="303" t="s">
        <v>6819</v>
      </c>
      <c r="D341" s="303" t="s">
        <v>6820</v>
      </c>
      <c r="E341" s="303" t="s">
        <v>2595</v>
      </c>
      <c r="F341" s="305" t="s">
        <v>144</v>
      </c>
      <c r="G341" s="317" t="s">
        <v>145</v>
      </c>
      <c r="H341" s="305" t="s">
        <v>2551</v>
      </c>
      <c r="I341" s="305" t="s">
        <v>108</v>
      </c>
      <c r="J341" s="301" t="s">
        <v>6821</v>
      </c>
      <c r="K341" s="309"/>
      <c r="L341" s="310" t="b">
        <v>1</v>
      </c>
      <c r="M341" s="311" t="b">
        <v>1</v>
      </c>
      <c r="N341" s="311" t="b">
        <v>0</v>
      </c>
      <c r="O341" s="311" t="b">
        <v>1</v>
      </c>
      <c r="P341" s="302"/>
      <c r="Q341" s="309" t="str">
        <f t="array" ref="Q341">IFERROR(INDEX('印量調查區'!G:G, MATCH(A341, '印量調查區'!A:A, 0)), "")</f>
        <v/>
      </c>
      <c r="R341" s="313" t="s">
        <v>6823</v>
      </c>
      <c r="S341" s="302"/>
      <c r="T341" s="313" t="s">
        <v>6824</v>
      </c>
      <c r="U341" s="302"/>
      <c r="V341" s="313" t="s">
        <v>6825</v>
      </c>
      <c r="W341" s="302"/>
      <c r="X341" s="313" t="s">
        <v>6826</v>
      </c>
      <c r="Y341" s="313" t="s">
        <v>6827</v>
      </c>
      <c r="Z341" s="302"/>
      <c r="AA341" s="302"/>
      <c r="AB341" s="302"/>
      <c r="AC341" s="302"/>
      <c r="AD341" s="302"/>
      <c r="AE341" s="302"/>
      <c r="AF341" s="302"/>
      <c r="AG341" s="302"/>
      <c r="AH341" s="302"/>
      <c r="AI341" s="302"/>
      <c r="AJ341" s="302"/>
      <c r="AK341" s="302"/>
      <c r="AL341" s="302"/>
      <c r="AM341" s="314" t="s">
        <v>6829</v>
      </c>
      <c r="AN341" s="314" t="s">
        <v>6830</v>
      </c>
      <c r="AO341" s="302"/>
      <c r="AP341" s="302"/>
      <c r="AQ341" s="302" t="str">
        <f>IFERROR(__xludf.DUMMYFUNCTION("IF(IFERROR(VLOOKUP(A341, IMPORTRANGE(""https://docs.google.com/spreadsheets/d/1eazy315Oas8TkAoTsdzUl6gNf3VsnwZeSo-bRfkZzOs"", ""工作表1!A:B""), 2, FALSE), """") &lt;&gt; """", ""有縮圖"", ""無縮圖"")"),"有縮圖")</f>
        <v>有縮圖</v>
      </c>
      <c r="AR341" s="302"/>
    </row>
    <row r="342" hidden="1">
      <c r="A342" s="301" t="s">
        <v>2297</v>
      </c>
      <c r="B342" s="301" t="s">
        <v>6832</v>
      </c>
      <c r="C342" s="304"/>
      <c r="D342" s="303" t="s">
        <v>6833</v>
      </c>
      <c r="E342" s="303" t="s">
        <v>3213</v>
      </c>
      <c r="F342" s="305" t="s">
        <v>144</v>
      </c>
      <c r="G342" s="317" t="s">
        <v>145</v>
      </c>
      <c r="H342" s="302"/>
      <c r="I342" s="305" t="s">
        <v>108</v>
      </c>
      <c r="J342" s="301" t="s">
        <v>6834</v>
      </c>
      <c r="K342" s="309"/>
      <c r="L342" s="310" t="b">
        <v>1</v>
      </c>
      <c r="M342" s="311" t="b">
        <v>1</v>
      </c>
      <c r="N342" s="311" t="b">
        <v>0</v>
      </c>
      <c r="O342" s="311" t="b">
        <v>0</v>
      </c>
      <c r="P342" s="313" t="s">
        <v>410</v>
      </c>
      <c r="Q342" s="309" t="str">
        <f t="array" ref="Q342">IFERROR(INDEX('印量調查區'!G:G, MATCH(A342, '印量調查區'!A:A, 0)), "")</f>
        <v/>
      </c>
      <c r="R342" s="314" t="s">
        <v>6835</v>
      </c>
      <c r="S342" s="302"/>
      <c r="T342" s="302"/>
      <c r="U342" s="302"/>
      <c r="V342" s="335" t="s">
        <v>6836</v>
      </c>
      <c r="W342" s="302"/>
      <c r="X342" s="302"/>
      <c r="Y342" s="314" t="s">
        <v>6837</v>
      </c>
      <c r="Z342" s="302"/>
      <c r="AA342" s="302"/>
      <c r="AB342" s="302"/>
      <c r="AC342" s="302"/>
      <c r="AD342" s="302"/>
      <c r="AE342" s="302"/>
      <c r="AF342" s="302"/>
      <c r="AG342" s="302"/>
      <c r="AH342" s="302"/>
      <c r="AI342" s="302"/>
      <c r="AJ342" s="302"/>
      <c r="AK342" s="302"/>
      <c r="AL342" s="302"/>
      <c r="AM342" s="314" t="s">
        <v>6838</v>
      </c>
      <c r="AN342" s="314" t="s">
        <v>6839</v>
      </c>
      <c r="AO342" s="304"/>
      <c r="AP342" s="302"/>
      <c r="AQ342" s="302" t="str">
        <f>IFERROR(__xludf.DUMMYFUNCTION("IF(IFERROR(VLOOKUP(A342, IMPORTRANGE(""https://docs.google.com/spreadsheets/d/1eazy315Oas8TkAoTsdzUl6gNf3VsnwZeSo-bRfkZzOs"", ""工作表1!A:B""), 2, FALSE), """") &lt;&gt; """", ""有縮圖"", ""無縮圖"")"),"無縮圖")</f>
        <v>無縮圖</v>
      </c>
      <c r="AR342" s="302"/>
    </row>
    <row r="343">
      <c r="A343" s="301" t="s">
        <v>2299</v>
      </c>
      <c r="B343" s="301" t="s">
        <v>6840</v>
      </c>
      <c r="C343" s="303" t="s">
        <v>2571</v>
      </c>
      <c r="D343" s="303" t="s">
        <v>6841</v>
      </c>
      <c r="E343" s="303" t="s">
        <v>3669</v>
      </c>
      <c r="F343" s="305" t="s">
        <v>144</v>
      </c>
      <c r="G343" s="317" t="s">
        <v>145</v>
      </c>
      <c r="H343" s="305" t="s">
        <v>35</v>
      </c>
      <c r="I343" s="305" t="s">
        <v>108</v>
      </c>
      <c r="J343" s="301" t="s">
        <v>6842</v>
      </c>
      <c r="K343" s="309"/>
      <c r="L343" s="310" t="b">
        <v>1</v>
      </c>
      <c r="M343" s="311" t="b">
        <v>1</v>
      </c>
      <c r="N343" s="316" t="b">
        <v>0</v>
      </c>
      <c r="O343" s="311" t="b">
        <v>1</v>
      </c>
      <c r="P343" s="302"/>
      <c r="Q343" s="309" t="str">
        <f t="array" ref="Q343">IFERROR(INDEX('印量調查區'!G:G, MATCH(A343, '印量調查區'!A:A, 0)), "")</f>
        <v/>
      </c>
      <c r="R343" s="313" t="s">
        <v>6844</v>
      </c>
      <c r="S343" s="313" t="s">
        <v>6845</v>
      </c>
      <c r="T343" s="302"/>
      <c r="U343" s="302"/>
      <c r="V343" s="313" t="s">
        <v>6847</v>
      </c>
      <c r="W343" s="302"/>
      <c r="X343" s="313" t="s">
        <v>6848</v>
      </c>
      <c r="Y343" s="313" t="s">
        <v>6849</v>
      </c>
      <c r="Z343" s="302"/>
      <c r="AA343" s="302"/>
      <c r="AB343" s="302"/>
      <c r="AC343" s="302"/>
      <c r="AD343" s="302"/>
      <c r="AE343" s="302"/>
      <c r="AF343" s="302"/>
      <c r="AG343" s="302"/>
      <c r="AH343" s="302"/>
      <c r="AI343" s="302"/>
      <c r="AJ343" s="302"/>
      <c r="AK343" s="302"/>
      <c r="AL343" s="302"/>
      <c r="AM343" s="302"/>
      <c r="AN343" s="314" t="s">
        <v>6852</v>
      </c>
      <c r="AO343" s="302"/>
      <c r="AP343" s="302"/>
      <c r="AQ343" s="302" t="str">
        <f>IFERROR(__xludf.DUMMYFUNCTION("IF(IFERROR(VLOOKUP(A343, IMPORTRANGE(""https://docs.google.com/spreadsheets/d/1eazy315Oas8TkAoTsdzUl6gNf3VsnwZeSo-bRfkZzOs"", ""工作表1!A:B""), 2, FALSE), """") &lt;&gt; """", ""有縮圖"", ""無縮圖"")"),"有縮圖")</f>
        <v>有縮圖</v>
      </c>
      <c r="AR343" s="302"/>
    </row>
    <row r="344">
      <c r="A344" s="301" t="s">
        <v>520</v>
      </c>
      <c r="B344" s="301" t="s">
        <v>6854</v>
      </c>
      <c r="C344" s="303" t="s">
        <v>6855</v>
      </c>
      <c r="D344" s="304"/>
      <c r="E344" s="303" t="s">
        <v>2321</v>
      </c>
      <c r="F344" s="305" t="s">
        <v>144</v>
      </c>
      <c r="G344" s="317" t="s">
        <v>145</v>
      </c>
      <c r="H344" s="305" t="s">
        <v>35</v>
      </c>
      <c r="I344" s="305" t="s">
        <v>108</v>
      </c>
      <c r="J344" s="301" t="s">
        <v>6856</v>
      </c>
      <c r="K344" s="309"/>
      <c r="L344" s="310" t="b">
        <v>1</v>
      </c>
      <c r="M344" s="311" t="b">
        <v>1</v>
      </c>
      <c r="N344" s="316" t="b">
        <v>0</v>
      </c>
      <c r="O344" s="311" t="b">
        <v>1</v>
      </c>
      <c r="P344" s="302"/>
      <c r="Q344" s="309" t="str">
        <f t="array" ref="Q344">IFERROR(INDEX('印量調查區'!G:G, MATCH(A344, '印量調查區'!A:A, 0)), "")</f>
        <v/>
      </c>
      <c r="R344" s="313" t="s">
        <v>6858</v>
      </c>
      <c r="S344" s="302"/>
      <c r="T344" s="302"/>
      <c r="U344" s="302"/>
      <c r="V344" s="313" t="s">
        <v>6859</v>
      </c>
      <c r="W344" s="302"/>
      <c r="X344" s="302"/>
      <c r="Y344" s="302"/>
      <c r="Z344" s="302"/>
      <c r="AA344" s="302"/>
      <c r="AB344" s="302"/>
      <c r="AC344" s="302"/>
      <c r="AD344" s="302"/>
      <c r="AE344" s="302"/>
      <c r="AF344" s="302"/>
      <c r="AG344" s="302"/>
      <c r="AH344" s="302"/>
      <c r="AI344" s="302"/>
      <c r="AJ344" s="313" t="s">
        <v>6860</v>
      </c>
      <c r="AK344" s="302"/>
      <c r="AL344" s="302"/>
      <c r="AM344" s="302"/>
      <c r="AN344" s="314" t="s">
        <v>6861</v>
      </c>
      <c r="AO344" s="302"/>
      <c r="AP344" s="302"/>
      <c r="AQ344" s="302" t="str">
        <f>IFERROR(__xludf.DUMMYFUNCTION("IF(IFERROR(VLOOKUP(A344, IMPORTRANGE(""https://docs.google.com/spreadsheets/d/1eazy315Oas8TkAoTsdzUl6gNf3VsnwZeSo-bRfkZzOs"", ""工作表1!A:B""), 2, FALSE), """") &lt;&gt; """", ""有縮圖"", ""無縮圖"")"),"無縮圖")</f>
        <v>無縮圖</v>
      </c>
      <c r="AR344" s="302"/>
    </row>
    <row r="345" hidden="1">
      <c r="A345" s="301" t="s">
        <v>6864</v>
      </c>
      <c r="B345" s="302"/>
      <c r="C345" s="303" t="s">
        <v>3251</v>
      </c>
      <c r="D345" s="303" t="s">
        <v>3251</v>
      </c>
      <c r="E345" s="304"/>
      <c r="F345" s="305" t="s">
        <v>144</v>
      </c>
      <c r="G345" s="317" t="s">
        <v>145</v>
      </c>
      <c r="H345" s="302"/>
      <c r="I345" s="305" t="s">
        <v>108</v>
      </c>
      <c r="J345" s="302"/>
      <c r="K345" s="309"/>
      <c r="L345" s="310" t="b">
        <v>1</v>
      </c>
      <c r="M345" s="311" t="b">
        <v>1</v>
      </c>
      <c r="N345" s="316" t="b">
        <v>0</v>
      </c>
      <c r="O345" s="316" t="b">
        <v>1</v>
      </c>
      <c r="P345" s="302"/>
      <c r="Q345" s="309" t="str">
        <f t="array" ref="Q345">IFERROR(INDEX('印量調查區'!G:G, MATCH(A345, '印量調查區'!A:A, 0)), "")</f>
        <v/>
      </c>
      <c r="R345" s="302"/>
      <c r="S345" s="302"/>
      <c r="T345" s="302"/>
      <c r="U345" s="302"/>
      <c r="V345" s="302"/>
      <c r="W345" s="302"/>
      <c r="X345" s="302"/>
      <c r="Y345" s="314" t="s">
        <v>6866</v>
      </c>
      <c r="Z345" s="302"/>
      <c r="AA345" s="302"/>
      <c r="AB345" s="302"/>
      <c r="AC345" s="302"/>
      <c r="AD345" s="302"/>
      <c r="AE345" s="302"/>
      <c r="AF345" s="302"/>
      <c r="AG345" s="302"/>
      <c r="AH345" s="302"/>
      <c r="AI345" s="302"/>
      <c r="AJ345" s="302"/>
      <c r="AK345" s="302"/>
      <c r="AL345" s="302"/>
      <c r="AM345" s="302"/>
      <c r="AN345" s="302"/>
      <c r="AO345" s="302"/>
      <c r="AP345" s="302"/>
      <c r="AQ345" s="302" t="str">
        <f>IFERROR(__xludf.DUMMYFUNCTION("IF(IFERROR(VLOOKUP(A345, IMPORTRANGE(""https://docs.google.com/spreadsheets/d/1eazy315Oas8TkAoTsdzUl6gNf3VsnwZeSo-bRfkZzOs"", ""工作表1!A:B""), 2, FALSE), """") &lt;&gt; """", ""有縮圖"", ""無縮圖"")"),"無縮圖")</f>
        <v>無縮圖</v>
      </c>
      <c r="AR345" s="302"/>
    </row>
    <row r="346" hidden="1">
      <c r="A346" s="301" t="s">
        <v>6868</v>
      </c>
      <c r="B346" s="301" t="s">
        <v>6869</v>
      </c>
      <c r="C346" s="303" t="s">
        <v>6870</v>
      </c>
      <c r="D346" s="303" t="s">
        <v>3719</v>
      </c>
      <c r="E346" s="304"/>
      <c r="F346" s="305" t="s">
        <v>144</v>
      </c>
      <c r="G346" s="317" t="s">
        <v>145</v>
      </c>
      <c r="H346" s="305" t="s">
        <v>17</v>
      </c>
      <c r="I346" s="305" t="s">
        <v>108</v>
      </c>
      <c r="J346" s="302"/>
      <c r="K346" s="309"/>
      <c r="L346" s="310" t="b">
        <v>1</v>
      </c>
      <c r="M346" s="311" t="b">
        <v>1</v>
      </c>
      <c r="N346" s="316" t="b">
        <v>0</v>
      </c>
      <c r="O346" s="311" t="b">
        <v>0</v>
      </c>
      <c r="P346" s="302"/>
      <c r="Q346" s="309" t="str">
        <f t="array" ref="Q346">IFERROR(INDEX('印量調查區'!G:G, MATCH(A346, '印量調查區'!A:A, 0)), "")</f>
        <v/>
      </c>
      <c r="R346" s="313" t="s">
        <v>6871</v>
      </c>
      <c r="S346" s="302"/>
      <c r="T346" s="302"/>
      <c r="U346" s="302"/>
      <c r="V346" s="313" t="s">
        <v>6872</v>
      </c>
      <c r="W346" s="302"/>
      <c r="X346" s="302"/>
      <c r="Y346" s="313" t="s">
        <v>6873</v>
      </c>
      <c r="Z346" s="302"/>
      <c r="AA346" s="302"/>
      <c r="AB346" s="302"/>
      <c r="AC346" s="302"/>
      <c r="AD346" s="302"/>
      <c r="AE346" s="302"/>
      <c r="AF346" s="313" t="s">
        <v>6874</v>
      </c>
      <c r="AG346" s="302"/>
      <c r="AH346" s="302"/>
      <c r="AI346" s="302"/>
      <c r="AJ346" s="302"/>
      <c r="AK346" s="302"/>
      <c r="AL346" s="302"/>
      <c r="AM346" s="302"/>
      <c r="AN346" s="314" t="s">
        <v>6876</v>
      </c>
      <c r="AO346" s="302"/>
      <c r="AP346" s="302"/>
      <c r="AQ346" s="302" t="str">
        <f>IFERROR(__xludf.DUMMYFUNCTION("IF(IFERROR(VLOOKUP(A346, IMPORTRANGE(""https://docs.google.com/spreadsheets/d/1eazy315Oas8TkAoTsdzUl6gNf3VsnwZeSo-bRfkZzOs"", ""工作表1!A:B""), 2, FALSE), """") &lt;&gt; """", ""有縮圖"", ""無縮圖"")"),"無縮圖")</f>
        <v>無縮圖</v>
      </c>
      <c r="AR346" s="302"/>
    </row>
    <row r="347" hidden="1">
      <c r="A347" s="301" t="s">
        <v>6877</v>
      </c>
      <c r="B347" s="302"/>
      <c r="C347" s="304"/>
      <c r="D347" s="304"/>
      <c r="E347" s="303" t="s">
        <v>2540</v>
      </c>
      <c r="F347" s="305" t="s">
        <v>144</v>
      </c>
      <c r="G347" s="317" t="s">
        <v>145</v>
      </c>
      <c r="H347" s="305" t="s">
        <v>34</v>
      </c>
      <c r="I347" s="305" t="s">
        <v>108</v>
      </c>
      <c r="J347" s="302"/>
      <c r="K347" s="309"/>
      <c r="L347" s="310" t="b">
        <v>1</v>
      </c>
      <c r="M347" s="311" t="b">
        <v>1</v>
      </c>
      <c r="N347" s="316" t="b">
        <v>0</v>
      </c>
      <c r="O347" s="311" t="b">
        <v>1</v>
      </c>
      <c r="P347" s="313" t="s">
        <v>410</v>
      </c>
      <c r="Q347" s="309" t="str">
        <f t="array" ref="Q347">IFERROR(INDEX('印量調查區'!G:G, MATCH(A347, '印量調查區'!A:A, 0)), "")</f>
        <v/>
      </c>
      <c r="R347" s="302"/>
      <c r="S347" s="302"/>
      <c r="T347" s="302"/>
      <c r="U347" s="302"/>
      <c r="V347" s="335" t="s">
        <v>6879</v>
      </c>
      <c r="W347" s="302"/>
      <c r="X347" s="302"/>
      <c r="Y347" s="314" t="s">
        <v>6881</v>
      </c>
      <c r="Z347" s="302"/>
      <c r="AA347" s="302"/>
      <c r="AB347" s="302"/>
      <c r="AC347" s="302"/>
      <c r="AD347" s="302"/>
      <c r="AE347" s="302"/>
      <c r="AF347" s="302"/>
      <c r="AG347" s="302"/>
      <c r="AH347" s="302"/>
      <c r="AI347" s="302"/>
      <c r="AJ347" s="302"/>
      <c r="AK347" s="302"/>
      <c r="AL347" s="302"/>
      <c r="AM347" s="302"/>
      <c r="AN347" s="314" t="s">
        <v>6882</v>
      </c>
      <c r="AO347" s="302"/>
      <c r="AP347" s="302"/>
      <c r="AQ347" s="302" t="str">
        <f>IFERROR(__xludf.DUMMYFUNCTION("IF(IFERROR(VLOOKUP(A347, IMPORTRANGE(""https://docs.google.com/spreadsheets/d/1eazy315Oas8TkAoTsdzUl6gNf3VsnwZeSo-bRfkZzOs"", ""工作表1!A:B""), 2, FALSE), """") &lt;&gt; """", ""有縮圖"", ""無縮圖"")"),"無縮圖")</f>
        <v>無縮圖</v>
      </c>
      <c r="AR347" s="302"/>
    </row>
    <row r="348">
      <c r="A348" s="301" t="s">
        <v>6884</v>
      </c>
      <c r="B348" s="301" t="s">
        <v>6884</v>
      </c>
      <c r="C348" s="303" t="s">
        <v>3711</v>
      </c>
      <c r="D348" s="304"/>
      <c r="E348" s="303" t="s">
        <v>6609</v>
      </c>
      <c r="F348" s="305" t="s">
        <v>144</v>
      </c>
      <c r="G348" s="317" t="s">
        <v>145</v>
      </c>
      <c r="H348" s="305" t="s">
        <v>35</v>
      </c>
      <c r="I348" s="305" t="s">
        <v>108</v>
      </c>
      <c r="J348" s="301" t="s">
        <v>6886</v>
      </c>
      <c r="K348" s="309"/>
      <c r="L348" s="310" t="b">
        <v>1</v>
      </c>
      <c r="M348" s="311" t="b">
        <v>1</v>
      </c>
      <c r="N348" s="316" t="b">
        <v>0</v>
      </c>
      <c r="O348" s="311" t="b">
        <v>1</v>
      </c>
      <c r="P348" s="302"/>
      <c r="Q348" s="309" t="str">
        <f t="array" ref="Q348">IFERROR(INDEX('印量調查區'!G:G, MATCH(A348, '印量調查區'!A:A, 0)), "")</f>
        <v/>
      </c>
      <c r="R348" s="302"/>
      <c r="S348" s="302"/>
      <c r="T348" s="302"/>
      <c r="U348" s="302"/>
      <c r="V348" s="313" t="s">
        <v>6887</v>
      </c>
      <c r="W348" s="302"/>
      <c r="X348" s="302"/>
      <c r="Y348" s="313" t="s">
        <v>6888</v>
      </c>
      <c r="Z348" s="302"/>
      <c r="AA348" s="302"/>
      <c r="AB348" s="302"/>
      <c r="AC348" s="302"/>
      <c r="AD348" s="302"/>
      <c r="AE348" s="302"/>
      <c r="AF348" s="302"/>
      <c r="AG348" s="302"/>
      <c r="AH348" s="302"/>
      <c r="AI348" s="302"/>
      <c r="AJ348" s="302"/>
      <c r="AK348" s="302"/>
      <c r="AL348" s="302"/>
      <c r="AM348" s="302"/>
      <c r="AN348" s="314" t="s">
        <v>6889</v>
      </c>
      <c r="AO348" s="302"/>
      <c r="AP348" s="302"/>
      <c r="AQ348" s="302" t="str">
        <f>IFERROR(__xludf.DUMMYFUNCTION("IF(IFERROR(VLOOKUP(A348, IMPORTRANGE(""https://docs.google.com/spreadsheets/d/1eazy315Oas8TkAoTsdzUl6gNf3VsnwZeSo-bRfkZzOs"", ""工作表1!A:B""), 2, FALSE), """") &lt;&gt; """", ""有縮圖"", ""無縮圖"")"),"無縮圖")</f>
        <v>無縮圖</v>
      </c>
      <c r="AR348" s="302"/>
    </row>
    <row r="349" hidden="1">
      <c r="A349" s="301" t="s">
        <v>6890</v>
      </c>
      <c r="B349" s="302"/>
      <c r="C349" s="304"/>
      <c r="D349" s="303" t="s">
        <v>3215</v>
      </c>
      <c r="E349" s="303" t="s">
        <v>3214</v>
      </c>
      <c r="F349" s="305" t="s">
        <v>144</v>
      </c>
      <c r="G349" s="317" t="s">
        <v>145</v>
      </c>
      <c r="H349" s="302"/>
      <c r="I349" s="305" t="s">
        <v>108</v>
      </c>
      <c r="J349" s="302"/>
      <c r="K349" s="309"/>
      <c r="L349" s="310" t="b">
        <v>1</v>
      </c>
      <c r="M349" s="311" t="b">
        <v>1</v>
      </c>
      <c r="N349" s="316" t="b">
        <v>0</v>
      </c>
      <c r="O349" s="316" t="b">
        <v>1</v>
      </c>
      <c r="P349" s="302"/>
      <c r="Q349" s="309" t="str">
        <f t="array" ref="Q349">IFERROR(INDEX('印量調查區'!G:G, MATCH(A349, '印量調查區'!A:A, 0)), "")</f>
        <v/>
      </c>
      <c r="R349" s="302"/>
      <c r="S349" s="302"/>
      <c r="T349" s="302"/>
      <c r="U349" s="302"/>
      <c r="V349" s="314" t="s">
        <v>6891</v>
      </c>
      <c r="W349" s="302"/>
      <c r="X349" s="302"/>
      <c r="Y349" s="314" t="s">
        <v>6892</v>
      </c>
      <c r="Z349" s="302"/>
      <c r="AA349" s="302"/>
      <c r="AB349" s="302"/>
      <c r="AC349" s="302"/>
      <c r="AD349" s="302"/>
      <c r="AE349" s="302"/>
      <c r="AF349" s="302"/>
      <c r="AG349" s="302"/>
      <c r="AH349" s="302"/>
      <c r="AI349" s="302"/>
      <c r="AJ349" s="302"/>
      <c r="AK349" s="302"/>
      <c r="AL349" s="302"/>
      <c r="AM349" s="302"/>
      <c r="AN349" s="302"/>
      <c r="AO349" s="302"/>
      <c r="AP349" s="302"/>
      <c r="AQ349" s="302" t="str">
        <f>IFERROR(__xludf.DUMMYFUNCTION("IF(IFERROR(VLOOKUP(A349, IMPORTRANGE(""https://docs.google.com/spreadsheets/d/1eazy315Oas8TkAoTsdzUl6gNf3VsnwZeSo-bRfkZzOs"", ""工作表1!A:B""), 2, FALSE), """") &lt;&gt; """", ""有縮圖"", ""無縮圖"")"),"無縮圖")</f>
        <v>無縮圖</v>
      </c>
      <c r="AR349" s="302"/>
    </row>
    <row r="350" hidden="1">
      <c r="A350" s="301" t="s">
        <v>611</v>
      </c>
      <c r="B350" s="301" t="s">
        <v>6896</v>
      </c>
      <c r="C350" s="303" t="s">
        <v>2601</v>
      </c>
      <c r="D350" s="303" t="s">
        <v>2601</v>
      </c>
      <c r="E350" s="304"/>
      <c r="F350" s="305" t="s">
        <v>144</v>
      </c>
      <c r="G350" s="317" t="s">
        <v>145</v>
      </c>
      <c r="H350" s="305" t="s">
        <v>17</v>
      </c>
      <c r="I350" s="305" t="s">
        <v>108</v>
      </c>
      <c r="J350" s="301" t="s">
        <v>6898</v>
      </c>
      <c r="K350" s="309"/>
      <c r="L350" s="310" t="b">
        <v>1</v>
      </c>
      <c r="M350" s="311" t="b">
        <v>1</v>
      </c>
      <c r="N350" s="316" t="b">
        <v>1</v>
      </c>
      <c r="O350" s="311" t="b">
        <v>1</v>
      </c>
      <c r="P350" s="302"/>
      <c r="Q350" s="309" t="str">
        <f t="array" ref="Q350">IFERROR(INDEX('印量調查區'!G:G, MATCH(A350, '印量調查區'!A:A, 0)), "")</f>
        <v/>
      </c>
      <c r="R350" s="313" t="s">
        <v>6900</v>
      </c>
      <c r="S350" s="313" t="s">
        <v>6901</v>
      </c>
      <c r="T350" s="313" t="s">
        <v>6902</v>
      </c>
      <c r="U350" s="302"/>
      <c r="V350" s="313" t="s">
        <v>6903</v>
      </c>
      <c r="W350" s="302"/>
      <c r="X350" s="302"/>
      <c r="Y350" s="313" t="s">
        <v>6904</v>
      </c>
      <c r="Z350" s="302"/>
      <c r="AA350" s="302"/>
      <c r="AB350" s="302"/>
      <c r="AC350" s="302"/>
      <c r="AD350" s="302"/>
      <c r="AE350" s="302"/>
      <c r="AF350" s="302"/>
      <c r="AG350" s="302"/>
      <c r="AH350" s="302"/>
      <c r="AI350" s="302"/>
      <c r="AJ350" s="302"/>
      <c r="AK350" s="313" t="s">
        <v>6906</v>
      </c>
      <c r="AL350" s="302"/>
      <c r="AM350" s="302"/>
      <c r="AN350" s="314" t="s">
        <v>6907</v>
      </c>
      <c r="AO350" s="302"/>
      <c r="AP350" s="302"/>
      <c r="AQ350" s="302" t="str">
        <f>IFERROR(__xludf.DUMMYFUNCTION("IF(IFERROR(VLOOKUP(A350, IMPORTRANGE(""https://docs.google.com/spreadsheets/d/1eazy315Oas8TkAoTsdzUl6gNf3VsnwZeSo-bRfkZzOs"", ""工作表1!A:B""), 2, FALSE), """") &lt;&gt; """", ""有縮圖"", ""無縮圖"")"),"有縮圖")</f>
        <v>有縮圖</v>
      </c>
      <c r="AR350" s="302"/>
    </row>
    <row r="351" hidden="1">
      <c r="A351" s="301" t="s">
        <v>6909</v>
      </c>
      <c r="B351" s="301" t="s">
        <v>6909</v>
      </c>
      <c r="C351" s="303" t="s">
        <v>6910</v>
      </c>
      <c r="D351" s="303" t="s">
        <v>2514</v>
      </c>
      <c r="E351" s="303" t="s">
        <v>6911</v>
      </c>
      <c r="F351" s="305" t="s">
        <v>144</v>
      </c>
      <c r="G351" s="317" t="s">
        <v>145</v>
      </c>
      <c r="H351" s="305" t="s">
        <v>34</v>
      </c>
      <c r="I351" s="305" t="s">
        <v>108</v>
      </c>
      <c r="J351" s="301" t="s">
        <v>6913</v>
      </c>
      <c r="K351" s="309"/>
      <c r="L351" s="310" t="b">
        <v>1</v>
      </c>
      <c r="M351" s="311" t="b">
        <v>1</v>
      </c>
      <c r="N351" s="316" t="b">
        <v>0</v>
      </c>
      <c r="O351" s="311" t="b">
        <v>1</v>
      </c>
      <c r="P351" s="313" t="s">
        <v>410</v>
      </c>
      <c r="Q351" s="309" t="str">
        <f t="array" ref="Q351">IFERROR(INDEX('印量調查區'!G:G, MATCH(A351, '印量調查區'!A:A, 0)), "")</f>
        <v/>
      </c>
      <c r="R351" s="314" t="s">
        <v>6915</v>
      </c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  <c r="AC351" s="302"/>
      <c r="AD351" s="302"/>
      <c r="AE351" s="302"/>
      <c r="AF351" s="302"/>
      <c r="AG351" s="302"/>
      <c r="AH351" s="302"/>
      <c r="AI351" s="302"/>
      <c r="AJ351" s="302"/>
      <c r="AK351" s="302"/>
      <c r="AL351" s="302"/>
      <c r="AM351" s="302"/>
      <c r="AN351" s="314" t="s">
        <v>6916</v>
      </c>
      <c r="AO351" s="348" t="s">
        <v>6917</v>
      </c>
      <c r="AP351" s="302"/>
      <c r="AQ351" s="302" t="str">
        <f>IFERROR(__xludf.DUMMYFUNCTION("IF(IFERROR(VLOOKUP(A351, IMPORTRANGE(""https://docs.google.com/spreadsheets/d/1eazy315Oas8TkAoTsdzUl6gNf3VsnwZeSo-bRfkZzOs"", ""工作表1!A:B""), 2, FALSE), """") &lt;&gt; """", ""有縮圖"", ""無縮圖"")"),"無縮圖")</f>
        <v>無縮圖</v>
      </c>
      <c r="AR351" s="302"/>
    </row>
    <row r="352" hidden="1">
      <c r="A352" s="301" t="s">
        <v>6918</v>
      </c>
      <c r="B352" s="302"/>
      <c r="C352" s="303" t="s">
        <v>421</v>
      </c>
      <c r="D352" s="304"/>
      <c r="E352" s="303" t="s">
        <v>6919</v>
      </c>
      <c r="F352" s="305" t="s">
        <v>144</v>
      </c>
      <c r="G352" s="110" t="s">
        <v>145</v>
      </c>
      <c r="H352" s="305" t="s">
        <v>5012</v>
      </c>
      <c r="I352" s="305" t="s">
        <v>108</v>
      </c>
      <c r="J352" s="301" t="s">
        <v>6920</v>
      </c>
      <c r="K352" s="309"/>
      <c r="L352" s="310" t="b">
        <v>1</v>
      </c>
      <c r="M352" s="311" t="b">
        <v>1</v>
      </c>
      <c r="N352" s="316" t="b">
        <v>0</v>
      </c>
      <c r="O352" s="311" t="b">
        <v>1</v>
      </c>
      <c r="P352" s="302"/>
      <c r="Q352" s="309" t="str">
        <f t="array" ref="Q352">IFERROR(INDEX('印量調查區'!G:G, MATCH(A352, '印量調查區'!A:A, 0)), "")</f>
        <v/>
      </c>
      <c r="R352" s="314" t="s">
        <v>6922</v>
      </c>
      <c r="S352" s="302"/>
      <c r="T352" s="302"/>
      <c r="U352" s="302"/>
      <c r="V352" s="314" t="s">
        <v>6923</v>
      </c>
      <c r="W352" s="302"/>
      <c r="X352" s="314" t="s">
        <v>6924</v>
      </c>
      <c r="Y352" s="314" t="s">
        <v>6925</v>
      </c>
      <c r="Z352" s="302"/>
      <c r="AA352" s="302"/>
      <c r="AB352" s="302"/>
      <c r="AC352" s="302"/>
      <c r="AD352" s="302"/>
      <c r="AE352" s="302"/>
      <c r="AF352" s="302"/>
      <c r="AG352" s="302"/>
      <c r="AH352" s="302"/>
      <c r="AI352" s="302"/>
      <c r="AJ352" s="302"/>
      <c r="AK352" s="302"/>
      <c r="AL352" s="302"/>
      <c r="AM352" s="302"/>
      <c r="AN352" s="314" t="s">
        <v>6926</v>
      </c>
      <c r="AO352" s="302"/>
      <c r="AP352" s="302"/>
      <c r="AQ352" s="302" t="str">
        <f>IFERROR(__xludf.DUMMYFUNCTION("IF(IFERROR(VLOOKUP(A352, IMPORTRANGE(""https://docs.google.com/spreadsheets/d/1eazy315Oas8TkAoTsdzUl6gNf3VsnwZeSo-bRfkZzOs"", ""工作表1!A:B""), 2, FALSE), """") &lt;&gt; """", ""有縮圖"", ""無縮圖"")"),"無縮圖")</f>
        <v>無縮圖</v>
      </c>
      <c r="AR352" s="302"/>
    </row>
    <row r="353" hidden="1">
      <c r="A353" s="301" t="s">
        <v>662</v>
      </c>
      <c r="B353" s="302"/>
      <c r="C353" s="304"/>
      <c r="D353" s="303" t="s">
        <v>6927</v>
      </c>
      <c r="E353" s="303" t="s">
        <v>6927</v>
      </c>
      <c r="F353" s="305" t="s">
        <v>144</v>
      </c>
      <c r="G353" s="317" t="s">
        <v>145</v>
      </c>
      <c r="H353" s="302"/>
      <c r="I353" s="305" t="s">
        <v>108</v>
      </c>
      <c r="J353" s="301" t="s">
        <v>6929</v>
      </c>
      <c r="K353" s="309"/>
      <c r="L353" s="310" t="b">
        <v>1</v>
      </c>
      <c r="M353" s="311" t="b">
        <v>1</v>
      </c>
      <c r="N353" s="311" t="b">
        <v>1</v>
      </c>
      <c r="O353" s="311" t="b">
        <v>1</v>
      </c>
      <c r="P353" s="302"/>
      <c r="Q353" s="309" t="str">
        <f t="array" ref="Q353">IFERROR(INDEX('印量調查區'!G:G, MATCH(A353, '印量調查區'!A:A, 0)), "")</f>
        <v/>
      </c>
      <c r="R353" s="313" t="s">
        <v>6931</v>
      </c>
      <c r="S353" s="302"/>
      <c r="T353" s="302"/>
      <c r="U353" s="302"/>
      <c r="V353" s="313" t="s">
        <v>6932</v>
      </c>
      <c r="W353" s="302"/>
      <c r="X353" s="302"/>
      <c r="Y353" s="313" t="s">
        <v>6933</v>
      </c>
      <c r="Z353" s="313" t="s">
        <v>6934</v>
      </c>
      <c r="AA353" s="302"/>
      <c r="AB353" s="302"/>
      <c r="AC353" s="302"/>
      <c r="AD353" s="302"/>
      <c r="AE353" s="302"/>
      <c r="AF353" s="302"/>
      <c r="AG353" s="302"/>
      <c r="AH353" s="302"/>
      <c r="AI353" s="302"/>
      <c r="AJ353" s="302"/>
      <c r="AK353" s="302"/>
      <c r="AL353" s="302"/>
      <c r="AM353" s="314" t="s">
        <v>6935</v>
      </c>
      <c r="AN353" s="314" t="s">
        <v>6937</v>
      </c>
      <c r="AO353" s="302"/>
      <c r="AP353" s="302"/>
      <c r="AQ353" s="302" t="str">
        <f>IFERROR(__xludf.DUMMYFUNCTION("IF(IFERROR(VLOOKUP(A353, IMPORTRANGE(""https://docs.google.com/spreadsheets/d/1eazy315Oas8TkAoTsdzUl6gNf3VsnwZeSo-bRfkZzOs"", ""工作表1!A:B""), 2, FALSE), """") &lt;&gt; """", ""有縮圖"", ""無縮圖"")"),"有縮圖")</f>
        <v>有縮圖</v>
      </c>
      <c r="AR353" s="302"/>
    </row>
    <row r="354">
      <c r="A354" s="301" t="s">
        <v>671</v>
      </c>
      <c r="B354" s="301" t="s">
        <v>6938</v>
      </c>
      <c r="C354" s="304"/>
      <c r="D354" s="303" t="s">
        <v>2590</v>
      </c>
      <c r="E354" s="304"/>
      <c r="F354" s="305" t="s">
        <v>144</v>
      </c>
      <c r="G354" s="317" t="s">
        <v>145</v>
      </c>
      <c r="H354" s="305" t="s">
        <v>35</v>
      </c>
      <c r="I354" s="305" t="s">
        <v>108</v>
      </c>
      <c r="J354" s="301" t="s">
        <v>6939</v>
      </c>
      <c r="K354" s="309"/>
      <c r="L354" s="310" t="b">
        <v>1</v>
      </c>
      <c r="M354" s="311" t="b">
        <v>1</v>
      </c>
      <c r="N354" s="316" t="b">
        <v>0</v>
      </c>
      <c r="O354" s="311" t="b">
        <v>1</v>
      </c>
      <c r="P354" s="302"/>
      <c r="Q354" s="309" t="str">
        <f t="array" ref="Q354">IFERROR(INDEX('印量調查區'!G:G, MATCH(A354, '印量調查區'!A:A, 0)), "")</f>
        <v/>
      </c>
      <c r="R354" s="313" t="s">
        <v>6940</v>
      </c>
      <c r="S354" s="302"/>
      <c r="T354" s="302"/>
      <c r="U354" s="302"/>
      <c r="V354" s="313" t="s">
        <v>6941</v>
      </c>
      <c r="W354" s="302"/>
      <c r="X354" s="313" t="s">
        <v>6942</v>
      </c>
      <c r="Y354" s="313" t="s">
        <v>6943</v>
      </c>
      <c r="Z354" s="302"/>
      <c r="AA354" s="302"/>
      <c r="AB354" s="302"/>
      <c r="AC354" s="302"/>
      <c r="AD354" s="302"/>
      <c r="AE354" s="302"/>
      <c r="AF354" s="302"/>
      <c r="AG354" s="302"/>
      <c r="AH354" s="313" t="s">
        <v>6944</v>
      </c>
      <c r="AI354" s="302"/>
      <c r="AJ354" s="302"/>
      <c r="AK354" s="302"/>
      <c r="AL354" s="302"/>
      <c r="AM354" s="302"/>
      <c r="AN354" s="314" t="s">
        <v>6945</v>
      </c>
      <c r="AO354" s="302"/>
      <c r="AP354" s="302"/>
      <c r="AQ354" s="302" t="str">
        <f>IFERROR(__xludf.DUMMYFUNCTION("IF(IFERROR(VLOOKUP(A354, IMPORTRANGE(""https://docs.google.com/spreadsheets/d/1eazy315Oas8TkAoTsdzUl6gNf3VsnwZeSo-bRfkZzOs"", ""工作表1!A:B""), 2, FALSE), """") &lt;&gt; """", ""有縮圖"", ""無縮圖"")"),"有縮圖")</f>
        <v>有縮圖</v>
      </c>
      <c r="AR354" s="302"/>
    </row>
    <row r="355">
      <c r="A355" s="301" t="s">
        <v>6946</v>
      </c>
      <c r="B355" s="301" t="s">
        <v>6947</v>
      </c>
      <c r="C355" s="303" t="s">
        <v>6257</v>
      </c>
      <c r="D355" s="303" t="s">
        <v>6680</v>
      </c>
      <c r="E355" s="303" t="s">
        <v>2611</v>
      </c>
      <c r="F355" s="305" t="s">
        <v>144</v>
      </c>
      <c r="G355" s="317" t="s">
        <v>145</v>
      </c>
      <c r="H355" s="305" t="s">
        <v>35</v>
      </c>
      <c r="I355" s="305" t="s">
        <v>108</v>
      </c>
      <c r="J355" s="301" t="s">
        <v>6948</v>
      </c>
      <c r="K355" s="309"/>
      <c r="L355" s="310" t="b">
        <v>1</v>
      </c>
      <c r="M355" s="311" t="b">
        <v>1</v>
      </c>
      <c r="N355" s="316" t="b">
        <v>0</v>
      </c>
      <c r="O355" s="311" t="b">
        <v>0</v>
      </c>
      <c r="P355" s="302"/>
      <c r="Q355" s="309" t="str">
        <f t="array" ref="Q355">IFERROR(INDEX('印量調查區'!G:G, MATCH(A355, '印量調查區'!A:A, 0)), "")</f>
        <v/>
      </c>
      <c r="R355" s="313" t="s">
        <v>6950</v>
      </c>
      <c r="S355" s="313" t="s">
        <v>6951</v>
      </c>
      <c r="T355" s="313" t="s">
        <v>6952</v>
      </c>
      <c r="U355" s="302"/>
      <c r="V355" s="313" t="s">
        <v>6953</v>
      </c>
      <c r="W355" s="302"/>
      <c r="X355" s="302"/>
      <c r="Y355" s="313" t="s">
        <v>6954</v>
      </c>
      <c r="Z355" s="302"/>
      <c r="AA355" s="302"/>
      <c r="AB355" s="302"/>
      <c r="AC355" s="302"/>
      <c r="AD355" s="302"/>
      <c r="AE355" s="302"/>
      <c r="AF355" s="313" t="s">
        <v>6955</v>
      </c>
      <c r="AG355" s="302"/>
      <c r="AH355" s="302"/>
      <c r="AI355" s="302"/>
      <c r="AJ355" s="302"/>
      <c r="AK355" s="302"/>
      <c r="AL355" s="302"/>
      <c r="AM355" s="302"/>
      <c r="AN355" s="314" t="s">
        <v>6956</v>
      </c>
      <c r="AO355" s="314" t="s">
        <v>6958</v>
      </c>
      <c r="AP355" s="302"/>
      <c r="AQ355" s="302" t="str">
        <f>IFERROR(__xludf.DUMMYFUNCTION("IF(IFERROR(VLOOKUP(A355, IMPORTRANGE(""https://docs.google.com/spreadsheets/d/1eazy315Oas8TkAoTsdzUl6gNf3VsnwZeSo-bRfkZzOs"", ""工作表1!A:B""), 2, FALSE), """") &lt;&gt; """", ""有縮圖"", ""無縮圖"")"),"有縮圖")</f>
        <v>有縮圖</v>
      </c>
      <c r="AR355" s="302"/>
    </row>
    <row r="356" hidden="1">
      <c r="A356" s="301" t="s">
        <v>725</v>
      </c>
      <c r="B356" s="302"/>
      <c r="C356" s="304"/>
      <c r="D356" s="304"/>
      <c r="E356" s="303" t="s">
        <v>2587</v>
      </c>
      <c r="F356" s="305" t="s">
        <v>144</v>
      </c>
      <c r="G356" s="317" t="s">
        <v>145</v>
      </c>
      <c r="H356" s="305" t="s">
        <v>34</v>
      </c>
      <c r="I356" s="305" t="s">
        <v>108</v>
      </c>
      <c r="J356" s="301" t="s">
        <v>6962</v>
      </c>
      <c r="K356" s="309"/>
      <c r="L356" s="310" t="b">
        <v>1</v>
      </c>
      <c r="M356" s="311" t="b">
        <v>1</v>
      </c>
      <c r="N356" s="311" t="b">
        <v>1</v>
      </c>
      <c r="O356" s="311" t="b">
        <v>1</v>
      </c>
      <c r="P356" s="302"/>
      <c r="Q356" s="309" t="str">
        <f t="array" ref="Q356">IFERROR(INDEX('印量調查區'!G:G, MATCH(A356, '印量調查區'!A:A, 0)), "")</f>
        <v/>
      </c>
      <c r="R356" s="313" t="s">
        <v>6964</v>
      </c>
      <c r="S356" s="302"/>
      <c r="T356" s="302"/>
      <c r="U356" s="302"/>
      <c r="V356" s="313" t="s">
        <v>6965</v>
      </c>
      <c r="W356" s="302"/>
      <c r="X356" s="302"/>
      <c r="Y356" s="313" t="s">
        <v>6966</v>
      </c>
      <c r="Z356" s="302"/>
      <c r="AA356" s="302"/>
      <c r="AB356" s="313" t="s">
        <v>6967</v>
      </c>
      <c r="AC356" s="302"/>
      <c r="AD356" s="313" t="s">
        <v>6968</v>
      </c>
      <c r="AE356" s="302"/>
      <c r="AF356" s="302"/>
      <c r="AG356" s="302"/>
      <c r="AH356" s="302"/>
      <c r="AI356" s="302"/>
      <c r="AJ356" s="302"/>
      <c r="AK356" s="302"/>
      <c r="AL356" s="302"/>
      <c r="AM356" s="314" t="s">
        <v>6969</v>
      </c>
      <c r="AN356" s="314" t="s">
        <v>6970</v>
      </c>
      <c r="AO356" s="302"/>
      <c r="AP356" s="302"/>
      <c r="AQ356" s="302" t="str">
        <f>IFERROR(__xludf.DUMMYFUNCTION("IF(IFERROR(VLOOKUP(A356, IMPORTRANGE(""https://docs.google.com/spreadsheets/d/1eazy315Oas8TkAoTsdzUl6gNf3VsnwZeSo-bRfkZzOs"", ""工作表1!A:B""), 2, FALSE), """") &lt;&gt; """", ""有縮圖"", ""無縮圖"")"),"有縮圖")</f>
        <v>有縮圖</v>
      </c>
      <c r="AR356" s="302"/>
    </row>
    <row r="357" hidden="1">
      <c r="A357" s="301" t="s">
        <v>743</v>
      </c>
      <c r="B357" s="301" t="s">
        <v>6971</v>
      </c>
      <c r="C357" s="303" t="s">
        <v>6972</v>
      </c>
      <c r="D357" s="304"/>
      <c r="E357" s="304"/>
      <c r="F357" s="305" t="s">
        <v>144</v>
      </c>
      <c r="G357" s="317" t="s">
        <v>145</v>
      </c>
      <c r="H357" s="305" t="s">
        <v>47</v>
      </c>
      <c r="I357" s="305" t="s">
        <v>108</v>
      </c>
      <c r="J357" s="301" t="s">
        <v>6973</v>
      </c>
      <c r="K357" s="309"/>
      <c r="L357" s="310" t="b">
        <v>1</v>
      </c>
      <c r="M357" s="311" t="b">
        <v>1</v>
      </c>
      <c r="N357" s="316" t="b">
        <v>0</v>
      </c>
      <c r="O357" s="311" t="b">
        <v>1</v>
      </c>
      <c r="P357" s="302"/>
      <c r="Q357" s="309" t="str">
        <f t="array" ref="Q357">IFERROR(INDEX('印量調查區'!G:G, MATCH(A357, '印量調查區'!A:A, 0)), "")</f>
        <v/>
      </c>
      <c r="R357" s="313" t="s">
        <v>6974</v>
      </c>
      <c r="S357" s="302"/>
      <c r="T357" s="302"/>
      <c r="U357" s="302"/>
      <c r="V357" s="313" t="s">
        <v>6975</v>
      </c>
      <c r="W357" s="302"/>
      <c r="X357" s="302"/>
      <c r="Y357" s="313" t="s">
        <v>6976</v>
      </c>
      <c r="Z357" s="313" t="s">
        <v>6977</v>
      </c>
      <c r="AA357" s="302"/>
      <c r="AB357" s="302"/>
      <c r="AC357" s="302"/>
      <c r="AD357" s="302"/>
      <c r="AE357" s="302"/>
      <c r="AF357" s="302"/>
      <c r="AG357" s="302"/>
      <c r="AH357" s="302"/>
      <c r="AI357" s="313" t="s">
        <v>6978</v>
      </c>
      <c r="AJ357" s="302"/>
      <c r="AK357" s="313" t="s">
        <v>6979</v>
      </c>
      <c r="AL357" s="302"/>
      <c r="AM357" s="302"/>
      <c r="AN357" s="314" t="s">
        <v>6980</v>
      </c>
      <c r="AO357" s="324" t="s">
        <v>6982</v>
      </c>
      <c r="AP357" s="302"/>
      <c r="AQ357" s="302" t="str">
        <f>IFERROR(__xludf.DUMMYFUNCTION("IF(IFERROR(VLOOKUP(A357, IMPORTRANGE(""https://docs.google.com/spreadsheets/d/1eazy315Oas8TkAoTsdzUl6gNf3VsnwZeSo-bRfkZzOs"", ""工作表1!A:B""), 2, FALSE), """") &lt;&gt; """", ""有縮圖"", ""無縮圖"")"),"有縮圖")</f>
        <v>有縮圖</v>
      </c>
      <c r="AR357" s="302"/>
    </row>
    <row r="358" hidden="1">
      <c r="A358" s="301" t="s">
        <v>6984</v>
      </c>
      <c r="B358" s="302"/>
      <c r="C358" s="304"/>
      <c r="D358" s="304"/>
      <c r="E358" s="303" t="s">
        <v>3215</v>
      </c>
      <c r="F358" s="305" t="s">
        <v>144</v>
      </c>
      <c r="G358" s="317" t="s">
        <v>145</v>
      </c>
      <c r="H358" s="302"/>
      <c r="I358" s="305" t="s">
        <v>108</v>
      </c>
      <c r="J358" s="302"/>
      <c r="K358" s="309"/>
      <c r="L358" s="310" t="b">
        <v>1</v>
      </c>
      <c r="M358" s="311" t="b">
        <v>1</v>
      </c>
      <c r="N358" s="316" t="b">
        <v>1</v>
      </c>
      <c r="O358" s="316" t="b">
        <v>1</v>
      </c>
      <c r="P358" s="313" t="s">
        <v>410</v>
      </c>
      <c r="Q358" s="309" t="str">
        <f t="array" ref="Q358">IFERROR(INDEX('印量調查區'!G:G, MATCH(A358, '印量調查區'!A:A, 0)), "")</f>
        <v/>
      </c>
      <c r="R358" s="302"/>
      <c r="S358" s="302"/>
      <c r="T358" s="302"/>
      <c r="U358" s="302"/>
      <c r="V358" s="314" t="s">
        <v>6986</v>
      </c>
      <c r="W358" s="302"/>
      <c r="X358" s="302"/>
      <c r="Y358" s="314" t="s">
        <v>6987</v>
      </c>
      <c r="Z358" s="302"/>
      <c r="AA358" s="302"/>
      <c r="AB358" s="302"/>
      <c r="AC358" s="302"/>
      <c r="AD358" s="302"/>
      <c r="AE358" s="302"/>
      <c r="AF358" s="302"/>
      <c r="AG358" s="302"/>
      <c r="AH358" s="302"/>
      <c r="AI358" s="302"/>
      <c r="AJ358" s="302"/>
      <c r="AK358" s="302"/>
      <c r="AL358" s="302"/>
      <c r="AM358" s="302"/>
      <c r="AN358" s="302"/>
      <c r="AO358" s="302"/>
      <c r="AP358" s="302"/>
      <c r="AQ358" s="302" t="str">
        <f>IFERROR(__xludf.DUMMYFUNCTION("IF(IFERROR(VLOOKUP(A358, IMPORTRANGE(""https://docs.google.com/spreadsheets/d/1eazy315Oas8TkAoTsdzUl6gNf3VsnwZeSo-bRfkZzOs"", ""工作表1!A:B""), 2, FALSE), """") &lt;&gt; """", ""有縮圖"", ""無縮圖"")"),"無縮圖")</f>
        <v>無縮圖</v>
      </c>
      <c r="AR358" s="302"/>
    </row>
    <row r="359" hidden="1">
      <c r="A359" s="301" t="s">
        <v>6989</v>
      </c>
      <c r="B359" s="302"/>
      <c r="C359" s="303" t="s">
        <v>3550</v>
      </c>
      <c r="D359" s="304"/>
      <c r="E359" s="303" t="s">
        <v>2516</v>
      </c>
      <c r="F359" s="305" t="s">
        <v>144</v>
      </c>
      <c r="G359" s="110" t="s">
        <v>145</v>
      </c>
      <c r="H359" s="302"/>
      <c r="I359" s="302"/>
      <c r="J359" s="301" t="s">
        <v>6990</v>
      </c>
      <c r="K359" s="309"/>
      <c r="L359" s="310" t="b">
        <v>1</v>
      </c>
      <c r="M359" s="311" t="b">
        <v>1</v>
      </c>
      <c r="N359" s="311" t="b">
        <v>0</v>
      </c>
      <c r="O359" s="311" t="b">
        <v>1</v>
      </c>
      <c r="P359" s="313" t="s">
        <v>410</v>
      </c>
      <c r="Q359" s="309" t="str">
        <f t="array" ref="Q359">IFERROR(INDEX('印量調查區'!G:G, MATCH(A359, '印量調查區'!A:A, 0)), "")</f>
        <v/>
      </c>
      <c r="R359" s="314" t="s">
        <v>6991</v>
      </c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  <c r="AC359" s="302"/>
      <c r="AD359" s="302"/>
      <c r="AE359" s="302"/>
      <c r="AF359" s="302"/>
      <c r="AG359" s="302"/>
      <c r="AH359" s="302"/>
      <c r="AI359" s="302"/>
      <c r="AJ359" s="302"/>
      <c r="AK359" s="302"/>
      <c r="AL359" s="302"/>
      <c r="AM359" s="314" t="s">
        <v>6992</v>
      </c>
      <c r="AN359" s="314" t="s">
        <v>6993</v>
      </c>
      <c r="AO359" s="302"/>
      <c r="AP359" s="302"/>
      <c r="AQ359" s="302" t="str">
        <f>IFERROR(__xludf.DUMMYFUNCTION("IF(IFERROR(VLOOKUP(A359, IMPORTRANGE(""https://docs.google.com/spreadsheets/d/1eazy315Oas8TkAoTsdzUl6gNf3VsnwZeSo-bRfkZzOs"", ""工作表1!A:B""), 2, FALSE), """") &lt;&gt; """", ""有縮圖"", ""無縮圖"")"),"無縮圖")</f>
        <v>無縮圖</v>
      </c>
      <c r="AR359" s="302"/>
    </row>
    <row r="360" hidden="1">
      <c r="A360" s="301" t="s">
        <v>6994</v>
      </c>
      <c r="B360" s="302"/>
      <c r="C360" s="303" t="s">
        <v>2575</v>
      </c>
      <c r="D360" s="304"/>
      <c r="E360" s="304"/>
      <c r="F360" s="305" t="s">
        <v>144</v>
      </c>
      <c r="G360" s="317" t="s">
        <v>145</v>
      </c>
      <c r="H360" s="305" t="s">
        <v>34</v>
      </c>
      <c r="I360" s="305" t="s">
        <v>108</v>
      </c>
      <c r="J360" s="301" t="s">
        <v>6995</v>
      </c>
      <c r="K360" s="309"/>
      <c r="L360" s="310" t="b">
        <v>1</v>
      </c>
      <c r="M360" s="311" t="b">
        <v>1</v>
      </c>
      <c r="N360" s="316" t="b">
        <v>0</v>
      </c>
      <c r="O360" s="311" t="b">
        <v>1</v>
      </c>
      <c r="P360" s="302"/>
      <c r="Q360" s="309" t="str">
        <f t="array" ref="Q360">IFERROR(INDEX('印量調查區'!G:G, MATCH(A360, '印量調查區'!A:A, 0)), "")</f>
        <v/>
      </c>
      <c r="R360" s="313" t="s">
        <v>6996</v>
      </c>
      <c r="S360" s="302"/>
      <c r="T360" s="302"/>
      <c r="U360" s="302"/>
      <c r="V360" s="313" t="s">
        <v>6997</v>
      </c>
      <c r="W360" s="302"/>
      <c r="X360" s="302"/>
      <c r="Y360" s="313" t="s">
        <v>6998</v>
      </c>
      <c r="Z360" s="302"/>
      <c r="AA360" s="302"/>
      <c r="AB360" s="302"/>
      <c r="AC360" s="302"/>
      <c r="AD360" s="302"/>
      <c r="AE360" s="302"/>
      <c r="AF360" s="302"/>
      <c r="AG360" s="302"/>
      <c r="AH360" s="302"/>
      <c r="AI360" s="302"/>
      <c r="AJ360" s="302"/>
      <c r="AK360" s="302"/>
      <c r="AL360" s="302"/>
      <c r="AM360" s="302"/>
      <c r="AN360" s="314" t="s">
        <v>6999</v>
      </c>
      <c r="AO360" s="302"/>
      <c r="AP360" s="302"/>
      <c r="AQ360" s="302" t="str">
        <f>IFERROR(__xludf.DUMMYFUNCTION("IF(IFERROR(VLOOKUP(A360, IMPORTRANGE(""https://docs.google.com/spreadsheets/d/1eazy315Oas8TkAoTsdzUl6gNf3VsnwZeSo-bRfkZzOs"", ""工作表1!A:B""), 2, FALSE), """") &lt;&gt; """", ""有縮圖"", ""無縮圖"")"),"有縮圖")</f>
        <v>有縮圖</v>
      </c>
      <c r="AR360" s="302"/>
    </row>
    <row r="361" hidden="1">
      <c r="A361" s="301" t="s">
        <v>7001</v>
      </c>
      <c r="B361" s="301" t="s">
        <v>7002</v>
      </c>
      <c r="C361" s="303" t="s">
        <v>3219</v>
      </c>
      <c r="D361" s="304"/>
      <c r="E361" s="303" t="s">
        <v>2532</v>
      </c>
      <c r="F361" s="305" t="s">
        <v>144</v>
      </c>
      <c r="G361" s="317" t="s">
        <v>145</v>
      </c>
      <c r="H361" s="305" t="s">
        <v>34</v>
      </c>
      <c r="I361" s="305" t="s">
        <v>108</v>
      </c>
      <c r="J361" s="301" t="s">
        <v>7003</v>
      </c>
      <c r="K361" s="309"/>
      <c r="L361" s="310" t="b">
        <v>1</v>
      </c>
      <c r="M361" s="311" t="b">
        <v>1</v>
      </c>
      <c r="N361" s="311" t="b">
        <v>0</v>
      </c>
      <c r="O361" s="311" t="b">
        <v>0</v>
      </c>
      <c r="P361" s="313" t="s">
        <v>410</v>
      </c>
      <c r="Q361" s="309" t="str">
        <f t="array" ref="Q361">IFERROR(INDEX('印量調查區'!G:G, MATCH(A361, '印量調查區'!A:A, 0)), "")</f>
        <v/>
      </c>
      <c r="R361" s="302"/>
      <c r="S361" s="302"/>
      <c r="T361" s="302"/>
      <c r="U361" s="302"/>
      <c r="V361" s="286" t="s">
        <v>7007</v>
      </c>
      <c r="W361" s="304"/>
      <c r="X361" s="304"/>
      <c r="Y361" s="286" t="s">
        <v>7008</v>
      </c>
      <c r="Z361" s="302"/>
      <c r="AA361" s="302"/>
      <c r="AB361" s="302"/>
      <c r="AC361" s="302"/>
      <c r="AD361" s="302"/>
      <c r="AE361" s="302"/>
      <c r="AF361" s="302"/>
      <c r="AG361" s="302"/>
      <c r="AH361" s="302"/>
      <c r="AI361" s="302"/>
      <c r="AJ361" s="302"/>
      <c r="AK361" s="302"/>
      <c r="AL361" s="302"/>
      <c r="AM361" s="314" t="s">
        <v>7009</v>
      </c>
      <c r="AN361" s="314" t="s">
        <v>7011</v>
      </c>
      <c r="AO361" s="302"/>
      <c r="AP361" s="302"/>
      <c r="AQ361" s="302" t="str">
        <f>IFERROR(__xludf.DUMMYFUNCTION("IF(IFERROR(VLOOKUP(A361, IMPORTRANGE(""https://docs.google.com/spreadsheets/d/1eazy315Oas8TkAoTsdzUl6gNf3VsnwZeSo-bRfkZzOs"", ""工作表1!A:B""), 2, FALSE), """") &lt;&gt; """", ""有縮圖"", ""無縮圖"")"),"有縮圖")</f>
        <v>有縮圖</v>
      </c>
      <c r="AR361" s="302"/>
    </row>
    <row r="362" hidden="1">
      <c r="A362" s="301" t="s">
        <v>7014</v>
      </c>
      <c r="B362" s="301" t="s">
        <v>7015</v>
      </c>
      <c r="C362" s="304"/>
      <c r="D362" s="304"/>
      <c r="E362" s="303" t="s">
        <v>6609</v>
      </c>
      <c r="F362" s="305" t="s">
        <v>144</v>
      </c>
      <c r="G362" s="317" t="s">
        <v>145</v>
      </c>
      <c r="H362" s="305" t="s">
        <v>2551</v>
      </c>
      <c r="I362" s="305" t="s">
        <v>108</v>
      </c>
      <c r="J362" s="301" t="s">
        <v>7016</v>
      </c>
      <c r="K362" s="309"/>
      <c r="L362" s="310" t="b">
        <v>1</v>
      </c>
      <c r="M362" s="311" t="b">
        <v>1</v>
      </c>
      <c r="N362" s="316" t="b">
        <v>0</v>
      </c>
      <c r="O362" s="311" t="b">
        <v>0</v>
      </c>
      <c r="P362" s="302"/>
      <c r="Q362" s="309"/>
      <c r="R362" s="319" t="s">
        <v>7018</v>
      </c>
      <c r="S362" s="304"/>
      <c r="T362" s="304"/>
      <c r="U362" s="304"/>
      <c r="V362" s="319" t="s">
        <v>7020</v>
      </c>
      <c r="W362" s="304"/>
      <c r="X362" s="304"/>
      <c r="Y362" s="319" t="s">
        <v>7022</v>
      </c>
      <c r="Z362" s="304"/>
      <c r="AA362" s="304"/>
      <c r="AB362" s="304"/>
      <c r="AC362" s="304"/>
      <c r="AD362" s="304"/>
      <c r="AE362" s="304"/>
      <c r="AF362" s="304"/>
      <c r="AG362" s="304"/>
      <c r="AH362" s="304"/>
      <c r="AI362" s="304"/>
      <c r="AJ362" s="304"/>
      <c r="AK362" s="304"/>
      <c r="AL362" s="304"/>
      <c r="AM362" s="302"/>
      <c r="AN362" s="314" t="s">
        <v>7024</v>
      </c>
      <c r="AO362" s="324" t="s">
        <v>7026</v>
      </c>
      <c r="AP362" s="302"/>
      <c r="AQ362" s="302"/>
      <c r="AR362" s="302"/>
    </row>
    <row r="363" hidden="1">
      <c r="A363" s="301" t="s">
        <v>7028</v>
      </c>
      <c r="B363" s="302" t="s">
        <v>7029</v>
      </c>
      <c r="C363" s="303" t="s">
        <v>2603</v>
      </c>
      <c r="D363" s="303" t="s">
        <v>6679</v>
      </c>
      <c r="E363" s="304"/>
      <c r="F363" s="302" t="s">
        <v>144</v>
      </c>
      <c r="G363" s="110" t="s">
        <v>145</v>
      </c>
      <c r="H363" s="305" t="s">
        <v>34</v>
      </c>
      <c r="I363" s="305" t="s">
        <v>108</v>
      </c>
      <c r="J363" s="301" t="s">
        <v>7030</v>
      </c>
      <c r="K363" s="309"/>
      <c r="L363" s="310" t="b">
        <v>1</v>
      </c>
      <c r="M363" s="311" t="b">
        <v>1</v>
      </c>
      <c r="N363" s="316" t="b">
        <v>0</v>
      </c>
      <c r="O363" s="311" t="b">
        <v>1</v>
      </c>
      <c r="P363" s="302"/>
      <c r="Q363" s="309" t="str">
        <f t="array" ref="Q363">IFERROR(INDEX('印量調查區'!G:G, MATCH(A363, '印量調查區'!A:A, 0)), "")</f>
        <v/>
      </c>
      <c r="R363" s="320" t="s">
        <v>7032</v>
      </c>
      <c r="S363" s="302"/>
      <c r="T363" s="302"/>
      <c r="U363" s="302"/>
      <c r="V363" s="320" t="s">
        <v>7035</v>
      </c>
      <c r="W363" s="302"/>
      <c r="X363" s="302"/>
      <c r="Y363" s="320" t="s">
        <v>7037</v>
      </c>
      <c r="Z363" s="302"/>
      <c r="AA363" s="302"/>
      <c r="AB363" s="320" t="s">
        <v>7039</v>
      </c>
      <c r="AC363" s="302"/>
      <c r="AD363" s="302"/>
      <c r="AE363" s="302"/>
      <c r="AF363" s="302"/>
      <c r="AG363" s="302"/>
      <c r="AH363" s="302"/>
      <c r="AI363" s="320" t="s">
        <v>7040</v>
      </c>
      <c r="AJ363" s="302"/>
      <c r="AK363" s="320" t="s">
        <v>7041</v>
      </c>
      <c r="AL363" s="302"/>
      <c r="AM363" s="302"/>
      <c r="AN363" s="314" t="s">
        <v>7043</v>
      </c>
      <c r="AO363" s="302"/>
      <c r="AP363" s="302"/>
      <c r="AQ363" s="302" t="str">
        <f>IFERROR(__xludf.DUMMYFUNCTION("IF(IFERROR(VLOOKUP(A363, IMPORTRANGE(""https://docs.google.com/spreadsheets/d/1eazy315Oas8TkAoTsdzUl6gNf3VsnwZeSo-bRfkZzOs"", ""工作表1!A:B""), 2, FALSE), """") &lt;&gt; """", ""有縮圖"", ""無縮圖"")"),"無縮圖")</f>
        <v>無縮圖</v>
      </c>
      <c r="AR363" s="302"/>
    </row>
    <row r="364" hidden="1">
      <c r="A364" s="301" t="s">
        <v>854</v>
      </c>
      <c r="B364" s="302"/>
      <c r="C364" s="304"/>
      <c r="D364" s="304"/>
      <c r="E364" s="303" t="s">
        <v>6510</v>
      </c>
      <c r="F364" s="305" t="s">
        <v>144</v>
      </c>
      <c r="G364" s="317" t="s">
        <v>145</v>
      </c>
      <c r="H364" s="302"/>
      <c r="I364" s="305" t="s">
        <v>108</v>
      </c>
      <c r="J364" s="302"/>
      <c r="K364" s="309"/>
      <c r="L364" s="310" t="b">
        <v>1</v>
      </c>
      <c r="M364" s="311" t="b">
        <v>1</v>
      </c>
      <c r="N364" s="316" t="b">
        <v>0</v>
      </c>
      <c r="O364" s="316" t="b">
        <v>0</v>
      </c>
      <c r="P364" s="302"/>
      <c r="Q364" s="309" t="str">
        <f t="array" ref="Q364">IFERROR(INDEX('印量調查區'!G:G, MATCH(A364, '印量調查區'!A:A, 0)), "")</f>
        <v/>
      </c>
      <c r="R364" s="313" t="s">
        <v>7045</v>
      </c>
      <c r="S364" s="302"/>
      <c r="T364" s="313" t="s">
        <v>7047</v>
      </c>
      <c r="U364" s="302"/>
      <c r="V364" s="313" t="s">
        <v>7048</v>
      </c>
      <c r="W364" s="302"/>
      <c r="X364" s="313" t="s">
        <v>7049</v>
      </c>
      <c r="Y364" s="313" t="s">
        <v>7050</v>
      </c>
      <c r="Z364" s="302"/>
      <c r="AA364" s="302"/>
      <c r="AB364" s="302"/>
      <c r="AC364" s="302"/>
      <c r="AD364" s="313" t="s">
        <v>7051</v>
      </c>
      <c r="AE364" s="302"/>
      <c r="AF364" s="302"/>
      <c r="AG364" s="302"/>
      <c r="AH364" s="302"/>
      <c r="AI364" s="302"/>
      <c r="AJ364" s="302"/>
      <c r="AK364" s="313" t="s">
        <v>7052</v>
      </c>
      <c r="AL364" s="302"/>
      <c r="AM364" s="302"/>
      <c r="AN364" s="302"/>
      <c r="AO364" s="302"/>
      <c r="AP364" s="302"/>
      <c r="AQ364" s="302" t="str">
        <f>IFERROR(__xludf.DUMMYFUNCTION("IF(IFERROR(VLOOKUP(A364, IMPORTRANGE(""https://docs.google.com/spreadsheets/d/1eazy315Oas8TkAoTsdzUl6gNf3VsnwZeSo-bRfkZzOs"", ""工作表1!A:B""), 2, FALSE), """") &lt;&gt; """", ""有縮圖"", ""無縮圖"")"),"無縮圖")</f>
        <v>無縮圖</v>
      </c>
      <c r="AR364" s="302"/>
    </row>
    <row r="365" hidden="1">
      <c r="A365" s="301" t="s">
        <v>7054</v>
      </c>
      <c r="B365" s="302"/>
      <c r="C365" s="304"/>
      <c r="D365" s="304"/>
      <c r="E365" s="303" t="s">
        <v>2559</v>
      </c>
      <c r="F365" s="305" t="s">
        <v>144</v>
      </c>
      <c r="G365" s="317" t="s">
        <v>145</v>
      </c>
      <c r="H365" s="302"/>
      <c r="I365" s="305" t="s">
        <v>108</v>
      </c>
      <c r="J365" s="302"/>
      <c r="K365" s="309"/>
      <c r="L365" s="310" t="b">
        <v>1</v>
      </c>
      <c r="M365" s="311" t="b">
        <v>1</v>
      </c>
      <c r="N365" s="316" t="b">
        <v>1</v>
      </c>
      <c r="O365" s="316" t="b">
        <v>1</v>
      </c>
      <c r="P365" s="302"/>
      <c r="Q365" s="309" t="str">
        <f t="array" ref="Q365">IFERROR(INDEX('印量調查區'!G:G, MATCH(A365, '印量調查區'!A:A, 0)), "")</f>
        <v/>
      </c>
      <c r="R365" s="302"/>
      <c r="S365" s="302"/>
      <c r="T365" s="302"/>
      <c r="U365" s="302"/>
      <c r="V365" s="302"/>
      <c r="W365" s="302"/>
      <c r="X365" s="313" t="s">
        <v>7055</v>
      </c>
      <c r="Y365" s="302"/>
      <c r="Z365" s="302"/>
      <c r="AA365" s="302"/>
      <c r="AB365" s="302"/>
      <c r="AC365" s="302"/>
      <c r="AD365" s="302"/>
      <c r="AE365" s="302"/>
      <c r="AF365" s="302"/>
      <c r="AG365" s="302"/>
      <c r="AH365" s="302"/>
      <c r="AI365" s="302"/>
      <c r="AJ365" s="302"/>
      <c r="AK365" s="302"/>
      <c r="AL365" s="302"/>
      <c r="AM365" s="302"/>
      <c r="AN365" s="302"/>
      <c r="AO365" s="302"/>
      <c r="AP365" s="302"/>
      <c r="AQ365" s="302" t="str">
        <f>IFERROR(__xludf.DUMMYFUNCTION("IF(IFERROR(VLOOKUP(A365, IMPORTRANGE(""https://docs.google.com/spreadsheets/d/1eazy315Oas8TkAoTsdzUl6gNf3VsnwZeSo-bRfkZzOs"", ""工作表1!A:B""), 2, FALSE), """") &lt;&gt; """", ""有縮圖"", ""無縮圖"")"),"無縮圖")</f>
        <v>無縮圖</v>
      </c>
      <c r="AR365" s="302"/>
    </row>
    <row r="366">
      <c r="A366" s="301" t="s">
        <v>864</v>
      </c>
      <c r="B366" s="302"/>
      <c r="C366" s="303" t="s">
        <v>3227</v>
      </c>
      <c r="D366" s="303" t="s">
        <v>3227</v>
      </c>
      <c r="E366" s="304"/>
      <c r="F366" s="305" t="s">
        <v>144</v>
      </c>
      <c r="G366" s="317" t="s">
        <v>145</v>
      </c>
      <c r="H366" s="305" t="s">
        <v>35</v>
      </c>
      <c r="I366" s="305" t="s">
        <v>108</v>
      </c>
      <c r="J366" s="301" t="s">
        <v>7056</v>
      </c>
      <c r="K366" s="309"/>
      <c r="L366" s="310" t="b">
        <v>1</v>
      </c>
      <c r="M366" s="311" t="b">
        <v>1</v>
      </c>
      <c r="N366" s="316" t="b">
        <v>1</v>
      </c>
      <c r="O366" s="311" t="b">
        <v>1</v>
      </c>
      <c r="P366" s="302"/>
      <c r="Q366" s="309" t="str">
        <f t="array" ref="Q366">IFERROR(INDEX('印量調查區'!G:G, MATCH(A366, '印量調查區'!A:A, 0)), "")</f>
        <v/>
      </c>
      <c r="R366" s="313" t="s">
        <v>7057</v>
      </c>
      <c r="S366" s="302"/>
      <c r="T366" s="313" t="s">
        <v>7058</v>
      </c>
      <c r="U366" s="302"/>
      <c r="V366" s="313" t="s">
        <v>7059</v>
      </c>
      <c r="W366" s="302"/>
      <c r="X366" s="302"/>
      <c r="Y366" s="313" t="s">
        <v>7060</v>
      </c>
      <c r="Z366" s="302"/>
      <c r="AA366" s="302"/>
      <c r="AB366" s="302"/>
      <c r="AC366" s="302"/>
      <c r="AD366" s="302"/>
      <c r="AE366" s="302"/>
      <c r="AF366" s="302"/>
      <c r="AG366" s="302"/>
      <c r="AH366" s="302"/>
      <c r="AI366" s="302"/>
      <c r="AJ366" s="302"/>
      <c r="AK366" s="313" t="s">
        <v>7061</v>
      </c>
      <c r="AL366" s="302"/>
      <c r="AM366" s="302"/>
      <c r="AN366" s="314" t="s">
        <v>7062</v>
      </c>
      <c r="AO366" s="302"/>
      <c r="AP366" s="302"/>
      <c r="AQ366" s="302" t="str">
        <f>IFERROR(__xludf.DUMMYFUNCTION("IF(IFERROR(VLOOKUP(A366, IMPORTRANGE(""https://docs.google.com/spreadsheets/d/1eazy315Oas8TkAoTsdzUl6gNf3VsnwZeSo-bRfkZzOs"", ""工作表1!A:B""), 2, FALSE), """") &lt;&gt; """", ""有縮圖"", ""無縮圖"")"),"無縮圖")</f>
        <v>無縮圖</v>
      </c>
      <c r="AR366" s="302"/>
    </row>
    <row r="367" hidden="1">
      <c r="A367" s="301" t="s">
        <v>872</v>
      </c>
      <c r="B367" s="302"/>
      <c r="C367" s="303" t="s">
        <v>3266</v>
      </c>
      <c r="D367" s="304"/>
      <c r="E367" s="304"/>
      <c r="F367" s="305" t="s">
        <v>144</v>
      </c>
      <c r="G367" s="317" t="s">
        <v>145</v>
      </c>
      <c r="H367" s="302"/>
      <c r="I367" s="305" t="s">
        <v>108</v>
      </c>
      <c r="J367" s="302"/>
      <c r="K367" s="309"/>
      <c r="L367" s="310" t="b">
        <v>1</v>
      </c>
      <c r="M367" s="311" t="b">
        <v>1</v>
      </c>
      <c r="N367" s="316" t="b">
        <v>0</v>
      </c>
      <c r="O367" s="316" t="b">
        <v>1</v>
      </c>
      <c r="P367" s="302"/>
      <c r="Q367" s="309" t="str">
        <f t="array" ref="Q367">IFERROR(INDEX('印量調查區'!G:G, MATCH(A367, '印量調查區'!A:A, 0)), "")</f>
        <v/>
      </c>
      <c r="R367" s="302"/>
      <c r="S367" s="302"/>
      <c r="T367" s="302"/>
      <c r="U367" s="302"/>
      <c r="V367" s="313" t="s">
        <v>7064</v>
      </c>
      <c r="W367" s="302"/>
      <c r="X367" s="302"/>
      <c r="Y367" s="302"/>
      <c r="Z367" s="302"/>
      <c r="AA367" s="302"/>
      <c r="AB367" s="302"/>
      <c r="AC367" s="302"/>
      <c r="AD367" s="302"/>
      <c r="AE367" s="302"/>
      <c r="AF367" s="302"/>
      <c r="AG367" s="302"/>
      <c r="AH367" s="302"/>
      <c r="AI367" s="302"/>
      <c r="AJ367" s="302"/>
      <c r="AK367" s="302"/>
      <c r="AL367" s="302"/>
      <c r="AM367" s="302"/>
      <c r="AN367" s="302"/>
      <c r="AO367" s="302"/>
      <c r="AP367" s="302"/>
      <c r="AQ367" s="302" t="str">
        <f>IFERROR(__xludf.DUMMYFUNCTION("IF(IFERROR(VLOOKUP(A367, IMPORTRANGE(""https://docs.google.com/spreadsheets/d/1eazy315Oas8TkAoTsdzUl6gNf3VsnwZeSo-bRfkZzOs"", ""工作表1!A:B""), 2, FALSE), """") &lt;&gt; """", ""有縮圖"", ""無縮圖"")"),"無縮圖")</f>
        <v>無縮圖</v>
      </c>
      <c r="AR367" s="302"/>
    </row>
    <row r="368" hidden="1">
      <c r="A368" s="301" t="s">
        <v>7066</v>
      </c>
      <c r="B368" s="301" t="s">
        <v>7067</v>
      </c>
      <c r="C368" s="304"/>
      <c r="D368" s="303" t="s">
        <v>2534</v>
      </c>
      <c r="E368" s="303" t="s">
        <v>2534</v>
      </c>
      <c r="F368" s="305" t="s">
        <v>144</v>
      </c>
      <c r="G368" s="317" t="s">
        <v>145</v>
      </c>
      <c r="H368" s="305" t="s">
        <v>34</v>
      </c>
      <c r="I368" s="305" t="s">
        <v>108</v>
      </c>
      <c r="J368" s="301" t="s">
        <v>7068</v>
      </c>
      <c r="K368" s="309"/>
      <c r="L368" s="310" t="b">
        <v>1</v>
      </c>
      <c r="M368" s="311" t="b">
        <v>1</v>
      </c>
      <c r="N368" s="311" t="b">
        <v>0</v>
      </c>
      <c r="O368" s="311" t="b">
        <v>1</v>
      </c>
      <c r="P368" s="302"/>
      <c r="Q368" s="309" t="str">
        <f t="array" ref="Q368">IFERROR(INDEX('印量調查區'!G:G, MATCH(A368, '印量調查區'!A:A, 0)), "")</f>
        <v/>
      </c>
      <c r="R368" s="313" t="s">
        <v>7070</v>
      </c>
      <c r="S368" s="302"/>
      <c r="T368" s="302"/>
      <c r="U368" s="302"/>
      <c r="V368" s="313" t="s">
        <v>7071</v>
      </c>
      <c r="W368" s="302"/>
      <c r="X368" s="302"/>
      <c r="Y368" s="313" t="s">
        <v>7073</v>
      </c>
      <c r="Z368" s="302"/>
      <c r="AA368" s="302"/>
      <c r="AB368" s="302"/>
      <c r="AC368" s="302"/>
      <c r="AD368" s="302"/>
      <c r="AE368" s="302"/>
      <c r="AF368" s="302"/>
      <c r="AG368" s="302"/>
      <c r="AH368" s="302"/>
      <c r="AI368" s="302"/>
      <c r="AJ368" s="302"/>
      <c r="AK368" s="302"/>
      <c r="AL368" s="302"/>
      <c r="AM368" s="314" t="s">
        <v>7074</v>
      </c>
      <c r="AN368" s="314" t="s">
        <v>7076</v>
      </c>
      <c r="AO368" s="314" t="s">
        <v>7074</v>
      </c>
      <c r="AP368" s="302"/>
      <c r="AQ368" s="302" t="str">
        <f>IFERROR(__xludf.DUMMYFUNCTION("IF(IFERROR(VLOOKUP(A368, IMPORTRANGE(""https://docs.google.com/spreadsheets/d/1eazy315Oas8TkAoTsdzUl6gNf3VsnwZeSo-bRfkZzOs"", ""工作表1!A:B""), 2, FALSE), """") &lt;&gt; """", ""有縮圖"", ""無縮圖"")"),"有縮圖")</f>
        <v>有縮圖</v>
      </c>
      <c r="AR368" s="302"/>
    </row>
    <row r="369" hidden="1">
      <c r="A369" s="301" t="s">
        <v>894</v>
      </c>
      <c r="B369" s="301" t="s">
        <v>894</v>
      </c>
      <c r="C369" s="303" t="s">
        <v>5406</v>
      </c>
      <c r="D369" s="303" t="s">
        <v>685</v>
      </c>
      <c r="E369" s="304"/>
      <c r="F369" s="305" t="s">
        <v>144</v>
      </c>
      <c r="G369" s="317" t="s">
        <v>145</v>
      </c>
      <c r="H369" s="302"/>
      <c r="I369" s="305" t="s">
        <v>108</v>
      </c>
      <c r="J369" s="301" t="s">
        <v>7077</v>
      </c>
      <c r="K369" s="309"/>
      <c r="L369" s="310" t="b">
        <v>1</v>
      </c>
      <c r="M369" s="311" t="b">
        <v>1</v>
      </c>
      <c r="N369" s="311" t="b">
        <v>0</v>
      </c>
      <c r="O369" s="311" t="b">
        <v>1</v>
      </c>
      <c r="P369" s="302"/>
      <c r="Q369" s="309" t="str">
        <f t="array" ref="Q369">IFERROR(INDEX('印量調查區'!G:G, MATCH(A369, '印量調查區'!A:A, 0)), "")</f>
        <v/>
      </c>
      <c r="R369" s="313" t="s">
        <v>7078</v>
      </c>
      <c r="S369" s="302"/>
      <c r="T369" s="302"/>
      <c r="U369" s="302"/>
      <c r="V369" s="313" t="s">
        <v>7079</v>
      </c>
      <c r="W369" s="302"/>
      <c r="X369" s="302"/>
      <c r="Y369" s="313" t="s">
        <v>7080</v>
      </c>
      <c r="Z369" s="302"/>
      <c r="AA369" s="302"/>
      <c r="AB369" s="302"/>
      <c r="AC369" s="302"/>
      <c r="AD369" s="302"/>
      <c r="AE369" s="302"/>
      <c r="AF369" s="302"/>
      <c r="AG369" s="302"/>
      <c r="AH369" s="302"/>
      <c r="AI369" s="302"/>
      <c r="AJ369" s="302"/>
      <c r="AK369" s="302"/>
      <c r="AL369" s="302"/>
      <c r="AM369" s="314" t="s">
        <v>7081</v>
      </c>
      <c r="AN369" s="314" t="s">
        <v>7084</v>
      </c>
      <c r="AO369" s="302"/>
      <c r="AP369" s="302"/>
      <c r="AQ369" s="302" t="str">
        <f>IFERROR(__xludf.DUMMYFUNCTION("IF(IFERROR(VLOOKUP(A369, IMPORTRANGE(""https://docs.google.com/spreadsheets/d/1eazy315Oas8TkAoTsdzUl6gNf3VsnwZeSo-bRfkZzOs"", ""工作表1!A:B""), 2, FALSE), """") &lt;&gt; """", ""有縮圖"", ""無縮圖"")"),"無縮圖")</f>
        <v>無縮圖</v>
      </c>
      <c r="AR369" s="302"/>
    </row>
    <row r="370" hidden="1">
      <c r="A370" s="301" t="s">
        <v>910</v>
      </c>
      <c r="B370" s="301" t="s">
        <v>7086</v>
      </c>
      <c r="C370" s="303" t="s">
        <v>7088</v>
      </c>
      <c r="D370" s="303" t="s">
        <v>2593</v>
      </c>
      <c r="E370" s="304"/>
      <c r="F370" s="305" t="s">
        <v>144</v>
      </c>
      <c r="G370" s="317" t="s">
        <v>145</v>
      </c>
      <c r="H370" s="305" t="s">
        <v>34</v>
      </c>
      <c r="I370" s="305" t="s">
        <v>108</v>
      </c>
      <c r="J370" s="301" t="s">
        <v>7089</v>
      </c>
      <c r="K370" s="309"/>
      <c r="L370" s="310" t="b">
        <v>1</v>
      </c>
      <c r="M370" s="311" t="b">
        <v>1</v>
      </c>
      <c r="N370" s="316" t="b">
        <v>1</v>
      </c>
      <c r="O370" s="311" t="b">
        <v>1</v>
      </c>
      <c r="P370" s="302"/>
      <c r="Q370" s="309" t="str">
        <f t="array" ref="Q370">IFERROR(INDEX('印量調查區'!G:G, MATCH(A370, '印量調查區'!A:A, 0)), "")</f>
        <v/>
      </c>
      <c r="R370" s="313" t="s">
        <v>7091</v>
      </c>
      <c r="S370" s="313" t="s">
        <v>7092</v>
      </c>
      <c r="T370" s="302"/>
      <c r="U370" s="302"/>
      <c r="V370" s="313" t="s">
        <v>7093</v>
      </c>
      <c r="W370" s="302"/>
      <c r="X370" s="302"/>
      <c r="Y370" s="313" t="s">
        <v>7094</v>
      </c>
      <c r="Z370" s="302"/>
      <c r="AA370" s="302"/>
      <c r="AB370" s="302"/>
      <c r="AC370" s="302"/>
      <c r="AD370" s="313" t="s">
        <v>7096</v>
      </c>
      <c r="AE370" s="302"/>
      <c r="AF370" s="302"/>
      <c r="AG370" s="302"/>
      <c r="AH370" s="302"/>
      <c r="AI370" s="313" t="s">
        <v>7097</v>
      </c>
      <c r="AJ370" s="302"/>
      <c r="AK370" s="313" t="s">
        <v>7098</v>
      </c>
      <c r="AL370" s="302"/>
      <c r="AM370" s="302"/>
      <c r="AN370" s="314" t="s">
        <v>7099</v>
      </c>
      <c r="AO370" s="302"/>
      <c r="AP370" s="302"/>
      <c r="AQ370" s="302" t="str">
        <f>IFERROR(__xludf.DUMMYFUNCTION("IF(IFERROR(VLOOKUP(A370, IMPORTRANGE(""https://docs.google.com/spreadsheets/d/1eazy315Oas8TkAoTsdzUl6gNf3VsnwZeSo-bRfkZzOs"", ""工作表1!A:B""), 2, FALSE), """") &lt;&gt; """", ""有縮圖"", ""無縮圖"")"),"無縮圖")</f>
        <v>無縮圖</v>
      </c>
      <c r="AR370" s="302"/>
    </row>
    <row r="371" hidden="1">
      <c r="A371" s="301" t="s">
        <v>7100</v>
      </c>
      <c r="B371" s="302"/>
      <c r="C371" s="303" t="s">
        <v>2869</v>
      </c>
      <c r="D371" s="304"/>
      <c r="E371" s="303" t="s">
        <v>2578</v>
      </c>
      <c r="F371" s="353" t="s">
        <v>144</v>
      </c>
      <c r="G371" s="344" t="s">
        <v>145</v>
      </c>
      <c r="H371" s="305" t="s">
        <v>17</v>
      </c>
      <c r="I371" s="305" t="s">
        <v>3325</v>
      </c>
      <c r="J371" s="301" t="s">
        <v>7101</v>
      </c>
      <c r="K371" s="309"/>
      <c r="L371" s="310" t="b">
        <v>1</v>
      </c>
      <c r="M371" s="311" t="b">
        <v>1</v>
      </c>
      <c r="N371" s="316" t="b">
        <v>0</v>
      </c>
      <c r="O371" s="311" t="b">
        <v>0</v>
      </c>
      <c r="P371" s="302"/>
      <c r="Q371" s="309" t="str">
        <f t="array" ref="Q371">IFERROR(INDEX('印量調查區'!G:G, MATCH(A371, '印量調查區'!A:A, 0)), "")</f>
        <v/>
      </c>
      <c r="R371" s="314" t="s">
        <v>7102</v>
      </c>
      <c r="S371" s="314" t="s">
        <v>7103</v>
      </c>
      <c r="T371" s="314" t="s">
        <v>7104</v>
      </c>
      <c r="U371" s="302"/>
      <c r="V371" s="314" t="s">
        <v>7105</v>
      </c>
      <c r="W371" s="314" t="s">
        <v>7106</v>
      </c>
      <c r="X371" s="302"/>
      <c r="Y371" s="314" t="s">
        <v>7107</v>
      </c>
      <c r="Z371" s="302"/>
      <c r="AA371" s="302"/>
      <c r="AB371" s="302"/>
      <c r="AC371" s="302"/>
      <c r="AD371" s="314" t="s">
        <v>7108</v>
      </c>
      <c r="AE371" s="302"/>
      <c r="AF371" s="314" t="s">
        <v>7110</v>
      </c>
      <c r="AG371" s="302"/>
      <c r="AH371" s="314" t="s">
        <v>7111</v>
      </c>
      <c r="AI371" s="302"/>
      <c r="AJ371" s="302"/>
      <c r="AK371" s="314" t="s">
        <v>7113</v>
      </c>
      <c r="AL371" s="302"/>
      <c r="AM371" s="302"/>
      <c r="AN371" s="314" t="s">
        <v>7114</v>
      </c>
      <c r="AO371" s="324" t="s">
        <v>7116</v>
      </c>
      <c r="AP371" s="302"/>
      <c r="AQ371" s="302" t="str">
        <f>IFERROR(__xludf.DUMMYFUNCTION("IF(IFERROR(VLOOKUP(A371, IMPORTRANGE(""https://docs.google.com/spreadsheets/d/1eazy315Oas8TkAoTsdzUl6gNf3VsnwZeSo-bRfkZzOs"", ""工作表1!A:B""), 2, FALSE), """") &lt;&gt; """", ""有縮圖"", ""無縮圖"")"),"無縮圖")</f>
        <v>無縮圖</v>
      </c>
      <c r="AR371" s="302"/>
    </row>
    <row r="372">
      <c r="A372" s="301" t="s">
        <v>7117</v>
      </c>
      <c r="B372" s="302"/>
      <c r="C372" s="303" t="s">
        <v>7118</v>
      </c>
      <c r="D372" s="303" t="s">
        <v>7118</v>
      </c>
      <c r="E372" s="304"/>
      <c r="F372" s="305" t="s">
        <v>144</v>
      </c>
      <c r="G372" s="317" t="s">
        <v>145</v>
      </c>
      <c r="H372" s="305" t="s">
        <v>35</v>
      </c>
      <c r="I372" s="305" t="s">
        <v>108</v>
      </c>
      <c r="J372" s="301" t="s">
        <v>7120</v>
      </c>
      <c r="K372" s="309"/>
      <c r="L372" s="310" t="b">
        <v>1</v>
      </c>
      <c r="M372" s="311" t="b">
        <v>1</v>
      </c>
      <c r="N372" s="316" t="b">
        <v>0</v>
      </c>
      <c r="O372" s="311" t="b">
        <v>0</v>
      </c>
      <c r="P372" s="302"/>
      <c r="Q372" s="309" t="str">
        <f t="array" ref="Q372">IFERROR(INDEX('印量調查區'!G:G, MATCH(A372, '印量調查區'!A:A, 0)), "")</f>
        <v/>
      </c>
      <c r="R372" s="313" t="s">
        <v>7121</v>
      </c>
      <c r="S372" s="302"/>
      <c r="T372" s="302"/>
      <c r="U372" s="302"/>
      <c r="V372" s="313" t="s">
        <v>7122</v>
      </c>
      <c r="W372" s="302"/>
      <c r="X372" s="302"/>
      <c r="Y372" s="313" t="s">
        <v>7123</v>
      </c>
      <c r="Z372" s="313" t="s">
        <v>7124</v>
      </c>
      <c r="AA372" s="313" t="s">
        <v>7125</v>
      </c>
      <c r="AB372" s="302"/>
      <c r="AC372" s="302"/>
      <c r="AD372" s="302"/>
      <c r="AE372" s="302"/>
      <c r="AF372" s="302"/>
      <c r="AG372" s="302"/>
      <c r="AH372" s="302"/>
      <c r="AI372" s="302"/>
      <c r="AJ372" s="302"/>
      <c r="AK372" s="302"/>
      <c r="AL372" s="313" t="s">
        <v>7126</v>
      </c>
      <c r="AM372" s="302"/>
      <c r="AN372" s="314" t="s">
        <v>7127</v>
      </c>
      <c r="AO372" s="302"/>
      <c r="AP372" s="302"/>
      <c r="AQ372" s="302" t="str">
        <f>IFERROR(__xludf.DUMMYFUNCTION("IF(IFERROR(VLOOKUP(A372, IMPORTRANGE(""https://docs.google.com/spreadsheets/d/1eazy315Oas8TkAoTsdzUl6gNf3VsnwZeSo-bRfkZzOs"", ""工作表1!A:B""), 2, FALSE), """") &lt;&gt; """", ""有縮圖"", ""無縮圖"")"),"無縮圖")</f>
        <v>無縮圖</v>
      </c>
      <c r="AR372" s="302"/>
    </row>
    <row r="373">
      <c r="A373" s="301" t="s">
        <v>7129</v>
      </c>
      <c r="B373" s="301" t="s">
        <v>7130</v>
      </c>
      <c r="C373" s="304"/>
      <c r="D373" s="303" t="s">
        <v>2563</v>
      </c>
      <c r="E373" s="303" t="s">
        <v>3235</v>
      </c>
      <c r="F373" s="305" t="s">
        <v>144</v>
      </c>
      <c r="G373" s="317" t="s">
        <v>145</v>
      </c>
      <c r="H373" s="305" t="s">
        <v>35</v>
      </c>
      <c r="I373" s="305" t="s">
        <v>108</v>
      </c>
      <c r="J373" s="301" t="s">
        <v>7131</v>
      </c>
      <c r="K373" s="323" t="s">
        <v>7132</v>
      </c>
      <c r="L373" s="310" t="b">
        <v>1</v>
      </c>
      <c r="M373" s="311" t="b">
        <v>1</v>
      </c>
      <c r="N373" s="311" t="b">
        <v>0</v>
      </c>
      <c r="O373" s="311" t="b">
        <v>1</v>
      </c>
      <c r="P373" s="302"/>
      <c r="Q373" s="309" t="str">
        <f t="array" ref="Q373">IFERROR(INDEX('印量調查區'!G:G, MATCH(A373, '印量調查區'!A:A, 0)), "")</f>
        <v/>
      </c>
      <c r="R373" s="313" t="s">
        <v>7133</v>
      </c>
      <c r="S373" s="302"/>
      <c r="T373" s="302"/>
      <c r="U373" s="302"/>
      <c r="V373" s="313" t="s">
        <v>7134</v>
      </c>
      <c r="W373" s="302"/>
      <c r="X373" s="313" t="s">
        <v>7135</v>
      </c>
      <c r="Y373" s="302"/>
      <c r="Z373" s="302"/>
      <c r="AA373" s="302"/>
      <c r="AB373" s="302"/>
      <c r="AC373" s="302"/>
      <c r="AD373" s="302"/>
      <c r="AE373" s="302"/>
      <c r="AF373" s="302"/>
      <c r="AG373" s="302"/>
      <c r="AH373" s="302"/>
      <c r="AI373" s="302"/>
      <c r="AJ373" s="313" t="s">
        <v>7136</v>
      </c>
      <c r="AK373" s="302"/>
      <c r="AL373" s="302"/>
      <c r="AM373" s="314" t="s">
        <v>7137</v>
      </c>
      <c r="AN373" s="314" t="s">
        <v>7138</v>
      </c>
      <c r="AO373" s="302"/>
      <c r="AP373" s="302"/>
      <c r="AQ373" s="302" t="str">
        <f>IFERROR(__xludf.DUMMYFUNCTION("IF(IFERROR(VLOOKUP(A373, IMPORTRANGE(""https://docs.google.com/spreadsheets/d/1eazy315Oas8TkAoTsdzUl6gNf3VsnwZeSo-bRfkZzOs"", ""工作表1!A:B""), 2, FALSE), """") &lt;&gt; """", ""有縮圖"", ""無縮圖"")"),"有縮圖")</f>
        <v>有縮圖</v>
      </c>
      <c r="AR373" s="302"/>
    </row>
    <row r="374" hidden="1">
      <c r="A374" s="301" t="s">
        <v>959</v>
      </c>
      <c r="B374" s="302"/>
      <c r="C374" s="303" t="s">
        <v>3226</v>
      </c>
      <c r="D374" s="303" t="s">
        <v>3226</v>
      </c>
      <c r="E374" s="304"/>
      <c r="F374" s="305" t="s">
        <v>144</v>
      </c>
      <c r="G374" s="317" t="s">
        <v>145</v>
      </c>
      <c r="H374" s="302"/>
      <c r="I374" s="305" t="s">
        <v>108</v>
      </c>
      <c r="J374" s="302"/>
      <c r="K374" s="309"/>
      <c r="L374" s="310" t="b">
        <v>1</v>
      </c>
      <c r="M374" s="311" t="b">
        <v>1</v>
      </c>
      <c r="N374" s="316" t="b">
        <v>0</v>
      </c>
      <c r="O374" s="316" t="b">
        <v>1</v>
      </c>
      <c r="P374" s="302"/>
      <c r="Q374" s="309" t="str">
        <f t="array" ref="Q374">IFERROR(INDEX('印量調查區'!G:G, MATCH(A374, '印量調查區'!A:A, 0)), "")</f>
        <v/>
      </c>
      <c r="R374" s="313" t="s">
        <v>7139</v>
      </c>
      <c r="S374" s="302"/>
      <c r="T374" s="302"/>
      <c r="U374" s="302"/>
      <c r="V374" s="313" t="s">
        <v>7140</v>
      </c>
      <c r="W374" s="302"/>
      <c r="X374" s="313" t="s">
        <v>118</v>
      </c>
      <c r="Y374" s="313" t="s">
        <v>3062</v>
      </c>
      <c r="Z374" s="302"/>
      <c r="AA374" s="302"/>
      <c r="AB374" s="302"/>
      <c r="AC374" s="302"/>
      <c r="AD374" s="313" t="s">
        <v>124</v>
      </c>
      <c r="AE374" s="313" t="s">
        <v>126</v>
      </c>
      <c r="AF374" s="313" t="s">
        <v>127</v>
      </c>
      <c r="AG374" s="302"/>
      <c r="AH374" s="313" t="s">
        <v>129</v>
      </c>
      <c r="AI374" s="313" t="s">
        <v>130</v>
      </c>
      <c r="AJ374" s="302"/>
      <c r="AK374" s="302"/>
      <c r="AL374" s="302"/>
      <c r="AM374" s="302"/>
      <c r="AN374" s="302"/>
      <c r="AO374" s="302"/>
      <c r="AP374" s="302"/>
      <c r="AQ374" s="302" t="str">
        <f>IFERROR(__xludf.DUMMYFUNCTION("IF(IFERROR(VLOOKUP(A374, IMPORTRANGE(""https://docs.google.com/spreadsheets/d/1eazy315Oas8TkAoTsdzUl6gNf3VsnwZeSo-bRfkZzOs"", ""工作表1!A:B""), 2, FALSE), """") &lt;&gt; """", ""有縮圖"", ""無縮圖"")"),"無縮圖")</f>
        <v>無縮圖</v>
      </c>
      <c r="AR374" s="302"/>
    </row>
    <row r="375" hidden="1">
      <c r="A375" s="301" t="s">
        <v>962</v>
      </c>
      <c r="B375" s="301" t="s">
        <v>7141</v>
      </c>
      <c r="C375" s="304"/>
      <c r="D375" s="303" t="s">
        <v>2546</v>
      </c>
      <c r="E375" s="303" t="s">
        <v>2546</v>
      </c>
      <c r="F375" s="305" t="s">
        <v>144</v>
      </c>
      <c r="G375" s="317" t="s">
        <v>145</v>
      </c>
      <c r="H375" s="302"/>
      <c r="I375" s="305" t="s">
        <v>108</v>
      </c>
      <c r="J375" s="302"/>
      <c r="K375" s="309"/>
      <c r="L375" s="310" t="b">
        <v>1</v>
      </c>
      <c r="M375" s="311" t="b">
        <v>1</v>
      </c>
      <c r="N375" s="316" t="b">
        <v>1</v>
      </c>
      <c r="O375" s="316" t="b">
        <v>1</v>
      </c>
      <c r="P375" s="302"/>
      <c r="Q375" s="309" t="str">
        <f t="array" ref="Q375">IFERROR(INDEX('印量調查區'!G:G, MATCH(A375, '印量調查區'!A:A, 0)), "")</f>
        <v/>
      </c>
      <c r="R375" s="313" t="s">
        <v>7142</v>
      </c>
      <c r="S375" s="302"/>
      <c r="T375" s="302"/>
      <c r="U375" s="302"/>
      <c r="V375" s="313" t="s">
        <v>7143</v>
      </c>
      <c r="W375" s="302"/>
      <c r="X375" s="313" t="s">
        <v>7144</v>
      </c>
      <c r="Y375" s="313" t="s">
        <v>7145</v>
      </c>
      <c r="Z375" s="302"/>
      <c r="AA375" s="302"/>
      <c r="AB375" s="302"/>
      <c r="AC375" s="302"/>
      <c r="AD375" s="302"/>
      <c r="AE375" s="302"/>
      <c r="AF375" s="302"/>
      <c r="AG375" s="302"/>
      <c r="AH375" s="302"/>
      <c r="AI375" s="302"/>
      <c r="AJ375" s="313" t="s">
        <v>7147</v>
      </c>
      <c r="AK375" s="302"/>
      <c r="AL375" s="313" t="s">
        <v>7148</v>
      </c>
      <c r="AM375" s="302"/>
      <c r="AN375" s="302"/>
      <c r="AO375" s="302"/>
      <c r="AP375" s="302"/>
      <c r="AQ375" s="302" t="str">
        <f>IFERROR(__xludf.DUMMYFUNCTION("IF(IFERROR(VLOOKUP(A375, IMPORTRANGE(""https://docs.google.com/spreadsheets/d/1eazy315Oas8TkAoTsdzUl6gNf3VsnwZeSo-bRfkZzOs"", ""工作表1!A:B""), 2, FALSE), """") &lt;&gt; """", ""有縮圖"", ""無縮圖"")"),"有縮圖")</f>
        <v>有縮圖</v>
      </c>
      <c r="AR375" s="302"/>
    </row>
    <row r="376" hidden="1">
      <c r="A376" s="301" t="s">
        <v>971</v>
      </c>
      <c r="B376" s="301" t="s">
        <v>971</v>
      </c>
      <c r="C376" s="303" t="s">
        <v>6927</v>
      </c>
      <c r="D376" s="304"/>
      <c r="E376" s="304"/>
      <c r="F376" s="305" t="s">
        <v>144</v>
      </c>
      <c r="G376" s="317" t="s">
        <v>145</v>
      </c>
      <c r="H376" s="305" t="s">
        <v>34</v>
      </c>
      <c r="I376" s="305" t="s">
        <v>108</v>
      </c>
      <c r="J376" s="301" t="s">
        <v>7150</v>
      </c>
      <c r="K376" s="323" t="s">
        <v>7151</v>
      </c>
      <c r="L376" s="310" t="b">
        <v>1</v>
      </c>
      <c r="M376" s="311" t="b">
        <v>1</v>
      </c>
      <c r="N376" s="316" t="b">
        <v>1</v>
      </c>
      <c r="O376" s="311" t="b">
        <v>1</v>
      </c>
      <c r="P376" s="302"/>
      <c r="Q376" s="309" t="str">
        <f t="array" ref="Q376">IFERROR(INDEX('印量調查區'!G:G, MATCH(A376, '印量調查區'!A:A, 0)), "")</f>
        <v/>
      </c>
      <c r="R376" s="313" t="s">
        <v>7153</v>
      </c>
      <c r="S376" s="302"/>
      <c r="T376" s="313" t="s">
        <v>7154</v>
      </c>
      <c r="U376" s="302"/>
      <c r="V376" s="313" t="s">
        <v>7155</v>
      </c>
      <c r="W376" s="302"/>
      <c r="X376" s="302"/>
      <c r="Y376" s="313" t="s">
        <v>7156</v>
      </c>
      <c r="Z376" s="302"/>
      <c r="AA376" s="302"/>
      <c r="AB376" s="302"/>
      <c r="AC376" s="302"/>
      <c r="AD376" s="313" t="s">
        <v>7157</v>
      </c>
      <c r="AE376" s="302"/>
      <c r="AF376" s="302"/>
      <c r="AG376" s="302"/>
      <c r="AH376" s="302"/>
      <c r="AI376" s="313" t="s">
        <v>7158</v>
      </c>
      <c r="AJ376" s="313" t="s">
        <v>7159</v>
      </c>
      <c r="AK376" s="313" t="s">
        <v>7160</v>
      </c>
      <c r="AL376" s="302"/>
      <c r="AM376" s="302"/>
      <c r="AN376" s="314" t="s">
        <v>7161</v>
      </c>
      <c r="AO376" s="302"/>
      <c r="AP376" s="302"/>
      <c r="AQ376" s="302" t="str">
        <f>IFERROR(__xludf.DUMMYFUNCTION("IF(IFERROR(VLOOKUP(A376, IMPORTRANGE(""https://docs.google.com/spreadsheets/d/1eazy315Oas8TkAoTsdzUl6gNf3VsnwZeSo-bRfkZzOs"", ""工作表1!A:B""), 2, FALSE), """") &lt;&gt; """", ""有縮圖"", ""無縮圖"")"),"有縮圖")</f>
        <v>有縮圖</v>
      </c>
      <c r="AR376" s="302"/>
    </row>
    <row r="377">
      <c r="A377" s="301" t="s">
        <v>981</v>
      </c>
      <c r="B377" s="301" t="s">
        <v>7162</v>
      </c>
      <c r="C377" s="303" t="s">
        <v>2515</v>
      </c>
      <c r="D377" s="303" t="s">
        <v>2517</v>
      </c>
      <c r="E377" s="303" t="s">
        <v>7163</v>
      </c>
      <c r="F377" s="305" t="s">
        <v>144</v>
      </c>
      <c r="G377" s="317" t="s">
        <v>145</v>
      </c>
      <c r="H377" s="305" t="s">
        <v>35</v>
      </c>
      <c r="I377" s="305" t="s">
        <v>108</v>
      </c>
      <c r="J377" s="301" t="s">
        <v>7164</v>
      </c>
      <c r="K377" s="309"/>
      <c r="L377" s="310" t="b">
        <v>1</v>
      </c>
      <c r="M377" s="311" t="b">
        <v>1</v>
      </c>
      <c r="N377" s="316" t="b">
        <v>0</v>
      </c>
      <c r="O377" s="311" t="b">
        <v>1</v>
      </c>
      <c r="P377" s="302"/>
      <c r="Q377" s="309" t="str">
        <f t="array" ref="Q377">IFERROR(INDEX('印量調查區'!G:G, MATCH(A377, '印量調查區'!A:A, 0)), "")</f>
        <v/>
      </c>
      <c r="R377" s="302"/>
      <c r="S377" s="302"/>
      <c r="T377" s="302"/>
      <c r="U377" s="302"/>
      <c r="V377" s="313" t="s">
        <v>7165</v>
      </c>
      <c r="W377" s="302"/>
      <c r="X377" s="313" t="s">
        <v>7166</v>
      </c>
      <c r="Y377" s="313" t="s">
        <v>7167</v>
      </c>
      <c r="Z377" s="302"/>
      <c r="AA377" s="302"/>
      <c r="AB377" s="302"/>
      <c r="AC377" s="302"/>
      <c r="AD377" s="302"/>
      <c r="AE377" s="302"/>
      <c r="AF377" s="302"/>
      <c r="AG377" s="302"/>
      <c r="AH377" s="302"/>
      <c r="AI377" s="302"/>
      <c r="AJ377" s="302"/>
      <c r="AK377" s="302"/>
      <c r="AL377" s="313" t="s">
        <v>7168</v>
      </c>
      <c r="AM377" s="302"/>
      <c r="AN377" s="314" t="s">
        <v>7169</v>
      </c>
      <c r="AO377" s="302"/>
      <c r="AP377" s="302"/>
      <c r="AQ377" s="302" t="str">
        <f>IFERROR(__xludf.DUMMYFUNCTION("IF(IFERROR(VLOOKUP(A377, IMPORTRANGE(""https://docs.google.com/spreadsheets/d/1eazy315Oas8TkAoTsdzUl6gNf3VsnwZeSo-bRfkZzOs"", ""工作表1!A:B""), 2, FALSE), """") &lt;&gt; """", ""有縮圖"", ""無縮圖"")"),"有縮圖")</f>
        <v>有縮圖</v>
      </c>
      <c r="AR377" s="302"/>
    </row>
    <row r="378">
      <c r="A378" s="301" t="s">
        <v>7170</v>
      </c>
      <c r="B378" s="301" t="s">
        <v>7171</v>
      </c>
      <c r="C378" s="303" t="s">
        <v>6371</v>
      </c>
      <c r="D378" s="304"/>
      <c r="E378" s="304"/>
      <c r="F378" s="305" t="s">
        <v>144</v>
      </c>
      <c r="G378" s="317" t="s">
        <v>145</v>
      </c>
      <c r="H378" s="305" t="s">
        <v>35</v>
      </c>
      <c r="I378" s="305" t="s">
        <v>108</v>
      </c>
      <c r="J378" s="301" t="s">
        <v>7173</v>
      </c>
      <c r="K378" s="323" t="s">
        <v>7174</v>
      </c>
      <c r="L378" s="310" t="b">
        <v>1</v>
      </c>
      <c r="M378" s="311" t="b">
        <v>1</v>
      </c>
      <c r="N378" s="311" t="b">
        <v>0</v>
      </c>
      <c r="O378" s="311" t="b">
        <v>0</v>
      </c>
      <c r="P378" s="302"/>
      <c r="Q378" s="309" t="str">
        <f t="array" ref="Q378">IFERROR(INDEX('印量調查區'!G:G, MATCH(A378, '印量調查區'!A:A, 0)), "")</f>
        <v/>
      </c>
      <c r="R378" s="313" t="s">
        <v>7176</v>
      </c>
      <c r="S378" s="302"/>
      <c r="T378" s="302"/>
      <c r="U378" s="302"/>
      <c r="V378" s="313" t="s">
        <v>7177</v>
      </c>
      <c r="W378" s="302"/>
      <c r="X378" s="313" t="s">
        <v>7178</v>
      </c>
      <c r="Y378" s="313" t="s">
        <v>7180</v>
      </c>
      <c r="Z378" s="302"/>
      <c r="AA378" s="302"/>
      <c r="AB378" s="302"/>
      <c r="AC378" s="302"/>
      <c r="AD378" s="302"/>
      <c r="AE378" s="302"/>
      <c r="AF378" s="302"/>
      <c r="AG378" s="302"/>
      <c r="AH378" s="302"/>
      <c r="AI378" s="302"/>
      <c r="AJ378" s="302"/>
      <c r="AK378" s="302"/>
      <c r="AL378" s="302"/>
      <c r="AM378" s="314" t="s">
        <v>7181</v>
      </c>
      <c r="AN378" s="314" t="s">
        <v>7184</v>
      </c>
      <c r="AO378" s="314" t="s">
        <v>7186</v>
      </c>
      <c r="AP378" s="302"/>
      <c r="AQ378" s="302" t="str">
        <f>IFERROR(__xludf.DUMMYFUNCTION("IF(IFERROR(VLOOKUP(A378, IMPORTRANGE(""https://docs.google.com/spreadsheets/d/1eazy315Oas8TkAoTsdzUl6gNf3VsnwZeSo-bRfkZzOs"", ""工作表1!A:B""), 2, FALSE), """") &lt;&gt; """", ""有縮圖"", ""無縮圖"")"),"有縮圖")</f>
        <v>有縮圖</v>
      </c>
      <c r="AR378" s="314" t="s">
        <v>7187</v>
      </c>
    </row>
    <row r="379" hidden="1">
      <c r="A379" s="301" t="s">
        <v>1021</v>
      </c>
      <c r="B379" s="302"/>
      <c r="C379" s="303" t="s">
        <v>7189</v>
      </c>
      <c r="D379" s="303" t="s">
        <v>2569</v>
      </c>
      <c r="E379" s="304"/>
      <c r="F379" s="305" t="s">
        <v>144</v>
      </c>
      <c r="G379" s="317" t="s">
        <v>145</v>
      </c>
      <c r="H379" s="302"/>
      <c r="I379" s="305" t="s">
        <v>108</v>
      </c>
      <c r="J379" s="301" t="s">
        <v>7190</v>
      </c>
      <c r="K379" s="309"/>
      <c r="L379" s="310" t="b">
        <v>1</v>
      </c>
      <c r="M379" s="311" t="b">
        <v>1</v>
      </c>
      <c r="N379" s="311" t="b">
        <v>0</v>
      </c>
      <c r="O379" s="311" t="b">
        <v>0</v>
      </c>
      <c r="P379" s="302"/>
      <c r="Q379" s="309" t="str">
        <f t="array" ref="Q379">IFERROR(INDEX('印量調查區'!G:G, MATCH(A379, '印量調查區'!A:A, 0)), "")</f>
        <v/>
      </c>
      <c r="R379" s="313" t="s">
        <v>7192</v>
      </c>
      <c r="S379" s="302"/>
      <c r="T379" s="313" t="s">
        <v>7193</v>
      </c>
      <c r="U379" s="302"/>
      <c r="V379" s="313" t="s">
        <v>7194</v>
      </c>
      <c r="W379" s="302"/>
      <c r="X379" s="313" t="s">
        <v>7195</v>
      </c>
      <c r="Y379" s="313" t="s">
        <v>7196</v>
      </c>
      <c r="Z379" s="313" t="s">
        <v>7197</v>
      </c>
      <c r="AA379" s="302"/>
      <c r="AB379" s="302"/>
      <c r="AC379" s="302"/>
      <c r="AD379" s="302"/>
      <c r="AE379" s="302"/>
      <c r="AF379" s="302"/>
      <c r="AG379" s="302"/>
      <c r="AH379" s="302"/>
      <c r="AI379" s="302"/>
      <c r="AJ379" s="302"/>
      <c r="AK379" s="313" t="s">
        <v>7199</v>
      </c>
      <c r="AL379" s="302"/>
      <c r="AM379" s="314" t="s">
        <v>7200</v>
      </c>
      <c r="AN379" s="314" t="s">
        <v>7201</v>
      </c>
      <c r="AO379" s="302"/>
      <c r="AP379" s="302"/>
      <c r="AQ379" s="302" t="str">
        <f>IFERROR(__xludf.DUMMYFUNCTION("IF(IFERROR(VLOOKUP(A379, IMPORTRANGE(""https://docs.google.com/spreadsheets/d/1eazy315Oas8TkAoTsdzUl6gNf3VsnwZeSo-bRfkZzOs"", ""工作表1!A:B""), 2, FALSE), """") &lt;&gt; """", ""有縮圖"", ""無縮圖"")"),"無縮圖")</f>
        <v>無縮圖</v>
      </c>
      <c r="AR379" s="314" t="s">
        <v>7200</v>
      </c>
    </row>
    <row r="380">
      <c r="A380" s="301" t="s">
        <v>1040</v>
      </c>
      <c r="B380" s="302"/>
      <c r="C380" s="303" t="s">
        <v>7203</v>
      </c>
      <c r="D380" s="303" t="s">
        <v>6655</v>
      </c>
      <c r="E380" s="304"/>
      <c r="F380" s="305" t="s">
        <v>144</v>
      </c>
      <c r="G380" s="317" t="s">
        <v>145</v>
      </c>
      <c r="H380" s="305" t="s">
        <v>35</v>
      </c>
      <c r="I380" s="305" t="s">
        <v>108</v>
      </c>
      <c r="J380" s="301" t="s">
        <v>7204</v>
      </c>
      <c r="K380" s="309"/>
      <c r="L380" s="310" t="b">
        <v>1</v>
      </c>
      <c r="M380" s="311" t="b">
        <v>1</v>
      </c>
      <c r="N380" s="316" t="b">
        <v>0</v>
      </c>
      <c r="O380" s="311" t="b">
        <v>0</v>
      </c>
      <c r="P380" s="302"/>
      <c r="Q380" s="309" t="str">
        <f t="array" ref="Q380">IFERROR(INDEX('印量調查區'!G:G, MATCH(A380, '印量調查區'!A:A, 0)), "")</f>
        <v/>
      </c>
      <c r="R380" s="302"/>
      <c r="S380" s="302"/>
      <c r="T380" s="302"/>
      <c r="U380" s="302"/>
      <c r="V380" s="313" t="s">
        <v>7205</v>
      </c>
      <c r="W380" s="302"/>
      <c r="X380" s="313" t="s">
        <v>7207</v>
      </c>
      <c r="Y380" s="313" t="s">
        <v>7208</v>
      </c>
      <c r="Z380" s="313" t="s">
        <v>7209</v>
      </c>
      <c r="AA380" s="313" t="s">
        <v>7210</v>
      </c>
      <c r="AB380" s="302"/>
      <c r="AC380" s="302"/>
      <c r="AD380" s="302"/>
      <c r="AE380" s="302"/>
      <c r="AF380" s="302"/>
      <c r="AG380" s="302"/>
      <c r="AH380" s="302"/>
      <c r="AI380" s="302"/>
      <c r="AJ380" s="302"/>
      <c r="AK380" s="302"/>
      <c r="AL380" s="302"/>
      <c r="AM380" s="302"/>
      <c r="AN380" s="314" t="s">
        <v>7211</v>
      </c>
      <c r="AO380" s="302"/>
      <c r="AP380" s="302"/>
      <c r="AQ380" s="302" t="str">
        <f>IFERROR(__xludf.DUMMYFUNCTION("IF(IFERROR(VLOOKUP(A380, IMPORTRANGE(""https://docs.google.com/spreadsheets/d/1eazy315Oas8TkAoTsdzUl6gNf3VsnwZeSo-bRfkZzOs"", ""工作表1!A:B""), 2, FALSE), """") &lt;&gt; """", ""有縮圖"", ""無縮圖"")"),"有縮圖")</f>
        <v>有縮圖</v>
      </c>
      <c r="AR380" s="302"/>
    </row>
    <row r="381" hidden="1">
      <c r="A381" s="301" t="s">
        <v>7213</v>
      </c>
      <c r="B381" s="301" t="s">
        <v>7214</v>
      </c>
      <c r="C381" s="303" t="s">
        <v>7215</v>
      </c>
      <c r="D381" s="303" t="s">
        <v>2567</v>
      </c>
      <c r="E381" s="304"/>
      <c r="F381" s="305" t="s">
        <v>144</v>
      </c>
      <c r="G381" s="317" t="s">
        <v>145</v>
      </c>
      <c r="H381" s="302"/>
      <c r="I381" s="305" t="s">
        <v>108</v>
      </c>
      <c r="J381" s="302"/>
      <c r="K381" s="309"/>
      <c r="L381" s="310" t="b">
        <v>1</v>
      </c>
      <c r="M381" s="311" t="b">
        <v>1</v>
      </c>
      <c r="N381" s="316" t="b">
        <v>0</v>
      </c>
      <c r="O381" s="316" t="b">
        <v>0</v>
      </c>
      <c r="P381" s="302"/>
      <c r="Q381" s="309" t="str">
        <f t="array" ref="Q381">IFERROR(INDEX('印量調查區'!G:G, MATCH(A381, '印量調查區'!A:A, 0)), "")</f>
        <v/>
      </c>
      <c r="R381" s="313" t="s">
        <v>7218</v>
      </c>
      <c r="S381" s="302"/>
      <c r="T381" s="302"/>
      <c r="U381" s="302"/>
      <c r="V381" s="313" t="s">
        <v>7219</v>
      </c>
      <c r="W381" s="302"/>
      <c r="X381" s="302"/>
      <c r="Y381" s="313" t="s">
        <v>7220</v>
      </c>
      <c r="Z381" s="302"/>
      <c r="AA381" s="302"/>
      <c r="AB381" s="302"/>
      <c r="AC381" s="302"/>
      <c r="AD381" s="302"/>
      <c r="AE381" s="302"/>
      <c r="AF381" s="302"/>
      <c r="AG381" s="302"/>
      <c r="AH381" s="302"/>
      <c r="AI381" s="302"/>
      <c r="AJ381" s="302"/>
      <c r="AK381" s="302"/>
      <c r="AL381" s="302"/>
      <c r="AM381" s="302"/>
      <c r="AN381" s="302"/>
      <c r="AO381" s="302"/>
      <c r="AP381" s="302"/>
      <c r="AQ381" s="302" t="str">
        <f>IFERROR(__xludf.DUMMYFUNCTION("IF(IFERROR(VLOOKUP(A381, IMPORTRANGE(""https://docs.google.com/spreadsheets/d/1eazy315Oas8TkAoTsdzUl6gNf3VsnwZeSo-bRfkZzOs"", ""工作表1!A:B""), 2, FALSE), """") &lt;&gt; """", ""有縮圖"", ""無縮圖"")"),"有縮圖")</f>
        <v>有縮圖</v>
      </c>
      <c r="AR381" s="302"/>
    </row>
    <row r="382" hidden="1">
      <c r="A382" s="301" t="s">
        <v>714</v>
      </c>
      <c r="B382" s="302"/>
      <c r="C382" s="304"/>
      <c r="D382" s="303" t="s">
        <v>2579</v>
      </c>
      <c r="E382" s="303" t="s">
        <v>2579</v>
      </c>
      <c r="F382" s="305" t="s">
        <v>7222</v>
      </c>
      <c r="G382" s="317" t="s">
        <v>145</v>
      </c>
      <c r="H382" s="302"/>
      <c r="I382" s="305" t="s">
        <v>108</v>
      </c>
      <c r="J382" s="302"/>
      <c r="K382" s="309"/>
      <c r="L382" s="310" t="b">
        <v>1</v>
      </c>
      <c r="M382" s="311" t="b">
        <v>1</v>
      </c>
      <c r="N382" s="316" t="b">
        <v>0</v>
      </c>
      <c r="O382" s="316" t="b">
        <v>1</v>
      </c>
      <c r="P382" s="313" t="s">
        <v>410</v>
      </c>
      <c r="Q382" s="309" t="str">
        <f t="array" ref="Q382">IFERROR(INDEX('印量調查區'!G:G, MATCH(A382, '印量調查區'!A:A, 0)), "")</f>
        <v/>
      </c>
      <c r="R382" s="314" t="s">
        <v>7224</v>
      </c>
      <c r="S382" s="302"/>
      <c r="T382" s="302"/>
      <c r="U382" s="302"/>
      <c r="V382" s="314" t="s">
        <v>7227</v>
      </c>
      <c r="W382" s="302"/>
      <c r="X382" s="302"/>
      <c r="Y382" s="314" t="s">
        <v>7229</v>
      </c>
      <c r="Z382" s="302"/>
      <c r="AA382" s="302"/>
      <c r="AB382" s="302"/>
      <c r="AC382" s="302"/>
      <c r="AD382" s="302"/>
      <c r="AE382" s="302"/>
      <c r="AF382" s="302"/>
      <c r="AG382" s="302"/>
      <c r="AH382" s="302"/>
      <c r="AI382" s="302"/>
      <c r="AJ382" s="302"/>
      <c r="AK382" s="302"/>
      <c r="AL382" s="302"/>
      <c r="AM382" s="302"/>
      <c r="AN382" s="302"/>
      <c r="AO382" s="302"/>
      <c r="AP382" s="302"/>
      <c r="AQ382" s="302" t="str">
        <f>IFERROR(__xludf.DUMMYFUNCTION("IF(IFERROR(VLOOKUP(A382, IMPORTRANGE(""https://docs.google.com/spreadsheets/d/1eazy315Oas8TkAoTsdzUl6gNf3VsnwZeSo-bRfkZzOs"", ""工作表1!A:B""), 2, FALSE), """") &lt;&gt; """", ""有縮圖"", ""無縮圖"")"),"無縮圖")</f>
        <v>無縮圖</v>
      </c>
      <c r="AR382" s="302"/>
    </row>
    <row r="383" hidden="1">
      <c r="A383" s="301" t="s">
        <v>7232</v>
      </c>
      <c r="B383" s="302"/>
      <c r="C383" s="304"/>
      <c r="D383" s="303" t="s">
        <v>2580</v>
      </c>
      <c r="E383" s="303" t="s">
        <v>2580</v>
      </c>
      <c r="F383" s="305" t="s">
        <v>7233</v>
      </c>
      <c r="G383" s="317" t="s">
        <v>145</v>
      </c>
      <c r="H383" s="302"/>
      <c r="I383" s="305" t="s">
        <v>108</v>
      </c>
      <c r="J383" s="302"/>
      <c r="K383" s="309"/>
      <c r="L383" s="310" t="b">
        <v>1</v>
      </c>
      <c r="M383" s="311" t="b">
        <v>1</v>
      </c>
      <c r="N383" s="316" t="b">
        <v>1</v>
      </c>
      <c r="O383" s="316" t="b">
        <v>1</v>
      </c>
      <c r="P383" s="302"/>
      <c r="Q383" s="309" t="str">
        <f t="array" ref="Q383">IFERROR(INDEX('印量調查區'!G:G, MATCH(A383, '印量調查區'!A:A, 0)), "")</f>
        <v/>
      </c>
      <c r="R383" s="302"/>
      <c r="S383" s="302"/>
      <c r="T383" s="302"/>
      <c r="U383" s="302"/>
      <c r="V383" s="314" t="s">
        <v>7234</v>
      </c>
      <c r="W383" s="302"/>
      <c r="X383" s="302"/>
      <c r="Y383" s="314" t="s">
        <v>7235</v>
      </c>
      <c r="Z383" s="302"/>
      <c r="AA383" s="302"/>
      <c r="AB383" s="302"/>
      <c r="AC383" s="302"/>
      <c r="AD383" s="302"/>
      <c r="AE383" s="302"/>
      <c r="AF383" s="302"/>
      <c r="AG383" s="302"/>
      <c r="AH383" s="302"/>
      <c r="AI383" s="302"/>
      <c r="AJ383" s="302"/>
      <c r="AK383" s="302"/>
      <c r="AL383" s="302"/>
      <c r="AM383" s="302"/>
      <c r="AN383" s="302"/>
      <c r="AO383" s="302"/>
      <c r="AP383" s="302"/>
      <c r="AQ383" s="302" t="str">
        <f>IFERROR(__xludf.DUMMYFUNCTION("IF(IFERROR(VLOOKUP(A383, IMPORTRANGE(""https://docs.google.com/spreadsheets/d/1eazy315Oas8TkAoTsdzUl6gNf3VsnwZeSo-bRfkZzOs"", ""工作表1!A:B""), 2, FALSE), """") &lt;&gt; """", ""有縮圖"", ""無縮圖"")"),"無縮圖")</f>
        <v>無縮圖</v>
      </c>
      <c r="AR383" s="302"/>
    </row>
    <row r="384">
      <c r="A384" s="301" t="s">
        <v>1261</v>
      </c>
      <c r="B384" s="301" t="s">
        <v>4542</v>
      </c>
      <c r="C384" s="303" t="s">
        <v>2579</v>
      </c>
      <c r="D384" s="304"/>
      <c r="E384" s="303" t="s">
        <v>3242</v>
      </c>
      <c r="F384" s="305" t="s">
        <v>4543</v>
      </c>
      <c r="G384" s="317" t="s">
        <v>145</v>
      </c>
      <c r="H384" s="305" t="s">
        <v>35</v>
      </c>
      <c r="I384" s="305" t="s">
        <v>108</v>
      </c>
      <c r="J384" s="302"/>
      <c r="K384" s="309"/>
      <c r="L384" s="310" t="b">
        <v>1</v>
      </c>
      <c r="M384" s="311" t="b">
        <v>1</v>
      </c>
      <c r="N384" s="316" t="b">
        <v>1</v>
      </c>
      <c r="O384" s="316" t="b">
        <v>1</v>
      </c>
      <c r="P384" s="302"/>
      <c r="Q384" s="309" t="str">
        <f t="array" ref="Q384">IFERROR(INDEX('印量調查區'!G:G, MATCH(A384, '印量調查區'!A:A, 0)), "")</f>
        <v/>
      </c>
      <c r="R384" s="313" t="s">
        <v>4547</v>
      </c>
      <c r="S384" s="313" t="s">
        <v>4548</v>
      </c>
      <c r="T384" s="302"/>
      <c r="U384" s="302"/>
      <c r="V384" s="313" t="s">
        <v>4559</v>
      </c>
      <c r="W384" s="302"/>
      <c r="X384" s="302"/>
      <c r="Y384" s="302"/>
      <c r="Z384" s="302"/>
      <c r="AA384" s="302"/>
      <c r="AB384" s="302"/>
      <c r="AC384" s="302"/>
      <c r="AD384" s="313" t="s">
        <v>4562</v>
      </c>
      <c r="AE384" s="302"/>
      <c r="AF384" s="302"/>
      <c r="AG384" s="302"/>
      <c r="AH384" s="302"/>
      <c r="AI384" s="302"/>
      <c r="AJ384" s="302"/>
      <c r="AK384" s="302"/>
      <c r="AL384" s="302"/>
      <c r="AM384" s="302"/>
      <c r="AN384" s="302"/>
      <c r="AO384" s="302"/>
      <c r="AP384" s="302"/>
      <c r="AQ384" s="302" t="str">
        <f>IFERROR(__xludf.DUMMYFUNCTION("IF(IFERROR(VLOOKUP(A384, IMPORTRANGE(""https://docs.google.com/spreadsheets/d/1eazy315Oas8TkAoTsdzUl6gNf3VsnwZeSo-bRfkZzOs"", ""工作表1!A:B""), 2, FALSE), """") &lt;&gt; """", ""有縮圖"", ""無縮圖"")"),"無縮圖")</f>
        <v>無縮圖</v>
      </c>
      <c r="AR384" s="314" t="s">
        <v>7238</v>
      </c>
    </row>
    <row r="385">
      <c r="A385" s="304" t="s">
        <v>7239</v>
      </c>
      <c r="B385" s="302"/>
      <c r="C385" s="304"/>
      <c r="D385" s="303" t="s">
        <v>2812</v>
      </c>
      <c r="E385" s="303" t="s">
        <v>1948</v>
      </c>
      <c r="F385" s="305" t="s">
        <v>305</v>
      </c>
      <c r="G385" s="317" t="s">
        <v>145</v>
      </c>
      <c r="H385" s="305" t="s">
        <v>35</v>
      </c>
      <c r="I385" s="305" t="s">
        <v>108</v>
      </c>
      <c r="J385" s="301" t="s">
        <v>7241</v>
      </c>
      <c r="K385" s="309"/>
      <c r="L385" s="310" t="b">
        <v>1</v>
      </c>
      <c r="M385" s="311" t="b">
        <v>1</v>
      </c>
      <c r="N385" s="316" t="b">
        <v>0</v>
      </c>
      <c r="O385" s="311" t="b">
        <v>1</v>
      </c>
      <c r="P385" s="313" t="s">
        <v>410</v>
      </c>
      <c r="Q385" s="309"/>
      <c r="R385" s="302"/>
      <c r="S385" s="302"/>
      <c r="T385" s="302"/>
      <c r="U385" s="302"/>
      <c r="V385" s="314" t="s">
        <v>7242</v>
      </c>
      <c r="W385" s="302"/>
      <c r="X385" s="314" t="s">
        <v>7244</v>
      </c>
      <c r="Y385" s="314" t="s">
        <v>7245</v>
      </c>
      <c r="Z385" s="314" t="s">
        <v>7247</v>
      </c>
      <c r="AA385" s="302"/>
      <c r="AB385" s="302"/>
      <c r="AC385" s="302"/>
      <c r="AD385" s="302"/>
      <c r="AE385" s="302"/>
      <c r="AF385" s="302"/>
      <c r="AG385" s="302"/>
      <c r="AH385" s="302"/>
      <c r="AI385" s="302"/>
      <c r="AJ385" s="302"/>
      <c r="AK385" s="302"/>
      <c r="AL385" s="302"/>
      <c r="AM385" s="302"/>
      <c r="AN385" s="314" t="s">
        <v>7249</v>
      </c>
      <c r="AO385" s="302"/>
      <c r="AP385" s="302"/>
      <c r="AQ385" s="302" t="str">
        <f>IFERROR(__xludf.DUMMYFUNCTION("IF(IFERROR(VLOOKUP(A385, IMPORTRANGE(""https://docs.google.com/spreadsheets/d/1eazy315Oas8TkAoTsdzUl6gNf3VsnwZeSo-bRfkZzOs"", ""工作表1!A:B""), 2, FALSE), """") &lt;&gt; """", ""有縮圖"", ""無縮圖"")"),"有縮圖")</f>
        <v>有縮圖</v>
      </c>
      <c r="AR385" s="302"/>
    </row>
    <row r="386" hidden="1">
      <c r="A386" s="301" t="s">
        <v>609</v>
      </c>
      <c r="B386" s="302"/>
      <c r="C386" s="304"/>
      <c r="D386" s="304"/>
      <c r="E386" s="303" t="s">
        <v>2849</v>
      </c>
      <c r="F386" s="305" t="s">
        <v>305</v>
      </c>
      <c r="G386" s="317" t="s">
        <v>145</v>
      </c>
      <c r="H386" s="305" t="s">
        <v>34</v>
      </c>
      <c r="I386" s="305" t="s">
        <v>108</v>
      </c>
      <c r="J386" s="301" t="s">
        <v>7251</v>
      </c>
      <c r="K386" s="309"/>
      <c r="L386" s="310" t="b">
        <v>1</v>
      </c>
      <c r="M386" s="311" t="b">
        <v>1</v>
      </c>
      <c r="N386" s="311" t="b">
        <v>0</v>
      </c>
      <c r="O386" s="311" t="b">
        <v>0</v>
      </c>
      <c r="P386" s="302"/>
      <c r="Q386" s="309" t="str">
        <f t="array" ref="Q386">IFERROR(INDEX('印量調查區'!G:G, MATCH(A386, '印量調查區'!A:A, 0)), "")</f>
        <v/>
      </c>
      <c r="R386" s="302"/>
      <c r="S386" s="302"/>
      <c r="T386" s="302"/>
      <c r="U386" s="302"/>
      <c r="V386" s="313" t="s">
        <v>7252</v>
      </c>
      <c r="W386" s="302"/>
      <c r="X386" s="313" t="s">
        <v>7253</v>
      </c>
      <c r="Y386" s="313" t="s">
        <v>7254</v>
      </c>
      <c r="Z386" s="302"/>
      <c r="AA386" s="302"/>
      <c r="AB386" s="302"/>
      <c r="AC386" s="302"/>
      <c r="AD386" s="302"/>
      <c r="AE386" s="302"/>
      <c r="AF386" s="302"/>
      <c r="AG386" s="302"/>
      <c r="AH386" s="302"/>
      <c r="AI386" s="302"/>
      <c r="AJ386" s="302"/>
      <c r="AK386" s="302"/>
      <c r="AL386" s="302"/>
      <c r="AM386" s="314" t="s">
        <v>7256</v>
      </c>
      <c r="AN386" s="314" t="s">
        <v>7257</v>
      </c>
      <c r="AO386" s="302"/>
      <c r="AP386" s="302"/>
      <c r="AQ386" s="302" t="str">
        <f>IFERROR(__xludf.DUMMYFUNCTION("IF(IFERROR(VLOOKUP(A386, IMPORTRANGE(""https://docs.google.com/spreadsheets/d/1eazy315Oas8TkAoTsdzUl6gNf3VsnwZeSo-bRfkZzOs"", ""工作表1!A:B""), 2, FALSE), """") &lt;&gt; """", ""有縮圖"", ""無縮圖"")"),"無縮圖")</f>
        <v>無縮圖</v>
      </c>
      <c r="AR386" s="302"/>
    </row>
    <row r="387">
      <c r="A387" s="301" t="s">
        <v>7259</v>
      </c>
      <c r="B387" s="301" t="s">
        <v>635</v>
      </c>
      <c r="C387" s="303" t="s">
        <v>2324</v>
      </c>
      <c r="D387" s="303" t="s">
        <v>2324</v>
      </c>
      <c r="E387" s="304"/>
      <c r="F387" s="305" t="s">
        <v>305</v>
      </c>
      <c r="G387" s="317" t="s">
        <v>145</v>
      </c>
      <c r="H387" s="305" t="s">
        <v>35</v>
      </c>
      <c r="I387" s="305" t="s">
        <v>3325</v>
      </c>
      <c r="J387" s="301" t="s">
        <v>7260</v>
      </c>
      <c r="K387" s="309"/>
      <c r="L387" s="310" t="b">
        <v>1</v>
      </c>
      <c r="M387" s="311" t="b">
        <v>1</v>
      </c>
      <c r="N387" s="311" t="b">
        <v>0</v>
      </c>
      <c r="O387" s="311" t="b">
        <v>0</v>
      </c>
      <c r="P387" s="302"/>
      <c r="Q387" s="309" t="str">
        <f t="array" ref="Q387">IFERROR(INDEX('印量調查區'!G:G, MATCH(A387, '印量調查區'!A:A, 0)), "")</f>
        <v/>
      </c>
      <c r="R387" s="302"/>
      <c r="S387" s="302"/>
      <c r="T387" s="302"/>
      <c r="U387" s="302"/>
      <c r="V387" s="302"/>
      <c r="W387" s="302"/>
      <c r="X387" s="302"/>
      <c r="Y387" s="313" t="s">
        <v>7263</v>
      </c>
      <c r="Z387" s="302"/>
      <c r="AA387" s="313" t="s">
        <v>7264</v>
      </c>
      <c r="AB387" s="302"/>
      <c r="AC387" s="302"/>
      <c r="AD387" s="302"/>
      <c r="AE387" s="302"/>
      <c r="AF387" s="302"/>
      <c r="AG387" s="302"/>
      <c r="AH387" s="302"/>
      <c r="AI387" s="302"/>
      <c r="AJ387" s="302"/>
      <c r="AK387" s="302"/>
      <c r="AL387" s="302"/>
      <c r="AM387" s="314" t="s">
        <v>7266</v>
      </c>
      <c r="AN387" s="314" t="s">
        <v>7267</v>
      </c>
      <c r="AO387" s="302"/>
      <c r="AP387" s="302"/>
      <c r="AQ387" s="302" t="str">
        <f>IFERROR(__xludf.DUMMYFUNCTION("IF(IFERROR(VLOOKUP(A387, IMPORTRANGE(""https://docs.google.com/spreadsheets/d/1eazy315Oas8TkAoTsdzUl6gNf3VsnwZeSo-bRfkZzOs"", ""工作表1!A:B""), 2, FALSE), """") &lt;&gt; """", ""有縮圖"", ""無縮圖"")"),"無縮圖")</f>
        <v>無縮圖</v>
      </c>
      <c r="AR387" s="302"/>
    </row>
    <row r="388" hidden="1">
      <c r="A388" s="301" t="s">
        <v>919</v>
      </c>
      <c r="B388" s="301" t="s">
        <v>7269</v>
      </c>
      <c r="C388" s="303" t="s">
        <v>3696</v>
      </c>
      <c r="D388" s="303" t="s">
        <v>3696</v>
      </c>
      <c r="E388" s="304"/>
      <c r="F388" s="305" t="s">
        <v>305</v>
      </c>
      <c r="G388" s="317" t="s">
        <v>145</v>
      </c>
      <c r="H388" s="302"/>
      <c r="I388" s="305" t="s">
        <v>367</v>
      </c>
      <c r="J388" s="301" t="s">
        <v>7270</v>
      </c>
      <c r="K388" s="309"/>
      <c r="L388" s="310" t="b">
        <v>1</v>
      </c>
      <c r="M388" s="311" t="b">
        <v>1</v>
      </c>
      <c r="N388" s="316" t="b">
        <v>0</v>
      </c>
      <c r="O388" s="311" t="b">
        <v>0</v>
      </c>
      <c r="P388" s="302"/>
      <c r="Q388" s="309" t="str">
        <f t="array" ref="Q388">IFERROR(INDEX('印量調查區'!G:G, MATCH(A388, '印量調查區'!A:A, 0)), "")</f>
        <v/>
      </c>
      <c r="R388" s="313" t="s">
        <v>7271</v>
      </c>
      <c r="S388" s="302"/>
      <c r="T388" s="302"/>
      <c r="U388" s="302"/>
      <c r="V388" s="313" t="s">
        <v>7272</v>
      </c>
      <c r="W388" s="313" t="s">
        <v>7273</v>
      </c>
      <c r="X388" s="313" t="s">
        <v>7274</v>
      </c>
      <c r="Y388" s="313" t="s">
        <v>7275</v>
      </c>
      <c r="Z388" s="313" t="s">
        <v>7276</v>
      </c>
      <c r="AA388" s="302"/>
      <c r="AB388" s="302"/>
      <c r="AC388" s="302"/>
      <c r="AD388" s="313" t="s">
        <v>7277</v>
      </c>
      <c r="AE388" s="302"/>
      <c r="AF388" s="302"/>
      <c r="AG388" s="302"/>
      <c r="AH388" s="302"/>
      <c r="AI388" s="302"/>
      <c r="AJ388" s="313" t="s">
        <v>7278</v>
      </c>
      <c r="AK388" s="313" t="s">
        <v>7279</v>
      </c>
      <c r="AL388" s="313" t="s">
        <v>7280</v>
      </c>
      <c r="AM388" s="302"/>
      <c r="AN388" s="314" t="s">
        <v>7281</v>
      </c>
      <c r="AO388" s="302"/>
      <c r="AP388" s="302"/>
      <c r="AQ388" s="302" t="str">
        <f>IFERROR(__xludf.DUMMYFUNCTION("IF(IFERROR(VLOOKUP(A388, IMPORTRANGE(""https://docs.google.com/spreadsheets/d/1eazy315Oas8TkAoTsdzUl6gNf3VsnwZeSo-bRfkZzOs"", ""工作表1!A:B""), 2, FALSE), """") &lt;&gt; """", ""有縮圖"", ""無縮圖"")"),"有縮圖")</f>
        <v>有縮圖</v>
      </c>
      <c r="AR388" s="302"/>
    </row>
    <row r="389" hidden="1">
      <c r="A389" s="301" t="s">
        <v>7282</v>
      </c>
      <c r="B389" s="302"/>
      <c r="C389" s="304"/>
      <c r="D389" s="303" t="s">
        <v>3249</v>
      </c>
      <c r="E389" s="303" t="s">
        <v>3249</v>
      </c>
      <c r="F389" s="305" t="s">
        <v>305</v>
      </c>
      <c r="G389" s="317" t="s">
        <v>145</v>
      </c>
      <c r="H389" s="302"/>
      <c r="I389" s="305" t="s">
        <v>108</v>
      </c>
      <c r="J389" s="302"/>
      <c r="K389" s="309"/>
      <c r="L389" s="310" t="b">
        <v>1</v>
      </c>
      <c r="M389" s="311" t="b">
        <v>1</v>
      </c>
      <c r="N389" s="316" t="b">
        <v>1</v>
      </c>
      <c r="O389" s="316" t="b">
        <v>1</v>
      </c>
      <c r="P389" s="313" t="s">
        <v>410</v>
      </c>
      <c r="Q389" s="309" t="str">
        <f t="array" ref="Q389">IFERROR(INDEX('印量調查區'!G:G, MATCH(A389, '印量調查區'!A:A, 0)), "")</f>
        <v/>
      </c>
      <c r="R389" s="302"/>
      <c r="S389" s="302"/>
      <c r="T389" s="302"/>
      <c r="U389" s="302"/>
      <c r="V389" s="335" t="s">
        <v>7283</v>
      </c>
      <c r="W389" s="302"/>
      <c r="X389" s="302"/>
      <c r="Y389" s="314" t="s">
        <v>7284</v>
      </c>
      <c r="Z389" s="302"/>
      <c r="AA389" s="302"/>
      <c r="AB389" s="302"/>
      <c r="AC389" s="302"/>
      <c r="AD389" s="302"/>
      <c r="AE389" s="302"/>
      <c r="AF389" s="302"/>
      <c r="AG389" s="302"/>
      <c r="AH389" s="302"/>
      <c r="AI389" s="302"/>
      <c r="AJ389" s="302"/>
      <c r="AK389" s="302"/>
      <c r="AL389" s="302"/>
      <c r="AM389" s="302"/>
      <c r="AN389" s="302"/>
      <c r="AO389" s="302"/>
      <c r="AP389" s="302"/>
      <c r="AQ389" s="302" t="str">
        <f>IFERROR(__xludf.DUMMYFUNCTION("IF(IFERROR(VLOOKUP(A389, IMPORTRANGE(""https://docs.google.com/spreadsheets/d/1eazy315Oas8TkAoTsdzUl6gNf3VsnwZeSo-bRfkZzOs"", ""工作表1!A:B""), 2, FALSE), """") &lt;&gt; """", ""有縮圖"", ""無縮圖"")"),"無縮圖")</f>
        <v>無縮圖</v>
      </c>
      <c r="AR389" s="302"/>
    </row>
    <row r="390" hidden="1">
      <c r="A390" s="301" t="s">
        <v>1099</v>
      </c>
      <c r="B390" s="301" t="s">
        <v>7285</v>
      </c>
      <c r="C390" s="304"/>
      <c r="D390" s="303" t="s">
        <v>3250</v>
      </c>
      <c r="E390" s="303" t="s">
        <v>3250</v>
      </c>
      <c r="F390" s="305" t="s">
        <v>305</v>
      </c>
      <c r="G390" s="317" t="s">
        <v>145</v>
      </c>
      <c r="H390" s="302"/>
      <c r="I390" s="305" t="s">
        <v>108</v>
      </c>
      <c r="J390" s="302"/>
      <c r="K390" s="309"/>
      <c r="L390" s="310" t="b">
        <v>1</v>
      </c>
      <c r="M390" s="311" t="b">
        <v>1</v>
      </c>
      <c r="N390" s="316" t="b">
        <v>0</v>
      </c>
      <c r="O390" s="316" t="b">
        <v>1</v>
      </c>
      <c r="P390" s="302"/>
      <c r="Q390" s="309" t="str">
        <f t="array" ref="Q390">IFERROR(INDEX('印量調查區'!G:G, MATCH(A390, '印量調查區'!A:A, 0)), "")</f>
        <v/>
      </c>
      <c r="R390" s="302"/>
      <c r="S390" s="302"/>
      <c r="T390" s="302"/>
      <c r="U390" s="302"/>
      <c r="V390" s="313" t="s">
        <v>7287</v>
      </c>
      <c r="W390" s="313" t="s">
        <v>7288</v>
      </c>
      <c r="X390" s="302"/>
      <c r="Y390" s="313" t="s">
        <v>7289</v>
      </c>
      <c r="Z390" s="302"/>
      <c r="AA390" s="302"/>
      <c r="AB390" s="302"/>
      <c r="AC390" s="302"/>
      <c r="AD390" s="302"/>
      <c r="AE390" s="302"/>
      <c r="AF390" s="302"/>
      <c r="AG390" s="302"/>
      <c r="AH390" s="302"/>
      <c r="AI390" s="302"/>
      <c r="AJ390" s="302"/>
      <c r="AK390" s="302"/>
      <c r="AL390" s="302"/>
      <c r="AM390" s="302"/>
      <c r="AN390" s="302"/>
      <c r="AO390" s="302"/>
      <c r="AP390" s="302"/>
      <c r="AQ390" s="302" t="str">
        <f>IFERROR(__xludf.DUMMYFUNCTION("IF(IFERROR(VLOOKUP(A390, IMPORTRANGE(""https://docs.google.com/spreadsheets/d/1eazy315Oas8TkAoTsdzUl6gNf3VsnwZeSo-bRfkZzOs"", ""工作表1!A:B""), 2, FALSE), """") &lt;&gt; """", ""有縮圖"", ""無縮圖"")"),"無縮圖")</f>
        <v>無縮圖</v>
      </c>
      <c r="AR390" s="302"/>
    </row>
    <row r="391" hidden="1">
      <c r="A391" s="301" t="s">
        <v>716</v>
      </c>
      <c r="B391" s="301" t="s">
        <v>554</v>
      </c>
      <c r="C391" s="303" t="s">
        <v>2559</v>
      </c>
      <c r="D391" s="303" t="s">
        <v>2559</v>
      </c>
      <c r="E391" s="304"/>
      <c r="F391" s="305" t="s">
        <v>7290</v>
      </c>
      <c r="G391" s="317" t="s">
        <v>145</v>
      </c>
      <c r="H391" s="302"/>
      <c r="I391" s="305" t="s">
        <v>108</v>
      </c>
      <c r="J391" s="302"/>
      <c r="K391" s="309"/>
      <c r="L391" s="310" t="b">
        <v>1</v>
      </c>
      <c r="M391" s="311" t="b">
        <v>1</v>
      </c>
      <c r="N391" s="316" t="b">
        <v>1</v>
      </c>
      <c r="O391" s="316" t="b">
        <v>1</v>
      </c>
      <c r="P391" s="302"/>
      <c r="Q391" s="309" t="str">
        <f t="array" ref="Q391">IFERROR(INDEX('印量調查區'!G:G, MATCH(A391, '印量調查區'!A:A, 0)), "")</f>
        <v/>
      </c>
      <c r="R391" s="302"/>
      <c r="S391" s="302"/>
      <c r="T391" s="302"/>
      <c r="U391" s="302"/>
      <c r="V391" s="314" t="s">
        <v>7292</v>
      </c>
      <c r="W391" s="302"/>
      <c r="X391" s="302"/>
      <c r="Y391" s="302"/>
      <c r="Z391" s="302"/>
      <c r="AA391" s="302"/>
      <c r="AB391" s="302"/>
      <c r="AC391" s="302"/>
      <c r="AD391" s="302"/>
      <c r="AE391" s="302"/>
      <c r="AF391" s="302"/>
      <c r="AG391" s="302"/>
      <c r="AH391" s="302"/>
      <c r="AI391" s="302"/>
      <c r="AJ391" s="302"/>
      <c r="AK391" s="302"/>
      <c r="AL391" s="302"/>
      <c r="AM391" s="302"/>
      <c r="AN391" s="302"/>
      <c r="AO391" s="302"/>
      <c r="AP391" s="302"/>
      <c r="AQ391" s="302" t="str">
        <f>IFERROR(__xludf.DUMMYFUNCTION("IF(IFERROR(VLOOKUP(A391, IMPORTRANGE(""https://docs.google.com/spreadsheets/d/1eazy315Oas8TkAoTsdzUl6gNf3VsnwZeSo-bRfkZzOs"", ""工作表1!A:B""), 2, FALSE), """") &lt;&gt; """", ""有縮圖"", ""無縮圖"")"),"有縮圖")</f>
        <v>有縮圖</v>
      </c>
      <c r="AR391" s="302"/>
    </row>
    <row r="392">
      <c r="A392" s="301" t="s">
        <v>1660</v>
      </c>
      <c r="B392" s="301" t="s">
        <v>7294</v>
      </c>
      <c r="C392" s="303" t="s">
        <v>2578</v>
      </c>
      <c r="D392" s="303" t="s">
        <v>2578</v>
      </c>
      <c r="E392" s="304"/>
      <c r="F392" s="305" t="s">
        <v>7295</v>
      </c>
      <c r="G392" s="317" t="s">
        <v>145</v>
      </c>
      <c r="H392" s="305" t="s">
        <v>35</v>
      </c>
      <c r="I392" s="305" t="s">
        <v>367</v>
      </c>
      <c r="J392" s="301" t="s">
        <v>7297</v>
      </c>
      <c r="K392" s="309"/>
      <c r="L392" s="310" t="b">
        <v>1</v>
      </c>
      <c r="M392" s="311" t="b">
        <v>1</v>
      </c>
      <c r="N392" s="311" t="b">
        <v>0</v>
      </c>
      <c r="O392" s="311" t="b">
        <v>1</v>
      </c>
      <c r="P392" s="302"/>
      <c r="Q392" s="309" t="str">
        <f t="array" ref="Q392">IFERROR(INDEX('印量調查區'!G:G, MATCH(A392, '印量調查區'!A:A, 0)), "")</f>
        <v/>
      </c>
      <c r="R392" s="313" t="s">
        <v>7299</v>
      </c>
      <c r="S392" s="302"/>
      <c r="T392" s="302"/>
      <c r="U392" s="302"/>
      <c r="V392" s="313" t="s">
        <v>7300</v>
      </c>
      <c r="W392" s="302"/>
      <c r="X392" s="313" t="s">
        <v>7301</v>
      </c>
      <c r="Y392" s="313" t="s">
        <v>7302</v>
      </c>
      <c r="Z392" s="313" t="s">
        <v>7303</v>
      </c>
      <c r="AA392" s="302"/>
      <c r="AB392" s="302"/>
      <c r="AC392" s="302"/>
      <c r="AD392" s="302"/>
      <c r="AE392" s="302"/>
      <c r="AF392" s="302"/>
      <c r="AG392" s="302"/>
      <c r="AH392" s="302"/>
      <c r="AI392" s="302"/>
      <c r="AJ392" s="302"/>
      <c r="AK392" s="313" t="s">
        <v>7304</v>
      </c>
      <c r="AL392" s="302"/>
      <c r="AM392" s="314" t="s">
        <v>7305</v>
      </c>
      <c r="AN392" s="314" t="s">
        <v>7307</v>
      </c>
      <c r="AO392" s="302"/>
      <c r="AP392" s="302"/>
      <c r="AQ392" s="302" t="str">
        <f>IFERROR(__xludf.DUMMYFUNCTION("IF(IFERROR(VLOOKUP(A392, IMPORTRANGE(""https://docs.google.com/spreadsheets/d/1eazy315Oas8TkAoTsdzUl6gNf3VsnwZeSo-bRfkZzOs"", ""工作表1!A:B""), 2, FALSE), """") &lt;&gt; """", ""有縮圖"", ""無縮圖"")"),"有縮圖")</f>
        <v>有縮圖</v>
      </c>
      <c r="AR392" s="314" t="s">
        <v>7308</v>
      </c>
    </row>
    <row r="393" hidden="1">
      <c r="A393" s="301" t="s">
        <v>1209</v>
      </c>
      <c r="B393" s="301" t="s">
        <v>1209</v>
      </c>
      <c r="C393" s="303" t="s">
        <v>2706</v>
      </c>
      <c r="D393" s="304"/>
      <c r="E393" s="304"/>
      <c r="F393" s="305" t="s">
        <v>3879</v>
      </c>
      <c r="G393" s="110" t="s">
        <v>145</v>
      </c>
      <c r="H393" s="305" t="s">
        <v>47</v>
      </c>
      <c r="I393" s="305" t="s">
        <v>108</v>
      </c>
      <c r="J393" s="301" t="s">
        <v>7309</v>
      </c>
      <c r="K393" s="309"/>
      <c r="L393" s="310" t="b">
        <v>1</v>
      </c>
      <c r="M393" s="311" t="b">
        <v>1</v>
      </c>
      <c r="N393" s="316" t="b">
        <v>0</v>
      </c>
      <c r="O393" s="311" t="b">
        <v>1</v>
      </c>
      <c r="P393" s="302"/>
      <c r="Q393" s="309" t="str">
        <f t="array" ref="Q393">IFERROR(INDEX('印量調查區'!G:G, MATCH(A393, '印量調查區'!A:A, 0)), "")</f>
        <v/>
      </c>
      <c r="R393" s="313" t="s">
        <v>3883</v>
      </c>
      <c r="S393" s="302"/>
      <c r="T393" s="302"/>
      <c r="U393" s="302"/>
      <c r="V393" s="313" t="s">
        <v>3887</v>
      </c>
      <c r="W393" s="302"/>
      <c r="X393" s="302"/>
      <c r="Y393" s="302"/>
      <c r="Z393" s="302"/>
      <c r="AA393" s="302"/>
      <c r="AB393" s="302"/>
      <c r="AC393" s="302"/>
      <c r="AD393" s="313" t="s">
        <v>124</v>
      </c>
      <c r="AE393" s="302"/>
      <c r="AF393" s="302"/>
      <c r="AG393" s="302"/>
      <c r="AH393" s="302"/>
      <c r="AI393" s="302"/>
      <c r="AJ393" s="302"/>
      <c r="AK393" s="302"/>
      <c r="AL393" s="302"/>
      <c r="AM393" s="302"/>
      <c r="AN393" s="314" t="s">
        <v>7311</v>
      </c>
      <c r="AO393" s="314" t="s">
        <v>7313</v>
      </c>
      <c r="AP393" s="302"/>
      <c r="AQ393" s="302" t="str">
        <f>IFERROR(__xludf.DUMMYFUNCTION("IF(IFERROR(VLOOKUP(A393, IMPORTRANGE(""https://docs.google.com/spreadsheets/d/1eazy315Oas8TkAoTsdzUl6gNf3VsnwZeSo-bRfkZzOs"", ""工作表1!A:B""), 2, FALSE), """") &lt;&gt; """", ""有縮圖"", ""無縮圖"")"),"無縮圖")</f>
        <v>無縮圖</v>
      </c>
      <c r="AR393" s="302"/>
    </row>
    <row r="394" hidden="1">
      <c r="A394" s="301" t="s">
        <v>7315</v>
      </c>
      <c r="B394" s="301" t="s">
        <v>7316</v>
      </c>
      <c r="C394" s="304"/>
      <c r="D394" s="303" t="s">
        <v>3292</v>
      </c>
      <c r="E394" s="304"/>
      <c r="F394" s="305" t="s">
        <v>140</v>
      </c>
      <c r="G394" s="317" t="s">
        <v>145</v>
      </c>
      <c r="H394" s="305" t="s">
        <v>34</v>
      </c>
      <c r="I394" s="305" t="s">
        <v>108</v>
      </c>
      <c r="J394" s="301" t="s">
        <v>7317</v>
      </c>
      <c r="K394" s="309"/>
      <c r="L394" s="310" t="b">
        <v>1</v>
      </c>
      <c r="M394" s="311" t="b">
        <v>1</v>
      </c>
      <c r="N394" s="311" t="b">
        <v>0</v>
      </c>
      <c r="O394" s="311" t="b">
        <v>1</v>
      </c>
      <c r="P394" s="302"/>
      <c r="Q394" s="309" t="str">
        <f t="array" ref="Q394">IFERROR(INDEX('印量調查區'!G:G, MATCH(A394, '印量調查區'!A:A, 0)), "")</f>
        <v/>
      </c>
      <c r="R394" s="314" t="s">
        <v>7319</v>
      </c>
      <c r="S394" s="314" t="s">
        <v>7321</v>
      </c>
      <c r="T394" s="302"/>
      <c r="U394" s="302"/>
      <c r="V394" s="314" t="s">
        <v>7323</v>
      </c>
      <c r="W394" s="314" t="s">
        <v>7324</v>
      </c>
      <c r="X394" s="302"/>
      <c r="Y394" s="302"/>
      <c r="Z394" s="302"/>
      <c r="AA394" s="302"/>
      <c r="AB394" s="302"/>
      <c r="AC394" s="302"/>
      <c r="AD394" s="302"/>
      <c r="AE394" s="314" t="s">
        <v>7326</v>
      </c>
      <c r="AF394" s="314" t="s">
        <v>7327</v>
      </c>
      <c r="AG394" s="302"/>
      <c r="AH394" s="302"/>
      <c r="AI394" s="302"/>
      <c r="AJ394" s="302"/>
      <c r="AK394" s="314" t="s">
        <v>7329</v>
      </c>
      <c r="AL394" s="302"/>
      <c r="AM394" s="314" t="s">
        <v>7331</v>
      </c>
      <c r="AN394" s="314" t="s">
        <v>7333</v>
      </c>
      <c r="AO394" s="302"/>
      <c r="AP394" s="302"/>
      <c r="AQ394" s="302" t="str">
        <f>IFERROR(__xludf.DUMMYFUNCTION("IF(IFERROR(VLOOKUP(A394, IMPORTRANGE(""https://docs.google.com/spreadsheets/d/1eazy315Oas8TkAoTsdzUl6gNf3VsnwZeSo-bRfkZzOs"", ""工作表1!A:B""), 2, FALSE), """") &lt;&gt; """", ""有縮圖"", ""無縮圖"")"),"無縮圖")</f>
        <v>無縮圖</v>
      </c>
      <c r="AR394" s="302"/>
    </row>
    <row r="395" hidden="1">
      <c r="A395" s="301" t="s">
        <v>7335</v>
      </c>
      <c r="B395" s="301" t="s">
        <v>7336</v>
      </c>
      <c r="C395" s="303" t="s">
        <v>7337</v>
      </c>
      <c r="D395" s="304"/>
      <c r="E395" s="304"/>
      <c r="F395" s="305" t="s">
        <v>3879</v>
      </c>
      <c r="G395" s="317" t="s">
        <v>145</v>
      </c>
      <c r="H395" s="305" t="s">
        <v>34</v>
      </c>
      <c r="I395" s="305" t="s">
        <v>108</v>
      </c>
      <c r="J395" s="301" t="s">
        <v>7338</v>
      </c>
      <c r="K395" s="309"/>
      <c r="L395" s="310" t="b">
        <v>0</v>
      </c>
      <c r="M395" s="311" t="b">
        <v>1</v>
      </c>
      <c r="N395" s="316" t="b">
        <v>1</v>
      </c>
      <c r="O395" s="311" t="b">
        <v>0</v>
      </c>
      <c r="P395" s="302"/>
      <c r="Q395" s="309" t="str">
        <f t="array" ref="Q395">IFERROR(INDEX('印量調查區'!G:G, MATCH(A395, '印量調查區'!A:A, 0)), "")</f>
        <v/>
      </c>
      <c r="R395" s="319" t="s">
        <v>7339</v>
      </c>
      <c r="S395" s="304"/>
      <c r="T395" s="304"/>
      <c r="U395" s="304"/>
      <c r="V395" s="319" t="s">
        <v>7340</v>
      </c>
      <c r="W395" s="319" t="s">
        <v>7341</v>
      </c>
      <c r="X395" s="304"/>
      <c r="Y395" s="304"/>
      <c r="Z395" s="304"/>
      <c r="AA395" s="304"/>
      <c r="AB395" s="304"/>
      <c r="AC395" s="304"/>
      <c r="AD395" s="319" t="s">
        <v>7344</v>
      </c>
      <c r="AE395" s="304"/>
      <c r="AF395" s="304"/>
      <c r="AG395" s="304"/>
      <c r="AH395" s="304"/>
      <c r="AI395" s="304"/>
      <c r="AJ395" s="304"/>
      <c r="AK395" s="319" t="s">
        <v>7346</v>
      </c>
      <c r="AL395" s="304"/>
      <c r="AM395" s="302"/>
      <c r="AN395" s="314" t="s">
        <v>7347</v>
      </c>
      <c r="AO395" s="314" t="s">
        <v>7348</v>
      </c>
      <c r="AP395" s="302"/>
      <c r="AQ395" s="302" t="str">
        <f>IFERROR(__xludf.DUMMYFUNCTION("IF(IFERROR(VLOOKUP(A395, IMPORTRANGE(""https://docs.google.com/spreadsheets/d/1eazy315Oas8TkAoTsdzUl6gNf3VsnwZeSo-bRfkZzOs"", ""工作表1!A:B""), 2, FALSE), """") &lt;&gt; """", ""有縮圖"", ""無縮圖"")"),"無縮圖")</f>
        <v>無縮圖</v>
      </c>
      <c r="AR395" s="302"/>
    </row>
    <row r="396" hidden="1">
      <c r="A396" s="301" t="s">
        <v>7352</v>
      </c>
      <c r="B396" s="302"/>
      <c r="C396" s="304"/>
      <c r="D396" s="303" t="s">
        <v>3353</v>
      </c>
      <c r="E396" s="303" t="s">
        <v>3353</v>
      </c>
      <c r="F396" s="305" t="s">
        <v>140</v>
      </c>
      <c r="G396" s="317" t="s">
        <v>145</v>
      </c>
      <c r="H396" s="305" t="s">
        <v>34</v>
      </c>
      <c r="I396" s="305" t="s">
        <v>3325</v>
      </c>
      <c r="J396" s="301" t="s">
        <v>7353</v>
      </c>
      <c r="K396" s="309"/>
      <c r="L396" s="310" t="b">
        <v>1</v>
      </c>
      <c r="M396" s="311" t="b">
        <v>1</v>
      </c>
      <c r="N396" s="316" t="b">
        <v>0</v>
      </c>
      <c r="O396" s="311" t="b">
        <v>1</v>
      </c>
      <c r="P396" s="313" t="s">
        <v>410</v>
      </c>
      <c r="Q396" s="309" t="str">
        <f t="array" ref="Q396">IFERROR(INDEX('印量調查區'!G:G, MATCH(A396, '印量調查區'!A:A, 0)), "")</f>
        <v/>
      </c>
      <c r="R396" s="302"/>
      <c r="S396" s="302"/>
      <c r="T396" s="302"/>
      <c r="U396" s="302"/>
      <c r="V396" s="314" t="s">
        <v>7356</v>
      </c>
      <c r="W396" s="302"/>
      <c r="X396" s="302"/>
      <c r="Y396" s="302"/>
      <c r="Z396" s="302"/>
      <c r="AA396" s="302"/>
      <c r="AB396" s="302"/>
      <c r="AC396" s="302"/>
      <c r="AD396" s="302"/>
      <c r="AE396" s="302"/>
      <c r="AF396" s="302"/>
      <c r="AG396" s="302"/>
      <c r="AH396" s="302"/>
      <c r="AI396" s="302"/>
      <c r="AJ396" s="302"/>
      <c r="AK396" s="302"/>
      <c r="AL396" s="302"/>
      <c r="AM396" s="302"/>
      <c r="AN396" s="314" t="s">
        <v>7359</v>
      </c>
      <c r="AO396" s="302"/>
      <c r="AP396" s="302"/>
      <c r="AQ396" s="302" t="str">
        <f>IFERROR(__xludf.DUMMYFUNCTION("IF(IFERROR(VLOOKUP(A396, IMPORTRANGE(""https://docs.google.com/spreadsheets/d/1eazy315Oas8TkAoTsdzUl6gNf3VsnwZeSo-bRfkZzOs"", ""工作表1!A:B""), 2, FALSE), """") &lt;&gt; """", ""有縮圖"", ""無縮圖"")"),"無縮圖")</f>
        <v>無縮圖</v>
      </c>
      <c r="AR396" s="302"/>
    </row>
    <row r="397" hidden="1">
      <c r="A397" s="304" t="s">
        <v>7362</v>
      </c>
      <c r="B397" s="302"/>
      <c r="C397" s="303" t="s">
        <v>3180</v>
      </c>
      <c r="D397" s="303" t="s">
        <v>3180</v>
      </c>
      <c r="E397" s="303" t="s">
        <v>3180</v>
      </c>
      <c r="F397" s="305" t="s">
        <v>7364</v>
      </c>
      <c r="G397" s="110" t="s">
        <v>145</v>
      </c>
      <c r="H397" s="305" t="s">
        <v>47</v>
      </c>
      <c r="I397" s="305" t="s">
        <v>108</v>
      </c>
      <c r="J397" s="301" t="s">
        <v>7365</v>
      </c>
      <c r="K397" s="309"/>
      <c r="L397" s="310" t="b">
        <v>0</v>
      </c>
      <c r="M397" s="311" t="b">
        <v>1</v>
      </c>
      <c r="N397" s="316" t="b">
        <v>0</v>
      </c>
      <c r="O397" s="311" t="b">
        <v>0</v>
      </c>
      <c r="P397" s="302"/>
      <c r="Q397" s="309"/>
      <c r="R397" s="314" t="s">
        <v>7366</v>
      </c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  <c r="AC397" s="302"/>
      <c r="AD397" s="302"/>
      <c r="AE397" s="302"/>
      <c r="AF397" s="302"/>
      <c r="AG397" s="302"/>
      <c r="AH397" s="302"/>
      <c r="AI397" s="302"/>
      <c r="AJ397" s="302"/>
      <c r="AK397" s="302"/>
      <c r="AL397" s="302"/>
      <c r="AM397" s="302"/>
      <c r="AN397" s="314" t="s">
        <v>7369</v>
      </c>
      <c r="AO397" s="302"/>
      <c r="AP397" s="302"/>
      <c r="AQ397" s="302" t="str">
        <f>IFERROR(__xludf.DUMMYFUNCTION("IF(IFERROR(VLOOKUP(A397, IMPORTRANGE(""https://docs.google.com/spreadsheets/d/1eazy315Oas8TkAoTsdzUl6gNf3VsnwZeSo-bRfkZzOs"", ""工作表1!A:B""), 2, FALSE), """") &lt;&gt; """", ""有縮圖"", ""無縮圖"")"),"無縮圖")</f>
        <v>無縮圖</v>
      </c>
      <c r="AR397" s="302"/>
    </row>
    <row r="398">
      <c r="A398" s="301" t="s">
        <v>7372</v>
      </c>
      <c r="B398" s="302"/>
      <c r="C398" s="304"/>
      <c r="D398" s="304"/>
      <c r="E398" s="303" t="s">
        <v>2542</v>
      </c>
      <c r="F398" s="302"/>
      <c r="G398" s="317" t="s">
        <v>145</v>
      </c>
      <c r="H398" s="305" t="s">
        <v>35</v>
      </c>
      <c r="I398" s="305" t="s">
        <v>108</v>
      </c>
      <c r="J398" s="301" t="s">
        <v>7373</v>
      </c>
      <c r="K398" s="309"/>
      <c r="L398" s="322" t="b">
        <v>0</v>
      </c>
      <c r="M398" s="311" t="b">
        <v>1</v>
      </c>
      <c r="N398" s="311" t="b">
        <v>0</v>
      </c>
      <c r="O398" s="316" t="b">
        <v>0</v>
      </c>
      <c r="P398" s="302"/>
      <c r="Q398" s="309" t="str">
        <f t="array" ref="Q398">IFERROR(INDEX('印量調查區'!G:G, MATCH(A398, '印量調查區'!A:A, 0)), "")</f>
        <v/>
      </c>
      <c r="R398" s="302"/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  <c r="AC398" s="302"/>
      <c r="AD398" s="302"/>
      <c r="AE398" s="302"/>
      <c r="AF398" s="302"/>
      <c r="AG398" s="302"/>
      <c r="AH398" s="302"/>
      <c r="AI398" s="302"/>
      <c r="AJ398" s="302"/>
      <c r="AK398" s="302"/>
      <c r="AL398" s="302"/>
      <c r="AM398" s="314" t="s">
        <v>7377</v>
      </c>
      <c r="AN398" s="302"/>
      <c r="AO398" s="302"/>
      <c r="AP398" s="302"/>
      <c r="AQ398" s="302" t="str">
        <f>IFERROR(__xludf.DUMMYFUNCTION("IF(IFERROR(VLOOKUP(A398, IMPORTRANGE(""https://docs.google.com/spreadsheets/d/1eazy315Oas8TkAoTsdzUl6gNf3VsnwZeSo-bRfkZzOs"", ""工作表1!A:B""), 2, FALSE), """") &lt;&gt; """", ""有縮圖"", ""無縮圖"")"),"無縮圖")</f>
        <v>無縮圖</v>
      </c>
      <c r="AR398" s="314" t="s">
        <v>7378</v>
      </c>
    </row>
    <row r="399">
      <c r="A399" s="301" t="s">
        <v>7379</v>
      </c>
      <c r="B399" s="302"/>
      <c r="C399" s="303" t="s">
        <v>2538</v>
      </c>
      <c r="D399" s="304"/>
      <c r="E399" s="303" t="s">
        <v>7380</v>
      </c>
      <c r="F399" s="302"/>
      <c r="G399" s="317" t="s">
        <v>145</v>
      </c>
      <c r="H399" s="305" t="s">
        <v>35</v>
      </c>
      <c r="I399" s="305" t="s">
        <v>108</v>
      </c>
      <c r="J399" s="301" t="s">
        <v>7381</v>
      </c>
      <c r="K399" s="309"/>
      <c r="L399" s="310" t="b">
        <v>0</v>
      </c>
      <c r="M399" s="311" t="b">
        <v>1</v>
      </c>
      <c r="N399" s="316" t="b">
        <v>0</v>
      </c>
      <c r="O399" s="311" t="b">
        <v>0</v>
      </c>
      <c r="P399" s="302"/>
      <c r="Q399" s="309" t="str">
        <f t="array" ref="Q399">IFERROR(INDEX('印量調查區'!G:G, MATCH(A399, '印量調查區'!A:A, 0)), "")</f>
        <v/>
      </c>
      <c r="R399" s="314" t="s">
        <v>7383</v>
      </c>
      <c r="S399" s="302"/>
      <c r="T399" s="302"/>
      <c r="U399" s="302"/>
      <c r="V399" s="314" t="s">
        <v>7384</v>
      </c>
      <c r="W399" s="302"/>
      <c r="X399" s="302"/>
      <c r="Y399" s="314" t="s">
        <v>7385</v>
      </c>
      <c r="Z399" s="302"/>
      <c r="AA399" s="302"/>
      <c r="AB399" s="302"/>
      <c r="AC399" s="302"/>
      <c r="AD399" s="302"/>
      <c r="AE399" s="302"/>
      <c r="AF399" s="302"/>
      <c r="AG399" s="302"/>
      <c r="AH399" s="302"/>
      <c r="AI399" s="302"/>
      <c r="AJ399" s="302"/>
      <c r="AK399" s="302"/>
      <c r="AL399" s="302"/>
      <c r="AM399" s="302"/>
      <c r="AN399" s="314" t="s">
        <v>7388</v>
      </c>
      <c r="AO399" s="302"/>
      <c r="AP399" s="302"/>
      <c r="AQ399" s="302" t="str">
        <f>IFERROR(__xludf.DUMMYFUNCTION("IF(IFERROR(VLOOKUP(A399, IMPORTRANGE(""https://docs.google.com/spreadsheets/d/1eazy315Oas8TkAoTsdzUl6gNf3VsnwZeSo-bRfkZzOs"", ""工作表1!A:B""), 2, FALSE), """") &lt;&gt; """", ""有縮圖"", ""無縮圖"")"),"無縮圖")</f>
        <v>無縮圖</v>
      </c>
      <c r="AR399" s="314" t="s">
        <v>7388</v>
      </c>
    </row>
    <row r="400" hidden="1">
      <c r="A400" s="301" t="s">
        <v>7389</v>
      </c>
      <c r="B400" s="302"/>
      <c r="C400" s="303" t="s">
        <v>2560</v>
      </c>
      <c r="D400" s="304"/>
      <c r="E400" s="303" t="s">
        <v>7390</v>
      </c>
      <c r="F400" s="302"/>
      <c r="G400" s="317" t="s">
        <v>145</v>
      </c>
      <c r="H400" s="302"/>
      <c r="I400" s="305" t="s">
        <v>108</v>
      </c>
      <c r="J400" s="302"/>
      <c r="K400" s="309"/>
      <c r="L400" s="322" t="b">
        <v>0</v>
      </c>
      <c r="M400" s="311" t="b">
        <v>1</v>
      </c>
      <c r="N400" s="316" t="b">
        <v>0</v>
      </c>
      <c r="O400" s="316" t="b">
        <v>0</v>
      </c>
      <c r="P400" s="302"/>
      <c r="Q400" s="309" t="str">
        <f t="array" ref="Q400">IFERROR(INDEX('印量調查區'!G:G, MATCH(A400, '印量調查區'!A:A, 0)), "")</f>
        <v/>
      </c>
      <c r="R400" s="302"/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  <c r="AC400" s="302"/>
      <c r="AD400" s="302"/>
      <c r="AE400" s="302"/>
      <c r="AF400" s="302"/>
      <c r="AG400" s="302"/>
      <c r="AH400" s="302"/>
      <c r="AI400" s="302"/>
      <c r="AJ400" s="302"/>
      <c r="AK400" s="302"/>
      <c r="AL400" s="302"/>
      <c r="AM400" s="302"/>
      <c r="AN400" s="302"/>
      <c r="AO400" s="302"/>
      <c r="AP400" s="302"/>
      <c r="AQ400" s="302" t="str">
        <f>IFERROR(__xludf.DUMMYFUNCTION("IF(IFERROR(VLOOKUP(A400, IMPORTRANGE(""https://docs.google.com/spreadsheets/d/1eazy315Oas8TkAoTsdzUl6gNf3VsnwZeSo-bRfkZzOs"", ""工作表1!A:B""), 2, FALSE), """") &lt;&gt; """", ""有縮圖"", ""無縮圖"")"),"無縮圖")</f>
        <v>無縮圖</v>
      </c>
      <c r="AR400" s="302"/>
    </row>
    <row r="401" hidden="1">
      <c r="A401" s="301" t="s">
        <v>7391</v>
      </c>
      <c r="B401" s="302"/>
      <c r="C401" s="304"/>
      <c r="D401" s="304"/>
      <c r="E401" s="303" t="s">
        <v>6304</v>
      </c>
      <c r="F401" s="302"/>
      <c r="G401" s="317" t="s">
        <v>145</v>
      </c>
      <c r="H401" s="302"/>
      <c r="I401" s="305" t="s">
        <v>108</v>
      </c>
      <c r="J401" s="302"/>
      <c r="K401" s="309"/>
      <c r="L401" s="322" t="b">
        <v>1</v>
      </c>
      <c r="M401" s="311" t="b">
        <v>1</v>
      </c>
      <c r="N401" s="316" t="b">
        <v>0</v>
      </c>
      <c r="O401" s="316" t="b">
        <v>0</v>
      </c>
      <c r="P401" s="302"/>
      <c r="Q401" s="309" t="str">
        <f t="array" ref="Q401">IFERROR(INDEX('印量調查區'!G:G, MATCH(A401, '印量調查區'!A:A, 0)), "")</f>
        <v/>
      </c>
      <c r="R401" s="302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  <c r="AC401" s="302"/>
      <c r="AD401" s="302"/>
      <c r="AE401" s="302"/>
      <c r="AF401" s="302"/>
      <c r="AG401" s="302"/>
      <c r="AH401" s="302"/>
      <c r="AI401" s="302"/>
      <c r="AJ401" s="302"/>
      <c r="AK401" s="302"/>
      <c r="AL401" s="302"/>
      <c r="AM401" s="302"/>
      <c r="AN401" s="302"/>
      <c r="AO401" s="302"/>
      <c r="AP401" s="302"/>
      <c r="AQ401" s="302" t="str">
        <f>IFERROR(__xludf.DUMMYFUNCTION("IF(IFERROR(VLOOKUP(A401, IMPORTRANGE(""https://docs.google.com/spreadsheets/d/1eazy315Oas8TkAoTsdzUl6gNf3VsnwZeSo-bRfkZzOs"", ""工作表1!A:B""), 2, FALSE), """") &lt;&gt; """", ""有縮圖"", ""無縮圖"")"),"無縮圖")</f>
        <v>無縮圖</v>
      </c>
      <c r="AR401" s="302"/>
    </row>
    <row r="402" hidden="1">
      <c r="A402" s="301" t="s">
        <v>1567</v>
      </c>
      <c r="B402" s="302"/>
      <c r="C402" s="304"/>
      <c r="D402" s="304"/>
      <c r="E402" s="303" t="s">
        <v>6307</v>
      </c>
      <c r="F402" s="302"/>
      <c r="G402" s="317" t="s">
        <v>145</v>
      </c>
      <c r="H402" s="302"/>
      <c r="I402" s="305" t="s">
        <v>108</v>
      </c>
      <c r="J402" s="302"/>
      <c r="K402" s="309"/>
      <c r="L402" s="322" t="b">
        <v>1</v>
      </c>
      <c r="M402" s="311" t="b">
        <v>1</v>
      </c>
      <c r="N402" s="316" t="b">
        <v>0</v>
      </c>
      <c r="O402" s="316" t="b">
        <v>1</v>
      </c>
      <c r="P402" s="302"/>
      <c r="Q402" s="309" t="str">
        <f t="array" ref="Q402">IFERROR(INDEX('印量調查區'!G:G, MATCH(A402, '印量調查區'!A:A, 0)), "")</f>
        <v/>
      </c>
      <c r="R402" s="302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  <c r="AC402" s="302"/>
      <c r="AD402" s="302"/>
      <c r="AE402" s="302"/>
      <c r="AF402" s="302"/>
      <c r="AG402" s="302"/>
      <c r="AH402" s="302"/>
      <c r="AI402" s="302"/>
      <c r="AJ402" s="302"/>
      <c r="AK402" s="302"/>
      <c r="AL402" s="302"/>
      <c r="AM402" s="302"/>
      <c r="AN402" s="302"/>
      <c r="AO402" s="302"/>
      <c r="AP402" s="302"/>
      <c r="AQ402" s="302" t="str">
        <f>IFERROR(__xludf.DUMMYFUNCTION("IF(IFERROR(VLOOKUP(A402, IMPORTRANGE(""https://docs.google.com/spreadsheets/d/1eazy315Oas8TkAoTsdzUl6gNf3VsnwZeSo-bRfkZzOs"", ""工作表1!A:B""), 2, FALSE), """") &lt;&gt; """", ""有縮圖"", ""無縮圖"")"),"無縮圖")</f>
        <v>無縮圖</v>
      </c>
      <c r="AR402" s="302"/>
    </row>
    <row r="403" hidden="1">
      <c r="A403" s="301" t="s">
        <v>7394</v>
      </c>
      <c r="B403" s="302"/>
      <c r="C403" s="303" t="s">
        <v>3250</v>
      </c>
      <c r="D403" s="304"/>
      <c r="E403" s="304"/>
      <c r="F403" s="302"/>
      <c r="G403" s="317" t="s">
        <v>145</v>
      </c>
      <c r="H403" s="302"/>
      <c r="I403" s="305" t="s">
        <v>108</v>
      </c>
      <c r="J403" s="302"/>
      <c r="K403" s="323" t="s">
        <v>7395</v>
      </c>
      <c r="L403" s="322" t="b">
        <v>1</v>
      </c>
      <c r="M403" s="311" t="b">
        <v>1</v>
      </c>
      <c r="N403" s="316" t="b">
        <v>1</v>
      </c>
      <c r="O403" s="316" t="b">
        <v>1</v>
      </c>
      <c r="P403" s="302"/>
      <c r="Q403" s="309" t="str">
        <f t="array" ref="Q403">IFERROR(INDEX('印量調查區'!G:G, MATCH(A403, '印量調查區'!A:A, 0)), "")</f>
        <v/>
      </c>
      <c r="R403" s="302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  <c r="AC403" s="302"/>
      <c r="AD403" s="302"/>
      <c r="AE403" s="302"/>
      <c r="AF403" s="302"/>
      <c r="AG403" s="302"/>
      <c r="AH403" s="302"/>
      <c r="AI403" s="302"/>
      <c r="AJ403" s="302"/>
      <c r="AK403" s="302"/>
      <c r="AL403" s="302"/>
      <c r="AM403" s="302"/>
      <c r="AN403" s="302"/>
      <c r="AO403" s="302"/>
      <c r="AP403" s="302"/>
      <c r="AQ403" s="302" t="str">
        <f>IFERROR(__xludf.DUMMYFUNCTION("IF(IFERROR(VLOOKUP(A403, IMPORTRANGE(""https://docs.google.com/spreadsheets/d/1eazy315Oas8TkAoTsdzUl6gNf3VsnwZeSo-bRfkZzOs"", ""工作表1!A:B""), 2, FALSE), """") &lt;&gt; """", ""有縮圖"", ""無縮圖"")"),"無縮圖")</f>
        <v>無縮圖</v>
      </c>
      <c r="AR403" s="302"/>
    </row>
    <row r="404" hidden="1">
      <c r="A404" s="301" t="s">
        <v>7396</v>
      </c>
      <c r="B404" s="302"/>
      <c r="C404" s="304"/>
      <c r="D404" s="304"/>
      <c r="E404" s="303" t="s">
        <v>7397</v>
      </c>
      <c r="F404" s="302"/>
      <c r="G404" s="317" t="s">
        <v>145</v>
      </c>
      <c r="H404" s="302"/>
      <c r="I404" s="305" t="s">
        <v>108</v>
      </c>
      <c r="J404" s="302"/>
      <c r="K404" s="309"/>
      <c r="L404" s="310" t="b">
        <v>1</v>
      </c>
      <c r="M404" s="311" t="b">
        <v>1</v>
      </c>
      <c r="N404" s="316" t="b">
        <v>0</v>
      </c>
      <c r="O404" s="316" t="b">
        <v>1</v>
      </c>
      <c r="P404" s="302"/>
      <c r="Q404" s="309" t="str">
        <f t="array" ref="Q404">IFERROR(INDEX('印量調查區'!G:G, MATCH(A404, '印量調查區'!A:A, 0)), "")</f>
        <v/>
      </c>
      <c r="R404" s="302"/>
      <c r="S404" s="302"/>
      <c r="T404" s="302"/>
      <c r="U404" s="313" t="s">
        <v>7398</v>
      </c>
      <c r="V404" s="302"/>
      <c r="W404" s="302"/>
      <c r="X404" s="302"/>
      <c r="Y404" s="302"/>
      <c r="Z404" s="302"/>
      <c r="AA404" s="302"/>
      <c r="AB404" s="302"/>
      <c r="AC404" s="302"/>
      <c r="AD404" s="302"/>
      <c r="AE404" s="302"/>
      <c r="AF404" s="302"/>
      <c r="AG404" s="302"/>
      <c r="AH404" s="302"/>
      <c r="AI404" s="302"/>
      <c r="AJ404" s="302"/>
      <c r="AK404" s="302"/>
      <c r="AL404" s="302"/>
      <c r="AM404" s="302"/>
      <c r="AN404" s="302"/>
      <c r="AO404" s="302"/>
      <c r="AP404" s="302"/>
      <c r="AQ404" s="302" t="str">
        <f>IFERROR(__xludf.DUMMYFUNCTION("IF(IFERROR(VLOOKUP(A404, IMPORTRANGE(""https://docs.google.com/spreadsheets/d/1eazy315Oas8TkAoTsdzUl6gNf3VsnwZeSo-bRfkZzOs"", ""工作表1!A:B""), 2, FALSE), """") &lt;&gt; """", ""有縮圖"", ""無縮圖"")"),"無縮圖")</f>
        <v>無縮圖</v>
      </c>
      <c r="AR404" s="302"/>
    </row>
    <row r="405" hidden="1">
      <c r="A405" s="301" t="s">
        <v>7400</v>
      </c>
      <c r="B405" s="302"/>
      <c r="C405" s="304"/>
      <c r="D405" s="304"/>
      <c r="E405" s="303" t="s">
        <v>3724</v>
      </c>
      <c r="F405" s="302"/>
      <c r="G405" s="317" t="s">
        <v>145</v>
      </c>
      <c r="H405" s="305" t="s">
        <v>2792</v>
      </c>
      <c r="I405" s="305" t="s">
        <v>108</v>
      </c>
      <c r="J405" s="301" t="s">
        <v>7402</v>
      </c>
      <c r="K405" s="309"/>
      <c r="L405" s="310" t="b">
        <v>1</v>
      </c>
      <c r="M405" s="311" t="b">
        <v>1</v>
      </c>
      <c r="N405" s="316" t="b">
        <v>0</v>
      </c>
      <c r="O405" s="311" t="b">
        <v>0</v>
      </c>
      <c r="P405" s="302"/>
      <c r="Q405" s="309" t="str">
        <f t="array" ref="Q405">IFERROR(INDEX('印量調查區'!G:G, MATCH(A405, '印量調查區'!A:A, 0)), "")</f>
        <v/>
      </c>
      <c r="R405" s="314" t="s">
        <v>7403</v>
      </c>
      <c r="S405" s="302"/>
      <c r="T405" s="302"/>
      <c r="U405" s="302"/>
      <c r="V405" s="314" t="s">
        <v>7404</v>
      </c>
      <c r="W405" s="302"/>
      <c r="X405" s="302"/>
      <c r="Y405" s="314" t="s">
        <v>7407</v>
      </c>
      <c r="Z405" s="302"/>
      <c r="AA405" s="302"/>
      <c r="AB405" s="302"/>
      <c r="AC405" s="302"/>
      <c r="AD405" s="302"/>
      <c r="AE405" s="302"/>
      <c r="AF405" s="302"/>
      <c r="AG405" s="302"/>
      <c r="AH405" s="302"/>
      <c r="AI405" s="302"/>
      <c r="AJ405" s="302"/>
      <c r="AK405" s="302"/>
      <c r="AL405" s="302"/>
      <c r="AM405" s="302"/>
      <c r="AN405" s="314" t="s">
        <v>7409</v>
      </c>
      <c r="AO405" s="302"/>
      <c r="AP405" s="302"/>
      <c r="AQ405" s="302" t="str">
        <f>IFERROR(__xludf.DUMMYFUNCTION("IF(IFERROR(VLOOKUP(A405, IMPORTRANGE(""https://docs.google.com/spreadsheets/d/1eazy315Oas8TkAoTsdzUl6gNf3VsnwZeSo-bRfkZzOs"", ""工作表1!A:B""), 2, FALSE), """") &lt;&gt; """", ""有縮圖"", ""無縮圖"")"),"無縮圖")</f>
        <v>無縮圖</v>
      </c>
      <c r="AR405" s="302"/>
    </row>
    <row r="406" hidden="1">
      <c r="A406" s="301" t="s">
        <v>568</v>
      </c>
      <c r="B406" s="302"/>
      <c r="C406" s="303" t="s">
        <v>7390</v>
      </c>
      <c r="D406" s="303" t="s">
        <v>7390</v>
      </c>
      <c r="E406" s="304"/>
      <c r="F406" s="302"/>
      <c r="G406" s="317" t="s">
        <v>145</v>
      </c>
      <c r="H406" s="305" t="s">
        <v>34</v>
      </c>
      <c r="I406" s="305" t="s">
        <v>108</v>
      </c>
      <c r="J406" s="301" t="s">
        <v>7411</v>
      </c>
      <c r="K406" s="309"/>
      <c r="L406" s="310" t="b">
        <v>1</v>
      </c>
      <c r="M406" s="311" t="b">
        <v>1</v>
      </c>
      <c r="N406" s="311" t="b">
        <v>0</v>
      </c>
      <c r="O406" s="311" t="b">
        <v>1</v>
      </c>
      <c r="P406" s="302"/>
      <c r="Q406" s="309" t="str">
        <f t="array" ref="Q406">IFERROR(INDEX('印量調查區'!G:G, MATCH(A406, '印量調查區'!A:A, 0)), "")</f>
        <v/>
      </c>
      <c r="R406" s="314" t="s">
        <v>7412</v>
      </c>
      <c r="S406" s="302"/>
      <c r="T406" s="302"/>
      <c r="U406" s="302"/>
      <c r="V406" s="314" t="s">
        <v>7414</v>
      </c>
      <c r="W406" s="302"/>
      <c r="X406" s="302"/>
      <c r="Y406" s="314" t="s">
        <v>7415</v>
      </c>
      <c r="Z406" s="302"/>
      <c r="AA406" s="302"/>
      <c r="AB406" s="302"/>
      <c r="AC406" s="302"/>
      <c r="AD406" s="302"/>
      <c r="AE406" s="302"/>
      <c r="AF406" s="302"/>
      <c r="AG406" s="302"/>
      <c r="AH406" s="302"/>
      <c r="AI406" s="302"/>
      <c r="AJ406" s="302"/>
      <c r="AK406" s="302"/>
      <c r="AL406" s="302"/>
      <c r="AM406" s="314" t="s">
        <v>7417</v>
      </c>
      <c r="AN406" s="314" t="s">
        <v>7418</v>
      </c>
      <c r="AO406" s="314" t="s">
        <v>7417</v>
      </c>
      <c r="AP406" s="302"/>
      <c r="AQ406" s="302" t="str">
        <f>IFERROR(__xludf.DUMMYFUNCTION("IF(IFERROR(VLOOKUP(A406, IMPORTRANGE(""https://docs.google.com/spreadsheets/d/1eazy315Oas8TkAoTsdzUl6gNf3VsnwZeSo-bRfkZzOs"", ""工作表1!A:B""), 2, FALSE), """") &lt;&gt; """", ""有縮圖"", ""無縮圖"")"),"無縮圖")</f>
        <v>無縮圖</v>
      </c>
      <c r="AR406" s="302"/>
    </row>
    <row r="407" hidden="1">
      <c r="A407" s="301" t="s">
        <v>649</v>
      </c>
      <c r="B407" s="302"/>
      <c r="C407" s="304"/>
      <c r="D407" s="304"/>
      <c r="E407" s="303" t="s">
        <v>2869</v>
      </c>
      <c r="F407" s="302"/>
      <c r="G407" s="317" t="s">
        <v>145</v>
      </c>
      <c r="H407" s="305" t="s">
        <v>34</v>
      </c>
      <c r="I407" s="305" t="s">
        <v>108</v>
      </c>
      <c r="J407" s="301" t="s">
        <v>7421</v>
      </c>
      <c r="K407" s="309"/>
      <c r="L407" s="310" t="b">
        <v>0</v>
      </c>
      <c r="M407" s="311" t="b">
        <v>1</v>
      </c>
      <c r="N407" s="316" t="b">
        <v>0</v>
      </c>
      <c r="O407" s="311" t="b">
        <v>0</v>
      </c>
      <c r="P407" s="302"/>
      <c r="Q407" s="309" t="str">
        <f t="array" ref="Q407">IFERROR(INDEX('印量調查區'!G:G, MATCH(A407, '印量調查區'!A:A, 0)), "")</f>
        <v/>
      </c>
      <c r="R407" s="302"/>
      <c r="S407" s="302"/>
      <c r="T407" s="314" t="s">
        <v>7422</v>
      </c>
      <c r="U407" s="302"/>
      <c r="V407" s="314" t="s">
        <v>7424</v>
      </c>
      <c r="W407" s="302"/>
      <c r="X407" s="302"/>
      <c r="Y407" s="314" t="s">
        <v>7425</v>
      </c>
      <c r="Z407" s="302"/>
      <c r="AA407" s="302"/>
      <c r="AB407" s="302"/>
      <c r="AC407" s="302"/>
      <c r="AD407" s="302"/>
      <c r="AE407" s="302"/>
      <c r="AF407" s="302"/>
      <c r="AG407" s="302"/>
      <c r="AH407" s="302"/>
      <c r="AI407" s="302"/>
      <c r="AJ407" s="302"/>
      <c r="AK407" s="314" t="s">
        <v>7427</v>
      </c>
      <c r="AL407" s="302"/>
      <c r="AM407" s="302"/>
      <c r="AN407" s="314" t="s">
        <v>7429</v>
      </c>
      <c r="AO407" s="302"/>
      <c r="AP407" s="302"/>
      <c r="AQ407" s="302" t="str">
        <f>IFERROR(__xludf.DUMMYFUNCTION("IF(IFERROR(VLOOKUP(A407, IMPORTRANGE(""https://docs.google.com/spreadsheets/d/1eazy315Oas8TkAoTsdzUl6gNf3VsnwZeSo-bRfkZzOs"", ""工作表1!A:B""), 2, FALSE), """") &lt;&gt; """", ""有縮圖"", ""無縮圖"")"),"有縮圖")</f>
        <v>有縮圖</v>
      </c>
      <c r="AR407" s="302"/>
    </row>
    <row r="408" hidden="1">
      <c r="A408" s="301" t="s">
        <v>7430</v>
      </c>
      <c r="B408" s="301" t="s">
        <v>7431</v>
      </c>
      <c r="C408" s="303" t="s">
        <v>2540</v>
      </c>
      <c r="D408" s="304"/>
      <c r="E408" s="303" t="s">
        <v>3720</v>
      </c>
      <c r="F408" s="302"/>
      <c r="G408" s="317" t="s">
        <v>145</v>
      </c>
      <c r="H408" s="302"/>
      <c r="I408" s="305" t="s">
        <v>108</v>
      </c>
      <c r="J408" s="302"/>
      <c r="K408" s="309"/>
      <c r="L408" s="310" t="b">
        <v>0</v>
      </c>
      <c r="M408" s="311" t="b">
        <v>1</v>
      </c>
      <c r="N408" s="316" t="b">
        <v>0</v>
      </c>
      <c r="O408" s="316" t="b">
        <v>0</v>
      </c>
      <c r="P408" s="313" t="s">
        <v>410</v>
      </c>
      <c r="Q408" s="309" t="str">
        <f t="array" ref="Q408">IFERROR(INDEX('印量調查區'!G:G, MATCH(A408, '印量調查區'!A:A, 0)), "")</f>
        <v/>
      </c>
      <c r="R408" s="314" t="s">
        <v>7432</v>
      </c>
      <c r="S408" s="302"/>
      <c r="T408" s="302"/>
      <c r="U408" s="302"/>
      <c r="V408" s="314" t="s">
        <v>7434</v>
      </c>
      <c r="W408" s="302"/>
      <c r="X408" s="302"/>
      <c r="Y408" s="302"/>
      <c r="Z408" s="302"/>
      <c r="AA408" s="302"/>
      <c r="AB408" s="302"/>
      <c r="AC408" s="302"/>
      <c r="AD408" s="314" t="s">
        <v>7435</v>
      </c>
      <c r="AE408" s="302"/>
      <c r="AF408" s="302"/>
      <c r="AG408" s="302"/>
      <c r="AH408" s="302"/>
      <c r="AI408" s="302"/>
      <c r="AJ408" s="302"/>
      <c r="AK408" s="314" t="s">
        <v>7437</v>
      </c>
      <c r="AL408" s="302"/>
      <c r="AM408" s="302"/>
      <c r="AN408" s="302"/>
      <c r="AO408" s="302"/>
      <c r="AP408" s="302"/>
      <c r="AQ408" s="302" t="str">
        <f>IFERROR(__xludf.DUMMYFUNCTION("IF(IFERROR(VLOOKUP(A408, IMPORTRANGE(""https://docs.google.com/spreadsheets/d/1eazy315Oas8TkAoTsdzUl6gNf3VsnwZeSo-bRfkZzOs"", ""工作表1!A:B""), 2, FALSE), """") &lt;&gt; """", ""有縮圖"", ""無縮圖"")"),"有縮圖")</f>
        <v>有縮圖</v>
      </c>
      <c r="AR408" s="302"/>
    </row>
    <row r="409">
      <c r="A409" s="301" t="s">
        <v>7438</v>
      </c>
      <c r="B409" s="302"/>
      <c r="C409" s="303" t="s">
        <v>3249</v>
      </c>
      <c r="D409" s="304"/>
      <c r="E409" s="303" t="s">
        <v>3269</v>
      </c>
      <c r="F409" s="302"/>
      <c r="G409" s="317" t="s">
        <v>145</v>
      </c>
      <c r="H409" s="305" t="s">
        <v>35</v>
      </c>
      <c r="I409" s="305" t="s">
        <v>108</v>
      </c>
      <c r="J409" s="301" t="s">
        <v>7016</v>
      </c>
      <c r="K409" s="309"/>
      <c r="L409" s="310" t="b">
        <v>1</v>
      </c>
      <c r="M409" s="311" t="b">
        <v>1</v>
      </c>
      <c r="N409" s="316" t="b">
        <v>0</v>
      </c>
      <c r="O409" s="311" t="b">
        <v>1</v>
      </c>
      <c r="P409" s="302"/>
      <c r="Q409" s="309" t="str">
        <f t="array" ref="Q409">IFERROR(INDEX('印量調查區'!G:G, MATCH(A409, '印量調查區'!A:A, 0)), "")</f>
        <v/>
      </c>
      <c r="R409" s="324" t="s">
        <v>7441</v>
      </c>
      <c r="S409" s="302"/>
      <c r="T409" s="302"/>
      <c r="U409" s="302"/>
      <c r="V409" s="302"/>
      <c r="W409" s="302"/>
      <c r="X409" s="302"/>
      <c r="Y409" s="314" t="s">
        <v>7442</v>
      </c>
      <c r="Z409" s="302"/>
      <c r="AA409" s="302"/>
      <c r="AB409" s="302"/>
      <c r="AC409" s="302"/>
      <c r="AD409" s="314" t="s">
        <v>7443</v>
      </c>
      <c r="AE409" s="302"/>
      <c r="AF409" s="302"/>
      <c r="AG409" s="302"/>
      <c r="AH409" s="302"/>
      <c r="AI409" s="302"/>
      <c r="AJ409" s="302"/>
      <c r="AK409" s="302"/>
      <c r="AL409" s="302"/>
      <c r="AM409" s="302"/>
      <c r="AN409" s="314" t="s">
        <v>7444</v>
      </c>
      <c r="AO409" s="314" t="s">
        <v>7445</v>
      </c>
      <c r="AP409" s="302"/>
      <c r="AQ409" s="302" t="str">
        <f>IFERROR(__xludf.DUMMYFUNCTION("IF(IFERROR(VLOOKUP(A409, IMPORTRANGE(""https://docs.google.com/spreadsheets/d/1eazy315Oas8TkAoTsdzUl6gNf3VsnwZeSo-bRfkZzOs"", ""工作表1!A:B""), 2, FALSE), """") &lt;&gt; """", ""有縮圖"", ""無縮圖"")"),"無縮圖")</f>
        <v>無縮圖</v>
      </c>
      <c r="AR409" s="302"/>
    </row>
    <row r="410" hidden="1">
      <c r="A410" s="301" t="s">
        <v>7447</v>
      </c>
      <c r="B410" s="302"/>
      <c r="C410" s="304"/>
      <c r="D410" s="303" t="s">
        <v>3224</v>
      </c>
      <c r="E410" s="303" t="s">
        <v>3224</v>
      </c>
      <c r="F410" s="302"/>
      <c r="G410" s="317" t="s">
        <v>145</v>
      </c>
      <c r="H410" s="302"/>
      <c r="I410" s="305" t="s">
        <v>108</v>
      </c>
      <c r="J410" s="302"/>
      <c r="K410" s="309"/>
      <c r="L410" s="322" t="b">
        <v>0</v>
      </c>
      <c r="M410" s="311" t="b">
        <v>1</v>
      </c>
      <c r="N410" s="316" t="b">
        <v>0</v>
      </c>
      <c r="O410" s="316" t="b">
        <v>0</v>
      </c>
      <c r="P410" s="302"/>
      <c r="Q410" s="309" t="str">
        <f t="array" ref="Q410">IFERROR(INDEX('印量調查區'!G:G, MATCH(A410, '印量調查區'!A:A, 0)), "")</f>
        <v/>
      </c>
      <c r="R410" s="302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  <c r="AC410" s="302"/>
      <c r="AD410" s="302"/>
      <c r="AE410" s="302"/>
      <c r="AF410" s="302"/>
      <c r="AG410" s="302"/>
      <c r="AH410" s="302"/>
      <c r="AI410" s="302"/>
      <c r="AJ410" s="302"/>
      <c r="AK410" s="302"/>
      <c r="AL410" s="302"/>
      <c r="AM410" s="302"/>
      <c r="AN410" s="302"/>
      <c r="AO410" s="302"/>
      <c r="AP410" s="302"/>
      <c r="AQ410" s="302" t="str">
        <f>IFERROR(__xludf.DUMMYFUNCTION("IF(IFERROR(VLOOKUP(A410, IMPORTRANGE(""https://docs.google.com/spreadsheets/d/1eazy315Oas8TkAoTsdzUl6gNf3VsnwZeSo-bRfkZzOs"", ""工作表1!A:B""), 2, FALSE), """") &lt;&gt; """", ""有縮圖"", ""無縮圖"")"),"無縮圖")</f>
        <v>無縮圖</v>
      </c>
      <c r="AR410" s="302"/>
    </row>
    <row r="411" hidden="1">
      <c r="A411" s="301" t="s">
        <v>7448</v>
      </c>
      <c r="B411" s="302"/>
      <c r="C411" s="304"/>
      <c r="D411" s="303" t="s">
        <v>2540</v>
      </c>
      <c r="E411" s="304"/>
      <c r="F411" s="302"/>
      <c r="G411" s="317" t="s">
        <v>145</v>
      </c>
      <c r="H411" s="302"/>
      <c r="I411" s="305" t="s">
        <v>108</v>
      </c>
      <c r="J411" s="302"/>
      <c r="K411" s="309"/>
      <c r="L411" s="322" t="b">
        <v>1</v>
      </c>
      <c r="M411" s="311" t="b">
        <v>1</v>
      </c>
      <c r="N411" s="316" t="b">
        <v>1</v>
      </c>
      <c r="O411" s="316" t="b">
        <v>1</v>
      </c>
      <c r="P411" s="302"/>
      <c r="Q411" s="309" t="str">
        <f t="array" ref="Q411">IFERROR(INDEX('印量調查區'!G:G, MATCH(A411, '印量調查區'!A:A, 0)), "")</f>
        <v/>
      </c>
      <c r="R411" s="302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  <c r="AC411" s="302"/>
      <c r="AD411" s="302"/>
      <c r="AE411" s="302"/>
      <c r="AF411" s="302"/>
      <c r="AG411" s="302"/>
      <c r="AH411" s="302"/>
      <c r="AI411" s="302"/>
      <c r="AJ411" s="302"/>
      <c r="AK411" s="302"/>
      <c r="AL411" s="302"/>
      <c r="AM411" s="302"/>
      <c r="AN411" s="302"/>
      <c r="AO411" s="302"/>
      <c r="AP411" s="302"/>
      <c r="AQ411" s="302" t="str">
        <f>IFERROR(__xludf.DUMMYFUNCTION("IF(IFERROR(VLOOKUP(A411, IMPORTRANGE(""https://docs.google.com/spreadsheets/d/1eazy315Oas8TkAoTsdzUl6gNf3VsnwZeSo-bRfkZzOs"", ""工作表1!A:B""), 2, FALSE), """") &lt;&gt; """", ""有縮圖"", ""無縮圖"")"),"無縮圖")</f>
        <v>無縮圖</v>
      </c>
      <c r="AR411" s="302"/>
    </row>
    <row r="412" hidden="1">
      <c r="A412" s="301" t="s">
        <v>7449</v>
      </c>
      <c r="B412" s="302"/>
      <c r="C412" s="304"/>
      <c r="D412" s="304"/>
      <c r="E412" s="304" t="s">
        <v>7450</v>
      </c>
      <c r="F412" s="302"/>
      <c r="G412" s="110" t="s">
        <v>145</v>
      </c>
      <c r="H412" s="305" t="s">
        <v>2792</v>
      </c>
      <c r="I412" s="305" t="s">
        <v>3325</v>
      </c>
      <c r="J412" s="301" t="s">
        <v>7451</v>
      </c>
      <c r="K412" s="309"/>
      <c r="L412" s="310" t="b">
        <v>1</v>
      </c>
      <c r="M412" s="311" t="b">
        <v>1</v>
      </c>
      <c r="N412" s="316" t="b">
        <v>0</v>
      </c>
      <c r="O412" s="311" t="b">
        <v>1</v>
      </c>
      <c r="P412" s="302"/>
      <c r="Q412" s="309" t="str">
        <f t="array" ref="Q412">IFERROR(INDEX('印量調查區'!G:G, MATCH(A412, '印量調查區'!A:A, 0)), "")</f>
        <v/>
      </c>
      <c r="R412" s="319" t="s">
        <v>7452</v>
      </c>
      <c r="S412" s="319" t="s">
        <v>5712</v>
      </c>
      <c r="T412" s="304"/>
      <c r="U412" s="304"/>
      <c r="V412" s="319" t="s">
        <v>7453</v>
      </c>
      <c r="W412" s="319" t="s">
        <v>7454</v>
      </c>
      <c r="X412" s="304"/>
      <c r="Y412" s="319" t="s">
        <v>5720</v>
      </c>
      <c r="Z412" s="304"/>
      <c r="AA412" s="304"/>
      <c r="AB412" s="304"/>
      <c r="AC412" s="304"/>
      <c r="AD412" s="304"/>
      <c r="AE412" s="304"/>
      <c r="AF412" s="304"/>
      <c r="AG412" s="304"/>
      <c r="AH412" s="319" t="s">
        <v>7456</v>
      </c>
      <c r="AI412" s="304"/>
      <c r="AJ412" s="304"/>
      <c r="AK412" s="319" t="s">
        <v>5725</v>
      </c>
      <c r="AL412" s="304"/>
      <c r="AM412" s="302"/>
      <c r="AN412" s="314" t="s">
        <v>7460</v>
      </c>
      <c r="AO412" s="304"/>
      <c r="AP412" s="302"/>
      <c r="AQ412" s="302" t="str">
        <f>IFERROR(__xludf.DUMMYFUNCTION("IF(IFERROR(VLOOKUP(A412, IMPORTRANGE(""https://docs.google.com/spreadsheets/d/1eazy315Oas8TkAoTsdzUl6gNf3VsnwZeSo-bRfkZzOs"", ""工作表1!A:B""), 2, FALSE), """") &lt;&gt; """", ""有縮圖"", ""無縮圖"")"),"無縮圖")</f>
        <v>無縮圖</v>
      </c>
      <c r="AR412" s="302"/>
    </row>
    <row r="413" hidden="1">
      <c r="A413" s="301" t="s">
        <v>7463</v>
      </c>
      <c r="B413" s="302"/>
      <c r="C413" s="304"/>
      <c r="D413" s="303" t="s">
        <v>3216</v>
      </c>
      <c r="E413" s="303" t="s">
        <v>3216</v>
      </c>
      <c r="F413" s="302"/>
      <c r="G413" s="317" t="s">
        <v>145</v>
      </c>
      <c r="H413" s="302"/>
      <c r="I413" s="305" t="s">
        <v>108</v>
      </c>
      <c r="J413" s="302"/>
      <c r="K413" s="309"/>
      <c r="L413" s="322" t="b">
        <v>1</v>
      </c>
      <c r="M413" s="311" t="b">
        <v>1</v>
      </c>
      <c r="N413" s="316" t="b">
        <v>0</v>
      </c>
      <c r="O413" s="316" t="b">
        <v>1</v>
      </c>
      <c r="P413" s="302"/>
      <c r="Q413" s="309" t="str">
        <f t="array" ref="Q413">IFERROR(INDEX('印量調查區'!G:G, MATCH(A413, '印量調查區'!A:A, 0)), "")</f>
        <v/>
      </c>
      <c r="R413" s="302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  <c r="AC413" s="302"/>
      <c r="AD413" s="302"/>
      <c r="AE413" s="302"/>
      <c r="AF413" s="302"/>
      <c r="AG413" s="302"/>
      <c r="AH413" s="302"/>
      <c r="AI413" s="302"/>
      <c r="AJ413" s="302"/>
      <c r="AK413" s="302"/>
      <c r="AL413" s="302"/>
      <c r="AM413" s="302"/>
      <c r="AN413" s="302"/>
      <c r="AO413" s="302"/>
      <c r="AP413" s="302"/>
      <c r="AQ413" s="302" t="str">
        <f>IFERROR(__xludf.DUMMYFUNCTION("IF(IFERROR(VLOOKUP(A413, IMPORTRANGE(""https://docs.google.com/spreadsheets/d/1eazy315Oas8TkAoTsdzUl6gNf3VsnwZeSo-bRfkZzOs"", ""工作表1!A:B""), 2, FALSE), """") &lt;&gt; """", ""有縮圖"", ""無縮圖"")"),"無縮圖")</f>
        <v>無縮圖</v>
      </c>
      <c r="AR413" s="302"/>
    </row>
    <row r="414" hidden="1">
      <c r="A414" s="301" t="s">
        <v>1192</v>
      </c>
      <c r="B414" s="301" t="s">
        <v>3675</v>
      </c>
      <c r="C414" s="304"/>
      <c r="D414" s="303" t="s">
        <v>6972</v>
      </c>
      <c r="E414" s="303" t="s">
        <v>6972</v>
      </c>
      <c r="F414" s="305" t="s">
        <v>144</v>
      </c>
      <c r="G414" s="317" t="s">
        <v>7467</v>
      </c>
      <c r="H414" s="305" t="s">
        <v>7468</v>
      </c>
      <c r="I414" s="305" t="s">
        <v>108</v>
      </c>
      <c r="J414" s="301" t="s">
        <v>7469</v>
      </c>
      <c r="K414" s="309"/>
      <c r="L414" s="310" t="b">
        <v>1</v>
      </c>
      <c r="M414" s="311" t="b">
        <v>1</v>
      </c>
      <c r="N414" s="311" t="b">
        <v>1</v>
      </c>
      <c r="O414" s="311" t="b">
        <v>1</v>
      </c>
      <c r="P414" s="302"/>
      <c r="Q414" s="309" t="str">
        <f t="array" ref="Q414">IFERROR(INDEX('印量調查區'!G:G, MATCH(A414, '印量調查區'!A:A, 0)), "")</f>
        <v/>
      </c>
      <c r="R414" s="313" t="s">
        <v>3679</v>
      </c>
      <c r="S414" s="302"/>
      <c r="T414" s="302"/>
      <c r="U414" s="302"/>
      <c r="V414" s="313" t="s">
        <v>3683</v>
      </c>
      <c r="W414" s="313" t="s">
        <v>3686</v>
      </c>
      <c r="X414" s="313" t="s">
        <v>7470</v>
      </c>
      <c r="Y414" s="313" t="s">
        <v>7471</v>
      </c>
      <c r="Z414" s="302"/>
      <c r="AA414" s="302"/>
      <c r="AB414" s="302"/>
      <c r="AC414" s="302"/>
      <c r="AD414" s="313" t="s">
        <v>124</v>
      </c>
      <c r="AE414" s="313" t="s">
        <v>126</v>
      </c>
      <c r="AF414" s="302"/>
      <c r="AG414" s="302"/>
      <c r="AH414" s="302"/>
      <c r="AI414" s="302"/>
      <c r="AJ414" s="302"/>
      <c r="AK414" s="302"/>
      <c r="AL414" s="302"/>
      <c r="AM414" s="314" t="s">
        <v>7472</v>
      </c>
      <c r="AN414" s="314" t="s">
        <v>7473</v>
      </c>
      <c r="AO414" s="302"/>
      <c r="AP414" s="302"/>
      <c r="AQ414" s="302" t="str">
        <f>IFERROR(__xludf.DUMMYFUNCTION("IF(IFERROR(VLOOKUP(A414, IMPORTRANGE(""https://docs.google.com/spreadsheets/d/1eazy315Oas8TkAoTsdzUl6gNf3VsnwZeSo-bRfkZzOs"", ""工作表1!A:B""), 2, FALSE), """") &lt;&gt; """", ""有縮圖"", ""無縮圖"")"),"有縮圖")</f>
        <v>有縮圖</v>
      </c>
      <c r="AR414" s="302"/>
    </row>
    <row r="415">
      <c r="A415" s="301" t="s">
        <v>7475</v>
      </c>
      <c r="B415" s="301" t="s">
        <v>7476</v>
      </c>
      <c r="C415" s="303" t="s">
        <v>7477</v>
      </c>
      <c r="D415" s="303" t="s">
        <v>3210</v>
      </c>
      <c r="E415" s="304"/>
      <c r="F415" s="305" t="s">
        <v>144</v>
      </c>
      <c r="G415" s="317" t="s">
        <v>7478</v>
      </c>
      <c r="H415" s="305" t="s">
        <v>35</v>
      </c>
      <c r="I415" s="305" t="s">
        <v>108</v>
      </c>
      <c r="J415" s="301" t="s">
        <v>7479</v>
      </c>
      <c r="K415" s="309"/>
      <c r="L415" s="310" t="b">
        <v>1</v>
      </c>
      <c r="M415" s="311" t="b">
        <v>1</v>
      </c>
      <c r="N415" s="316" t="b">
        <v>0</v>
      </c>
      <c r="O415" s="311" t="b">
        <v>1</v>
      </c>
      <c r="P415" s="302"/>
      <c r="Q415" s="309" t="str">
        <f t="array" ref="Q415">IFERROR(INDEX('印量調查區'!G:G, MATCH(A415, '印量調查區'!A:A, 0)), "")</f>
        <v/>
      </c>
      <c r="R415" s="313" t="s">
        <v>7481</v>
      </c>
      <c r="S415" s="302"/>
      <c r="T415" s="302"/>
      <c r="U415" s="302"/>
      <c r="V415" s="313" t="s">
        <v>7482</v>
      </c>
      <c r="W415" s="302"/>
      <c r="X415" s="313" t="s">
        <v>7483</v>
      </c>
      <c r="Y415" s="313" t="s">
        <v>7484</v>
      </c>
      <c r="Z415" s="302"/>
      <c r="AA415" s="302"/>
      <c r="AB415" s="313" t="s">
        <v>7486</v>
      </c>
      <c r="AC415" s="302"/>
      <c r="AD415" s="302"/>
      <c r="AE415" s="302"/>
      <c r="AF415" s="302"/>
      <c r="AG415" s="302"/>
      <c r="AH415" s="302"/>
      <c r="AI415" s="302"/>
      <c r="AJ415" s="302"/>
      <c r="AK415" s="302"/>
      <c r="AL415" s="302"/>
      <c r="AM415" s="302"/>
      <c r="AN415" s="314" t="s">
        <v>7487</v>
      </c>
      <c r="AO415" s="302"/>
      <c r="AP415" s="302"/>
      <c r="AQ415" s="302" t="str">
        <f>IFERROR(__xludf.DUMMYFUNCTION("IF(IFERROR(VLOOKUP(A415, IMPORTRANGE(""https://docs.google.com/spreadsheets/d/1eazy315Oas8TkAoTsdzUl6gNf3VsnwZeSo-bRfkZzOs"", ""工作表1!A:B""), 2, FALSE), """") &lt;&gt; """", ""有縮圖"", ""無縮圖"")"),"有縮圖")</f>
        <v>有縮圖</v>
      </c>
      <c r="AR415" s="302"/>
    </row>
    <row r="416">
      <c r="A416" s="301" t="s">
        <v>1221</v>
      </c>
      <c r="B416" s="301" t="s">
        <v>4016</v>
      </c>
      <c r="C416" s="303" t="s">
        <v>1955</v>
      </c>
      <c r="D416" s="303" t="s">
        <v>7490</v>
      </c>
      <c r="E416" s="304"/>
      <c r="F416" s="305" t="s">
        <v>144</v>
      </c>
      <c r="G416" s="317" t="s">
        <v>7491</v>
      </c>
      <c r="H416" s="305" t="s">
        <v>35</v>
      </c>
      <c r="I416" s="305" t="s">
        <v>108</v>
      </c>
      <c r="J416" s="301" t="s">
        <v>7492</v>
      </c>
      <c r="K416" s="309"/>
      <c r="L416" s="310" t="b">
        <v>1</v>
      </c>
      <c r="M416" s="311" t="b">
        <v>1</v>
      </c>
      <c r="N416" s="316" t="b">
        <v>1</v>
      </c>
      <c r="O416" s="311" t="b">
        <v>1</v>
      </c>
      <c r="P416" s="302"/>
      <c r="Q416" s="309" t="str">
        <f t="array" ref="Q416">IFERROR(INDEX('印量調查區'!G:G, MATCH(A416, '印量調查區'!A:A, 0)), "")</f>
        <v/>
      </c>
      <c r="R416" s="313" t="s">
        <v>4018</v>
      </c>
      <c r="S416" s="302"/>
      <c r="T416" s="302"/>
      <c r="U416" s="302"/>
      <c r="V416" s="313" t="s">
        <v>4021</v>
      </c>
      <c r="W416" s="313" t="s">
        <v>4024</v>
      </c>
      <c r="X416" s="313" t="s">
        <v>118</v>
      </c>
      <c r="Y416" s="313" t="s">
        <v>4026</v>
      </c>
      <c r="Z416" s="302"/>
      <c r="AA416" s="302"/>
      <c r="AB416" s="302"/>
      <c r="AC416" s="302"/>
      <c r="AD416" s="313" t="s">
        <v>4027</v>
      </c>
      <c r="AE416" s="302"/>
      <c r="AF416" s="302"/>
      <c r="AG416" s="302"/>
      <c r="AH416" s="302"/>
      <c r="AI416" s="302"/>
      <c r="AJ416" s="302"/>
      <c r="AK416" s="313" t="s">
        <v>4032</v>
      </c>
      <c r="AL416" s="302"/>
      <c r="AM416" s="302"/>
      <c r="AN416" s="314" t="s">
        <v>7495</v>
      </c>
      <c r="AO416" s="314" t="s">
        <v>7495</v>
      </c>
      <c r="AP416" s="302"/>
      <c r="AQ416" s="302" t="str">
        <f>IFERROR(__xludf.DUMMYFUNCTION("IF(IFERROR(VLOOKUP(A416, IMPORTRANGE(""https://docs.google.com/spreadsheets/d/1eazy315Oas8TkAoTsdzUl6gNf3VsnwZeSo-bRfkZzOs"", ""工作表1!A:B""), 2, FALSE), """") &lt;&gt; """", ""有縮圖"", ""無縮圖"")"),"有縮圖")</f>
        <v>有縮圖</v>
      </c>
      <c r="AR416" s="302"/>
    </row>
    <row r="417" hidden="1">
      <c r="A417" s="301" t="s">
        <v>7496</v>
      </c>
      <c r="B417" s="301" t="s">
        <v>7497</v>
      </c>
      <c r="C417" s="304"/>
      <c r="D417" s="304"/>
      <c r="E417" s="303" t="s">
        <v>2584</v>
      </c>
      <c r="F417" s="305" t="s">
        <v>144</v>
      </c>
      <c r="G417" s="317" t="s">
        <v>7498</v>
      </c>
      <c r="H417" s="305" t="s">
        <v>47</v>
      </c>
      <c r="I417" s="305" t="s">
        <v>108</v>
      </c>
      <c r="J417" s="301" t="s">
        <v>7499</v>
      </c>
      <c r="K417" s="309"/>
      <c r="L417" s="310" t="b">
        <v>1</v>
      </c>
      <c r="M417" s="311" t="b">
        <v>1</v>
      </c>
      <c r="N417" s="311" t="b">
        <v>1</v>
      </c>
      <c r="O417" s="311" t="b">
        <v>1</v>
      </c>
      <c r="P417" s="313" t="s">
        <v>410</v>
      </c>
      <c r="Q417" s="309" t="str">
        <f t="array" ref="Q417">IFERROR(INDEX('印量調查區'!G:G, MATCH(A417, '印量調查區'!A:A, 0)), "")</f>
        <v/>
      </c>
      <c r="R417" s="314" t="s">
        <v>7500</v>
      </c>
      <c r="S417" s="302"/>
      <c r="T417" s="302"/>
      <c r="U417" s="302"/>
      <c r="V417" s="314" t="s">
        <v>7501</v>
      </c>
      <c r="W417" s="302"/>
      <c r="X417" s="302"/>
      <c r="Y417" s="314" t="s">
        <v>7502</v>
      </c>
      <c r="Z417" s="302"/>
      <c r="AA417" s="302"/>
      <c r="AB417" s="314" t="s">
        <v>7503</v>
      </c>
      <c r="AC417" s="304"/>
      <c r="AD417" s="302"/>
      <c r="AE417" s="302"/>
      <c r="AF417" s="314" t="s">
        <v>7504</v>
      </c>
      <c r="AG417" s="302"/>
      <c r="AH417" s="302"/>
      <c r="AI417" s="302"/>
      <c r="AJ417" s="302"/>
      <c r="AK417" s="314" t="s">
        <v>7505</v>
      </c>
      <c r="AL417" s="302"/>
      <c r="AM417" s="314" t="s">
        <v>7506</v>
      </c>
      <c r="AN417" s="314" t="s">
        <v>7507</v>
      </c>
      <c r="AO417" s="302"/>
      <c r="AP417" s="302"/>
      <c r="AQ417" s="302" t="str">
        <f>IFERROR(__xludf.DUMMYFUNCTION("IF(IFERROR(VLOOKUP(A417, IMPORTRANGE(""https://docs.google.com/spreadsheets/d/1eazy315Oas8TkAoTsdzUl6gNf3VsnwZeSo-bRfkZzOs"", ""工作表1!A:B""), 2, FALSE), """") &lt;&gt; """", ""有縮圖"", ""無縮圖"")"),"無縮圖")</f>
        <v>無縮圖</v>
      </c>
      <c r="AR417" s="302"/>
    </row>
    <row r="418" hidden="1">
      <c r="A418" s="301" t="s">
        <v>525</v>
      </c>
      <c r="B418" s="302"/>
      <c r="C418" s="303" t="s">
        <v>2511</v>
      </c>
      <c r="D418" s="303" t="s">
        <v>2511</v>
      </c>
      <c r="E418" s="304"/>
      <c r="F418" s="305" t="s">
        <v>144</v>
      </c>
      <c r="G418" s="317" t="s">
        <v>7511</v>
      </c>
      <c r="H418" s="305" t="s">
        <v>34</v>
      </c>
      <c r="I418" s="305" t="s">
        <v>367</v>
      </c>
      <c r="J418" s="301" t="s">
        <v>7513</v>
      </c>
      <c r="K418" s="309"/>
      <c r="L418" s="310" t="b">
        <v>1</v>
      </c>
      <c r="M418" s="311" t="b">
        <v>1</v>
      </c>
      <c r="N418" s="316" t="b">
        <v>0</v>
      </c>
      <c r="O418" s="311" t="b">
        <v>1</v>
      </c>
      <c r="P418" s="302"/>
      <c r="Q418" s="309" t="str">
        <f t="array" ref="Q418">IFERROR(INDEX('印量調查區'!G:G, MATCH(A418, '印量調查區'!A:A, 0)), "")</f>
        <v/>
      </c>
      <c r="R418" s="313" t="s">
        <v>7515</v>
      </c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  <c r="AC418" s="302"/>
      <c r="AD418" s="302"/>
      <c r="AE418" s="302"/>
      <c r="AF418" s="302"/>
      <c r="AG418" s="302"/>
      <c r="AH418" s="302"/>
      <c r="AI418" s="302"/>
      <c r="AJ418" s="302"/>
      <c r="AK418" s="302"/>
      <c r="AL418" s="302"/>
      <c r="AM418" s="302"/>
      <c r="AN418" s="314" t="s">
        <v>7517</v>
      </c>
      <c r="AO418" s="302"/>
      <c r="AP418" s="302"/>
      <c r="AQ418" s="302" t="str">
        <f>IFERROR(__xludf.DUMMYFUNCTION("IF(IFERROR(VLOOKUP(A418, IMPORTRANGE(""https://docs.google.com/spreadsheets/d/1eazy315Oas8TkAoTsdzUl6gNf3VsnwZeSo-bRfkZzOs"", ""工作表1!A:B""), 2, FALSE), """") &lt;&gt; """", ""有縮圖"", ""無縮圖"")"),"有縮圖")</f>
        <v>有縮圖</v>
      </c>
      <c r="AR418" s="302"/>
    </row>
    <row r="419" hidden="1">
      <c r="A419" s="301" t="s">
        <v>1606</v>
      </c>
      <c r="B419" s="301" t="s">
        <v>7519</v>
      </c>
      <c r="C419" s="303" t="s">
        <v>2773</v>
      </c>
      <c r="D419" s="303" t="s">
        <v>3397</v>
      </c>
      <c r="E419" s="304"/>
      <c r="F419" s="305" t="s">
        <v>144</v>
      </c>
      <c r="G419" s="317" t="s">
        <v>7520</v>
      </c>
      <c r="H419" s="305" t="s">
        <v>34</v>
      </c>
      <c r="I419" s="305" t="s">
        <v>108</v>
      </c>
      <c r="J419" s="301" t="s">
        <v>7521</v>
      </c>
      <c r="K419" s="309"/>
      <c r="L419" s="310" t="b">
        <v>1</v>
      </c>
      <c r="M419" s="311" t="b">
        <v>1</v>
      </c>
      <c r="N419" s="311" t="b">
        <v>1</v>
      </c>
      <c r="O419" s="311" t="b">
        <v>1</v>
      </c>
      <c r="P419" s="302"/>
      <c r="Q419" s="309" t="str">
        <f t="array" ref="Q419">IFERROR(INDEX('印量調查區'!G:G, MATCH(A419, '印量調查區'!A:A, 0)), "")</f>
        <v/>
      </c>
      <c r="R419" s="313" t="s">
        <v>7523</v>
      </c>
      <c r="S419" s="302"/>
      <c r="T419" s="302"/>
      <c r="U419" s="302"/>
      <c r="V419" s="313" t="s">
        <v>7524</v>
      </c>
      <c r="W419" s="302"/>
      <c r="X419" s="313" t="s">
        <v>7525</v>
      </c>
      <c r="Y419" s="313" t="s">
        <v>7526</v>
      </c>
      <c r="Z419" s="302"/>
      <c r="AA419" s="302"/>
      <c r="AB419" s="302"/>
      <c r="AC419" s="302"/>
      <c r="AD419" s="302"/>
      <c r="AE419" s="302"/>
      <c r="AF419" s="302"/>
      <c r="AG419" s="302"/>
      <c r="AH419" s="302"/>
      <c r="AI419" s="313" t="s">
        <v>7527</v>
      </c>
      <c r="AJ419" s="302"/>
      <c r="AK419" s="302"/>
      <c r="AL419" s="302"/>
      <c r="AM419" s="314" t="s">
        <v>7528</v>
      </c>
      <c r="AN419" s="314" t="s">
        <v>7530</v>
      </c>
      <c r="AO419" s="302"/>
      <c r="AP419" s="302"/>
      <c r="AQ419" s="302" t="str">
        <f>IFERROR(__xludf.DUMMYFUNCTION("IF(IFERROR(VLOOKUP(A419, IMPORTRANGE(""https://docs.google.com/spreadsheets/d/1eazy315Oas8TkAoTsdzUl6gNf3VsnwZeSo-bRfkZzOs"", ""工作表1!A:B""), 2, FALSE), """") &lt;&gt; """", ""有縮圖"", ""無縮圖"")"),"有縮圖")</f>
        <v>有縮圖</v>
      </c>
      <c r="AR419" s="302"/>
    </row>
    <row r="420" hidden="1">
      <c r="A420" s="304" t="s">
        <v>7532</v>
      </c>
      <c r="B420" s="302"/>
      <c r="C420" s="303" t="s">
        <v>3180</v>
      </c>
      <c r="D420" s="303" t="s">
        <v>3180</v>
      </c>
      <c r="E420" s="303" t="s">
        <v>3180</v>
      </c>
      <c r="F420" s="302"/>
      <c r="G420" s="110" t="s">
        <v>7533</v>
      </c>
      <c r="H420" s="305" t="s">
        <v>47</v>
      </c>
      <c r="I420" s="305" t="s">
        <v>108</v>
      </c>
      <c r="J420" s="301" t="s">
        <v>7534</v>
      </c>
      <c r="K420" s="309"/>
      <c r="L420" s="310" t="b">
        <v>1</v>
      </c>
      <c r="M420" s="311" t="b">
        <v>1</v>
      </c>
      <c r="N420" s="311" t="b">
        <v>0</v>
      </c>
      <c r="O420" s="311" t="b">
        <v>1</v>
      </c>
      <c r="P420" s="302"/>
      <c r="Q420" s="309"/>
      <c r="R420" s="314" t="s">
        <v>7536</v>
      </c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  <c r="AC420" s="302"/>
      <c r="AD420" s="302"/>
      <c r="AE420" s="302"/>
      <c r="AF420" s="302"/>
      <c r="AG420" s="302"/>
      <c r="AH420" s="302"/>
      <c r="AI420" s="302"/>
      <c r="AJ420" s="302"/>
      <c r="AK420" s="302"/>
      <c r="AL420" s="302"/>
      <c r="AM420" s="314" t="s">
        <v>7539</v>
      </c>
      <c r="AN420" s="314" t="s">
        <v>7540</v>
      </c>
      <c r="AO420" s="302"/>
      <c r="AP420" s="302"/>
      <c r="AQ420" s="302" t="str">
        <f>IFERROR(__xludf.DUMMYFUNCTION("IF(IFERROR(VLOOKUP(A420, IMPORTRANGE(""https://docs.google.com/spreadsheets/d/1eazy315Oas8TkAoTsdzUl6gNf3VsnwZeSo-bRfkZzOs"", ""工作表1!A:B""), 2, FALSE), """") &lt;&gt; """", ""有縮圖"", ""無縮圖"")"),"無縮圖")</f>
        <v>無縮圖</v>
      </c>
      <c r="AR420" s="302"/>
    </row>
    <row r="421">
      <c r="A421" s="301" t="s">
        <v>769</v>
      </c>
      <c r="B421" s="304"/>
      <c r="C421" s="303" t="s">
        <v>610</v>
      </c>
      <c r="D421" s="303" t="s">
        <v>610</v>
      </c>
      <c r="E421" s="304"/>
      <c r="F421" s="305" t="s">
        <v>144</v>
      </c>
      <c r="G421" s="317" t="s">
        <v>7542</v>
      </c>
      <c r="H421" s="305" t="s">
        <v>35</v>
      </c>
      <c r="I421" s="305" t="s">
        <v>108</v>
      </c>
      <c r="J421" s="301" t="s">
        <v>7543</v>
      </c>
      <c r="K421" s="309"/>
      <c r="L421" s="310" t="b">
        <v>1</v>
      </c>
      <c r="M421" s="311" t="b">
        <v>1</v>
      </c>
      <c r="N421" s="316" t="b">
        <v>1</v>
      </c>
      <c r="O421" s="311" t="b">
        <v>1</v>
      </c>
      <c r="P421" s="313" t="s">
        <v>410</v>
      </c>
      <c r="Q421" s="309" t="str">
        <f t="array" ref="Q421">IFERROR(INDEX('印量調查區'!G:G, MATCH(A421, '印量調查區'!A:A, 0)), "")</f>
        <v/>
      </c>
      <c r="R421" s="314" t="s">
        <v>7546</v>
      </c>
      <c r="S421" s="302"/>
      <c r="T421" s="302"/>
      <c r="U421" s="302"/>
      <c r="V421" s="335" t="s">
        <v>7548</v>
      </c>
      <c r="W421" s="302"/>
      <c r="X421" s="302"/>
      <c r="Y421" s="314" t="s">
        <v>7550</v>
      </c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  <c r="AN421" s="314" t="s">
        <v>7551</v>
      </c>
      <c r="AO421" s="314" t="s">
        <v>7553</v>
      </c>
      <c r="AP421" s="302"/>
      <c r="AQ421" s="302" t="str">
        <f>IFERROR(__xludf.DUMMYFUNCTION("IF(IFERROR(VLOOKUP(A421, IMPORTRANGE(""https://docs.google.com/spreadsheets/d/1eazy315Oas8TkAoTsdzUl6gNf3VsnwZeSo-bRfkZzOs"", ""工作表1!A:B""), 2, FALSE), """") &lt;&gt; """", ""有縮圖"", ""無縮圖"")"),"無縮圖")</f>
        <v>無縮圖</v>
      </c>
      <c r="AR421" s="302"/>
    </row>
    <row r="422" hidden="1">
      <c r="A422" s="301" t="s">
        <v>1648</v>
      </c>
      <c r="B422" s="301" t="s">
        <v>7555</v>
      </c>
      <c r="C422" s="304"/>
      <c r="D422" s="303" t="s">
        <v>1923</v>
      </c>
      <c r="E422" s="303" t="s">
        <v>1923</v>
      </c>
      <c r="F422" s="305" t="s">
        <v>6173</v>
      </c>
      <c r="G422" s="317" t="s">
        <v>7557</v>
      </c>
      <c r="H422" s="305" t="s">
        <v>34</v>
      </c>
      <c r="I422" s="305" t="s">
        <v>108</v>
      </c>
      <c r="J422" s="301" t="s">
        <v>7558</v>
      </c>
      <c r="K422" s="309"/>
      <c r="L422" s="310" t="b">
        <v>1</v>
      </c>
      <c r="M422" s="311" t="b">
        <v>1</v>
      </c>
      <c r="N422" s="311" t="b">
        <v>1</v>
      </c>
      <c r="O422" s="311" t="b">
        <v>1</v>
      </c>
      <c r="P422" s="302"/>
      <c r="Q422" s="309" t="str">
        <f t="array" ref="Q422">IFERROR(INDEX('印量調查區'!G:G, MATCH(A422, '印量調查區'!A:A, 0)), "")</f>
        <v/>
      </c>
      <c r="R422" s="313" t="s">
        <v>7561</v>
      </c>
      <c r="S422" s="302"/>
      <c r="T422" s="302"/>
      <c r="U422" s="302"/>
      <c r="V422" s="313" t="s">
        <v>7562</v>
      </c>
      <c r="W422" s="302"/>
      <c r="X422" s="302"/>
      <c r="Y422" s="302"/>
      <c r="Z422" s="302"/>
      <c r="AA422" s="302"/>
      <c r="AB422" s="302"/>
      <c r="AC422" s="302"/>
      <c r="AD422" s="302"/>
      <c r="AE422" s="302"/>
      <c r="AF422" s="302"/>
      <c r="AG422" s="302"/>
      <c r="AH422" s="302"/>
      <c r="AI422" s="302"/>
      <c r="AJ422" s="313" t="s">
        <v>7564</v>
      </c>
      <c r="AK422" s="302"/>
      <c r="AL422" s="302"/>
      <c r="AM422" s="314" t="s">
        <v>7565</v>
      </c>
      <c r="AN422" s="314" t="s">
        <v>7567</v>
      </c>
      <c r="AO422" s="314" t="s">
        <v>7568</v>
      </c>
      <c r="AP422" s="302"/>
      <c r="AQ422" s="302" t="str">
        <f>IFERROR(__xludf.DUMMYFUNCTION("IF(IFERROR(VLOOKUP(A422, IMPORTRANGE(""https://docs.google.com/spreadsheets/d/1eazy315Oas8TkAoTsdzUl6gNf3VsnwZeSo-bRfkZzOs"", ""工作表1!A:B""), 2, FALSE), """") &lt;&gt; """", ""有縮圖"", ""無縮圖"")"),"有縮圖")</f>
        <v>有縮圖</v>
      </c>
      <c r="AR422" s="302"/>
    </row>
    <row r="423">
      <c r="A423" s="301" t="s">
        <v>7571</v>
      </c>
      <c r="B423" s="301" t="s">
        <v>7572</v>
      </c>
      <c r="C423" s="303" t="s">
        <v>6841</v>
      </c>
      <c r="D423" s="303" t="s">
        <v>7573</v>
      </c>
      <c r="E423" s="303" t="s">
        <v>3227</v>
      </c>
      <c r="F423" s="305" t="s">
        <v>144</v>
      </c>
      <c r="G423" s="317" t="s">
        <v>7574</v>
      </c>
      <c r="H423" s="305" t="s">
        <v>35</v>
      </c>
      <c r="I423" s="305" t="s">
        <v>108</v>
      </c>
      <c r="J423" s="301" t="s">
        <v>7575</v>
      </c>
      <c r="K423" s="309"/>
      <c r="L423" s="310" t="b">
        <v>1</v>
      </c>
      <c r="M423" s="311" t="b">
        <v>1</v>
      </c>
      <c r="N423" s="316" t="b">
        <v>0</v>
      </c>
      <c r="O423" s="311" t="b">
        <v>1</v>
      </c>
      <c r="P423" s="302"/>
      <c r="Q423" s="309" t="str">
        <f t="array" ref="Q423">IFERROR(INDEX('印量調查區'!G:G, MATCH(A423, '印量調查區'!A:A, 0)), "")</f>
        <v/>
      </c>
      <c r="R423" s="313" t="s">
        <v>7577</v>
      </c>
      <c r="S423" s="302"/>
      <c r="T423" s="302"/>
      <c r="U423" s="302"/>
      <c r="V423" s="313" t="s">
        <v>7578</v>
      </c>
      <c r="W423" s="302"/>
      <c r="X423" s="313" t="s">
        <v>7579</v>
      </c>
      <c r="Y423" s="313" t="s">
        <v>7580</v>
      </c>
      <c r="Z423" s="302"/>
      <c r="AA423" s="302"/>
      <c r="AB423" s="302"/>
      <c r="AC423" s="302"/>
      <c r="AD423" s="302"/>
      <c r="AE423" s="302"/>
      <c r="AF423" s="302"/>
      <c r="AG423" s="302"/>
      <c r="AH423" s="302"/>
      <c r="AI423" s="302"/>
      <c r="AJ423" s="302"/>
      <c r="AK423" s="302"/>
      <c r="AL423" s="313" t="s">
        <v>7582</v>
      </c>
      <c r="AM423" s="302"/>
      <c r="AN423" s="314" t="s">
        <v>7583</v>
      </c>
      <c r="AO423" s="302"/>
      <c r="AP423" s="302"/>
      <c r="AQ423" s="302" t="str">
        <f>IFERROR(__xludf.DUMMYFUNCTION("IF(IFERROR(VLOOKUP(A423, IMPORTRANGE(""https://docs.google.com/spreadsheets/d/1eazy315Oas8TkAoTsdzUl6gNf3VsnwZeSo-bRfkZzOs"", ""工作表1!A:B""), 2, FALSE), """") &lt;&gt; """", ""有縮圖"", ""無縮圖"")"),"有縮圖")</f>
        <v>有縮圖</v>
      </c>
      <c r="AR423" s="302"/>
    </row>
    <row r="424">
      <c r="A424" s="301" t="s">
        <v>7584</v>
      </c>
      <c r="B424" s="301" t="s">
        <v>7585</v>
      </c>
      <c r="C424" s="303" t="s">
        <v>2330</v>
      </c>
      <c r="D424" s="304"/>
      <c r="E424" s="304"/>
      <c r="F424" s="305" t="s">
        <v>144</v>
      </c>
      <c r="G424" s="317" t="s">
        <v>7587</v>
      </c>
      <c r="H424" s="305" t="s">
        <v>35</v>
      </c>
      <c r="I424" s="305" t="s">
        <v>367</v>
      </c>
      <c r="J424" s="301" t="s">
        <v>83</v>
      </c>
      <c r="K424" s="309"/>
      <c r="L424" s="310" t="b">
        <v>1</v>
      </c>
      <c r="M424" s="311" t="b">
        <v>1</v>
      </c>
      <c r="N424" s="311" t="b">
        <v>1</v>
      </c>
      <c r="O424" s="311" t="b">
        <v>1</v>
      </c>
      <c r="P424" s="302"/>
      <c r="Q424" s="309" t="str">
        <f t="array" ref="Q424">IFERROR(INDEX('印量調查區'!G:G, MATCH(A424, '印量調查區'!A:A, 0)), "")</f>
        <v/>
      </c>
      <c r="R424" s="313" t="s">
        <v>7588</v>
      </c>
      <c r="S424" s="302"/>
      <c r="T424" s="302"/>
      <c r="U424" s="302"/>
      <c r="V424" s="313" t="s">
        <v>7589</v>
      </c>
      <c r="W424" s="302"/>
      <c r="X424" s="302"/>
      <c r="Y424" s="313" t="s">
        <v>7590</v>
      </c>
      <c r="Z424" s="302"/>
      <c r="AA424" s="302"/>
      <c r="AB424" s="302"/>
      <c r="AC424" s="302"/>
      <c r="AD424" s="302"/>
      <c r="AE424" s="302"/>
      <c r="AF424" s="302"/>
      <c r="AG424" s="302"/>
      <c r="AH424" s="302"/>
      <c r="AI424" s="302"/>
      <c r="AJ424" s="302"/>
      <c r="AK424" s="313" t="s">
        <v>7591</v>
      </c>
      <c r="AL424" s="302"/>
      <c r="AM424" s="314" t="s">
        <v>7593</v>
      </c>
      <c r="AN424" s="314" t="s">
        <v>7594</v>
      </c>
      <c r="AO424" s="302"/>
      <c r="AP424" s="302"/>
      <c r="AQ424" s="302" t="str">
        <f>IFERROR(__xludf.DUMMYFUNCTION("IF(IFERROR(VLOOKUP(A424, IMPORTRANGE(""https://docs.google.com/spreadsheets/d/1eazy315Oas8TkAoTsdzUl6gNf3VsnwZeSo-bRfkZzOs"", ""工作表1!A:B""), 2, FALSE), """") &lt;&gt; """", ""有縮圖"", ""無縮圖"")"),"無縮圖")</f>
        <v>無縮圖</v>
      </c>
      <c r="AR424" s="302"/>
    </row>
    <row r="425" hidden="1">
      <c r="A425" s="301" t="s">
        <v>2287</v>
      </c>
      <c r="B425" s="301" t="s">
        <v>7595</v>
      </c>
      <c r="C425" s="303" t="s">
        <v>2512</v>
      </c>
      <c r="D425" s="303" t="s">
        <v>2512</v>
      </c>
      <c r="E425" s="303" t="s">
        <v>7596</v>
      </c>
      <c r="F425" s="305" t="s">
        <v>144</v>
      </c>
      <c r="G425" s="317" t="s">
        <v>7597</v>
      </c>
      <c r="H425" s="305" t="s">
        <v>34</v>
      </c>
      <c r="I425" s="305" t="s">
        <v>108</v>
      </c>
      <c r="J425" s="301" t="s">
        <v>7598</v>
      </c>
      <c r="K425" s="309"/>
      <c r="L425" s="310" t="b">
        <v>1</v>
      </c>
      <c r="M425" s="311" t="b">
        <v>1</v>
      </c>
      <c r="N425" s="311" t="b">
        <v>1</v>
      </c>
      <c r="O425" s="311" t="b">
        <v>1</v>
      </c>
      <c r="P425" s="302"/>
      <c r="Q425" s="309" t="str">
        <f t="array" ref="Q425">IFERROR(INDEX('印量調查區'!G:G, MATCH(A425, '印量調查區'!A:A, 0)), "")</f>
        <v/>
      </c>
      <c r="R425" s="313" t="s">
        <v>7599</v>
      </c>
      <c r="S425" s="302"/>
      <c r="T425" s="302"/>
      <c r="U425" s="302"/>
      <c r="V425" s="313" t="s">
        <v>7600</v>
      </c>
      <c r="W425" s="302"/>
      <c r="X425" s="313" t="s">
        <v>7601</v>
      </c>
      <c r="Y425" s="313" t="s">
        <v>7602</v>
      </c>
      <c r="Z425" s="302"/>
      <c r="AA425" s="302"/>
      <c r="AB425" s="302"/>
      <c r="AC425" s="302"/>
      <c r="AD425" s="313" t="s">
        <v>7603</v>
      </c>
      <c r="AE425" s="302"/>
      <c r="AF425" s="302"/>
      <c r="AG425" s="302"/>
      <c r="AH425" s="302"/>
      <c r="AI425" s="302"/>
      <c r="AJ425" s="302"/>
      <c r="AK425" s="302"/>
      <c r="AL425" s="302"/>
      <c r="AM425" s="314" t="s">
        <v>7604</v>
      </c>
      <c r="AN425" s="314" t="s">
        <v>7605</v>
      </c>
      <c r="AO425" s="314" t="s">
        <v>7606</v>
      </c>
      <c r="AP425" s="302"/>
      <c r="AQ425" s="302" t="str">
        <f>IFERROR(__xludf.DUMMYFUNCTION("IF(IFERROR(VLOOKUP(A425, IMPORTRANGE(""https://docs.google.com/spreadsheets/d/1eazy315Oas8TkAoTsdzUl6gNf3VsnwZeSo-bRfkZzOs"", ""工作表1!A:B""), 2, FALSE), """") &lt;&gt; """", ""有縮圖"", ""無縮圖"")"),"有縮圖")</f>
        <v>有縮圖</v>
      </c>
      <c r="AR425" s="314" t="s">
        <v>7608</v>
      </c>
    </row>
    <row r="426" hidden="1">
      <c r="A426" s="301" t="s">
        <v>1344</v>
      </c>
      <c r="B426" s="301" t="s">
        <v>5476</v>
      </c>
      <c r="C426" s="303" t="s">
        <v>2930</v>
      </c>
      <c r="D426" s="304"/>
      <c r="E426" s="303" t="s">
        <v>2219</v>
      </c>
      <c r="F426" s="305" t="s">
        <v>144</v>
      </c>
      <c r="G426" s="110" t="s">
        <v>7609</v>
      </c>
      <c r="H426" s="305" t="s">
        <v>17</v>
      </c>
      <c r="I426" s="305" t="s">
        <v>367</v>
      </c>
      <c r="J426" s="301" t="s">
        <v>7611</v>
      </c>
      <c r="K426" s="309"/>
      <c r="L426" s="310" t="b">
        <v>1</v>
      </c>
      <c r="M426" s="311" t="b">
        <v>1</v>
      </c>
      <c r="N426" s="316" t="b">
        <v>1</v>
      </c>
      <c r="O426" s="311" t="b">
        <v>1</v>
      </c>
      <c r="P426" s="302"/>
      <c r="Q426" s="309" t="str">
        <f t="array" ref="Q426">IFERROR(INDEX('印量調查區'!G:G, MATCH(A426, '印量調查區'!A:A, 0)), "")</f>
        <v/>
      </c>
      <c r="R426" s="313" t="s">
        <v>5479</v>
      </c>
      <c r="S426" s="302"/>
      <c r="T426" s="302"/>
      <c r="U426" s="302"/>
      <c r="V426" s="313" t="s">
        <v>5480</v>
      </c>
      <c r="W426" s="302"/>
      <c r="X426" s="313" t="s">
        <v>5484</v>
      </c>
      <c r="Y426" s="313" t="s">
        <v>5485</v>
      </c>
      <c r="Z426" s="302"/>
      <c r="AA426" s="302"/>
      <c r="AB426" s="302"/>
      <c r="AC426" s="313" t="s">
        <v>5487</v>
      </c>
      <c r="AD426" s="302"/>
      <c r="AE426" s="302"/>
      <c r="AF426" s="302"/>
      <c r="AG426" s="302"/>
      <c r="AH426" s="302"/>
      <c r="AI426" s="302"/>
      <c r="AJ426" s="302"/>
      <c r="AK426" s="302"/>
      <c r="AL426" s="302"/>
      <c r="AM426" s="302"/>
      <c r="AN426" s="314" t="s">
        <v>7612</v>
      </c>
      <c r="AO426" s="302"/>
      <c r="AP426" s="302"/>
      <c r="AQ426" s="302" t="str">
        <f>IFERROR(__xludf.DUMMYFUNCTION("IF(IFERROR(VLOOKUP(A426, IMPORTRANGE(""https://docs.google.com/spreadsheets/d/1eazy315Oas8TkAoTsdzUl6gNf3VsnwZeSo-bRfkZzOs"", ""工作表1!A:B""), 2, FALSE), """") &lt;&gt; """", ""有縮圖"", ""無縮圖"")"),"有縮圖")</f>
        <v>有縮圖</v>
      </c>
      <c r="AR426" s="302"/>
    </row>
    <row r="427" hidden="1">
      <c r="A427" s="301" t="s">
        <v>1684</v>
      </c>
      <c r="B427" s="301" t="s">
        <v>7614</v>
      </c>
      <c r="C427" s="303" t="s">
        <v>6113</v>
      </c>
      <c r="D427" s="304"/>
      <c r="E427" s="303" t="s">
        <v>2220</v>
      </c>
      <c r="F427" s="305" t="s">
        <v>144</v>
      </c>
      <c r="G427" s="110" t="s">
        <v>7609</v>
      </c>
      <c r="H427" s="305" t="s">
        <v>17</v>
      </c>
      <c r="I427" s="305" t="s">
        <v>3325</v>
      </c>
      <c r="J427" s="301" t="s">
        <v>5857</v>
      </c>
      <c r="K427" s="309"/>
      <c r="L427" s="310" t="b">
        <v>1</v>
      </c>
      <c r="M427" s="311" t="b">
        <v>1</v>
      </c>
      <c r="N427" s="311" t="b">
        <v>1</v>
      </c>
      <c r="O427" s="311" t="b">
        <v>1</v>
      </c>
      <c r="P427" s="302"/>
      <c r="Q427" s="309" t="str">
        <f t="array" ref="Q427">IFERROR(INDEX('印量調查區'!G:G, MATCH(A427, '印量調查區'!A:A, 0)), "")</f>
        <v/>
      </c>
      <c r="R427" s="313" t="s">
        <v>7615</v>
      </c>
      <c r="S427" s="302"/>
      <c r="T427" s="302"/>
      <c r="U427" s="302"/>
      <c r="V427" s="313" t="s">
        <v>7616</v>
      </c>
      <c r="W427" s="313" t="s">
        <v>7617</v>
      </c>
      <c r="X427" s="302"/>
      <c r="Y427" s="313" t="s">
        <v>7618</v>
      </c>
      <c r="Z427" s="313" t="s">
        <v>7619</v>
      </c>
      <c r="AA427" s="302"/>
      <c r="AB427" s="302"/>
      <c r="AC427" s="302"/>
      <c r="AD427" s="302"/>
      <c r="AE427" s="302"/>
      <c r="AF427" s="302"/>
      <c r="AG427" s="302"/>
      <c r="AH427" s="302"/>
      <c r="AI427" s="302"/>
      <c r="AJ427" s="302"/>
      <c r="AK427" s="302"/>
      <c r="AL427" s="302"/>
      <c r="AM427" s="314" t="s">
        <v>7620</v>
      </c>
      <c r="AN427" s="324" t="s">
        <v>7621</v>
      </c>
      <c r="AO427" s="302"/>
      <c r="AP427" s="302"/>
      <c r="AQ427" s="302" t="str">
        <f>IFERROR(__xludf.DUMMYFUNCTION("IF(IFERROR(VLOOKUP(A427, IMPORTRANGE(""https://docs.google.com/spreadsheets/d/1eazy315Oas8TkAoTsdzUl6gNf3VsnwZeSo-bRfkZzOs"", ""工作表1!A:B""), 2, FALSE), """") &lt;&gt; """", ""有縮圖"", ""無縮圖"")"),"無縮圖")</f>
        <v>無縮圖</v>
      </c>
      <c r="AR427" s="314" t="s">
        <v>7620</v>
      </c>
    </row>
    <row r="428" hidden="1">
      <c r="A428" s="301" t="s">
        <v>1779</v>
      </c>
      <c r="B428" s="302"/>
      <c r="C428" s="303" t="s">
        <v>2523</v>
      </c>
      <c r="D428" s="303" t="s">
        <v>2523</v>
      </c>
      <c r="E428" s="304"/>
      <c r="F428" s="305" t="s">
        <v>229</v>
      </c>
      <c r="G428" s="317" t="s">
        <v>7622</v>
      </c>
      <c r="H428" s="305" t="s">
        <v>2792</v>
      </c>
      <c r="I428" s="305" t="s">
        <v>108</v>
      </c>
      <c r="J428" s="301" t="s">
        <v>7623</v>
      </c>
      <c r="K428" s="309"/>
      <c r="L428" s="310" t="b">
        <v>1</v>
      </c>
      <c r="M428" s="311" t="b">
        <v>1</v>
      </c>
      <c r="N428" s="311" t="b">
        <v>1</v>
      </c>
      <c r="O428" s="311" t="b">
        <v>1</v>
      </c>
      <c r="P428" s="302"/>
      <c r="Q428" s="309" t="str">
        <f t="array" ref="Q428">IFERROR(INDEX('印量調查區'!G:G, MATCH(A428, '印量調查區'!A:A, 0)), "")</f>
        <v/>
      </c>
      <c r="R428" s="313" t="s">
        <v>7625</v>
      </c>
      <c r="S428" s="302"/>
      <c r="T428" s="302"/>
      <c r="U428" s="302"/>
      <c r="V428" s="313" t="s">
        <v>7626</v>
      </c>
      <c r="W428" s="302"/>
      <c r="X428" s="302"/>
      <c r="Y428" s="302"/>
      <c r="Z428" s="302"/>
      <c r="AA428" s="302"/>
      <c r="AB428" s="302"/>
      <c r="AC428" s="302"/>
      <c r="AD428" s="313" t="s">
        <v>7627</v>
      </c>
      <c r="AE428" s="313" t="s">
        <v>7628</v>
      </c>
      <c r="AF428" s="302"/>
      <c r="AG428" s="313" t="s">
        <v>7629</v>
      </c>
      <c r="AH428" s="302"/>
      <c r="AI428" s="302"/>
      <c r="AJ428" s="302"/>
      <c r="AK428" s="313" t="s">
        <v>7630</v>
      </c>
      <c r="AL428" s="302"/>
      <c r="AM428" s="314" t="s">
        <v>7631</v>
      </c>
      <c r="AN428" s="314" t="s">
        <v>7633</v>
      </c>
      <c r="AO428" s="314" t="s">
        <v>7634</v>
      </c>
      <c r="AP428" s="302"/>
      <c r="AQ428" s="302" t="str">
        <f>IFERROR(__xludf.DUMMYFUNCTION("IF(IFERROR(VLOOKUP(A428, IMPORTRANGE(""https://docs.google.com/spreadsheets/d/1eazy315Oas8TkAoTsdzUl6gNf3VsnwZeSo-bRfkZzOs"", ""工作表1!A:B""), 2, FALSE), """") &lt;&gt; """", ""有縮圖"", ""無縮圖"")"),"有縮圖")</f>
        <v>有縮圖</v>
      </c>
      <c r="AR428" s="302"/>
    </row>
    <row r="429" hidden="1">
      <c r="A429" s="301" t="s">
        <v>859</v>
      </c>
      <c r="B429" s="301" t="s">
        <v>7636</v>
      </c>
      <c r="C429" s="303" t="s">
        <v>7637</v>
      </c>
      <c r="D429" s="303" t="s">
        <v>7637</v>
      </c>
      <c r="E429" s="304"/>
      <c r="F429" s="305" t="s">
        <v>144</v>
      </c>
      <c r="G429" s="317" t="s">
        <v>7622</v>
      </c>
      <c r="H429" s="305" t="s">
        <v>2792</v>
      </c>
      <c r="I429" s="305" t="s">
        <v>108</v>
      </c>
      <c r="J429" s="301" t="s">
        <v>7623</v>
      </c>
      <c r="K429" s="309"/>
      <c r="L429" s="310" t="b">
        <v>1</v>
      </c>
      <c r="M429" s="311" t="b">
        <v>1</v>
      </c>
      <c r="N429" s="311" t="b">
        <v>1</v>
      </c>
      <c r="O429" s="311" t="b">
        <v>1</v>
      </c>
      <c r="P429" s="302"/>
      <c r="Q429" s="309" t="str">
        <f t="array" ref="Q429">IFERROR(INDEX('印量調查區'!G:G, MATCH(A429, '印量調查區'!A:A, 0)), "")</f>
        <v/>
      </c>
      <c r="R429" s="313" t="s">
        <v>7638</v>
      </c>
      <c r="S429" s="302"/>
      <c r="T429" s="302"/>
      <c r="U429" s="302"/>
      <c r="V429" s="313" t="s">
        <v>7639</v>
      </c>
      <c r="W429" s="302"/>
      <c r="X429" s="313" t="s">
        <v>7640</v>
      </c>
      <c r="Y429" s="313" t="s">
        <v>7641</v>
      </c>
      <c r="Z429" s="302"/>
      <c r="AA429" s="302"/>
      <c r="AB429" s="302"/>
      <c r="AC429" s="302"/>
      <c r="AD429" s="302"/>
      <c r="AE429" s="302"/>
      <c r="AF429" s="302"/>
      <c r="AG429" s="302"/>
      <c r="AH429" s="302"/>
      <c r="AI429" s="302"/>
      <c r="AJ429" s="302"/>
      <c r="AK429" s="302"/>
      <c r="AL429" s="302"/>
      <c r="AM429" s="314" t="s">
        <v>7642</v>
      </c>
      <c r="AN429" s="314" t="s">
        <v>7644</v>
      </c>
      <c r="AO429" s="314" t="s">
        <v>7634</v>
      </c>
      <c r="AP429" s="302"/>
      <c r="AQ429" s="302" t="str">
        <f>IFERROR(__xludf.DUMMYFUNCTION("IF(IFERROR(VLOOKUP(A429, IMPORTRANGE(""https://docs.google.com/spreadsheets/d/1eazy315Oas8TkAoTsdzUl6gNf3VsnwZeSo-bRfkZzOs"", ""工作表1!A:B""), 2, FALSE), """") &lt;&gt; """", ""有縮圖"", ""無縮圖"")"),"有縮圖")</f>
        <v>有縮圖</v>
      </c>
      <c r="AR429" s="302"/>
    </row>
    <row r="430" hidden="1">
      <c r="A430" s="301" t="s">
        <v>1700</v>
      </c>
      <c r="B430" s="301" t="s">
        <v>7646</v>
      </c>
      <c r="C430" s="303" t="s">
        <v>2525</v>
      </c>
      <c r="D430" s="303" t="s">
        <v>2525</v>
      </c>
      <c r="E430" s="303" t="s">
        <v>2525</v>
      </c>
      <c r="F430" s="305" t="s">
        <v>6173</v>
      </c>
      <c r="G430" s="317" t="s">
        <v>7648</v>
      </c>
      <c r="H430" s="305" t="s">
        <v>2792</v>
      </c>
      <c r="I430" s="305" t="s">
        <v>108</v>
      </c>
      <c r="J430" s="301" t="s">
        <v>6174</v>
      </c>
      <c r="K430" s="309"/>
      <c r="L430" s="310" t="b">
        <v>1</v>
      </c>
      <c r="M430" s="311" t="b">
        <v>1</v>
      </c>
      <c r="N430" s="311" t="b">
        <v>0</v>
      </c>
      <c r="O430" s="311" t="b">
        <v>1</v>
      </c>
      <c r="P430" s="302"/>
      <c r="Q430" s="309" t="str">
        <f t="array" ref="Q430">IFERROR(INDEX('印量調查區'!G:G, MATCH(A430, '印量調查區'!A:A, 0)), "")</f>
        <v/>
      </c>
      <c r="R430" s="313" t="s">
        <v>7650</v>
      </c>
      <c r="S430" s="302"/>
      <c r="T430" s="302"/>
      <c r="U430" s="302"/>
      <c r="V430" s="313" t="s">
        <v>6176</v>
      </c>
      <c r="W430" s="302"/>
      <c r="X430" s="313" t="s">
        <v>6178</v>
      </c>
      <c r="Y430" s="313" t="s">
        <v>6179</v>
      </c>
      <c r="Z430" s="302"/>
      <c r="AA430" s="302"/>
      <c r="AB430" s="313" t="s">
        <v>6181</v>
      </c>
      <c r="AC430" s="302"/>
      <c r="AD430" s="302"/>
      <c r="AE430" s="302"/>
      <c r="AF430" s="302"/>
      <c r="AG430" s="302"/>
      <c r="AH430" s="302"/>
      <c r="AI430" s="302"/>
      <c r="AJ430" s="302"/>
      <c r="AK430" s="302"/>
      <c r="AL430" s="302"/>
      <c r="AM430" s="314" t="s">
        <v>6182</v>
      </c>
      <c r="AN430" s="314" t="s">
        <v>6185</v>
      </c>
      <c r="AO430" s="302"/>
      <c r="AP430" s="302"/>
      <c r="AQ430" s="302" t="str">
        <f>IFERROR(__xludf.DUMMYFUNCTION("IF(IFERROR(VLOOKUP(A430, IMPORTRANGE(""https://docs.google.com/spreadsheets/d/1eazy315Oas8TkAoTsdzUl6gNf3VsnwZeSo-bRfkZzOs"", ""工作表1!A:B""), 2, FALSE), """") &lt;&gt; """", ""有縮圖"", ""無縮圖"")"),"有縮圖")</f>
        <v>有縮圖</v>
      </c>
      <c r="AR430" s="302"/>
    </row>
    <row r="431" hidden="1">
      <c r="A431" s="301" t="s">
        <v>1055</v>
      </c>
      <c r="B431" s="301" t="s">
        <v>7652</v>
      </c>
      <c r="C431" s="304"/>
      <c r="D431" s="303" t="s">
        <v>2538</v>
      </c>
      <c r="E431" s="303" t="s">
        <v>2538</v>
      </c>
      <c r="F431" s="305" t="s">
        <v>144</v>
      </c>
      <c r="G431" s="317" t="s">
        <v>7653</v>
      </c>
      <c r="H431" s="305" t="s">
        <v>34</v>
      </c>
      <c r="I431" s="305" t="s">
        <v>108</v>
      </c>
      <c r="J431" s="301" t="s">
        <v>7654</v>
      </c>
      <c r="K431" s="309"/>
      <c r="L431" s="310" t="b">
        <v>1</v>
      </c>
      <c r="M431" s="311" t="b">
        <v>1</v>
      </c>
      <c r="N431" s="311" t="b">
        <v>0</v>
      </c>
      <c r="O431" s="311" t="b">
        <v>1</v>
      </c>
      <c r="P431" s="302"/>
      <c r="Q431" s="309" t="str">
        <f t="array" ref="Q431">IFERROR(INDEX('印量調查區'!G:G, MATCH(A431, '印量調查區'!A:A, 0)), "")</f>
        <v/>
      </c>
      <c r="R431" s="313" t="s">
        <v>7657</v>
      </c>
      <c r="S431" s="313" t="s">
        <v>7658</v>
      </c>
      <c r="T431" s="302"/>
      <c r="U431" s="302"/>
      <c r="V431" s="313" t="s">
        <v>7659</v>
      </c>
      <c r="W431" s="302"/>
      <c r="X431" s="302"/>
      <c r="Y431" s="313" t="s">
        <v>7660</v>
      </c>
      <c r="Z431" s="302"/>
      <c r="AA431" s="302"/>
      <c r="AB431" s="302"/>
      <c r="AC431" s="302"/>
      <c r="AD431" s="302"/>
      <c r="AE431" s="302"/>
      <c r="AF431" s="302"/>
      <c r="AG431" s="313" t="s">
        <v>7661</v>
      </c>
      <c r="AH431" s="302"/>
      <c r="AI431" s="313" t="s">
        <v>7662</v>
      </c>
      <c r="AJ431" s="302"/>
      <c r="AK431" s="313" t="s">
        <v>7664</v>
      </c>
      <c r="AL431" s="302"/>
      <c r="AM431" s="314" t="s">
        <v>7665</v>
      </c>
      <c r="AN431" s="314" t="s">
        <v>7666</v>
      </c>
      <c r="AO431" s="314" t="s">
        <v>7668</v>
      </c>
      <c r="AP431" s="302"/>
      <c r="AQ431" s="302" t="str">
        <f>IFERROR(__xludf.DUMMYFUNCTION("IF(IFERROR(VLOOKUP(A431, IMPORTRANGE(""https://docs.google.com/spreadsheets/d/1eazy315Oas8TkAoTsdzUl6gNf3VsnwZeSo-bRfkZzOs"", ""工作表1!A:B""), 2, FALSE), """") &lt;&gt; """", ""有縮圖"", ""無縮圖"")"),"有縮圖")</f>
        <v>有縮圖</v>
      </c>
      <c r="AR431" s="302"/>
    </row>
    <row r="432" hidden="1">
      <c r="A432" s="301" t="s">
        <v>730</v>
      </c>
      <c r="B432" s="301" t="s">
        <v>7671</v>
      </c>
      <c r="C432" s="303" t="s">
        <v>7672</v>
      </c>
      <c r="D432" s="303" t="s">
        <v>2608</v>
      </c>
      <c r="E432" s="304"/>
      <c r="F432" s="305" t="s">
        <v>144</v>
      </c>
      <c r="G432" s="317" t="s">
        <v>7673</v>
      </c>
      <c r="H432" s="305" t="s">
        <v>47</v>
      </c>
      <c r="I432" s="305" t="s">
        <v>108</v>
      </c>
      <c r="J432" s="301" t="s">
        <v>7675</v>
      </c>
      <c r="K432" s="309"/>
      <c r="L432" s="310" t="b">
        <v>1</v>
      </c>
      <c r="M432" s="311" t="b">
        <v>1</v>
      </c>
      <c r="N432" s="311" t="b">
        <v>1</v>
      </c>
      <c r="O432" s="311" t="b">
        <v>1</v>
      </c>
      <c r="P432" s="302"/>
      <c r="Q432" s="309" t="str">
        <f t="array" ref="Q432">IFERROR(INDEX('印量調查區'!G:G, MATCH(A432, '印量調查區'!A:A, 0)), "")</f>
        <v/>
      </c>
      <c r="R432" s="313" t="s">
        <v>7676</v>
      </c>
      <c r="S432" s="302"/>
      <c r="T432" s="302"/>
      <c r="U432" s="302"/>
      <c r="V432" s="313" t="s">
        <v>7677</v>
      </c>
      <c r="W432" s="302"/>
      <c r="X432" s="313" t="s">
        <v>7679</v>
      </c>
      <c r="Y432" s="302"/>
      <c r="Z432" s="302"/>
      <c r="AA432" s="302"/>
      <c r="AB432" s="302"/>
      <c r="AC432" s="302"/>
      <c r="AD432" s="302"/>
      <c r="AE432" s="302"/>
      <c r="AF432" s="302"/>
      <c r="AG432" s="302"/>
      <c r="AH432" s="313" t="s">
        <v>7680</v>
      </c>
      <c r="AI432" s="302"/>
      <c r="AJ432" s="302"/>
      <c r="AK432" s="302"/>
      <c r="AL432" s="302"/>
      <c r="AM432" s="314" t="s">
        <v>7681</v>
      </c>
      <c r="AN432" s="314" t="s">
        <v>7682</v>
      </c>
      <c r="AO432" s="314" t="s">
        <v>7681</v>
      </c>
      <c r="AP432" s="302"/>
      <c r="AQ432" s="302" t="str">
        <f>IFERROR(__xludf.DUMMYFUNCTION("IF(IFERROR(VLOOKUP(A432, IMPORTRANGE(""https://docs.google.com/spreadsheets/d/1eazy315Oas8TkAoTsdzUl6gNf3VsnwZeSo-bRfkZzOs"", ""工作表1!A:B""), 2, FALSE), """") &lt;&gt; """", ""有縮圖"", ""無縮圖"")"),"有縮圖")</f>
        <v>有縮圖</v>
      </c>
      <c r="AR432" s="302"/>
    </row>
    <row r="433" hidden="1">
      <c r="A433" s="301" t="s">
        <v>1289</v>
      </c>
      <c r="B433" s="302"/>
      <c r="C433" s="304"/>
      <c r="D433" s="303" t="s">
        <v>3214</v>
      </c>
      <c r="E433" s="304"/>
      <c r="F433" s="305" t="s">
        <v>229</v>
      </c>
      <c r="G433" s="317" t="s">
        <v>7683</v>
      </c>
      <c r="H433" s="302"/>
      <c r="I433" s="305" t="s">
        <v>108</v>
      </c>
      <c r="J433" s="301" t="s">
        <v>7684</v>
      </c>
      <c r="K433" s="309"/>
      <c r="L433" s="310" t="b">
        <v>1</v>
      </c>
      <c r="M433" s="311" t="b">
        <v>1</v>
      </c>
      <c r="N433" s="316" t="b">
        <v>0</v>
      </c>
      <c r="O433" s="311" t="b">
        <v>1</v>
      </c>
      <c r="P433" s="302"/>
      <c r="Q433" s="309" t="str">
        <f t="array" ref="Q433">IFERROR(INDEX('印量調查區'!G:G, MATCH(A433, '印量調查區'!A:A, 0)), "")</f>
        <v/>
      </c>
      <c r="R433" s="313" t="s">
        <v>4894</v>
      </c>
      <c r="S433" s="302"/>
      <c r="T433" s="302"/>
      <c r="U433" s="302"/>
      <c r="V433" s="313" t="s">
        <v>4899</v>
      </c>
      <c r="W433" s="302"/>
      <c r="X433" s="302"/>
      <c r="Y433" s="302"/>
      <c r="Z433" s="302"/>
      <c r="AA433" s="302"/>
      <c r="AB433" s="302"/>
      <c r="AC433" s="302"/>
      <c r="AD433" s="302"/>
      <c r="AE433" s="302"/>
      <c r="AF433" s="302"/>
      <c r="AG433" s="302"/>
      <c r="AH433" s="313" t="s">
        <v>4903</v>
      </c>
      <c r="AI433" s="302"/>
      <c r="AJ433" s="302"/>
      <c r="AK433" s="313" t="s">
        <v>7688</v>
      </c>
      <c r="AL433" s="302"/>
      <c r="AM433" s="302"/>
      <c r="AN433" s="314" t="s">
        <v>7689</v>
      </c>
      <c r="AO433" s="314" t="s">
        <v>4910</v>
      </c>
      <c r="AP433" s="302"/>
      <c r="AQ433" s="302" t="str">
        <f>IFERROR(__xludf.DUMMYFUNCTION("IF(IFERROR(VLOOKUP(A433, IMPORTRANGE(""https://docs.google.com/spreadsheets/d/1eazy315Oas8TkAoTsdzUl6gNf3VsnwZeSo-bRfkZzOs"", ""工作表1!A:B""), 2, FALSE), """") &lt;&gt; """", ""有縮圖"", ""無縮圖"")"),"有縮圖")</f>
        <v>有縮圖</v>
      </c>
      <c r="AR433" s="302"/>
    </row>
    <row r="434" hidden="1">
      <c r="A434" s="301" t="s">
        <v>7691</v>
      </c>
      <c r="B434" s="301" t="s">
        <v>7692</v>
      </c>
      <c r="C434" s="303" t="s">
        <v>2611</v>
      </c>
      <c r="D434" s="303" t="s">
        <v>2611</v>
      </c>
      <c r="E434" s="304"/>
      <c r="F434" s="305" t="s">
        <v>144</v>
      </c>
      <c r="G434" s="317" t="s">
        <v>7683</v>
      </c>
      <c r="H434" s="305" t="s">
        <v>3566</v>
      </c>
      <c r="I434" s="305" t="s">
        <v>108</v>
      </c>
      <c r="J434" s="301" t="s">
        <v>7693</v>
      </c>
      <c r="K434" s="309"/>
      <c r="L434" s="310" t="b">
        <v>1</v>
      </c>
      <c r="M434" s="311" t="b">
        <v>1</v>
      </c>
      <c r="N434" s="316" t="b">
        <v>1</v>
      </c>
      <c r="O434" s="311" t="b">
        <v>1</v>
      </c>
      <c r="P434" s="302"/>
      <c r="Q434" s="309" t="str">
        <f t="array" ref="Q434">IFERROR(INDEX('印量調查區'!G:G, MATCH(A434, '印量調查區'!A:A, 0)), "")</f>
        <v/>
      </c>
      <c r="R434" s="314" t="s">
        <v>7695</v>
      </c>
      <c r="S434" s="314" t="s">
        <v>7697</v>
      </c>
      <c r="T434" s="314" t="s">
        <v>7698</v>
      </c>
      <c r="U434" s="302"/>
      <c r="V434" s="314" t="s">
        <v>7700</v>
      </c>
      <c r="W434" s="302"/>
      <c r="X434" s="314" t="s">
        <v>7702</v>
      </c>
      <c r="Y434" s="314" t="s">
        <v>7703</v>
      </c>
      <c r="Z434" s="314" t="s">
        <v>7704</v>
      </c>
      <c r="AA434" s="314" t="s">
        <v>7705</v>
      </c>
      <c r="AB434" s="302"/>
      <c r="AC434" s="302"/>
      <c r="AD434" s="314" t="s">
        <v>7706</v>
      </c>
      <c r="AE434" s="302"/>
      <c r="AF434" s="302"/>
      <c r="AG434" s="302"/>
      <c r="AH434" s="314" t="s">
        <v>7708</v>
      </c>
      <c r="AI434" s="314" t="s">
        <v>7709</v>
      </c>
      <c r="AJ434" s="302"/>
      <c r="AK434" s="314" t="s">
        <v>7710</v>
      </c>
      <c r="AL434" s="302"/>
      <c r="AM434" s="302"/>
      <c r="AN434" s="314" t="s">
        <v>7711</v>
      </c>
      <c r="AO434" s="314" t="s">
        <v>7714</v>
      </c>
      <c r="AP434" s="302"/>
      <c r="AQ434" s="302" t="str">
        <f>IFERROR(__xludf.DUMMYFUNCTION("IF(IFERROR(VLOOKUP(A434, IMPORTRANGE(""https://docs.google.com/spreadsheets/d/1eazy315Oas8TkAoTsdzUl6gNf3VsnwZeSo-bRfkZzOs"", ""工作表1!A:B""), 2, FALSE), """") &lt;&gt; """", ""有縮圖"", ""無縮圖"")"),"有縮圖")</f>
        <v>有縮圖</v>
      </c>
      <c r="AR434" s="302"/>
    </row>
    <row r="435" hidden="1">
      <c r="A435" s="301" t="s">
        <v>1812</v>
      </c>
      <c r="B435" s="301" t="s">
        <v>7716</v>
      </c>
      <c r="C435" s="303" t="s">
        <v>2609</v>
      </c>
      <c r="D435" s="303" t="s">
        <v>2609</v>
      </c>
      <c r="E435" s="304"/>
      <c r="F435" s="305" t="s">
        <v>144</v>
      </c>
      <c r="G435" s="317" t="s">
        <v>7717</v>
      </c>
      <c r="H435" s="305" t="s">
        <v>47</v>
      </c>
      <c r="I435" s="305" t="s">
        <v>108</v>
      </c>
      <c r="J435" s="301" t="s">
        <v>7718</v>
      </c>
      <c r="K435" s="309"/>
      <c r="L435" s="310" t="b">
        <v>1</v>
      </c>
      <c r="M435" s="311" t="b">
        <v>1</v>
      </c>
      <c r="N435" s="311" t="b">
        <v>0</v>
      </c>
      <c r="O435" s="311" t="b">
        <v>1</v>
      </c>
      <c r="P435" s="302"/>
      <c r="Q435" s="309" t="str">
        <f t="array" ref="Q435">IFERROR(INDEX('印量調查區'!G:G, MATCH(A435, '印量調查區'!A:A, 0)), "")</f>
        <v/>
      </c>
      <c r="R435" s="313" t="s">
        <v>7721</v>
      </c>
      <c r="S435" s="302"/>
      <c r="T435" s="302"/>
      <c r="U435" s="302"/>
      <c r="V435" s="313" t="s">
        <v>7722</v>
      </c>
      <c r="W435" s="302"/>
      <c r="X435" s="313" t="s">
        <v>7723</v>
      </c>
      <c r="Y435" s="313" t="s">
        <v>7724</v>
      </c>
      <c r="Z435" s="302"/>
      <c r="AA435" s="302"/>
      <c r="AB435" s="302"/>
      <c r="AC435" s="302"/>
      <c r="AD435" s="302"/>
      <c r="AE435" s="302"/>
      <c r="AF435" s="302"/>
      <c r="AG435" s="302"/>
      <c r="AH435" s="302"/>
      <c r="AI435" s="313" t="s">
        <v>7727</v>
      </c>
      <c r="AJ435" s="302"/>
      <c r="AK435" s="302"/>
      <c r="AL435" s="302"/>
      <c r="AM435" s="314" t="s">
        <v>7728</v>
      </c>
      <c r="AN435" s="314" t="s">
        <v>7730</v>
      </c>
      <c r="AO435" s="302"/>
      <c r="AP435" s="302"/>
      <c r="AQ435" s="302" t="str">
        <f>IFERROR(__xludf.DUMMYFUNCTION("IF(IFERROR(VLOOKUP(A435, IMPORTRANGE(""https://docs.google.com/spreadsheets/d/1eazy315Oas8TkAoTsdzUl6gNf3VsnwZeSo-bRfkZzOs"", ""工作表1!A:B""), 2, FALSE), """") &lt;&gt; """", ""有縮圖"", ""無縮圖"")"),"有縮圖")</f>
        <v>有縮圖</v>
      </c>
      <c r="AR435" s="302"/>
    </row>
    <row r="436" hidden="1">
      <c r="A436" s="301" t="s">
        <v>1168</v>
      </c>
      <c r="B436" s="301" t="s">
        <v>3115</v>
      </c>
      <c r="C436" s="303" t="s">
        <v>3265</v>
      </c>
      <c r="D436" s="303" t="s">
        <v>3265</v>
      </c>
      <c r="E436" s="304"/>
      <c r="F436" s="305" t="s">
        <v>144</v>
      </c>
      <c r="G436" s="317" t="s">
        <v>7731</v>
      </c>
      <c r="H436" s="305" t="s">
        <v>34</v>
      </c>
      <c r="I436" s="305" t="s">
        <v>108</v>
      </c>
      <c r="J436" s="301" t="s">
        <v>7732</v>
      </c>
      <c r="K436" s="309"/>
      <c r="L436" s="310" t="b">
        <v>1</v>
      </c>
      <c r="M436" s="311" t="b">
        <v>1</v>
      </c>
      <c r="N436" s="316" t="b">
        <v>1</v>
      </c>
      <c r="O436" s="311" t="b">
        <v>1</v>
      </c>
      <c r="P436" s="302"/>
      <c r="Q436" s="309" t="str">
        <f t="array" ref="Q436">IFERROR(INDEX('印量調查區'!G:G, MATCH(A436, '印量調查區'!A:A, 0)), "")</f>
        <v/>
      </c>
      <c r="R436" s="313" t="s">
        <v>3126</v>
      </c>
      <c r="S436" s="302"/>
      <c r="T436" s="302"/>
      <c r="U436" s="302"/>
      <c r="V436" s="313" t="s">
        <v>3134</v>
      </c>
      <c r="W436" s="302"/>
      <c r="X436" s="313" t="s">
        <v>3137</v>
      </c>
      <c r="Y436" s="313" t="s">
        <v>3140</v>
      </c>
      <c r="Z436" s="313" t="s">
        <v>3144</v>
      </c>
      <c r="AA436" s="302"/>
      <c r="AB436" s="302"/>
      <c r="AC436" s="302"/>
      <c r="AD436" s="302"/>
      <c r="AE436" s="302"/>
      <c r="AF436" s="302"/>
      <c r="AG436" s="302"/>
      <c r="AH436" s="302"/>
      <c r="AI436" s="302"/>
      <c r="AJ436" s="313" t="s">
        <v>3148</v>
      </c>
      <c r="AK436" s="302"/>
      <c r="AL436" s="302"/>
      <c r="AM436" s="302"/>
      <c r="AN436" s="314" t="s">
        <v>7733</v>
      </c>
      <c r="AO436" s="302"/>
      <c r="AP436" s="302"/>
      <c r="AQ436" s="302" t="str">
        <f>IFERROR(__xludf.DUMMYFUNCTION("IF(IFERROR(VLOOKUP(A436, IMPORTRANGE(""https://docs.google.com/spreadsheets/d/1eazy315Oas8TkAoTsdzUl6gNf3VsnwZeSo-bRfkZzOs"", ""工作表1!A:B""), 2, FALSE), """") &lt;&gt; """", ""有縮圖"", ""無縮圖"")"),"有縮圖")</f>
        <v>有縮圖</v>
      </c>
      <c r="AR436" s="302"/>
    </row>
    <row r="437">
      <c r="A437" s="301" t="s">
        <v>7734</v>
      </c>
      <c r="B437" s="302"/>
      <c r="C437" s="303" t="s">
        <v>6664</v>
      </c>
      <c r="D437" s="303" t="s">
        <v>3266</v>
      </c>
      <c r="E437" s="304"/>
      <c r="F437" s="305" t="s">
        <v>144</v>
      </c>
      <c r="G437" s="317" t="s">
        <v>7735</v>
      </c>
      <c r="H437" s="305" t="s">
        <v>35</v>
      </c>
      <c r="I437" s="305" t="s">
        <v>108</v>
      </c>
      <c r="J437" s="301" t="s">
        <v>7737</v>
      </c>
      <c r="K437" s="309"/>
      <c r="L437" s="310" t="b">
        <v>1</v>
      </c>
      <c r="M437" s="311" t="b">
        <v>1</v>
      </c>
      <c r="N437" s="311" t="b">
        <v>1</v>
      </c>
      <c r="O437" s="311" t="b">
        <v>1</v>
      </c>
      <c r="P437" s="302"/>
      <c r="Q437" s="309" t="str">
        <f t="array" ref="Q437">IFERROR(INDEX('印量調查區'!G:G, MATCH(A437, '印量調查區'!A:A, 0)), "")</f>
        <v/>
      </c>
      <c r="R437" s="313" t="s">
        <v>7740</v>
      </c>
      <c r="S437" s="302"/>
      <c r="T437" s="302"/>
      <c r="U437" s="302"/>
      <c r="V437" s="313" t="s">
        <v>7741</v>
      </c>
      <c r="W437" s="313" t="s">
        <v>7742</v>
      </c>
      <c r="X437" s="313" t="s">
        <v>7743</v>
      </c>
      <c r="Y437" s="313" t="s">
        <v>7745</v>
      </c>
      <c r="Z437" s="313" t="s">
        <v>7746</v>
      </c>
      <c r="AA437" s="302"/>
      <c r="AB437" s="302"/>
      <c r="AC437" s="313" t="s">
        <v>7747</v>
      </c>
      <c r="AD437" s="302"/>
      <c r="AE437" s="302"/>
      <c r="AF437" s="302"/>
      <c r="AG437" s="302"/>
      <c r="AH437" s="302"/>
      <c r="AI437" s="302"/>
      <c r="AJ437" s="302"/>
      <c r="AK437" s="302"/>
      <c r="AL437" s="302"/>
      <c r="AM437" s="314" t="s">
        <v>7748</v>
      </c>
      <c r="AN437" s="314" t="s">
        <v>7751</v>
      </c>
      <c r="AO437" s="302"/>
      <c r="AP437" s="302"/>
      <c r="AQ437" s="302" t="str">
        <f>IFERROR(__xludf.DUMMYFUNCTION("IF(IFERROR(VLOOKUP(A437, IMPORTRANGE(""https://docs.google.com/spreadsheets/d/1eazy315Oas8TkAoTsdzUl6gNf3VsnwZeSo-bRfkZzOs"", ""工作表1!A:B""), 2, FALSE), """") &lt;&gt; """", ""有縮圖"", ""無縮圖"")"),"有縮圖")</f>
        <v>有縮圖</v>
      </c>
      <c r="AR437" s="302"/>
    </row>
    <row r="438">
      <c r="A438" s="301" t="s">
        <v>7754</v>
      </c>
      <c r="B438" s="302"/>
      <c r="C438" s="303" t="s">
        <v>2119</v>
      </c>
      <c r="D438" s="303" t="s">
        <v>1915</v>
      </c>
      <c r="E438" s="304"/>
      <c r="F438" s="305" t="s">
        <v>305</v>
      </c>
      <c r="G438" s="317" t="s">
        <v>7735</v>
      </c>
      <c r="H438" s="305" t="s">
        <v>35</v>
      </c>
      <c r="I438" s="305" t="s">
        <v>108</v>
      </c>
      <c r="J438" s="301" t="s">
        <v>7755</v>
      </c>
      <c r="K438" s="309"/>
      <c r="L438" s="310" t="b">
        <v>1</v>
      </c>
      <c r="M438" s="311" t="b">
        <v>1</v>
      </c>
      <c r="N438" s="316" t="b">
        <v>0</v>
      </c>
      <c r="O438" s="311" t="b">
        <v>1</v>
      </c>
      <c r="P438" s="313" t="s">
        <v>410</v>
      </c>
      <c r="Q438" s="309" t="str">
        <f t="array" ref="Q438">IFERROR(INDEX('印量調查區'!G:G, MATCH(A438, '印量調查區'!A:A, 0)), "")</f>
        <v/>
      </c>
      <c r="R438" s="302"/>
      <c r="S438" s="302"/>
      <c r="T438" s="302"/>
      <c r="U438" s="302"/>
      <c r="V438" s="335" t="s">
        <v>7757</v>
      </c>
      <c r="W438" s="302"/>
      <c r="X438" s="302"/>
      <c r="Y438" s="314" t="s">
        <v>7759</v>
      </c>
      <c r="Z438" s="302"/>
      <c r="AA438" s="302"/>
      <c r="AB438" s="302"/>
      <c r="AC438" s="302"/>
      <c r="AD438" s="302"/>
      <c r="AE438" s="302"/>
      <c r="AF438" s="302"/>
      <c r="AG438" s="302"/>
      <c r="AH438" s="302"/>
      <c r="AI438" s="302"/>
      <c r="AJ438" s="302"/>
      <c r="AK438" s="302"/>
      <c r="AL438" s="324" t="s">
        <v>7760</v>
      </c>
      <c r="AM438" s="302"/>
      <c r="AN438" s="314" t="s">
        <v>7763</v>
      </c>
      <c r="AO438" s="302"/>
      <c r="AP438" s="302"/>
      <c r="AQ438" s="302" t="str">
        <f>IFERROR(__xludf.DUMMYFUNCTION("IF(IFERROR(VLOOKUP(A438, IMPORTRANGE(""https://docs.google.com/spreadsheets/d/1eazy315Oas8TkAoTsdzUl6gNf3VsnwZeSo-bRfkZzOs"", ""工作表1!A:B""), 2, FALSE), """") &lt;&gt; """", ""有縮圖"", ""無縮圖"")"),"無縮圖")</f>
        <v>無縮圖</v>
      </c>
      <c r="AR438" s="302"/>
    </row>
    <row r="439">
      <c r="A439" s="301" t="s">
        <v>1281</v>
      </c>
      <c r="B439" s="301" t="s">
        <v>4789</v>
      </c>
      <c r="C439" s="303" t="s">
        <v>7764</v>
      </c>
      <c r="D439" s="303" t="s">
        <v>7765</v>
      </c>
      <c r="E439" s="303" t="s">
        <v>6246</v>
      </c>
      <c r="F439" s="305" t="s">
        <v>144</v>
      </c>
      <c r="G439" s="317" t="s">
        <v>7767</v>
      </c>
      <c r="H439" s="305" t="s">
        <v>35</v>
      </c>
      <c r="I439" s="305" t="s">
        <v>108</v>
      </c>
      <c r="J439" s="301" t="s">
        <v>7768</v>
      </c>
      <c r="K439" s="309"/>
      <c r="L439" s="310" t="b">
        <v>1</v>
      </c>
      <c r="M439" s="311" t="b">
        <v>1</v>
      </c>
      <c r="N439" s="311" t="b">
        <v>1</v>
      </c>
      <c r="O439" s="311" t="b">
        <v>1</v>
      </c>
      <c r="P439" s="302"/>
      <c r="Q439" s="309" t="str">
        <f t="array" ref="Q439">IFERROR(INDEX('印量調查區'!G:G, MATCH(A439, '印量調查區'!A:A, 0)), "")</f>
        <v/>
      </c>
      <c r="R439" s="313" t="s">
        <v>4790</v>
      </c>
      <c r="S439" s="302"/>
      <c r="T439" s="302"/>
      <c r="U439" s="302"/>
      <c r="V439" s="313" t="s">
        <v>4793</v>
      </c>
      <c r="W439" s="302"/>
      <c r="X439" s="302"/>
      <c r="Y439" s="313" t="s">
        <v>4794</v>
      </c>
      <c r="Z439" s="302"/>
      <c r="AA439" s="302"/>
      <c r="AB439" s="302"/>
      <c r="AC439" s="302"/>
      <c r="AD439" s="302"/>
      <c r="AE439" s="302"/>
      <c r="AF439" s="302"/>
      <c r="AG439" s="302"/>
      <c r="AH439" s="302"/>
      <c r="AI439" s="302"/>
      <c r="AJ439" s="302"/>
      <c r="AK439" s="302"/>
      <c r="AL439" s="302"/>
      <c r="AM439" s="314" t="s">
        <v>7771</v>
      </c>
      <c r="AN439" s="314" t="s">
        <v>7772</v>
      </c>
      <c r="AO439" s="302"/>
      <c r="AP439" s="302"/>
      <c r="AQ439" s="302" t="str">
        <f>IFERROR(__xludf.DUMMYFUNCTION("IF(IFERROR(VLOOKUP(A439, IMPORTRANGE(""https://docs.google.com/spreadsheets/d/1eazy315Oas8TkAoTsdzUl6gNf3VsnwZeSo-bRfkZzOs"", ""工作表1!A:B""), 2, FALSE), """") &lt;&gt; """", ""有縮圖"", ""無縮圖"")"),"有縮圖")</f>
        <v>有縮圖</v>
      </c>
      <c r="AR439" s="302"/>
    </row>
    <row r="440" hidden="1">
      <c r="A440" s="301" t="s">
        <v>1814</v>
      </c>
      <c r="B440" s="301" t="s">
        <v>7773</v>
      </c>
      <c r="C440" s="303" t="s">
        <v>2562</v>
      </c>
      <c r="D440" s="303" t="s">
        <v>7774</v>
      </c>
      <c r="E440" s="304"/>
      <c r="F440" s="305" t="s">
        <v>144</v>
      </c>
      <c r="G440" s="317" t="s">
        <v>7775</v>
      </c>
      <c r="H440" s="305" t="s">
        <v>34</v>
      </c>
      <c r="I440" s="305" t="s">
        <v>108</v>
      </c>
      <c r="J440" s="301" t="s">
        <v>7776</v>
      </c>
      <c r="K440" s="309"/>
      <c r="L440" s="310" t="b">
        <v>1</v>
      </c>
      <c r="M440" s="311" t="b">
        <v>1</v>
      </c>
      <c r="N440" s="311" t="b">
        <v>1</v>
      </c>
      <c r="O440" s="311" t="b">
        <v>1</v>
      </c>
      <c r="P440" s="302"/>
      <c r="Q440" s="309" t="str">
        <f t="array" ref="Q440">IFERROR(INDEX('印量調查區'!G:G, MATCH(A440, '印量調查區'!A:A, 0)), "")</f>
        <v/>
      </c>
      <c r="R440" s="313" t="s">
        <v>7777</v>
      </c>
      <c r="S440" s="302"/>
      <c r="T440" s="302"/>
      <c r="U440" s="302"/>
      <c r="V440" s="313" t="s">
        <v>7778</v>
      </c>
      <c r="W440" s="302"/>
      <c r="X440" s="302"/>
      <c r="Y440" s="313" t="s">
        <v>7779</v>
      </c>
      <c r="Z440" s="302"/>
      <c r="AA440" s="302"/>
      <c r="AB440" s="302"/>
      <c r="AC440" s="302"/>
      <c r="AD440" s="302"/>
      <c r="AE440" s="302"/>
      <c r="AF440" s="302"/>
      <c r="AG440" s="302"/>
      <c r="AH440" s="302"/>
      <c r="AI440" s="302"/>
      <c r="AJ440" s="302"/>
      <c r="AK440" s="302"/>
      <c r="AL440" s="302"/>
      <c r="AM440" s="314" t="s">
        <v>7780</v>
      </c>
      <c r="AN440" s="314" t="s">
        <v>7781</v>
      </c>
      <c r="AO440" s="302"/>
      <c r="AP440" s="302"/>
      <c r="AQ440" s="302" t="str">
        <f>IFERROR(__xludf.DUMMYFUNCTION("IF(IFERROR(VLOOKUP(A440, IMPORTRANGE(""https://docs.google.com/spreadsheets/d/1eazy315Oas8TkAoTsdzUl6gNf3VsnwZeSo-bRfkZzOs"", ""工作表1!A:B""), 2, FALSE), """") &lt;&gt; """", ""有縮圖"", ""無縮圖"")"),"有縮圖")</f>
        <v>有縮圖</v>
      </c>
      <c r="AR440" s="302"/>
    </row>
    <row r="441" hidden="1">
      <c r="A441" s="301" t="s">
        <v>7783</v>
      </c>
      <c r="B441" s="301" t="s">
        <v>7784</v>
      </c>
      <c r="C441" s="304"/>
      <c r="D441" s="303" t="s">
        <v>2603</v>
      </c>
      <c r="E441" s="303" t="s">
        <v>7785</v>
      </c>
      <c r="F441" s="305" t="s">
        <v>144</v>
      </c>
      <c r="G441" s="317" t="s">
        <v>7786</v>
      </c>
      <c r="H441" s="305" t="s">
        <v>2792</v>
      </c>
      <c r="I441" s="305" t="s">
        <v>108</v>
      </c>
      <c r="J441" s="301" t="s">
        <v>7787</v>
      </c>
      <c r="K441" s="309"/>
      <c r="L441" s="310" t="b">
        <v>1</v>
      </c>
      <c r="M441" s="311" t="b">
        <v>1</v>
      </c>
      <c r="N441" s="316" t="b">
        <v>0</v>
      </c>
      <c r="O441" s="311" t="b">
        <v>1</v>
      </c>
      <c r="P441" s="302"/>
      <c r="Q441" s="309" t="str">
        <f t="array" ref="Q441">IFERROR(INDEX('印量調查區'!G:G, MATCH(A441, '印量調查區'!A:A, 0)), "")</f>
        <v/>
      </c>
      <c r="R441" s="313" t="s">
        <v>7788</v>
      </c>
      <c r="S441" s="302"/>
      <c r="T441" s="302"/>
      <c r="U441" s="302"/>
      <c r="V441" s="313" t="s">
        <v>7789</v>
      </c>
      <c r="W441" s="302"/>
      <c r="X441" s="302"/>
      <c r="Y441" s="302"/>
      <c r="Z441" s="302"/>
      <c r="AA441" s="302"/>
      <c r="AB441" s="302"/>
      <c r="AC441" s="302"/>
      <c r="AD441" s="302"/>
      <c r="AE441" s="302"/>
      <c r="AF441" s="302"/>
      <c r="AG441" s="302"/>
      <c r="AH441" s="302"/>
      <c r="AI441" s="302"/>
      <c r="AJ441" s="302"/>
      <c r="AK441" s="302"/>
      <c r="AL441" s="302"/>
      <c r="AM441" s="302"/>
      <c r="AN441" s="314" t="s">
        <v>7790</v>
      </c>
      <c r="AO441" s="302"/>
      <c r="AP441" s="302"/>
      <c r="AQ441" s="302" t="str">
        <f>IFERROR(__xludf.DUMMYFUNCTION("IF(IFERROR(VLOOKUP(A441, IMPORTRANGE(""https://docs.google.com/spreadsheets/d/1eazy315Oas8TkAoTsdzUl6gNf3VsnwZeSo-bRfkZzOs"", ""工作表1!A:B""), 2, FALSE), """") &lt;&gt; """", ""有縮圖"", ""無縮圖"")"),"無縮圖")</f>
        <v>無縮圖</v>
      </c>
      <c r="AR441" s="302"/>
    </row>
    <row r="442" hidden="1">
      <c r="A442" s="301" t="s">
        <v>7792</v>
      </c>
      <c r="B442" s="302"/>
      <c r="C442" s="304"/>
      <c r="D442" s="303" t="s">
        <v>3351</v>
      </c>
      <c r="E442" s="303" t="s">
        <v>3351</v>
      </c>
      <c r="F442" s="305" t="s">
        <v>140</v>
      </c>
      <c r="G442" s="317" t="s">
        <v>7786</v>
      </c>
      <c r="H442" s="305" t="s">
        <v>47</v>
      </c>
      <c r="I442" s="305" t="s">
        <v>367</v>
      </c>
      <c r="J442" s="301" t="s">
        <v>7794</v>
      </c>
      <c r="K442" s="309"/>
      <c r="L442" s="310" t="b">
        <v>1</v>
      </c>
      <c r="M442" s="311" t="b">
        <v>1</v>
      </c>
      <c r="N442" s="311" t="b">
        <v>0</v>
      </c>
      <c r="O442" s="311" t="b">
        <v>1</v>
      </c>
      <c r="P442" s="313" t="s">
        <v>410</v>
      </c>
      <c r="Q442" s="309" t="str">
        <f t="array" ref="Q442">IFERROR(INDEX('印量調查區'!G:G, MATCH(A442, '印量調查區'!A:A, 0)), "")</f>
        <v/>
      </c>
      <c r="R442" s="302"/>
      <c r="S442" s="302"/>
      <c r="T442" s="302"/>
      <c r="U442" s="302"/>
      <c r="V442" s="314" t="s">
        <v>7795</v>
      </c>
      <c r="W442" s="302"/>
      <c r="X442" s="302"/>
      <c r="Y442" s="302"/>
      <c r="Z442" s="302"/>
      <c r="AA442" s="302"/>
      <c r="AB442" s="302"/>
      <c r="AC442" s="302"/>
      <c r="AD442" s="314" t="s">
        <v>7797</v>
      </c>
      <c r="AE442" s="302"/>
      <c r="AF442" s="302"/>
      <c r="AG442" s="302"/>
      <c r="AH442" s="302"/>
      <c r="AI442" s="302"/>
      <c r="AJ442" s="314" t="s">
        <v>7799</v>
      </c>
      <c r="AK442" s="302"/>
      <c r="AL442" s="302"/>
      <c r="AM442" s="314" t="s">
        <v>7802</v>
      </c>
      <c r="AN442" s="314" t="s">
        <v>7803</v>
      </c>
      <c r="AO442" s="302"/>
      <c r="AP442" s="302"/>
      <c r="AQ442" s="302" t="str">
        <f>IFERROR(__xludf.DUMMYFUNCTION("IF(IFERROR(VLOOKUP(A442, IMPORTRANGE(""https://docs.google.com/spreadsheets/d/1eazy315Oas8TkAoTsdzUl6gNf3VsnwZeSo-bRfkZzOs"", ""工作表1!A:B""), 2, FALSE), """") &lt;&gt; """", ""有縮圖"", ""無縮圖"")"),"無縮圖")</f>
        <v>無縮圖</v>
      </c>
      <c r="AR442" s="302"/>
    </row>
    <row r="443">
      <c r="A443" s="301" t="s">
        <v>1968</v>
      </c>
      <c r="B443" s="301" t="s">
        <v>7805</v>
      </c>
      <c r="C443" s="303" t="s">
        <v>7765</v>
      </c>
      <c r="D443" s="303" t="s">
        <v>7807</v>
      </c>
      <c r="E443" s="303" t="s">
        <v>7807</v>
      </c>
      <c r="F443" s="305" t="s">
        <v>144</v>
      </c>
      <c r="G443" s="317" t="s">
        <v>7808</v>
      </c>
      <c r="H443" s="305" t="s">
        <v>35</v>
      </c>
      <c r="I443" s="305" t="s">
        <v>108</v>
      </c>
      <c r="J443" s="301" t="s">
        <v>7809</v>
      </c>
      <c r="K443" s="309"/>
      <c r="L443" s="310" t="b">
        <v>1</v>
      </c>
      <c r="M443" s="311" t="b">
        <v>1</v>
      </c>
      <c r="N443" s="311" t="b">
        <v>1</v>
      </c>
      <c r="O443" s="311" t="b">
        <v>1</v>
      </c>
      <c r="P443" s="302"/>
      <c r="Q443" s="309" t="str">
        <f t="array" ref="Q443">IFERROR(INDEX('印量調查區'!G:G, MATCH(A443, '印量調查區'!A:A, 0)), "")</f>
        <v/>
      </c>
      <c r="R443" s="313" t="s">
        <v>7811</v>
      </c>
      <c r="S443" s="302"/>
      <c r="T443" s="302"/>
      <c r="U443" s="302"/>
      <c r="V443" s="313" t="s">
        <v>7812</v>
      </c>
      <c r="W443" s="302"/>
      <c r="X443" s="313" t="s">
        <v>7813</v>
      </c>
      <c r="Y443" s="313" t="s">
        <v>7814</v>
      </c>
      <c r="Z443" s="302"/>
      <c r="AA443" s="302"/>
      <c r="AB443" s="302"/>
      <c r="AC443" s="302"/>
      <c r="AD443" s="302"/>
      <c r="AE443" s="302"/>
      <c r="AF443" s="302"/>
      <c r="AG443" s="302"/>
      <c r="AH443" s="302"/>
      <c r="AI443" s="302"/>
      <c r="AJ443" s="313" t="s">
        <v>7815</v>
      </c>
      <c r="AK443" s="302"/>
      <c r="AL443" s="302"/>
      <c r="AM443" s="314" t="s">
        <v>7816</v>
      </c>
      <c r="AN443" s="314" t="s">
        <v>7817</v>
      </c>
      <c r="AO443" s="302"/>
      <c r="AP443" s="302"/>
      <c r="AQ443" s="302" t="str">
        <f>IFERROR(__xludf.DUMMYFUNCTION("IF(IFERROR(VLOOKUP(A443, IMPORTRANGE(""https://docs.google.com/spreadsheets/d/1eazy315Oas8TkAoTsdzUl6gNf3VsnwZeSo-bRfkZzOs"", ""工作表1!A:B""), 2, FALSE), """") &lt;&gt; """", ""有縮圖"", ""無縮圖"")"),"有縮圖")</f>
        <v>有縮圖</v>
      </c>
      <c r="AR443" s="314" t="s">
        <v>7819</v>
      </c>
    </row>
    <row r="444" hidden="1">
      <c r="A444" s="301" t="s">
        <v>7820</v>
      </c>
      <c r="B444" s="301" t="s">
        <v>7821</v>
      </c>
      <c r="C444" s="304"/>
      <c r="D444" s="304"/>
      <c r="E444" s="303" t="s">
        <v>2558</v>
      </c>
      <c r="F444" s="305" t="s">
        <v>144</v>
      </c>
      <c r="G444" s="317" t="s">
        <v>7822</v>
      </c>
      <c r="H444" s="302"/>
      <c r="I444" s="305" t="s">
        <v>108</v>
      </c>
      <c r="J444" s="301" t="s">
        <v>7823</v>
      </c>
      <c r="K444" s="309"/>
      <c r="L444" s="310" t="b">
        <v>1</v>
      </c>
      <c r="M444" s="311" t="b">
        <v>1</v>
      </c>
      <c r="N444" s="316" t="b">
        <v>0</v>
      </c>
      <c r="O444" s="311" t="b">
        <v>1</v>
      </c>
      <c r="P444" s="302"/>
      <c r="Q444" s="309" t="str">
        <f t="array" ref="Q444">IFERROR(INDEX('印量調查區'!G:G, MATCH(A444, '印量調查區'!A:A, 0)), "")</f>
        <v/>
      </c>
      <c r="R444" s="302"/>
      <c r="S444" s="302"/>
      <c r="T444" s="302"/>
      <c r="U444" s="302"/>
      <c r="V444" s="314" t="s">
        <v>7825</v>
      </c>
      <c r="W444" s="302"/>
      <c r="X444" s="302"/>
      <c r="Y444" s="302"/>
      <c r="Z444" s="302"/>
      <c r="AA444" s="302"/>
      <c r="AB444" s="302"/>
      <c r="AC444" s="302"/>
      <c r="AD444" s="302"/>
      <c r="AE444" s="302"/>
      <c r="AF444" s="302"/>
      <c r="AG444" s="302"/>
      <c r="AH444" s="302"/>
      <c r="AI444" s="302"/>
      <c r="AJ444" s="302"/>
      <c r="AK444" s="302"/>
      <c r="AL444" s="314" t="s">
        <v>7827</v>
      </c>
      <c r="AM444" s="302"/>
      <c r="AN444" s="314" t="s">
        <v>7828</v>
      </c>
      <c r="AO444" s="302"/>
      <c r="AP444" s="302"/>
      <c r="AQ444" s="302" t="str">
        <f>IFERROR(__xludf.DUMMYFUNCTION("IF(IFERROR(VLOOKUP(A444, IMPORTRANGE(""https://docs.google.com/spreadsheets/d/1eazy315Oas8TkAoTsdzUl6gNf3VsnwZeSo-bRfkZzOs"", ""工作表1!A:B""), 2, FALSE), """") &lt;&gt; """", ""有縮圖"", ""無縮圖"")"),"無縮圖")</f>
        <v>無縮圖</v>
      </c>
      <c r="AR444" s="302"/>
    </row>
    <row r="445" hidden="1">
      <c r="A445" s="301" t="s">
        <v>664</v>
      </c>
      <c r="B445" s="302"/>
      <c r="C445" s="304"/>
      <c r="D445" s="304"/>
      <c r="E445" s="303" t="s">
        <v>6841</v>
      </c>
      <c r="F445" s="305" t="s">
        <v>144</v>
      </c>
      <c r="G445" s="317" t="s">
        <v>7829</v>
      </c>
      <c r="H445" s="302"/>
      <c r="I445" s="305" t="s">
        <v>108</v>
      </c>
      <c r="J445" s="301" t="s">
        <v>7830</v>
      </c>
      <c r="K445" s="309"/>
      <c r="L445" s="310" t="b">
        <v>1</v>
      </c>
      <c r="M445" s="311" t="b">
        <v>1</v>
      </c>
      <c r="N445" s="316" t="b">
        <v>1</v>
      </c>
      <c r="O445" s="311" t="b">
        <v>1</v>
      </c>
      <c r="P445" s="302"/>
      <c r="Q445" s="309" t="str">
        <f t="array" ref="Q445">IFERROR(INDEX('印量調查區'!G:G, MATCH(A445, '印量調查區'!A:A, 0)), "")</f>
        <v/>
      </c>
      <c r="R445" s="313" t="s">
        <v>7832</v>
      </c>
      <c r="S445" s="302"/>
      <c r="T445" s="302"/>
      <c r="U445" s="302"/>
      <c r="V445" s="313" t="s">
        <v>7833</v>
      </c>
      <c r="W445" s="302"/>
      <c r="X445" s="302"/>
      <c r="Y445" s="313" t="s">
        <v>7834</v>
      </c>
      <c r="Z445" s="302"/>
      <c r="AA445" s="302"/>
      <c r="AB445" s="302"/>
      <c r="AC445" s="302"/>
      <c r="AD445" s="313" t="s">
        <v>7835</v>
      </c>
      <c r="AE445" s="302"/>
      <c r="AF445" s="302"/>
      <c r="AG445" s="302"/>
      <c r="AH445" s="302"/>
      <c r="AI445" s="302"/>
      <c r="AJ445" s="302"/>
      <c r="AK445" s="313" t="s">
        <v>7837</v>
      </c>
      <c r="AL445" s="302"/>
      <c r="AM445" s="302"/>
      <c r="AN445" s="314" t="s">
        <v>7838</v>
      </c>
      <c r="AO445" s="302"/>
      <c r="AP445" s="302"/>
      <c r="AQ445" s="302" t="str">
        <f>IFERROR(__xludf.DUMMYFUNCTION("IF(IFERROR(VLOOKUP(A445, IMPORTRANGE(""https://docs.google.com/spreadsheets/d/1eazy315Oas8TkAoTsdzUl6gNf3VsnwZeSo-bRfkZzOs"", ""工作表1!A:B""), 2, FALSE), """") &lt;&gt; """", ""有縮圖"", ""無縮圖"")"),"有縮圖")</f>
        <v>有縮圖</v>
      </c>
      <c r="AR445" s="302"/>
    </row>
    <row r="446" hidden="1">
      <c r="A446" s="301" t="s">
        <v>7840</v>
      </c>
      <c r="B446" s="302"/>
      <c r="C446" s="303" t="s">
        <v>2693</v>
      </c>
      <c r="D446" s="304"/>
      <c r="E446" s="304"/>
      <c r="F446" s="305" t="s">
        <v>140</v>
      </c>
      <c r="G446" s="317" t="s">
        <v>7841</v>
      </c>
      <c r="H446" s="305" t="s">
        <v>47</v>
      </c>
      <c r="I446" s="305" t="s">
        <v>108</v>
      </c>
      <c r="J446" s="301" t="s">
        <v>7843</v>
      </c>
      <c r="K446" s="309"/>
      <c r="L446" s="310" t="b">
        <v>1</v>
      </c>
      <c r="M446" s="311" t="b">
        <v>1</v>
      </c>
      <c r="N446" s="311" t="b">
        <v>1</v>
      </c>
      <c r="O446" s="311" t="b">
        <v>1</v>
      </c>
      <c r="P446" s="302"/>
      <c r="Q446" s="309" t="str">
        <f t="array" ref="Q446">IFERROR(INDEX('印量調查區'!G:G, MATCH(A446, '印量調查區'!A:A, 0)), "")</f>
        <v/>
      </c>
      <c r="R446" s="313" t="s">
        <v>7844</v>
      </c>
      <c r="S446" s="313" t="s">
        <v>7845</v>
      </c>
      <c r="T446" s="302"/>
      <c r="U446" s="302"/>
      <c r="V446" s="302"/>
      <c r="W446" s="302"/>
      <c r="X446" s="302"/>
      <c r="Y446" s="302"/>
      <c r="Z446" s="302"/>
      <c r="AA446" s="302"/>
      <c r="AB446" s="302"/>
      <c r="AC446" s="302"/>
      <c r="AD446" s="313" t="s">
        <v>7846</v>
      </c>
      <c r="AE446" s="302"/>
      <c r="AF446" s="302"/>
      <c r="AG446" s="302"/>
      <c r="AH446" s="302"/>
      <c r="AI446" s="302"/>
      <c r="AJ446" s="313" t="s">
        <v>7847</v>
      </c>
      <c r="AK446" s="313" t="s">
        <v>7848</v>
      </c>
      <c r="AL446" s="302"/>
      <c r="AM446" s="314" t="s">
        <v>7850</v>
      </c>
      <c r="AN446" s="314" t="s">
        <v>7852</v>
      </c>
      <c r="AO446" s="302"/>
      <c r="AP446" s="302"/>
      <c r="AQ446" s="302" t="str">
        <f>IFERROR(__xludf.DUMMYFUNCTION("IF(IFERROR(VLOOKUP(A446, IMPORTRANGE(""https://docs.google.com/spreadsheets/d/1eazy315Oas8TkAoTsdzUl6gNf3VsnwZeSo-bRfkZzOs"", ""工作表1!A:B""), 2, FALSE), """") &lt;&gt; """", ""有縮圖"", ""無縮圖"")"),"無縮圖")</f>
        <v>無縮圖</v>
      </c>
      <c r="AR446" s="302"/>
    </row>
    <row r="447" hidden="1">
      <c r="A447" s="301" t="s">
        <v>1229</v>
      </c>
      <c r="B447" s="301" t="s">
        <v>4118</v>
      </c>
      <c r="C447" s="303" t="s">
        <v>2608</v>
      </c>
      <c r="D447" s="304"/>
      <c r="E447" s="304"/>
      <c r="F447" s="305" t="s">
        <v>144</v>
      </c>
      <c r="G447" s="317" t="s">
        <v>7855</v>
      </c>
      <c r="H447" s="302"/>
      <c r="I447" s="305" t="s">
        <v>367</v>
      </c>
      <c r="J447" s="301" t="s">
        <v>7856</v>
      </c>
      <c r="K447" s="309"/>
      <c r="L447" s="310" t="b">
        <v>1</v>
      </c>
      <c r="M447" s="311" t="b">
        <v>1</v>
      </c>
      <c r="N447" s="316" t="b">
        <v>0</v>
      </c>
      <c r="O447" s="311" t="b">
        <v>1</v>
      </c>
      <c r="P447" s="302"/>
      <c r="Q447" s="309" t="str">
        <f t="array" ref="Q447">IFERROR(INDEX('印量調查區'!G:G, MATCH(A447, '印量調查區'!A:A, 0)), "")</f>
        <v/>
      </c>
      <c r="R447" s="313" t="s">
        <v>4122</v>
      </c>
      <c r="S447" s="302"/>
      <c r="T447" s="302"/>
      <c r="U447" s="302"/>
      <c r="V447" s="313" t="s">
        <v>4125</v>
      </c>
      <c r="W447" s="302"/>
      <c r="X447" s="302"/>
      <c r="Y447" s="302"/>
      <c r="Z447" s="302"/>
      <c r="AA447" s="302"/>
      <c r="AB447" s="302"/>
      <c r="AC447" s="302"/>
      <c r="AD447" s="302"/>
      <c r="AE447" s="302"/>
      <c r="AF447" s="302"/>
      <c r="AG447" s="302"/>
      <c r="AH447" s="302"/>
      <c r="AI447" s="302"/>
      <c r="AJ447" s="302"/>
      <c r="AK447" s="302"/>
      <c r="AL447" s="302"/>
      <c r="AM447" s="302"/>
      <c r="AN447" s="314" t="s">
        <v>7859</v>
      </c>
      <c r="AO447" s="302"/>
      <c r="AP447" s="302"/>
      <c r="AQ447" s="302" t="str">
        <f>IFERROR(__xludf.DUMMYFUNCTION("IF(IFERROR(VLOOKUP(A447, IMPORTRANGE(""https://docs.google.com/spreadsheets/d/1eazy315Oas8TkAoTsdzUl6gNf3VsnwZeSo-bRfkZzOs"", ""工作表1!A:B""), 2, FALSE), """") &lt;&gt; """", ""有縮圖"", ""無縮圖"")"),"有縮圖")</f>
        <v>有縮圖</v>
      </c>
      <c r="AR447" s="302"/>
    </row>
    <row r="448" hidden="1">
      <c r="A448" s="301" t="s">
        <v>1275</v>
      </c>
      <c r="B448" s="302"/>
      <c r="C448" s="304"/>
      <c r="D448" s="303" t="s">
        <v>2419</v>
      </c>
      <c r="E448" s="303" t="s">
        <v>2419</v>
      </c>
      <c r="F448" s="305" t="s">
        <v>144</v>
      </c>
      <c r="G448" s="110" t="str">
        <f>G420</f>
        <v>蔚藍檔案 / Blue Archive / ブルーアーカイブ、杏仁咪魯、Vtuber、原神 / Genshin Impact
</v>
      </c>
      <c r="H448" s="305" t="s">
        <v>34</v>
      </c>
      <c r="I448" s="305" t="s">
        <v>108</v>
      </c>
      <c r="J448" s="110" t="str">
        <f>J420</f>
        <v>💠小春套組 680元 (同人誌+立牌+貼紙+資料夾+小卡)
💠同人誌新刊 450元
💠壓克力立牌
💠珠光貼紙
💠資料夾
💠拍立得小卡
💠壓克力立牌 500元
💠妃姬掛軸 600元</v>
      </c>
      <c r="K448" s="367" t="s">
        <v>7861</v>
      </c>
      <c r="L448" s="310" t="b">
        <v>1</v>
      </c>
      <c r="M448" s="311" t="b">
        <v>1</v>
      </c>
      <c r="N448" s="311" t="b">
        <v>0</v>
      </c>
      <c r="O448" s="311" t="b">
        <v>1</v>
      </c>
      <c r="P448" s="302"/>
      <c r="Q448" s="309" t="str">
        <f t="array" ref="Q448">IFERROR(INDEX('印量調查區'!G:G, MATCH(A448, '印量調查區'!A:A, 0)), "")</f>
        <v/>
      </c>
      <c r="R448" s="313" t="s">
        <v>4743</v>
      </c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  <c r="AC448" s="302"/>
      <c r="AD448" s="302"/>
      <c r="AE448" s="302"/>
      <c r="AF448" s="302"/>
      <c r="AG448" s="302"/>
      <c r="AH448" s="302"/>
      <c r="AI448" s="302"/>
      <c r="AJ448" s="313" t="s">
        <v>4746</v>
      </c>
      <c r="AK448" s="302"/>
      <c r="AL448" s="302"/>
      <c r="AM448" s="348" t="str">
        <f t="shared" ref="AM448:AO448" si="5">AM420</f>
        <v>https://www.facebook.com/permalink.php?story_fbid=pfbid02prBBj5QG9gJdrtSaf19BoMDPKNunGRqSL71DVBxFwqCXXzuq24x6sATHcgpqXeeHl&amp;id=61557875583240</v>
      </c>
      <c r="AN448" s="314" t="str">
        <f t="shared" si="5"/>
        <v>https://www.facebook.com/permalink.php?story_fbid=pfbid02PDQWktkKEMsAtWNxEcHwC6V2yWAQDHdC7URUMNempgqy7bWBi2KB1Usffbvt1z1Nl&amp;id=61557875583240</v>
      </c>
      <c r="AO448" s="302" t="str">
        <f t="shared" si="5"/>
        <v/>
      </c>
      <c r="AP448" s="302"/>
      <c r="AQ448" s="302" t="str">
        <f>IFERROR(__xludf.DUMMYFUNCTION("IF(IFERROR(VLOOKUP(A448, IMPORTRANGE(""https://docs.google.com/spreadsheets/d/1eazy315Oas8TkAoTsdzUl6gNf3VsnwZeSo-bRfkZzOs"", ""工作表1!A:B""), 2, FALSE), """") &lt;&gt; """", ""有縮圖"", ""無縮圖"")"),"有縮圖")</f>
        <v>有縮圖</v>
      </c>
      <c r="AR448" s="302"/>
    </row>
    <row r="449" hidden="1">
      <c r="A449" s="301" t="s">
        <v>678</v>
      </c>
      <c r="B449" s="301" t="s">
        <v>678</v>
      </c>
      <c r="C449" s="303" t="s">
        <v>2376</v>
      </c>
      <c r="D449" s="304"/>
      <c r="E449" s="304"/>
      <c r="F449" s="305" t="s">
        <v>144</v>
      </c>
      <c r="G449" s="110" t="s">
        <v>7865</v>
      </c>
      <c r="H449" s="305" t="s">
        <v>34</v>
      </c>
      <c r="I449" s="305" t="s">
        <v>108</v>
      </c>
      <c r="J449" s="368" t="s">
        <v>7866</v>
      </c>
      <c r="K449" s="309"/>
      <c r="L449" s="310" t="b">
        <v>1</v>
      </c>
      <c r="M449" s="311" t="b">
        <v>1</v>
      </c>
      <c r="N449" s="311" t="b">
        <v>1</v>
      </c>
      <c r="O449" s="311" t="b">
        <v>1</v>
      </c>
      <c r="P449" s="302"/>
      <c r="Q449" s="309" t="str">
        <f t="array" ref="Q449">IFERROR(INDEX('印量調查區'!G:G, MATCH(A449, '印量調查區'!A:A, 0)), "")</f>
        <v/>
      </c>
      <c r="R449" s="313" t="s">
        <v>7868</v>
      </c>
      <c r="S449" s="302"/>
      <c r="T449" s="302"/>
      <c r="U449" s="302"/>
      <c r="V449" s="313" t="s">
        <v>7869</v>
      </c>
      <c r="W449" s="302"/>
      <c r="X449" s="302"/>
      <c r="Y449" s="302"/>
      <c r="Z449" s="302"/>
      <c r="AA449" s="302"/>
      <c r="AB449" s="302"/>
      <c r="AC449" s="302"/>
      <c r="AD449" s="302"/>
      <c r="AE449" s="302"/>
      <c r="AF449" s="302"/>
      <c r="AG449" s="302"/>
      <c r="AH449" s="302"/>
      <c r="AI449" s="302"/>
      <c r="AJ449" s="302"/>
      <c r="AK449" s="302"/>
      <c r="AL449" s="302"/>
      <c r="AM449" s="314" t="s">
        <v>7871</v>
      </c>
      <c r="AN449" s="314" t="s">
        <v>7872</v>
      </c>
      <c r="AO449" s="324" t="s">
        <v>7873</v>
      </c>
      <c r="AP449" s="302"/>
      <c r="AQ449" s="302" t="str">
        <f>IFERROR(__xludf.DUMMYFUNCTION("IF(IFERROR(VLOOKUP(A449, IMPORTRANGE(""https://docs.google.com/spreadsheets/d/1eazy315Oas8TkAoTsdzUl6gNf3VsnwZeSo-bRfkZzOs"", ""工作表1!A:B""), 2, FALSE), """") &lt;&gt; """", ""有縮圖"", ""無縮圖"")"),"有縮圖")</f>
        <v>有縮圖</v>
      </c>
      <c r="AR449" s="302"/>
    </row>
    <row r="450" hidden="1">
      <c r="A450" s="301" t="s">
        <v>1326</v>
      </c>
      <c r="B450" s="302"/>
      <c r="C450" s="303" t="s">
        <v>2509</v>
      </c>
      <c r="D450" s="303" t="s">
        <v>3202</v>
      </c>
      <c r="E450" s="304"/>
      <c r="F450" s="305" t="s">
        <v>229</v>
      </c>
      <c r="G450" s="317" t="s">
        <v>7874</v>
      </c>
      <c r="H450" s="305" t="s">
        <v>7875</v>
      </c>
      <c r="I450" s="305" t="s">
        <v>367</v>
      </c>
      <c r="J450" s="301" t="s">
        <v>7876</v>
      </c>
      <c r="K450" s="309"/>
      <c r="L450" s="310" t="b">
        <v>1</v>
      </c>
      <c r="M450" s="311" t="b">
        <v>1</v>
      </c>
      <c r="N450" s="316" t="b">
        <v>0</v>
      </c>
      <c r="O450" s="311" t="b">
        <v>1</v>
      </c>
      <c r="P450" s="302"/>
      <c r="Q450" s="309" t="str">
        <f t="array" ref="Q450">IFERROR(INDEX('印量調查區'!G:G, MATCH(A450, '印量調查區'!A:A, 0)), "")</f>
        <v/>
      </c>
      <c r="R450" s="313" t="s">
        <v>5292</v>
      </c>
      <c r="S450" s="302"/>
      <c r="T450" s="302"/>
      <c r="U450" s="302"/>
      <c r="V450" s="313" t="s">
        <v>5294</v>
      </c>
      <c r="W450" s="302"/>
      <c r="X450" s="313" t="s">
        <v>5295</v>
      </c>
      <c r="Y450" s="302"/>
      <c r="Z450" s="302"/>
      <c r="AA450" s="302"/>
      <c r="AB450" s="302"/>
      <c r="AC450" s="302"/>
      <c r="AD450" s="302"/>
      <c r="AE450" s="302"/>
      <c r="AF450" s="302"/>
      <c r="AG450" s="302"/>
      <c r="AH450" s="302"/>
      <c r="AI450" s="302"/>
      <c r="AJ450" s="302"/>
      <c r="AK450" s="302"/>
      <c r="AL450" s="302"/>
      <c r="AM450" s="302"/>
      <c r="AN450" s="314" t="s">
        <v>7877</v>
      </c>
      <c r="AO450" s="302"/>
      <c r="AP450" s="302"/>
      <c r="AQ450" s="302" t="str">
        <f>IFERROR(__xludf.DUMMYFUNCTION("IF(IFERROR(VLOOKUP(A450, IMPORTRANGE(""https://docs.google.com/spreadsheets/d/1eazy315Oas8TkAoTsdzUl6gNf3VsnwZeSo-bRfkZzOs"", ""工作表1!A:B""), 2, FALSE), """") &lt;&gt; """", ""有縮圖"", ""無縮圖"")"),"無縮圖")</f>
        <v>無縮圖</v>
      </c>
      <c r="AR450" s="302"/>
    </row>
    <row r="451" hidden="1">
      <c r="A451" s="301" t="s">
        <v>355</v>
      </c>
      <c r="B451" s="302"/>
      <c r="C451" s="303" t="s">
        <v>7878</v>
      </c>
      <c r="D451" s="303" t="s">
        <v>7879</v>
      </c>
      <c r="E451" s="303" t="s">
        <v>7880</v>
      </c>
      <c r="F451" s="305" t="s">
        <v>144</v>
      </c>
      <c r="G451" s="317" t="s">
        <v>7881</v>
      </c>
      <c r="H451" s="305" t="s">
        <v>34</v>
      </c>
      <c r="I451" s="305" t="s">
        <v>108</v>
      </c>
      <c r="J451" s="301" t="s">
        <v>7882</v>
      </c>
      <c r="K451" s="309"/>
      <c r="L451" s="310" t="b">
        <v>1</v>
      </c>
      <c r="M451" s="311" t="b">
        <v>1</v>
      </c>
      <c r="N451" s="316" t="b">
        <v>0</v>
      </c>
      <c r="O451" s="311" t="b">
        <v>1</v>
      </c>
      <c r="P451" s="302"/>
      <c r="Q451" s="309" t="str">
        <f t="array" ref="Q451">IFERROR(INDEX('印量調查區'!G:G, MATCH(A451, '印量調查區'!A:A, 0)), "")</f>
        <v/>
      </c>
      <c r="R451" s="313" t="s">
        <v>357</v>
      </c>
      <c r="S451" s="312" t="s">
        <v>358</v>
      </c>
      <c r="T451" s="302"/>
      <c r="U451" s="302"/>
      <c r="V451" s="313" t="s">
        <v>359</v>
      </c>
      <c r="W451" s="302"/>
      <c r="X451" s="313" t="s">
        <v>360</v>
      </c>
      <c r="Y451" s="313" t="s">
        <v>361</v>
      </c>
      <c r="Z451" s="302"/>
      <c r="AA451" s="302"/>
      <c r="AB451" s="302"/>
      <c r="AC451" s="302"/>
      <c r="AD451" s="302"/>
      <c r="AE451" s="302"/>
      <c r="AF451" s="302"/>
      <c r="AG451" s="302"/>
      <c r="AH451" s="302"/>
      <c r="AI451" s="302"/>
      <c r="AJ451" s="302"/>
      <c r="AK451" s="302"/>
      <c r="AL451" s="302"/>
      <c r="AM451" s="302"/>
      <c r="AN451" s="314" t="s">
        <v>7883</v>
      </c>
      <c r="AO451" s="302"/>
      <c r="AP451" s="302"/>
      <c r="AQ451" s="302" t="str">
        <f>IFERROR(__xludf.DUMMYFUNCTION("IF(IFERROR(VLOOKUP(A451, IMPORTRANGE(""https://docs.google.com/spreadsheets/d/1eazy315Oas8TkAoTsdzUl6gNf3VsnwZeSo-bRfkZzOs"", ""工作表1!A:B""), 2, FALSE), """") &lt;&gt; """", ""有縮圖"", ""無縮圖"")"),"有縮圖")</f>
        <v>有縮圖</v>
      </c>
      <c r="AR451" s="302"/>
    </row>
    <row r="452" hidden="1">
      <c r="A452" s="301" t="s">
        <v>628</v>
      </c>
      <c r="B452" s="301" t="s">
        <v>7884</v>
      </c>
      <c r="C452" s="303" t="s">
        <v>2691</v>
      </c>
      <c r="D452" s="303" t="s">
        <v>2691</v>
      </c>
      <c r="E452" s="304"/>
      <c r="F452" s="305" t="s">
        <v>144</v>
      </c>
      <c r="G452" s="317" t="s">
        <v>7885</v>
      </c>
      <c r="H452" s="305" t="s">
        <v>7468</v>
      </c>
      <c r="I452" s="305" t="s">
        <v>367</v>
      </c>
      <c r="J452" s="301" t="s">
        <v>7886</v>
      </c>
      <c r="K452" s="309"/>
      <c r="L452" s="310" t="b">
        <v>1</v>
      </c>
      <c r="M452" s="311" t="b">
        <v>1</v>
      </c>
      <c r="N452" s="311" t="b">
        <v>1</v>
      </c>
      <c r="O452" s="311" t="b">
        <v>1</v>
      </c>
      <c r="P452" s="302"/>
      <c r="Q452" s="309" t="str">
        <f t="array" ref="Q452">IFERROR(INDEX('印量調查區'!G:G, MATCH(A452, '印量調查區'!A:A, 0)), "")</f>
        <v/>
      </c>
      <c r="R452" s="313" t="s">
        <v>7887</v>
      </c>
      <c r="S452" s="302"/>
      <c r="T452" s="313" t="s">
        <v>7888</v>
      </c>
      <c r="U452" s="302"/>
      <c r="V452" s="313" t="s">
        <v>7889</v>
      </c>
      <c r="W452" s="302"/>
      <c r="X452" s="302"/>
      <c r="Y452" s="313" t="s">
        <v>7890</v>
      </c>
      <c r="Z452" s="302"/>
      <c r="AA452" s="302"/>
      <c r="AB452" s="302"/>
      <c r="AC452" s="302"/>
      <c r="AD452" s="302"/>
      <c r="AE452" s="302"/>
      <c r="AF452" s="302"/>
      <c r="AG452" s="302"/>
      <c r="AH452" s="302"/>
      <c r="AI452" s="313" t="s">
        <v>7891</v>
      </c>
      <c r="AJ452" s="302"/>
      <c r="AK452" s="302"/>
      <c r="AL452" s="302"/>
      <c r="AM452" s="314" t="s">
        <v>7892</v>
      </c>
      <c r="AN452" s="314" t="s">
        <v>7893</v>
      </c>
      <c r="AO452" s="302"/>
      <c r="AP452" s="302"/>
      <c r="AQ452" s="302" t="str">
        <f>IFERROR(__xludf.DUMMYFUNCTION("IF(IFERROR(VLOOKUP(A452, IMPORTRANGE(""https://docs.google.com/spreadsheets/d/1eazy315Oas8TkAoTsdzUl6gNf3VsnwZeSo-bRfkZzOs"", ""工作表1!A:B""), 2, FALSE), """") &lt;&gt; """", ""有縮圖"", ""無縮圖"")"),"有縮圖")</f>
        <v>有縮圖</v>
      </c>
      <c r="AR452" s="302"/>
    </row>
    <row r="453" hidden="1">
      <c r="A453" s="301" t="s">
        <v>1286</v>
      </c>
      <c r="B453" s="301" t="s">
        <v>4862</v>
      </c>
      <c r="C453" s="303" t="s">
        <v>3215</v>
      </c>
      <c r="D453" s="304"/>
      <c r="E453" s="303" t="s">
        <v>7774</v>
      </c>
      <c r="F453" s="305" t="s">
        <v>144</v>
      </c>
      <c r="G453" s="317" t="s">
        <v>7894</v>
      </c>
      <c r="H453" s="305" t="s">
        <v>2551</v>
      </c>
      <c r="I453" s="305" t="s">
        <v>367</v>
      </c>
      <c r="J453" s="301" t="s">
        <v>7895</v>
      </c>
      <c r="K453" s="309"/>
      <c r="L453" s="310" t="b">
        <v>1</v>
      </c>
      <c r="M453" s="311" t="b">
        <v>1</v>
      </c>
      <c r="N453" s="316" t="b">
        <v>0</v>
      </c>
      <c r="O453" s="311" t="b">
        <v>0</v>
      </c>
      <c r="P453" s="302"/>
      <c r="Q453" s="309" t="str">
        <f t="array" ref="Q453">IFERROR(INDEX('印量調查區'!G:G, MATCH(A453, '印量調查區'!A:A, 0)), "")</f>
        <v/>
      </c>
      <c r="R453" s="313" t="s">
        <v>4867</v>
      </c>
      <c r="S453" s="302"/>
      <c r="T453" s="302"/>
      <c r="U453" s="302"/>
      <c r="V453" s="313" t="s">
        <v>4869</v>
      </c>
      <c r="W453" s="302"/>
      <c r="X453" s="302"/>
      <c r="Y453" s="302"/>
      <c r="Z453" s="302"/>
      <c r="AA453" s="302"/>
      <c r="AB453" s="302"/>
      <c r="AC453" s="302"/>
      <c r="AD453" s="302"/>
      <c r="AE453" s="302"/>
      <c r="AF453" s="302"/>
      <c r="AG453" s="302"/>
      <c r="AH453" s="302"/>
      <c r="AI453" s="302"/>
      <c r="AJ453" s="302"/>
      <c r="AK453" s="302"/>
      <c r="AL453" s="302"/>
      <c r="AM453" s="302"/>
      <c r="AN453" s="314" t="s">
        <v>7898</v>
      </c>
      <c r="AO453" s="302"/>
      <c r="AP453" s="302"/>
      <c r="AQ453" s="302" t="str">
        <f>IFERROR(__xludf.DUMMYFUNCTION("IF(IFERROR(VLOOKUP(A453, IMPORTRANGE(""https://docs.google.com/spreadsheets/d/1eazy315Oas8TkAoTsdzUl6gNf3VsnwZeSo-bRfkZzOs"", ""工作表1!A:B""), 2, FALSE), """") &lt;&gt; """", ""有縮圖"", ""無縮圖"")"),"有縮圖")</f>
        <v>有縮圖</v>
      </c>
      <c r="AR453" s="302"/>
    </row>
    <row r="454" hidden="1">
      <c r="A454" s="343" t="s">
        <v>1647</v>
      </c>
      <c r="B454" s="302"/>
      <c r="C454" s="303" t="s">
        <v>7899</v>
      </c>
      <c r="D454" s="303" t="s">
        <v>7900</v>
      </c>
      <c r="E454" s="304" t="s">
        <v>7901</v>
      </c>
      <c r="F454" s="305" t="s">
        <v>144</v>
      </c>
      <c r="G454" s="110" t="s">
        <v>7894</v>
      </c>
      <c r="H454" s="305" t="s">
        <v>34</v>
      </c>
      <c r="I454" s="305" t="s">
        <v>108</v>
      </c>
      <c r="J454" s="301" t="s">
        <v>7903</v>
      </c>
      <c r="K454" s="309"/>
      <c r="L454" s="310" t="b">
        <v>1</v>
      </c>
      <c r="M454" s="311" t="b">
        <v>1</v>
      </c>
      <c r="N454" s="316" t="b">
        <v>0</v>
      </c>
      <c r="O454" s="311" t="b">
        <v>1</v>
      </c>
      <c r="P454" s="302"/>
      <c r="Q454" s="309" t="str">
        <f t="array" ref="Q454">IFERROR(INDEX('印量調查區'!G:G, MATCH(A454, '印量調查區'!A:A, 0)), "")</f>
        <v/>
      </c>
      <c r="R454" s="319" t="s">
        <v>7904</v>
      </c>
      <c r="S454" s="304"/>
      <c r="T454" s="304"/>
      <c r="U454" s="304"/>
      <c r="V454" s="319" t="s">
        <v>7905</v>
      </c>
      <c r="W454" s="304"/>
      <c r="X454" s="304"/>
      <c r="Y454" s="319" t="s">
        <v>7906</v>
      </c>
      <c r="Z454" s="304"/>
      <c r="AA454" s="304"/>
      <c r="AB454" s="304"/>
      <c r="AC454" s="304"/>
      <c r="AD454" s="304"/>
      <c r="AE454" s="304"/>
      <c r="AF454" s="304"/>
      <c r="AG454" s="304"/>
      <c r="AH454" s="304"/>
      <c r="AI454" s="304"/>
      <c r="AJ454" s="304"/>
      <c r="AK454" s="304"/>
      <c r="AL454" s="304"/>
      <c r="AM454" s="302"/>
      <c r="AN454" s="314" t="s">
        <v>7907</v>
      </c>
      <c r="AO454" s="324" t="s">
        <v>7908</v>
      </c>
      <c r="AP454" s="302"/>
      <c r="AQ454" s="302" t="str">
        <f>IFERROR(__xludf.DUMMYFUNCTION("IF(IFERROR(VLOOKUP(A454, IMPORTRANGE(""https://docs.google.com/spreadsheets/d/1eazy315Oas8TkAoTsdzUl6gNf3VsnwZeSo-bRfkZzOs"", ""工作表1!A:B""), 2, FALSE), """") &lt;&gt; """", ""有縮圖"", ""無縮圖"")"),"無縮圖")</f>
        <v>無縮圖</v>
      </c>
      <c r="AR454" s="302"/>
    </row>
    <row r="455" hidden="1">
      <c r="A455" s="301" t="s">
        <v>7910</v>
      </c>
      <c r="B455" s="301" t="s">
        <v>5047</v>
      </c>
      <c r="C455" s="303" t="s">
        <v>6261</v>
      </c>
      <c r="D455" s="304"/>
      <c r="E455" s="303" t="s">
        <v>7189</v>
      </c>
      <c r="F455" s="305" t="s">
        <v>144</v>
      </c>
      <c r="G455" s="317" t="s">
        <v>7894</v>
      </c>
      <c r="H455" s="305" t="s">
        <v>34</v>
      </c>
      <c r="I455" s="305" t="s">
        <v>108</v>
      </c>
      <c r="J455" s="301" t="s">
        <v>7911</v>
      </c>
      <c r="K455" s="309"/>
      <c r="L455" s="310" t="b">
        <v>1</v>
      </c>
      <c r="M455" s="311" t="b">
        <v>1</v>
      </c>
      <c r="N455" s="311" t="b">
        <v>0</v>
      </c>
      <c r="O455" s="311" t="b">
        <v>1</v>
      </c>
      <c r="P455" s="302"/>
      <c r="Q455" s="309" t="str">
        <f t="array" ref="Q455">IFERROR(INDEX('印量調查區'!G:G, MATCH(A455, '印量調查區'!A:A, 0)), "")</f>
        <v/>
      </c>
      <c r="R455" s="314" t="s">
        <v>7914</v>
      </c>
      <c r="S455" s="302"/>
      <c r="T455" s="302"/>
      <c r="U455" s="302"/>
      <c r="V455" s="302"/>
      <c r="W455" s="302"/>
      <c r="X455" s="314" t="s">
        <v>7915</v>
      </c>
      <c r="Y455" s="302"/>
      <c r="Z455" s="302"/>
      <c r="AA455" s="302"/>
      <c r="AB455" s="302"/>
      <c r="AC455" s="302"/>
      <c r="AD455" s="302"/>
      <c r="AE455" s="302"/>
      <c r="AF455" s="302"/>
      <c r="AG455" s="302"/>
      <c r="AH455" s="302"/>
      <c r="AI455" s="302"/>
      <c r="AJ455" s="302"/>
      <c r="AK455" s="302"/>
      <c r="AL455" s="302"/>
      <c r="AM455" s="314" t="s">
        <v>7916</v>
      </c>
      <c r="AN455" s="314" t="s">
        <v>7917</v>
      </c>
      <c r="AO455" s="324" t="s">
        <v>7919</v>
      </c>
      <c r="AP455" s="302"/>
      <c r="AQ455" s="302" t="str">
        <f>IFERROR(__xludf.DUMMYFUNCTION("IF(IFERROR(VLOOKUP(A455, IMPORTRANGE(""https://docs.google.com/spreadsheets/d/1eazy315Oas8TkAoTsdzUl6gNf3VsnwZeSo-bRfkZzOs"", ""工作表1!A:B""), 2, FALSE), """") &lt;&gt; """", ""有縮圖"", ""無縮圖"")"),"有縮圖")</f>
        <v>有縮圖</v>
      </c>
      <c r="AR455" s="302"/>
    </row>
    <row r="456" hidden="1">
      <c r="A456" s="301" t="s">
        <v>7920</v>
      </c>
      <c r="B456" s="301" t="s">
        <v>7921</v>
      </c>
      <c r="C456" s="304"/>
      <c r="D456" s="304"/>
      <c r="E456" s="303" t="s">
        <v>3188</v>
      </c>
      <c r="F456" s="305" t="s">
        <v>305</v>
      </c>
      <c r="G456" s="317" t="s">
        <v>7922</v>
      </c>
      <c r="H456" s="302"/>
      <c r="I456" s="305" t="s">
        <v>108</v>
      </c>
      <c r="J456" s="302"/>
      <c r="K456" s="309"/>
      <c r="L456" s="310" t="b">
        <v>1</v>
      </c>
      <c r="M456" s="311" t="b">
        <v>1</v>
      </c>
      <c r="N456" s="316" t="b">
        <v>0</v>
      </c>
      <c r="O456" s="316" t="b">
        <v>0</v>
      </c>
      <c r="P456" s="302"/>
      <c r="Q456" s="309" t="str">
        <f t="array" ref="Q456">IFERROR(INDEX('印量調查區'!G:G, MATCH(A456, '印量調查區'!A:A, 0)), "")</f>
        <v/>
      </c>
      <c r="R456" s="302"/>
      <c r="S456" s="302"/>
      <c r="T456" s="302"/>
      <c r="U456" s="302"/>
      <c r="V456" s="313" t="s">
        <v>7926</v>
      </c>
      <c r="W456" s="302"/>
      <c r="X456" s="302"/>
      <c r="Y456" s="313" t="s">
        <v>7927</v>
      </c>
      <c r="Z456" s="302"/>
      <c r="AA456" s="302"/>
      <c r="AB456" s="302"/>
      <c r="AC456" s="313" t="s">
        <v>7929</v>
      </c>
      <c r="AD456" s="302"/>
      <c r="AE456" s="302"/>
      <c r="AF456" s="302"/>
      <c r="AG456" s="302"/>
      <c r="AH456" s="302"/>
      <c r="AI456" s="302"/>
      <c r="AJ456" s="302"/>
      <c r="AK456" s="302"/>
      <c r="AL456" s="302"/>
      <c r="AM456" s="302"/>
      <c r="AN456" s="302"/>
      <c r="AO456" s="302"/>
      <c r="AP456" s="302"/>
      <c r="AQ456" s="302" t="str">
        <f>IFERROR(__xludf.DUMMYFUNCTION("IF(IFERROR(VLOOKUP(A456, IMPORTRANGE(""https://docs.google.com/spreadsheets/d/1eazy315Oas8TkAoTsdzUl6gNf3VsnwZeSo-bRfkZzOs"", ""工作表1!A:B""), 2, FALSE), """") &lt;&gt; """", ""有縮圖"", ""無縮圖"")"),"無縮圖")</f>
        <v>無縮圖</v>
      </c>
      <c r="AR456" s="302"/>
    </row>
    <row r="457">
      <c r="A457" s="301" t="s">
        <v>1059</v>
      </c>
      <c r="B457" s="302"/>
      <c r="C457" s="303" t="s">
        <v>2345</v>
      </c>
      <c r="D457" s="303" t="s">
        <v>2345</v>
      </c>
      <c r="E457" s="304"/>
      <c r="F457" s="305" t="s">
        <v>144</v>
      </c>
      <c r="G457" s="110" t="s">
        <v>7931</v>
      </c>
      <c r="H457" s="305" t="s">
        <v>35</v>
      </c>
      <c r="I457" s="305" t="s">
        <v>108</v>
      </c>
      <c r="J457" s="301" t="s">
        <v>7932</v>
      </c>
      <c r="K457" s="309"/>
      <c r="L457" s="310" t="b">
        <v>1</v>
      </c>
      <c r="M457" s="311" t="b">
        <v>1</v>
      </c>
      <c r="N457" s="316" t="b">
        <v>1</v>
      </c>
      <c r="O457" s="311" t="b">
        <v>1</v>
      </c>
      <c r="P457" s="302"/>
      <c r="Q457" s="309" t="str">
        <f t="array" ref="Q457">IFERROR(INDEX('印量調查區'!G:G, MATCH(A457, '印量調查區'!A:A, 0)), "")</f>
        <v/>
      </c>
      <c r="R457" s="302"/>
      <c r="S457" s="302"/>
      <c r="T457" s="302"/>
      <c r="U457" s="302"/>
      <c r="V457" s="313" t="s">
        <v>7934</v>
      </c>
      <c r="W457" s="302"/>
      <c r="X457" s="302"/>
      <c r="Y457" s="313" t="s">
        <v>7935</v>
      </c>
      <c r="Z457" s="313" t="s">
        <v>7936</v>
      </c>
      <c r="AA457" s="302"/>
      <c r="AB457" s="302"/>
      <c r="AC457" s="302"/>
      <c r="AD457" s="302"/>
      <c r="AE457" s="302"/>
      <c r="AF457" s="302"/>
      <c r="AG457" s="302"/>
      <c r="AH457" s="302"/>
      <c r="AI457" s="302"/>
      <c r="AJ457" s="302"/>
      <c r="AK457" s="302"/>
      <c r="AL457" s="302"/>
      <c r="AM457" s="302"/>
      <c r="AN457" s="314" t="s">
        <v>7938</v>
      </c>
      <c r="AO457" s="302"/>
      <c r="AP457" s="302"/>
      <c r="AQ457" s="302" t="str">
        <f>IFERROR(__xludf.DUMMYFUNCTION("IF(IFERROR(VLOOKUP(A457, IMPORTRANGE(""https://docs.google.com/spreadsheets/d/1eazy315Oas8TkAoTsdzUl6gNf3VsnwZeSo-bRfkZzOs"", ""工作表1!A:B""), 2, FALSE), """") &lt;&gt; """", ""有縮圖"", ""無縮圖"")"),"無縮圖")</f>
        <v>無縮圖</v>
      </c>
      <c r="AR457" s="302"/>
    </row>
    <row r="458" hidden="1">
      <c r="A458" s="301" t="s">
        <v>301</v>
      </c>
      <c r="B458" s="301" t="s">
        <v>7939</v>
      </c>
      <c r="C458" s="304"/>
      <c r="D458" s="303" t="s">
        <v>2110</v>
      </c>
      <c r="E458" s="304"/>
      <c r="F458" s="305" t="s">
        <v>305</v>
      </c>
      <c r="G458" s="317" t="s">
        <v>4257</v>
      </c>
      <c r="H458" s="305" t="s">
        <v>34</v>
      </c>
      <c r="I458" s="305" t="s">
        <v>367</v>
      </c>
      <c r="J458" s="301" t="s">
        <v>7940</v>
      </c>
      <c r="K458" s="323" t="s">
        <v>7941</v>
      </c>
      <c r="L458" s="310" t="b">
        <v>1</v>
      </c>
      <c r="M458" s="311" t="b">
        <v>1</v>
      </c>
      <c r="N458" s="316" t="b">
        <v>1</v>
      </c>
      <c r="O458" s="311" t="b">
        <v>1</v>
      </c>
      <c r="P458" s="302"/>
      <c r="Q458" s="309" t="str">
        <f t="array" ref="Q458">IFERROR(INDEX('印量調查區'!G:G, MATCH(A458, '印量調查區'!A:A, 0)), "")</f>
        <v/>
      </c>
      <c r="R458" s="302"/>
      <c r="S458" s="302"/>
      <c r="T458" s="302"/>
      <c r="U458" s="302"/>
      <c r="V458" s="313" t="s">
        <v>307</v>
      </c>
      <c r="W458" s="313" t="s">
        <v>308</v>
      </c>
      <c r="X458" s="302"/>
      <c r="Y458" s="302"/>
      <c r="Z458" s="313" t="s">
        <v>310</v>
      </c>
      <c r="AA458" s="313" t="s">
        <v>311</v>
      </c>
      <c r="AB458" s="302"/>
      <c r="AC458" s="302"/>
      <c r="AD458" s="302"/>
      <c r="AE458" s="302"/>
      <c r="AF458" s="302"/>
      <c r="AG458" s="302"/>
      <c r="AH458" s="302"/>
      <c r="AI458" s="302"/>
      <c r="AJ458" s="302"/>
      <c r="AK458" s="302"/>
      <c r="AL458" s="302"/>
      <c r="AM458" s="302"/>
      <c r="AN458" s="314" t="s">
        <v>7944</v>
      </c>
      <c r="AO458" s="302"/>
      <c r="AP458" s="302"/>
      <c r="AQ458" s="302" t="str">
        <f>IFERROR(__xludf.DUMMYFUNCTION("IF(IFERROR(VLOOKUP(A458, IMPORTRANGE(""https://docs.google.com/spreadsheets/d/1eazy315Oas8TkAoTsdzUl6gNf3VsnwZeSo-bRfkZzOs"", ""工作表1!A:B""), 2, FALSE), """") &lt;&gt; """", ""有縮圖"", ""無縮圖"")"),"無縮圖")</f>
        <v>無縮圖</v>
      </c>
      <c r="AR458" s="302"/>
    </row>
    <row r="459" hidden="1">
      <c r="A459" s="301" t="s">
        <v>7946</v>
      </c>
      <c r="B459" s="301" t="s">
        <v>7947</v>
      </c>
      <c r="C459" s="304"/>
      <c r="D459" s="304"/>
      <c r="E459" s="303" t="s">
        <v>2753</v>
      </c>
      <c r="F459" s="305" t="s">
        <v>144</v>
      </c>
      <c r="G459" s="317" t="s">
        <v>306</v>
      </c>
      <c r="H459" s="305" t="s">
        <v>34</v>
      </c>
      <c r="I459" s="305" t="s">
        <v>108</v>
      </c>
      <c r="J459" s="302"/>
      <c r="K459" s="323" t="s">
        <v>7941</v>
      </c>
      <c r="L459" s="310" t="b">
        <v>1</v>
      </c>
      <c r="M459" s="311" t="b">
        <v>1</v>
      </c>
      <c r="N459" s="316" t="b">
        <v>0</v>
      </c>
      <c r="O459" s="316" t="b">
        <v>1</v>
      </c>
      <c r="P459" s="302"/>
      <c r="Q459" s="309" t="str">
        <f t="array" ref="Q459">IFERROR(INDEX('印量調查區'!G:G, MATCH(A459, '印量調查區'!A:A, 0)), "")</f>
        <v/>
      </c>
      <c r="R459" s="313" t="s">
        <v>7949</v>
      </c>
      <c r="S459" s="313" t="s">
        <v>7950</v>
      </c>
      <c r="T459" s="313" t="s">
        <v>7951</v>
      </c>
      <c r="U459" s="302"/>
      <c r="V459" s="313" t="s">
        <v>7952</v>
      </c>
      <c r="W459" s="302"/>
      <c r="X459" s="302"/>
      <c r="Y459" s="313" t="s">
        <v>7953</v>
      </c>
      <c r="Z459" s="302"/>
      <c r="AA459" s="302"/>
      <c r="AB459" s="302"/>
      <c r="AC459" s="302"/>
      <c r="AD459" s="302"/>
      <c r="AE459" s="302"/>
      <c r="AF459" s="302"/>
      <c r="AG459" s="302"/>
      <c r="AH459" s="302"/>
      <c r="AI459" s="313" t="s">
        <v>7955</v>
      </c>
      <c r="AJ459" s="302"/>
      <c r="AK459" s="302"/>
      <c r="AL459" s="302"/>
      <c r="AM459" s="302"/>
      <c r="AN459" s="302"/>
      <c r="AO459" s="302"/>
      <c r="AP459" s="302"/>
      <c r="AQ459" s="302" t="str">
        <f>IFERROR(__xludf.DUMMYFUNCTION("IF(IFERROR(VLOOKUP(A459, IMPORTRANGE(""https://docs.google.com/spreadsheets/d/1eazy315Oas8TkAoTsdzUl6gNf3VsnwZeSo-bRfkZzOs"", ""工作表1!A:B""), 2, FALSE), """") &lt;&gt; """", ""有縮圖"", ""無縮圖"")"),"有縮圖")</f>
        <v>有縮圖</v>
      </c>
      <c r="AR459" s="302"/>
    </row>
    <row r="460" hidden="1">
      <c r="A460" s="301" t="s">
        <v>1240</v>
      </c>
      <c r="B460" s="301" t="s">
        <v>4256</v>
      </c>
      <c r="C460" s="304"/>
      <c r="D460" s="303" t="s">
        <v>7958</v>
      </c>
      <c r="E460" s="303" t="s">
        <v>2754</v>
      </c>
      <c r="F460" s="305" t="s">
        <v>144</v>
      </c>
      <c r="G460" s="317" t="s">
        <v>7959</v>
      </c>
      <c r="H460" s="305" t="s">
        <v>34</v>
      </c>
      <c r="I460" s="305" t="s">
        <v>108</v>
      </c>
      <c r="J460" s="301" t="s">
        <v>7960</v>
      </c>
      <c r="K460" s="323" t="s">
        <v>7941</v>
      </c>
      <c r="L460" s="310" t="b">
        <v>1</v>
      </c>
      <c r="M460" s="311" t="b">
        <v>1</v>
      </c>
      <c r="N460" s="311" t="b">
        <v>1</v>
      </c>
      <c r="O460" s="311" t="b">
        <v>0</v>
      </c>
      <c r="P460" s="302"/>
      <c r="Q460" s="309" t="str">
        <f t="array" ref="Q460">IFERROR(INDEX('印量調查區'!G:G, MATCH(A460, '印量調查區'!A:A, 0)), "")</f>
        <v/>
      </c>
      <c r="R460" s="314" t="s">
        <v>4260</v>
      </c>
      <c r="S460" s="302"/>
      <c r="T460" s="313" t="s">
        <v>7962</v>
      </c>
      <c r="U460" s="302"/>
      <c r="V460" s="313" t="s">
        <v>7964</v>
      </c>
      <c r="W460" s="302"/>
      <c r="X460" s="302"/>
      <c r="Y460" s="313" t="s">
        <v>7965</v>
      </c>
      <c r="Z460" s="313" t="s">
        <v>7966</v>
      </c>
      <c r="AA460" s="302"/>
      <c r="AB460" s="302"/>
      <c r="AC460" s="302"/>
      <c r="AD460" s="302"/>
      <c r="AE460" s="302"/>
      <c r="AF460" s="302"/>
      <c r="AG460" s="302"/>
      <c r="AH460" s="302"/>
      <c r="AI460" s="302"/>
      <c r="AJ460" s="302"/>
      <c r="AK460" s="313" t="s">
        <v>7967</v>
      </c>
      <c r="AL460" s="302"/>
      <c r="AM460" s="314" t="s">
        <v>7969</v>
      </c>
      <c r="AN460" s="314" t="s">
        <v>7971</v>
      </c>
      <c r="AO460" s="302"/>
      <c r="AP460" s="302"/>
      <c r="AQ460" s="302" t="str">
        <f>IFERROR(__xludf.DUMMYFUNCTION("IF(IFERROR(VLOOKUP(A460, IMPORTRANGE(""https://docs.google.com/spreadsheets/d/1eazy315Oas8TkAoTsdzUl6gNf3VsnwZeSo-bRfkZzOs"", ""工作表1!A:B""), 2, FALSE), """") &lt;&gt; """", ""有縮圖"", ""無縮圖"")"),"有縮圖")</f>
        <v>有縮圖</v>
      </c>
      <c r="AR460" s="314" t="s">
        <v>7974</v>
      </c>
    </row>
    <row r="461" hidden="1">
      <c r="A461" s="301" t="s">
        <v>7976</v>
      </c>
      <c r="B461" s="301" t="s">
        <v>7977</v>
      </c>
      <c r="C461" s="304"/>
      <c r="D461" s="303" t="s">
        <v>2752</v>
      </c>
      <c r="E461" s="303" t="s">
        <v>2752</v>
      </c>
      <c r="F461" s="305" t="s">
        <v>144</v>
      </c>
      <c r="G461" s="317" t="s">
        <v>306</v>
      </c>
      <c r="H461" s="305" t="s">
        <v>34</v>
      </c>
      <c r="I461" s="305" t="s">
        <v>108</v>
      </c>
      <c r="J461" s="301" t="s">
        <v>7978</v>
      </c>
      <c r="K461" s="323" t="s">
        <v>7941</v>
      </c>
      <c r="L461" s="310" t="b">
        <v>1</v>
      </c>
      <c r="M461" s="311" t="b">
        <v>1</v>
      </c>
      <c r="N461" s="311" t="b">
        <v>0</v>
      </c>
      <c r="O461" s="311" t="b">
        <v>0</v>
      </c>
      <c r="P461" s="302"/>
      <c r="Q461" s="309" t="str">
        <f t="array" ref="Q461">IFERROR(INDEX('印量調查區'!G:G, MATCH(A461, '印量調查區'!A:A, 0)), "")</f>
        <v/>
      </c>
      <c r="R461" s="313" t="s">
        <v>7981</v>
      </c>
      <c r="S461" s="314" t="s">
        <v>7982</v>
      </c>
      <c r="T461" s="313" t="s">
        <v>7985</v>
      </c>
      <c r="U461" s="304"/>
      <c r="V461" s="314" t="s">
        <v>7986</v>
      </c>
      <c r="W461" s="302"/>
      <c r="X461" s="304"/>
      <c r="Y461" s="314" t="s">
        <v>7987</v>
      </c>
      <c r="Z461" s="313" t="s">
        <v>7988</v>
      </c>
      <c r="AA461" s="304"/>
      <c r="AB461" s="302"/>
      <c r="AC461" s="302"/>
      <c r="AD461" s="302"/>
      <c r="AE461" s="302"/>
      <c r="AF461" s="302"/>
      <c r="AG461" s="302"/>
      <c r="AH461" s="313" t="s">
        <v>7989</v>
      </c>
      <c r="AI461" s="313" t="s">
        <v>7990</v>
      </c>
      <c r="AJ461" s="302"/>
      <c r="AK461" s="313" t="s">
        <v>7991</v>
      </c>
      <c r="AL461" s="302"/>
      <c r="AM461" s="314" t="s">
        <v>7992</v>
      </c>
      <c r="AN461" s="314" t="s">
        <v>7993</v>
      </c>
      <c r="AO461" s="302"/>
      <c r="AP461" s="302"/>
      <c r="AQ461" s="302" t="str">
        <f>IFERROR(__xludf.DUMMYFUNCTION("IF(IFERROR(VLOOKUP(A461, IMPORTRANGE(""https://docs.google.com/spreadsheets/d/1eazy315Oas8TkAoTsdzUl6gNf3VsnwZeSo-bRfkZzOs"", ""工作表1!A:B""), 2, FALSE), """") &lt;&gt; """", ""有縮圖"", ""無縮圖"")"),"有縮圖")</f>
        <v>有縮圖</v>
      </c>
      <c r="AR461" s="302"/>
    </row>
    <row r="462" hidden="1">
      <c r="A462" s="301" t="s">
        <v>7994</v>
      </c>
      <c r="B462" s="301" t="s">
        <v>7996</v>
      </c>
      <c r="C462" s="304"/>
      <c r="D462" s="303" t="s">
        <v>7958</v>
      </c>
      <c r="E462" s="303" t="s">
        <v>2755</v>
      </c>
      <c r="F462" s="305" t="s">
        <v>144</v>
      </c>
      <c r="G462" s="317" t="s">
        <v>306</v>
      </c>
      <c r="H462" s="305" t="s">
        <v>34</v>
      </c>
      <c r="I462" s="305" t="s">
        <v>108</v>
      </c>
      <c r="J462" s="301" t="s">
        <v>7997</v>
      </c>
      <c r="K462" s="323" t="s">
        <v>7941</v>
      </c>
      <c r="L462" s="310" t="b">
        <v>1</v>
      </c>
      <c r="M462" s="311" t="b">
        <v>1</v>
      </c>
      <c r="N462" s="316" t="b">
        <v>1</v>
      </c>
      <c r="O462" s="311" t="b">
        <v>1</v>
      </c>
      <c r="P462" s="302"/>
      <c r="Q462" s="309" t="str">
        <f t="array" ref="Q462">IFERROR(INDEX('印量調查區'!G:G, MATCH(A462, '印量調查區'!A:A, 0)), "")</f>
        <v/>
      </c>
      <c r="R462" s="314" t="s">
        <v>8000</v>
      </c>
      <c r="S462" s="302"/>
      <c r="T462" s="302"/>
      <c r="U462" s="302"/>
      <c r="V462" s="314" t="s">
        <v>8001</v>
      </c>
      <c r="W462" s="302"/>
      <c r="X462" s="302"/>
      <c r="Y462" s="314" t="s">
        <v>8002</v>
      </c>
      <c r="Z462" s="302"/>
      <c r="AA462" s="302"/>
      <c r="AB462" s="302"/>
      <c r="AC462" s="302"/>
      <c r="AD462" s="302"/>
      <c r="AE462" s="302"/>
      <c r="AF462" s="302"/>
      <c r="AG462" s="302"/>
      <c r="AH462" s="302"/>
      <c r="AI462" s="302"/>
      <c r="AJ462" s="302"/>
      <c r="AK462" s="302"/>
      <c r="AL462" s="302"/>
      <c r="AM462" s="302"/>
      <c r="AN462" s="314" t="s">
        <v>8003</v>
      </c>
      <c r="AO462" s="302"/>
      <c r="AP462" s="302"/>
      <c r="AQ462" s="302" t="str">
        <f>IFERROR(__xludf.DUMMYFUNCTION("IF(IFERROR(VLOOKUP(A462, IMPORTRANGE(""https://docs.google.com/spreadsheets/d/1eazy315Oas8TkAoTsdzUl6gNf3VsnwZeSo-bRfkZzOs"", ""工作表1!A:B""), 2, FALSE), """") &lt;&gt; """", ""有縮圖"", ""無縮圖"")"),"無縮圖")</f>
        <v>無縮圖</v>
      </c>
      <c r="AR462" s="302"/>
    </row>
    <row r="463" hidden="1">
      <c r="A463" s="301" t="s">
        <v>2151</v>
      </c>
      <c r="B463" s="301" t="s">
        <v>8004</v>
      </c>
      <c r="C463" s="304"/>
      <c r="D463" s="303" t="s">
        <v>3383</v>
      </c>
      <c r="E463" s="303" t="s">
        <v>3383</v>
      </c>
      <c r="F463" s="305" t="s">
        <v>144</v>
      </c>
      <c r="G463" s="317" t="s">
        <v>306</v>
      </c>
      <c r="H463" s="305" t="s">
        <v>5012</v>
      </c>
      <c r="I463" s="305" t="s">
        <v>108</v>
      </c>
      <c r="J463" s="301" t="s">
        <v>8005</v>
      </c>
      <c r="K463" s="323" t="s">
        <v>7941</v>
      </c>
      <c r="L463" s="310" t="b">
        <v>1</v>
      </c>
      <c r="M463" s="311" t="b">
        <v>1</v>
      </c>
      <c r="N463" s="311" t="b">
        <v>1</v>
      </c>
      <c r="O463" s="316" t="b">
        <v>1</v>
      </c>
      <c r="P463" s="302"/>
      <c r="Q463" s="309" t="str">
        <f t="array" ref="Q463">IFERROR(INDEX('印量調查區'!G:G, MATCH(A463, '印量調查區'!A:A, 0)), "")</f>
        <v/>
      </c>
      <c r="R463" s="313" t="s">
        <v>8006</v>
      </c>
      <c r="S463" s="302"/>
      <c r="T463" s="302"/>
      <c r="U463" s="302"/>
      <c r="V463" s="313" t="s">
        <v>8007</v>
      </c>
      <c r="W463" s="302"/>
      <c r="X463" s="302"/>
      <c r="Y463" s="313" t="s">
        <v>8008</v>
      </c>
      <c r="Z463" s="302"/>
      <c r="AA463" s="302"/>
      <c r="AB463" s="302"/>
      <c r="AC463" s="302"/>
      <c r="AD463" s="302"/>
      <c r="AE463" s="302"/>
      <c r="AF463" s="302"/>
      <c r="AG463" s="302"/>
      <c r="AH463" s="302"/>
      <c r="AI463" s="302"/>
      <c r="AJ463" s="302"/>
      <c r="AK463" s="302"/>
      <c r="AL463" s="302"/>
      <c r="AM463" s="314" t="s">
        <v>8009</v>
      </c>
      <c r="AN463" s="302"/>
      <c r="AO463" s="302"/>
      <c r="AP463" s="302"/>
      <c r="AQ463" s="302" t="str">
        <f>IFERROR(__xludf.DUMMYFUNCTION("IF(IFERROR(VLOOKUP(A463, IMPORTRANGE(""https://docs.google.com/spreadsheets/d/1eazy315Oas8TkAoTsdzUl6gNf3VsnwZeSo-bRfkZzOs"", ""工作表1!A:B""), 2, FALSE), """") &lt;&gt; """", ""有縮圖"", ""無縮圖"")"),"有縮圖")</f>
        <v>有縮圖</v>
      </c>
      <c r="AR463" s="302"/>
    </row>
    <row r="464" hidden="1">
      <c r="A464" s="301" t="s">
        <v>8010</v>
      </c>
      <c r="B464" s="301" t="s">
        <v>8011</v>
      </c>
      <c r="C464" s="304"/>
      <c r="D464" s="304"/>
      <c r="E464" s="303" t="s">
        <v>2750</v>
      </c>
      <c r="F464" s="305" t="s">
        <v>305</v>
      </c>
      <c r="G464" s="317" t="s">
        <v>306</v>
      </c>
      <c r="H464" s="302"/>
      <c r="I464" s="305" t="s">
        <v>108</v>
      </c>
      <c r="J464" s="302"/>
      <c r="K464" s="323" t="s">
        <v>7941</v>
      </c>
      <c r="L464" s="310" t="b">
        <v>1</v>
      </c>
      <c r="M464" s="311" t="b">
        <v>1</v>
      </c>
      <c r="N464" s="316" t="b">
        <v>0</v>
      </c>
      <c r="O464" s="316" t="b">
        <v>1</v>
      </c>
      <c r="P464" s="302"/>
      <c r="Q464" s="309" t="str">
        <f t="array" ref="Q464">IFERROR(INDEX('印量調查區'!G:G, MATCH(A464, '印量調查區'!A:A, 0)), "")</f>
        <v/>
      </c>
      <c r="R464" s="302"/>
      <c r="S464" s="302"/>
      <c r="T464" s="302"/>
      <c r="U464" s="302"/>
      <c r="V464" s="313" t="s">
        <v>8012</v>
      </c>
      <c r="W464" s="302"/>
      <c r="X464" s="302"/>
      <c r="Y464" s="302"/>
      <c r="Z464" s="302"/>
      <c r="AA464" s="302"/>
      <c r="AB464" s="302"/>
      <c r="AC464" s="302"/>
      <c r="AD464" s="302"/>
      <c r="AE464" s="302"/>
      <c r="AF464" s="302"/>
      <c r="AG464" s="302"/>
      <c r="AH464" s="302"/>
      <c r="AI464" s="302"/>
      <c r="AJ464" s="302"/>
      <c r="AK464" s="302"/>
      <c r="AL464" s="302"/>
      <c r="AM464" s="302"/>
      <c r="AN464" s="302"/>
      <c r="AO464" s="302"/>
      <c r="AP464" s="302"/>
      <c r="AQ464" s="302" t="str">
        <f>IFERROR(__xludf.DUMMYFUNCTION("IF(IFERROR(VLOOKUP(A464, IMPORTRANGE(""https://docs.google.com/spreadsheets/d/1eazy315Oas8TkAoTsdzUl6gNf3VsnwZeSo-bRfkZzOs"", ""工作表1!A:B""), 2, FALSE), """") &lt;&gt; """", ""有縮圖"", ""無縮圖"")"),"無縮圖")</f>
        <v>無縮圖</v>
      </c>
      <c r="AR464" s="302"/>
    </row>
    <row r="465" hidden="1">
      <c r="A465" s="301" t="s">
        <v>8013</v>
      </c>
      <c r="B465" s="301" t="s">
        <v>8014</v>
      </c>
      <c r="C465" s="303" t="s">
        <v>8015</v>
      </c>
      <c r="D465" s="303" t="s">
        <v>2750</v>
      </c>
      <c r="E465" s="304"/>
      <c r="F465" s="305" t="s">
        <v>4358</v>
      </c>
      <c r="G465" s="317" t="s">
        <v>306</v>
      </c>
      <c r="H465" s="305" t="s">
        <v>4772</v>
      </c>
      <c r="I465" s="305" t="s">
        <v>108</v>
      </c>
      <c r="J465" s="301" t="s">
        <v>8016</v>
      </c>
      <c r="K465" s="323" t="s">
        <v>7941</v>
      </c>
      <c r="L465" s="310" t="b">
        <v>1</v>
      </c>
      <c r="M465" s="311" t="b">
        <v>1</v>
      </c>
      <c r="N465" s="311" t="b">
        <v>0</v>
      </c>
      <c r="O465" s="311" t="b">
        <v>1</v>
      </c>
      <c r="P465" s="302"/>
      <c r="Q465" s="309" t="str">
        <f t="array" ref="Q465">IFERROR(INDEX('印量調查區'!G:G, MATCH(A465, '印量調查區'!A:A, 0)), "")</f>
        <v/>
      </c>
      <c r="R465" s="313" t="s">
        <v>8017</v>
      </c>
      <c r="S465" s="313" t="s">
        <v>8019</v>
      </c>
      <c r="T465" s="302"/>
      <c r="U465" s="302"/>
      <c r="V465" s="313" t="s">
        <v>8020</v>
      </c>
      <c r="W465" s="302"/>
      <c r="X465" s="302"/>
      <c r="Y465" s="313" t="s">
        <v>8021</v>
      </c>
      <c r="Z465" s="302"/>
      <c r="AA465" s="302"/>
      <c r="AB465" s="302"/>
      <c r="AC465" s="302"/>
      <c r="AD465" s="302"/>
      <c r="AE465" s="302"/>
      <c r="AF465" s="302"/>
      <c r="AG465" s="302"/>
      <c r="AH465" s="302"/>
      <c r="AI465" s="302"/>
      <c r="AJ465" s="313" t="s">
        <v>8022</v>
      </c>
      <c r="AK465" s="302"/>
      <c r="AL465" s="302"/>
      <c r="AM465" s="314" t="s">
        <v>8023</v>
      </c>
      <c r="AN465" s="314" t="s">
        <v>8024</v>
      </c>
      <c r="AO465" s="314" t="s">
        <v>8024</v>
      </c>
      <c r="AP465" s="302"/>
      <c r="AQ465" s="302" t="str">
        <f>IFERROR(__xludf.DUMMYFUNCTION("IF(IFERROR(VLOOKUP(A465, IMPORTRANGE(""https://docs.google.com/spreadsheets/d/1eazy315Oas8TkAoTsdzUl6gNf3VsnwZeSo-bRfkZzOs"", ""工作表1!A:B""), 2, FALSE), """") &lt;&gt; """", ""有縮圖"", ""無縮圖"")"),"有縮圖")</f>
        <v>有縮圖</v>
      </c>
      <c r="AR465" s="302"/>
    </row>
    <row r="466" hidden="1">
      <c r="A466" s="301" t="s">
        <v>1603</v>
      </c>
      <c r="B466" s="301" t="s">
        <v>8025</v>
      </c>
      <c r="C466" s="303" t="s">
        <v>2863</v>
      </c>
      <c r="D466" s="303" t="s">
        <v>2863</v>
      </c>
      <c r="E466" s="303" t="s">
        <v>2863</v>
      </c>
      <c r="F466" s="305" t="s">
        <v>3240</v>
      </c>
      <c r="G466" s="317" t="s">
        <v>8026</v>
      </c>
      <c r="H466" s="305" t="s">
        <v>5012</v>
      </c>
      <c r="I466" s="305" t="s">
        <v>367</v>
      </c>
      <c r="J466" s="301" t="s">
        <v>8027</v>
      </c>
      <c r="K466" s="323" t="s">
        <v>7941</v>
      </c>
      <c r="L466" s="310" t="b">
        <v>1</v>
      </c>
      <c r="M466" s="311" t="b">
        <v>1</v>
      </c>
      <c r="N466" s="311" t="b">
        <v>1</v>
      </c>
      <c r="O466" s="311" t="b">
        <v>1</v>
      </c>
      <c r="P466" s="302"/>
      <c r="Q466" s="309" t="str">
        <f t="array" ref="Q466">IFERROR(INDEX('印量調查區'!G:G, MATCH(A466, '印量調查區'!A:A, 0)), "")</f>
        <v/>
      </c>
      <c r="R466" s="313" t="s">
        <v>8028</v>
      </c>
      <c r="S466" s="302"/>
      <c r="T466" s="302"/>
      <c r="U466" s="302"/>
      <c r="V466" s="313" t="s">
        <v>8029</v>
      </c>
      <c r="W466" s="302"/>
      <c r="X466" s="313" t="s">
        <v>8030</v>
      </c>
      <c r="Y466" s="313" t="s">
        <v>8031</v>
      </c>
      <c r="Z466" s="302"/>
      <c r="AA466" s="302"/>
      <c r="AB466" s="302"/>
      <c r="AC466" s="302"/>
      <c r="AD466" s="313" t="s">
        <v>8032</v>
      </c>
      <c r="AE466" s="302"/>
      <c r="AF466" s="302"/>
      <c r="AG466" s="302"/>
      <c r="AH466" s="313" t="s">
        <v>8033</v>
      </c>
      <c r="AI466" s="313" t="s">
        <v>8034</v>
      </c>
      <c r="AJ466" s="313" t="s">
        <v>8035</v>
      </c>
      <c r="AK466" s="302"/>
      <c r="AL466" s="313" t="s">
        <v>8036</v>
      </c>
      <c r="AM466" s="314" t="s">
        <v>8037</v>
      </c>
      <c r="AN466" s="314" t="s">
        <v>8038</v>
      </c>
      <c r="AO466" s="302"/>
      <c r="AP466" s="302"/>
      <c r="AQ466" s="302" t="str">
        <f>IFERROR(__xludf.DUMMYFUNCTION("IF(IFERROR(VLOOKUP(A466, IMPORTRANGE(""https://docs.google.com/spreadsheets/d/1eazy315Oas8TkAoTsdzUl6gNf3VsnwZeSo-bRfkZzOs"", ""工作表1!A:B""), 2, FALSE), """") &lt;&gt; """", ""有縮圖"", ""無縮圖"")"),"無縮圖")</f>
        <v>無縮圖</v>
      </c>
      <c r="AR466" s="302"/>
    </row>
    <row r="467" hidden="1">
      <c r="A467" s="301" t="s">
        <v>1714</v>
      </c>
      <c r="B467" s="302"/>
      <c r="C467" s="304"/>
      <c r="D467" s="304"/>
      <c r="E467" s="303" t="s">
        <v>8039</v>
      </c>
      <c r="F467" s="305" t="s">
        <v>8040</v>
      </c>
      <c r="G467" s="110" t="s">
        <v>8041</v>
      </c>
      <c r="H467" s="305" t="s">
        <v>34</v>
      </c>
      <c r="I467" s="305" t="s">
        <v>367</v>
      </c>
      <c r="J467" s="301" t="s">
        <v>8042</v>
      </c>
      <c r="K467" s="309"/>
      <c r="L467" s="310" t="b">
        <v>1</v>
      </c>
      <c r="M467" s="311" t="b">
        <v>1</v>
      </c>
      <c r="N467" s="316" t="b">
        <v>0</v>
      </c>
      <c r="O467" s="311" t="b">
        <v>1</v>
      </c>
      <c r="P467" s="313" t="s">
        <v>410</v>
      </c>
      <c r="Q467" s="309" t="str">
        <f t="array" ref="Q467">IFERROR(INDEX('印量調查區'!G:G, MATCH(A467, '印量調查區'!A:A, 0)), "")</f>
        <v/>
      </c>
      <c r="R467" s="314" t="s">
        <v>8043</v>
      </c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  <c r="AC467" s="302"/>
      <c r="AD467" s="314" t="s">
        <v>8045</v>
      </c>
      <c r="AE467" s="302"/>
      <c r="AF467" s="302"/>
      <c r="AG467" s="302"/>
      <c r="AH467" s="302"/>
      <c r="AI467" s="302"/>
      <c r="AJ467" s="302"/>
      <c r="AK467" s="302"/>
      <c r="AL467" s="302"/>
      <c r="AM467" s="302"/>
      <c r="AN467" s="314" t="s">
        <v>8047</v>
      </c>
      <c r="AO467" s="302"/>
      <c r="AP467" s="302"/>
      <c r="AQ467" s="302" t="str">
        <f>IFERROR(__xludf.DUMMYFUNCTION("IF(IFERROR(VLOOKUP(A467, IMPORTRANGE(""https://docs.google.com/spreadsheets/d/1eazy315Oas8TkAoTsdzUl6gNf3VsnwZeSo-bRfkZzOs"", ""工作表1!A:B""), 2, FALSE), """") &lt;&gt; """", ""有縮圖"", ""無縮圖"")"),"無縮圖")</f>
        <v>無縮圖</v>
      </c>
      <c r="AR467" s="302"/>
    </row>
    <row r="468" hidden="1">
      <c r="A468" s="301" t="s">
        <v>8048</v>
      </c>
      <c r="B468" s="301" t="s">
        <v>8049</v>
      </c>
      <c r="C468" s="303" t="s">
        <v>8050</v>
      </c>
      <c r="D468" s="303" t="s">
        <v>535</v>
      </c>
      <c r="E468" s="304"/>
      <c r="F468" s="305" t="s">
        <v>144</v>
      </c>
      <c r="G468" s="110" t="s">
        <v>7175</v>
      </c>
      <c r="H468" s="305" t="s">
        <v>34</v>
      </c>
      <c r="I468" s="305" t="s">
        <v>108</v>
      </c>
      <c r="J468" s="301" t="s">
        <v>8051</v>
      </c>
      <c r="K468" s="309"/>
      <c r="L468" s="310" t="b">
        <v>1</v>
      </c>
      <c r="M468" s="311" t="b">
        <v>1</v>
      </c>
      <c r="N468" s="316" t="b">
        <v>0</v>
      </c>
      <c r="O468" s="311" t="b">
        <v>1</v>
      </c>
      <c r="P468" s="302"/>
      <c r="Q468" s="309" t="str">
        <f t="array" ref="Q468">IFERROR(INDEX('印量調查區'!G:G, MATCH(A468, '印量調查區'!A:A, 0)), "")</f>
        <v/>
      </c>
      <c r="R468" s="313" t="s">
        <v>8054</v>
      </c>
      <c r="S468" s="302"/>
      <c r="T468" s="302"/>
      <c r="U468" s="302"/>
      <c r="V468" s="313" t="s">
        <v>8055</v>
      </c>
      <c r="W468" s="302"/>
      <c r="X468" s="313" t="s">
        <v>118</v>
      </c>
      <c r="Y468" s="313" t="s">
        <v>8057</v>
      </c>
      <c r="Z468" s="302"/>
      <c r="AA468" s="302"/>
      <c r="AB468" s="302"/>
      <c r="AC468" s="302"/>
      <c r="AD468" s="313" t="s">
        <v>124</v>
      </c>
      <c r="AE468" s="313" t="s">
        <v>126</v>
      </c>
      <c r="AF468" s="313" t="s">
        <v>127</v>
      </c>
      <c r="AG468" s="302"/>
      <c r="AH468" s="313" t="s">
        <v>129</v>
      </c>
      <c r="AI468" s="313" t="s">
        <v>130</v>
      </c>
      <c r="AJ468" s="302"/>
      <c r="AK468" s="302"/>
      <c r="AL468" s="302"/>
      <c r="AM468" s="302"/>
      <c r="AN468" s="348" t="s">
        <v>8059</v>
      </c>
      <c r="AO468" s="302"/>
      <c r="AP468" s="302"/>
      <c r="AQ468" s="302" t="str">
        <f>IFERROR(__xludf.DUMMYFUNCTION("IF(IFERROR(VLOOKUP(A468, IMPORTRANGE(""https://docs.google.com/spreadsheets/d/1eazy315Oas8TkAoTsdzUl6gNf3VsnwZeSo-bRfkZzOs"", ""工作表1!A:B""), 2, FALSE), """") &lt;&gt; """", ""有縮圖"", ""無縮圖"")"),"有縮圖")</f>
        <v>有縮圖</v>
      </c>
      <c r="AR468" s="314" t="s">
        <v>8061</v>
      </c>
    </row>
    <row r="469">
      <c r="A469" s="301" t="s">
        <v>1484</v>
      </c>
      <c r="B469" s="301" t="s">
        <v>7172</v>
      </c>
      <c r="C469" s="303" t="s">
        <v>980</v>
      </c>
      <c r="D469" s="304"/>
      <c r="E469" s="303" t="s">
        <v>3487</v>
      </c>
      <c r="F469" s="305" t="s">
        <v>144</v>
      </c>
      <c r="G469" s="317" t="s">
        <v>7175</v>
      </c>
      <c r="H469" s="305" t="s">
        <v>35</v>
      </c>
      <c r="I469" s="305" t="s">
        <v>108</v>
      </c>
      <c r="J469" s="301" t="s">
        <v>8063</v>
      </c>
      <c r="K469" s="309"/>
      <c r="L469" s="310" t="b">
        <v>1</v>
      </c>
      <c r="M469" s="311" t="b">
        <v>1</v>
      </c>
      <c r="N469" s="311" t="b">
        <v>1</v>
      </c>
      <c r="O469" s="311" t="b">
        <v>1</v>
      </c>
      <c r="P469" s="302"/>
      <c r="Q469" s="309" t="str">
        <f t="array" ref="Q469">IFERROR(INDEX('印量調查區'!G:G, MATCH(A469, '印量調查區'!A:A, 0)), "")</f>
        <v/>
      </c>
      <c r="R469" s="313" t="s">
        <v>7179</v>
      </c>
      <c r="S469" s="302"/>
      <c r="T469" s="302"/>
      <c r="U469" s="302"/>
      <c r="V469" s="313" t="s">
        <v>7182</v>
      </c>
      <c r="W469" s="302"/>
      <c r="X469" s="313" t="s">
        <v>7183</v>
      </c>
      <c r="Y469" s="313" t="s">
        <v>7185</v>
      </c>
      <c r="Z469" s="302"/>
      <c r="AA469" s="302"/>
      <c r="AB469" s="302"/>
      <c r="AC469" s="302"/>
      <c r="AD469" s="302"/>
      <c r="AE469" s="302"/>
      <c r="AF469" s="302"/>
      <c r="AG469" s="302"/>
      <c r="AH469" s="302"/>
      <c r="AI469" s="302"/>
      <c r="AJ469" s="302"/>
      <c r="AK469" s="302"/>
      <c r="AL469" s="302"/>
      <c r="AM469" s="314" t="s">
        <v>8066</v>
      </c>
      <c r="AN469" s="314" t="s">
        <v>8067</v>
      </c>
      <c r="AO469" s="302"/>
      <c r="AP469" s="302"/>
      <c r="AQ469" s="302" t="str">
        <f>IFERROR(__xludf.DUMMYFUNCTION("IF(IFERROR(VLOOKUP(A469, IMPORTRANGE(""https://docs.google.com/spreadsheets/d/1eazy315Oas8TkAoTsdzUl6gNf3VsnwZeSo-bRfkZzOs"", ""工作表1!A:B""), 2, FALSE), """") &lt;&gt; """", ""有縮圖"", ""無縮圖"")"),"有縮圖")</f>
        <v>有縮圖</v>
      </c>
      <c r="AR469" s="314" t="s">
        <v>8066</v>
      </c>
    </row>
    <row r="470" hidden="1">
      <c r="A470" s="301" t="s">
        <v>8070</v>
      </c>
      <c r="B470" s="301" t="s">
        <v>8071</v>
      </c>
      <c r="C470" s="303" t="s">
        <v>8072</v>
      </c>
      <c r="D470" s="303" t="s">
        <v>8073</v>
      </c>
      <c r="E470" s="303" t="s">
        <v>8074</v>
      </c>
      <c r="F470" s="305" t="s">
        <v>144</v>
      </c>
      <c r="G470" s="110" t="s">
        <v>7175</v>
      </c>
      <c r="H470" s="305" t="s">
        <v>34</v>
      </c>
      <c r="I470" s="305" t="s">
        <v>108</v>
      </c>
      <c r="J470" s="301" t="s">
        <v>8075</v>
      </c>
      <c r="K470" s="309"/>
      <c r="L470" s="310" t="b">
        <v>1</v>
      </c>
      <c r="M470" s="311" t="b">
        <v>1</v>
      </c>
      <c r="N470" s="316" t="b">
        <v>0</v>
      </c>
      <c r="O470" s="311" t="b">
        <v>1</v>
      </c>
      <c r="P470" s="302"/>
      <c r="Q470" s="309" t="str">
        <f t="array" ref="Q470">IFERROR(INDEX('印量調查區'!G:G, MATCH(A470, '印量調查區'!A:A, 0)), "")</f>
        <v/>
      </c>
      <c r="R470" s="314" t="s">
        <v>8076</v>
      </c>
      <c r="S470" s="302"/>
      <c r="T470" s="302"/>
      <c r="U470" s="302"/>
      <c r="V470" s="314" t="s">
        <v>8078</v>
      </c>
      <c r="W470" s="302"/>
      <c r="X470" s="302"/>
      <c r="Y470" s="314" t="s">
        <v>8080</v>
      </c>
      <c r="Z470" s="302"/>
      <c r="AA470" s="302"/>
      <c r="AB470" s="302"/>
      <c r="AC470" s="302"/>
      <c r="AD470" s="314" t="s">
        <v>8083</v>
      </c>
      <c r="AE470" s="302"/>
      <c r="AF470" s="302"/>
      <c r="AG470" s="302"/>
      <c r="AH470" s="302"/>
      <c r="AI470" s="302"/>
      <c r="AJ470" s="302"/>
      <c r="AK470" s="302"/>
      <c r="AL470" s="302"/>
      <c r="AM470" s="302"/>
      <c r="AN470" s="314" t="s">
        <v>8084</v>
      </c>
      <c r="AO470" s="302"/>
      <c r="AP470" s="302"/>
      <c r="AQ470" s="302" t="str">
        <f>IFERROR(__xludf.DUMMYFUNCTION("IF(IFERROR(VLOOKUP(A470, IMPORTRANGE(""https://docs.google.com/spreadsheets/d/1eazy315Oas8TkAoTsdzUl6gNf3VsnwZeSo-bRfkZzOs"", ""工作表1!A:B""), 2, FALSE), """") &lt;&gt; """", ""有縮圖"", ""無縮圖"")"),"無縮圖")</f>
        <v>無縮圖</v>
      </c>
      <c r="AR470" s="302"/>
    </row>
    <row r="471" hidden="1">
      <c r="A471" s="301" t="s">
        <v>1989</v>
      </c>
      <c r="B471" s="301" t="s">
        <v>8086</v>
      </c>
      <c r="C471" s="303" t="s">
        <v>8087</v>
      </c>
      <c r="D471" s="303" t="s">
        <v>8073</v>
      </c>
      <c r="E471" s="304"/>
      <c r="F471" s="305" t="s">
        <v>144</v>
      </c>
      <c r="G471" s="317" t="s">
        <v>7175</v>
      </c>
      <c r="H471" s="305" t="s">
        <v>34</v>
      </c>
      <c r="I471" s="305" t="s">
        <v>108</v>
      </c>
      <c r="J471" s="301" t="s">
        <v>8088</v>
      </c>
      <c r="K471" s="309"/>
      <c r="L471" s="310" t="b">
        <v>1</v>
      </c>
      <c r="M471" s="311" t="b">
        <v>1</v>
      </c>
      <c r="N471" s="316" t="b">
        <v>0</v>
      </c>
      <c r="O471" s="311" t="b">
        <v>0</v>
      </c>
      <c r="P471" s="302"/>
      <c r="Q471" s="309" t="str">
        <f t="array" ref="Q471">IFERROR(INDEX('印量調查區'!G:G, MATCH(A471, '印量調查區'!A:A, 0)), "")</f>
        <v/>
      </c>
      <c r="R471" s="313" t="s">
        <v>8090</v>
      </c>
      <c r="S471" s="302"/>
      <c r="T471" s="302"/>
      <c r="U471" s="302"/>
      <c r="V471" s="313" t="s">
        <v>8091</v>
      </c>
      <c r="W471" s="302"/>
      <c r="X471" s="302"/>
      <c r="Y471" s="313" t="s">
        <v>8092</v>
      </c>
      <c r="Z471" s="302"/>
      <c r="AA471" s="302"/>
      <c r="AB471" s="302"/>
      <c r="AC471" s="302"/>
      <c r="AD471" s="302"/>
      <c r="AE471" s="302"/>
      <c r="AF471" s="302"/>
      <c r="AG471" s="302"/>
      <c r="AH471" s="302"/>
      <c r="AI471" s="302"/>
      <c r="AJ471" s="302"/>
      <c r="AK471" s="302"/>
      <c r="AL471" s="302"/>
      <c r="AM471" s="302"/>
      <c r="AN471" s="314" t="s">
        <v>8094</v>
      </c>
      <c r="AO471" s="314" t="s">
        <v>8096</v>
      </c>
      <c r="AP471" s="302"/>
      <c r="AQ471" s="302" t="str">
        <f>IFERROR(__xludf.DUMMYFUNCTION("IF(IFERROR(VLOOKUP(A471, IMPORTRANGE(""https://docs.google.com/spreadsheets/d/1eazy315Oas8TkAoTsdzUl6gNf3VsnwZeSo-bRfkZzOs"", ""工作表1!A:B""), 2, FALSE), """") &lt;&gt; """", ""有縮圖"", ""無縮圖"")"),"無縮圖")</f>
        <v>無縮圖</v>
      </c>
      <c r="AR471" s="314" t="s">
        <v>8098</v>
      </c>
    </row>
    <row r="472" hidden="1">
      <c r="A472" s="301" t="s">
        <v>2106</v>
      </c>
      <c r="B472" s="302"/>
      <c r="C472" s="303" t="s">
        <v>8099</v>
      </c>
      <c r="D472" s="303" t="s">
        <v>4645</v>
      </c>
      <c r="E472" s="303" t="s">
        <v>2915</v>
      </c>
      <c r="F472" s="305" t="s">
        <v>144</v>
      </c>
      <c r="G472" s="110" t="s">
        <v>7175</v>
      </c>
      <c r="H472" s="305" t="s">
        <v>17</v>
      </c>
      <c r="I472" s="305" t="s">
        <v>108</v>
      </c>
      <c r="J472" s="301" t="s">
        <v>8101</v>
      </c>
      <c r="K472" s="309"/>
      <c r="L472" s="310" t="b">
        <v>1</v>
      </c>
      <c r="M472" s="311" t="b">
        <v>1</v>
      </c>
      <c r="N472" s="311" t="b">
        <v>0</v>
      </c>
      <c r="O472" s="311" t="b">
        <v>1</v>
      </c>
      <c r="P472" s="302"/>
      <c r="Q472" s="309" t="str">
        <f t="array" ref="Q472">IFERROR(INDEX('印量調查區'!G:G, MATCH(A472, '印量調查區'!A:A, 0)), "")</f>
        <v/>
      </c>
      <c r="R472" s="313" t="s">
        <v>8102</v>
      </c>
      <c r="S472" s="302"/>
      <c r="T472" s="302"/>
      <c r="U472" s="302"/>
      <c r="V472" s="313" t="s">
        <v>8103</v>
      </c>
      <c r="W472" s="302"/>
      <c r="X472" s="313" t="s">
        <v>8104</v>
      </c>
      <c r="Y472" s="313" t="s">
        <v>8105</v>
      </c>
      <c r="Z472" s="302"/>
      <c r="AA472" s="302"/>
      <c r="AB472" s="302"/>
      <c r="AC472" s="302"/>
      <c r="AD472" s="302"/>
      <c r="AE472" s="302"/>
      <c r="AF472" s="302"/>
      <c r="AG472" s="302"/>
      <c r="AH472" s="302"/>
      <c r="AI472" s="302"/>
      <c r="AJ472" s="302"/>
      <c r="AK472" s="302"/>
      <c r="AL472" s="302"/>
      <c r="AM472" s="314" t="s">
        <v>8106</v>
      </c>
      <c r="AN472" s="314" t="s">
        <v>8107</v>
      </c>
      <c r="AO472" s="302"/>
      <c r="AP472" s="302"/>
      <c r="AQ472" s="302" t="str">
        <f>IFERROR(__xludf.DUMMYFUNCTION("IF(IFERROR(VLOOKUP(A472, IMPORTRANGE(""https://docs.google.com/spreadsheets/d/1eazy315Oas8TkAoTsdzUl6gNf3VsnwZeSo-bRfkZzOs"", ""工作表1!A:B""), 2, FALSE), """") &lt;&gt; """", ""有縮圖"", ""無縮圖"")"),"無縮圖")</f>
        <v>無縮圖</v>
      </c>
      <c r="AR472" s="302"/>
    </row>
    <row r="473">
      <c r="A473" s="301" t="s">
        <v>8109</v>
      </c>
      <c r="B473" s="302"/>
      <c r="C473" s="303" t="s">
        <v>8110</v>
      </c>
      <c r="D473" s="304"/>
      <c r="E473" s="304"/>
      <c r="F473" s="305" t="s">
        <v>3240</v>
      </c>
      <c r="G473" s="110" t="s">
        <v>7175</v>
      </c>
      <c r="H473" s="305" t="s">
        <v>35</v>
      </c>
      <c r="I473" s="305" t="s">
        <v>108</v>
      </c>
      <c r="J473" s="301" t="s">
        <v>8111</v>
      </c>
      <c r="K473" s="309"/>
      <c r="L473" s="310" t="b">
        <v>1</v>
      </c>
      <c r="M473" s="311" t="b">
        <v>1</v>
      </c>
      <c r="N473" s="316" t="b">
        <v>0</v>
      </c>
      <c r="O473" s="311" t="b">
        <v>1</v>
      </c>
      <c r="P473" s="302"/>
      <c r="Q473" s="309" t="str">
        <f t="array" ref="Q473">IFERROR(INDEX('印量調查區'!G:G, MATCH(A473, '印量調查區'!A:A, 0)), "")</f>
        <v/>
      </c>
      <c r="R473" s="304"/>
      <c r="S473" s="304"/>
      <c r="T473" s="304"/>
      <c r="U473" s="304"/>
      <c r="V473" s="319" t="s">
        <v>8113</v>
      </c>
      <c r="W473" s="304"/>
      <c r="X473" s="319" t="s">
        <v>8114</v>
      </c>
      <c r="Y473" s="319" t="s">
        <v>8115</v>
      </c>
      <c r="Z473" s="304"/>
      <c r="AA473" s="304"/>
      <c r="AB473" s="304"/>
      <c r="AC473" s="304"/>
      <c r="AD473" s="304"/>
      <c r="AE473" s="304"/>
      <c r="AF473" s="304"/>
      <c r="AG473" s="304"/>
      <c r="AH473" s="304"/>
      <c r="AI473" s="304"/>
      <c r="AJ473" s="304"/>
      <c r="AK473" s="304"/>
      <c r="AL473" s="304"/>
      <c r="AM473" s="302"/>
      <c r="AN473" s="314" t="s">
        <v>8116</v>
      </c>
      <c r="AO473" s="324" t="s">
        <v>8117</v>
      </c>
      <c r="AP473" s="302"/>
      <c r="AQ473" s="302" t="str">
        <f>IFERROR(__xludf.DUMMYFUNCTION("IF(IFERROR(VLOOKUP(A473, IMPORTRANGE(""https://docs.google.com/spreadsheets/d/1eazy315Oas8TkAoTsdzUl6gNf3VsnwZeSo-bRfkZzOs"", ""工作表1!A:B""), 2, FALSE), """") &lt;&gt; """", ""有縮圖"", ""無縮圖"")"),"無縮圖")</f>
        <v>無縮圖</v>
      </c>
      <c r="AR473" s="302"/>
    </row>
    <row r="474" hidden="1">
      <c r="A474" s="301" t="s">
        <v>1977</v>
      </c>
      <c r="B474" s="301" t="s">
        <v>8119</v>
      </c>
      <c r="C474" s="303" t="s">
        <v>2848</v>
      </c>
      <c r="D474" s="303" t="s">
        <v>2848</v>
      </c>
      <c r="E474" s="303" t="s">
        <v>2848</v>
      </c>
      <c r="F474" s="305" t="s">
        <v>144</v>
      </c>
      <c r="G474" s="317" t="s">
        <v>8120</v>
      </c>
      <c r="H474" s="302"/>
      <c r="I474" s="305" t="s">
        <v>108</v>
      </c>
      <c r="J474" s="301" t="s">
        <v>83</v>
      </c>
      <c r="K474" s="309"/>
      <c r="L474" s="310" t="b">
        <v>0</v>
      </c>
      <c r="M474" s="311" t="b">
        <v>1</v>
      </c>
      <c r="N474" s="316" t="b">
        <v>0</v>
      </c>
      <c r="O474" s="316" t="b">
        <v>0</v>
      </c>
      <c r="P474" s="302"/>
      <c r="Q474" s="309" t="str">
        <f t="array" ref="Q474">IFERROR(INDEX('印量調查區'!G:G, MATCH(A474, '印量調查區'!A:A, 0)), "")</f>
        <v/>
      </c>
      <c r="R474" s="313" t="s">
        <v>8122</v>
      </c>
      <c r="S474" s="302"/>
      <c r="T474" s="302"/>
      <c r="U474" s="302"/>
      <c r="V474" s="313" t="s">
        <v>8124</v>
      </c>
      <c r="W474" s="302"/>
      <c r="X474" s="313" t="s">
        <v>8125</v>
      </c>
      <c r="Y474" s="313" t="s">
        <v>8126</v>
      </c>
      <c r="Z474" s="302"/>
      <c r="AA474" s="302"/>
      <c r="AB474" s="302"/>
      <c r="AC474" s="302"/>
      <c r="AD474" s="302"/>
      <c r="AE474" s="302"/>
      <c r="AF474" s="302"/>
      <c r="AG474" s="302"/>
      <c r="AH474" s="302"/>
      <c r="AI474" s="302"/>
      <c r="AJ474" s="302"/>
      <c r="AK474" s="302"/>
      <c r="AL474" s="302"/>
      <c r="AM474" s="302"/>
      <c r="AN474" s="302"/>
      <c r="AO474" s="302"/>
      <c r="AP474" s="302"/>
      <c r="AQ474" s="302" t="str">
        <f>IFERROR(__xludf.DUMMYFUNCTION("IF(IFERROR(VLOOKUP(A474, IMPORTRANGE(""https://docs.google.com/spreadsheets/d/1eazy315Oas8TkAoTsdzUl6gNf3VsnwZeSo-bRfkZzOs"", ""工作表1!A:B""), 2, FALSE), """") &lt;&gt; """", ""有縮圖"", ""無縮圖"")"),"有縮圖")</f>
        <v>有縮圖</v>
      </c>
      <c r="AR474" s="302"/>
    </row>
    <row r="475">
      <c r="A475" s="301" t="s">
        <v>891</v>
      </c>
      <c r="B475" s="302"/>
      <c r="C475" s="303" t="s">
        <v>2847</v>
      </c>
      <c r="D475" s="303" t="s">
        <v>2847</v>
      </c>
      <c r="E475" s="303" t="s">
        <v>2847</v>
      </c>
      <c r="F475" s="305" t="s">
        <v>144</v>
      </c>
      <c r="G475" s="317" t="s">
        <v>8120</v>
      </c>
      <c r="H475" s="305" t="s">
        <v>35</v>
      </c>
      <c r="I475" s="305" t="s">
        <v>108</v>
      </c>
      <c r="J475" s="301" t="s">
        <v>8128</v>
      </c>
      <c r="K475" s="309"/>
      <c r="L475" s="310" t="b">
        <v>1</v>
      </c>
      <c r="M475" s="311" t="b">
        <v>1</v>
      </c>
      <c r="N475" s="316" t="b">
        <v>0</v>
      </c>
      <c r="O475" s="311" t="b">
        <v>1</v>
      </c>
      <c r="P475" s="302"/>
      <c r="Q475" s="309" t="str">
        <f t="array" ref="Q475">IFERROR(INDEX('印量調查區'!G:G, MATCH(A475, '印量調查區'!A:A, 0)), "")</f>
        <v/>
      </c>
      <c r="R475" s="313" t="s">
        <v>8130</v>
      </c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  <c r="AC475" s="302"/>
      <c r="AD475" s="302"/>
      <c r="AE475" s="302"/>
      <c r="AF475" s="302"/>
      <c r="AG475" s="302"/>
      <c r="AH475" s="302"/>
      <c r="AI475" s="302"/>
      <c r="AJ475" s="302"/>
      <c r="AK475" s="302"/>
      <c r="AL475" s="302"/>
      <c r="AM475" s="302"/>
      <c r="AN475" s="314" t="s">
        <v>8131</v>
      </c>
      <c r="AO475" s="314" t="s">
        <v>8132</v>
      </c>
      <c r="AP475" s="302"/>
      <c r="AQ475" s="302" t="str">
        <f>IFERROR(__xludf.DUMMYFUNCTION("IF(IFERROR(VLOOKUP(A475, IMPORTRANGE(""https://docs.google.com/spreadsheets/d/1eazy315Oas8TkAoTsdzUl6gNf3VsnwZeSo-bRfkZzOs"", ""工作表1!A:B""), 2, FALSE), """") &lt;&gt; """", ""有縮圖"", ""無縮圖"")"),"無縮圖")</f>
        <v>無縮圖</v>
      </c>
      <c r="AR475" s="302"/>
    </row>
    <row r="476" hidden="1">
      <c r="A476" s="301" t="s">
        <v>1937</v>
      </c>
      <c r="B476" s="301" t="s">
        <v>8134</v>
      </c>
      <c r="C476" s="303" t="s">
        <v>8135</v>
      </c>
      <c r="D476" s="303" t="s">
        <v>8135</v>
      </c>
      <c r="E476" s="304"/>
      <c r="F476" s="305" t="s">
        <v>144</v>
      </c>
      <c r="G476" s="317" t="s">
        <v>8136</v>
      </c>
      <c r="H476" s="305" t="s">
        <v>34</v>
      </c>
      <c r="I476" s="305" t="s">
        <v>108</v>
      </c>
      <c r="J476" s="301" t="s">
        <v>8137</v>
      </c>
      <c r="K476" s="309"/>
      <c r="L476" s="310" t="b">
        <v>1</v>
      </c>
      <c r="M476" s="311" t="b">
        <v>1</v>
      </c>
      <c r="N476" s="316" t="b">
        <v>1</v>
      </c>
      <c r="O476" s="311" t="b">
        <v>1</v>
      </c>
      <c r="P476" s="302"/>
      <c r="Q476" s="309" t="str">
        <f t="array" ref="Q476">IFERROR(INDEX('印量調查區'!G:G, MATCH(A476, '印量調查區'!A:A, 0)), "")</f>
        <v/>
      </c>
      <c r="R476" s="313" t="s">
        <v>8140</v>
      </c>
      <c r="S476" s="302"/>
      <c r="T476" s="302"/>
      <c r="U476" s="302"/>
      <c r="V476" s="313" t="s">
        <v>8141</v>
      </c>
      <c r="W476" s="302"/>
      <c r="X476" s="313" t="s">
        <v>8142</v>
      </c>
      <c r="Y476" s="313" t="s">
        <v>8143</v>
      </c>
      <c r="Z476" s="302"/>
      <c r="AA476" s="302"/>
      <c r="AB476" s="313" t="s">
        <v>8144</v>
      </c>
      <c r="AC476" s="302"/>
      <c r="AD476" s="313" t="s">
        <v>8145</v>
      </c>
      <c r="AE476" s="302"/>
      <c r="AF476" s="302"/>
      <c r="AG476" s="302"/>
      <c r="AH476" s="302"/>
      <c r="AI476" s="302"/>
      <c r="AJ476" s="302"/>
      <c r="AK476" s="302"/>
      <c r="AL476" s="302"/>
      <c r="AM476" s="302"/>
      <c r="AN476" s="314" t="s">
        <v>8147</v>
      </c>
      <c r="AO476" s="302"/>
      <c r="AP476" s="302"/>
      <c r="AQ476" s="302" t="str">
        <f>IFERROR(__xludf.DUMMYFUNCTION("IF(IFERROR(VLOOKUP(A476, IMPORTRANGE(""https://docs.google.com/spreadsheets/d/1eazy315Oas8TkAoTsdzUl6gNf3VsnwZeSo-bRfkZzOs"", ""工作表1!A:B""), 2, FALSE), """") &lt;&gt; """", ""有縮圖"", ""無縮圖"")"),"無縮圖")</f>
        <v>無縮圖</v>
      </c>
      <c r="AR476" s="302"/>
    </row>
    <row r="477" hidden="1">
      <c r="A477" s="301" t="s">
        <v>8149</v>
      </c>
      <c r="B477" s="302"/>
      <c r="C477" s="303" t="s">
        <v>8150</v>
      </c>
      <c r="D477" s="304"/>
      <c r="E477" s="304"/>
      <c r="F477" s="305" t="s">
        <v>305</v>
      </c>
      <c r="G477" s="317" t="s">
        <v>8151</v>
      </c>
      <c r="H477" s="302"/>
      <c r="I477" s="305" t="s">
        <v>108</v>
      </c>
      <c r="J477" s="301" t="s">
        <v>83</v>
      </c>
      <c r="K477" s="309"/>
      <c r="L477" s="322" t="b">
        <v>1</v>
      </c>
      <c r="M477" s="311" t="b">
        <v>1</v>
      </c>
      <c r="N477" s="316" t="b">
        <v>1</v>
      </c>
      <c r="O477" s="316" t="b">
        <v>1</v>
      </c>
      <c r="P477" s="302"/>
      <c r="Q477" s="309" t="str">
        <f t="array" ref="Q477">IFERROR(INDEX('印量調查區'!G:G, MATCH(A477, '印量調查區'!A:A, 0)), "")</f>
        <v/>
      </c>
      <c r="R477" s="302"/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  <c r="AC477" s="302"/>
      <c r="AD477" s="302"/>
      <c r="AE477" s="302"/>
      <c r="AF477" s="302"/>
      <c r="AG477" s="302"/>
      <c r="AH477" s="302"/>
      <c r="AI477" s="302"/>
      <c r="AJ477" s="302"/>
      <c r="AK477" s="302"/>
      <c r="AL477" s="302"/>
      <c r="AM477" s="302"/>
      <c r="AN477" s="302"/>
      <c r="AO477" s="302"/>
      <c r="AP477" s="302"/>
      <c r="AQ477" s="302" t="str">
        <f>IFERROR(__xludf.DUMMYFUNCTION("IF(IFERROR(VLOOKUP(A477, IMPORTRANGE(""https://docs.google.com/spreadsheets/d/1eazy315Oas8TkAoTsdzUl6gNf3VsnwZeSo-bRfkZzOs"", ""工作表1!A:B""), 2, FALSE), """") &lt;&gt; """", ""有縮圖"", ""無縮圖"")"),"無縮圖")</f>
        <v>無縮圖</v>
      </c>
      <c r="AR477" s="302"/>
    </row>
    <row r="478" hidden="1">
      <c r="A478" s="304" t="s">
        <v>796</v>
      </c>
      <c r="B478" s="302"/>
      <c r="C478" s="304"/>
      <c r="D478" s="304"/>
      <c r="E478" s="303" t="s">
        <v>2110</v>
      </c>
      <c r="F478" s="305" t="s">
        <v>8155</v>
      </c>
      <c r="G478" s="110" t="s">
        <v>8156</v>
      </c>
      <c r="H478" s="305" t="s">
        <v>3649</v>
      </c>
      <c r="I478" s="305" t="s">
        <v>108</v>
      </c>
      <c r="J478" s="301" t="s">
        <v>8157</v>
      </c>
      <c r="K478" s="309"/>
      <c r="L478" s="310" t="b">
        <v>1</v>
      </c>
      <c r="M478" s="311" t="b">
        <v>1</v>
      </c>
      <c r="N478" s="316" t="b">
        <v>1</v>
      </c>
      <c r="O478" s="311" t="b">
        <v>1</v>
      </c>
      <c r="P478" s="313" t="s">
        <v>410</v>
      </c>
      <c r="Q478" s="309"/>
      <c r="R478" s="314" t="s">
        <v>8159</v>
      </c>
      <c r="S478" s="302"/>
      <c r="T478" s="302"/>
      <c r="U478" s="302"/>
      <c r="V478" s="314" t="s">
        <v>8161</v>
      </c>
      <c r="W478" s="302"/>
      <c r="X478" s="302"/>
      <c r="Y478" s="314" t="s">
        <v>8163</v>
      </c>
      <c r="Z478" s="302"/>
      <c r="AA478" s="302"/>
      <c r="AB478" s="302"/>
      <c r="AC478" s="302"/>
      <c r="AD478" s="302"/>
      <c r="AE478" s="302"/>
      <c r="AF478" s="302"/>
      <c r="AG478" s="302"/>
      <c r="AH478" s="302"/>
      <c r="AI478" s="302"/>
      <c r="AJ478" s="302"/>
      <c r="AK478" s="302"/>
      <c r="AL478" s="302"/>
      <c r="AM478" s="302"/>
      <c r="AN478" s="314" t="s">
        <v>8165</v>
      </c>
      <c r="AO478" s="302"/>
      <c r="AP478" s="302"/>
      <c r="AQ478" s="302" t="str">
        <f>IFERROR(__xludf.DUMMYFUNCTION("IF(IFERROR(VLOOKUP(A478, IMPORTRANGE(""https://docs.google.com/spreadsheets/d/1eazy315Oas8TkAoTsdzUl6gNf3VsnwZeSo-bRfkZzOs"", ""工作表1!A:B""), 2, FALSE), """") &lt;&gt; """", ""有縮圖"", ""無縮圖"")"),"無縮圖")</f>
        <v>無縮圖</v>
      </c>
      <c r="AR478" s="302"/>
    </row>
    <row r="479" hidden="1">
      <c r="A479" s="301" t="s">
        <v>8166</v>
      </c>
      <c r="B479" s="301" t="s">
        <v>8167</v>
      </c>
      <c r="C479" s="303" t="s">
        <v>2741</v>
      </c>
      <c r="D479" s="304"/>
      <c r="E479" s="304"/>
      <c r="F479" s="305" t="s">
        <v>305</v>
      </c>
      <c r="G479" s="110" t="s">
        <v>8168</v>
      </c>
      <c r="H479" s="305" t="s">
        <v>34</v>
      </c>
      <c r="I479" s="305" t="s">
        <v>108</v>
      </c>
      <c r="J479" s="301" t="s">
        <v>8169</v>
      </c>
      <c r="K479" s="309"/>
      <c r="L479" s="310" t="b">
        <v>1</v>
      </c>
      <c r="M479" s="311" t="b">
        <v>1</v>
      </c>
      <c r="N479" s="311" t="b">
        <v>0</v>
      </c>
      <c r="O479" s="311" t="b">
        <v>1</v>
      </c>
      <c r="P479" s="302"/>
      <c r="Q479" s="309" t="str">
        <f t="array" ref="Q479">IFERROR(INDEX('印量調查區'!G:G, MATCH(A479, '印量調查區'!A:A, 0)), "")</f>
        <v/>
      </c>
      <c r="R479" s="302"/>
      <c r="S479" s="302"/>
      <c r="T479" s="302"/>
      <c r="U479" s="302"/>
      <c r="V479" s="313" t="s">
        <v>8171</v>
      </c>
      <c r="W479" s="302"/>
      <c r="X479" s="302"/>
      <c r="Y479" s="313" t="s">
        <v>8172</v>
      </c>
      <c r="Z479" s="302"/>
      <c r="AA479" s="302"/>
      <c r="AB479" s="302"/>
      <c r="AC479" s="302"/>
      <c r="AD479" s="302"/>
      <c r="AE479" s="302"/>
      <c r="AF479" s="302"/>
      <c r="AG479" s="302"/>
      <c r="AH479" s="302"/>
      <c r="AI479" s="302"/>
      <c r="AJ479" s="302"/>
      <c r="AK479" s="302"/>
      <c r="AL479" s="302"/>
      <c r="AM479" s="314" t="s">
        <v>8174</v>
      </c>
      <c r="AN479" s="314" t="s">
        <v>8175</v>
      </c>
      <c r="AO479" s="302"/>
      <c r="AP479" s="302"/>
      <c r="AQ479" s="302" t="str">
        <f>IFERROR(__xludf.DUMMYFUNCTION("IF(IFERROR(VLOOKUP(A479, IMPORTRANGE(""https://docs.google.com/spreadsheets/d/1eazy315Oas8TkAoTsdzUl6gNf3VsnwZeSo-bRfkZzOs"", ""工作表1!A:B""), 2, FALSE), """") &lt;&gt; """", ""有縮圖"", ""無縮圖"")"),"無縮圖")</f>
        <v>無縮圖</v>
      </c>
      <c r="AR479" s="302"/>
    </row>
    <row r="480">
      <c r="A480" s="301" t="s">
        <v>8176</v>
      </c>
      <c r="B480" s="302"/>
      <c r="C480" s="303" t="s">
        <v>3031</v>
      </c>
      <c r="D480" s="303" t="s">
        <v>3031</v>
      </c>
      <c r="E480" s="304"/>
      <c r="F480" s="305" t="s">
        <v>144</v>
      </c>
      <c r="G480" s="110" t="s">
        <v>8177</v>
      </c>
      <c r="H480" s="305" t="s">
        <v>35</v>
      </c>
      <c r="I480" s="305" t="s">
        <v>367</v>
      </c>
      <c r="J480" s="301" t="s">
        <v>8178</v>
      </c>
      <c r="K480" s="323" t="s">
        <v>4041</v>
      </c>
      <c r="L480" s="310" t="b">
        <v>1</v>
      </c>
      <c r="M480" s="311" t="b">
        <v>1</v>
      </c>
      <c r="N480" s="311" t="b">
        <v>0</v>
      </c>
      <c r="O480" s="311" t="b">
        <v>0</v>
      </c>
      <c r="P480" s="302"/>
      <c r="Q480" s="309" t="str">
        <f t="array" ref="Q480">IFERROR(INDEX('印量調查區'!G:G, MATCH(A480, '印量調查區'!A:A, 0)), "")</f>
        <v/>
      </c>
      <c r="R480" s="313" t="s">
        <v>8180</v>
      </c>
      <c r="S480" s="302"/>
      <c r="T480" s="302"/>
      <c r="U480" s="302"/>
      <c r="V480" s="313" t="s">
        <v>8181</v>
      </c>
      <c r="W480" s="302"/>
      <c r="X480" s="313" t="s">
        <v>8182</v>
      </c>
      <c r="Y480" s="313" t="s">
        <v>8183</v>
      </c>
      <c r="Z480" s="302"/>
      <c r="AA480" s="302"/>
      <c r="AB480" s="302"/>
      <c r="AC480" s="302"/>
      <c r="AD480" s="302"/>
      <c r="AE480" s="302"/>
      <c r="AF480" s="302"/>
      <c r="AG480" s="302"/>
      <c r="AH480" s="302"/>
      <c r="AI480" s="313" t="s">
        <v>8184</v>
      </c>
      <c r="AJ480" s="302"/>
      <c r="AK480" s="302"/>
      <c r="AL480" s="302"/>
      <c r="AM480" s="314" t="s">
        <v>8185</v>
      </c>
      <c r="AN480" s="314" t="s">
        <v>8187</v>
      </c>
      <c r="AO480" s="302"/>
      <c r="AP480" s="302"/>
      <c r="AQ480" s="302" t="str">
        <f>IFERROR(__xludf.DUMMYFUNCTION("IF(IFERROR(VLOOKUP(A480, IMPORTRANGE(""https://docs.google.com/spreadsheets/d/1eazy315Oas8TkAoTsdzUl6gNf3VsnwZeSo-bRfkZzOs"", ""工作表1!A:B""), 2, FALSE), """") &lt;&gt; """", ""有縮圖"", ""無縮圖"")"),"無縮圖")</f>
        <v>無縮圖</v>
      </c>
      <c r="AR480" s="302"/>
    </row>
    <row r="481" hidden="1">
      <c r="A481" s="301" t="s">
        <v>1316</v>
      </c>
      <c r="B481" s="301" t="s">
        <v>5164</v>
      </c>
      <c r="C481" s="304"/>
      <c r="D481" s="303" t="s">
        <v>1747</v>
      </c>
      <c r="E481" s="303" t="s">
        <v>1747</v>
      </c>
      <c r="F481" s="305" t="s">
        <v>144</v>
      </c>
      <c r="G481" s="317" t="s">
        <v>8189</v>
      </c>
      <c r="H481" s="302"/>
      <c r="I481" s="305" t="s">
        <v>108</v>
      </c>
      <c r="J481" s="301" t="s">
        <v>8190</v>
      </c>
      <c r="K481" s="309"/>
      <c r="L481" s="310" t="b">
        <v>1</v>
      </c>
      <c r="M481" s="311" t="b">
        <v>1</v>
      </c>
      <c r="N481" s="311" t="b">
        <v>1</v>
      </c>
      <c r="O481" s="311" t="b">
        <v>0</v>
      </c>
      <c r="P481" s="313" t="s">
        <v>410</v>
      </c>
      <c r="Q481" s="309" t="str">
        <f t="array" ref="Q481">IFERROR(INDEX('印量調查區'!G:G, MATCH(A481, '印量調查區'!A:A, 0)), "")</f>
        <v/>
      </c>
      <c r="R481" s="314" t="s">
        <v>5170</v>
      </c>
      <c r="S481" s="302"/>
      <c r="T481" s="314" t="s">
        <v>5171</v>
      </c>
      <c r="U481" s="302"/>
      <c r="V481" s="314" t="s">
        <v>8192</v>
      </c>
      <c r="W481" s="302"/>
      <c r="X481" s="302"/>
      <c r="Y481" s="314" t="s">
        <v>5177</v>
      </c>
      <c r="Z481" s="314" t="s">
        <v>8195</v>
      </c>
      <c r="AA481" s="302"/>
      <c r="AB481" s="302"/>
      <c r="AC481" s="302"/>
      <c r="AD481" s="302"/>
      <c r="AE481" s="302"/>
      <c r="AF481" s="302"/>
      <c r="AG481" s="314" t="s">
        <v>8197</v>
      </c>
      <c r="AH481" s="314" t="s">
        <v>8200</v>
      </c>
      <c r="AI481" s="314" t="s">
        <v>8202</v>
      </c>
      <c r="AJ481" s="302"/>
      <c r="AK481" s="314" t="s">
        <v>8204</v>
      </c>
      <c r="AL481" s="302"/>
      <c r="AM481" s="314" t="s">
        <v>8206</v>
      </c>
      <c r="AN481" s="314" t="s">
        <v>8207</v>
      </c>
      <c r="AO481" s="302"/>
      <c r="AP481" s="302"/>
      <c r="AQ481" s="302" t="str">
        <f>IFERROR(__xludf.DUMMYFUNCTION("IF(IFERROR(VLOOKUP(A481, IMPORTRANGE(""https://docs.google.com/spreadsheets/d/1eazy315Oas8TkAoTsdzUl6gNf3VsnwZeSo-bRfkZzOs"", ""工作表1!A:B""), 2, FALSE), """") &lt;&gt; """", ""有縮圖"", ""無縮圖"")"),"無縮圖")</f>
        <v>無縮圖</v>
      </c>
      <c r="AR481" s="302"/>
    </row>
    <row r="482" hidden="1">
      <c r="A482" s="301" t="s">
        <v>8208</v>
      </c>
      <c r="B482" s="302"/>
      <c r="C482" s="304"/>
      <c r="D482" s="303" t="s">
        <v>3167</v>
      </c>
      <c r="E482" s="303" t="s">
        <v>3167</v>
      </c>
      <c r="F482" s="305" t="s">
        <v>144</v>
      </c>
      <c r="G482" s="110" t="s">
        <v>8209</v>
      </c>
      <c r="H482" s="305" t="s">
        <v>34</v>
      </c>
      <c r="I482" s="305" t="s">
        <v>108</v>
      </c>
      <c r="J482" s="301" t="s">
        <v>8210</v>
      </c>
      <c r="K482" s="309"/>
      <c r="L482" s="310" t="b">
        <v>1</v>
      </c>
      <c r="M482" s="311" t="b">
        <v>1</v>
      </c>
      <c r="N482" s="316" t="b">
        <v>0</v>
      </c>
      <c r="O482" s="311" t="b">
        <v>1</v>
      </c>
      <c r="P482" s="302"/>
      <c r="Q482" s="309" t="str">
        <f t="array" ref="Q482">IFERROR(INDEX('印量調查區'!G:G, MATCH(A482, '印量調查區'!A:A, 0)), "")</f>
        <v/>
      </c>
      <c r="R482" s="313" t="s">
        <v>8211</v>
      </c>
      <c r="S482" s="302"/>
      <c r="T482" s="302"/>
      <c r="U482" s="302"/>
      <c r="V482" s="302"/>
      <c r="W482" s="302"/>
      <c r="X482" s="302"/>
      <c r="Y482" s="313" t="s">
        <v>8212</v>
      </c>
      <c r="Z482" s="302"/>
      <c r="AA482" s="302"/>
      <c r="AB482" s="302"/>
      <c r="AC482" s="302"/>
      <c r="AD482" s="302"/>
      <c r="AE482" s="302"/>
      <c r="AF482" s="302"/>
      <c r="AG482" s="302"/>
      <c r="AH482" s="302"/>
      <c r="AI482" s="302"/>
      <c r="AJ482" s="302"/>
      <c r="AK482" s="302"/>
      <c r="AL482" s="302"/>
      <c r="AM482" s="302"/>
      <c r="AN482" s="314" t="s">
        <v>8213</v>
      </c>
      <c r="AO482" s="302"/>
      <c r="AP482" s="302"/>
      <c r="AQ482" s="302" t="str">
        <f>IFERROR(__xludf.DUMMYFUNCTION("IF(IFERROR(VLOOKUP(A482, IMPORTRANGE(""https://docs.google.com/spreadsheets/d/1eazy315Oas8TkAoTsdzUl6gNf3VsnwZeSo-bRfkZzOs"", ""工作表1!A:B""), 2, FALSE), """") &lt;&gt; """", ""有縮圖"", ""無縮圖"")"),"無縮圖")</f>
        <v>無縮圖</v>
      </c>
      <c r="AR482" s="302"/>
    </row>
    <row r="483">
      <c r="A483" s="301" t="s">
        <v>571</v>
      </c>
      <c r="B483" s="302"/>
      <c r="C483" s="304"/>
      <c r="D483" s="303" t="s">
        <v>3377</v>
      </c>
      <c r="E483" s="303" t="s">
        <v>2746</v>
      </c>
      <c r="F483" s="305" t="s">
        <v>2088</v>
      </c>
      <c r="G483" s="317" t="s">
        <v>8214</v>
      </c>
      <c r="H483" s="305" t="s">
        <v>35</v>
      </c>
      <c r="I483" s="305" t="s">
        <v>3325</v>
      </c>
      <c r="J483" s="302"/>
      <c r="K483" s="309"/>
      <c r="L483" s="310" t="b">
        <v>1</v>
      </c>
      <c r="M483" s="311" t="b">
        <v>1</v>
      </c>
      <c r="N483" s="316" t="b">
        <v>1</v>
      </c>
      <c r="O483" s="316" t="b">
        <v>1</v>
      </c>
      <c r="P483" s="302"/>
      <c r="Q483" s="309" t="str">
        <f t="array" ref="Q483">IFERROR(INDEX('印量調查區'!G:G, MATCH(A483, '印量調查區'!A:A, 0)), "")</f>
        <v/>
      </c>
      <c r="R483" s="302"/>
      <c r="S483" s="302"/>
      <c r="T483" s="302"/>
      <c r="U483" s="302"/>
      <c r="V483" s="313" t="s">
        <v>8215</v>
      </c>
      <c r="W483" s="302"/>
      <c r="X483" s="302"/>
      <c r="Y483" s="302"/>
      <c r="Z483" s="302"/>
      <c r="AA483" s="313" t="s">
        <v>8216</v>
      </c>
      <c r="AB483" s="302"/>
      <c r="AC483" s="302"/>
      <c r="AD483" s="302"/>
      <c r="AE483" s="302"/>
      <c r="AF483" s="302"/>
      <c r="AG483" s="302"/>
      <c r="AH483" s="302"/>
      <c r="AI483" s="302"/>
      <c r="AJ483" s="302"/>
      <c r="AK483" s="302"/>
      <c r="AL483" s="302"/>
      <c r="AM483" s="302"/>
      <c r="AN483" s="302"/>
      <c r="AO483" s="302"/>
      <c r="AP483" s="302"/>
      <c r="AQ483" s="302" t="str">
        <f>IFERROR(__xludf.DUMMYFUNCTION("IF(IFERROR(VLOOKUP(A483, IMPORTRANGE(""https://docs.google.com/spreadsheets/d/1eazy315Oas8TkAoTsdzUl6gNf3VsnwZeSo-bRfkZzOs"", ""工作表1!A:B""), 2, FALSE), """") &lt;&gt; """", ""有縮圖"", ""無縮圖"")"),"無縮圖")</f>
        <v>無縮圖</v>
      </c>
      <c r="AR483" s="302"/>
    </row>
    <row r="484" hidden="1">
      <c r="A484" s="301" t="s">
        <v>924</v>
      </c>
      <c r="B484" s="301" t="s">
        <v>8217</v>
      </c>
      <c r="C484" s="303" t="s">
        <v>8218</v>
      </c>
      <c r="D484" s="304"/>
      <c r="E484" s="304"/>
      <c r="F484" s="305" t="s">
        <v>144</v>
      </c>
      <c r="G484" s="110" t="s">
        <v>8220</v>
      </c>
      <c r="H484" s="305" t="s">
        <v>34</v>
      </c>
      <c r="I484" s="305" t="s">
        <v>108</v>
      </c>
      <c r="J484" s="301" t="s">
        <v>8221</v>
      </c>
      <c r="K484" s="309"/>
      <c r="L484" s="310" t="b">
        <v>1</v>
      </c>
      <c r="M484" s="311" t="b">
        <v>1</v>
      </c>
      <c r="N484" s="311" t="b">
        <v>1</v>
      </c>
      <c r="O484" s="316" t="b">
        <v>1</v>
      </c>
      <c r="P484" s="313" t="s">
        <v>410</v>
      </c>
      <c r="Q484" s="309" t="str">
        <f t="array" ref="Q484">IFERROR(INDEX('印量調查區'!G:G, MATCH(A484, '印量調查區'!A:A, 0)), "")</f>
        <v/>
      </c>
      <c r="R484" s="302"/>
      <c r="S484" s="302"/>
      <c r="T484" s="302"/>
      <c r="U484" s="302"/>
      <c r="V484" s="302"/>
      <c r="W484" s="302"/>
      <c r="X484" s="314" t="s">
        <v>8223</v>
      </c>
      <c r="Y484" s="314" t="s">
        <v>8224</v>
      </c>
      <c r="Z484" s="302"/>
      <c r="AA484" s="302"/>
      <c r="AB484" s="302"/>
      <c r="AC484" s="302"/>
      <c r="AD484" s="302"/>
      <c r="AE484" s="302"/>
      <c r="AF484" s="302"/>
      <c r="AG484" s="302"/>
      <c r="AH484" s="302"/>
      <c r="AI484" s="302"/>
      <c r="AJ484" s="302"/>
      <c r="AK484" s="302"/>
      <c r="AL484" s="314" t="s">
        <v>8226</v>
      </c>
      <c r="AM484" s="314" t="s">
        <v>8227</v>
      </c>
      <c r="AN484" s="302"/>
      <c r="AO484" s="302"/>
      <c r="AP484" s="302"/>
      <c r="AQ484" s="302" t="str">
        <f>IFERROR(__xludf.DUMMYFUNCTION("IF(IFERROR(VLOOKUP(A484, IMPORTRANGE(""https://docs.google.com/spreadsheets/d/1eazy315Oas8TkAoTsdzUl6gNf3VsnwZeSo-bRfkZzOs"", ""工作表1!A:B""), 2, FALSE), """") &lt;&gt; """", ""有縮圖"", ""無縮圖"")"),"無縮圖")</f>
        <v>無縮圖</v>
      </c>
      <c r="AR484" s="302"/>
    </row>
    <row r="485" hidden="1">
      <c r="A485" s="301" t="s">
        <v>8228</v>
      </c>
      <c r="B485" s="302"/>
      <c r="C485" s="304"/>
      <c r="D485" s="304"/>
      <c r="E485" s="303" t="s">
        <v>2742</v>
      </c>
      <c r="F485" s="305" t="s">
        <v>144</v>
      </c>
      <c r="G485" s="370" t="s">
        <v>8229</v>
      </c>
      <c r="H485" s="305" t="s">
        <v>34</v>
      </c>
      <c r="I485" s="305" t="s">
        <v>84</v>
      </c>
      <c r="J485" s="301" t="s">
        <v>8230</v>
      </c>
      <c r="K485" s="309"/>
      <c r="L485" s="310" t="b">
        <v>1</v>
      </c>
      <c r="M485" s="311" t="b">
        <v>1</v>
      </c>
      <c r="N485" s="316" t="b">
        <v>0</v>
      </c>
      <c r="O485" s="311" t="b">
        <v>1</v>
      </c>
      <c r="P485" s="302"/>
      <c r="Q485" s="309" t="str">
        <f t="array" ref="Q485">IFERROR(INDEX('印量調查區'!G:G, MATCH(A485, '印量調查區'!A:A, 0)), "")</f>
        <v/>
      </c>
      <c r="R485" s="302"/>
      <c r="S485" s="302"/>
      <c r="T485" s="302"/>
      <c r="U485" s="302"/>
      <c r="V485" s="313" t="s">
        <v>8231</v>
      </c>
      <c r="W485" s="302"/>
      <c r="X485" s="302"/>
      <c r="Y485" s="313" t="s">
        <v>8232</v>
      </c>
      <c r="Z485" s="302"/>
      <c r="AA485" s="302"/>
      <c r="AB485" s="302"/>
      <c r="AC485" s="302"/>
      <c r="AD485" s="302"/>
      <c r="AE485" s="302"/>
      <c r="AF485" s="302"/>
      <c r="AG485" s="302"/>
      <c r="AH485" s="302"/>
      <c r="AI485" s="302"/>
      <c r="AJ485" s="302"/>
      <c r="AK485" s="302"/>
      <c r="AL485" s="302"/>
      <c r="AM485" s="302"/>
      <c r="AN485" s="314" t="s">
        <v>8233</v>
      </c>
      <c r="AO485" s="302"/>
      <c r="AP485" s="302"/>
      <c r="AQ485" s="302" t="str">
        <f>IFERROR(__xludf.DUMMYFUNCTION("IF(IFERROR(VLOOKUP(A485, IMPORTRANGE(""https://docs.google.com/spreadsheets/d/1eazy315Oas8TkAoTsdzUl6gNf3VsnwZeSo-bRfkZzOs"", ""工作表1!A:B""), 2, FALSE), """") &lt;&gt; """", ""有縮圖"", ""無縮圖"")"),"無縮圖")</f>
        <v>無縮圖</v>
      </c>
      <c r="AR485" s="302"/>
    </row>
    <row r="486" hidden="1">
      <c r="A486" s="301" t="s">
        <v>8234</v>
      </c>
      <c r="B486" s="301" t="s">
        <v>8235</v>
      </c>
      <c r="C486" s="303" t="s">
        <v>2647</v>
      </c>
      <c r="D486" s="303" t="s">
        <v>3301</v>
      </c>
      <c r="E486" s="304"/>
      <c r="F486" s="305" t="s">
        <v>140</v>
      </c>
      <c r="G486" s="110" t="s">
        <v>8236</v>
      </c>
      <c r="H486" s="305" t="s">
        <v>47</v>
      </c>
      <c r="I486" s="305" t="s">
        <v>108</v>
      </c>
      <c r="J486" s="301" t="s">
        <v>8237</v>
      </c>
      <c r="K486" s="309"/>
      <c r="L486" s="310" t="b">
        <v>1</v>
      </c>
      <c r="M486" s="311" t="b">
        <v>1</v>
      </c>
      <c r="N486" s="311" t="b">
        <v>0</v>
      </c>
      <c r="O486" s="311" t="b">
        <v>1</v>
      </c>
      <c r="P486" s="302"/>
      <c r="Q486" s="309" t="str">
        <f t="array" ref="Q486">IFERROR(INDEX('印量調查區'!G:G, MATCH(A486, '印量調查區'!A:A, 0)), "")</f>
        <v/>
      </c>
      <c r="R486" s="313" t="s">
        <v>8238</v>
      </c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  <c r="AC486" s="302"/>
      <c r="AD486" s="313" t="s">
        <v>8240</v>
      </c>
      <c r="AE486" s="302"/>
      <c r="AF486" s="302"/>
      <c r="AG486" s="302"/>
      <c r="AH486" s="302"/>
      <c r="AI486" s="302"/>
      <c r="AJ486" s="302"/>
      <c r="AK486" s="302"/>
      <c r="AL486" s="302"/>
      <c r="AM486" s="314" t="s">
        <v>8241</v>
      </c>
      <c r="AN486" s="314" t="s">
        <v>8242</v>
      </c>
      <c r="AO486" s="302"/>
      <c r="AP486" s="302"/>
      <c r="AQ486" s="302" t="str">
        <f>IFERROR(__xludf.DUMMYFUNCTION("IF(IFERROR(VLOOKUP(A486, IMPORTRANGE(""https://docs.google.com/spreadsheets/d/1eazy315Oas8TkAoTsdzUl6gNf3VsnwZeSo-bRfkZzOs"", ""工作表1!A:B""), 2, FALSE), """") &lt;&gt; """", ""有縮圖"", ""無縮圖"")"),"無縮圖")</f>
        <v>無縮圖</v>
      </c>
      <c r="AR486" s="302"/>
    </row>
    <row r="487" hidden="1">
      <c r="A487" s="301" t="s">
        <v>1654</v>
      </c>
      <c r="B487" s="301" t="s">
        <v>8244</v>
      </c>
      <c r="C487" s="304"/>
      <c r="D487" s="303" t="s">
        <v>5147</v>
      </c>
      <c r="E487" s="303" t="s">
        <v>2515</v>
      </c>
      <c r="F487" s="305" t="s">
        <v>229</v>
      </c>
      <c r="G487" s="317" t="s">
        <v>8245</v>
      </c>
      <c r="H487" s="305" t="s">
        <v>34</v>
      </c>
      <c r="I487" s="305" t="s">
        <v>108</v>
      </c>
      <c r="J487" s="301" t="s">
        <v>8246</v>
      </c>
      <c r="K487" s="309"/>
      <c r="L487" s="310" t="b">
        <v>1</v>
      </c>
      <c r="M487" s="311" t="b">
        <v>1</v>
      </c>
      <c r="N487" s="311" t="b">
        <v>0</v>
      </c>
      <c r="O487" s="311" t="b">
        <v>1</v>
      </c>
      <c r="P487" s="302"/>
      <c r="Q487" s="309" t="str">
        <f t="array" ref="Q487">IFERROR(INDEX('印量調查區'!G:G, MATCH(A487, '印量調查區'!A:A, 0)), "")</f>
        <v/>
      </c>
      <c r="R487" s="313" t="s">
        <v>8247</v>
      </c>
      <c r="S487" s="302"/>
      <c r="T487" s="302"/>
      <c r="U487" s="302"/>
      <c r="V487" s="313" t="s">
        <v>8248</v>
      </c>
      <c r="W487" s="302"/>
      <c r="X487" s="313" t="s">
        <v>8249</v>
      </c>
      <c r="Y487" s="302"/>
      <c r="Z487" s="302"/>
      <c r="AA487" s="302"/>
      <c r="AB487" s="302"/>
      <c r="AC487" s="302"/>
      <c r="AD487" s="302"/>
      <c r="AE487" s="302"/>
      <c r="AF487" s="302"/>
      <c r="AG487" s="302"/>
      <c r="AH487" s="302"/>
      <c r="AI487" s="302"/>
      <c r="AJ487" s="302"/>
      <c r="AK487" s="302"/>
      <c r="AL487" s="302"/>
      <c r="AM487" s="348" t="s">
        <v>8250</v>
      </c>
      <c r="AN487" s="314" t="s">
        <v>8253</v>
      </c>
      <c r="AO487" s="314" t="s">
        <v>8255</v>
      </c>
      <c r="AP487" s="302"/>
      <c r="AQ487" s="302" t="str">
        <f>IFERROR(__xludf.DUMMYFUNCTION("IF(IFERROR(VLOOKUP(A487, IMPORTRANGE(""https://docs.google.com/spreadsheets/d/1eazy315Oas8TkAoTsdzUl6gNf3VsnwZeSo-bRfkZzOs"", ""工作表1!A:B""), 2, FALSE), """") &lt;&gt; """", ""有縮圖"", ""無縮圖"")"),"有縮圖")</f>
        <v>有縮圖</v>
      </c>
      <c r="AR487" s="314" t="s">
        <v>8257</v>
      </c>
    </row>
    <row r="488" hidden="1">
      <c r="A488" s="301" t="s">
        <v>1208</v>
      </c>
      <c r="B488" s="304" t="s">
        <v>3846</v>
      </c>
      <c r="C488" s="303" t="s">
        <v>8258</v>
      </c>
      <c r="D488" s="303" t="s">
        <v>4769</v>
      </c>
      <c r="E488" s="303" t="s">
        <v>4769</v>
      </c>
      <c r="F488" s="305" t="s">
        <v>144</v>
      </c>
      <c r="G488" s="110" t="s">
        <v>8245</v>
      </c>
      <c r="H488" s="305" t="s">
        <v>34</v>
      </c>
      <c r="I488" s="305" t="s">
        <v>108</v>
      </c>
      <c r="J488" s="301" t="s">
        <v>8260</v>
      </c>
      <c r="K488" s="309"/>
      <c r="L488" s="310" t="b">
        <v>1</v>
      </c>
      <c r="M488" s="311" t="b">
        <v>1</v>
      </c>
      <c r="N488" s="316" t="b">
        <v>0</v>
      </c>
      <c r="O488" s="311" t="b">
        <v>1</v>
      </c>
      <c r="P488" s="302"/>
      <c r="Q488" s="309" t="str">
        <f t="array" ref="Q488">IFERROR(INDEX('印量調查區'!G:G, MATCH(A488, '印量調查區'!A:A, 0)), "")</f>
        <v/>
      </c>
      <c r="R488" s="371" t="s">
        <v>3851</v>
      </c>
      <c r="S488" s="371" t="s">
        <v>3853</v>
      </c>
      <c r="T488" s="304"/>
      <c r="U488" s="304"/>
      <c r="V488" s="371" t="s">
        <v>3855</v>
      </c>
      <c r="W488" s="304"/>
      <c r="X488" s="372" t="s">
        <v>3858</v>
      </c>
      <c r="Y488" s="371" t="s">
        <v>3859</v>
      </c>
      <c r="Z488" s="371" t="s">
        <v>3860</v>
      </c>
      <c r="AA488" s="304"/>
      <c r="AB488" s="372" t="s">
        <v>3862</v>
      </c>
      <c r="AC488" s="371" t="s">
        <v>3865</v>
      </c>
      <c r="AD488" s="371" t="s">
        <v>3866</v>
      </c>
      <c r="AE488" s="304"/>
      <c r="AF488" s="304"/>
      <c r="AG488" s="304"/>
      <c r="AH488" s="304"/>
      <c r="AI488" s="304"/>
      <c r="AJ488" s="304"/>
      <c r="AK488" s="304"/>
      <c r="AL488" s="371" t="s">
        <v>3870</v>
      </c>
      <c r="AM488" s="304"/>
      <c r="AN488" s="373" t="s">
        <v>8262</v>
      </c>
      <c r="AO488" s="371" t="s">
        <v>8263</v>
      </c>
      <c r="AP488" s="304"/>
      <c r="AQ488" s="302" t="str">
        <f>IFERROR(__xludf.DUMMYFUNCTION("IF(IFERROR(VLOOKUP(A488, IMPORTRANGE(""https://docs.google.com/spreadsheets/d/1eazy315Oas8TkAoTsdzUl6gNf3VsnwZeSo-bRfkZzOs"", ""工作表1!A:B""), 2, FALSE), """") &lt;&gt; """", ""有縮圖"", ""無縮圖"")"),"無縮圖")</f>
        <v>無縮圖</v>
      </c>
      <c r="AR488" s="302"/>
    </row>
    <row r="489" hidden="1">
      <c r="A489" s="301" t="s">
        <v>8265</v>
      </c>
      <c r="B489" s="302"/>
      <c r="C489" s="303" t="s">
        <v>3548</v>
      </c>
      <c r="D489" s="304"/>
      <c r="E489" s="304"/>
      <c r="F489" s="305" t="s">
        <v>144</v>
      </c>
      <c r="G489" s="317" t="s">
        <v>8245</v>
      </c>
      <c r="H489" s="305" t="s">
        <v>47</v>
      </c>
      <c r="I489" s="305" t="s">
        <v>108</v>
      </c>
      <c r="J489" s="301" t="s">
        <v>8267</v>
      </c>
      <c r="K489" s="309"/>
      <c r="L489" s="310" t="b">
        <v>1</v>
      </c>
      <c r="M489" s="311" t="b">
        <v>1</v>
      </c>
      <c r="N489" s="316" t="b">
        <v>1</v>
      </c>
      <c r="O489" s="311" t="b">
        <v>1</v>
      </c>
      <c r="P489" s="302"/>
      <c r="Q489" s="309" t="str">
        <f t="array" ref="Q489">IFERROR(INDEX('印量調查區'!G:G, MATCH(A489, '印量調查區'!A:A, 0)), "")</f>
        <v/>
      </c>
      <c r="R489" s="314" t="s">
        <v>8269</v>
      </c>
      <c r="S489" s="302"/>
      <c r="T489" s="302"/>
      <c r="U489" s="302"/>
      <c r="V489" s="313" t="s">
        <v>8270</v>
      </c>
      <c r="W489" s="302"/>
      <c r="X489" s="302"/>
      <c r="Y489" s="302"/>
      <c r="Z489" s="302"/>
      <c r="AA489" s="302"/>
      <c r="AB489" s="302"/>
      <c r="AC489" s="302"/>
      <c r="AD489" s="302"/>
      <c r="AE489" s="302"/>
      <c r="AF489" s="302"/>
      <c r="AG489" s="302"/>
      <c r="AH489" s="302"/>
      <c r="AI489" s="302"/>
      <c r="AJ489" s="302"/>
      <c r="AK489" s="302"/>
      <c r="AL489" s="302"/>
      <c r="AM489" s="302"/>
      <c r="AN489" s="314" t="s">
        <v>8271</v>
      </c>
      <c r="AO489" s="302"/>
      <c r="AP489" s="302"/>
      <c r="AQ489" s="302" t="str">
        <f>IFERROR(__xludf.DUMMYFUNCTION("IF(IFERROR(VLOOKUP(A489, IMPORTRANGE(""https://docs.google.com/spreadsheets/d/1eazy315Oas8TkAoTsdzUl6gNf3VsnwZeSo-bRfkZzOs"", ""工作表1!A:B""), 2, FALSE), """") &lt;&gt; """", ""有縮圖"", ""無縮圖"")"),"無縮圖")</f>
        <v>無縮圖</v>
      </c>
      <c r="AR489" s="302"/>
    </row>
    <row r="490" hidden="1">
      <c r="A490" s="301" t="s">
        <v>8273</v>
      </c>
      <c r="B490" s="301" t="s">
        <v>8274</v>
      </c>
      <c r="C490" s="304"/>
      <c r="D490" s="303" t="s">
        <v>2897</v>
      </c>
      <c r="E490" s="303" t="s">
        <v>2514</v>
      </c>
      <c r="F490" s="305" t="s">
        <v>144</v>
      </c>
      <c r="G490" s="317" t="s">
        <v>8245</v>
      </c>
      <c r="H490" s="305" t="s">
        <v>47</v>
      </c>
      <c r="I490" s="305" t="s">
        <v>108</v>
      </c>
      <c r="J490" s="301" t="s">
        <v>8275</v>
      </c>
      <c r="K490" s="309"/>
      <c r="L490" s="310" t="b">
        <v>1</v>
      </c>
      <c r="M490" s="311" t="b">
        <v>1</v>
      </c>
      <c r="N490" s="316" t="b">
        <v>1</v>
      </c>
      <c r="O490" s="311" t="b">
        <v>1</v>
      </c>
      <c r="P490" s="302"/>
      <c r="Q490" s="309" t="str">
        <f t="array" ref="Q490">IFERROR(INDEX('印量調查區'!G:G, MATCH(A490, '印量調查區'!A:A, 0)), "")</f>
        <v/>
      </c>
      <c r="R490" s="313" t="s">
        <v>8277</v>
      </c>
      <c r="S490" s="302"/>
      <c r="T490" s="302"/>
      <c r="U490" s="302"/>
      <c r="V490" s="313" t="s">
        <v>8278</v>
      </c>
      <c r="W490" s="302"/>
      <c r="X490" s="313" t="s">
        <v>8279</v>
      </c>
      <c r="Y490" s="313" t="s">
        <v>8280</v>
      </c>
      <c r="Z490" s="302"/>
      <c r="AA490" s="302"/>
      <c r="AB490" s="302"/>
      <c r="AC490" s="302"/>
      <c r="AD490" s="302"/>
      <c r="AE490" s="302"/>
      <c r="AF490" s="302"/>
      <c r="AG490" s="302"/>
      <c r="AH490" s="302"/>
      <c r="AI490" s="302"/>
      <c r="AJ490" s="302"/>
      <c r="AK490" s="302"/>
      <c r="AL490" s="302"/>
      <c r="AM490" s="302"/>
      <c r="AN490" s="314" t="s">
        <v>8282</v>
      </c>
      <c r="AO490" s="302"/>
      <c r="AP490" s="302"/>
      <c r="AQ490" s="302" t="str">
        <f>IFERROR(__xludf.DUMMYFUNCTION("IF(IFERROR(VLOOKUP(A490, IMPORTRANGE(""https://docs.google.com/spreadsheets/d/1eazy315Oas8TkAoTsdzUl6gNf3VsnwZeSo-bRfkZzOs"", ""工作表1!A:B""), 2, FALSE), """") &lt;&gt; """", ""有縮圖"", ""無縮圖"")"),"無縮圖")</f>
        <v>無縮圖</v>
      </c>
      <c r="AR490" s="302"/>
    </row>
    <row r="491" hidden="1">
      <c r="A491" s="374" t="s">
        <v>840</v>
      </c>
      <c r="B491" s="301" t="s">
        <v>840</v>
      </c>
      <c r="C491" s="304"/>
      <c r="D491" s="303" t="s">
        <v>2900</v>
      </c>
      <c r="E491" s="303" t="s">
        <v>2505</v>
      </c>
      <c r="F491" s="305" t="s">
        <v>144</v>
      </c>
      <c r="G491" s="317" t="s">
        <v>8245</v>
      </c>
      <c r="H491" s="305" t="s">
        <v>34</v>
      </c>
      <c r="I491" s="305" t="s">
        <v>108</v>
      </c>
      <c r="J491" s="301" t="s">
        <v>8284</v>
      </c>
      <c r="K491" s="309"/>
      <c r="L491" s="310" t="b">
        <v>1</v>
      </c>
      <c r="M491" s="311" t="b">
        <v>1</v>
      </c>
      <c r="N491" s="316" t="b">
        <v>1</v>
      </c>
      <c r="O491" s="311" t="b">
        <v>1</v>
      </c>
      <c r="P491" s="302"/>
      <c r="Q491" s="309" t="str">
        <f t="array" ref="Q491">IFERROR(INDEX('印量調查區'!G:G, MATCH(A491, '印量調查區'!A:A, 0)), "")</f>
        <v/>
      </c>
      <c r="R491" s="313" t="s">
        <v>8285</v>
      </c>
      <c r="S491" s="302"/>
      <c r="T491" s="302"/>
      <c r="U491" s="302"/>
      <c r="V491" s="313" t="s">
        <v>8287</v>
      </c>
      <c r="W491" s="302"/>
      <c r="X491" s="302"/>
      <c r="Y491" s="313" t="s">
        <v>8288</v>
      </c>
      <c r="Z491" s="302"/>
      <c r="AA491" s="302"/>
      <c r="AB491" s="302"/>
      <c r="AC491" s="302"/>
      <c r="AD491" s="302"/>
      <c r="AE491" s="302"/>
      <c r="AF491" s="302"/>
      <c r="AG491" s="302"/>
      <c r="AH491" s="302"/>
      <c r="AI491" s="302"/>
      <c r="AJ491" s="302"/>
      <c r="AK491" s="313" t="s">
        <v>8289</v>
      </c>
      <c r="AL491" s="302"/>
      <c r="AM491" s="302"/>
      <c r="AN491" s="314" t="s">
        <v>8290</v>
      </c>
      <c r="AO491" s="302"/>
      <c r="AP491" s="302"/>
      <c r="AQ491" s="302" t="str">
        <f>IFERROR(__xludf.DUMMYFUNCTION("IF(IFERROR(VLOOKUP(A491, IMPORTRANGE(""https://docs.google.com/spreadsheets/d/1eazy315Oas8TkAoTsdzUl6gNf3VsnwZeSo-bRfkZzOs"", ""工作表1!A:B""), 2, FALSE), """") &lt;&gt; """", ""有縮圖"", ""無縮圖"")"),"無縮圖")</f>
        <v>無縮圖</v>
      </c>
      <c r="AR491" s="302"/>
    </row>
    <row r="492" hidden="1">
      <c r="A492" s="301" t="s">
        <v>8292</v>
      </c>
      <c r="B492" s="301" t="s">
        <v>8293</v>
      </c>
      <c r="C492" s="303" t="s">
        <v>2677</v>
      </c>
      <c r="D492" s="304"/>
      <c r="E492" s="303" t="s">
        <v>2600</v>
      </c>
      <c r="F492" s="305" t="s">
        <v>140</v>
      </c>
      <c r="G492" s="317" t="s">
        <v>8245</v>
      </c>
      <c r="H492" s="302"/>
      <c r="I492" s="305" t="s">
        <v>108</v>
      </c>
      <c r="J492" s="301" t="s">
        <v>8294</v>
      </c>
      <c r="K492" s="309"/>
      <c r="L492" s="310" t="b">
        <v>1</v>
      </c>
      <c r="M492" s="311" t="b">
        <v>1</v>
      </c>
      <c r="N492" s="311" t="b">
        <v>1</v>
      </c>
      <c r="O492" s="311" t="b">
        <v>1</v>
      </c>
      <c r="P492" s="302"/>
      <c r="Q492" s="309" t="str">
        <f t="array" ref="Q492">IFERROR(INDEX('印量調查區'!G:G, MATCH(A492, '印量調查區'!A:A, 0)), "")</f>
        <v/>
      </c>
      <c r="R492" s="313" t="s">
        <v>8296</v>
      </c>
      <c r="S492" s="302"/>
      <c r="T492" s="302"/>
      <c r="U492" s="302"/>
      <c r="V492" s="313" t="s">
        <v>8298</v>
      </c>
      <c r="W492" s="302"/>
      <c r="X492" s="313" t="s">
        <v>8299</v>
      </c>
      <c r="Y492" s="302"/>
      <c r="Z492" s="302"/>
      <c r="AA492" s="302"/>
      <c r="AB492" s="302"/>
      <c r="AC492" s="302"/>
      <c r="AD492" s="313" t="s">
        <v>8300</v>
      </c>
      <c r="AE492" s="302"/>
      <c r="AF492" s="302"/>
      <c r="AG492" s="302"/>
      <c r="AH492" s="302"/>
      <c r="AI492" s="302"/>
      <c r="AJ492" s="302"/>
      <c r="AK492" s="302"/>
      <c r="AL492" s="302"/>
      <c r="AM492" s="314" t="s">
        <v>8302</v>
      </c>
      <c r="AN492" s="314" t="s">
        <v>8303</v>
      </c>
      <c r="AO492" s="302"/>
      <c r="AP492" s="302"/>
      <c r="AQ492" s="302" t="str">
        <f>IFERROR(__xludf.DUMMYFUNCTION("IF(IFERROR(VLOOKUP(A492, IMPORTRANGE(""https://docs.google.com/spreadsheets/d/1eazy315Oas8TkAoTsdzUl6gNf3VsnwZeSo-bRfkZzOs"", ""工作表1!A:B""), 2, FALSE), """") &lt;&gt; """", ""有縮圖"", ""無縮圖"")"),"無縮圖")</f>
        <v>無縮圖</v>
      </c>
      <c r="AR492" s="302"/>
    </row>
    <row r="493" hidden="1">
      <c r="A493" s="301" t="s">
        <v>752</v>
      </c>
      <c r="B493" s="301" t="s">
        <v>752</v>
      </c>
      <c r="C493" s="303" t="s">
        <v>3549</v>
      </c>
      <c r="D493" s="304"/>
      <c r="E493" s="303" t="s">
        <v>2517</v>
      </c>
      <c r="F493" s="305" t="s">
        <v>144</v>
      </c>
      <c r="G493" s="317" t="s">
        <v>8307</v>
      </c>
      <c r="H493" s="305" t="s">
        <v>2551</v>
      </c>
      <c r="I493" s="305" t="s">
        <v>108</v>
      </c>
      <c r="J493" s="301" t="s">
        <v>8308</v>
      </c>
      <c r="K493" s="309"/>
      <c r="L493" s="310" t="b">
        <v>1</v>
      </c>
      <c r="M493" s="311" t="b">
        <v>1</v>
      </c>
      <c r="N493" s="311" t="b">
        <v>0</v>
      </c>
      <c r="O493" s="311" t="b">
        <v>1</v>
      </c>
      <c r="P493" s="302"/>
      <c r="Q493" s="309" t="str">
        <f t="array" ref="Q493">IFERROR(INDEX('印量調查區'!G:G, MATCH(A493, '印量調查區'!A:A, 0)), "")</f>
        <v/>
      </c>
      <c r="R493" s="313" t="s">
        <v>8311</v>
      </c>
      <c r="S493" s="302"/>
      <c r="T493" s="302"/>
      <c r="U493" s="302"/>
      <c r="V493" s="313" t="s">
        <v>8312</v>
      </c>
      <c r="W493" s="302"/>
      <c r="X493" s="302"/>
      <c r="Y493" s="313" t="s">
        <v>8313</v>
      </c>
      <c r="Z493" s="302"/>
      <c r="AA493" s="302"/>
      <c r="AB493" s="302"/>
      <c r="AC493" s="302"/>
      <c r="AD493" s="302"/>
      <c r="AE493" s="302"/>
      <c r="AF493" s="302"/>
      <c r="AG493" s="302"/>
      <c r="AH493" s="302"/>
      <c r="AI493" s="302"/>
      <c r="AJ493" s="302"/>
      <c r="AK493" s="302"/>
      <c r="AL493" s="302"/>
      <c r="AM493" s="314" t="s">
        <v>8315</v>
      </c>
      <c r="AN493" s="314" t="s">
        <v>8317</v>
      </c>
      <c r="AO493" s="302"/>
      <c r="AP493" s="302"/>
      <c r="AQ493" s="302" t="str">
        <f>IFERROR(__xludf.DUMMYFUNCTION("IF(IFERROR(VLOOKUP(A493, IMPORTRANGE(""https://docs.google.com/spreadsheets/d/1eazy315Oas8TkAoTsdzUl6gNf3VsnwZeSo-bRfkZzOs"", ""工作表1!A:B""), 2, FALSE), """") &lt;&gt; """", ""有縮圖"", ""無縮圖"")"),"無縮圖")</f>
        <v>無縮圖</v>
      </c>
      <c r="AR493" s="302"/>
    </row>
    <row r="494" hidden="1">
      <c r="A494" s="301" t="s">
        <v>606</v>
      </c>
      <c r="B494" s="301" t="s">
        <v>608</v>
      </c>
      <c r="C494" s="304"/>
      <c r="D494" s="303" t="s">
        <v>8319</v>
      </c>
      <c r="E494" s="303" t="s">
        <v>2507</v>
      </c>
      <c r="F494" s="305" t="s">
        <v>144</v>
      </c>
      <c r="G494" s="317" t="s">
        <v>8320</v>
      </c>
      <c r="H494" s="305" t="s">
        <v>34</v>
      </c>
      <c r="I494" s="305" t="s">
        <v>108</v>
      </c>
      <c r="J494" s="301" t="s">
        <v>8322</v>
      </c>
      <c r="K494" s="309"/>
      <c r="L494" s="310" t="b">
        <v>1</v>
      </c>
      <c r="M494" s="311" t="b">
        <v>1</v>
      </c>
      <c r="N494" s="311" t="b">
        <v>0</v>
      </c>
      <c r="O494" s="311" t="b">
        <v>1</v>
      </c>
      <c r="P494" s="302"/>
      <c r="Q494" s="309" t="str">
        <f t="array" ref="Q494">IFERROR(INDEX('印量調查區'!G:G, MATCH(A494, '印量調查區'!A:A, 0)), "")</f>
        <v/>
      </c>
      <c r="R494" s="313" t="s">
        <v>621</v>
      </c>
      <c r="S494" s="302"/>
      <c r="T494" s="302"/>
      <c r="U494" s="302"/>
      <c r="V494" s="313" t="s">
        <v>629</v>
      </c>
      <c r="W494" s="302"/>
      <c r="X494" s="302"/>
      <c r="Y494" s="302"/>
      <c r="Z494" s="313" t="s">
        <v>633</v>
      </c>
      <c r="AA494" s="302"/>
      <c r="AB494" s="302"/>
      <c r="AC494" s="302"/>
      <c r="AD494" s="302"/>
      <c r="AE494" s="302"/>
      <c r="AF494" s="302"/>
      <c r="AG494" s="302"/>
      <c r="AH494" s="302"/>
      <c r="AI494" s="302"/>
      <c r="AJ494" s="302"/>
      <c r="AK494" s="313" t="s">
        <v>639</v>
      </c>
      <c r="AL494" s="302"/>
      <c r="AM494" s="314" t="s">
        <v>8324</v>
      </c>
      <c r="AN494" s="314" t="s">
        <v>8327</v>
      </c>
      <c r="AO494" s="302"/>
      <c r="AP494" s="302"/>
      <c r="AQ494" s="302" t="str">
        <f>IFERROR(__xludf.DUMMYFUNCTION("IF(IFERROR(VLOOKUP(A494, IMPORTRANGE(""https://docs.google.com/spreadsheets/d/1eazy315Oas8TkAoTsdzUl6gNf3VsnwZeSo-bRfkZzOs"", ""工作表1!A:B""), 2, FALSE), """") &lt;&gt; """", ""有縮圖"", ""無縮圖"")"),"無縮圖")</f>
        <v>無縮圖</v>
      </c>
      <c r="AR494" s="302"/>
    </row>
    <row r="495" hidden="1">
      <c r="A495" s="301" t="s">
        <v>8329</v>
      </c>
      <c r="B495" s="301" t="s">
        <v>8330</v>
      </c>
      <c r="C495" s="304"/>
      <c r="D495" s="304"/>
      <c r="E495" s="303" t="s">
        <v>3696</v>
      </c>
      <c r="F495" s="305" t="s">
        <v>144</v>
      </c>
      <c r="G495" s="110" t="s">
        <v>3848</v>
      </c>
      <c r="H495" s="305" t="s">
        <v>34</v>
      </c>
      <c r="I495" s="305" t="s">
        <v>108</v>
      </c>
      <c r="J495" s="301" t="s">
        <v>8332</v>
      </c>
      <c r="K495" s="309"/>
      <c r="L495" s="310" t="b">
        <v>1</v>
      </c>
      <c r="M495" s="311" t="b">
        <v>1</v>
      </c>
      <c r="N495" s="311" t="b">
        <v>0</v>
      </c>
      <c r="O495" s="311" t="b">
        <v>1</v>
      </c>
      <c r="P495" s="302"/>
      <c r="Q495" s="309" t="str">
        <f t="array" ref="Q495">IFERROR(INDEX('印量調查區'!G:G, MATCH(A495, '印量調查區'!A:A, 0)), "")</f>
        <v/>
      </c>
      <c r="R495" s="313" t="s">
        <v>8333</v>
      </c>
      <c r="S495" s="302"/>
      <c r="T495" s="302"/>
      <c r="U495" s="302"/>
      <c r="V495" s="313" t="s">
        <v>8334</v>
      </c>
      <c r="W495" s="302"/>
      <c r="X495" s="302"/>
      <c r="Y495" s="313" t="s">
        <v>8335</v>
      </c>
      <c r="Z495" s="302"/>
      <c r="AA495" s="302"/>
      <c r="AB495" s="302"/>
      <c r="AC495" s="302"/>
      <c r="AD495" s="302"/>
      <c r="AE495" s="302"/>
      <c r="AF495" s="302"/>
      <c r="AG495" s="302"/>
      <c r="AH495" s="302"/>
      <c r="AI495" s="302"/>
      <c r="AJ495" s="302"/>
      <c r="AK495" s="302"/>
      <c r="AL495" s="302"/>
      <c r="AM495" s="314" t="s">
        <v>8336</v>
      </c>
      <c r="AN495" s="314" t="s">
        <v>8338</v>
      </c>
      <c r="AO495" s="302"/>
      <c r="AP495" s="302"/>
      <c r="AQ495" s="302" t="str">
        <f>IFERROR(__xludf.DUMMYFUNCTION("IF(IFERROR(VLOOKUP(A495, IMPORTRANGE(""https://docs.google.com/spreadsheets/d/1eazy315Oas8TkAoTsdzUl6gNf3VsnwZeSo-bRfkZzOs"", ""工作表1!A:B""), 2, FALSE), """") &lt;&gt; """", ""有縮圖"", ""無縮圖"")"),"無縮圖")</f>
        <v>無縮圖</v>
      </c>
      <c r="AR495" s="314" t="s">
        <v>8336</v>
      </c>
    </row>
    <row r="496" hidden="1">
      <c r="A496" s="301" t="s">
        <v>949</v>
      </c>
      <c r="B496" s="302"/>
      <c r="C496" s="304"/>
      <c r="D496" s="303" t="s">
        <v>4952</v>
      </c>
      <c r="E496" s="303" t="s">
        <v>3690</v>
      </c>
      <c r="F496" s="305" t="s">
        <v>144</v>
      </c>
      <c r="G496" s="110" t="s">
        <v>3848</v>
      </c>
      <c r="H496" s="305" t="s">
        <v>34</v>
      </c>
      <c r="I496" s="305" t="s">
        <v>108</v>
      </c>
      <c r="J496" s="301" t="s">
        <v>8341</v>
      </c>
      <c r="K496" s="309"/>
      <c r="L496" s="310" t="b">
        <v>1</v>
      </c>
      <c r="M496" s="311" t="b">
        <v>1</v>
      </c>
      <c r="N496" s="316" t="b">
        <v>0</v>
      </c>
      <c r="O496" s="311" t="b">
        <v>1</v>
      </c>
      <c r="P496" s="302"/>
      <c r="Q496" s="309" t="str">
        <f t="array" ref="Q496">IFERROR(INDEX('印量調查區'!G:G, MATCH(A496, '印量調查區'!A:A, 0)), "")</f>
        <v/>
      </c>
      <c r="R496" s="302"/>
      <c r="S496" s="302"/>
      <c r="T496" s="302"/>
      <c r="U496" s="302"/>
      <c r="V496" s="313" t="s">
        <v>8344</v>
      </c>
      <c r="W496" s="313" t="s">
        <v>8345</v>
      </c>
      <c r="X496" s="302"/>
      <c r="Y496" s="313" t="s">
        <v>8346</v>
      </c>
      <c r="Z496" s="302"/>
      <c r="AA496" s="302"/>
      <c r="AB496" s="302"/>
      <c r="AC496" s="302"/>
      <c r="AD496" s="302"/>
      <c r="AE496" s="302"/>
      <c r="AF496" s="302"/>
      <c r="AG496" s="302"/>
      <c r="AH496" s="302"/>
      <c r="AI496" s="302"/>
      <c r="AJ496" s="313" t="s">
        <v>8347</v>
      </c>
      <c r="AK496" s="302"/>
      <c r="AL496" s="302"/>
      <c r="AM496" s="302"/>
      <c r="AN496" s="314" t="s">
        <v>8348</v>
      </c>
      <c r="AO496" s="302"/>
      <c r="AP496" s="302"/>
      <c r="AQ496" s="302" t="str">
        <f>IFERROR(__xludf.DUMMYFUNCTION("IF(IFERROR(VLOOKUP(A496, IMPORTRANGE(""https://docs.google.com/spreadsheets/d/1eazy315Oas8TkAoTsdzUl6gNf3VsnwZeSo-bRfkZzOs"", ""工作表1!A:B""), 2, FALSE), """") &lt;&gt; """", ""有縮圖"", ""無縮圖"")"),"無縮圖")</f>
        <v>無縮圖</v>
      </c>
      <c r="AR496" s="302"/>
    </row>
    <row r="497" hidden="1">
      <c r="A497" s="301" t="s">
        <v>8350</v>
      </c>
      <c r="B497" s="302"/>
      <c r="C497" s="303" t="s">
        <v>8351</v>
      </c>
      <c r="D497" s="304"/>
      <c r="E497" s="304" t="s">
        <v>8352</v>
      </c>
      <c r="F497" s="302"/>
      <c r="G497" s="110" t="s">
        <v>3848</v>
      </c>
      <c r="H497" s="305" t="s">
        <v>3649</v>
      </c>
      <c r="I497" s="305" t="s">
        <v>108</v>
      </c>
      <c r="J497" s="301" t="s">
        <v>8353</v>
      </c>
      <c r="K497" s="309"/>
      <c r="L497" s="310" t="b">
        <v>1</v>
      </c>
      <c r="M497" s="311" t="b">
        <v>1</v>
      </c>
      <c r="N497" s="316" t="b">
        <v>1</v>
      </c>
      <c r="O497" s="311" t="b">
        <v>1</v>
      </c>
      <c r="P497" s="302"/>
      <c r="Q497" s="309" t="str">
        <f t="array" ref="Q497">IFERROR(INDEX('印量調查區'!G:G, MATCH(A497, '印量調查區'!A:A, 0)), "")</f>
        <v/>
      </c>
      <c r="R497" s="319" t="s">
        <v>8354</v>
      </c>
      <c r="S497" s="304"/>
      <c r="T497" s="304"/>
      <c r="U497" s="304"/>
      <c r="V497" s="304"/>
      <c r="W497" s="304"/>
      <c r="X497" s="304"/>
      <c r="Y497" s="304"/>
      <c r="Z497" s="304"/>
      <c r="AA497" s="304"/>
      <c r="AB497" s="304"/>
      <c r="AC497" s="304"/>
      <c r="AD497" s="304"/>
      <c r="AE497" s="304"/>
      <c r="AF497" s="304"/>
      <c r="AG497" s="304"/>
      <c r="AH497" s="304"/>
      <c r="AI497" s="304"/>
      <c r="AJ497" s="304"/>
      <c r="AK497" s="304"/>
      <c r="AL497" s="304"/>
      <c r="AM497" s="302"/>
      <c r="AN497" s="314" t="s">
        <v>8356</v>
      </c>
      <c r="AO497" s="304"/>
      <c r="AP497" s="302"/>
      <c r="AQ497" s="302" t="str">
        <f>IFERROR(__xludf.DUMMYFUNCTION("IF(IFERROR(VLOOKUP(A497, IMPORTRANGE(""https://docs.google.com/spreadsheets/d/1eazy315Oas8TkAoTsdzUl6gNf3VsnwZeSo-bRfkZzOs"", ""工作表1!A:B""), 2, FALSE), """") &lt;&gt; """", ""有縮圖"", ""無縮圖"")"),"無縮圖")</f>
        <v>無縮圖</v>
      </c>
      <c r="AR497" s="302"/>
    </row>
    <row r="498" hidden="1">
      <c r="A498" s="304" t="s">
        <v>1242</v>
      </c>
      <c r="B498" s="302"/>
      <c r="C498" s="304"/>
      <c r="D498" s="304"/>
      <c r="E498" s="303" t="s">
        <v>1910</v>
      </c>
      <c r="F498" s="305" t="s">
        <v>144</v>
      </c>
      <c r="G498" s="110" t="s">
        <v>8358</v>
      </c>
      <c r="H498" s="305" t="s">
        <v>34</v>
      </c>
      <c r="I498" s="305" t="s">
        <v>367</v>
      </c>
      <c r="J498" s="301" t="s">
        <v>8359</v>
      </c>
      <c r="K498" s="309"/>
      <c r="L498" s="310" t="b">
        <v>1</v>
      </c>
      <c r="M498" s="311" t="b">
        <v>1</v>
      </c>
      <c r="N498" s="316" t="b">
        <v>1</v>
      </c>
      <c r="O498" s="311" t="b">
        <v>1</v>
      </c>
      <c r="P498" s="313" t="s">
        <v>410</v>
      </c>
      <c r="Q498" s="309"/>
      <c r="R498" s="314" t="s">
        <v>4276</v>
      </c>
      <c r="S498" s="302"/>
      <c r="T498" s="302"/>
      <c r="U498" s="302"/>
      <c r="V498" s="314" t="s">
        <v>4278</v>
      </c>
      <c r="W498" s="302"/>
      <c r="X498" s="314" t="s">
        <v>4279</v>
      </c>
      <c r="Y498" s="314" t="s">
        <v>4283</v>
      </c>
      <c r="Z498" s="302"/>
      <c r="AA498" s="302"/>
      <c r="AB498" s="302"/>
      <c r="AC498" s="302"/>
      <c r="AD498" s="302"/>
      <c r="AE498" s="302"/>
      <c r="AF498" s="302"/>
      <c r="AG498" s="302"/>
      <c r="AH498" s="302"/>
      <c r="AI498" s="302"/>
      <c r="AJ498" s="302"/>
      <c r="AK498" s="314" t="s">
        <v>4285</v>
      </c>
      <c r="AL498" s="302"/>
      <c r="AM498" s="302"/>
      <c r="AN498" s="314" t="s">
        <v>8360</v>
      </c>
      <c r="AO498" s="302"/>
      <c r="AP498" s="302"/>
      <c r="AQ498" s="302" t="str">
        <f>IFERROR(__xludf.DUMMYFUNCTION("IF(IFERROR(VLOOKUP(A498, IMPORTRANGE(""https://docs.google.com/spreadsheets/d/1eazy315Oas8TkAoTsdzUl6gNf3VsnwZeSo-bRfkZzOs"", ""工作表1!A:B""), 2, FALSE), """") &lt;&gt; """", ""有縮圖"", ""無縮圖"")"),"有縮圖")</f>
        <v>有縮圖</v>
      </c>
      <c r="AR498" s="302"/>
    </row>
    <row r="499" hidden="1">
      <c r="A499" s="301" t="s">
        <v>1725</v>
      </c>
      <c r="B499" s="301" t="s">
        <v>8361</v>
      </c>
      <c r="C499" s="304"/>
      <c r="D499" s="304"/>
      <c r="E499" s="303" t="s">
        <v>2509</v>
      </c>
      <c r="F499" s="305" t="s">
        <v>144</v>
      </c>
      <c r="G499" s="317" t="s">
        <v>8362</v>
      </c>
      <c r="H499" s="302"/>
      <c r="I499" s="305" t="s">
        <v>108</v>
      </c>
      <c r="J499" s="301" t="s">
        <v>8364</v>
      </c>
      <c r="K499" s="309"/>
      <c r="L499" s="310" t="b">
        <v>1</v>
      </c>
      <c r="M499" s="311" t="b">
        <v>1</v>
      </c>
      <c r="N499" s="316" t="b">
        <v>1</v>
      </c>
      <c r="O499" s="311" t="b">
        <v>1</v>
      </c>
      <c r="P499" s="302"/>
      <c r="Q499" s="309" t="str">
        <f t="array" ref="Q499">IFERROR(INDEX('印量調查區'!G:G, MATCH(A499, '印量調查區'!A:A, 0)), "")</f>
        <v/>
      </c>
      <c r="R499" s="302"/>
      <c r="S499" s="302"/>
      <c r="T499" s="302"/>
      <c r="U499" s="302"/>
      <c r="V499" s="314" t="s">
        <v>8366</v>
      </c>
      <c r="W499" s="302"/>
      <c r="X499" s="302"/>
      <c r="Y499" s="302"/>
      <c r="Z499" s="302"/>
      <c r="AA499" s="302"/>
      <c r="AB499" s="302"/>
      <c r="AC499" s="302"/>
      <c r="AD499" s="302"/>
      <c r="AE499" s="302"/>
      <c r="AF499" s="302"/>
      <c r="AG499" s="302"/>
      <c r="AH499" s="302"/>
      <c r="AI499" s="302"/>
      <c r="AJ499" s="302"/>
      <c r="AK499" s="302"/>
      <c r="AL499" s="302"/>
      <c r="AM499" s="302"/>
      <c r="AN499" s="314" t="s">
        <v>8368</v>
      </c>
      <c r="AO499" s="302"/>
      <c r="AP499" s="302"/>
      <c r="AQ499" s="302" t="str">
        <f>IFERROR(__xludf.DUMMYFUNCTION("IF(IFERROR(VLOOKUP(A499, IMPORTRANGE(""https://docs.google.com/spreadsheets/d/1eazy315Oas8TkAoTsdzUl6gNf3VsnwZeSo-bRfkZzOs"", ""工作表1!A:B""), 2, FALSE), """") &lt;&gt; """", ""有縮圖"", ""無縮圖"")"),"無縮圖")</f>
        <v>無縮圖</v>
      </c>
      <c r="AR499" s="302"/>
    </row>
    <row r="500" hidden="1">
      <c r="A500" s="301" t="s">
        <v>812</v>
      </c>
      <c r="B500" s="301" t="s">
        <v>8369</v>
      </c>
      <c r="C500" s="304"/>
      <c r="D500" s="304"/>
      <c r="E500" s="303" t="s">
        <v>2657</v>
      </c>
      <c r="F500" s="305" t="s">
        <v>140</v>
      </c>
      <c r="G500" s="317" t="s">
        <v>8370</v>
      </c>
      <c r="H500" s="305" t="s">
        <v>34</v>
      </c>
      <c r="I500" s="305" t="s">
        <v>108</v>
      </c>
      <c r="J500" s="301" t="s">
        <v>8371</v>
      </c>
      <c r="K500" s="309"/>
      <c r="L500" s="310" t="b">
        <v>1</v>
      </c>
      <c r="M500" s="311" t="b">
        <v>1</v>
      </c>
      <c r="N500" s="311" t="b">
        <v>0</v>
      </c>
      <c r="O500" s="311" t="b">
        <v>1</v>
      </c>
      <c r="P500" s="302"/>
      <c r="Q500" s="309" t="str">
        <f t="array" ref="Q500">IFERROR(INDEX('印量調查區'!G:G, MATCH(A500, '印量調查區'!A:A, 0)), "")</f>
        <v/>
      </c>
      <c r="R500" s="313" t="s">
        <v>8372</v>
      </c>
      <c r="S500" s="302"/>
      <c r="T500" s="302"/>
      <c r="U500" s="302"/>
      <c r="V500" s="313" t="s">
        <v>8373</v>
      </c>
      <c r="W500" s="302"/>
      <c r="X500" s="302"/>
      <c r="Y500" s="302"/>
      <c r="Z500" s="302"/>
      <c r="AA500" s="302"/>
      <c r="AB500" s="302"/>
      <c r="AC500" s="302"/>
      <c r="AD500" s="313" t="s">
        <v>8375</v>
      </c>
      <c r="AE500" s="313" t="s">
        <v>8376</v>
      </c>
      <c r="AF500" s="302"/>
      <c r="AG500" s="302"/>
      <c r="AH500" s="302"/>
      <c r="AI500" s="302"/>
      <c r="AJ500" s="313" t="s">
        <v>8377</v>
      </c>
      <c r="AK500" s="302"/>
      <c r="AL500" s="302"/>
      <c r="AM500" s="314" t="s">
        <v>8378</v>
      </c>
      <c r="AN500" s="314" t="s">
        <v>8380</v>
      </c>
      <c r="AO500" s="314" t="s">
        <v>8381</v>
      </c>
      <c r="AP500" s="302"/>
      <c r="AQ500" s="302" t="str">
        <f>IFERROR(__xludf.DUMMYFUNCTION("IF(IFERROR(VLOOKUP(A500, IMPORTRANGE(""https://docs.google.com/spreadsheets/d/1eazy315Oas8TkAoTsdzUl6gNf3VsnwZeSo-bRfkZzOs"", ""工作表1!A:B""), 2, FALSE), """") &lt;&gt; """", ""有縮圖"", ""無縮圖"")"),"無縮圖")</f>
        <v>無縮圖</v>
      </c>
      <c r="AR500" s="302"/>
    </row>
    <row r="501" hidden="1">
      <c r="A501" s="304" t="s">
        <v>8383</v>
      </c>
      <c r="B501" s="302"/>
      <c r="C501" s="303" t="s">
        <v>3180</v>
      </c>
      <c r="D501" s="303" t="s">
        <v>3180</v>
      </c>
      <c r="E501" s="303" t="s">
        <v>3180</v>
      </c>
      <c r="F501" s="305" t="s">
        <v>4347</v>
      </c>
      <c r="G501" s="317" t="s">
        <v>8384</v>
      </c>
      <c r="H501" s="302"/>
      <c r="I501" s="305" t="s">
        <v>84</v>
      </c>
      <c r="J501" s="301" t="s">
        <v>8385</v>
      </c>
      <c r="K501" s="323" t="s">
        <v>4350</v>
      </c>
      <c r="L501" s="310" t="b">
        <v>1</v>
      </c>
      <c r="M501" s="311" t="b">
        <v>1</v>
      </c>
      <c r="N501" s="311" t="b">
        <v>0</v>
      </c>
      <c r="O501" s="311" t="b">
        <v>1</v>
      </c>
      <c r="P501" s="302"/>
      <c r="Q501" s="309"/>
      <c r="R501" s="314" t="s">
        <v>8386</v>
      </c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  <c r="AC501" s="302"/>
      <c r="AD501" s="302"/>
      <c r="AE501" s="302"/>
      <c r="AF501" s="302"/>
      <c r="AG501" s="302"/>
      <c r="AH501" s="302"/>
      <c r="AI501" s="302"/>
      <c r="AJ501" s="302"/>
      <c r="AK501" s="302"/>
      <c r="AL501" s="302"/>
      <c r="AM501" s="314" t="s">
        <v>8387</v>
      </c>
      <c r="AN501" s="312" t="s">
        <v>8389</v>
      </c>
      <c r="AO501" s="324" t="s">
        <v>8390</v>
      </c>
      <c r="AP501" s="302"/>
      <c r="AQ501" s="302" t="str">
        <f>IFERROR(__xludf.DUMMYFUNCTION("IF(IFERROR(VLOOKUP(A501, IMPORTRANGE(""https://docs.google.com/spreadsheets/d/1eazy315Oas8TkAoTsdzUl6gNf3VsnwZeSo-bRfkZzOs"", ""工作表1!A:B""), 2, FALSE), """") &lt;&gt; """", ""有縮圖"", ""無縮圖"")"),"無縮圖")</f>
        <v>無縮圖</v>
      </c>
      <c r="AR501" s="302"/>
    </row>
    <row r="502" hidden="1">
      <c r="A502" s="301" t="s">
        <v>1786</v>
      </c>
      <c r="B502" s="302"/>
      <c r="C502" s="303" t="s">
        <v>2845</v>
      </c>
      <c r="D502" s="303" t="s">
        <v>2845</v>
      </c>
      <c r="E502" s="304"/>
      <c r="F502" s="305" t="s">
        <v>140</v>
      </c>
      <c r="G502" s="317" t="s">
        <v>8394</v>
      </c>
      <c r="H502" s="302"/>
      <c r="I502" s="305" t="s">
        <v>108</v>
      </c>
      <c r="J502" s="301" t="s">
        <v>8395</v>
      </c>
      <c r="K502" s="309"/>
      <c r="L502" s="310" t="b">
        <v>1</v>
      </c>
      <c r="M502" s="311" t="b">
        <v>1</v>
      </c>
      <c r="N502" s="311" t="b">
        <v>1</v>
      </c>
      <c r="O502" s="311" t="b">
        <v>1</v>
      </c>
      <c r="P502" s="302"/>
      <c r="Q502" s="309" t="str">
        <f t="array" ref="Q502">IFERROR(INDEX('印量調查區'!G:G, MATCH(A502, '印量調查區'!A:A, 0)), "")</f>
        <v/>
      </c>
      <c r="R502" s="313" t="s">
        <v>8397</v>
      </c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  <c r="AC502" s="302"/>
      <c r="AD502" s="313" t="s">
        <v>8398</v>
      </c>
      <c r="AE502" s="302"/>
      <c r="AF502" s="313" t="s">
        <v>8399</v>
      </c>
      <c r="AG502" s="302"/>
      <c r="AH502" s="302"/>
      <c r="AI502" s="302"/>
      <c r="AJ502" s="302"/>
      <c r="AK502" s="302"/>
      <c r="AL502" s="302"/>
      <c r="AM502" s="314" t="s">
        <v>8400</v>
      </c>
      <c r="AN502" s="314" t="s">
        <v>8401</v>
      </c>
      <c r="AO502" s="314" t="s">
        <v>8401</v>
      </c>
      <c r="AP502" s="302"/>
      <c r="AQ502" s="302" t="str">
        <f>IFERROR(__xludf.DUMMYFUNCTION("IF(IFERROR(VLOOKUP(A502, IMPORTRANGE(""https://docs.google.com/spreadsheets/d/1eazy315Oas8TkAoTsdzUl6gNf3VsnwZeSo-bRfkZzOs"", ""工作表1!A:B""), 2, FALSE), """") &lt;&gt; """", ""有縮圖"", ""無縮圖"")"),"無縮圖")</f>
        <v>無縮圖</v>
      </c>
      <c r="AR502" s="302"/>
    </row>
    <row r="503" hidden="1">
      <c r="A503" s="301" t="s">
        <v>1117</v>
      </c>
      <c r="B503" s="302"/>
      <c r="C503" s="304"/>
      <c r="D503" s="303" t="s">
        <v>2746</v>
      </c>
      <c r="E503" s="303" t="s">
        <v>2749</v>
      </c>
      <c r="F503" s="305" t="s">
        <v>144</v>
      </c>
      <c r="G503" s="110" t="s">
        <v>8404</v>
      </c>
      <c r="H503" s="305" t="s">
        <v>34</v>
      </c>
      <c r="I503" s="305" t="s">
        <v>108</v>
      </c>
      <c r="J503" s="301" t="s">
        <v>8406</v>
      </c>
      <c r="K503" s="309"/>
      <c r="L503" s="310" t="b">
        <v>1</v>
      </c>
      <c r="M503" s="311" t="b">
        <v>1</v>
      </c>
      <c r="N503" s="316" t="b">
        <v>0</v>
      </c>
      <c r="O503" s="311" t="b">
        <v>1</v>
      </c>
      <c r="P503" s="302"/>
      <c r="Q503" s="309" t="str">
        <f t="array" ref="Q503">IFERROR(INDEX('印量調查區'!G:G, MATCH(A503, '印量調查區'!A:A, 0)), "")</f>
        <v/>
      </c>
      <c r="R503" s="313" t="s">
        <v>1290</v>
      </c>
      <c r="S503" s="302"/>
      <c r="T503" s="302"/>
      <c r="U503" s="302"/>
      <c r="V503" s="313" t="s">
        <v>1296</v>
      </c>
      <c r="W503" s="302"/>
      <c r="X503" s="302"/>
      <c r="Y503" s="313" t="s">
        <v>1301</v>
      </c>
      <c r="Z503" s="302"/>
      <c r="AA503" s="302"/>
      <c r="AB503" s="302"/>
      <c r="AC503" s="313" t="s">
        <v>1308</v>
      </c>
      <c r="AD503" s="313" t="s">
        <v>1312</v>
      </c>
      <c r="AE503" s="313" t="s">
        <v>1318</v>
      </c>
      <c r="AF503" s="302"/>
      <c r="AG503" s="302"/>
      <c r="AH503" s="302"/>
      <c r="AI503" s="302"/>
      <c r="AJ503" s="302"/>
      <c r="AK503" s="313" t="s">
        <v>1322</v>
      </c>
      <c r="AL503" s="302"/>
      <c r="AM503" s="302"/>
      <c r="AN503" s="314" t="s">
        <v>8408</v>
      </c>
      <c r="AO503" s="302"/>
      <c r="AP503" s="302"/>
      <c r="AQ503" s="302" t="str">
        <f>IFERROR(__xludf.DUMMYFUNCTION("IF(IFERROR(VLOOKUP(A503, IMPORTRANGE(""https://docs.google.com/spreadsheets/d/1eazy315Oas8TkAoTsdzUl6gNf3VsnwZeSo-bRfkZzOs"", ""工作表1!A:B""), 2, FALSE), """") &lt;&gt; """", ""有縮圖"", ""無縮圖"")"),"有縮圖")</f>
        <v>有縮圖</v>
      </c>
      <c r="AR503" s="302"/>
    </row>
    <row r="504" hidden="1">
      <c r="A504" s="301" t="s">
        <v>1120</v>
      </c>
      <c r="B504" s="302"/>
      <c r="C504" s="303" t="s">
        <v>8410</v>
      </c>
      <c r="D504" s="303" t="s">
        <v>8410</v>
      </c>
      <c r="E504" s="304"/>
      <c r="F504" s="305" t="s">
        <v>144</v>
      </c>
      <c r="G504" s="110" t="s">
        <v>8404</v>
      </c>
      <c r="H504" s="305" t="s">
        <v>47</v>
      </c>
      <c r="I504" s="305" t="s">
        <v>108</v>
      </c>
      <c r="J504" s="301" t="s">
        <v>8411</v>
      </c>
      <c r="K504" s="309"/>
      <c r="L504" s="310" t="b">
        <v>1</v>
      </c>
      <c r="M504" s="311" t="b">
        <v>1</v>
      </c>
      <c r="N504" s="316" t="b">
        <v>0</v>
      </c>
      <c r="O504" s="311" t="b">
        <v>1</v>
      </c>
      <c r="P504" s="302"/>
      <c r="Q504" s="309" t="str">
        <f t="array" ref="Q504">IFERROR(INDEX('印量調查區'!G:G, MATCH(A504, '印量調查區'!A:A, 0)), "")</f>
        <v/>
      </c>
      <c r="R504" s="319" t="s">
        <v>1398</v>
      </c>
      <c r="S504" s="304"/>
      <c r="T504" s="304"/>
      <c r="U504" s="304"/>
      <c r="V504" s="319" t="s">
        <v>1404</v>
      </c>
      <c r="W504" s="304"/>
      <c r="X504" s="319" t="s">
        <v>1409</v>
      </c>
      <c r="Y504" s="319" t="s">
        <v>1413</v>
      </c>
      <c r="Z504" s="319" t="s">
        <v>1417</v>
      </c>
      <c r="AA504" s="304"/>
      <c r="AB504" s="304"/>
      <c r="AC504" s="304"/>
      <c r="AD504" s="304"/>
      <c r="AE504" s="304"/>
      <c r="AF504" s="304"/>
      <c r="AG504" s="304"/>
      <c r="AH504" s="304"/>
      <c r="AI504" s="319" t="s">
        <v>1424</v>
      </c>
      <c r="AJ504" s="304"/>
      <c r="AK504" s="304"/>
      <c r="AL504" s="304"/>
      <c r="AM504" s="302"/>
      <c r="AN504" s="314" t="s">
        <v>8412</v>
      </c>
      <c r="AO504" s="324" t="s">
        <v>8414</v>
      </c>
      <c r="AP504" s="302"/>
      <c r="AQ504" s="302" t="str">
        <f>IFERROR(__xludf.DUMMYFUNCTION("IF(IFERROR(VLOOKUP(A504, IMPORTRANGE(""https://docs.google.com/spreadsheets/d/1eazy315Oas8TkAoTsdzUl6gNf3VsnwZeSo-bRfkZzOs"", ""工作表1!A:B""), 2, FALSE), """") &lt;&gt; """", ""有縮圖"", ""無縮圖"")"),"有縮圖")</f>
        <v>有縮圖</v>
      </c>
      <c r="AR504" s="302"/>
    </row>
    <row r="505" hidden="1">
      <c r="A505" s="301" t="s">
        <v>1280</v>
      </c>
      <c r="B505" s="302"/>
      <c r="C505" s="304"/>
      <c r="D505" s="303" t="s">
        <v>3391</v>
      </c>
      <c r="E505" s="303" t="s">
        <v>3391</v>
      </c>
      <c r="F505" s="305" t="s">
        <v>144</v>
      </c>
      <c r="G505" s="317" t="s">
        <v>8404</v>
      </c>
      <c r="H505" s="305" t="s">
        <v>47</v>
      </c>
      <c r="I505" s="305" t="s">
        <v>108</v>
      </c>
      <c r="J505" s="301" t="s">
        <v>8416</v>
      </c>
      <c r="K505" s="309"/>
      <c r="L505" s="310" t="b">
        <v>1</v>
      </c>
      <c r="M505" s="311" t="b">
        <v>1</v>
      </c>
      <c r="N505" s="311" t="b">
        <v>0</v>
      </c>
      <c r="O505" s="311" t="b">
        <v>1</v>
      </c>
      <c r="P505" s="302"/>
      <c r="Q505" s="309" t="str">
        <f t="array" ref="Q505">IFERROR(INDEX('印量調查區'!G:G, MATCH(A505, '印量調查區'!A:A, 0)), "")</f>
        <v/>
      </c>
      <c r="R505" s="302"/>
      <c r="S505" s="302"/>
      <c r="T505" s="302"/>
      <c r="U505" s="302"/>
      <c r="V505" s="313" t="s">
        <v>4779</v>
      </c>
      <c r="W505" s="302"/>
      <c r="X505" s="302"/>
      <c r="Y505" s="302"/>
      <c r="Z505" s="302"/>
      <c r="AA505" s="302"/>
      <c r="AB505" s="302"/>
      <c r="AC505" s="302"/>
      <c r="AD505" s="313" t="s">
        <v>4781</v>
      </c>
      <c r="AE505" s="302"/>
      <c r="AF505" s="302"/>
      <c r="AG505" s="302"/>
      <c r="AH505" s="302"/>
      <c r="AI505" s="302"/>
      <c r="AJ505" s="302"/>
      <c r="AK505" s="302"/>
      <c r="AL505" s="302"/>
      <c r="AM505" s="314" t="s">
        <v>8418</v>
      </c>
      <c r="AN505" s="314" t="s">
        <v>8420</v>
      </c>
      <c r="AO505" s="302"/>
      <c r="AP505" s="302"/>
      <c r="AQ505" s="302" t="str">
        <f>IFERROR(__xludf.DUMMYFUNCTION("IF(IFERROR(VLOOKUP(A505, IMPORTRANGE(""https://docs.google.com/spreadsheets/d/1eazy315Oas8TkAoTsdzUl6gNf3VsnwZeSo-bRfkZzOs"", ""工作表1!A:B""), 2, FALSE), """") &lt;&gt; """", ""有縮圖"", ""無縮圖"")"),"無縮圖")</f>
        <v>無縮圖</v>
      </c>
      <c r="AR505" s="302"/>
    </row>
    <row r="506">
      <c r="A506" s="301" t="s">
        <v>8421</v>
      </c>
      <c r="B506" s="302"/>
      <c r="C506" s="303" t="s">
        <v>8422</v>
      </c>
      <c r="D506" s="303" t="s">
        <v>8423</v>
      </c>
      <c r="E506" s="303" t="s">
        <v>8424</v>
      </c>
      <c r="F506" s="305" t="s">
        <v>144</v>
      </c>
      <c r="G506" s="110" t="s">
        <v>8404</v>
      </c>
      <c r="H506" s="305" t="s">
        <v>35</v>
      </c>
      <c r="I506" s="305" t="s">
        <v>108</v>
      </c>
      <c r="J506" s="301" t="s">
        <v>8425</v>
      </c>
      <c r="K506" s="309"/>
      <c r="L506" s="310" t="b">
        <v>1</v>
      </c>
      <c r="M506" s="311" t="b">
        <v>1</v>
      </c>
      <c r="N506" s="316" t="b">
        <v>0</v>
      </c>
      <c r="O506" s="311" t="b">
        <v>0</v>
      </c>
      <c r="P506" s="302"/>
      <c r="Q506" s="309" t="str">
        <f t="array" ref="Q506">IFERROR(INDEX('印量調查區'!G:G, MATCH(A506, '印量調查區'!A:A, 0)), "")</f>
        <v/>
      </c>
      <c r="R506" s="319" t="s">
        <v>7191</v>
      </c>
      <c r="S506" s="304"/>
      <c r="T506" s="304"/>
      <c r="U506" s="304"/>
      <c r="V506" s="319" t="s">
        <v>8426</v>
      </c>
      <c r="W506" s="304"/>
      <c r="X506" s="304"/>
      <c r="Y506" s="319" t="s">
        <v>8427</v>
      </c>
      <c r="Z506" s="304"/>
      <c r="AA506" s="304"/>
      <c r="AB506" s="304"/>
      <c r="AC506" s="304"/>
      <c r="AD506" s="304"/>
      <c r="AE506" s="304"/>
      <c r="AF506" s="304"/>
      <c r="AG506" s="304"/>
      <c r="AH506" s="304"/>
      <c r="AI506" s="304"/>
      <c r="AJ506" s="304"/>
      <c r="AK506" s="304"/>
      <c r="AL506" s="304"/>
      <c r="AM506" s="302"/>
      <c r="AN506" s="314" t="s">
        <v>8428</v>
      </c>
      <c r="AO506" s="304"/>
      <c r="AP506" s="302"/>
      <c r="AQ506" s="302" t="str">
        <f>IFERROR(__xludf.DUMMYFUNCTION("IF(IFERROR(VLOOKUP(A506, IMPORTRANGE(""https://docs.google.com/spreadsheets/d/1eazy315Oas8TkAoTsdzUl6gNf3VsnwZeSo-bRfkZzOs"", ""工作表1!A:B""), 2, FALSE), """") &lt;&gt; """", ""有縮圖"", ""無縮圖"")"),"無縮圖")</f>
        <v>無縮圖</v>
      </c>
      <c r="AR506" s="302"/>
    </row>
    <row r="507" hidden="1">
      <c r="A507" s="301" t="s">
        <v>1549</v>
      </c>
      <c r="B507" s="302"/>
      <c r="C507" s="303" t="s">
        <v>2241</v>
      </c>
      <c r="D507" s="304"/>
      <c r="E507" s="303" t="s">
        <v>2189</v>
      </c>
      <c r="F507" s="305" t="s">
        <v>144</v>
      </c>
      <c r="G507" s="110" t="s">
        <v>8404</v>
      </c>
      <c r="H507" s="305" t="s">
        <v>34</v>
      </c>
      <c r="I507" s="305" t="s">
        <v>3325</v>
      </c>
      <c r="J507" s="301" t="s">
        <v>8429</v>
      </c>
      <c r="K507" s="309"/>
      <c r="L507" s="310" t="b">
        <v>1</v>
      </c>
      <c r="M507" s="311" t="b">
        <v>1</v>
      </c>
      <c r="N507" s="316" t="b">
        <v>0</v>
      </c>
      <c r="O507" s="311" t="b">
        <v>1</v>
      </c>
      <c r="P507" s="302"/>
      <c r="Q507" s="309" t="str">
        <f t="array" ref="Q507">IFERROR(INDEX('印量調查區'!G:G, MATCH(A507, '印量調查區'!A:A, 0)), "")</f>
        <v/>
      </c>
      <c r="R507" s="313" t="s">
        <v>7862</v>
      </c>
      <c r="S507" s="302"/>
      <c r="T507" s="302"/>
      <c r="U507" s="302"/>
      <c r="V507" s="313" t="s">
        <v>7863</v>
      </c>
      <c r="W507" s="302"/>
      <c r="X507" s="302"/>
      <c r="Y507" s="302"/>
      <c r="Z507" s="302"/>
      <c r="AA507" s="302"/>
      <c r="AB507" s="302"/>
      <c r="AC507" s="302"/>
      <c r="AD507" s="313" t="s">
        <v>7864</v>
      </c>
      <c r="AE507" s="302"/>
      <c r="AF507" s="302"/>
      <c r="AG507" s="302"/>
      <c r="AH507" s="302"/>
      <c r="AI507" s="302"/>
      <c r="AJ507" s="302"/>
      <c r="AK507" s="313" t="s">
        <v>7867</v>
      </c>
      <c r="AL507" s="302"/>
      <c r="AM507" s="302"/>
      <c r="AN507" s="314" t="s">
        <v>8431</v>
      </c>
      <c r="AO507" s="302"/>
      <c r="AP507" s="302"/>
      <c r="AQ507" s="302" t="str">
        <f>IFERROR(__xludf.DUMMYFUNCTION("IF(IFERROR(VLOOKUP(A507, IMPORTRANGE(""https://docs.google.com/spreadsheets/d/1eazy315Oas8TkAoTsdzUl6gNf3VsnwZeSo-bRfkZzOs"", ""工作表1!A:B""), 2, FALSE), """") &lt;&gt; """", ""有縮圖"", ""無縮圖"")"),"無縮圖")</f>
        <v>無縮圖</v>
      </c>
      <c r="AR507" s="302"/>
    </row>
    <row r="508">
      <c r="A508" s="301" t="s">
        <v>748</v>
      </c>
      <c r="B508" s="302"/>
      <c r="C508" s="303" t="s">
        <v>2642</v>
      </c>
      <c r="D508" s="303" t="s">
        <v>2793</v>
      </c>
      <c r="E508" s="304"/>
      <c r="F508" s="305" t="s">
        <v>144</v>
      </c>
      <c r="G508" s="110" t="s">
        <v>8404</v>
      </c>
      <c r="H508" s="305" t="s">
        <v>35</v>
      </c>
      <c r="I508" s="305" t="s">
        <v>108</v>
      </c>
      <c r="J508" s="301" t="s">
        <v>83</v>
      </c>
      <c r="K508" s="309"/>
      <c r="L508" s="310" t="b">
        <v>1</v>
      </c>
      <c r="M508" s="311" t="b">
        <v>1</v>
      </c>
      <c r="N508" s="316" t="b">
        <v>1</v>
      </c>
      <c r="O508" s="311" t="b">
        <v>1</v>
      </c>
      <c r="P508" s="313" t="s">
        <v>410</v>
      </c>
      <c r="Q508" s="309" t="str">
        <f t="array" ref="Q508">IFERROR(INDEX('印量調查區'!G:G, MATCH(A508, '印量調查區'!A:A, 0)), "")</f>
        <v/>
      </c>
      <c r="R508" s="314" t="s">
        <v>8435</v>
      </c>
      <c r="S508" s="302"/>
      <c r="T508" s="302"/>
      <c r="U508" s="302"/>
      <c r="V508" s="314" t="s">
        <v>8437</v>
      </c>
      <c r="W508" s="302"/>
      <c r="X508" s="302"/>
      <c r="Y508" s="314" t="s">
        <v>8438</v>
      </c>
      <c r="Z508" s="302"/>
      <c r="AA508" s="314" t="s">
        <v>8440</v>
      </c>
      <c r="AB508" s="302"/>
      <c r="AC508" s="302"/>
      <c r="AD508" s="314" t="s">
        <v>8442</v>
      </c>
      <c r="AE508" s="302"/>
      <c r="AF508" s="302"/>
      <c r="AG508" s="302"/>
      <c r="AH508" s="302"/>
      <c r="AI508" s="302"/>
      <c r="AJ508" s="302"/>
      <c r="AK508" s="302"/>
      <c r="AL508" s="302"/>
      <c r="AM508" s="302"/>
      <c r="AN508" s="314" t="s">
        <v>8444</v>
      </c>
      <c r="AO508" s="302"/>
      <c r="AP508" s="302"/>
      <c r="AQ508" s="302" t="str">
        <f>IFERROR(__xludf.DUMMYFUNCTION("IF(IFERROR(VLOOKUP(A508, IMPORTRANGE(""https://docs.google.com/spreadsheets/d/1eazy315Oas8TkAoTsdzUl6gNf3VsnwZeSo-bRfkZzOs"", ""工作表1!A:B""), 2, FALSE), """") &lt;&gt; """", ""有縮圖"", ""無縮圖"")"),"無縮圖")</f>
        <v>無縮圖</v>
      </c>
      <c r="AR508" s="302"/>
    </row>
    <row r="509" hidden="1">
      <c r="A509" s="301" t="s">
        <v>8445</v>
      </c>
      <c r="B509" s="302"/>
      <c r="C509" s="304"/>
      <c r="D509" s="304"/>
      <c r="E509" s="303" t="s">
        <v>8446</v>
      </c>
      <c r="F509" s="305" t="s">
        <v>144</v>
      </c>
      <c r="G509" s="110" t="s">
        <v>8404</v>
      </c>
      <c r="H509" s="305" t="s">
        <v>17</v>
      </c>
      <c r="I509" s="305" t="s">
        <v>108</v>
      </c>
      <c r="J509" s="301" t="s">
        <v>8447</v>
      </c>
      <c r="K509" s="309"/>
      <c r="L509" s="310" t="b">
        <v>1</v>
      </c>
      <c r="M509" s="311" t="b">
        <v>1</v>
      </c>
      <c r="N509" s="316" t="b">
        <v>0</v>
      </c>
      <c r="O509" s="316" t="b">
        <v>1</v>
      </c>
      <c r="P509" s="302"/>
      <c r="Q509" s="309" t="str">
        <f t="array" ref="Q509">IFERROR(INDEX('印量調查區'!G:G, MATCH(A509, '印量調查區'!A:A, 0)), "")</f>
        <v/>
      </c>
      <c r="R509" s="314" t="s">
        <v>8449</v>
      </c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  <c r="AC509" s="302"/>
      <c r="AD509" s="302"/>
      <c r="AE509" s="302"/>
      <c r="AF509" s="302"/>
      <c r="AG509" s="302"/>
      <c r="AH509" s="302"/>
      <c r="AI509" s="302"/>
      <c r="AJ509" s="302"/>
      <c r="AK509" s="302"/>
      <c r="AL509" s="302"/>
      <c r="AM509" s="302"/>
      <c r="AN509" s="302"/>
      <c r="AO509" s="302"/>
      <c r="AP509" s="302"/>
      <c r="AQ509" s="302" t="str">
        <f>IFERROR(__xludf.DUMMYFUNCTION("IF(IFERROR(VLOOKUP(A509, IMPORTRANGE(""https://docs.google.com/spreadsheets/d/1eazy315Oas8TkAoTsdzUl6gNf3VsnwZeSo-bRfkZzOs"", ""工作表1!A:B""), 2, FALSE), """") &lt;&gt; """", ""有縮圖"", ""無縮圖"")"),"無縮圖")</f>
        <v>無縮圖</v>
      </c>
      <c r="AR509" s="302"/>
    </row>
    <row r="510">
      <c r="A510" s="301" t="s">
        <v>2063</v>
      </c>
      <c r="B510" s="353" t="s">
        <v>8451</v>
      </c>
      <c r="C510" s="303" t="s">
        <v>3391</v>
      </c>
      <c r="D510" s="304"/>
      <c r="E510" s="303" t="s">
        <v>3390</v>
      </c>
      <c r="F510" s="305" t="s">
        <v>8452</v>
      </c>
      <c r="G510" s="353" t="s">
        <v>8404</v>
      </c>
      <c r="H510" s="305" t="s">
        <v>35</v>
      </c>
      <c r="I510" s="305" t="s">
        <v>108</v>
      </c>
      <c r="J510" s="353" t="s">
        <v>8453</v>
      </c>
      <c r="K510" s="323" t="s">
        <v>7151</v>
      </c>
      <c r="L510" s="310" t="b">
        <v>1</v>
      </c>
      <c r="M510" s="311" t="b">
        <v>1</v>
      </c>
      <c r="N510" s="316" t="b">
        <v>1</v>
      </c>
      <c r="O510" s="311" t="b">
        <v>1</v>
      </c>
      <c r="P510" s="302"/>
      <c r="Q510" s="309" t="str">
        <f t="array" ref="Q510">IFERROR(INDEX('印量調查區'!G:G, MATCH(A510, '印量調查區'!A:A, 0)), "")</f>
        <v/>
      </c>
      <c r="R510" s="314" t="s">
        <v>8455</v>
      </c>
      <c r="S510" s="302"/>
      <c r="T510" s="302"/>
      <c r="U510" s="302"/>
      <c r="V510" s="313" t="s">
        <v>8456</v>
      </c>
      <c r="W510" s="314" t="s">
        <v>8457</v>
      </c>
      <c r="X510" s="302"/>
      <c r="Y510" s="314" t="s">
        <v>8458</v>
      </c>
      <c r="Z510" s="302"/>
      <c r="AA510" s="302"/>
      <c r="AB510" s="302"/>
      <c r="AC510" s="302"/>
      <c r="AD510" s="302"/>
      <c r="AE510" s="302"/>
      <c r="AF510" s="302"/>
      <c r="AG510" s="302"/>
      <c r="AH510" s="302"/>
      <c r="AI510" s="302"/>
      <c r="AJ510" s="302"/>
      <c r="AK510" s="302"/>
      <c r="AL510" s="302"/>
      <c r="AM510" s="302"/>
      <c r="AN510" s="314" t="s">
        <v>8460</v>
      </c>
      <c r="AO510" s="302"/>
      <c r="AP510" s="302"/>
      <c r="AQ510" s="302" t="str">
        <f>IFERROR(__xludf.DUMMYFUNCTION("IF(IFERROR(VLOOKUP(A510, IMPORTRANGE(""https://docs.google.com/spreadsheets/d/1eazy315Oas8TkAoTsdzUl6gNf3VsnwZeSo-bRfkZzOs"", ""工作表1!A:B""), 2, FALSE), """") &lt;&gt; """", ""有縮圖"", ""無縮圖"")"),"無縮圖")</f>
        <v>無縮圖</v>
      </c>
      <c r="AR510" s="302"/>
    </row>
    <row r="511" hidden="1">
      <c r="A511" s="301" t="s">
        <v>8461</v>
      </c>
      <c r="B511" s="301" t="s">
        <v>2743</v>
      </c>
      <c r="C511" s="303" t="s">
        <v>2684</v>
      </c>
      <c r="D511" s="303" t="s">
        <v>8462</v>
      </c>
      <c r="E511" s="304"/>
      <c r="F511" s="305" t="s">
        <v>140</v>
      </c>
      <c r="G511" s="317" t="s">
        <v>8404</v>
      </c>
      <c r="H511" s="305" t="s">
        <v>47</v>
      </c>
      <c r="I511" s="305" t="s">
        <v>108</v>
      </c>
      <c r="J511" s="301" t="s">
        <v>8463</v>
      </c>
      <c r="K511" s="309"/>
      <c r="L511" s="310" t="b">
        <v>0</v>
      </c>
      <c r="M511" s="311" t="b">
        <v>0</v>
      </c>
      <c r="N511" s="311" t="b">
        <v>0</v>
      </c>
      <c r="O511" s="311" t="b">
        <v>0</v>
      </c>
      <c r="P511" s="302"/>
      <c r="Q511" s="309" t="str">
        <f t="array" ref="Q511">IFERROR(INDEX('印量調查區'!G:G, MATCH(A511, '印量調查區'!A:A, 0)), "")</f>
        <v/>
      </c>
      <c r="R511" s="313" t="s">
        <v>2757</v>
      </c>
      <c r="S511" s="302"/>
      <c r="T511" s="302"/>
      <c r="U511" s="302"/>
      <c r="V511" s="313" t="s">
        <v>2770</v>
      </c>
      <c r="W511" s="313" t="s">
        <v>2776</v>
      </c>
      <c r="X511" s="302"/>
      <c r="Y511" s="302"/>
      <c r="Z511" s="302"/>
      <c r="AA511" s="302"/>
      <c r="AB511" s="302"/>
      <c r="AC511" s="313" t="s">
        <v>2784</v>
      </c>
      <c r="AD511" s="313" t="s">
        <v>2789</v>
      </c>
      <c r="AE511" s="313" t="s">
        <v>2795</v>
      </c>
      <c r="AF511" s="302"/>
      <c r="AG511" s="302"/>
      <c r="AH511" s="302"/>
      <c r="AI511" s="313" t="s">
        <v>2802</v>
      </c>
      <c r="AJ511" s="302"/>
      <c r="AK511" s="313" t="s">
        <v>8467</v>
      </c>
      <c r="AL511" s="313" t="s">
        <v>2813</v>
      </c>
      <c r="AM511" s="314" t="s">
        <v>8468</v>
      </c>
      <c r="AN511" s="314" t="s">
        <v>8469</v>
      </c>
      <c r="AO511" s="314" t="s">
        <v>8470</v>
      </c>
      <c r="AP511" s="302"/>
      <c r="AQ511" s="302" t="str">
        <f>IFERROR(__xludf.DUMMYFUNCTION("IF(IFERROR(VLOOKUP(A511, IMPORTRANGE(""https://docs.google.com/spreadsheets/d/1eazy315Oas8TkAoTsdzUl6gNf3VsnwZeSo-bRfkZzOs"", ""工作表1!A:B""), 2, FALSE), """") &lt;&gt; """", ""有縮圖"", ""無縮圖"")"),"無縮圖")</f>
        <v>無縮圖</v>
      </c>
      <c r="AR511" s="302"/>
    </row>
    <row r="512" hidden="1">
      <c r="A512" s="301" t="s">
        <v>1530</v>
      </c>
      <c r="B512" s="302"/>
      <c r="C512" s="303" t="s">
        <v>2866</v>
      </c>
      <c r="D512" s="303" t="s">
        <v>2866</v>
      </c>
      <c r="E512" s="303" t="s">
        <v>2866</v>
      </c>
      <c r="F512" s="305" t="s">
        <v>3879</v>
      </c>
      <c r="G512" s="110" t="s">
        <v>8404</v>
      </c>
      <c r="H512" s="305" t="s">
        <v>47</v>
      </c>
      <c r="I512" s="305" t="s">
        <v>108</v>
      </c>
      <c r="J512" s="301" t="s">
        <v>8472</v>
      </c>
      <c r="K512" s="309"/>
      <c r="L512" s="310" t="b">
        <v>1</v>
      </c>
      <c r="M512" s="311" t="b">
        <v>1</v>
      </c>
      <c r="N512" s="316" t="b">
        <v>0</v>
      </c>
      <c r="O512" s="311" t="b">
        <v>1</v>
      </c>
      <c r="P512" s="302"/>
      <c r="Q512" s="309" t="str">
        <f t="array" ref="Q512">IFERROR(INDEX('印量調查區'!G:G, MATCH(A512, '印量調查區'!A:A, 0)), "")</f>
        <v/>
      </c>
      <c r="R512" s="313" t="s">
        <v>7632</v>
      </c>
      <c r="S512" s="313" t="s">
        <v>7635</v>
      </c>
      <c r="T512" s="302"/>
      <c r="U512" s="302"/>
      <c r="V512" s="313" t="s">
        <v>3629</v>
      </c>
      <c r="W512" s="302"/>
      <c r="X512" s="302"/>
      <c r="Y512" s="302"/>
      <c r="Z512" s="302"/>
      <c r="AA512" s="302"/>
      <c r="AB512" s="302"/>
      <c r="AC512" s="302"/>
      <c r="AD512" s="302"/>
      <c r="AE512" s="302"/>
      <c r="AF512" s="302"/>
      <c r="AG512" s="302"/>
      <c r="AH512" s="302"/>
      <c r="AI512" s="302"/>
      <c r="AJ512" s="302"/>
      <c r="AK512" s="302"/>
      <c r="AL512" s="302"/>
      <c r="AM512" s="302"/>
      <c r="AN512" s="314" t="s">
        <v>8476</v>
      </c>
      <c r="AO512" s="302"/>
      <c r="AP512" s="302"/>
      <c r="AQ512" s="302" t="str">
        <f>IFERROR(__xludf.DUMMYFUNCTION("IF(IFERROR(VLOOKUP(A512, IMPORTRANGE(""https://docs.google.com/spreadsheets/d/1eazy315Oas8TkAoTsdzUl6gNf3VsnwZeSo-bRfkZzOs"", ""工作表1!A:B""), 2, FALSE), """") &lt;&gt; """", ""有縮圖"", ""無縮圖"")"),"無縮圖")</f>
        <v>無縮圖</v>
      </c>
      <c r="AR512" s="302"/>
    </row>
    <row r="513" hidden="1">
      <c r="A513" s="301" t="s">
        <v>8479</v>
      </c>
      <c r="B513" s="302"/>
      <c r="C513" s="304"/>
      <c r="D513" s="303" t="s">
        <v>3343</v>
      </c>
      <c r="E513" s="304"/>
      <c r="F513" s="305" t="s">
        <v>2088</v>
      </c>
      <c r="G513" s="110" t="s">
        <v>8404</v>
      </c>
      <c r="H513" s="305" t="s">
        <v>34</v>
      </c>
      <c r="I513" s="305" t="s">
        <v>108</v>
      </c>
      <c r="J513" s="301" t="s">
        <v>8480</v>
      </c>
      <c r="K513" s="309"/>
      <c r="L513" s="310" t="b">
        <v>1</v>
      </c>
      <c r="M513" s="311" t="b">
        <v>1</v>
      </c>
      <c r="N513" s="311" t="b">
        <v>0</v>
      </c>
      <c r="O513" s="311" t="b">
        <v>0</v>
      </c>
      <c r="P513" s="313" t="s">
        <v>410</v>
      </c>
      <c r="Q513" s="309" t="str">
        <f t="array" ref="Q513">IFERROR(INDEX('印量調查區'!G:G, MATCH(A513, '印量調查區'!A:A, 0)), "")</f>
        <v/>
      </c>
      <c r="R513" s="302"/>
      <c r="S513" s="302"/>
      <c r="T513" s="302"/>
      <c r="U513" s="302"/>
      <c r="V513" s="314" t="s">
        <v>8482</v>
      </c>
      <c r="W513" s="302"/>
      <c r="X513" s="302"/>
      <c r="Y513" s="302"/>
      <c r="Z513" s="302"/>
      <c r="AA513" s="302"/>
      <c r="AB513" s="302"/>
      <c r="AC513" s="302"/>
      <c r="AD513" s="314" t="s">
        <v>8483</v>
      </c>
      <c r="AE513" s="302"/>
      <c r="AF513" s="302"/>
      <c r="AG513" s="302"/>
      <c r="AH513" s="302"/>
      <c r="AI513" s="302"/>
      <c r="AJ513" s="302"/>
      <c r="AK513" s="314" t="s">
        <v>8484</v>
      </c>
      <c r="AL513" s="302"/>
      <c r="AM513" s="314" t="s">
        <v>8485</v>
      </c>
      <c r="AN513" s="314" t="s">
        <v>8486</v>
      </c>
      <c r="AO513" s="302"/>
      <c r="AP513" s="302"/>
      <c r="AQ513" s="302" t="str">
        <f>IFERROR(__xludf.DUMMYFUNCTION("IF(IFERROR(VLOOKUP(A513, IMPORTRANGE(""https://docs.google.com/spreadsheets/d/1eazy315Oas8TkAoTsdzUl6gNf3VsnwZeSo-bRfkZzOs"", ""工作表1!A:B""), 2, FALSE), """") &lt;&gt; """", ""有縮圖"", ""無縮圖"")"),"無縮圖")</f>
        <v>無縮圖</v>
      </c>
      <c r="AR513" s="302"/>
    </row>
    <row r="514" hidden="1">
      <c r="A514" s="301" t="s">
        <v>8488</v>
      </c>
      <c r="B514" s="302"/>
      <c r="C514" s="303" t="s">
        <v>3395</v>
      </c>
      <c r="D514" s="304"/>
      <c r="E514" s="304"/>
      <c r="F514" s="302"/>
      <c r="G514" s="110" t="s">
        <v>8404</v>
      </c>
      <c r="H514" s="302"/>
      <c r="I514" s="302"/>
      <c r="J514" s="302"/>
      <c r="K514" s="309"/>
      <c r="L514" s="322" t="b">
        <v>1</v>
      </c>
      <c r="M514" s="311" t="b">
        <v>1</v>
      </c>
      <c r="N514" s="316" t="b">
        <v>0</v>
      </c>
      <c r="O514" s="316" t="b">
        <v>1</v>
      </c>
      <c r="P514" s="302"/>
      <c r="Q514" s="309" t="str">
        <f t="array" ref="Q514">IFERROR(INDEX('印量調查區'!G:G, MATCH(A514, '印量調查區'!A:A, 0)), "")</f>
        <v/>
      </c>
      <c r="R514" s="302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  <c r="AC514" s="302"/>
      <c r="AD514" s="302"/>
      <c r="AE514" s="302"/>
      <c r="AF514" s="302"/>
      <c r="AG514" s="302"/>
      <c r="AH514" s="302"/>
      <c r="AI514" s="302"/>
      <c r="AJ514" s="302"/>
      <c r="AK514" s="302"/>
      <c r="AL514" s="302"/>
      <c r="AM514" s="302"/>
      <c r="AN514" s="302"/>
      <c r="AO514" s="302"/>
      <c r="AP514" s="302"/>
      <c r="AQ514" s="302" t="str">
        <f>IFERROR(__xludf.DUMMYFUNCTION("IF(IFERROR(VLOOKUP(A514, IMPORTRANGE(""https://docs.google.com/spreadsheets/d/1eazy315Oas8TkAoTsdzUl6gNf3VsnwZeSo-bRfkZzOs"", ""工作表1!A:B""), 2, FALSE), """") &lt;&gt; """", ""有縮圖"", ""無縮圖"")"),"無縮圖")</f>
        <v>無縮圖</v>
      </c>
      <c r="AR514" s="302"/>
    </row>
    <row r="515" hidden="1">
      <c r="A515" s="301" t="s">
        <v>8490</v>
      </c>
      <c r="B515" s="302"/>
      <c r="C515" s="303" t="s">
        <v>2472</v>
      </c>
      <c r="D515" s="303" t="s">
        <v>2472</v>
      </c>
      <c r="E515" s="304"/>
      <c r="F515" s="305" t="s">
        <v>144</v>
      </c>
      <c r="G515" s="110" t="s">
        <v>8491</v>
      </c>
      <c r="H515" s="305" t="s">
        <v>34</v>
      </c>
      <c r="I515" s="305" t="s">
        <v>108</v>
      </c>
      <c r="J515" s="301" t="s">
        <v>8492</v>
      </c>
      <c r="K515" s="309"/>
      <c r="L515" s="310" t="b">
        <v>1</v>
      </c>
      <c r="M515" s="311" t="b">
        <v>1</v>
      </c>
      <c r="N515" s="316" t="b">
        <v>0</v>
      </c>
      <c r="O515" s="311" t="b">
        <v>1</v>
      </c>
      <c r="P515" s="302"/>
      <c r="Q515" s="309" t="str">
        <f t="array" ref="Q515">IFERROR(INDEX('印量調查區'!G:G, MATCH(A515, '印量調查區'!A:A, 0)), "")</f>
        <v/>
      </c>
      <c r="R515" s="302"/>
      <c r="S515" s="302"/>
      <c r="T515" s="302"/>
      <c r="U515" s="302"/>
      <c r="V515" s="314" t="s">
        <v>8494</v>
      </c>
      <c r="W515" s="302"/>
      <c r="X515" s="302"/>
      <c r="Y515" s="302"/>
      <c r="Z515" s="302"/>
      <c r="AA515" s="302"/>
      <c r="AB515" s="302"/>
      <c r="AC515" s="302"/>
      <c r="AD515" s="314" t="s">
        <v>8497</v>
      </c>
      <c r="AE515" s="302"/>
      <c r="AF515" s="302"/>
      <c r="AG515" s="302"/>
      <c r="AH515" s="302"/>
      <c r="AI515" s="302"/>
      <c r="AJ515" s="302"/>
      <c r="AK515" s="302"/>
      <c r="AL515" s="302"/>
      <c r="AM515" s="302"/>
      <c r="AN515" s="314" t="s">
        <v>8498</v>
      </c>
      <c r="AO515" s="302"/>
      <c r="AP515" s="302"/>
      <c r="AQ515" s="302" t="str">
        <f>IFERROR(__xludf.DUMMYFUNCTION("IF(IFERROR(VLOOKUP(A515, IMPORTRANGE(""https://docs.google.com/spreadsheets/d/1eazy315Oas8TkAoTsdzUl6gNf3VsnwZeSo-bRfkZzOs"", ""工作表1!A:B""), 2, FALSE), """") &lt;&gt; """", ""有縮圖"", ""無縮圖"")"),"無縮圖")</f>
        <v>無縮圖</v>
      </c>
      <c r="AR515" s="302"/>
    </row>
    <row r="516" hidden="1">
      <c r="A516" s="301" t="s">
        <v>515</v>
      </c>
      <c r="B516" s="302"/>
      <c r="C516" s="303" t="s">
        <v>1896</v>
      </c>
      <c r="D516" s="304"/>
      <c r="E516" s="303" t="s">
        <v>327</v>
      </c>
      <c r="F516" s="305" t="s">
        <v>227</v>
      </c>
      <c r="G516" s="317" t="s">
        <v>8499</v>
      </c>
      <c r="H516" s="305" t="s">
        <v>34</v>
      </c>
      <c r="I516" s="305" t="s">
        <v>108</v>
      </c>
      <c r="J516" s="301" t="s">
        <v>8500</v>
      </c>
      <c r="K516" s="309"/>
      <c r="L516" s="310" t="b">
        <v>1</v>
      </c>
      <c r="M516" s="311" t="b">
        <v>1</v>
      </c>
      <c r="N516" s="316" t="b">
        <v>1</v>
      </c>
      <c r="O516" s="316" t="b">
        <v>0</v>
      </c>
      <c r="P516" s="302"/>
      <c r="Q516" s="309" t="str">
        <f t="array" ref="Q516">IFERROR(INDEX('印量調查區'!G:G, MATCH(A516, '印量調查區'!A:A, 0)), "")</f>
        <v/>
      </c>
      <c r="R516" s="314" t="s">
        <v>8501</v>
      </c>
      <c r="S516" s="302"/>
      <c r="T516" s="302"/>
      <c r="U516" s="302"/>
      <c r="V516" s="302"/>
      <c r="W516" s="302"/>
      <c r="X516" s="314" t="s">
        <v>8502</v>
      </c>
      <c r="Y516" s="302"/>
      <c r="Z516" s="302"/>
      <c r="AA516" s="302"/>
      <c r="AB516" s="302"/>
      <c r="AC516" s="302"/>
      <c r="AD516" s="314" t="s">
        <v>8503</v>
      </c>
      <c r="AE516" s="302"/>
      <c r="AF516" s="302"/>
      <c r="AG516" s="302"/>
      <c r="AH516" s="302"/>
      <c r="AI516" s="302"/>
      <c r="AJ516" s="302"/>
      <c r="AK516" s="302"/>
      <c r="AL516" s="302"/>
      <c r="AM516" s="302"/>
      <c r="AN516" s="302"/>
      <c r="AO516" s="302"/>
      <c r="AP516" s="302"/>
      <c r="AQ516" s="302" t="str">
        <f>IFERROR(__xludf.DUMMYFUNCTION("IF(IFERROR(VLOOKUP(A516, IMPORTRANGE(""https://docs.google.com/spreadsheets/d/1eazy315Oas8TkAoTsdzUl6gNf3VsnwZeSo-bRfkZzOs"", ""工作表1!A:B""), 2, FALSE), """") &lt;&gt; """", ""有縮圖"", ""無縮圖"")"),"無縮圖")</f>
        <v>無縮圖</v>
      </c>
      <c r="AR516" s="302"/>
    </row>
    <row r="517" hidden="1">
      <c r="A517" s="301" t="s">
        <v>8505</v>
      </c>
      <c r="B517" s="301" t="s">
        <v>8506</v>
      </c>
      <c r="C517" s="304"/>
      <c r="D517" s="304" t="s">
        <v>8507</v>
      </c>
      <c r="E517" s="304" t="s">
        <v>8507</v>
      </c>
      <c r="F517" s="305" t="s">
        <v>144</v>
      </c>
      <c r="G517" s="110" t="s">
        <v>8508</v>
      </c>
      <c r="H517" s="305" t="s">
        <v>47</v>
      </c>
      <c r="I517" s="305" t="s">
        <v>108</v>
      </c>
      <c r="J517" s="301" t="s">
        <v>8509</v>
      </c>
      <c r="K517" s="309"/>
      <c r="L517" s="310" t="b">
        <v>1</v>
      </c>
      <c r="M517" s="311" t="b">
        <v>1</v>
      </c>
      <c r="N517" s="316" t="b">
        <v>0</v>
      </c>
      <c r="O517" s="311" t="b">
        <v>1</v>
      </c>
      <c r="P517" s="302"/>
      <c r="Q517" s="309" t="str">
        <f t="array" ref="Q517">IFERROR(INDEX('印量調查區'!G:G, MATCH(A517, '印量調查區'!A:A, 0)), "")</f>
        <v/>
      </c>
      <c r="R517" s="319" t="s">
        <v>8510</v>
      </c>
      <c r="S517" s="304"/>
      <c r="T517" s="304"/>
      <c r="U517" s="304"/>
      <c r="V517" s="319" t="s">
        <v>8512</v>
      </c>
      <c r="W517" s="304"/>
      <c r="X517" s="304"/>
      <c r="Y517" s="304"/>
      <c r="Z517" s="304"/>
      <c r="AA517" s="304"/>
      <c r="AB517" s="304"/>
      <c r="AC517" s="304"/>
      <c r="AD517" s="304"/>
      <c r="AE517" s="304"/>
      <c r="AF517" s="304"/>
      <c r="AG517" s="304"/>
      <c r="AH517" s="304"/>
      <c r="AI517" s="304"/>
      <c r="AJ517" s="304"/>
      <c r="AK517" s="304"/>
      <c r="AL517" s="304"/>
      <c r="AM517" s="302"/>
      <c r="AN517" s="314" t="s">
        <v>8513</v>
      </c>
      <c r="AO517" s="302"/>
      <c r="AP517" s="302"/>
      <c r="AQ517" s="302" t="str">
        <f>IFERROR(__xludf.DUMMYFUNCTION("IF(IFERROR(VLOOKUP(A517, IMPORTRANGE(""https://docs.google.com/spreadsheets/d/1eazy315Oas8TkAoTsdzUl6gNf3VsnwZeSo-bRfkZzOs"", ""工作表1!A:B""), 2, FALSE), """") &lt;&gt; """", ""有縮圖"", ""無縮圖"")"),"無縮圖")</f>
        <v>無縮圖</v>
      </c>
      <c r="AR517" s="302"/>
    </row>
    <row r="518" hidden="1">
      <c r="A518" s="301" t="s">
        <v>1827</v>
      </c>
      <c r="B518" s="301" t="s">
        <v>8514</v>
      </c>
      <c r="C518" s="303" t="s">
        <v>2234</v>
      </c>
      <c r="D518" s="303" t="s">
        <v>2234</v>
      </c>
      <c r="E518" s="303" t="s">
        <v>8515</v>
      </c>
      <c r="F518" s="305" t="s">
        <v>144</v>
      </c>
      <c r="G518" s="317" t="s">
        <v>8516</v>
      </c>
      <c r="H518" s="305" t="s">
        <v>34</v>
      </c>
      <c r="I518" s="305" t="s">
        <v>108</v>
      </c>
      <c r="J518" s="301" t="s">
        <v>8517</v>
      </c>
      <c r="K518" s="309"/>
      <c r="L518" s="310" t="b">
        <v>1</v>
      </c>
      <c r="M518" s="311" t="b">
        <v>1</v>
      </c>
      <c r="N518" s="316" t="b">
        <v>0</v>
      </c>
      <c r="O518" s="311" t="b">
        <v>1</v>
      </c>
      <c r="P518" s="302"/>
      <c r="Q518" s="309" t="str">
        <f t="array" ref="Q518">IFERROR(INDEX('印量調查區'!G:G, MATCH(A518, '印量調查區'!A:A, 0)), "")</f>
        <v/>
      </c>
      <c r="R518" s="313" t="s">
        <v>8518</v>
      </c>
      <c r="S518" s="313" t="s">
        <v>8520</v>
      </c>
      <c r="T518" s="302"/>
      <c r="U518" s="302"/>
      <c r="V518" s="313" t="s">
        <v>8521</v>
      </c>
      <c r="W518" s="302"/>
      <c r="X518" s="302"/>
      <c r="Y518" s="302"/>
      <c r="Z518" s="302"/>
      <c r="AA518" s="302"/>
      <c r="AB518" s="302"/>
      <c r="AC518" s="302"/>
      <c r="AD518" s="313" t="s">
        <v>8522</v>
      </c>
      <c r="AE518" s="302"/>
      <c r="AF518" s="313" t="s">
        <v>8523</v>
      </c>
      <c r="AG518" s="302"/>
      <c r="AH518" s="302"/>
      <c r="AI518" s="313" t="s">
        <v>8524</v>
      </c>
      <c r="AJ518" s="302"/>
      <c r="AK518" s="302"/>
      <c r="AL518" s="302"/>
      <c r="AM518" s="302"/>
      <c r="AN518" s="314" t="s">
        <v>8525</v>
      </c>
      <c r="AO518" s="314" t="s">
        <v>8527</v>
      </c>
      <c r="AP518" s="302"/>
      <c r="AQ518" s="302" t="str">
        <f>IFERROR(__xludf.DUMMYFUNCTION("IF(IFERROR(VLOOKUP(A518, IMPORTRANGE(""https://docs.google.com/spreadsheets/d/1eazy315Oas8TkAoTsdzUl6gNf3VsnwZeSo-bRfkZzOs"", ""工作表1!A:B""), 2, FALSE), """") &lt;&gt; """", ""有縮圖"", ""無縮圖"")"),"有縮圖")</f>
        <v>有縮圖</v>
      </c>
      <c r="AR518" s="302"/>
    </row>
    <row r="519" hidden="1">
      <c r="A519" s="301" t="s">
        <v>2278</v>
      </c>
      <c r="B519" s="301" t="s">
        <v>8529</v>
      </c>
      <c r="C519" s="303" t="s">
        <v>1944</v>
      </c>
      <c r="D519" s="304"/>
      <c r="E519" s="304"/>
      <c r="F519" s="305" t="s">
        <v>227</v>
      </c>
      <c r="G519" s="110" t="s">
        <v>7712</v>
      </c>
      <c r="H519" s="305" t="s">
        <v>34</v>
      </c>
      <c r="I519" s="305" t="s">
        <v>3325</v>
      </c>
      <c r="J519" s="301" t="s">
        <v>8531</v>
      </c>
      <c r="K519" s="309"/>
      <c r="L519" s="310" t="b">
        <v>1</v>
      </c>
      <c r="M519" s="311" t="b">
        <v>1</v>
      </c>
      <c r="N519" s="311" t="b">
        <v>0</v>
      </c>
      <c r="O519" s="316" t="b">
        <v>0</v>
      </c>
      <c r="P519" s="313" t="s">
        <v>410</v>
      </c>
      <c r="Q519" s="309" t="str">
        <f t="array" ref="Q519">IFERROR(INDEX('印量調查區'!G:G, MATCH(A519, '印量調查區'!A:A, 0)), "")</f>
        <v/>
      </c>
      <c r="R519" s="314" t="s">
        <v>8533</v>
      </c>
      <c r="S519" s="302"/>
      <c r="T519" s="302"/>
      <c r="U519" s="302"/>
      <c r="V519" s="314" t="s">
        <v>8535</v>
      </c>
      <c r="W519" s="304"/>
      <c r="X519" s="302"/>
      <c r="Y519" s="302"/>
      <c r="Z519" s="302"/>
      <c r="AA519" s="302"/>
      <c r="AB519" s="302"/>
      <c r="AC519" s="302"/>
      <c r="AD519" s="314" t="s">
        <v>8537</v>
      </c>
      <c r="AE519" s="302"/>
      <c r="AF519" s="302"/>
      <c r="AG519" s="302"/>
      <c r="AH519" s="302"/>
      <c r="AI519" s="302"/>
      <c r="AJ519" s="302"/>
      <c r="AK519" s="314" t="s">
        <v>8539</v>
      </c>
      <c r="AL519" s="302"/>
      <c r="AM519" s="314" t="s">
        <v>8540</v>
      </c>
      <c r="AN519" s="302"/>
      <c r="AO519" s="302"/>
      <c r="AP519" s="302"/>
      <c r="AQ519" s="302" t="str">
        <f>IFERROR(__xludf.DUMMYFUNCTION("IF(IFERROR(VLOOKUP(A519, IMPORTRANGE(""https://docs.google.com/spreadsheets/d/1eazy315Oas8TkAoTsdzUl6gNf3VsnwZeSo-bRfkZzOs"", ""工作表1!A:B""), 2, FALSE), """") &lt;&gt; """", ""有縮圖"", ""無縮圖"")"),"無縮圖")</f>
        <v>無縮圖</v>
      </c>
      <c r="AR519" s="302"/>
    </row>
    <row r="520" hidden="1">
      <c r="A520" s="301" t="s">
        <v>1244</v>
      </c>
      <c r="B520" s="302"/>
      <c r="C520" s="304"/>
      <c r="D520" s="303" t="s">
        <v>1938</v>
      </c>
      <c r="E520" s="303" t="s">
        <v>2963</v>
      </c>
      <c r="F520" s="305" t="s">
        <v>228</v>
      </c>
      <c r="G520" s="110" t="s">
        <v>7712</v>
      </c>
      <c r="H520" s="305" t="s">
        <v>47</v>
      </c>
      <c r="I520" s="305" t="s">
        <v>108</v>
      </c>
      <c r="J520" s="301" t="s">
        <v>8542</v>
      </c>
      <c r="K520" s="323" t="s">
        <v>8543</v>
      </c>
      <c r="L520" s="310" t="b">
        <v>1</v>
      </c>
      <c r="M520" s="311" t="b">
        <v>1</v>
      </c>
      <c r="N520" s="316" t="b">
        <v>0</v>
      </c>
      <c r="O520" s="311" t="b">
        <v>1</v>
      </c>
      <c r="P520" s="302"/>
      <c r="Q520" s="309" t="str">
        <f t="array" ref="Q520">IFERROR(INDEX('印量調查區'!G:G, MATCH(A520, '印量調查區'!A:A, 0)), "")</f>
        <v/>
      </c>
      <c r="R520" s="302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  <c r="AC520" s="302"/>
      <c r="AD520" s="302"/>
      <c r="AE520" s="302"/>
      <c r="AF520" s="302"/>
      <c r="AG520" s="314" t="s">
        <v>8545</v>
      </c>
      <c r="AH520" s="314" t="s">
        <v>8546</v>
      </c>
      <c r="AI520" s="302"/>
      <c r="AJ520" s="314" t="s">
        <v>4323</v>
      </c>
      <c r="AK520" s="302"/>
      <c r="AL520" s="302"/>
      <c r="AM520" s="302"/>
      <c r="AN520" s="314" t="s">
        <v>8549</v>
      </c>
      <c r="AO520" s="302"/>
      <c r="AP520" s="302"/>
      <c r="AQ520" s="302" t="str">
        <f>IFERROR(__xludf.DUMMYFUNCTION("IF(IFERROR(VLOOKUP(A520, IMPORTRANGE(""https://docs.google.com/spreadsheets/d/1eazy315Oas8TkAoTsdzUl6gNf3VsnwZeSo-bRfkZzOs"", ""工作表1!A:B""), 2, FALSE), """") &lt;&gt; """", ""有縮圖"", ""無縮圖"")"),"無縮圖")</f>
        <v>無縮圖</v>
      </c>
      <c r="AR520" s="302"/>
    </row>
    <row r="521" hidden="1">
      <c r="A521" s="301" t="s">
        <v>8551</v>
      </c>
      <c r="B521" s="301" t="s">
        <v>8552</v>
      </c>
      <c r="C521" s="303" t="s">
        <v>3645</v>
      </c>
      <c r="D521" s="303" t="s">
        <v>3682</v>
      </c>
      <c r="E521" s="303" t="s">
        <v>8553</v>
      </c>
      <c r="F521" s="305" t="s">
        <v>144</v>
      </c>
      <c r="G521" s="110" t="s">
        <v>7712</v>
      </c>
      <c r="H521" s="305" t="s">
        <v>34</v>
      </c>
      <c r="I521" s="305" t="s">
        <v>108</v>
      </c>
      <c r="J521" s="301" t="s">
        <v>8555</v>
      </c>
      <c r="K521" s="323" t="s">
        <v>8543</v>
      </c>
      <c r="L521" s="310" t="b">
        <v>1</v>
      </c>
      <c r="M521" s="311" t="b">
        <v>1</v>
      </c>
      <c r="N521" s="316" t="b">
        <v>0</v>
      </c>
      <c r="O521" s="311" t="b">
        <v>1</v>
      </c>
      <c r="P521" s="302"/>
      <c r="Q521" s="309" t="str">
        <f t="array" ref="Q521">IFERROR(INDEX('印量調查區'!G:G, MATCH(A521, '印量調查區'!A:A, 0)), "")</f>
        <v/>
      </c>
      <c r="R521" s="314" t="s">
        <v>8556</v>
      </c>
      <c r="S521" s="302"/>
      <c r="T521" s="302"/>
      <c r="U521" s="302"/>
      <c r="V521" s="324" t="s">
        <v>8558</v>
      </c>
      <c r="W521" s="302"/>
      <c r="X521" s="302"/>
      <c r="Y521" s="302"/>
      <c r="Z521" s="302"/>
      <c r="AA521" s="302"/>
      <c r="AB521" s="302"/>
      <c r="AC521" s="302"/>
      <c r="AD521" s="302"/>
      <c r="AE521" s="302"/>
      <c r="AF521" s="302"/>
      <c r="AG521" s="302"/>
      <c r="AH521" s="302"/>
      <c r="AI521" s="302"/>
      <c r="AJ521" s="302"/>
      <c r="AK521" s="302"/>
      <c r="AL521" s="302"/>
      <c r="AM521" s="302"/>
      <c r="AN521" s="314" t="s">
        <v>8561</v>
      </c>
      <c r="AO521" s="302"/>
      <c r="AP521" s="302"/>
      <c r="AQ521" s="302" t="str">
        <f>IFERROR(__xludf.DUMMYFUNCTION("IF(IFERROR(VLOOKUP(A521, IMPORTRANGE(""https://docs.google.com/spreadsheets/d/1eazy315Oas8TkAoTsdzUl6gNf3VsnwZeSo-bRfkZzOs"", ""工作表1!A:B""), 2, FALSE), """") &lt;&gt; """", ""有縮圖"", ""無縮圖"")"),"無縮圖")</f>
        <v>無縮圖</v>
      </c>
      <c r="AR521" s="302"/>
    </row>
    <row r="522" hidden="1">
      <c r="A522" s="301" t="s">
        <v>8563</v>
      </c>
      <c r="B522" s="301" t="s">
        <v>8564</v>
      </c>
      <c r="C522" s="304"/>
      <c r="D522" s="303" t="s">
        <v>143</v>
      </c>
      <c r="E522" s="303" t="s">
        <v>143</v>
      </c>
      <c r="F522" s="305" t="s">
        <v>144</v>
      </c>
      <c r="G522" s="317" t="s">
        <v>7712</v>
      </c>
      <c r="H522" s="302"/>
      <c r="I522" s="305" t="s">
        <v>108</v>
      </c>
      <c r="J522" s="301" t="s">
        <v>8566</v>
      </c>
      <c r="K522" s="309"/>
      <c r="L522" s="310" t="b">
        <v>1</v>
      </c>
      <c r="M522" s="311" t="b">
        <v>1</v>
      </c>
      <c r="N522" s="316" t="b">
        <v>1</v>
      </c>
      <c r="O522" s="316" t="b">
        <v>1</v>
      </c>
      <c r="P522" s="302"/>
      <c r="Q522" s="309" t="str">
        <f t="array" ref="Q522">IFERROR(INDEX('印量調查區'!G:G, MATCH(A522, '印量調查區'!A:A, 0)), "")</f>
        <v/>
      </c>
      <c r="R522" s="313" t="s">
        <v>8567</v>
      </c>
      <c r="S522" s="302"/>
      <c r="T522" s="302"/>
      <c r="U522" s="302"/>
      <c r="V522" s="313" t="s">
        <v>8568</v>
      </c>
      <c r="W522" s="302"/>
      <c r="X522" s="313" t="s">
        <v>8569</v>
      </c>
      <c r="Y522" s="313" t="s">
        <v>8570</v>
      </c>
      <c r="Z522" s="302"/>
      <c r="AA522" s="302"/>
      <c r="AB522" s="302"/>
      <c r="AC522" s="302"/>
      <c r="AD522" s="302"/>
      <c r="AE522" s="302"/>
      <c r="AF522" s="302"/>
      <c r="AG522" s="302"/>
      <c r="AH522" s="302"/>
      <c r="AI522" s="302"/>
      <c r="AJ522" s="302"/>
      <c r="AK522" s="302"/>
      <c r="AL522" s="302"/>
      <c r="AM522" s="302"/>
      <c r="AN522" s="302"/>
      <c r="AO522" s="302"/>
      <c r="AP522" s="302"/>
      <c r="AQ522" s="302" t="str">
        <f>IFERROR(__xludf.DUMMYFUNCTION("IF(IFERROR(VLOOKUP(A522, IMPORTRANGE(""https://docs.google.com/spreadsheets/d/1eazy315Oas8TkAoTsdzUl6gNf3VsnwZeSo-bRfkZzOs"", ""工作表1!A:B""), 2, FALSE), """") &lt;&gt; """", ""有縮圖"", ""無縮圖"")"),"無縮圖")</f>
        <v>無縮圖</v>
      </c>
      <c r="AR522" s="302"/>
    </row>
    <row r="523" hidden="1">
      <c r="A523" s="301" t="s">
        <v>712</v>
      </c>
      <c r="B523" s="302"/>
      <c r="C523" s="304"/>
      <c r="D523" s="303" t="s">
        <v>1936</v>
      </c>
      <c r="E523" s="303" t="s">
        <v>2049</v>
      </c>
      <c r="F523" s="305" t="s">
        <v>144</v>
      </c>
      <c r="G523" s="110" t="s">
        <v>7712</v>
      </c>
      <c r="H523" s="305" t="s">
        <v>5012</v>
      </c>
      <c r="I523" s="305" t="s">
        <v>108</v>
      </c>
      <c r="J523" s="301" t="s">
        <v>8573</v>
      </c>
      <c r="K523" s="309"/>
      <c r="L523" s="310" t="b">
        <v>1</v>
      </c>
      <c r="M523" s="311" t="b">
        <v>1</v>
      </c>
      <c r="N523" s="316" t="b">
        <v>0</v>
      </c>
      <c r="O523" s="311" t="b">
        <v>1</v>
      </c>
      <c r="P523" s="302"/>
      <c r="Q523" s="309" t="str">
        <f t="array" ref="Q523">IFERROR(INDEX('印量調查區'!G:G, MATCH(A523, '印量調查區'!A:A, 0)), "")</f>
        <v/>
      </c>
      <c r="R523" s="314" t="s">
        <v>8574</v>
      </c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  <c r="AC523" s="302"/>
      <c r="AD523" s="302"/>
      <c r="AE523" s="302"/>
      <c r="AF523" s="302"/>
      <c r="AG523" s="302"/>
      <c r="AH523" s="302"/>
      <c r="AI523" s="302"/>
      <c r="AJ523" s="302"/>
      <c r="AK523" s="302"/>
      <c r="AL523" s="302"/>
      <c r="AM523" s="302"/>
      <c r="AN523" s="314" t="s">
        <v>8575</v>
      </c>
      <c r="AO523" s="302"/>
      <c r="AP523" s="302"/>
      <c r="AQ523" s="302" t="str">
        <f>IFERROR(__xludf.DUMMYFUNCTION("IF(IFERROR(VLOOKUP(A523, IMPORTRANGE(""https://docs.google.com/spreadsheets/d/1eazy315Oas8TkAoTsdzUl6gNf3VsnwZeSo-bRfkZzOs"", ""工作表1!A:B""), 2, FALSE), """") &lt;&gt; """", ""有縮圖"", ""無縮圖"")"),"無縮圖")</f>
        <v>無縮圖</v>
      </c>
      <c r="AR523" s="302"/>
    </row>
    <row r="524" hidden="1">
      <c r="A524" s="301" t="s">
        <v>1020</v>
      </c>
      <c r="B524" s="301" t="s">
        <v>8577</v>
      </c>
      <c r="C524" s="304"/>
      <c r="D524" s="303" t="s">
        <v>1869</v>
      </c>
      <c r="E524" s="303" t="s">
        <v>8578</v>
      </c>
      <c r="F524" s="305" t="s">
        <v>144</v>
      </c>
      <c r="G524" s="110" t="s">
        <v>7712</v>
      </c>
      <c r="H524" s="305" t="s">
        <v>3649</v>
      </c>
      <c r="I524" s="305" t="s">
        <v>3325</v>
      </c>
      <c r="J524" s="301" t="s">
        <v>8579</v>
      </c>
      <c r="K524" s="309"/>
      <c r="L524" s="310" t="b">
        <v>1</v>
      </c>
      <c r="M524" s="311" t="b">
        <v>1</v>
      </c>
      <c r="N524" s="316" t="b">
        <v>1</v>
      </c>
      <c r="O524" s="311" t="b">
        <v>1</v>
      </c>
      <c r="P524" s="302"/>
      <c r="Q524" s="309" t="str">
        <f t="array" ref="Q524">IFERROR(INDEX('印量調查區'!G:G, MATCH(A524, '印量調查區'!A:A, 0)), "")</f>
        <v/>
      </c>
      <c r="R524" s="313" t="s">
        <v>8581</v>
      </c>
      <c r="S524" s="302"/>
      <c r="T524" s="302"/>
      <c r="U524" s="302"/>
      <c r="V524" s="313" t="s">
        <v>8582</v>
      </c>
      <c r="W524" s="302"/>
      <c r="X524" s="313" t="s">
        <v>8583</v>
      </c>
      <c r="Y524" s="313" t="s">
        <v>8584</v>
      </c>
      <c r="Z524" s="302"/>
      <c r="AA524" s="302"/>
      <c r="AB524" s="302"/>
      <c r="AC524" s="302"/>
      <c r="AD524" s="313" t="s">
        <v>8585</v>
      </c>
      <c r="AE524" s="313" t="s">
        <v>8586</v>
      </c>
      <c r="AF524" s="313" t="s">
        <v>8587</v>
      </c>
      <c r="AG524" s="302"/>
      <c r="AH524" s="302"/>
      <c r="AI524" s="313" t="s">
        <v>8588</v>
      </c>
      <c r="AJ524" s="302"/>
      <c r="AK524" s="302"/>
      <c r="AL524" s="302"/>
      <c r="AM524" s="302"/>
      <c r="AN524" s="314" t="s">
        <v>8589</v>
      </c>
      <c r="AO524" s="302"/>
      <c r="AP524" s="302"/>
      <c r="AQ524" s="302" t="str">
        <f>IFERROR(__xludf.DUMMYFUNCTION("IF(IFERROR(VLOOKUP(A524, IMPORTRANGE(""https://docs.google.com/spreadsheets/d/1eazy315Oas8TkAoTsdzUl6gNf3VsnwZeSo-bRfkZzOs"", ""工作表1!A:B""), 2, FALSE), """") &lt;&gt; """", ""有縮圖"", ""無縮圖"")"),"有縮圖")</f>
        <v>有縮圖</v>
      </c>
      <c r="AR524" s="302"/>
    </row>
    <row r="525" hidden="1">
      <c r="A525" s="301" t="s">
        <v>1062</v>
      </c>
      <c r="B525" s="301" t="s">
        <v>8590</v>
      </c>
      <c r="C525" s="304"/>
      <c r="D525" s="303" t="s">
        <v>3714</v>
      </c>
      <c r="E525" s="304"/>
      <c r="F525" s="305" t="s">
        <v>144</v>
      </c>
      <c r="G525" s="317" t="s">
        <v>8591</v>
      </c>
      <c r="H525" s="305" t="s">
        <v>47</v>
      </c>
      <c r="I525" s="305" t="s">
        <v>108</v>
      </c>
      <c r="J525" s="301" t="s">
        <v>8593</v>
      </c>
      <c r="K525" s="309"/>
      <c r="L525" s="310" t="b">
        <v>1</v>
      </c>
      <c r="M525" s="311" t="b">
        <v>1</v>
      </c>
      <c r="N525" s="311" t="b">
        <v>0</v>
      </c>
      <c r="O525" s="311" t="b">
        <v>1</v>
      </c>
      <c r="P525" s="302"/>
      <c r="Q525" s="309" t="str">
        <f t="array" ref="Q525">IFERROR(INDEX('印量調查區'!G:G, MATCH(A525, '印量調查區'!A:A, 0)), "")</f>
        <v/>
      </c>
      <c r="R525" s="313" t="s">
        <v>8595</v>
      </c>
      <c r="S525" s="302"/>
      <c r="T525" s="302"/>
      <c r="U525" s="302"/>
      <c r="V525" s="313" t="s">
        <v>8596</v>
      </c>
      <c r="W525" s="313" t="s">
        <v>8597</v>
      </c>
      <c r="X525" s="313" t="s">
        <v>8598</v>
      </c>
      <c r="Y525" s="313" t="s">
        <v>8599</v>
      </c>
      <c r="Z525" s="313" t="s">
        <v>8601</v>
      </c>
      <c r="AA525" s="302"/>
      <c r="AB525" s="302"/>
      <c r="AC525" s="302"/>
      <c r="AD525" s="302"/>
      <c r="AE525" s="302"/>
      <c r="AF525" s="302"/>
      <c r="AG525" s="302"/>
      <c r="AH525" s="302"/>
      <c r="AI525" s="313" t="s">
        <v>8602</v>
      </c>
      <c r="AJ525" s="302"/>
      <c r="AK525" s="313" t="s">
        <v>8603</v>
      </c>
      <c r="AL525" s="302"/>
      <c r="AM525" s="314" t="s">
        <v>8605</v>
      </c>
      <c r="AN525" s="314" t="s">
        <v>8607</v>
      </c>
      <c r="AO525" s="314" t="s">
        <v>8605</v>
      </c>
      <c r="AP525" s="302"/>
      <c r="AQ525" s="302" t="str">
        <f>IFERROR(__xludf.DUMMYFUNCTION("IF(IFERROR(VLOOKUP(A525, IMPORTRANGE(""https://docs.google.com/spreadsheets/d/1eazy315Oas8TkAoTsdzUl6gNf3VsnwZeSo-bRfkZzOs"", ""工作表1!A:B""), 2, FALSE), """") &lt;&gt; """", ""有縮圖"", ""無縮圖"")"),"無縮圖")</f>
        <v>無縮圖</v>
      </c>
      <c r="AR525" s="314" t="s">
        <v>8608</v>
      </c>
    </row>
    <row r="526" hidden="1">
      <c r="A526" s="301" t="s">
        <v>2070</v>
      </c>
      <c r="B526" s="301" t="s">
        <v>8609</v>
      </c>
      <c r="C526" s="304"/>
      <c r="D526" s="303" t="s">
        <v>8610</v>
      </c>
      <c r="E526" s="303" t="s">
        <v>8610</v>
      </c>
      <c r="F526" s="305" t="s">
        <v>144</v>
      </c>
      <c r="G526" s="110" t="s">
        <v>8611</v>
      </c>
      <c r="H526" s="305" t="s">
        <v>34</v>
      </c>
      <c r="I526" s="305" t="s">
        <v>108</v>
      </c>
      <c r="J526" s="301" t="s">
        <v>8612</v>
      </c>
      <c r="K526" s="309"/>
      <c r="L526" s="310" t="b">
        <v>1</v>
      </c>
      <c r="M526" s="311" t="b">
        <v>1</v>
      </c>
      <c r="N526" s="316" t="b">
        <v>1</v>
      </c>
      <c r="O526" s="311" t="b">
        <v>1</v>
      </c>
      <c r="P526" s="302"/>
      <c r="Q526" s="309" t="str">
        <f t="array" ref="Q526">IFERROR(INDEX('印量調查區'!G:G, MATCH(A526, '印量調查區'!A:A, 0)), "")</f>
        <v/>
      </c>
      <c r="R526" s="313" t="s">
        <v>8613</v>
      </c>
      <c r="S526" s="302"/>
      <c r="T526" s="302"/>
      <c r="U526" s="302"/>
      <c r="V526" s="313" t="s">
        <v>8615</v>
      </c>
      <c r="W526" s="302"/>
      <c r="X526" s="313" t="s">
        <v>8616</v>
      </c>
      <c r="Y526" s="313" t="s">
        <v>8617</v>
      </c>
      <c r="Z526" s="302"/>
      <c r="AA526" s="302"/>
      <c r="AB526" s="302"/>
      <c r="AC526" s="302"/>
      <c r="AD526" s="313" t="s">
        <v>8618</v>
      </c>
      <c r="AE526" s="302"/>
      <c r="AF526" s="302"/>
      <c r="AG526" s="302"/>
      <c r="AH526" s="302"/>
      <c r="AI526" s="302"/>
      <c r="AJ526" s="302"/>
      <c r="AK526" s="313" t="s">
        <v>8619</v>
      </c>
      <c r="AL526" s="302"/>
      <c r="AM526" s="302"/>
      <c r="AN526" s="314" t="s">
        <v>8620</v>
      </c>
      <c r="AO526" s="302"/>
      <c r="AP526" s="302"/>
      <c r="AQ526" s="302" t="str">
        <f>IFERROR(__xludf.DUMMYFUNCTION("IF(IFERROR(VLOOKUP(A526, IMPORTRANGE(""https://docs.google.com/spreadsheets/d/1eazy315Oas8TkAoTsdzUl6gNf3VsnwZeSo-bRfkZzOs"", ""工作表1!A:B""), 2, FALSE), """") &lt;&gt; """", ""有縮圖"", ""無縮圖"")"),"無縮圖")</f>
        <v>無縮圖</v>
      </c>
      <c r="AR526" s="302"/>
    </row>
    <row r="527">
      <c r="A527" s="301" t="s">
        <v>1844</v>
      </c>
      <c r="B527" s="301" t="s">
        <v>8623</v>
      </c>
      <c r="C527" s="303" t="s">
        <v>3469</v>
      </c>
      <c r="D527" s="303" t="s">
        <v>3469</v>
      </c>
      <c r="E527" s="304"/>
      <c r="F527" s="305" t="s">
        <v>144</v>
      </c>
      <c r="G527" s="110" t="s">
        <v>8624</v>
      </c>
      <c r="H527" s="305" t="s">
        <v>35</v>
      </c>
      <c r="I527" s="305" t="s">
        <v>367</v>
      </c>
      <c r="J527" s="301" t="s">
        <v>8625</v>
      </c>
      <c r="K527" s="309"/>
      <c r="L527" s="310" t="b">
        <v>1</v>
      </c>
      <c r="M527" s="311" t="b">
        <v>1</v>
      </c>
      <c r="N527" s="311" t="b">
        <v>1</v>
      </c>
      <c r="O527" s="311" t="b">
        <v>1</v>
      </c>
      <c r="P527" s="302"/>
      <c r="Q527" s="309" t="str">
        <f t="array" ref="Q527">IFERROR(INDEX('印量調查區'!G:G, MATCH(A527, '印量調查區'!A:A, 0)), "")</f>
        <v/>
      </c>
      <c r="R527" s="313" t="s">
        <v>8627</v>
      </c>
      <c r="S527" s="302"/>
      <c r="T527" s="302"/>
      <c r="U527" s="302"/>
      <c r="V527" s="313" t="s">
        <v>8629</v>
      </c>
      <c r="W527" s="302"/>
      <c r="X527" s="313" t="s">
        <v>8630</v>
      </c>
      <c r="Y527" s="313" t="s">
        <v>8631</v>
      </c>
      <c r="Z527" s="302"/>
      <c r="AA527" s="302"/>
      <c r="AB527" s="302"/>
      <c r="AC527" s="302"/>
      <c r="AD527" s="302"/>
      <c r="AE527" s="302"/>
      <c r="AF527" s="302"/>
      <c r="AG527" s="302"/>
      <c r="AH527" s="302"/>
      <c r="AI527" s="302"/>
      <c r="AJ527" s="302"/>
      <c r="AK527" s="302"/>
      <c r="AL527" s="302"/>
      <c r="AM527" s="314" t="s">
        <v>8632</v>
      </c>
      <c r="AN527" s="314" t="s">
        <v>8633</v>
      </c>
      <c r="AO527" s="314" t="s">
        <v>8634</v>
      </c>
      <c r="AP527" s="302"/>
      <c r="AQ527" s="302" t="str">
        <f>IFERROR(__xludf.DUMMYFUNCTION("IF(IFERROR(VLOOKUP(A527, IMPORTRANGE(""https://docs.google.com/spreadsheets/d/1eazy315Oas8TkAoTsdzUl6gNf3VsnwZeSo-bRfkZzOs"", ""工作表1!A:B""), 2, FALSE), """") &lt;&gt; """", ""有縮圖"", ""無縮圖"")"),"有縮圖")</f>
        <v>有縮圖</v>
      </c>
      <c r="AR527" s="314" t="s">
        <v>8634</v>
      </c>
    </row>
    <row r="528" hidden="1">
      <c r="A528" s="301" t="s">
        <v>8635</v>
      </c>
      <c r="B528" s="302"/>
      <c r="C528" s="304"/>
      <c r="D528" s="304"/>
      <c r="E528" s="303" t="s">
        <v>2522</v>
      </c>
      <c r="F528" s="305" t="s">
        <v>6173</v>
      </c>
      <c r="G528" s="110" t="s">
        <v>539</v>
      </c>
      <c r="H528" s="305" t="s">
        <v>34</v>
      </c>
      <c r="I528" s="305" t="s">
        <v>108</v>
      </c>
      <c r="J528" s="301" t="s">
        <v>3784</v>
      </c>
      <c r="K528" s="309"/>
      <c r="L528" s="310" t="b">
        <v>1</v>
      </c>
      <c r="M528" s="311" t="b">
        <v>1</v>
      </c>
      <c r="N528" s="316" t="b">
        <v>0</v>
      </c>
      <c r="O528" s="311" t="b">
        <v>1</v>
      </c>
      <c r="P528" s="302"/>
      <c r="Q528" s="309" t="str">
        <f t="array" ref="Q528">IFERROR(INDEX('印量調查區'!G:G, MATCH(A528, '印量調查區'!A:A, 0)), "")</f>
        <v/>
      </c>
      <c r="R528" s="302"/>
      <c r="S528" s="302"/>
      <c r="T528" s="302"/>
      <c r="U528" s="302"/>
      <c r="V528" s="313" t="s">
        <v>8636</v>
      </c>
      <c r="W528" s="302"/>
      <c r="X528" s="302"/>
      <c r="Y528" s="302"/>
      <c r="Z528" s="302"/>
      <c r="AA528" s="302"/>
      <c r="AB528" s="302"/>
      <c r="AC528" s="302"/>
      <c r="AD528" s="313" t="s">
        <v>8637</v>
      </c>
      <c r="AE528" s="302"/>
      <c r="AF528" s="302"/>
      <c r="AG528" s="302"/>
      <c r="AH528" s="302"/>
      <c r="AI528" s="302"/>
      <c r="AJ528" s="313" t="s">
        <v>8638</v>
      </c>
      <c r="AK528" s="302"/>
      <c r="AL528" s="313" t="s">
        <v>8639</v>
      </c>
      <c r="AM528" s="302"/>
      <c r="AN528" s="314" t="s">
        <v>8640</v>
      </c>
      <c r="AO528" s="302"/>
      <c r="AP528" s="302"/>
      <c r="AQ528" s="302" t="str">
        <f>IFERROR(__xludf.DUMMYFUNCTION("IF(IFERROR(VLOOKUP(A528, IMPORTRANGE(""https://docs.google.com/spreadsheets/d/1eazy315Oas8TkAoTsdzUl6gNf3VsnwZeSo-bRfkZzOs"", ""工作表1!A:B""), 2, FALSE), """") &lt;&gt; """", ""有縮圖"", ""無縮圖"")"),"無縮圖")</f>
        <v>無縮圖</v>
      </c>
      <c r="AR528" s="302"/>
    </row>
    <row r="529" hidden="1">
      <c r="A529" s="301" t="s">
        <v>1188</v>
      </c>
      <c r="B529" s="301" t="s">
        <v>3605</v>
      </c>
      <c r="C529" s="304"/>
      <c r="D529" s="303" t="s">
        <v>2273</v>
      </c>
      <c r="E529" s="303" t="s">
        <v>2273</v>
      </c>
      <c r="F529" s="305" t="s">
        <v>224</v>
      </c>
      <c r="G529" s="317" t="s">
        <v>539</v>
      </c>
      <c r="H529" s="305" t="s">
        <v>34</v>
      </c>
      <c r="I529" s="305" t="s">
        <v>367</v>
      </c>
      <c r="J529" s="301" t="s">
        <v>8641</v>
      </c>
      <c r="K529" s="309"/>
      <c r="L529" s="310" t="b">
        <v>1</v>
      </c>
      <c r="M529" s="311" t="b">
        <v>1</v>
      </c>
      <c r="N529" s="311" t="b">
        <v>0</v>
      </c>
      <c r="O529" s="311" t="b">
        <v>1</v>
      </c>
      <c r="P529" s="302"/>
      <c r="Q529" s="309" t="str">
        <f t="array" ref="Q529">IFERROR(INDEX('印量調查區'!G:G, MATCH(A529, '印量調查區'!A:A, 0)), "")</f>
        <v/>
      </c>
      <c r="R529" s="302"/>
      <c r="S529" s="302"/>
      <c r="T529" s="302"/>
      <c r="U529" s="302"/>
      <c r="V529" s="313" t="s">
        <v>3612</v>
      </c>
      <c r="W529" s="302"/>
      <c r="X529" s="313" t="s">
        <v>3614</v>
      </c>
      <c r="Y529" s="302"/>
      <c r="Z529" s="302"/>
      <c r="AA529" s="302"/>
      <c r="AB529" s="302"/>
      <c r="AC529" s="302"/>
      <c r="AD529" s="302"/>
      <c r="AE529" s="302"/>
      <c r="AF529" s="302"/>
      <c r="AG529" s="302"/>
      <c r="AH529" s="302"/>
      <c r="AI529" s="302"/>
      <c r="AJ529" s="313" t="s">
        <v>3615</v>
      </c>
      <c r="AK529" s="302"/>
      <c r="AL529" s="313" t="s">
        <v>3620</v>
      </c>
      <c r="AM529" s="314" t="s">
        <v>8642</v>
      </c>
      <c r="AN529" s="314" t="s">
        <v>8643</v>
      </c>
      <c r="AO529" s="302"/>
      <c r="AP529" s="302"/>
      <c r="AQ529" s="302" t="str">
        <f>IFERROR(__xludf.DUMMYFUNCTION("IF(IFERROR(VLOOKUP(A529, IMPORTRANGE(""https://docs.google.com/spreadsheets/d/1eazy315Oas8TkAoTsdzUl6gNf3VsnwZeSo-bRfkZzOs"", ""工作表1!A:B""), 2, FALSE), """") &lt;&gt; """", ""有縮圖"", ""無縮圖"")"),"無縮圖")</f>
        <v>無縮圖</v>
      </c>
      <c r="AR529" s="302"/>
    </row>
    <row r="530">
      <c r="A530" s="301" t="s">
        <v>1949</v>
      </c>
      <c r="B530" s="302"/>
      <c r="C530" s="303" t="s">
        <v>2115</v>
      </c>
      <c r="D530" s="304"/>
      <c r="E530" s="303" t="s">
        <v>3697</v>
      </c>
      <c r="F530" s="305" t="s">
        <v>144</v>
      </c>
      <c r="G530" s="317" t="s">
        <v>539</v>
      </c>
      <c r="H530" s="305" t="s">
        <v>35</v>
      </c>
      <c r="I530" s="305" t="s">
        <v>108</v>
      </c>
      <c r="J530" s="301" t="s">
        <v>8645</v>
      </c>
      <c r="K530" s="309"/>
      <c r="L530" s="310" t="b">
        <v>1</v>
      </c>
      <c r="M530" s="311" t="b">
        <v>1</v>
      </c>
      <c r="N530" s="311" t="b">
        <v>1</v>
      </c>
      <c r="O530" s="311" t="b">
        <v>1</v>
      </c>
      <c r="P530" s="302"/>
      <c r="Q530" s="309" t="str">
        <f t="array" ref="Q530">IFERROR(INDEX('印量調查區'!G:G, MATCH(A530, '印量調查區'!A:A, 0)), "")</f>
        <v/>
      </c>
      <c r="R530" s="313" t="s">
        <v>8647</v>
      </c>
      <c r="S530" s="302"/>
      <c r="T530" s="302"/>
      <c r="U530" s="302"/>
      <c r="V530" s="313" t="s">
        <v>8648</v>
      </c>
      <c r="W530" s="302"/>
      <c r="X530" s="302"/>
      <c r="Y530" s="313" t="s">
        <v>8650</v>
      </c>
      <c r="Z530" s="302"/>
      <c r="AA530" s="302"/>
      <c r="AB530" s="302"/>
      <c r="AC530" s="302"/>
      <c r="AD530" s="302"/>
      <c r="AE530" s="302"/>
      <c r="AF530" s="302"/>
      <c r="AG530" s="302"/>
      <c r="AH530" s="302"/>
      <c r="AI530" s="302"/>
      <c r="AJ530" s="302"/>
      <c r="AK530" s="302"/>
      <c r="AL530" s="302"/>
      <c r="AM530" s="314" t="s">
        <v>8651</v>
      </c>
      <c r="AN530" s="314" t="s">
        <v>8653</v>
      </c>
      <c r="AO530" s="302"/>
      <c r="AP530" s="302"/>
      <c r="AQ530" s="302" t="str">
        <f>IFERROR(__xludf.DUMMYFUNCTION("IF(IFERROR(VLOOKUP(A530, IMPORTRANGE(""https://docs.google.com/spreadsheets/d/1eazy315Oas8TkAoTsdzUl6gNf3VsnwZeSo-bRfkZzOs"", ""工作表1!A:B""), 2, FALSE), """") &lt;&gt; """", ""有縮圖"", ""無縮圖"")"),"有縮圖")</f>
        <v>有縮圖</v>
      </c>
      <c r="AR530" s="302"/>
    </row>
    <row r="531">
      <c r="A531" s="301" t="s">
        <v>2065</v>
      </c>
      <c r="B531" s="301" t="s">
        <v>8656</v>
      </c>
      <c r="C531" s="303" t="s">
        <v>2117</v>
      </c>
      <c r="D531" s="303" t="s">
        <v>296</v>
      </c>
      <c r="E531" s="304"/>
      <c r="F531" s="305" t="s">
        <v>144</v>
      </c>
      <c r="G531" s="317" t="s">
        <v>539</v>
      </c>
      <c r="H531" s="305" t="s">
        <v>35</v>
      </c>
      <c r="I531" s="305" t="s">
        <v>108</v>
      </c>
      <c r="J531" s="301" t="s">
        <v>8658</v>
      </c>
      <c r="K531" s="309"/>
      <c r="L531" s="310" t="b">
        <v>1</v>
      </c>
      <c r="M531" s="311" t="b">
        <v>1</v>
      </c>
      <c r="N531" s="316" t="b">
        <v>0</v>
      </c>
      <c r="O531" s="311" t="b">
        <v>1</v>
      </c>
      <c r="P531" s="302"/>
      <c r="Q531" s="309" t="str">
        <f t="array" ref="Q531">IFERROR(INDEX('印量調查區'!G:G, MATCH(A531, '印量調查區'!A:A, 0)), "")</f>
        <v/>
      </c>
      <c r="R531" s="302"/>
      <c r="S531" s="302"/>
      <c r="T531" s="302"/>
      <c r="U531" s="302"/>
      <c r="V531" s="313" t="s">
        <v>8660</v>
      </c>
      <c r="W531" s="302"/>
      <c r="X531" s="313" t="s">
        <v>8661</v>
      </c>
      <c r="Y531" s="313" t="s">
        <v>8662</v>
      </c>
      <c r="Z531" s="302"/>
      <c r="AA531" s="302"/>
      <c r="AB531" s="302"/>
      <c r="AC531" s="302"/>
      <c r="AD531" s="302"/>
      <c r="AE531" s="302"/>
      <c r="AF531" s="302"/>
      <c r="AG531" s="302"/>
      <c r="AH531" s="302"/>
      <c r="AI531" s="313" t="s">
        <v>8663</v>
      </c>
      <c r="AJ531" s="302"/>
      <c r="AK531" s="302"/>
      <c r="AL531" s="302"/>
      <c r="AM531" s="302"/>
      <c r="AN531" s="314" t="s">
        <v>8665</v>
      </c>
      <c r="AO531" s="302"/>
      <c r="AP531" s="302"/>
      <c r="AQ531" s="302" t="str">
        <f>IFERROR(__xludf.DUMMYFUNCTION("IF(IFERROR(VLOOKUP(A531, IMPORTRANGE(""https://docs.google.com/spreadsheets/d/1eazy315Oas8TkAoTsdzUl6gNf3VsnwZeSo-bRfkZzOs"", ""工作表1!A:B""), 2, FALSE), """") &lt;&gt; """", ""有縮圖"", ""無縮圖"")"),"有縮圖")</f>
        <v>有縮圖</v>
      </c>
      <c r="AR531" s="302"/>
    </row>
    <row r="532" hidden="1">
      <c r="A532" s="301" t="s">
        <v>8667</v>
      </c>
      <c r="B532" s="302"/>
      <c r="C532" s="304"/>
      <c r="D532" s="303" t="s">
        <v>1874</v>
      </c>
      <c r="E532" s="304"/>
      <c r="F532" s="305" t="s">
        <v>144</v>
      </c>
      <c r="G532" s="110" t="s">
        <v>539</v>
      </c>
      <c r="H532" s="302"/>
      <c r="I532" s="305" t="s">
        <v>108</v>
      </c>
      <c r="J532" s="301" t="s">
        <v>8668</v>
      </c>
      <c r="K532" s="309"/>
      <c r="L532" s="310" t="b">
        <v>1</v>
      </c>
      <c r="M532" s="311" t="b">
        <v>1</v>
      </c>
      <c r="N532" s="316" t="b">
        <v>1</v>
      </c>
      <c r="O532" s="311" t="b">
        <v>1</v>
      </c>
      <c r="P532" s="302"/>
      <c r="Q532" s="309" t="str">
        <f t="array" ref="Q532">IFERROR(INDEX('印量調查區'!G:G, MATCH(A532, '印量調查區'!A:A, 0)), "")</f>
        <v/>
      </c>
      <c r="R532" s="302"/>
      <c r="S532" s="302"/>
      <c r="T532" s="302"/>
      <c r="U532" s="302"/>
      <c r="V532" s="314" t="s">
        <v>8670</v>
      </c>
      <c r="W532" s="302"/>
      <c r="X532" s="314" t="s">
        <v>8672</v>
      </c>
      <c r="Y532" s="302"/>
      <c r="Z532" s="302"/>
      <c r="AA532" s="302"/>
      <c r="AB532" s="302"/>
      <c r="AC532" s="302"/>
      <c r="AD532" s="302"/>
      <c r="AE532" s="302"/>
      <c r="AF532" s="302"/>
      <c r="AG532" s="302"/>
      <c r="AH532" s="302"/>
      <c r="AI532" s="302"/>
      <c r="AJ532" s="302"/>
      <c r="AK532" s="302"/>
      <c r="AL532" s="302"/>
      <c r="AM532" s="302"/>
      <c r="AN532" s="314" t="s">
        <v>8673</v>
      </c>
      <c r="AO532" s="302"/>
      <c r="AP532" s="302"/>
      <c r="AQ532" s="302" t="str">
        <f>IFERROR(__xludf.DUMMYFUNCTION("IF(IFERROR(VLOOKUP(A532, IMPORTRANGE(""https://docs.google.com/spreadsheets/d/1eazy315Oas8TkAoTsdzUl6gNf3VsnwZeSo-bRfkZzOs"", ""工作表1!A:B""), 2, FALSE), """") &lt;&gt; """", ""有縮圖"", ""無縮圖"")"),"無縮圖")</f>
        <v>無縮圖</v>
      </c>
      <c r="AR532" s="302"/>
    </row>
    <row r="533" hidden="1">
      <c r="A533" s="301" t="s">
        <v>8675</v>
      </c>
      <c r="B533" s="302"/>
      <c r="C533" s="304"/>
      <c r="D533" s="303" t="s">
        <v>1872</v>
      </c>
      <c r="E533" s="304"/>
      <c r="F533" s="305" t="s">
        <v>305</v>
      </c>
      <c r="G533" s="317" t="s">
        <v>539</v>
      </c>
      <c r="H533" s="305" t="s">
        <v>34</v>
      </c>
      <c r="I533" s="305" t="s">
        <v>108</v>
      </c>
      <c r="J533" s="301" t="s">
        <v>8677</v>
      </c>
      <c r="K533" s="309"/>
      <c r="L533" s="310" t="b">
        <v>1</v>
      </c>
      <c r="M533" s="311" t="b">
        <v>1</v>
      </c>
      <c r="N533" s="311" t="b">
        <v>1</v>
      </c>
      <c r="O533" s="311" t="b">
        <v>1</v>
      </c>
      <c r="P533" s="313" t="s">
        <v>410</v>
      </c>
      <c r="Q533" s="309" t="str">
        <f t="array" ref="Q533">IFERROR(INDEX('印量調查區'!G:G, MATCH(A533, '印量調查區'!A:A, 0)), "")</f>
        <v/>
      </c>
      <c r="R533" s="302"/>
      <c r="S533" s="302"/>
      <c r="T533" s="314" t="s">
        <v>8679</v>
      </c>
      <c r="U533" s="302"/>
      <c r="V533" s="314" t="s">
        <v>8680</v>
      </c>
      <c r="W533" s="302"/>
      <c r="X533" s="314" t="s">
        <v>8681</v>
      </c>
      <c r="Y533" s="314" t="s">
        <v>8684</v>
      </c>
      <c r="Z533" s="302"/>
      <c r="AA533" s="302"/>
      <c r="AB533" s="302"/>
      <c r="AC533" s="302"/>
      <c r="AD533" s="314" t="s">
        <v>8686</v>
      </c>
      <c r="AE533" s="302"/>
      <c r="AF533" s="302"/>
      <c r="AG533" s="302"/>
      <c r="AH533" s="302"/>
      <c r="AI533" s="302"/>
      <c r="AJ533" s="314" t="s">
        <v>8687</v>
      </c>
      <c r="AK533" s="314" t="s">
        <v>8689</v>
      </c>
      <c r="AL533" s="302"/>
      <c r="AM533" s="314" t="s">
        <v>8690</v>
      </c>
      <c r="AN533" s="314" t="s">
        <v>8692</v>
      </c>
      <c r="AO533" s="304"/>
      <c r="AP533" s="302"/>
      <c r="AQ533" s="302" t="str">
        <f>IFERROR(__xludf.DUMMYFUNCTION("IF(IFERROR(VLOOKUP(A533, IMPORTRANGE(""https://docs.google.com/spreadsheets/d/1eazy315Oas8TkAoTsdzUl6gNf3VsnwZeSo-bRfkZzOs"", ""工作表1!A:B""), 2, FALSE), """") &lt;&gt; """", ""有縮圖"", ""無縮圖"")"),"有縮圖")</f>
        <v>有縮圖</v>
      </c>
      <c r="AR533" s="314" t="s">
        <v>8694</v>
      </c>
    </row>
    <row r="534" hidden="1">
      <c r="A534" s="301" t="s">
        <v>8695</v>
      </c>
      <c r="B534" s="302"/>
      <c r="C534" s="304"/>
      <c r="D534" s="303" t="s">
        <v>1922</v>
      </c>
      <c r="E534" s="303" t="s">
        <v>1922</v>
      </c>
      <c r="F534" s="305" t="s">
        <v>305</v>
      </c>
      <c r="G534" s="317" t="s">
        <v>8697</v>
      </c>
      <c r="H534" s="305" t="s">
        <v>34</v>
      </c>
      <c r="I534" s="305" t="s">
        <v>108</v>
      </c>
      <c r="J534" s="301" t="s">
        <v>8698</v>
      </c>
      <c r="K534" s="309"/>
      <c r="L534" s="310" t="b">
        <v>1</v>
      </c>
      <c r="M534" s="311" t="b">
        <v>1</v>
      </c>
      <c r="N534" s="316" t="b">
        <v>1</v>
      </c>
      <c r="O534" s="311" t="b">
        <v>1</v>
      </c>
      <c r="P534" s="302"/>
      <c r="Q534" s="309" t="str">
        <f t="array" ref="Q534">IFERROR(INDEX('印量調查區'!G:G, MATCH(A534, '印量調查區'!A:A, 0)), "")</f>
        <v/>
      </c>
      <c r="R534" s="313" t="s">
        <v>8700</v>
      </c>
      <c r="S534" s="302"/>
      <c r="T534" s="302"/>
      <c r="U534" s="302"/>
      <c r="V534" s="313" t="s">
        <v>8701</v>
      </c>
      <c r="W534" s="302"/>
      <c r="X534" s="313" t="s">
        <v>8702</v>
      </c>
      <c r="Y534" s="302"/>
      <c r="Z534" s="302"/>
      <c r="AA534" s="302"/>
      <c r="AB534" s="302"/>
      <c r="AC534" s="302"/>
      <c r="AD534" s="302"/>
      <c r="AE534" s="302"/>
      <c r="AF534" s="302"/>
      <c r="AG534" s="302"/>
      <c r="AH534" s="302"/>
      <c r="AI534" s="302"/>
      <c r="AJ534" s="313" t="s">
        <v>8703</v>
      </c>
      <c r="AK534" s="302"/>
      <c r="AL534" s="302"/>
      <c r="AM534" s="302"/>
      <c r="AN534" s="314" t="s">
        <v>8704</v>
      </c>
      <c r="AO534" s="302"/>
      <c r="AP534" s="302"/>
      <c r="AQ534" s="302" t="str">
        <f>IFERROR(__xludf.DUMMYFUNCTION("IF(IFERROR(VLOOKUP(A534, IMPORTRANGE(""https://docs.google.com/spreadsheets/d/1eazy315Oas8TkAoTsdzUl6gNf3VsnwZeSo-bRfkZzOs"", ""工作表1!A:B""), 2, FALSE), """") &lt;&gt; """", ""有縮圖"", ""無縮圖"")"),"無縮圖")</f>
        <v>無縮圖</v>
      </c>
      <c r="AR534" s="302"/>
    </row>
    <row r="535" hidden="1">
      <c r="A535" s="301" t="s">
        <v>532</v>
      </c>
      <c r="B535" s="301" t="s">
        <v>533</v>
      </c>
      <c r="C535" s="304"/>
      <c r="D535" s="304" t="s">
        <v>4854</v>
      </c>
      <c r="E535" s="304" t="s">
        <v>4854</v>
      </c>
      <c r="F535" s="302"/>
      <c r="G535" s="110" t="s">
        <v>8706</v>
      </c>
      <c r="H535" s="305" t="s">
        <v>34</v>
      </c>
      <c r="I535" s="305" t="s">
        <v>108</v>
      </c>
      <c r="J535" s="301" t="s">
        <v>8707</v>
      </c>
      <c r="K535" s="309"/>
      <c r="L535" s="310" t="b">
        <v>1</v>
      </c>
      <c r="M535" s="311" t="b">
        <v>1</v>
      </c>
      <c r="N535" s="311" t="b">
        <v>1</v>
      </c>
      <c r="O535" s="311" t="b">
        <v>0</v>
      </c>
      <c r="P535" s="302"/>
      <c r="Q535" s="309" t="str">
        <f t="array" ref="Q535">IFERROR(INDEX('印量調查區'!G:G, MATCH(A535, '印量調查區'!A:A, 0)), "")</f>
        <v/>
      </c>
      <c r="R535" s="304"/>
      <c r="S535" s="304"/>
      <c r="T535" s="304"/>
      <c r="U535" s="304"/>
      <c r="V535" s="319" t="s">
        <v>8709</v>
      </c>
      <c r="W535" s="304"/>
      <c r="X535" s="304"/>
      <c r="Y535" s="304"/>
      <c r="Z535" s="304"/>
      <c r="AA535" s="304"/>
      <c r="AB535" s="304"/>
      <c r="AC535" s="304"/>
      <c r="AD535" s="304"/>
      <c r="AE535" s="304"/>
      <c r="AF535" s="319" t="s">
        <v>8710</v>
      </c>
      <c r="AG535" s="304"/>
      <c r="AH535" s="304"/>
      <c r="AI535" s="304"/>
      <c r="AJ535" s="304"/>
      <c r="AK535" s="304"/>
      <c r="AL535" s="304"/>
      <c r="AM535" s="314" t="s">
        <v>6210</v>
      </c>
      <c r="AN535" s="314" t="s">
        <v>8711</v>
      </c>
      <c r="AO535" s="304"/>
      <c r="AP535" s="302"/>
      <c r="AQ535" s="302" t="str">
        <f>IFERROR(__xludf.DUMMYFUNCTION("IF(IFERROR(VLOOKUP(A535, IMPORTRANGE(""https://docs.google.com/spreadsheets/d/1eazy315Oas8TkAoTsdzUl6gNf3VsnwZeSo-bRfkZzOs"", ""工作表1!A:B""), 2, FALSE), """") &lt;&gt; """", ""有縮圖"", ""無縮圖"")"),"無縮圖")</f>
        <v>無縮圖</v>
      </c>
      <c r="AR535" s="302"/>
    </row>
    <row r="536" hidden="1">
      <c r="A536" s="301" t="s">
        <v>1789</v>
      </c>
      <c r="B536" s="301" t="s">
        <v>8713</v>
      </c>
      <c r="C536" s="304"/>
      <c r="D536" s="304" t="s">
        <v>4854</v>
      </c>
      <c r="E536" s="304" t="s">
        <v>4854</v>
      </c>
      <c r="F536" s="302"/>
      <c r="G536" s="110" t="s">
        <v>8706</v>
      </c>
      <c r="H536" s="305" t="s">
        <v>34</v>
      </c>
      <c r="I536" s="305" t="s">
        <v>108</v>
      </c>
      <c r="J536" s="301" t="s">
        <v>8714</v>
      </c>
      <c r="K536" s="309"/>
      <c r="L536" s="310" t="b">
        <v>1</v>
      </c>
      <c r="M536" s="311" t="b">
        <v>1</v>
      </c>
      <c r="N536" s="311" t="b">
        <v>0</v>
      </c>
      <c r="O536" s="311" t="b">
        <v>0</v>
      </c>
      <c r="P536" s="302"/>
      <c r="Q536" s="309" t="str">
        <f t="array" ref="Q536">IFERROR(INDEX('印量調查區'!G:G, MATCH(A536, '印量調查區'!A:A, 0)), "")</f>
        <v/>
      </c>
      <c r="R536" s="335" t="s">
        <v>8717</v>
      </c>
      <c r="S536" s="304"/>
      <c r="T536" s="304"/>
      <c r="U536" s="304"/>
      <c r="V536" s="319" t="s">
        <v>8719</v>
      </c>
      <c r="W536" s="304"/>
      <c r="X536" s="304"/>
      <c r="Y536" s="319" t="s">
        <v>8720</v>
      </c>
      <c r="Z536" s="304"/>
      <c r="AA536" s="304"/>
      <c r="AB536" s="304"/>
      <c r="AC536" s="304"/>
      <c r="AD536" s="304"/>
      <c r="AE536" s="304"/>
      <c r="AF536" s="304"/>
      <c r="AG536" s="304"/>
      <c r="AH536" s="304"/>
      <c r="AI536" s="304"/>
      <c r="AJ536" s="304"/>
      <c r="AK536" s="304"/>
      <c r="AL536" s="304"/>
      <c r="AM536" s="314" t="s">
        <v>6210</v>
      </c>
      <c r="AN536" s="314" t="s">
        <v>8722</v>
      </c>
      <c r="AO536" s="304"/>
      <c r="AP536" s="302"/>
      <c r="AQ536" s="302" t="str">
        <f>IFERROR(__xludf.DUMMYFUNCTION("IF(IFERROR(VLOOKUP(A536, IMPORTRANGE(""https://docs.google.com/spreadsheets/d/1eazy315Oas8TkAoTsdzUl6gNf3VsnwZeSo-bRfkZzOs"", ""工作表1!A:B""), 2, FALSE), """") &lt;&gt; """", ""有縮圖"", ""無縮圖"")"),"無縮圖")</f>
        <v>無縮圖</v>
      </c>
      <c r="AR536" s="302"/>
    </row>
    <row r="537">
      <c r="A537" s="301" t="s">
        <v>739</v>
      </c>
      <c r="B537" s="301" t="s">
        <v>739</v>
      </c>
      <c r="C537" s="304"/>
      <c r="D537" s="303" t="s">
        <v>1971</v>
      </c>
      <c r="E537" s="303" t="s">
        <v>8724</v>
      </c>
      <c r="F537" s="305" t="s">
        <v>144</v>
      </c>
      <c r="G537" s="317" t="s">
        <v>8725</v>
      </c>
      <c r="H537" s="305" t="s">
        <v>35</v>
      </c>
      <c r="I537" s="305" t="s">
        <v>108</v>
      </c>
      <c r="J537" s="301" t="s">
        <v>8726</v>
      </c>
      <c r="K537" s="309"/>
      <c r="L537" s="310" t="b">
        <v>1</v>
      </c>
      <c r="M537" s="311" t="b">
        <v>1</v>
      </c>
      <c r="N537" s="311" t="b">
        <v>1</v>
      </c>
      <c r="O537" s="311" t="b">
        <v>1</v>
      </c>
      <c r="P537" s="302"/>
      <c r="Q537" s="309" t="str">
        <f t="array" ref="Q537">IFERROR(INDEX('印量調查區'!G:G, MATCH(A537, '印量調查區'!A:A, 0)), "")</f>
        <v/>
      </c>
      <c r="R537" s="313" t="s">
        <v>8728</v>
      </c>
      <c r="S537" s="302"/>
      <c r="T537" s="302"/>
      <c r="U537" s="302"/>
      <c r="V537" s="313" t="s">
        <v>8729</v>
      </c>
      <c r="W537" s="302"/>
      <c r="X537" s="302"/>
      <c r="Y537" s="313" t="s">
        <v>8730</v>
      </c>
      <c r="Z537" s="302"/>
      <c r="AA537" s="302"/>
      <c r="AB537" s="302"/>
      <c r="AC537" s="302"/>
      <c r="AD537" s="302"/>
      <c r="AE537" s="302"/>
      <c r="AF537" s="302"/>
      <c r="AG537" s="302"/>
      <c r="AH537" s="302"/>
      <c r="AI537" s="302"/>
      <c r="AJ537" s="302"/>
      <c r="AK537" s="302"/>
      <c r="AL537" s="302"/>
      <c r="AM537" s="314" t="s">
        <v>8731</v>
      </c>
      <c r="AN537" s="314" t="s">
        <v>8732</v>
      </c>
      <c r="AO537" s="314" t="s">
        <v>8734</v>
      </c>
      <c r="AP537" s="302"/>
      <c r="AQ537" s="302" t="str">
        <f>IFERROR(__xludf.DUMMYFUNCTION("IF(IFERROR(VLOOKUP(A537, IMPORTRANGE(""https://docs.google.com/spreadsheets/d/1eazy315Oas8TkAoTsdzUl6gNf3VsnwZeSo-bRfkZzOs"", ""工作表1!A:B""), 2, FALSE), """") &lt;&gt; """", ""有縮圖"", ""無縮圖"")"),"有縮圖")</f>
        <v>有縮圖</v>
      </c>
      <c r="AR537" s="302"/>
    </row>
    <row r="538" hidden="1">
      <c r="A538" s="301" t="s">
        <v>8735</v>
      </c>
      <c r="B538" s="301" t="s">
        <v>8735</v>
      </c>
      <c r="C538" s="304"/>
      <c r="D538" s="303" t="s">
        <v>3740</v>
      </c>
      <c r="E538" s="303" t="s">
        <v>2627</v>
      </c>
      <c r="F538" s="305" t="s">
        <v>140</v>
      </c>
      <c r="G538" s="317" t="s">
        <v>8736</v>
      </c>
      <c r="H538" s="305" t="s">
        <v>2792</v>
      </c>
      <c r="I538" s="305" t="s">
        <v>367</v>
      </c>
      <c r="J538" s="301" t="s">
        <v>3248</v>
      </c>
      <c r="K538" s="309"/>
      <c r="L538" s="310" t="b">
        <v>1</v>
      </c>
      <c r="M538" s="311" t="b">
        <v>1</v>
      </c>
      <c r="N538" s="311" t="b">
        <v>0</v>
      </c>
      <c r="O538" s="316" t="b">
        <v>1</v>
      </c>
      <c r="P538" s="302"/>
      <c r="Q538" s="309" t="str">
        <f t="array" ref="Q538">IFERROR(INDEX('印量調查區'!G:G, MATCH(A538, '印量調查區'!A:A, 0)), "")</f>
        <v/>
      </c>
      <c r="R538" s="313" t="s">
        <v>8738</v>
      </c>
      <c r="S538" s="302"/>
      <c r="T538" s="302"/>
      <c r="U538" s="302"/>
      <c r="V538" s="313" t="s">
        <v>8739</v>
      </c>
      <c r="W538" s="302"/>
      <c r="X538" s="302"/>
      <c r="Y538" s="302"/>
      <c r="Z538" s="302"/>
      <c r="AA538" s="302"/>
      <c r="AB538" s="302"/>
      <c r="AC538" s="313" t="s">
        <v>8740</v>
      </c>
      <c r="AD538" s="313" t="s">
        <v>8741</v>
      </c>
      <c r="AE538" s="302"/>
      <c r="AF538" s="302"/>
      <c r="AG538" s="302"/>
      <c r="AH538" s="302"/>
      <c r="AI538" s="302"/>
      <c r="AJ538" s="302"/>
      <c r="AK538" s="313" t="s">
        <v>8742</v>
      </c>
      <c r="AL538" s="302"/>
      <c r="AM538" s="314" t="s">
        <v>8743</v>
      </c>
      <c r="AN538" s="302"/>
      <c r="AO538" s="302"/>
      <c r="AP538" s="302"/>
      <c r="AQ538" s="302" t="str">
        <f>IFERROR(__xludf.DUMMYFUNCTION("IF(IFERROR(VLOOKUP(A538, IMPORTRANGE(""https://docs.google.com/spreadsheets/d/1eazy315Oas8TkAoTsdzUl6gNf3VsnwZeSo-bRfkZzOs"", ""工作表1!A:B""), 2, FALSE), """") &lt;&gt; """", ""有縮圖"", ""無縮圖"")"),"無縮圖")</f>
        <v>無縮圖</v>
      </c>
      <c r="AR538" s="302"/>
    </row>
    <row r="539" hidden="1">
      <c r="A539" s="301" t="s">
        <v>8745</v>
      </c>
      <c r="B539" s="301" t="s">
        <v>8746</v>
      </c>
      <c r="C539" s="304"/>
      <c r="D539" s="303" t="s">
        <v>5162</v>
      </c>
      <c r="E539" s="304"/>
      <c r="F539" s="305" t="s">
        <v>144</v>
      </c>
      <c r="G539" s="304" t="s">
        <v>8747</v>
      </c>
      <c r="H539" s="305" t="s">
        <v>34</v>
      </c>
      <c r="I539" s="305" t="s">
        <v>108</v>
      </c>
      <c r="J539" s="301" t="s">
        <v>8748</v>
      </c>
      <c r="K539" s="309"/>
      <c r="L539" s="310" t="b">
        <v>1</v>
      </c>
      <c r="M539" s="311" t="b">
        <v>1</v>
      </c>
      <c r="N539" s="316" t="b">
        <v>0</v>
      </c>
      <c r="O539" s="316" t="b">
        <v>1</v>
      </c>
      <c r="P539" s="302"/>
      <c r="Q539" s="309" t="str">
        <f t="array" ref="Q539">IFERROR(INDEX('印量調查區'!G:G, MATCH(A539, '印量調查區'!A:A, 0)), "")</f>
        <v/>
      </c>
      <c r="R539" s="314" t="s">
        <v>8749</v>
      </c>
      <c r="S539" s="302"/>
      <c r="T539" s="302"/>
      <c r="U539" s="302"/>
      <c r="V539" s="314" t="s">
        <v>8752</v>
      </c>
      <c r="W539" s="302"/>
      <c r="X539" s="302"/>
      <c r="Y539" s="302"/>
      <c r="Z539" s="302"/>
      <c r="AA539" s="302"/>
      <c r="AB539" s="302"/>
      <c r="AC539" s="302"/>
      <c r="AD539" s="314" t="s">
        <v>8754</v>
      </c>
      <c r="AE539" s="302"/>
      <c r="AF539" s="302"/>
      <c r="AG539" s="302"/>
      <c r="AH539" s="302"/>
      <c r="AI539" s="302"/>
      <c r="AJ539" s="302"/>
      <c r="AK539" s="314" t="s">
        <v>8756</v>
      </c>
      <c r="AL539" s="302"/>
      <c r="AM539" s="302"/>
      <c r="AN539" s="302"/>
      <c r="AO539" s="302"/>
      <c r="AP539" s="302"/>
      <c r="AQ539" s="302" t="str">
        <f>IFERROR(__xludf.DUMMYFUNCTION("IF(IFERROR(VLOOKUP(A539, IMPORTRANGE(""https://docs.google.com/spreadsheets/d/1eazy315Oas8TkAoTsdzUl6gNf3VsnwZeSo-bRfkZzOs"", ""工作表1!A:B""), 2, FALSE), """") &lt;&gt; """", ""有縮圖"", ""無縮圖"")"),"有縮圖")</f>
        <v>有縮圖</v>
      </c>
      <c r="AR539" s="302"/>
    </row>
    <row r="540">
      <c r="A540" s="301" t="s">
        <v>8757</v>
      </c>
      <c r="B540" s="301" t="s">
        <v>8758</v>
      </c>
      <c r="C540" s="303" t="s">
        <v>8759</v>
      </c>
      <c r="D540" s="303" t="s">
        <v>8760</v>
      </c>
      <c r="E540" s="303" t="s">
        <v>8762</v>
      </c>
      <c r="F540" s="305" t="s">
        <v>3240</v>
      </c>
      <c r="G540" s="110" t="s">
        <v>8747</v>
      </c>
      <c r="H540" s="305" t="s">
        <v>35</v>
      </c>
      <c r="I540" s="305" t="s">
        <v>108</v>
      </c>
      <c r="J540" s="301" t="s">
        <v>8763</v>
      </c>
      <c r="K540" s="309"/>
      <c r="L540" s="310" t="b">
        <v>1</v>
      </c>
      <c r="M540" s="311" t="b">
        <v>1</v>
      </c>
      <c r="N540" s="311" t="b">
        <v>0</v>
      </c>
      <c r="O540" s="311" t="b">
        <v>1</v>
      </c>
      <c r="P540" s="302"/>
      <c r="Q540" s="309" t="str">
        <f t="array" ref="Q540">IFERROR(INDEX('印量調查區'!G:G, MATCH(A540, '印量調查區'!A:A, 0)), "")</f>
        <v/>
      </c>
      <c r="R540" s="313" t="s">
        <v>8764</v>
      </c>
      <c r="S540" s="302"/>
      <c r="T540" s="302"/>
      <c r="U540" s="302"/>
      <c r="V540" s="313" t="s">
        <v>8765</v>
      </c>
      <c r="W540" s="302"/>
      <c r="X540" s="302"/>
      <c r="Y540" s="313" t="s">
        <v>8767</v>
      </c>
      <c r="Z540" s="302"/>
      <c r="AA540" s="302"/>
      <c r="AB540" s="302"/>
      <c r="AC540" s="302"/>
      <c r="AD540" s="302"/>
      <c r="AE540" s="302"/>
      <c r="AF540" s="302"/>
      <c r="AG540" s="302"/>
      <c r="AH540" s="302"/>
      <c r="AI540" s="302"/>
      <c r="AJ540" s="302"/>
      <c r="AK540" s="302"/>
      <c r="AL540" s="302"/>
      <c r="AM540" s="345" t="s">
        <v>8768</v>
      </c>
      <c r="AN540" s="314" t="s">
        <v>8769</v>
      </c>
      <c r="AO540" s="302"/>
      <c r="AP540" s="302"/>
      <c r="AQ540" s="302" t="str">
        <f>IFERROR(__xludf.DUMMYFUNCTION("IF(IFERROR(VLOOKUP(A540, IMPORTRANGE(""https://docs.google.com/spreadsheets/d/1eazy315Oas8TkAoTsdzUl6gNf3VsnwZeSo-bRfkZzOs"", ""工作表1!A:B""), 2, FALSE), """") &lt;&gt; """", ""有縮圖"", ""無縮圖"")"),"有縮圖")</f>
        <v>有縮圖</v>
      </c>
      <c r="AR540" s="314" t="s">
        <v>8768</v>
      </c>
    </row>
    <row r="541" hidden="1">
      <c r="A541" s="301" t="s">
        <v>8770</v>
      </c>
      <c r="B541" s="301" t="s">
        <v>8771</v>
      </c>
      <c r="C541" s="304"/>
      <c r="D541" s="303" t="s">
        <v>3360</v>
      </c>
      <c r="E541" s="303" t="s">
        <v>2719</v>
      </c>
      <c r="F541" s="305" t="s">
        <v>8772</v>
      </c>
      <c r="G541" s="110" t="s">
        <v>8773</v>
      </c>
      <c r="H541" s="302"/>
      <c r="I541" s="305" t="s">
        <v>108</v>
      </c>
      <c r="J541" s="301" t="s">
        <v>8774</v>
      </c>
      <c r="K541" s="309"/>
      <c r="L541" s="310" t="b">
        <v>1</v>
      </c>
      <c r="M541" s="311" t="b">
        <v>1</v>
      </c>
      <c r="N541" s="316" t="b">
        <v>1</v>
      </c>
      <c r="O541" s="311" t="b">
        <v>1</v>
      </c>
      <c r="P541" s="302"/>
      <c r="Q541" s="309" t="str">
        <f t="array" ref="Q541">IFERROR(INDEX('印量調查區'!G:G, MATCH(A541, '印量調查區'!A:A, 0)), "")</f>
        <v/>
      </c>
      <c r="R541" s="313" t="s">
        <v>8775</v>
      </c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  <c r="AC541" s="302"/>
      <c r="AD541" s="302"/>
      <c r="AE541" s="302"/>
      <c r="AF541" s="302"/>
      <c r="AG541" s="302"/>
      <c r="AH541" s="302"/>
      <c r="AI541" s="302"/>
      <c r="AJ541" s="302"/>
      <c r="AK541" s="302"/>
      <c r="AL541" s="302"/>
      <c r="AM541" s="302"/>
      <c r="AN541" s="314" t="s">
        <v>8776</v>
      </c>
      <c r="AO541" s="302"/>
      <c r="AP541" s="302"/>
      <c r="AQ541" s="302" t="str">
        <f>IFERROR(__xludf.DUMMYFUNCTION("IF(IFERROR(VLOOKUP(A541, IMPORTRANGE(""https://docs.google.com/spreadsheets/d/1eazy315Oas8TkAoTsdzUl6gNf3VsnwZeSo-bRfkZzOs"", ""工作表1!A:B""), 2, FALSE), """") &lt;&gt; """", ""有縮圖"", ""無縮圖"")"),"無縮圖")</f>
        <v>無縮圖</v>
      </c>
      <c r="AR541" s="302"/>
    </row>
    <row r="542" hidden="1">
      <c r="A542" s="301" t="s">
        <v>8777</v>
      </c>
      <c r="B542" s="302"/>
      <c r="C542" s="303" t="s">
        <v>2805</v>
      </c>
      <c r="D542" s="304"/>
      <c r="E542" s="304"/>
      <c r="F542" s="305" t="s">
        <v>144</v>
      </c>
      <c r="G542" s="110" t="s">
        <v>8778</v>
      </c>
      <c r="H542" s="305" t="s">
        <v>17</v>
      </c>
      <c r="I542" s="305" t="s">
        <v>108</v>
      </c>
      <c r="J542" s="301" t="s">
        <v>8779</v>
      </c>
      <c r="K542" s="309"/>
      <c r="L542" s="310" t="b">
        <v>1</v>
      </c>
      <c r="M542" s="311" t="b">
        <v>1</v>
      </c>
      <c r="N542" s="316" t="b">
        <v>0</v>
      </c>
      <c r="O542" s="311" t="b">
        <v>1</v>
      </c>
      <c r="P542" s="302"/>
      <c r="Q542" s="309" t="str">
        <f t="array" ref="Q542">IFERROR(INDEX('印量調查區'!G:G, MATCH(A542, '印量調查區'!A:A, 0)), "")</f>
        <v/>
      </c>
      <c r="R542" s="313" t="s">
        <v>8781</v>
      </c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  <c r="AC542" s="302"/>
      <c r="AD542" s="302"/>
      <c r="AE542" s="302"/>
      <c r="AF542" s="302"/>
      <c r="AG542" s="302"/>
      <c r="AH542" s="302"/>
      <c r="AI542" s="302"/>
      <c r="AJ542" s="302"/>
      <c r="AK542" s="302"/>
      <c r="AL542" s="302"/>
      <c r="AM542" s="302"/>
      <c r="AN542" s="314" t="s">
        <v>8782</v>
      </c>
      <c r="AO542" s="302"/>
      <c r="AP542" s="302"/>
      <c r="AQ542" s="302" t="str">
        <f>IFERROR(__xludf.DUMMYFUNCTION("IF(IFERROR(VLOOKUP(A542, IMPORTRANGE(""https://docs.google.com/spreadsheets/d/1eazy315Oas8TkAoTsdzUl6gNf3VsnwZeSo-bRfkZzOs"", ""工作表1!A:B""), 2, FALSE), """") &lt;&gt; """", ""有縮圖"", ""無縮圖"")"),"無縮圖")</f>
        <v>無縮圖</v>
      </c>
      <c r="AR542" s="302"/>
    </row>
    <row r="543" hidden="1">
      <c r="A543" s="343" t="s">
        <v>1400</v>
      </c>
      <c r="B543" s="302"/>
      <c r="C543" s="303" t="s">
        <v>2092</v>
      </c>
      <c r="D543" s="303" t="s">
        <v>4280</v>
      </c>
      <c r="E543" s="304"/>
      <c r="F543" s="305" t="s">
        <v>144</v>
      </c>
      <c r="G543" s="317" t="s">
        <v>8784</v>
      </c>
      <c r="H543" s="305" t="s">
        <v>34</v>
      </c>
      <c r="I543" s="305" t="s">
        <v>108</v>
      </c>
      <c r="J543" s="301" t="s">
        <v>8785</v>
      </c>
      <c r="K543" s="309"/>
      <c r="L543" s="310" t="b">
        <v>1</v>
      </c>
      <c r="M543" s="311" t="b">
        <v>1</v>
      </c>
      <c r="N543" s="316" t="b">
        <v>0</v>
      </c>
      <c r="O543" s="311" t="b">
        <v>1</v>
      </c>
      <c r="P543" s="302"/>
      <c r="Q543" s="309" t="str">
        <f t="array" ref="Q543">IFERROR(INDEX('印量調查區'!G:G, MATCH(A543, '印量調查區'!A:A, 0)), "")</f>
        <v/>
      </c>
      <c r="R543" s="313" t="s">
        <v>6227</v>
      </c>
      <c r="S543" s="302"/>
      <c r="T543" s="302"/>
      <c r="U543" s="302"/>
      <c r="V543" s="313" t="s">
        <v>6229</v>
      </c>
      <c r="W543" s="302"/>
      <c r="X543" s="313" t="s">
        <v>6233</v>
      </c>
      <c r="Y543" s="313" t="s">
        <v>6234</v>
      </c>
      <c r="Z543" s="302"/>
      <c r="AA543" s="302"/>
      <c r="AB543" s="302"/>
      <c r="AC543" s="302"/>
      <c r="AD543" s="302"/>
      <c r="AE543" s="302"/>
      <c r="AF543" s="302"/>
      <c r="AG543" s="302"/>
      <c r="AH543" s="302"/>
      <c r="AI543" s="302"/>
      <c r="AJ543" s="302"/>
      <c r="AK543" s="302"/>
      <c r="AL543" s="302"/>
      <c r="AM543" s="302"/>
      <c r="AN543" s="314" t="s">
        <v>8788</v>
      </c>
      <c r="AO543" s="302"/>
      <c r="AP543" s="302"/>
      <c r="AQ543" s="302" t="str">
        <f>IFERROR(__xludf.DUMMYFUNCTION("IF(IFERROR(VLOOKUP(A543, IMPORTRANGE(""https://docs.google.com/spreadsheets/d/1eazy315Oas8TkAoTsdzUl6gNf3VsnwZeSo-bRfkZzOs"", ""工作表1!A:B""), 2, FALSE), """") &lt;&gt; """", ""有縮圖"", ""無縮圖"")"),"無縮圖")</f>
        <v>無縮圖</v>
      </c>
      <c r="AR543" s="302"/>
    </row>
    <row r="544" hidden="1">
      <c r="A544" s="301" t="s">
        <v>8789</v>
      </c>
      <c r="B544" s="302"/>
      <c r="C544" s="303" t="s">
        <v>3396</v>
      </c>
      <c r="D544" s="303" t="s">
        <v>2769</v>
      </c>
      <c r="E544" s="304"/>
      <c r="F544" s="305" t="s">
        <v>144</v>
      </c>
      <c r="G544" s="317" t="s">
        <v>3726</v>
      </c>
      <c r="H544" s="305" t="s">
        <v>47</v>
      </c>
      <c r="I544" s="305" t="s">
        <v>108</v>
      </c>
      <c r="J544" s="301" t="s">
        <v>8790</v>
      </c>
      <c r="K544" s="309"/>
      <c r="L544" s="310" t="b">
        <v>1</v>
      </c>
      <c r="M544" s="311" t="b">
        <v>1</v>
      </c>
      <c r="N544" s="311" t="b">
        <v>0</v>
      </c>
      <c r="O544" s="311" t="b">
        <v>1</v>
      </c>
      <c r="P544" s="313" t="s">
        <v>410</v>
      </c>
      <c r="Q544" s="309" t="str">
        <f t="array" ref="Q544">IFERROR(INDEX('印量調查區'!G:G, MATCH(A544, '印量調查區'!A:A, 0)), "")</f>
        <v/>
      </c>
      <c r="R544" s="314" t="s">
        <v>8793</v>
      </c>
      <c r="S544" s="302"/>
      <c r="T544" s="302"/>
      <c r="U544" s="302"/>
      <c r="V544" s="314" t="s">
        <v>8795</v>
      </c>
      <c r="W544" s="302"/>
      <c r="X544" s="302"/>
      <c r="Y544" s="314" t="s">
        <v>8797</v>
      </c>
      <c r="Z544" s="302"/>
      <c r="AA544" s="302"/>
      <c r="AB544" s="302"/>
      <c r="AC544" s="302"/>
      <c r="AD544" s="302"/>
      <c r="AE544" s="302"/>
      <c r="AF544" s="302"/>
      <c r="AG544" s="302"/>
      <c r="AH544" s="302"/>
      <c r="AI544" s="302"/>
      <c r="AJ544" s="302"/>
      <c r="AK544" s="302"/>
      <c r="AL544" s="302"/>
      <c r="AM544" s="314" t="s">
        <v>8799</v>
      </c>
      <c r="AN544" s="314" t="s">
        <v>8801</v>
      </c>
      <c r="AO544" s="302"/>
      <c r="AP544" s="302"/>
      <c r="AQ544" s="302" t="str">
        <f>IFERROR(__xludf.DUMMYFUNCTION("IF(IFERROR(VLOOKUP(A544, IMPORTRANGE(""https://docs.google.com/spreadsheets/d/1eazy315Oas8TkAoTsdzUl6gNf3VsnwZeSo-bRfkZzOs"", ""工作表1!A:B""), 2, FALSE), """") &lt;&gt; """", ""有縮圖"", ""無縮圖"")"),"無縮圖")</f>
        <v>無縮圖</v>
      </c>
      <c r="AR544" s="302"/>
    </row>
    <row r="545" hidden="1">
      <c r="A545" s="301" t="s">
        <v>8802</v>
      </c>
      <c r="B545" s="301" t="s">
        <v>7286</v>
      </c>
      <c r="C545" s="303" t="s">
        <v>2668</v>
      </c>
      <c r="D545" s="304"/>
      <c r="E545" s="304"/>
      <c r="F545" s="305" t="s">
        <v>140</v>
      </c>
      <c r="G545" s="317" t="s">
        <v>3726</v>
      </c>
      <c r="H545" s="305" t="s">
        <v>47</v>
      </c>
      <c r="I545" s="305" t="s">
        <v>108</v>
      </c>
      <c r="J545" s="301" t="s">
        <v>8804</v>
      </c>
      <c r="K545" s="309"/>
      <c r="L545" s="310" t="b">
        <v>1</v>
      </c>
      <c r="M545" s="311" t="b">
        <v>1</v>
      </c>
      <c r="N545" s="316" t="b">
        <v>0</v>
      </c>
      <c r="O545" s="311" t="b">
        <v>1</v>
      </c>
      <c r="P545" s="302"/>
      <c r="Q545" s="309" t="str">
        <f t="array" ref="Q545">IFERROR(INDEX('印量調查區'!G:G, MATCH(A545, '印量調查區'!A:A, 0)), "")</f>
        <v/>
      </c>
      <c r="R545" s="314" t="s">
        <v>8805</v>
      </c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  <c r="AC545" s="302"/>
      <c r="AD545" s="302"/>
      <c r="AE545" s="302"/>
      <c r="AF545" s="302"/>
      <c r="AG545" s="302"/>
      <c r="AH545" s="302"/>
      <c r="AI545" s="302"/>
      <c r="AJ545" s="302"/>
      <c r="AK545" s="302"/>
      <c r="AL545" s="302"/>
      <c r="AM545" s="302"/>
      <c r="AN545" s="314" t="s">
        <v>8807</v>
      </c>
      <c r="AO545" s="314" t="s">
        <v>8809</v>
      </c>
      <c r="AP545" s="302"/>
      <c r="AQ545" s="302" t="str">
        <f>IFERROR(__xludf.DUMMYFUNCTION("IF(IFERROR(VLOOKUP(A545, IMPORTRANGE(""https://docs.google.com/spreadsheets/d/1eazy315Oas8TkAoTsdzUl6gNf3VsnwZeSo-bRfkZzOs"", ""工作表1!A:B""), 2, FALSE), """") &lt;&gt; """", ""有縮圖"", ""無縮圖"")"),"無縮圖")</f>
        <v>無縮圖</v>
      </c>
      <c r="AR545" s="302"/>
    </row>
    <row r="546" hidden="1">
      <c r="A546" s="301" t="s">
        <v>8810</v>
      </c>
      <c r="B546" s="301" t="s">
        <v>8811</v>
      </c>
      <c r="C546" s="304"/>
      <c r="D546" s="304"/>
      <c r="E546" s="303" t="s">
        <v>2982</v>
      </c>
      <c r="F546" s="305" t="s">
        <v>144</v>
      </c>
      <c r="G546" s="317" t="s">
        <v>8812</v>
      </c>
      <c r="H546" s="305" t="s">
        <v>34</v>
      </c>
      <c r="I546" s="305" t="s">
        <v>108</v>
      </c>
      <c r="J546" s="301" t="s">
        <v>8813</v>
      </c>
      <c r="K546" s="309"/>
      <c r="L546" s="310" t="b">
        <v>1</v>
      </c>
      <c r="M546" s="311" t="b">
        <v>1</v>
      </c>
      <c r="N546" s="316" t="b">
        <v>1</v>
      </c>
      <c r="O546" s="311" t="b">
        <v>1</v>
      </c>
      <c r="P546" s="302"/>
      <c r="Q546" s="309" t="str">
        <f t="array" ref="Q546">IFERROR(INDEX('印量調查區'!G:G, MATCH(A546, '印量調查區'!A:A, 0)), "")</f>
        <v/>
      </c>
      <c r="R546" s="314" t="s">
        <v>8814</v>
      </c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  <c r="AC546" s="302"/>
      <c r="AD546" s="302"/>
      <c r="AE546" s="302"/>
      <c r="AF546" s="302"/>
      <c r="AG546" s="302"/>
      <c r="AH546" s="302"/>
      <c r="AI546" s="302"/>
      <c r="AJ546" s="302"/>
      <c r="AK546" s="302"/>
      <c r="AL546" s="302"/>
      <c r="AM546" s="302"/>
      <c r="AN546" s="314" t="s">
        <v>8815</v>
      </c>
      <c r="AO546" s="302"/>
      <c r="AP546" s="302"/>
      <c r="AQ546" s="302" t="str">
        <f>IFERROR(__xludf.DUMMYFUNCTION("IF(IFERROR(VLOOKUP(A546, IMPORTRANGE(""https://docs.google.com/spreadsheets/d/1eazy315Oas8TkAoTsdzUl6gNf3VsnwZeSo-bRfkZzOs"", ""工作表1!A:B""), 2, FALSE), """") &lt;&gt; """", ""有縮圖"", ""無縮圖"")"),"無縮圖")</f>
        <v>無縮圖</v>
      </c>
      <c r="AR546" s="302"/>
    </row>
    <row r="547" hidden="1">
      <c r="A547" s="301" t="s">
        <v>1698</v>
      </c>
      <c r="B547" s="301" t="s">
        <v>8818</v>
      </c>
      <c r="C547" s="303" t="s">
        <v>2107</v>
      </c>
      <c r="D547" s="303" t="s">
        <v>4475</v>
      </c>
      <c r="E547" s="304"/>
      <c r="F547" s="305" t="s">
        <v>144</v>
      </c>
      <c r="G547" s="110" t="s">
        <v>8819</v>
      </c>
      <c r="H547" s="305" t="s">
        <v>17</v>
      </c>
      <c r="I547" s="305" t="s">
        <v>108</v>
      </c>
      <c r="J547" s="301" t="s">
        <v>8820</v>
      </c>
      <c r="K547" s="323" t="s">
        <v>4010</v>
      </c>
      <c r="L547" s="310" t="b">
        <v>1</v>
      </c>
      <c r="M547" s="311" t="b">
        <v>1</v>
      </c>
      <c r="N547" s="316" t="b">
        <v>1</v>
      </c>
      <c r="O547" s="311" t="b">
        <v>0</v>
      </c>
      <c r="P547" s="302"/>
      <c r="Q547" s="309" t="str">
        <f t="array" ref="Q547">IFERROR(INDEX('印量調查區'!G:G, MATCH(A547, '印量調查區'!A:A, 0)), "")</f>
        <v/>
      </c>
      <c r="R547" s="313" t="s">
        <v>8822</v>
      </c>
      <c r="S547" s="302"/>
      <c r="T547" s="302"/>
      <c r="U547" s="302"/>
      <c r="V547" s="313" t="s">
        <v>8823</v>
      </c>
      <c r="W547" s="302"/>
      <c r="X547" s="302"/>
      <c r="Y547" s="302"/>
      <c r="Z547" s="302"/>
      <c r="AA547" s="302"/>
      <c r="AB547" s="302"/>
      <c r="AC547" s="302"/>
      <c r="AD547" s="302"/>
      <c r="AE547" s="302"/>
      <c r="AF547" s="302"/>
      <c r="AG547" s="302"/>
      <c r="AH547" s="302"/>
      <c r="AI547" s="302"/>
      <c r="AJ547" s="302"/>
      <c r="AK547" s="302"/>
      <c r="AL547" s="302"/>
      <c r="AM547" s="302"/>
      <c r="AN547" s="314" t="s">
        <v>8824</v>
      </c>
      <c r="AO547" s="302"/>
      <c r="AP547" s="302"/>
      <c r="AQ547" s="302" t="str">
        <f>IFERROR(__xludf.DUMMYFUNCTION("IF(IFERROR(VLOOKUP(A547, IMPORTRANGE(""https://docs.google.com/spreadsheets/d/1eazy315Oas8TkAoTsdzUl6gNf3VsnwZeSo-bRfkZzOs"", ""工作表1!A:B""), 2, FALSE), """") &lt;&gt; """", ""有縮圖"", ""無縮圖"")"),"無縮圖")</f>
        <v>無縮圖</v>
      </c>
      <c r="AR547" s="302"/>
    </row>
    <row r="548" hidden="1">
      <c r="A548" s="301" t="s">
        <v>1260</v>
      </c>
      <c r="B548" s="301" t="s">
        <v>4525</v>
      </c>
      <c r="C548" s="303" t="s">
        <v>2100</v>
      </c>
      <c r="D548" s="304"/>
      <c r="E548" s="303" t="s">
        <v>431</v>
      </c>
      <c r="F548" s="305" t="s">
        <v>144</v>
      </c>
      <c r="G548" s="110" t="s">
        <v>8825</v>
      </c>
      <c r="H548" s="305" t="s">
        <v>34</v>
      </c>
      <c r="I548" s="305" t="s">
        <v>108</v>
      </c>
      <c r="J548" s="301" t="s">
        <v>8826</v>
      </c>
      <c r="K548" s="309"/>
      <c r="L548" s="310" t="b">
        <v>1</v>
      </c>
      <c r="M548" s="311" t="b">
        <v>1</v>
      </c>
      <c r="N548" s="316" t="b">
        <v>0</v>
      </c>
      <c r="O548" s="311" t="b">
        <v>0</v>
      </c>
      <c r="P548" s="302"/>
      <c r="Q548" s="309" t="str">
        <f t="array" ref="Q548">IFERROR(INDEX('印量調查區'!G:G, MATCH(A548, '印量調查區'!A:A, 0)), "")</f>
        <v/>
      </c>
      <c r="R548" s="313" t="s">
        <v>4531</v>
      </c>
      <c r="S548" s="302"/>
      <c r="T548" s="302"/>
      <c r="U548" s="302"/>
      <c r="V548" s="313" t="s">
        <v>4532</v>
      </c>
      <c r="W548" s="302"/>
      <c r="X548" s="302"/>
      <c r="Y548" s="313" t="s">
        <v>4534</v>
      </c>
      <c r="Z548" s="302"/>
      <c r="AA548" s="302"/>
      <c r="AB548" s="302"/>
      <c r="AC548" s="302"/>
      <c r="AD548" s="302"/>
      <c r="AE548" s="302"/>
      <c r="AF548" s="302"/>
      <c r="AG548" s="302"/>
      <c r="AH548" s="302"/>
      <c r="AI548" s="302"/>
      <c r="AJ548" s="302"/>
      <c r="AK548" s="302"/>
      <c r="AL548" s="302"/>
      <c r="AM548" s="302"/>
      <c r="AN548" s="314" t="s">
        <v>8828</v>
      </c>
      <c r="AO548" s="302"/>
      <c r="AP548" s="302"/>
      <c r="AQ548" s="302" t="str">
        <f>IFERROR(__xludf.DUMMYFUNCTION("IF(IFERROR(VLOOKUP(A548, IMPORTRANGE(""https://docs.google.com/spreadsheets/d/1eazy315Oas8TkAoTsdzUl6gNf3VsnwZeSo-bRfkZzOs"", ""工作表1!A:B""), 2, FALSE), """") &lt;&gt; """", ""有縮圖"", ""無縮圖"")"),"無縮圖")</f>
        <v>無縮圖</v>
      </c>
      <c r="AR548" s="302"/>
    </row>
    <row r="549" hidden="1">
      <c r="A549" s="301" t="s">
        <v>8831</v>
      </c>
      <c r="B549" s="301" t="s">
        <v>8832</v>
      </c>
      <c r="C549" s="304"/>
      <c r="D549" s="303" t="s">
        <v>2733</v>
      </c>
      <c r="E549" s="303" t="s">
        <v>2716</v>
      </c>
      <c r="F549" s="305" t="s">
        <v>6231</v>
      </c>
      <c r="G549" s="317" t="s">
        <v>6894</v>
      </c>
      <c r="H549" s="305" t="s">
        <v>34</v>
      </c>
      <c r="I549" s="305" t="s">
        <v>108</v>
      </c>
      <c r="J549" s="301" t="s">
        <v>8833</v>
      </c>
      <c r="K549" s="309"/>
      <c r="L549" s="310" t="b">
        <v>1</v>
      </c>
      <c r="M549" s="311" t="b">
        <v>1</v>
      </c>
      <c r="N549" s="311" t="b">
        <v>1</v>
      </c>
      <c r="O549" s="311" t="b">
        <v>1</v>
      </c>
      <c r="P549" s="302"/>
      <c r="Q549" s="309" t="str">
        <f t="array" ref="Q549">IFERROR(INDEX('印量調查區'!G:G, MATCH(A549, '印量調查區'!A:A, 0)), "")</f>
        <v/>
      </c>
      <c r="R549" s="313" t="s">
        <v>8834</v>
      </c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  <c r="AC549" s="302"/>
      <c r="AD549" s="302"/>
      <c r="AE549" s="302"/>
      <c r="AF549" s="302"/>
      <c r="AG549" s="302"/>
      <c r="AH549" s="302"/>
      <c r="AI549" s="302"/>
      <c r="AJ549" s="302"/>
      <c r="AK549" s="302"/>
      <c r="AL549" s="302"/>
      <c r="AM549" s="314" t="s">
        <v>8835</v>
      </c>
      <c r="AN549" s="314" t="s">
        <v>8837</v>
      </c>
      <c r="AO549" s="302"/>
      <c r="AP549" s="302"/>
      <c r="AQ549" s="302" t="str">
        <f>IFERROR(__xludf.DUMMYFUNCTION("IF(IFERROR(VLOOKUP(A549, IMPORTRANGE(""https://docs.google.com/spreadsheets/d/1eazy315Oas8TkAoTsdzUl6gNf3VsnwZeSo-bRfkZzOs"", ""工作表1!A:B""), 2, FALSE), """") &lt;&gt; """", ""有縮圖"", ""無縮圖"")"),"無縮圖")</f>
        <v>無縮圖</v>
      </c>
      <c r="AR549" s="302"/>
    </row>
    <row r="550" hidden="1">
      <c r="A550" s="301" t="s">
        <v>1788</v>
      </c>
      <c r="B550" s="301" t="s">
        <v>8839</v>
      </c>
      <c r="C550" s="304"/>
      <c r="D550" s="303" t="s">
        <v>8840</v>
      </c>
      <c r="E550" s="303" t="s">
        <v>8840</v>
      </c>
      <c r="F550" s="305" t="s">
        <v>144</v>
      </c>
      <c r="G550" s="376" t="s">
        <v>6894</v>
      </c>
      <c r="H550" s="305" t="s">
        <v>34</v>
      </c>
      <c r="I550" s="305" t="s">
        <v>108</v>
      </c>
      <c r="J550" s="301" t="s">
        <v>83</v>
      </c>
      <c r="K550" s="309"/>
      <c r="L550" s="310" t="b">
        <v>1</v>
      </c>
      <c r="M550" s="311" t="b">
        <v>1</v>
      </c>
      <c r="N550" s="311" t="b">
        <v>1</v>
      </c>
      <c r="O550" s="316" t="b">
        <v>1</v>
      </c>
      <c r="P550" s="302"/>
      <c r="Q550" s="309" t="str">
        <f t="array" ref="Q550">IFERROR(INDEX('印量調查區'!G:G, MATCH(A550, '印量調查區'!A:A, 0)), "")</f>
        <v/>
      </c>
      <c r="R550" s="313" t="s">
        <v>8841</v>
      </c>
      <c r="S550" s="302"/>
      <c r="T550" s="302"/>
      <c r="U550" s="302"/>
      <c r="V550" s="313" t="s">
        <v>8842</v>
      </c>
      <c r="W550" s="302"/>
      <c r="X550" s="302"/>
      <c r="Y550" s="313" t="s">
        <v>8843</v>
      </c>
      <c r="Z550" s="302"/>
      <c r="AA550" s="302"/>
      <c r="AB550" s="302"/>
      <c r="AC550" s="302"/>
      <c r="AD550" s="302"/>
      <c r="AE550" s="302"/>
      <c r="AF550" s="302"/>
      <c r="AG550" s="302"/>
      <c r="AH550" s="302"/>
      <c r="AI550" s="302"/>
      <c r="AJ550" s="302"/>
      <c r="AK550" s="302"/>
      <c r="AL550" s="302"/>
      <c r="AM550" s="314" t="s">
        <v>8845</v>
      </c>
      <c r="AN550" s="302"/>
      <c r="AO550" s="302"/>
      <c r="AP550" s="302"/>
      <c r="AQ550" s="302" t="str">
        <f>IFERROR(__xludf.DUMMYFUNCTION("IF(IFERROR(VLOOKUP(A550, IMPORTRANGE(""https://docs.google.com/spreadsheets/d/1eazy315Oas8TkAoTsdzUl6gNf3VsnwZeSo-bRfkZzOs"", ""工作表1!A:B""), 2, FALSE), """") &lt;&gt; """", ""有縮圖"", ""無縮圖"")"),"有縮圖")</f>
        <v>有縮圖</v>
      </c>
      <c r="AR550" s="314" t="s">
        <v>8845</v>
      </c>
    </row>
    <row r="551" hidden="1">
      <c r="A551" s="301" t="s">
        <v>2252</v>
      </c>
      <c r="B551" s="302"/>
      <c r="C551" s="303" t="s">
        <v>2725</v>
      </c>
      <c r="D551" s="303" t="s">
        <v>3364</v>
      </c>
      <c r="E551" s="304"/>
      <c r="F551" s="305" t="s">
        <v>144</v>
      </c>
      <c r="G551" s="317" t="s">
        <v>6894</v>
      </c>
      <c r="H551" s="302"/>
      <c r="I551" s="305" t="s">
        <v>108</v>
      </c>
      <c r="J551" s="302"/>
      <c r="K551" s="309"/>
      <c r="L551" s="310" t="b">
        <v>1</v>
      </c>
      <c r="M551" s="311" t="b">
        <v>1</v>
      </c>
      <c r="N551" s="316" t="b">
        <v>0</v>
      </c>
      <c r="O551" s="316" t="b">
        <v>1</v>
      </c>
      <c r="P551" s="302"/>
      <c r="Q551" s="309" t="str">
        <f t="array" ref="Q551">IFERROR(INDEX('印量調查區'!G:G, MATCH(A551, '印量調查區'!A:A, 0)), "")</f>
        <v/>
      </c>
      <c r="R551" s="313" t="s">
        <v>8850</v>
      </c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  <c r="AC551" s="302"/>
      <c r="AD551" s="302"/>
      <c r="AE551" s="302"/>
      <c r="AF551" s="302"/>
      <c r="AG551" s="302"/>
      <c r="AH551" s="302"/>
      <c r="AI551" s="302"/>
      <c r="AJ551" s="302"/>
      <c r="AK551" s="302"/>
      <c r="AL551" s="302"/>
      <c r="AM551" s="302"/>
      <c r="AN551" s="302"/>
      <c r="AO551" s="302"/>
      <c r="AP551" s="302"/>
      <c r="AQ551" s="302" t="str">
        <f>IFERROR(__xludf.DUMMYFUNCTION("IF(IFERROR(VLOOKUP(A551, IMPORTRANGE(""https://docs.google.com/spreadsheets/d/1eazy315Oas8TkAoTsdzUl6gNf3VsnwZeSo-bRfkZzOs"", ""工作表1!A:B""), 2, FALSE), """") &lt;&gt; """", ""有縮圖"", ""無縮圖"")"),"無縮圖")</f>
        <v>無縮圖</v>
      </c>
      <c r="AR551" s="302"/>
    </row>
    <row r="552" hidden="1">
      <c r="A552" s="301" t="s">
        <v>8852</v>
      </c>
      <c r="B552" s="302"/>
      <c r="C552" s="303" t="s">
        <v>3787</v>
      </c>
      <c r="D552" s="303" t="s">
        <v>3787</v>
      </c>
      <c r="E552" s="303" t="s">
        <v>8853</v>
      </c>
      <c r="F552" s="305" t="s">
        <v>144</v>
      </c>
      <c r="G552" s="317" t="s">
        <v>6894</v>
      </c>
      <c r="H552" s="305" t="s">
        <v>34</v>
      </c>
      <c r="I552" s="305" t="s">
        <v>108</v>
      </c>
      <c r="J552" s="301" t="s">
        <v>8854</v>
      </c>
      <c r="K552" s="309"/>
      <c r="L552" s="310" t="b">
        <v>1</v>
      </c>
      <c r="M552" s="311" t="b">
        <v>1</v>
      </c>
      <c r="N552" s="311" t="b">
        <v>0</v>
      </c>
      <c r="O552" s="311" t="b">
        <v>1</v>
      </c>
      <c r="P552" s="302"/>
      <c r="Q552" s="309" t="str">
        <f t="array" ref="Q552">IFERROR(INDEX('印量調查區'!G:G, MATCH(A552, '印量調查區'!A:A, 0)), "")</f>
        <v/>
      </c>
      <c r="R552" s="313" t="s">
        <v>8855</v>
      </c>
      <c r="S552" s="313" t="s">
        <v>8856</v>
      </c>
      <c r="T552" s="302"/>
      <c r="U552" s="302"/>
      <c r="V552" s="313" t="s">
        <v>8857</v>
      </c>
      <c r="W552" s="302"/>
      <c r="X552" s="302"/>
      <c r="Y552" s="313" t="s">
        <v>8858</v>
      </c>
      <c r="Z552" s="302"/>
      <c r="AA552" s="302"/>
      <c r="AB552" s="302"/>
      <c r="AC552" s="302"/>
      <c r="AD552" s="302"/>
      <c r="AE552" s="313" t="s">
        <v>8859</v>
      </c>
      <c r="AF552" s="302"/>
      <c r="AG552" s="302"/>
      <c r="AH552" s="302"/>
      <c r="AI552" s="302"/>
      <c r="AJ552" s="302"/>
      <c r="AK552" s="313" t="s">
        <v>8860</v>
      </c>
      <c r="AL552" s="302"/>
      <c r="AM552" s="314" t="s">
        <v>8861</v>
      </c>
      <c r="AN552" s="314" t="s">
        <v>8862</v>
      </c>
      <c r="AO552" s="302"/>
      <c r="AP552" s="302"/>
      <c r="AQ552" s="302" t="str">
        <f>IFERROR(__xludf.DUMMYFUNCTION("IF(IFERROR(VLOOKUP(A552, IMPORTRANGE(""https://docs.google.com/spreadsheets/d/1eazy315Oas8TkAoTsdzUl6gNf3VsnwZeSo-bRfkZzOs"", ""工作表1!A:B""), 2, FALSE), """") &lt;&gt; """", ""有縮圖"", ""無縮圖"")"),"無縮圖")</f>
        <v>無縮圖</v>
      </c>
      <c r="AR552" s="302"/>
    </row>
    <row r="553" hidden="1">
      <c r="A553" s="301" t="s">
        <v>931</v>
      </c>
      <c r="B553" s="301" t="s">
        <v>8864</v>
      </c>
      <c r="C553" s="303" t="s">
        <v>8865</v>
      </c>
      <c r="D553" s="303" t="s">
        <v>8865</v>
      </c>
      <c r="E553" s="303" t="s">
        <v>2711</v>
      </c>
      <c r="F553" s="305" t="s">
        <v>144</v>
      </c>
      <c r="G553" s="110" t="s">
        <v>6894</v>
      </c>
      <c r="H553" s="305" t="s">
        <v>34</v>
      </c>
      <c r="I553" s="305" t="s">
        <v>108</v>
      </c>
      <c r="J553" s="301" t="s">
        <v>8866</v>
      </c>
      <c r="K553" s="309"/>
      <c r="L553" s="310" t="b">
        <v>1</v>
      </c>
      <c r="M553" s="311" t="b">
        <v>1</v>
      </c>
      <c r="N553" s="311" t="b">
        <v>1</v>
      </c>
      <c r="O553" s="311" t="b">
        <v>1</v>
      </c>
      <c r="P553" s="302"/>
      <c r="Q553" s="309" t="str">
        <f t="array" ref="Q553">IFERROR(INDEX('印量調查區'!G:G, MATCH(A553, '印量調查區'!A:A, 0)), "")</f>
        <v/>
      </c>
      <c r="R553" s="313" t="s">
        <v>8867</v>
      </c>
      <c r="S553" s="302"/>
      <c r="T553" s="302"/>
      <c r="U553" s="302"/>
      <c r="V553" s="313" t="s">
        <v>8870</v>
      </c>
      <c r="W553" s="302"/>
      <c r="X553" s="302"/>
      <c r="Y553" s="313" t="s">
        <v>8871</v>
      </c>
      <c r="Z553" s="302"/>
      <c r="AA553" s="302"/>
      <c r="AB553" s="302"/>
      <c r="AC553" s="302"/>
      <c r="AD553" s="302"/>
      <c r="AE553" s="302"/>
      <c r="AF553" s="302"/>
      <c r="AG553" s="302"/>
      <c r="AH553" s="302"/>
      <c r="AI553" s="302"/>
      <c r="AJ553" s="302"/>
      <c r="AK553" s="302"/>
      <c r="AL553" s="302"/>
      <c r="AM553" s="314" t="s">
        <v>8872</v>
      </c>
      <c r="AN553" s="314" t="s">
        <v>8874</v>
      </c>
      <c r="AO553" s="314" t="s">
        <v>8875</v>
      </c>
      <c r="AP553" s="302"/>
      <c r="AQ553" s="302" t="str">
        <f>IFERROR(__xludf.DUMMYFUNCTION("IF(IFERROR(VLOOKUP(A553, IMPORTRANGE(""https://docs.google.com/spreadsheets/d/1eazy315Oas8TkAoTsdzUl6gNf3VsnwZeSo-bRfkZzOs"", ""工作表1!A:B""), 2, FALSE), """") &lt;&gt; """", ""有縮圖"", ""無縮圖"")"),"無縮圖")</f>
        <v>無縮圖</v>
      </c>
      <c r="AR553" s="314" t="s">
        <v>8872</v>
      </c>
    </row>
    <row r="554" hidden="1">
      <c r="A554" s="301" t="s">
        <v>692</v>
      </c>
      <c r="B554" s="302"/>
      <c r="C554" s="303" t="s">
        <v>3360</v>
      </c>
      <c r="D554" s="304"/>
      <c r="E554" s="304"/>
      <c r="F554" s="305" t="s">
        <v>305</v>
      </c>
      <c r="G554" s="317" t="s">
        <v>6894</v>
      </c>
      <c r="H554" s="302"/>
      <c r="I554" s="305" t="s">
        <v>108</v>
      </c>
      <c r="J554" s="302"/>
      <c r="K554" s="309"/>
      <c r="L554" s="310" t="b">
        <v>1</v>
      </c>
      <c r="M554" s="311" t="b">
        <v>1</v>
      </c>
      <c r="N554" s="316" t="b">
        <v>0</v>
      </c>
      <c r="O554" s="311" t="b">
        <v>1</v>
      </c>
      <c r="P554" s="313" t="s">
        <v>410</v>
      </c>
      <c r="Q554" s="309" t="str">
        <f t="array" ref="Q554">IFERROR(INDEX('印量調查區'!G:G, MATCH(A554, '印量調查區'!A:A, 0)), "")</f>
        <v/>
      </c>
      <c r="R554" s="314" t="s">
        <v>8877</v>
      </c>
      <c r="S554" s="302"/>
      <c r="T554" s="302"/>
      <c r="U554" s="302"/>
      <c r="V554" s="314" t="s">
        <v>8878</v>
      </c>
      <c r="W554" s="302"/>
      <c r="X554" s="302"/>
      <c r="Y554" s="314" t="s">
        <v>8879</v>
      </c>
      <c r="Z554" s="302"/>
      <c r="AA554" s="302"/>
      <c r="AB554" s="302"/>
      <c r="AC554" s="302"/>
      <c r="AD554" s="314" t="s">
        <v>8880</v>
      </c>
      <c r="AE554" s="302"/>
      <c r="AF554" s="302"/>
      <c r="AG554" s="302"/>
      <c r="AH554" s="302"/>
      <c r="AI554" s="302"/>
      <c r="AJ554" s="302"/>
      <c r="AK554" s="314" t="s">
        <v>8882</v>
      </c>
      <c r="AL554" s="302"/>
      <c r="AM554" s="302"/>
      <c r="AN554" s="314" t="s">
        <v>8885</v>
      </c>
      <c r="AO554" s="302"/>
      <c r="AP554" s="302"/>
      <c r="AQ554" s="302" t="str">
        <f>IFERROR(__xludf.DUMMYFUNCTION("IF(IFERROR(VLOOKUP(A554, IMPORTRANGE(""https://docs.google.com/spreadsheets/d/1eazy315Oas8TkAoTsdzUl6gNf3VsnwZeSo-bRfkZzOs"", ""工作表1!A:B""), 2, FALSE), """") &lt;&gt; """", ""有縮圖"", ""無縮圖"")"),"無縮圖")</f>
        <v>無縮圖</v>
      </c>
      <c r="AR554" s="302"/>
    </row>
    <row r="555">
      <c r="A555" s="301" t="s">
        <v>2170</v>
      </c>
      <c r="B555" s="302"/>
      <c r="C555" s="304"/>
      <c r="D555" s="303" t="s">
        <v>2712</v>
      </c>
      <c r="E555" s="303" t="s">
        <v>2712</v>
      </c>
      <c r="F555" s="305" t="s">
        <v>144</v>
      </c>
      <c r="G555" s="110" t="s">
        <v>8887</v>
      </c>
      <c r="H555" s="305" t="s">
        <v>35</v>
      </c>
      <c r="I555" s="305" t="s">
        <v>108</v>
      </c>
      <c r="J555" s="301" t="s">
        <v>8889</v>
      </c>
      <c r="K555" s="309"/>
      <c r="L555" s="310" t="b">
        <v>1</v>
      </c>
      <c r="M555" s="311" t="b">
        <v>1</v>
      </c>
      <c r="N555" s="316" t="b">
        <v>1</v>
      </c>
      <c r="O555" s="311" t="b">
        <v>1</v>
      </c>
      <c r="P555" s="302"/>
      <c r="Q555" s="309" t="str">
        <f t="array" ref="Q555">IFERROR(INDEX('印量調查區'!G:G, MATCH(A555, '印量調查區'!A:A, 0)), "")</f>
        <v/>
      </c>
      <c r="R555" s="313" t="s">
        <v>8891</v>
      </c>
      <c r="S555" s="302"/>
      <c r="T555" s="302"/>
      <c r="U555" s="302"/>
      <c r="V555" s="313" t="s">
        <v>8892</v>
      </c>
      <c r="W555" s="302"/>
      <c r="X555" s="313" t="s">
        <v>118</v>
      </c>
      <c r="Y555" s="313" t="s">
        <v>8893</v>
      </c>
      <c r="Z555" s="302"/>
      <c r="AA555" s="302"/>
      <c r="AB555" s="302"/>
      <c r="AC555" s="302"/>
      <c r="AD555" s="302"/>
      <c r="AE555" s="302"/>
      <c r="AF555" s="302"/>
      <c r="AG555" s="302"/>
      <c r="AH555" s="302"/>
      <c r="AI555" s="302"/>
      <c r="AJ555" s="302"/>
      <c r="AK555" s="302"/>
      <c r="AL555" s="302"/>
      <c r="AM555" s="302"/>
      <c r="AN555" s="314" t="s">
        <v>8894</v>
      </c>
      <c r="AO555" s="302"/>
      <c r="AP555" s="302"/>
      <c r="AQ555" s="302" t="str">
        <f>IFERROR(__xludf.DUMMYFUNCTION("IF(IFERROR(VLOOKUP(A555, IMPORTRANGE(""https://docs.google.com/spreadsheets/d/1eazy315Oas8TkAoTsdzUl6gNf3VsnwZeSo-bRfkZzOs"", ""工作表1!A:B""), 2, FALSE), """") &lt;&gt; """", ""有縮圖"", ""無縮圖"")"),"無縮圖")</f>
        <v>無縮圖</v>
      </c>
      <c r="AR555" s="302"/>
    </row>
    <row r="556" hidden="1">
      <c r="A556" s="301" t="s">
        <v>1246</v>
      </c>
      <c r="B556" s="301" t="s">
        <v>4333</v>
      </c>
      <c r="C556" s="303" t="s">
        <v>2713</v>
      </c>
      <c r="D556" s="303" t="s">
        <v>2713</v>
      </c>
      <c r="E556" s="304"/>
      <c r="F556" s="305" t="s">
        <v>144</v>
      </c>
      <c r="G556" s="317" t="s">
        <v>8895</v>
      </c>
      <c r="H556" s="305" t="s">
        <v>34</v>
      </c>
      <c r="I556" s="305" t="s">
        <v>108</v>
      </c>
      <c r="J556" s="301" t="s">
        <v>8896</v>
      </c>
      <c r="K556" s="309"/>
      <c r="L556" s="310" t="b">
        <v>1</v>
      </c>
      <c r="M556" s="311" t="b">
        <v>1</v>
      </c>
      <c r="N556" s="311" t="b">
        <v>1</v>
      </c>
      <c r="O556" s="311" t="b">
        <v>1</v>
      </c>
      <c r="P556" s="302"/>
      <c r="Q556" s="309" t="str">
        <f t="array" ref="Q556">IFERROR(INDEX('印量調查區'!G:G, MATCH(A556, '印量調查區'!A:A, 0)), "")</f>
        <v/>
      </c>
      <c r="R556" s="313" t="s">
        <v>4338</v>
      </c>
      <c r="S556" s="313" t="s">
        <v>4342</v>
      </c>
      <c r="T556" s="302"/>
      <c r="U556" s="302"/>
      <c r="V556" s="313" t="s">
        <v>4344</v>
      </c>
      <c r="W556" s="302"/>
      <c r="X556" s="313" t="s">
        <v>118</v>
      </c>
      <c r="Y556" s="313" t="s">
        <v>4345</v>
      </c>
      <c r="Z556" s="302"/>
      <c r="AA556" s="302"/>
      <c r="AB556" s="302"/>
      <c r="AC556" s="302"/>
      <c r="AD556" s="313" t="s">
        <v>124</v>
      </c>
      <c r="AE556" s="313" t="s">
        <v>126</v>
      </c>
      <c r="AF556" s="313" t="s">
        <v>127</v>
      </c>
      <c r="AG556" s="302"/>
      <c r="AH556" s="313" t="s">
        <v>129</v>
      </c>
      <c r="AI556" s="313" t="s">
        <v>4352</v>
      </c>
      <c r="AJ556" s="302"/>
      <c r="AK556" s="302"/>
      <c r="AL556" s="302"/>
      <c r="AM556" s="314" t="s">
        <v>8897</v>
      </c>
      <c r="AN556" s="314" t="s">
        <v>8898</v>
      </c>
      <c r="AO556" s="302"/>
      <c r="AP556" s="302"/>
      <c r="AQ556" s="302" t="str">
        <f>IFERROR(__xludf.DUMMYFUNCTION("IF(IFERROR(VLOOKUP(A556, IMPORTRANGE(""https://docs.google.com/spreadsheets/d/1eazy315Oas8TkAoTsdzUl6gNf3VsnwZeSo-bRfkZzOs"", ""工作表1!A:B""), 2, FALSE), """") &lt;&gt; """", ""有縮圖"", ""無縮圖"")"),"無縮圖")</f>
        <v>無縮圖</v>
      </c>
      <c r="AR556" s="302"/>
    </row>
    <row r="557" hidden="1">
      <c r="A557" s="301" t="s">
        <v>1924</v>
      </c>
      <c r="B557" s="302"/>
      <c r="C557" s="304"/>
      <c r="D557" s="304"/>
      <c r="E557" s="303" t="s">
        <v>1150</v>
      </c>
      <c r="F557" s="305" t="s">
        <v>144</v>
      </c>
      <c r="G557" s="110" t="s">
        <v>8900</v>
      </c>
      <c r="H557" s="305" t="s">
        <v>34</v>
      </c>
      <c r="I557" s="305" t="s">
        <v>108</v>
      </c>
      <c r="J557" s="301" t="s">
        <v>8901</v>
      </c>
      <c r="K557" s="309"/>
      <c r="L557" s="310" t="b">
        <v>1</v>
      </c>
      <c r="M557" s="311" t="b">
        <v>1</v>
      </c>
      <c r="N557" s="316" t="b">
        <v>0</v>
      </c>
      <c r="O557" s="311" t="b">
        <v>1</v>
      </c>
      <c r="P557" s="302"/>
      <c r="Q557" s="309" t="str">
        <f t="array" ref="Q557">IFERROR(INDEX('印量調查區'!G:G, MATCH(A557, '印量調查區'!A:A, 0)), "")</f>
        <v/>
      </c>
      <c r="R557" s="313" t="s">
        <v>8902</v>
      </c>
      <c r="S557" s="302"/>
      <c r="T557" s="302"/>
      <c r="U557" s="302"/>
      <c r="V557" s="313" t="s">
        <v>8903</v>
      </c>
      <c r="W557" s="302"/>
      <c r="X557" s="313" t="s">
        <v>8904</v>
      </c>
      <c r="Y557" s="302"/>
      <c r="Z557" s="302"/>
      <c r="AA557" s="302"/>
      <c r="AB557" s="302"/>
      <c r="AC557" s="302"/>
      <c r="AD557" s="302"/>
      <c r="AE557" s="302"/>
      <c r="AF557" s="302"/>
      <c r="AG557" s="302"/>
      <c r="AH557" s="302"/>
      <c r="AI557" s="302"/>
      <c r="AJ557" s="302"/>
      <c r="AK557" s="302"/>
      <c r="AL557" s="313" t="s">
        <v>8905</v>
      </c>
      <c r="AM557" s="302"/>
      <c r="AN557" s="313" t="s">
        <v>8907</v>
      </c>
      <c r="AO557" s="302"/>
      <c r="AP557" s="302"/>
      <c r="AQ557" s="302" t="str">
        <f>IFERROR(__xludf.DUMMYFUNCTION("IF(IFERROR(VLOOKUP(A557, IMPORTRANGE(""https://docs.google.com/spreadsheets/d/1eazy315Oas8TkAoTsdzUl6gNf3VsnwZeSo-bRfkZzOs"", ""工作表1!A:B""), 2, FALSE), """") &lt;&gt; """", ""有縮圖"", ""無縮圖"")"),"無縮圖")</f>
        <v>無縮圖</v>
      </c>
      <c r="AR557" s="302"/>
    </row>
    <row r="558" hidden="1">
      <c r="A558" s="301" t="s">
        <v>1458</v>
      </c>
      <c r="B558" s="302"/>
      <c r="C558" s="303" t="s">
        <v>8908</v>
      </c>
      <c r="D558" s="303" t="s">
        <v>2723</v>
      </c>
      <c r="E558" s="304"/>
      <c r="F558" s="305" t="s">
        <v>6893</v>
      </c>
      <c r="G558" s="317" t="s">
        <v>8909</v>
      </c>
      <c r="H558" s="305" t="s">
        <v>17</v>
      </c>
      <c r="I558" s="305" t="s">
        <v>108</v>
      </c>
      <c r="J558" s="301" t="s">
        <v>8911</v>
      </c>
      <c r="K558" s="309"/>
      <c r="L558" s="310" t="b">
        <v>1</v>
      </c>
      <c r="M558" s="311" t="b">
        <v>1</v>
      </c>
      <c r="N558" s="311" t="b">
        <v>1</v>
      </c>
      <c r="O558" s="311" t="b">
        <v>1</v>
      </c>
      <c r="P558" s="302"/>
      <c r="Q558" s="309" t="str">
        <f t="array" ref="Q558">IFERROR(INDEX('印量調查區'!G:G, MATCH(A558, '印量調查區'!A:A, 0)), "")</f>
        <v/>
      </c>
      <c r="R558" s="313" t="s">
        <v>6897</v>
      </c>
      <c r="S558" s="302"/>
      <c r="T558" s="302"/>
      <c r="U558" s="302"/>
      <c r="V558" s="313" t="s">
        <v>6899</v>
      </c>
      <c r="W558" s="302"/>
      <c r="X558" s="313" t="s">
        <v>6905</v>
      </c>
      <c r="Y558" s="313" t="s">
        <v>6908</v>
      </c>
      <c r="Z558" s="302"/>
      <c r="AA558" s="302"/>
      <c r="AB558" s="302"/>
      <c r="AC558" s="302"/>
      <c r="AD558" s="302"/>
      <c r="AE558" s="302"/>
      <c r="AF558" s="302"/>
      <c r="AG558" s="302"/>
      <c r="AH558" s="302"/>
      <c r="AI558" s="302"/>
      <c r="AJ558" s="302"/>
      <c r="AK558" s="302"/>
      <c r="AL558" s="302"/>
      <c r="AM558" s="314" t="s">
        <v>8913</v>
      </c>
      <c r="AN558" s="314" t="s">
        <v>8914</v>
      </c>
      <c r="AO558" s="302"/>
      <c r="AP558" s="302"/>
      <c r="AQ558" s="302" t="str">
        <f>IFERROR(__xludf.DUMMYFUNCTION("IF(IFERROR(VLOOKUP(A558, IMPORTRANGE(""https://docs.google.com/spreadsheets/d/1eazy315Oas8TkAoTsdzUl6gNf3VsnwZeSo-bRfkZzOs"", ""工作表1!A:B""), 2, FALSE), """") &lt;&gt; """", ""有縮圖"", ""無縮圖"")"),"無縮圖")</f>
        <v>無縮圖</v>
      </c>
      <c r="AR558" s="302"/>
    </row>
    <row r="559">
      <c r="A559" s="301" t="s">
        <v>1374</v>
      </c>
      <c r="B559" s="301" t="s">
        <v>5842</v>
      </c>
      <c r="C559" s="303" t="s">
        <v>2724</v>
      </c>
      <c r="D559" s="303" t="s">
        <v>2737</v>
      </c>
      <c r="E559" s="304"/>
      <c r="F559" s="305" t="s">
        <v>5843</v>
      </c>
      <c r="G559" s="110" t="s">
        <v>8917</v>
      </c>
      <c r="H559" s="305" t="s">
        <v>35</v>
      </c>
      <c r="I559" s="305" t="s">
        <v>367</v>
      </c>
      <c r="J559" s="301" t="s">
        <v>8918</v>
      </c>
      <c r="K559" s="309"/>
      <c r="L559" s="310" t="b">
        <v>1</v>
      </c>
      <c r="M559" s="311" t="b">
        <v>1</v>
      </c>
      <c r="N559" s="311" t="b">
        <v>1</v>
      </c>
      <c r="O559" s="311" t="b">
        <v>1</v>
      </c>
      <c r="P559" s="302"/>
      <c r="Q559" s="309" t="str">
        <f t="array" ref="Q559">IFERROR(INDEX('印量調查區'!G:G, MATCH(A559, '印量調查區'!A:A, 0)), "")</f>
        <v/>
      </c>
      <c r="R559" s="313" t="s">
        <v>5846</v>
      </c>
      <c r="S559" s="302"/>
      <c r="T559" s="302"/>
      <c r="U559" s="302"/>
      <c r="V559" s="313" t="s">
        <v>5848</v>
      </c>
      <c r="W559" s="302"/>
      <c r="X559" s="313" t="s">
        <v>5848</v>
      </c>
      <c r="Y559" s="313" t="s">
        <v>5850</v>
      </c>
      <c r="Z559" s="313" t="s">
        <v>5851</v>
      </c>
      <c r="AA559" s="302"/>
      <c r="AB559" s="302"/>
      <c r="AC559" s="302"/>
      <c r="AD559" s="302"/>
      <c r="AE559" s="302"/>
      <c r="AF559" s="302"/>
      <c r="AG559" s="302"/>
      <c r="AH559" s="313" t="s">
        <v>5853</v>
      </c>
      <c r="AI559" s="302"/>
      <c r="AJ559" s="302"/>
      <c r="AK559" s="313" t="s">
        <v>5856</v>
      </c>
      <c r="AL559" s="302"/>
      <c r="AM559" s="314" t="s">
        <v>8920</v>
      </c>
      <c r="AN559" s="314" t="s">
        <v>8922</v>
      </c>
      <c r="AO559" s="302"/>
      <c r="AP559" s="302"/>
      <c r="AQ559" s="302" t="str">
        <f>IFERROR(__xludf.DUMMYFUNCTION("IF(IFERROR(VLOOKUP(A559, IMPORTRANGE(""https://docs.google.com/spreadsheets/d/1eazy315Oas8TkAoTsdzUl6gNf3VsnwZeSo-bRfkZzOs"", ""工作表1!A:B""), 2, FALSE), """") &lt;&gt; """", ""有縮圖"", ""無縮圖"")"),"無縮圖")</f>
        <v>無縮圖</v>
      </c>
      <c r="AR559" s="302"/>
    </row>
    <row r="560" hidden="1">
      <c r="A560" s="301" t="s">
        <v>1496</v>
      </c>
      <c r="B560" s="302"/>
      <c r="C560" s="303" t="s">
        <v>3358</v>
      </c>
      <c r="D560" s="303" t="s">
        <v>3358</v>
      </c>
      <c r="E560" s="304"/>
      <c r="F560" s="305" t="s">
        <v>7328</v>
      </c>
      <c r="G560" s="317" t="s">
        <v>8923</v>
      </c>
      <c r="H560" s="302"/>
      <c r="I560" s="305" t="s">
        <v>108</v>
      </c>
      <c r="J560" s="301" t="s">
        <v>8924</v>
      </c>
      <c r="K560" s="309"/>
      <c r="L560" s="310" t="b">
        <v>1</v>
      </c>
      <c r="M560" s="311" t="b">
        <v>1</v>
      </c>
      <c r="N560" s="316" t="b">
        <v>0</v>
      </c>
      <c r="O560" s="311" t="b">
        <v>1</v>
      </c>
      <c r="P560" s="302"/>
      <c r="Q560" s="309" t="str">
        <f t="array" ref="Q560">IFERROR(INDEX('印量調查區'!G:G, MATCH(A560, '印量調查區'!A:A, 0)), "")</f>
        <v/>
      </c>
      <c r="R560" s="313" t="s">
        <v>7332</v>
      </c>
      <c r="S560" s="302"/>
      <c r="T560" s="302"/>
      <c r="U560" s="302"/>
      <c r="V560" s="313" t="s">
        <v>7334</v>
      </c>
      <c r="W560" s="302"/>
      <c r="X560" s="302"/>
      <c r="Y560" s="302"/>
      <c r="Z560" s="302"/>
      <c r="AA560" s="302"/>
      <c r="AB560" s="302"/>
      <c r="AC560" s="302"/>
      <c r="AD560" s="302"/>
      <c r="AE560" s="302"/>
      <c r="AF560" s="302"/>
      <c r="AG560" s="302"/>
      <c r="AH560" s="302"/>
      <c r="AI560" s="302"/>
      <c r="AJ560" s="302"/>
      <c r="AK560" s="302"/>
      <c r="AL560" s="302"/>
      <c r="AM560" s="302"/>
      <c r="AN560" s="314" t="s">
        <v>8927</v>
      </c>
      <c r="AO560" s="302"/>
      <c r="AP560" s="302"/>
      <c r="AQ560" s="302" t="str">
        <f>IFERROR(__xludf.DUMMYFUNCTION("IF(IFERROR(VLOOKUP(A560, IMPORTRANGE(""https://docs.google.com/spreadsheets/d/1eazy315Oas8TkAoTsdzUl6gNf3VsnwZeSo-bRfkZzOs"", ""工作表1!A:B""), 2, FALSE), """") &lt;&gt; """", ""有縮圖"", ""無縮圖"")"),"無縮圖")</f>
        <v>無縮圖</v>
      </c>
      <c r="AR560" s="302"/>
    </row>
    <row r="561" hidden="1">
      <c r="A561" s="301" t="s">
        <v>1182</v>
      </c>
      <c r="B561" s="304" t="s">
        <v>3505</v>
      </c>
      <c r="C561" s="303" t="s">
        <v>8929</v>
      </c>
      <c r="D561" s="304"/>
      <c r="E561" s="303" t="s">
        <v>8930</v>
      </c>
      <c r="F561" s="305" t="s">
        <v>3507</v>
      </c>
      <c r="G561" s="317" t="s">
        <v>8931</v>
      </c>
      <c r="H561" s="305" t="s">
        <v>34</v>
      </c>
      <c r="I561" s="305" t="s">
        <v>3325</v>
      </c>
      <c r="J561" s="301" t="s">
        <v>8932</v>
      </c>
      <c r="K561" s="309"/>
      <c r="L561" s="310" t="b">
        <v>1</v>
      </c>
      <c r="M561" s="311" t="b">
        <v>1</v>
      </c>
      <c r="N561" s="311" t="b">
        <v>0</v>
      </c>
      <c r="O561" s="311" t="b">
        <v>1</v>
      </c>
      <c r="P561" s="302"/>
      <c r="Q561" s="309" t="str">
        <f t="array" ref="Q561">IFERROR(INDEX('印量調查區'!G:G, MATCH(A561, '印量調查區'!A:A, 0)), "")</f>
        <v/>
      </c>
      <c r="R561" s="313" t="s">
        <v>3510</v>
      </c>
      <c r="S561" s="302"/>
      <c r="T561" s="302"/>
      <c r="U561" s="302"/>
      <c r="V561" s="302"/>
      <c r="W561" s="302"/>
      <c r="X561" s="313" t="s">
        <v>3514</v>
      </c>
      <c r="Y561" s="302"/>
      <c r="Z561" s="302"/>
      <c r="AA561" s="302"/>
      <c r="AB561" s="302"/>
      <c r="AC561" s="302"/>
      <c r="AD561" s="302"/>
      <c r="AE561" s="302"/>
      <c r="AF561" s="302"/>
      <c r="AG561" s="302"/>
      <c r="AH561" s="302"/>
      <c r="AI561" s="302"/>
      <c r="AJ561" s="302"/>
      <c r="AK561" s="302"/>
      <c r="AL561" s="302"/>
      <c r="AM561" s="314" t="s">
        <v>8933</v>
      </c>
      <c r="AN561" s="314" t="s">
        <v>8934</v>
      </c>
      <c r="AO561" s="302"/>
      <c r="AP561" s="302"/>
      <c r="AQ561" s="302" t="str">
        <f>IFERROR(__xludf.DUMMYFUNCTION("IF(IFERROR(VLOOKUP(A561, IMPORTRANGE(""https://docs.google.com/spreadsheets/d/1eazy315Oas8TkAoTsdzUl6gNf3VsnwZeSo-bRfkZzOs"", ""工作表1!A:B""), 2, FALSE), """") &lt;&gt; """", ""有縮圖"", ""無縮圖"")"),"有縮圖")</f>
        <v>有縮圖</v>
      </c>
      <c r="AR561" s="314" t="s">
        <v>8934</v>
      </c>
    </row>
    <row r="562" hidden="1">
      <c r="A562" s="301" t="s">
        <v>801</v>
      </c>
      <c r="B562" s="301" t="s">
        <v>8935</v>
      </c>
      <c r="C562" s="303" t="s">
        <v>3474</v>
      </c>
      <c r="D562" s="303" t="s">
        <v>8936</v>
      </c>
      <c r="E562" s="303" t="s">
        <v>1835</v>
      </c>
      <c r="F562" s="305" t="s">
        <v>144</v>
      </c>
      <c r="G562" s="110" t="s">
        <v>8937</v>
      </c>
      <c r="H562" s="305" t="s">
        <v>34</v>
      </c>
      <c r="I562" s="305" t="s">
        <v>108</v>
      </c>
      <c r="J562" s="301" t="s">
        <v>8938</v>
      </c>
      <c r="K562" s="309"/>
      <c r="L562" s="310" t="b">
        <v>1</v>
      </c>
      <c r="M562" s="311" t="b">
        <v>1</v>
      </c>
      <c r="N562" s="311" t="b">
        <v>0</v>
      </c>
      <c r="O562" s="311" t="b">
        <v>1</v>
      </c>
      <c r="P562" s="302"/>
      <c r="Q562" s="309" t="str">
        <f t="array" ref="Q562">IFERROR(INDEX('印量調查區'!G:G, MATCH(A562, '印量調查區'!A:A, 0)), "")</f>
        <v/>
      </c>
      <c r="R562" s="314" t="s">
        <v>8939</v>
      </c>
      <c r="S562" s="302"/>
      <c r="T562" s="302"/>
      <c r="U562" s="302"/>
      <c r="V562" s="314" t="s">
        <v>8941</v>
      </c>
      <c r="W562" s="302"/>
      <c r="X562" s="302"/>
      <c r="Y562" s="314" t="s">
        <v>8942</v>
      </c>
      <c r="Z562" s="302"/>
      <c r="AA562" s="302"/>
      <c r="AB562" s="302"/>
      <c r="AC562" s="302"/>
      <c r="AD562" s="302"/>
      <c r="AE562" s="302"/>
      <c r="AF562" s="302"/>
      <c r="AG562" s="302"/>
      <c r="AH562" s="302"/>
      <c r="AI562" s="302"/>
      <c r="AJ562" s="302"/>
      <c r="AK562" s="302"/>
      <c r="AL562" s="302"/>
      <c r="AM562" s="314" t="s">
        <v>8943</v>
      </c>
      <c r="AN562" s="314" t="s">
        <v>8944</v>
      </c>
      <c r="AO562" s="302"/>
      <c r="AP562" s="302"/>
      <c r="AQ562" s="302" t="str">
        <f>IFERROR(__xludf.DUMMYFUNCTION("IF(IFERROR(VLOOKUP(A562, IMPORTRANGE(""https://docs.google.com/spreadsheets/d/1eazy315Oas8TkAoTsdzUl6gNf3VsnwZeSo-bRfkZzOs"", ""工作表1!A:B""), 2, FALSE), """") &lt;&gt; """", ""有縮圖"", ""無縮圖"")"),"有縮圖")</f>
        <v>有縮圖</v>
      </c>
      <c r="AR562" s="302"/>
    </row>
    <row r="563" hidden="1">
      <c r="A563" s="301" t="s">
        <v>1379</v>
      </c>
      <c r="B563" s="302"/>
      <c r="C563" s="303" t="s">
        <v>2503</v>
      </c>
      <c r="D563" s="303" t="s">
        <v>2503</v>
      </c>
      <c r="E563" s="304"/>
      <c r="F563" s="305" t="s">
        <v>229</v>
      </c>
      <c r="G563" s="110" t="s">
        <v>8945</v>
      </c>
      <c r="H563" s="305" t="s">
        <v>34</v>
      </c>
      <c r="I563" s="305" t="s">
        <v>367</v>
      </c>
      <c r="J563" s="301" t="s">
        <v>8946</v>
      </c>
      <c r="K563" s="323" t="s">
        <v>8947</v>
      </c>
      <c r="L563" s="310" t="b">
        <v>1</v>
      </c>
      <c r="M563" s="311" t="b">
        <v>1</v>
      </c>
      <c r="N563" s="316" t="b">
        <v>0</v>
      </c>
      <c r="O563" s="311" t="b">
        <v>0</v>
      </c>
      <c r="P563" s="302"/>
      <c r="Q563" s="309" t="str">
        <f t="array" ref="Q563">IFERROR(INDEX('印量調查區'!G:G, MATCH(A563, '印量調查區'!A:A, 0)), "")</f>
        <v/>
      </c>
      <c r="R563" s="313" t="s">
        <v>5938</v>
      </c>
      <c r="S563" s="302"/>
      <c r="T563" s="302"/>
      <c r="U563" s="302"/>
      <c r="V563" s="302"/>
      <c r="W563" s="302"/>
      <c r="X563" s="313" t="s">
        <v>5942</v>
      </c>
      <c r="Y563" s="302"/>
      <c r="Z563" s="302"/>
      <c r="AA563" s="302"/>
      <c r="AB563" s="302"/>
      <c r="AC563" s="302"/>
      <c r="AD563" s="302"/>
      <c r="AE563" s="302"/>
      <c r="AF563" s="302"/>
      <c r="AG563" s="302"/>
      <c r="AH563" s="302"/>
      <c r="AI563" s="302"/>
      <c r="AJ563" s="302"/>
      <c r="AK563" s="302"/>
      <c r="AL563" s="302"/>
      <c r="AM563" s="302"/>
      <c r="AN563" s="314" t="s">
        <v>8950</v>
      </c>
      <c r="AO563" s="302"/>
      <c r="AP563" s="302"/>
      <c r="AQ563" s="302" t="str">
        <f>IFERROR(__xludf.DUMMYFUNCTION("IF(IFERROR(VLOOKUP(A563, IMPORTRANGE(""https://docs.google.com/spreadsheets/d/1eazy315Oas8TkAoTsdzUl6gNf3VsnwZeSo-bRfkZzOs"", ""工作表1!A:B""), 2, FALSE), """") &lt;&gt; """", ""有縮圖"", ""無縮圖"")"),"無縮圖")</f>
        <v>無縮圖</v>
      </c>
      <c r="AR563" s="302"/>
    </row>
    <row r="564" hidden="1">
      <c r="A564" s="301" t="s">
        <v>152</v>
      </c>
      <c r="B564" s="301" t="s">
        <v>153</v>
      </c>
      <c r="C564" s="303" t="s">
        <v>2502</v>
      </c>
      <c r="D564" s="303" t="s">
        <v>2502</v>
      </c>
      <c r="E564" s="304"/>
      <c r="F564" s="305" t="s">
        <v>144</v>
      </c>
      <c r="G564" s="110" t="s">
        <v>8945</v>
      </c>
      <c r="H564" s="305" t="s">
        <v>34</v>
      </c>
      <c r="I564" s="305" t="s">
        <v>108</v>
      </c>
      <c r="J564" s="301" t="s">
        <v>8946</v>
      </c>
      <c r="K564" s="309"/>
      <c r="L564" s="310" t="b">
        <v>1</v>
      </c>
      <c r="M564" s="311" t="b">
        <v>1</v>
      </c>
      <c r="N564" s="316" t="b">
        <v>1</v>
      </c>
      <c r="O564" s="311" t="b">
        <v>1</v>
      </c>
      <c r="P564" s="302"/>
      <c r="Q564" s="309" t="str">
        <f t="array" ref="Q564">IFERROR(INDEX('印量調查區'!G:G, MATCH(A564, '印量調查區'!A:A, 0)), "")</f>
        <v/>
      </c>
      <c r="R564" s="302"/>
      <c r="S564" s="302"/>
      <c r="T564" s="302"/>
      <c r="U564" s="302"/>
      <c r="V564" s="313" t="s">
        <v>156</v>
      </c>
      <c r="W564" s="302"/>
      <c r="X564" s="302"/>
      <c r="Y564" s="313" t="s">
        <v>157</v>
      </c>
      <c r="Z564" s="302"/>
      <c r="AA564" s="302"/>
      <c r="AB564" s="302"/>
      <c r="AC564" s="302"/>
      <c r="AD564" s="302"/>
      <c r="AE564" s="302"/>
      <c r="AF564" s="302"/>
      <c r="AG564" s="302"/>
      <c r="AH564" s="302"/>
      <c r="AI564" s="302"/>
      <c r="AJ564" s="302"/>
      <c r="AK564" s="302"/>
      <c r="AL564" s="302"/>
      <c r="AM564" s="302"/>
      <c r="AN564" s="314" t="s">
        <v>8951</v>
      </c>
      <c r="AO564" s="302"/>
      <c r="AP564" s="302"/>
      <c r="AQ564" s="302" t="str">
        <f>IFERROR(__xludf.DUMMYFUNCTION("IF(IFERROR(VLOOKUP(A564, IMPORTRANGE(""https://docs.google.com/spreadsheets/d/1eazy315Oas8TkAoTsdzUl6gNf3VsnwZeSo-bRfkZzOs"", ""工作表1!A:B""), 2, FALSE), """") &lt;&gt; """", ""有縮圖"", ""無縮圖"")"),"無縮圖")</f>
        <v>無縮圖</v>
      </c>
      <c r="AR564" s="302"/>
    </row>
    <row r="565" hidden="1">
      <c r="A565" s="301" t="s">
        <v>8952</v>
      </c>
      <c r="B565" s="301" t="s">
        <v>8953</v>
      </c>
      <c r="C565" s="303" t="s">
        <v>3368</v>
      </c>
      <c r="D565" s="303" t="s">
        <v>3368</v>
      </c>
      <c r="E565" s="304"/>
      <c r="F565" s="305" t="s">
        <v>144</v>
      </c>
      <c r="G565" s="110" t="s">
        <v>8945</v>
      </c>
      <c r="H565" s="305" t="s">
        <v>34</v>
      </c>
      <c r="I565" s="305" t="s">
        <v>108</v>
      </c>
      <c r="J565" s="301" t="s">
        <v>8954</v>
      </c>
      <c r="K565" s="309"/>
      <c r="L565" s="310" t="b">
        <v>1</v>
      </c>
      <c r="M565" s="311" t="b">
        <v>1</v>
      </c>
      <c r="N565" s="316" t="b">
        <v>0</v>
      </c>
      <c r="O565" s="311" t="b">
        <v>1</v>
      </c>
      <c r="P565" s="313" t="s">
        <v>410</v>
      </c>
      <c r="Q565" s="309" t="str">
        <f t="array" ref="Q565">IFERROR(INDEX('印量調查區'!G:G, MATCH(A565, '印量調查區'!A:A, 0)), "")</f>
        <v/>
      </c>
      <c r="R565" s="302"/>
      <c r="S565" s="302"/>
      <c r="T565" s="302"/>
      <c r="U565" s="302"/>
      <c r="V565" s="314" t="s">
        <v>8955</v>
      </c>
      <c r="W565" s="302"/>
      <c r="X565" s="302"/>
      <c r="Y565" s="302"/>
      <c r="Z565" s="302"/>
      <c r="AA565" s="302"/>
      <c r="AB565" s="302"/>
      <c r="AC565" s="302"/>
      <c r="AD565" s="314" t="s">
        <v>8956</v>
      </c>
      <c r="AE565" s="314" t="s">
        <v>8957</v>
      </c>
      <c r="AF565" s="314" t="s">
        <v>8959</v>
      </c>
      <c r="AG565" s="302"/>
      <c r="AH565" s="302"/>
      <c r="AI565" s="302"/>
      <c r="AJ565" s="302"/>
      <c r="AK565" s="314" t="s">
        <v>8960</v>
      </c>
      <c r="AL565" s="302"/>
      <c r="AM565" s="302"/>
      <c r="AN565" s="314" t="s">
        <v>8962</v>
      </c>
      <c r="AO565" s="302"/>
      <c r="AP565" s="302"/>
      <c r="AQ565" s="302" t="str">
        <f>IFERROR(__xludf.DUMMYFUNCTION("IF(IFERROR(VLOOKUP(A565, IMPORTRANGE(""https://docs.google.com/spreadsheets/d/1eazy315Oas8TkAoTsdzUl6gNf3VsnwZeSo-bRfkZzOs"", ""工作表1!A:B""), 2, FALSE), """") &lt;&gt; """", ""有縮圖"", ""無縮圖"")"),"無縮圖")</f>
        <v>無縮圖</v>
      </c>
      <c r="AR565" s="302"/>
    </row>
    <row r="566" hidden="1">
      <c r="A566" s="301" t="s">
        <v>1615</v>
      </c>
      <c r="B566" s="302"/>
      <c r="C566" s="304"/>
      <c r="D566" s="303" t="s">
        <v>3194</v>
      </c>
      <c r="E566" s="303" t="s">
        <v>3194</v>
      </c>
      <c r="F566" s="305" t="s">
        <v>144</v>
      </c>
      <c r="G566" s="317" t="s">
        <v>8945</v>
      </c>
      <c r="H566" s="302"/>
      <c r="I566" s="305" t="s">
        <v>108</v>
      </c>
      <c r="J566" s="302"/>
      <c r="K566" s="309"/>
      <c r="L566" s="310" t="b">
        <v>1</v>
      </c>
      <c r="M566" s="311" t="b">
        <v>1</v>
      </c>
      <c r="N566" s="316" t="b">
        <v>0</v>
      </c>
      <c r="O566" s="316" t="b">
        <v>1</v>
      </c>
      <c r="P566" s="302"/>
      <c r="Q566" s="309" t="str">
        <f t="array" ref="Q566">IFERROR(INDEX('印量調查區'!G:G, MATCH(A566, '印量調查區'!A:A, 0)), "")</f>
        <v/>
      </c>
      <c r="R566" s="313" t="s">
        <v>3495</v>
      </c>
      <c r="S566" s="302"/>
      <c r="T566" s="302"/>
      <c r="U566" s="302"/>
      <c r="V566" s="313" t="s">
        <v>8493</v>
      </c>
      <c r="W566" s="302"/>
      <c r="X566" s="313" t="s">
        <v>8495</v>
      </c>
      <c r="Y566" s="313" t="s">
        <v>8496</v>
      </c>
      <c r="Z566" s="302"/>
      <c r="AA566" s="302"/>
      <c r="AB566" s="302"/>
      <c r="AC566" s="302"/>
      <c r="AD566" s="302"/>
      <c r="AE566" s="302"/>
      <c r="AF566" s="302"/>
      <c r="AG566" s="302"/>
      <c r="AH566" s="302"/>
      <c r="AI566" s="302"/>
      <c r="AJ566" s="302"/>
      <c r="AK566" s="302"/>
      <c r="AL566" s="302"/>
      <c r="AM566" s="302"/>
      <c r="AN566" s="302"/>
      <c r="AO566" s="302"/>
      <c r="AP566" s="302"/>
      <c r="AQ566" s="302" t="str">
        <f>IFERROR(__xludf.DUMMYFUNCTION("IF(IFERROR(VLOOKUP(A566, IMPORTRANGE(""https://docs.google.com/spreadsheets/d/1eazy315Oas8TkAoTsdzUl6gNf3VsnwZeSo-bRfkZzOs"", ""工作表1!A:B""), 2, FALSE), """") &lt;&gt; """", ""有縮圖"", ""無縮圖"")"),"有縮圖")</f>
        <v>有縮圖</v>
      </c>
      <c r="AR566" s="302"/>
    </row>
    <row r="567" hidden="1">
      <c r="A567" s="301" t="s">
        <v>572</v>
      </c>
      <c r="B567" s="301" t="s">
        <v>572</v>
      </c>
      <c r="C567" s="303" t="s">
        <v>8966</v>
      </c>
      <c r="D567" s="303" t="s">
        <v>8966</v>
      </c>
      <c r="E567" s="303" t="s">
        <v>8966</v>
      </c>
      <c r="F567" s="305" t="s">
        <v>144</v>
      </c>
      <c r="G567" s="110" t="s">
        <v>8945</v>
      </c>
      <c r="H567" s="305" t="s">
        <v>47</v>
      </c>
      <c r="I567" s="305" t="s">
        <v>108</v>
      </c>
      <c r="J567" s="301" t="s">
        <v>8967</v>
      </c>
      <c r="K567" s="309"/>
      <c r="L567" s="310" t="b">
        <v>1</v>
      </c>
      <c r="M567" s="311" t="b">
        <v>1</v>
      </c>
      <c r="N567" s="311" t="b">
        <v>1</v>
      </c>
      <c r="O567" s="311" t="b">
        <v>1</v>
      </c>
      <c r="P567" s="302"/>
      <c r="Q567" s="309" t="str">
        <f t="array" ref="Q567">IFERROR(INDEX('印量調查區'!G:G, MATCH(A567, '印量調查區'!A:A, 0)), "")</f>
        <v/>
      </c>
      <c r="R567" s="313" t="s">
        <v>8970</v>
      </c>
      <c r="S567" s="302"/>
      <c r="T567" s="302"/>
      <c r="U567" s="302"/>
      <c r="V567" s="313" t="s">
        <v>8971</v>
      </c>
      <c r="W567" s="302"/>
      <c r="X567" s="313" t="s">
        <v>8972</v>
      </c>
      <c r="Y567" s="313" t="s">
        <v>8973</v>
      </c>
      <c r="Z567" s="302"/>
      <c r="AA567" s="302"/>
      <c r="AB567" s="302"/>
      <c r="AC567" s="302"/>
      <c r="AD567" s="313" t="s">
        <v>8975</v>
      </c>
      <c r="AE567" s="313" t="s">
        <v>8976</v>
      </c>
      <c r="AF567" s="302"/>
      <c r="AG567" s="302"/>
      <c r="AH567" s="302"/>
      <c r="AI567" s="313" t="s">
        <v>8977</v>
      </c>
      <c r="AJ567" s="302"/>
      <c r="AK567" s="302"/>
      <c r="AL567" s="313" t="s">
        <v>8978</v>
      </c>
      <c r="AM567" s="314" t="s">
        <v>8979</v>
      </c>
      <c r="AN567" s="314" t="s">
        <v>8981</v>
      </c>
      <c r="AO567" s="302"/>
      <c r="AP567" s="302"/>
      <c r="AQ567" s="302" t="str">
        <f>IFERROR(__xludf.DUMMYFUNCTION("IF(IFERROR(VLOOKUP(A567, IMPORTRANGE(""https://docs.google.com/spreadsheets/d/1eazy315Oas8TkAoTsdzUl6gNf3VsnwZeSo-bRfkZzOs"", ""工作表1!A:B""), 2, FALSE), """") &lt;&gt; """", ""有縮圖"", ""無縮圖"")"),"有縮圖")</f>
        <v>有縮圖</v>
      </c>
      <c r="AR567" s="302"/>
    </row>
    <row r="568" hidden="1">
      <c r="A568" s="301" t="s">
        <v>715</v>
      </c>
      <c r="B568" s="301" t="s">
        <v>8983</v>
      </c>
      <c r="C568" s="303" t="s">
        <v>8984</v>
      </c>
      <c r="D568" s="304"/>
      <c r="E568" s="303" t="s">
        <v>8985</v>
      </c>
      <c r="F568" s="305" t="s">
        <v>144</v>
      </c>
      <c r="G568" s="110" t="s">
        <v>8945</v>
      </c>
      <c r="H568" s="305" t="s">
        <v>34</v>
      </c>
      <c r="I568" s="305" t="s">
        <v>108</v>
      </c>
      <c r="J568" s="301" t="s">
        <v>8986</v>
      </c>
      <c r="K568" s="309"/>
      <c r="L568" s="310" t="b">
        <v>1</v>
      </c>
      <c r="M568" s="311" t="b">
        <v>1</v>
      </c>
      <c r="N568" s="316" t="b">
        <v>0</v>
      </c>
      <c r="O568" s="311" t="b">
        <v>1</v>
      </c>
      <c r="P568" s="302"/>
      <c r="Q568" s="309" t="str">
        <f t="array" ref="Q568">IFERROR(INDEX('印量調查區'!G:G, MATCH(A568, '印量調查區'!A:A, 0)), "")</f>
        <v/>
      </c>
      <c r="R568" s="313" t="s">
        <v>8987</v>
      </c>
      <c r="S568" s="302"/>
      <c r="T568" s="302"/>
      <c r="U568" s="302"/>
      <c r="V568" s="313" t="s">
        <v>8988</v>
      </c>
      <c r="W568" s="302"/>
      <c r="X568" s="313" t="s">
        <v>8989</v>
      </c>
      <c r="Y568" s="313" t="s">
        <v>8990</v>
      </c>
      <c r="Z568" s="302"/>
      <c r="AA568" s="302"/>
      <c r="AB568" s="302"/>
      <c r="AC568" s="302"/>
      <c r="AD568" s="302"/>
      <c r="AE568" s="302"/>
      <c r="AF568" s="302"/>
      <c r="AG568" s="302"/>
      <c r="AH568" s="302"/>
      <c r="AI568" s="313" t="s">
        <v>4617</v>
      </c>
      <c r="AJ568" s="302"/>
      <c r="AK568" s="302"/>
      <c r="AL568" s="302"/>
      <c r="AM568" s="302"/>
      <c r="AN568" s="314" t="s">
        <v>8992</v>
      </c>
      <c r="AO568" s="302"/>
      <c r="AP568" s="302"/>
      <c r="AQ568" s="302" t="str">
        <f>IFERROR(__xludf.DUMMYFUNCTION("IF(IFERROR(VLOOKUP(A568, IMPORTRANGE(""https://docs.google.com/spreadsheets/d/1eazy315Oas8TkAoTsdzUl6gNf3VsnwZeSo-bRfkZzOs"", ""工作表1!A:B""), 2, FALSE), """") &lt;&gt; """", ""有縮圖"", ""無縮圖"")"),"有縮圖")</f>
        <v>有縮圖</v>
      </c>
      <c r="AR568" s="302"/>
    </row>
    <row r="569">
      <c r="A569" s="301" t="s">
        <v>8995</v>
      </c>
      <c r="B569" s="301" t="s">
        <v>8996</v>
      </c>
      <c r="C569" s="304"/>
      <c r="D569" s="304"/>
      <c r="E569" s="304" t="s">
        <v>8997</v>
      </c>
      <c r="F569" s="305" t="s">
        <v>144</v>
      </c>
      <c r="G569" s="301" t="s">
        <v>8945</v>
      </c>
      <c r="H569" s="305" t="s">
        <v>35</v>
      </c>
      <c r="I569" s="305" t="s">
        <v>108</v>
      </c>
      <c r="J569" s="301" t="s">
        <v>8998</v>
      </c>
      <c r="K569" s="309"/>
      <c r="L569" s="310" t="b">
        <v>1</v>
      </c>
      <c r="M569" s="311" t="b">
        <v>1</v>
      </c>
      <c r="N569" s="316" t="b">
        <v>0</v>
      </c>
      <c r="O569" s="311" t="b">
        <v>1</v>
      </c>
      <c r="P569" s="302"/>
      <c r="Q569" s="309" t="str">
        <f t="array" ref="Q569">IFERROR(INDEX('印量調查區'!G:G, MATCH(A569, '印量調查區'!A:A, 0)), "")</f>
        <v/>
      </c>
      <c r="R569" s="319" t="s">
        <v>9001</v>
      </c>
      <c r="S569" s="304"/>
      <c r="T569" s="304"/>
      <c r="U569" s="304"/>
      <c r="V569" s="319" t="s">
        <v>9003</v>
      </c>
      <c r="W569" s="304"/>
      <c r="X569" s="304"/>
      <c r="Y569" s="319" t="s">
        <v>9005</v>
      </c>
      <c r="Z569" s="319" t="s">
        <v>9006</v>
      </c>
      <c r="AA569" s="304"/>
      <c r="AB569" s="304"/>
      <c r="AC569" s="304"/>
      <c r="AD569" s="304"/>
      <c r="AE569" s="304"/>
      <c r="AF569" s="304"/>
      <c r="AG569" s="304"/>
      <c r="AH569" s="304"/>
      <c r="AI569" s="304"/>
      <c r="AJ569" s="304"/>
      <c r="AK569" s="319" t="s">
        <v>9008</v>
      </c>
      <c r="AL569" s="304"/>
      <c r="AM569" s="302"/>
      <c r="AN569" s="314" t="s">
        <v>9009</v>
      </c>
      <c r="AO569" s="304"/>
      <c r="AP569" s="302"/>
      <c r="AQ569" s="302" t="str">
        <f>IFERROR(__xludf.DUMMYFUNCTION("IF(IFERROR(VLOOKUP(A569, IMPORTRANGE(""https://docs.google.com/spreadsheets/d/1eazy315Oas8TkAoTsdzUl6gNf3VsnwZeSo-bRfkZzOs"", ""工作表1!A:B""), 2, FALSE), """") &lt;&gt; """", ""有縮圖"", ""無縮圖"")"),"無縮圖")</f>
        <v>無縮圖</v>
      </c>
      <c r="AR569" s="302"/>
    </row>
    <row r="570">
      <c r="A570" s="301" t="s">
        <v>9010</v>
      </c>
      <c r="B570" s="302"/>
      <c r="C570" s="304"/>
      <c r="D570" s="304" t="s">
        <v>4854</v>
      </c>
      <c r="E570" s="304" t="s">
        <v>4854</v>
      </c>
      <c r="F570" s="302"/>
      <c r="G570" s="110" t="s">
        <v>8945</v>
      </c>
      <c r="H570" s="305" t="s">
        <v>35</v>
      </c>
      <c r="I570" s="305" t="s">
        <v>108</v>
      </c>
      <c r="J570" s="302"/>
      <c r="K570" s="309"/>
      <c r="L570" s="310" t="b">
        <v>1</v>
      </c>
      <c r="M570" s="311" t="b">
        <v>1</v>
      </c>
      <c r="N570" s="311" t="b">
        <v>0</v>
      </c>
      <c r="O570" s="311" t="b">
        <v>1</v>
      </c>
      <c r="P570" s="302"/>
      <c r="Q570" s="309" t="str">
        <f t="array" ref="Q570">IFERROR(INDEX('印量調查區'!G:G, MATCH(A570, '印量調查區'!A:A, 0)), "")</f>
        <v/>
      </c>
      <c r="R570" s="304"/>
      <c r="S570" s="304"/>
      <c r="T570" s="304"/>
      <c r="U570" s="304"/>
      <c r="V570" s="319" t="s">
        <v>9013</v>
      </c>
      <c r="W570" s="304"/>
      <c r="X570" s="304"/>
      <c r="Y570" s="304"/>
      <c r="Z570" s="304"/>
      <c r="AA570" s="304"/>
      <c r="AB570" s="304"/>
      <c r="AC570" s="304"/>
      <c r="AD570" s="304"/>
      <c r="AE570" s="304"/>
      <c r="AF570" s="304"/>
      <c r="AG570" s="304"/>
      <c r="AH570" s="304"/>
      <c r="AI570" s="304"/>
      <c r="AJ570" s="304"/>
      <c r="AK570" s="304"/>
      <c r="AL570" s="304"/>
      <c r="AM570" s="314" t="s">
        <v>6210</v>
      </c>
      <c r="AN570" s="314" t="s">
        <v>9014</v>
      </c>
      <c r="AO570" s="304"/>
      <c r="AP570" s="302"/>
      <c r="AQ570" s="302" t="str">
        <f>IFERROR(__xludf.DUMMYFUNCTION("IF(IFERROR(VLOOKUP(A570, IMPORTRANGE(""https://docs.google.com/spreadsheets/d/1eazy315Oas8TkAoTsdzUl6gNf3VsnwZeSo-bRfkZzOs"", ""工作表1!A:B""), 2, FALSE), """") &lt;&gt; """", ""有縮圖"", ""無縮圖"")"),"無縮圖")</f>
        <v>無縮圖</v>
      </c>
      <c r="AR570" s="302"/>
    </row>
    <row r="571" hidden="1">
      <c r="A571" s="301" t="s">
        <v>1870</v>
      </c>
      <c r="B571" s="302"/>
      <c r="C571" s="304"/>
      <c r="D571" s="303" t="s">
        <v>2496</v>
      </c>
      <c r="E571" s="303" t="s">
        <v>3197</v>
      </c>
      <c r="F571" s="305" t="s">
        <v>144</v>
      </c>
      <c r="G571" s="317" t="s">
        <v>9015</v>
      </c>
      <c r="H571" s="305" t="s">
        <v>34</v>
      </c>
      <c r="I571" s="305" t="s">
        <v>108</v>
      </c>
      <c r="J571" s="301" t="s">
        <v>9016</v>
      </c>
      <c r="K571" s="309"/>
      <c r="L571" s="310" t="b">
        <v>1</v>
      </c>
      <c r="M571" s="311" t="b">
        <v>1</v>
      </c>
      <c r="N571" s="316" t="b">
        <v>0</v>
      </c>
      <c r="O571" s="311" t="b">
        <v>1</v>
      </c>
      <c r="P571" s="302"/>
      <c r="Q571" s="309" t="str">
        <f t="array" ref="Q571">IFERROR(INDEX('印量調查區'!G:G, MATCH(A571, '印量調查區'!A:A, 0)), "")</f>
        <v/>
      </c>
      <c r="R571" s="302"/>
      <c r="S571" s="302"/>
      <c r="T571" s="302"/>
      <c r="U571" s="302"/>
      <c r="V571" s="313" t="s">
        <v>9018</v>
      </c>
      <c r="W571" s="302"/>
      <c r="X571" s="302"/>
      <c r="Y571" s="302"/>
      <c r="Z571" s="302"/>
      <c r="AA571" s="302"/>
      <c r="AB571" s="302"/>
      <c r="AC571" s="302"/>
      <c r="AD571" s="302"/>
      <c r="AE571" s="302"/>
      <c r="AF571" s="302"/>
      <c r="AG571" s="302"/>
      <c r="AH571" s="302"/>
      <c r="AI571" s="302"/>
      <c r="AJ571" s="302"/>
      <c r="AK571" s="302"/>
      <c r="AL571" s="302"/>
      <c r="AM571" s="302"/>
      <c r="AN571" s="314" t="s">
        <v>9020</v>
      </c>
      <c r="AO571" s="302"/>
      <c r="AP571" s="302"/>
      <c r="AQ571" s="302" t="str">
        <f>IFERROR(__xludf.DUMMYFUNCTION("IF(IFERROR(VLOOKUP(A571, IMPORTRANGE(""https://docs.google.com/spreadsheets/d/1eazy315Oas8TkAoTsdzUl6gNf3VsnwZeSo-bRfkZzOs"", ""工作表1!A:B""), 2, FALSE), """") &lt;&gt; """", ""有縮圖"", ""無縮圖"")"),"無縮圖")</f>
        <v>無縮圖</v>
      </c>
      <c r="AR571" s="302"/>
    </row>
    <row r="572" hidden="1">
      <c r="A572" s="301" t="s">
        <v>9022</v>
      </c>
      <c r="B572" s="302"/>
      <c r="C572" s="304"/>
      <c r="D572" s="303" t="s">
        <v>9023</v>
      </c>
      <c r="E572" s="303" t="s">
        <v>2536</v>
      </c>
      <c r="F572" s="305" t="s">
        <v>2088</v>
      </c>
      <c r="G572" s="110" t="s">
        <v>9024</v>
      </c>
      <c r="H572" s="305" t="s">
        <v>34</v>
      </c>
      <c r="I572" s="305" t="s">
        <v>108</v>
      </c>
      <c r="J572" s="301" t="s">
        <v>9025</v>
      </c>
      <c r="K572" s="309"/>
      <c r="L572" s="310" t="b">
        <v>1</v>
      </c>
      <c r="M572" s="311" t="b">
        <v>1</v>
      </c>
      <c r="N572" s="316" t="b">
        <v>0</v>
      </c>
      <c r="O572" s="311" t="b">
        <v>1</v>
      </c>
      <c r="P572" s="313" t="s">
        <v>410</v>
      </c>
      <c r="Q572" s="309" t="str">
        <f t="array" ref="Q572">IFERROR(INDEX('印量調查區'!G:G, MATCH(A572, '印量調查區'!A:A, 0)), "")</f>
        <v/>
      </c>
      <c r="R572" s="302"/>
      <c r="S572" s="302"/>
      <c r="T572" s="302"/>
      <c r="U572" s="302"/>
      <c r="V572" s="314" t="s">
        <v>9026</v>
      </c>
      <c r="W572" s="302"/>
      <c r="X572" s="302"/>
      <c r="Y572" s="302"/>
      <c r="Z572" s="302"/>
      <c r="AA572" s="314" t="s">
        <v>9028</v>
      </c>
      <c r="AB572" s="302"/>
      <c r="AC572" s="302"/>
      <c r="AD572" s="314" t="s">
        <v>9029</v>
      </c>
      <c r="AE572" s="302"/>
      <c r="AF572" s="302"/>
      <c r="AG572" s="302"/>
      <c r="AH572" s="302"/>
      <c r="AI572" s="302"/>
      <c r="AJ572" s="302"/>
      <c r="AK572" s="302"/>
      <c r="AL572" s="302"/>
      <c r="AM572" s="302"/>
      <c r="AN572" s="314" t="s">
        <v>9031</v>
      </c>
      <c r="AO572" s="302"/>
      <c r="AP572" s="302"/>
      <c r="AQ572" s="302" t="str">
        <f>IFERROR(__xludf.DUMMYFUNCTION("IF(IFERROR(VLOOKUP(A572, IMPORTRANGE(""https://docs.google.com/spreadsheets/d/1eazy315Oas8TkAoTsdzUl6gNf3VsnwZeSo-bRfkZzOs"", ""工作表1!A:B""), 2, FALSE), """") &lt;&gt; """", ""有縮圖"", ""無縮圖"")"),"無縮圖")</f>
        <v>無縮圖</v>
      </c>
      <c r="AR572" s="302"/>
    </row>
    <row r="573" hidden="1">
      <c r="A573" s="301" t="s">
        <v>1421</v>
      </c>
      <c r="B573" s="301" t="s">
        <v>6470</v>
      </c>
      <c r="C573" s="304"/>
      <c r="D573" s="303" t="s">
        <v>2453</v>
      </c>
      <c r="E573" s="303" t="s">
        <v>2453</v>
      </c>
      <c r="F573" s="305" t="s">
        <v>6473</v>
      </c>
      <c r="G573" s="317" t="s">
        <v>9032</v>
      </c>
      <c r="H573" s="305" t="s">
        <v>34</v>
      </c>
      <c r="I573" s="305" t="s">
        <v>108</v>
      </c>
      <c r="J573" s="301" t="s">
        <v>9033</v>
      </c>
      <c r="K573" s="309"/>
      <c r="L573" s="310" t="b">
        <v>1</v>
      </c>
      <c r="M573" s="311" t="b">
        <v>1</v>
      </c>
      <c r="N573" s="316" t="b">
        <v>0</v>
      </c>
      <c r="O573" s="311" t="b">
        <v>1</v>
      </c>
      <c r="P573" s="302"/>
      <c r="Q573" s="309" t="str">
        <f t="array" ref="Q573">IFERROR(INDEX('印量調查區'!G:G, MATCH(A573, '印量調查區'!A:A, 0)), "")</f>
        <v/>
      </c>
      <c r="R573" s="302"/>
      <c r="S573" s="302"/>
      <c r="T573" s="302"/>
      <c r="U573" s="302"/>
      <c r="V573" s="313" t="s">
        <v>6479</v>
      </c>
      <c r="W573" s="302"/>
      <c r="X573" s="302"/>
      <c r="Y573" s="302"/>
      <c r="Z573" s="302"/>
      <c r="AA573" s="302"/>
      <c r="AB573" s="302"/>
      <c r="AC573" s="302"/>
      <c r="AD573" s="313" t="s">
        <v>124</v>
      </c>
      <c r="AE573" s="302"/>
      <c r="AF573" s="302"/>
      <c r="AG573" s="302"/>
      <c r="AH573" s="302"/>
      <c r="AI573" s="302"/>
      <c r="AJ573" s="302"/>
      <c r="AK573" s="314" t="s">
        <v>9035</v>
      </c>
      <c r="AL573" s="302"/>
      <c r="AM573" s="302"/>
      <c r="AN573" s="314" t="s">
        <v>9037</v>
      </c>
      <c r="AO573" s="314" t="s">
        <v>9038</v>
      </c>
      <c r="AP573" s="302"/>
      <c r="AQ573" s="302" t="str">
        <f>IFERROR(__xludf.DUMMYFUNCTION("IF(IFERROR(VLOOKUP(A573, IMPORTRANGE(""https://docs.google.com/spreadsheets/d/1eazy315Oas8TkAoTsdzUl6gNf3VsnwZeSo-bRfkZzOs"", ""工作表1!A:B""), 2, FALSE), """") &lt;&gt; """", ""有縮圖"", ""無縮圖"")"),"無縮圖")</f>
        <v>無縮圖</v>
      </c>
      <c r="AR573" s="302"/>
    </row>
    <row r="574" hidden="1">
      <c r="A574" s="301" t="s">
        <v>1330</v>
      </c>
      <c r="B574" s="302"/>
      <c r="C574" s="303" t="s">
        <v>9040</v>
      </c>
      <c r="D574" s="304"/>
      <c r="E574" s="304"/>
      <c r="F574" s="305" t="s">
        <v>144</v>
      </c>
      <c r="G574" s="110" t="s">
        <v>9042</v>
      </c>
      <c r="H574" s="305" t="s">
        <v>34</v>
      </c>
      <c r="I574" s="305" t="s">
        <v>108</v>
      </c>
      <c r="J574" s="301" t="s">
        <v>9043</v>
      </c>
      <c r="K574" s="309"/>
      <c r="L574" s="310" t="b">
        <v>1</v>
      </c>
      <c r="M574" s="311" t="b">
        <v>1</v>
      </c>
      <c r="N574" s="316" t="b">
        <v>0</v>
      </c>
      <c r="O574" s="311" t="b">
        <v>1</v>
      </c>
      <c r="P574" s="302"/>
      <c r="Q574" s="309" t="str">
        <f t="array" ref="Q574">IFERROR(INDEX('印量調查區'!G:G, MATCH(A574, '印量調查區'!A:A, 0)), "")</f>
        <v/>
      </c>
      <c r="R574" s="313" t="s">
        <v>5342</v>
      </c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  <c r="AC574" s="302"/>
      <c r="AD574" s="302"/>
      <c r="AE574" s="302"/>
      <c r="AF574" s="302"/>
      <c r="AG574" s="302"/>
      <c r="AH574" s="302"/>
      <c r="AI574" s="302"/>
      <c r="AJ574" s="302"/>
      <c r="AK574" s="302"/>
      <c r="AL574" s="302"/>
      <c r="AM574" s="302"/>
      <c r="AN574" s="314" t="s">
        <v>9045</v>
      </c>
      <c r="AO574" s="302"/>
      <c r="AP574" s="302"/>
      <c r="AQ574" s="302" t="str">
        <f>IFERROR(__xludf.DUMMYFUNCTION("IF(IFERROR(VLOOKUP(A574, IMPORTRANGE(""https://docs.google.com/spreadsheets/d/1eazy315Oas8TkAoTsdzUl6gNf3VsnwZeSo-bRfkZzOs"", ""工作表1!A:B""), 2, FALSE), """") &lt;&gt; """", ""有縮圖"", ""無縮圖"")"),"無縮圖")</f>
        <v>無縮圖</v>
      </c>
      <c r="AR574" s="302"/>
    </row>
    <row r="575" hidden="1">
      <c r="A575" s="301" t="s">
        <v>896</v>
      </c>
      <c r="B575" s="302"/>
      <c r="C575" s="304"/>
      <c r="D575" s="304"/>
      <c r="E575" s="303" t="s">
        <v>2445</v>
      </c>
      <c r="F575" s="305" t="s">
        <v>144</v>
      </c>
      <c r="G575" s="317" t="s">
        <v>9046</v>
      </c>
      <c r="H575" s="305" t="s">
        <v>34</v>
      </c>
      <c r="I575" s="305" t="s">
        <v>108</v>
      </c>
      <c r="J575" s="301" t="s">
        <v>9047</v>
      </c>
      <c r="K575" s="309"/>
      <c r="L575" s="310" t="b">
        <v>1</v>
      </c>
      <c r="M575" s="311" t="b">
        <v>1</v>
      </c>
      <c r="N575" s="316" t="b">
        <v>0</v>
      </c>
      <c r="O575" s="311" t="b">
        <v>1</v>
      </c>
      <c r="P575" s="302"/>
      <c r="Q575" s="309" t="str">
        <f t="array" ref="Q575">IFERROR(INDEX('印量調查區'!G:G, MATCH(A575, '印量調查區'!A:A, 0)), "")</f>
        <v/>
      </c>
      <c r="R575" s="313" t="s">
        <v>9049</v>
      </c>
      <c r="S575" s="302"/>
      <c r="T575" s="313" t="s">
        <v>9050</v>
      </c>
      <c r="U575" s="302"/>
      <c r="V575" s="313" t="s">
        <v>9051</v>
      </c>
      <c r="W575" s="302"/>
      <c r="X575" s="302"/>
      <c r="Y575" s="313" t="s">
        <v>9052</v>
      </c>
      <c r="Z575" s="302"/>
      <c r="AA575" s="302"/>
      <c r="AB575" s="302"/>
      <c r="AC575" s="302"/>
      <c r="AD575" s="313" t="s">
        <v>9053</v>
      </c>
      <c r="AE575" s="302"/>
      <c r="AF575" s="302"/>
      <c r="AG575" s="302"/>
      <c r="AH575" s="302"/>
      <c r="AI575" s="313" t="s">
        <v>9054</v>
      </c>
      <c r="AJ575" s="302"/>
      <c r="AK575" s="302"/>
      <c r="AL575" s="313" t="s">
        <v>9056</v>
      </c>
      <c r="AM575" s="302"/>
      <c r="AN575" s="314" t="s">
        <v>9057</v>
      </c>
      <c r="AO575" s="302"/>
      <c r="AP575" s="302"/>
      <c r="AQ575" s="302" t="str">
        <f>IFERROR(__xludf.DUMMYFUNCTION("IF(IFERROR(VLOOKUP(A575, IMPORTRANGE(""https://docs.google.com/spreadsheets/d/1eazy315Oas8TkAoTsdzUl6gNf3VsnwZeSo-bRfkZzOs"", ""工作表1!A:B""), 2, FALSE), """") &lt;&gt; """", ""有縮圖"", ""無縮圖"")"),"無縮圖")</f>
        <v>無縮圖</v>
      </c>
      <c r="AR575" s="302"/>
    </row>
    <row r="576" hidden="1">
      <c r="A576" s="301" t="s">
        <v>1691</v>
      </c>
      <c r="B576" s="302"/>
      <c r="C576" s="304"/>
      <c r="D576" s="303" t="s">
        <v>3174</v>
      </c>
      <c r="E576" s="303" t="s">
        <v>3174</v>
      </c>
      <c r="F576" s="305" t="s">
        <v>4347</v>
      </c>
      <c r="G576" s="110" t="s">
        <v>298</v>
      </c>
      <c r="H576" s="302"/>
      <c r="I576" s="305" t="s">
        <v>108</v>
      </c>
      <c r="J576" s="301" t="s">
        <v>9058</v>
      </c>
      <c r="K576" s="309"/>
      <c r="L576" s="310" t="b">
        <v>1</v>
      </c>
      <c r="M576" s="311" t="b">
        <v>1</v>
      </c>
      <c r="N576" s="316" t="b">
        <v>1</v>
      </c>
      <c r="O576" s="311" t="b">
        <v>1</v>
      </c>
      <c r="P576" s="313" t="s">
        <v>410</v>
      </c>
      <c r="Q576" s="309" t="str">
        <f t="array" ref="Q576">IFERROR(INDEX('印量調查區'!G:G, MATCH(A576, '印量調查區'!A:A, 0)), "")</f>
        <v/>
      </c>
      <c r="R576" s="302"/>
      <c r="S576" s="302"/>
      <c r="T576" s="302"/>
      <c r="U576" s="302"/>
      <c r="V576" s="314" t="s">
        <v>9060</v>
      </c>
      <c r="W576" s="302"/>
      <c r="X576" s="302"/>
      <c r="Y576" s="302"/>
      <c r="Z576" s="302"/>
      <c r="AA576" s="302"/>
      <c r="AB576" s="302"/>
      <c r="AC576" s="302"/>
      <c r="AD576" s="302"/>
      <c r="AE576" s="302"/>
      <c r="AF576" s="302"/>
      <c r="AG576" s="302"/>
      <c r="AH576" s="314" t="s">
        <v>9061</v>
      </c>
      <c r="AI576" s="302"/>
      <c r="AJ576" s="302"/>
      <c r="AK576" s="314" t="s">
        <v>9062</v>
      </c>
      <c r="AL576" s="302"/>
      <c r="AM576" s="302"/>
      <c r="AN576" s="314" t="s">
        <v>9064</v>
      </c>
      <c r="AO576" s="302"/>
      <c r="AP576" s="302"/>
      <c r="AQ576" s="302" t="str">
        <f>IFERROR(__xludf.DUMMYFUNCTION("IF(IFERROR(VLOOKUP(A576, IMPORTRANGE(""https://docs.google.com/spreadsheets/d/1eazy315Oas8TkAoTsdzUl6gNf3VsnwZeSo-bRfkZzOs"", ""工作表1!A:B""), 2, FALSE), """") &lt;&gt; """", ""有縮圖"", ""無縮圖"")"),"無縮圖")</f>
        <v>無縮圖</v>
      </c>
      <c r="AR576" s="302"/>
    </row>
    <row r="577" hidden="1">
      <c r="A577" s="301" t="s">
        <v>1294</v>
      </c>
      <c r="B577" s="302"/>
      <c r="C577" s="303" t="s">
        <v>2279</v>
      </c>
      <c r="D577" s="303" t="s">
        <v>2279</v>
      </c>
      <c r="E577" s="304"/>
      <c r="F577" s="305" t="s">
        <v>234</v>
      </c>
      <c r="G577" s="110" t="s">
        <v>298</v>
      </c>
      <c r="H577" s="305" t="s">
        <v>34</v>
      </c>
      <c r="I577" s="305" t="s">
        <v>3325</v>
      </c>
      <c r="J577" s="304" t="s">
        <v>9065</v>
      </c>
      <c r="K577" s="309"/>
      <c r="L577" s="310" t="b">
        <v>1</v>
      </c>
      <c r="M577" s="311" t="b">
        <v>1</v>
      </c>
      <c r="N577" s="316" t="b">
        <v>0</v>
      </c>
      <c r="O577" s="311" t="b">
        <v>1</v>
      </c>
      <c r="P577" s="313" t="s">
        <v>410</v>
      </c>
      <c r="Q577" s="309" t="str">
        <f t="array" ref="Q577">IFERROR(INDEX('印量調查區'!G:G, MATCH(A577, '印量調查區'!A:A, 0)), "")</f>
        <v/>
      </c>
      <c r="R577" s="314" t="s">
        <v>9066</v>
      </c>
      <c r="S577" s="302"/>
      <c r="T577" s="302"/>
      <c r="U577" s="302"/>
      <c r="V577" s="314" t="s">
        <v>4961</v>
      </c>
      <c r="W577" s="302"/>
      <c r="X577" s="302"/>
      <c r="Y577" s="302"/>
      <c r="Z577" s="302"/>
      <c r="AA577" s="302"/>
      <c r="AB577" s="302"/>
      <c r="AC577" s="302"/>
      <c r="AD577" s="314" t="s">
        <v>9067</v>
      </c>
      <c r="AE577" s="314" t="s">
        <v>9068</v>
      </c>
      <c r="AF577" s="302"/>
      <c r="AG577" s="302"/>
      <c r="AH577" s="314" t="s">
        <v>4965</v>
      </c>
      <c r="AI577" s="302"/>
      <c r="AJ577" s="314" t="s">
        <v>9070</v>
      </c>
      <c r="AK577" s="302"/>
      <c r="AL577" s="302"/>
      <c r="AM577" s="302"/>
      <c r="AN577" s="314" t="s">
        <v>9071</v>
      </c>
      <c r="AO577" s="302"/>
      <c r="AP577" s="302"/>
      <c r="AQ577" s="302" t="str">
        <f>IFERROR(__xludf.DUMMYFUNCTION("IF(IFERROR(VLOOKUP(A577, IMPORTRANGE(""https://docs.google.com/spreadsheets/d/1eazy315Oas8TkAoTsdzUl6gNf3VsnwZeSo-bRfkZzOs"", ""工作表1!A:B""), 2, FALSE), """") &lt;&gt; """", ""有縮圖"", ""無縮圖"")"),"有縮圖")</f>
        <v>有縮圖</v>
      </c>
      <c r="AR577" s="302"/>
    </row>
    <row r="578" hidden="1">
      <c r="A578" s="301" t="s">
        <v>365</v>
      </c>
      <c r="B578" s="301" t="s">
        <v>365</v>
      </c>
      <c r="C578" s="303" t="s">
        <v>3657</v>
      </c>
      <c r="D578" s="303" t="s">
        <v>9073</v>
      </c>
      <c r="E578" s="304"/>
      <c r="F578" s="305" t="s">
        <v>144</v>
      </c>
      <c r="G578" s="317" t="s">
        <v>298</v>
      </c>
      <c r="H578" s="305" t="s">
        <v>34</v>
      </c>
      <c r="I578" s="305" t="s">
        <v>108</v>
      </c>
      <c r="J578" s="301" t="s">
        <v>9074</v>
      </c>
      <c r="K578" s="309"/>
      <c r="L578" s="310" t="b">
        <v>1</v>
      </c>
      <c r="M578" s="311" t="b">
        <v>1</v>
      </c>
      <c r="N578" s="316" t="b">
        <v>0</v>
      </c>
      <c r="O578" s="311" t="b">
        <v>1</v>
      </c>
      <c r="P578" s="302"/>
      <c r="Q578" s="309" t="str">
        <f t="array" ref="Q578">IFERROR(INDEX('印量調查區'!G:G, MATCH(A578, '印量調查區'!A:A, 0)), "")</f>
        <v/>
      </c>
      <c r="R578" s="313" t="s">
        <v>370</v>
      </c>
      <c r="S578" s="302"/>
      <c r="T578" s="302"/>
      <c r="U578" s="302"/>
      <c r="V578" s="313" t="s">
        <v>371</v>
      </c>
      <c r="W578" s="302"/>
      <c r="X578" s="302"/>
      <c r="Y578" s="313" t="s">
        <v>372</v>
      </c>
      <c r="Z578" s="302"/>
      <c r="AA578" s="302"/>
      <c r="AB578" s="302"/>
      <c r="AC578" s="302"/>
      <c r="AD578" s="313" t="s">
        <v>373</v>
      </c>
      <c r="AE578" s="302"/>
      <c r="AF578" s="302"/>
      <c r="AG578" s="302"/>
      <c r="AH578" s="302"/>
      <c r="AI578" s="302"/>
      <c r="AJ578" s="302"/>
      <c r="AK578" s="302"/>
      <c r="AL578" s="302"/>
      <c r="AM578" s="302"/>
      <c r="AN578" s="314" t="s">
        <v>9077</v>
      </c>
      <c r="AO578" s="302"/>
      <c r="AP578" s="302"/>
      <c r="AQ578" s="302" t="str">
        <f>IFERROR(__xludf.DUMMYFUNCTION("IF(IFERROR(VLOOKUP(A578, IMPORTRANGE(""https://docs.google.com/spreadsheets/d/1eazy315Oas8TkAoTsdzUl6gNf3VsnwZeSo-bRfkZzOs"", ""工作表1!A:B""), 2, FALSE), """") &lt;&gt; """", ""有縮圖"", ""無縮圖"")"),"無縮圖")</f>
        <v>無縮圖</v>
      </c>
      <c r="AR578" s="302"/>
    </row>
    <row r="579" hidden="1">
      <c r="A579" s="301" t="s">
        <v>454</v>
      </c>
      <c r="B579" s="302"/>
      <c r="C579" s="303" t="s">
        <v>2436</v>
      </c>
      <c r="D579" s="304"/>
      <c r="E579" s="303" t="s">
        <v>3160</v>
      </c>
      <c r="F579" s="305" t="s">
        <v>144</v>
      </c>
      <c r="G579" s="110" t="s">
        <v>298</v>
      </c>
      <c r="H579" s="305" t="s">
        <v>34</v>
      </c>
      <c r="I579" s="305" t="s">
        <v>108</v>
      </c>
      <c r="J579" s="301" t="s">
        <v>9079</v>
      </c>
      <c r="K579" s="309"/>
      <c r="L579" s="310" t="b">
        <v>1</v>
      </c>
      <c r="M579" s="311" t="b">
        <v>1</v>
      </c>
      <c r="N579" s="311" t="b">
        <v>1</v>
      </c>
      <c r="O579" s="311" t="b">
        <v>1</v>
      </c>
      <c r="P579" s="302"/>
      <c r="Q579" s="309" t="str">
        <f t="array" ref="Q579">IFERROR(INDEX('印量調查區'!G:G, MATCH(A579, '印量調查區'!A:A, 0)), "")</f>
        <v/>
      </c>
      <c r="R579" s="313" t="s">
        <v>474</v>
      </c>
      <c r="S579" s="302"/>
      <c r="T579" s="302"/>
      <c r="U579" s="302"/>
      <c r="V579" s="313" t="s">
        <v>480</v>
      </c>
      <c r="W579" s="302"/>
      <c r="X579" s="313" t="s">
        <v>481</v>
      </c>
      <c r="Y579" s="302"/>
      <c r="Z579" s="302"/>
      <c r="AA579" s="302"/>
      <c r="AB579" s="302"/>
      <c r="AC579" s="302"/>
      <c r="AD579" s="302"/>
      <c r="AE579" s="302"/>
      <c r="AF579" s="302"/>
      <c r="AG579" s="302"/>
      <c r="AH579" s="302"/>
      <c r="AI579" s="302"/>
      <c r="AJ579" s="302"/>
      <c r="AK579" s="302"/>
      <c r="AL579" s="302"/>
      <c r="AM579" s="314" t="s">
        <v>9083</v>
      </c>
      <c r="AN579" s="314" t="s">
        <v>9084</v>
      </c>
      <c r="AO579" s="302"/>
      <c r="AP579" s="302"/>
      <c r="AQ579" s="302" t="str">
        <f>IFERROR(__xludf.DUMMYFUNCTION("IF(IFERROR(VLOOKUP(A579, IMPORTRANGE(""https://docs.google.com/spreadsheets/d/1eazy315Oas8TkAoTsdzUl6gNf3VsnwZeSo-bRfkZzOs"", ""工作表1!A:B""), 2, FALSE), """") &lt;&gt; """", ""有縮圖"", ""無縮圖"")"),"有縮圖")</f>
        <v>有縮圖</v>
      </c>
      <c r="AR579" s="302"/>
    </row>
    <row r="580" hidden="1">
      <c r="A580" s="301" t="s">
        <v>1127</v>
      </c>
      <c r="B580" s="301" t="s">
        <v>1585</v>
      </c>
      <c r="C580" s="303" t="s">
        <v>2265</v>
      </c>
      <c r="D580" s="303" t="s">
        <v>2265</v>
      </c>
      <c r="E580" s="304"/>
      <c r="F580" s="305" t="s">
        <v>144</v>
      </c>
      <c r="G580" s="110" t="s">
        <v>298</v>
      </c>
      <c r="H580" s="305" t="s">
        <v>34</v>
      </c>
      <c r="I580" s="305" t="s">
        <v>3325</v>
      </c>
      <c r="J580" s="301" t="s">
        <v>9086</v>
      </c>
      <c r="K580" s="323" t="s">
        <v>9087</v>
      </c>
      <c r="L580" s="310" t="b">
        <v>1</v>
      </c>
      <c r="M580" s="311" t="b">
        <v>1</v>
      </c>
      <c r="N580" s="316" t="b">
        <v>0</v>
      </c>
      <c r="O580" s="311" t="b">
        <v>1</v>
      </c>
      <c r="P580" s="302"/>
      <c r="Q580" s="309" t="str">
        <f t="array" ref="Q580">IFERROR(INDEX('印量調查區'!G:G, MATCH(A580, '印量調查區'!A:A, 0)), "")</f>
        <v/>
      </c>
      <c r="R580" s="314" t="s">
        <v>9089</v>
      </c>
      <c r="S580" s="313" t="s">
        <v>1596</v>
      </c>
      <c r="T580" s="302"/>
      <c r="U580" s="302"/>
      <c r="V580" s="302"/>
      <c r="W580" s="302"/>
      <c r="X580" s="302"/>
      <c r="Y580" s="302"/>
      <c r="Z580" s="302"/>
      <c r="AA580" s="302"/>
      <c r="AB580" s="302"/>
      <c r="AC580" s="302"/>
      <c r="AD580" s="302"/>
      <c r="AE580" s="302"/>
      <c r="AF580" s="302"/>
      <c r="AG580" s="302"/>
      <c r="AH580" s="302"/>
      <c r="AI580" s="302"/>
      <c r="AJ580" s="302"/>
      <c r="AK580" s="302"/>
      <c r="AL580" s="302"/>
      <c r="AM580" s="302"/>
      <c r="AN580" s="314" t="s">
        <v>9091</v>
      </c>
      <c r="AO580" s="302"/>
      <c r="AP580" s="302"/>
      <c r="AQ580" s="302" t="str">
        <f>IFERROR(__xludf.DUMMYFUNCTION("IF(IFERROR(VLOOKUP(A580, IMPORTRANGE(""https://docs.google.com/spreadsheets/d/1eazy315Oas8TkAoTsdzUl6gNf3VsnwZeSo-bRfkZzOs"", ""工作表1!A:B""), 2, FALSE), """") &lt;&gt; """", ""有縮圖"", ""無縮圖"")"),"無縮圖")</f>
        <v>無縮圖</v>
      </c>
      <c r="AR580" s="302"/>
    </row>
    <row r="581" hidden="1">
      <c r="A581" s="301" t="s">
        <v>1128</v>
      </c>
      <c r="B581" s="301" t="s">
        <v>1611</v>
      </c>
      <c r="C581" s="304"/>
      <c r="D581" s="303" t="s">
        <v>2428</v>
      </c>
      <c r="E581" s="303" t="s">
        <v>3156</v>
      </c>
      <c r="F581" s="305" t="s">
        <v>144</v>
      </c>
      <c r="G581" s="317" t="s">
        <v>298</v>
      </c>
      <c r="H581" s="305" t="s">
        <v>47</v>
      </c>
      <c r="I581" s="305" t="s">
        <v>108</v>
      </c>
      <c r="J581" s="301" t="s">
        <v>9094</v>
      </c>
      <c r="K581" s="309"/>
      <c r="L581" s="310" t="b">
        <v>1</v>
      </c>
      <c r="M581" s="311" t="b">
        <v>1</v>
      </c>
      <c r="N581" s="316" t="b">
        <v>0</v>
      </c>
      <c r="O581" s="311" t="b">
        <v>1</v>
      </c>
      <c r="P581" s="302"/>
      <c r="Q581" s="309" t="str">
        <f t="array" ref="Q581">IFERROR(INDEX('印量調查區'!G:G, MATCH(A581, '印量調查區'!A:A, 0)), "")</f>
        <v/>
      </c>
      <c r="R581" s="302"/>
      <c r="S581" s="302"/>
      <c r="T581" s="302"/>
      <c r="U581" s="302"/>
      <c r="V581" s="313" t="s">
        <v>1630</v>
      </c>
      <c r="W581" s="302"/>
      <c r="X581" s="302"/>
      <c r="Y581" s="313" t="s">
        <v>1634</v>
      </c>
      <c r="Z581" s="313" t="s">
        <v>1639</v>
      </c>
      <c r="AA581" s="302"/>
      <c r="AB581" s="302"/>
      <c r="AC581" s="302"/>
      <c r="AD581" s="302"/>
      <c r="AE581" s="302"/>
      <c r="AF581" s="302"/>
      <c r="AG581" s="302"/>
      <c r="AH581" s="313" t="s">
        <v>1645</v>
      </c>
      <c r="AI581" s="302"/>
      <c r="AJ581" s="302"/>
      <c r="AK581" s="302"/>
      <c r="AL581" s="302"/>
      <c r="AM581" s="302"/>
      <c r="AN581" s="314" t="s">
        <v>9095</v>
      </c>
      <c r="AO581" s="324" t="s">
        <v>9096</v>
      </c>
      <c r="AP581" s="302"/>
      <c r="AQ581" s="302" t="str">
        <f>IFERROR(__xludf.DUMMYFUNCTION("IF(IFERROR(VLOOKUP(A581, IMPORTRANGE(""https://docs.google.com/spreadsheets/d/1eazy315Oas8TkAoTsdzUl6gNf3VsnwZeSo-bRfkZzOs"", ""工作表1!A:B""), 2, FALSE), """") &lt;&gt; """", ""有縮圖"", ""無縮圖"")"),"有縮圖")</f>
        <v>有縮圖</v>
      </c>
      <c r="AR581" s="302"/>
    </row>
    <row r="582" hidden="1">
      <c r="A582" s="301" t="s">
        <v>9099</v>
      </c>
      <c r="B582" s="301" t="s">
        <v>9100</v>
      </c>
      <c r="C582" s="304"/>
      <c r="D582" s="303" t="s">
        <v>2377</v>
      </c>
      <c r="E582" s="303" t="s">
        <v>2378</v>
      </c>
      <c r="F582" s="305" t="s">
        <v>144</v>
      </c>
      <c r="G582" s="317" t="s">
        <v>298</v>
      </c>
      <c r="H582" s="305" t="s">
        <v>34</v>
      </c>
      <c r="I582" s="305" t="s">
        <v>108</v>
      </c>
      <c r="J582" s="301" t="s">
        <v>9101</v>
      </c>
      <c r="K582" s="309"/>
      <c r="L582" s="310" t="b">
        <v>1</v>
      </c>
      <c r="M582" s="311" t="b">
        <v>1</v>
      </c>
      <c r="N582" s="311" t="b">
        <v>0</v>
      </c>
      <c r="O582" s="311" t="b">
        <v>1</v>
      </c>
      <c r="P582" s="302"/>
      <c r="Q582" s="309" t="str">
        <f t="array" ref="Q582">IFERROR(INDEX('印量調查區'!G:G, MATCH(A582, '印量調查區'!A:A, 0)), "")</f>
        <v/>
      </c>
      <c r="R582" s="314" t="s">
        <v>9103</v>
      </c>
      <c r="S582" s="302"/>
      <c r="T582" s="302"/>
      <c r="U582" s="302"/>
      <c r="V582" s="302"/>
      <c r="W582" s="302"/>
      <c r="X582" s="314" t="s">
        <v>9105</v>
      </c>
      <c r="Y582" s="314" t="s">
        <v>9107</v>
      </c>
      <c r="Z582" s="302"/>
      <c r="AA582" s="302"/>
      <c r="AB582" s="302"/>
      <c r="AC582" s="302"/>
      <c r="AD582" s="302"/>
      <c r="AE582" s="302"/>
      <c r="AF582" s="302"/>
      <c r="AG582" s="302"/>
      <c r="AH582" s="302"/>
      <c r="AI582" s="314" t="s">
        <v>9110</v>
      </c>
      <c r="AJ582" s="302"/>
      <c r="AK582" s="302"/>
      <c r="AL582" s="302"/>
      <c r="AM582" s="314" t="s">
        <v>9112</v>
      </c>
      <c r="AN582" s="314" t="s">
        <v>9113</v>
      </c>
      <c r="AO582" s="302"/>
      <c r="AP582" s="302"/>
      <c r="AQ582" s="302" t="str">
        <f>IFERROR(__xludf.DUMMYFUNCTION("IF(IFERROR(VLOOKUP(A582, IMPORTRANGE(""https://docs.google.com/spreadsheets/d/1eazy315Oas8TkAoTsdzUl6gNf3VsnwZeSo-bRfkZzOs"", ""工作表1!A:B""), 2, FALSE), """") &lt;&gt; """", ""有縮圖"", ""無縮圖"")"),"無縮圖")</f>
        <v>無縮圖</v>
      </c>
      <c r="AR582" s="302"/>
    </row>
    <row r="583" hidden="1">
      <c r="A583" s="301" t="s">
        <v>1206</v>
      </c>
      <c r="B583" s="301" t="s">
        <v>3835</v>
      </c>
      <c r="C583" s="303" t="s">
        <v>3175</v>
      </c>
      <c r="D583" s="303" t="s">
        <v>6692</v>
      </c>
      <c r="E583" s="304"/>
      <c r="F583" s="304" t="s">
        <v>144</v>
      </c>
      <c r="G583" s="110" t="s">
        <v>298</v>
      </c>
      <c r="H583" s="305" t="s">
        <v>34</v>
      </c>
      <c r="I583" s="305" t="s">
        <v>108</v>
      </c>
      <c r="J583" s="301" t="s">
        <v>9114</v>
      </c>
      <c r="K583" s="309"/>
      <c r="L583" s="310" t="b">
        <v>1</v>
      </c>
      <c r="M583" s="311" t="b">
        <v>1</v>
      </c>
      <c r="N583" s="316" t="b">
        <v>0</v>
      </c>
      <c r="O583" s="311" t="b">
        <v>1</v>
      </c>
      <c r="P583" s="313" t="s">
        <v>410</v>
      </c>
      <c r="Q583" s="309" t="str">
        <f t="array" ref="Q583">IFERROR(INDEX('印量調查區'!G:G, MATCH(A583, '印量調查區'!A:A, 0)), "")</f>
        <v/>
      </c>
      <c r="R583" s="314" t="s">
        <v>9115</v>
      </c>
      <c r="S583" s="302"/>
      <c r="T583" s="302"/>
      <c r="U583" s="302"/>
      <c r="V583" s="314" t="s">
        <v>9116</v>
      </c>
      <c r="W583" s="302"/>
      <c r="X583" s="302"/>
      <c r="Y583" s="302"/>
      <c r="Z583" s="302"/>
      <c r="AA583" s="302"/>
      <c r="AB583" s="302"/>
      <c r="AC583" s="314" t="s">
        <v>9117</v>
      </c>
      <c r="AD583" s="314" t="s">
        <v>9118</v>
      </c>
      <c r="AE583" s="314" t="s">
        <v>9119</v>
      </c>
      <c r="AF583" s="314" t="s">
        <v>9121</v>
      </c>
      <c r="AG583" s="302"/>
      <c r="AH583" s="302"/>
      <c r="AI583" s="302"/>
      <c r="AJ583" s="302"/>
      <c r="AK583" s="314" t="s">
        <v>9122</v>
      </c>
      <c r="AL583" s="302"/>
      <c r="AM583" s="302"/>
      <c r="AN583" s="314" t="s">
        <v>9123</v>
      </c>
      <c r="AO583" s="302"/>
      <c r="AP583" s="302"/>
      <c r="AQ583" s="302" t="str">
        <f>IFERROR(__xludf.DUMMYFUNCTION("IF(IFERROR(VLOOKUP(A583, IMPORTRANGE(""https://docs.google.com/spreadsheets/d/1eazy315Oas8TkAoTsdzUl6gNf3VsnwZeSo-bRfkZzOs"", ""工作表1!A:B""), 2, FALSE), """") &lt;&gt; """", ""有縮圖"", ""無縮圖"")"),"有縮圖")</f>
        <v>有縮圖</v>
      </c>
      <c r="AR583" s="302"/>
    </row>
    <row r="584" hidden="1">
      <c r="A584" s="301" t="s">
        <v>1255</v>
      </c>
      <c r="B584" s="301" t="s">
        <v>4476</v>
      </c>
      <c r="C584" s="303" t="s">
        <v>2396</v>
      </c>
      <c r="D584" s="303" t="s">
        <v>2396</v>
      </c>
      <c r="E584" s="304"/>
      <c r="F584" s="305" t="s">
        <v>144</v>
      </c>
      <c r="G584" s="317" t="s">
        <v>298</v>
      </c>
      <c r="H584" s="305" t="s">
        <v>34</v>
      </c>
      <c r="I584" s="305" t="s">
        <v>108</v>
      </c>
      <c r="J584" s="301" t="s">
        <v>9124</v>
      </c>
      <c r="K584" s="309"/>
      <c r="L584" s="310" t="b">
        <v>1</v>
      </c>
      <c r="M584" s="311" t="b">
        <v>1</v>
      </c>
      <c r="N584" s="316" t="b">
        <v>1</v>
      </c>
      <c r="O584" s="311" t="b">
        <v>1</v>
      </c>
      <c r="P584" s="302"/>
      <c r="Q584" s="309" t="str">
        <f t="array" ref="Q584">IFERROR(INDEX('印量調查區'!G:G, MATCH(A584, '印量調查區'!A:A, 0)), "")</f>
        <v/>
      </c>
      <c r="R584" s="313" t="s">
        <v>4483</v>
      </c>
      <c r="S584" s="314" t="s">
        <v>9126</v>
      </c>
      <c r="T584" s="302"/>
      <c r="U584" s="302"/>
      <c r="V584" s="302"/>
      <c r="W584" s="302"/>
      <c r="X584" s="302"/>
      <c r="Y584" s="302"/>
      <c r="Z584" s="302"/>
      <c r="AA584" s="302"/>
      <c r="AB584" s="302"/>
      <c r="AC584" s="302"/>
      <c r="AD584" s="302"/>
      <c r="AE584" s="302"/>
      <c r="AF584" s="302"/>
      <c r="AG584" s="302"/>
      <c r="AH584" s="302"/>
      <c r="AI584" s="302"/>
      <c r="AJ584" s="302"/>
      <c r="AK584" s="302"/>
      <c r="AL584" s="302"/>
      <c r="AM584" s="302"/>
      <c r="AN584" s="314" t="s">
        <v>9127</v>
      </c>
      <c r="AO584" s="302"/>
      <c r="AP584" s="302"/>
      <c r="AQ584" s="302" t="str">
        <f>IFERROR(__xludf.DUMMYFUNCTION("IF(IFERROR(VLOOKUP(A584, IMPORTRANGE(""https://docs.google.com/spreadsheets/d/1eazy315Oas8TkAoTsdzUl6gNf3VsnwZeSo-bRfkZzOs"", ""工作表1!A:B""), 2, FALSE), """") &lt;&gt; """", ""有縮圖"", ""無縮圖"")"),"無縮圖")</f>
        <v>無縮圖</v>
      </c>
      <c r="AR584" s="302"/>
    </row>
    <row r="585">
      <c r="A585" s="301" t="s">
        <v>1291</v>
      </c>
      <c r="B585" s="301" t="s">
        <v>4913</v>
      </c>
      <c r="C585" s="303" t="s">
        <v>9128</v>
      </c>
      <c r="D585" s="303" t="s">
        <v>3112</v>
      </c>
      <c r="E585" s="303" t="s">
        <v>3112</v>
      </c>
      <c r="F585" s="305" t="s">
        <v>144</v>
      </c>
      <c r="G585" s="110" t="s">
        <v>7761</v>
      </c>
      <c r="H585" s="305" t="s">
        <v>35</v>
      </c>
      <c r="I585" s="305" t="s">
        <v>108</v>
      </c>
      <c r="J585" s="301" t="s">
        <v>9129</v>
      </c>
      <c r="K585" s="309"/>
      <c r="L585" s="310" t="b">
        <v>1</v>
      </c>
      <c r="M585" s="311" t="b">
        <v>1</v>
      </c>
      <c r="N585" s="316" t="b">
        <v>1</v>
      </c>
      <c r="O585" s="311" t="b">
        <v>1</v>
      </c>
      <c r="P585" s="302"/>
      <c r="Q585" s="309" t="str">
        <f t="array" ref="Q585">IFERROR(INDEX('印量調查區'!G:G, MATCH(A585, '印量調查區'!A:A, 0)), "")</f>
        <v/>
      </c>
      <c r="R585" s="313" t="s">
        <v>4917</v>
      </c>
      <c r="S585" s="302"/>
      <c r="T585" s="302"/>
      <c r="U585" s="302"/>
      <c r="V585" s="313" t="s">
        <v>4919</v>
      </c>
      <c r="W585" s="302"/>
      <c r="X585" s="302"/>
      <c r="Y585" s="313" t="s">
        <v>4922</v>
      </c>
      <c r="Z585" s="302"/>
      <c r="AA585" s="302"/>
      <c r="AB585" s="302"/>
      <c r="AC585" s="302"/>
      <c r="AD585" s="302"/>
      <c r="AE585" s="302"/>
      <c r="AF585" s="302"/>
      <c r="AG585" s="302"/>
      <c r="AH585" s="302"/>
      <c r="AI585" s="302"/>
      <c r="AJ585" s="302"/>
      <c r="AK585" s="302"/>
      <c r="AL585" s="302"/>
      <c r="AM585" s="302"/>
      <c r="AN585" s="314" t="s">
        <v>9131</v>
      </c>
      <c r="AO585" s="302"/>
      <c r="AP585" s="302"/>
      <c r="AQ585" s="302" t="str">
        <f>IFERROR(__xludf.DUMMYFUNCTION("IF(IFERROR(VLOOKUP(A585, IMPORTRANGE(""https://docs.google.com/spreadsheets/d/1eazy315Oas8TkAoTsdzUl6gNf3VsnwZeSo-bRfkZzOs"", ""工作表1!A:B""), 2, FALSE), """") &lt;&gt; """", ""有縮圖"", ""無縮圖"")"),"有縮圖")</f>
        <v>有縮圖</v>
      </c>
      <c r="AR585" s="302"/>
    </row>
    <row r="586" hidden="1">
      <c r="A586" s="301" t="s">
        <v>9132</v>
      </c>
      <c r="B586" s="304" t="s">
        <v>9133</v>
      </c>
      <c r="C586" s="303" t="s">
        <v>3124</v>
      </c>
      <c r="D586" s="303" t="s">
        <v>3124</v>
      </c>
      <c r="E586" s="303" t="s">
        <v>5306</v>
      </c>
      <c r="F586" s="305" t="s">
        <v>144</v>
      </c>
      <c r="G586" s="317" t="s">
        <v>298</v>
      </c>
      <c r="H586" s="305" t="s">
        <v>5012</v>
      </c>
      <c r="I586" s="305" t="s">
        <v>367</v>
      </c>
      <c r="J586" s="301" t="s">
        <v>9134</v>
      </c>
      <c r="K586" s="309"/>
      <c r="L586" s="310" t="b">
        <v>1</v>
      </c>
      <c r="M586" s="311" t="b">
        <v>1</v>
      </c>
      <c r="N586" s="316" t="b">
        <v>0</v>
      </c>
      <c r="O586" s="311" t="b">
        <v>1</v>
      </c>
      <c r="P586" s="302"/>
      <c r="Q586" s="309" t="str">
        <f t="array" ref="Q586">IFERROR(INDEX('印量調查區'!G:G, MATCH(A586, '印量調查區'!A:A, 0)), "")</f>
        <v/>
      </c>
      <c r="R586" s="314" t="s">
        <v>5056</v>
      </c>
      <c r="S586" s="302"/>
      <c r="T586" s="302"/>
      <c r="U586" s="302"/>
      <c r="V586" s="314" t="s">
        <v>9136</v>
      </c>
      <c r="W586" s="302"/>
      <c r="X586" s="314" t="s">
        <v>5062</v>
      </c>
      <c r="Y586" s="314" t="s">
        <v>5067</v>
      </c>
      <c r="Z586" s="302"/>
      <c r="AA586" s="302"/>
      <c r="AB586" s="302"/>
      <c r="AC586" s="302"/>
      <c r="AD586" s="324" t="s">
        <v>9139</v>
      </c>
      <c r="AE586" s="302"/>
      <c r="AF586" s="302"/>
      <c r="AG586" s="302"/>
      <c r="AH586" s="302"/>
      <c r="AI586" s="302"/>
      <c r="AJ586" s="302"/>
      <c r="AK586" s="324" t="s">
        <v>9140</v>
      </c>
      <c r="AL586" s="302"/>
      <c r="AM586" s="302"/>
      <c r="AN586" s="314" t="s">
        <v>9141</v>
      </c>
      <c r="AO586" s="314" t="s">
        <v>9142</v>
      </c>
      <c r="AP586" s="302"/>
      <c r="AQ586" s="302" t="str">
        <f>IFERROR(__xludf.DUMMYFUNCTION("IF(IFERROR(VLOOKUP(A586, IMPORTRANGE(""https://docs.google.com/spreadsheets/d/1eazy315Oas8TkAoTsdzUl6gNf3VsnwZeSo-bRfkZzOs"", ""工作表1!A:B""), 2, FALSE), """") &lt;&gt; """", ""有縮圖"", ""無縮圖"")"),"有縮圖")</f>
        <v>有縮圖</v>
      </c>
      <c r="AR586" s="302"/>
    </row>
    <row r="587" hidden="1">
      <c r="A587" s="301" t="s">
        <v>1323</v>
      </c>
      <c r="B587" s="301" t="s">
        <v>5236</v>
      </c>
      <c r="C587" s="303" t="s">
        <v>9143</v>
      </c>
      <c r="D587" s="303" t="s">
        <v>9144</v>
      </c>
      <c r="E587" s="303" t="s">
        <v>379</v>
      </c>
      <c r="F587" s="305" t="s">
        <v>144</v>
      </c>
      <c r="G587" s="317" t="s">
        <v>298</v>
      </c>
      <c r="H587" s="305" t="s">
        <v>34</v>
      </c>
      <c r="I587" s="305" t="s">
        <v>108</v>
      </c>
      <c r="J587" s="301" t="s">
        <v>9145</v>
      </c>
      <c r="K587" s="309"/>
      <c r="L587" s="310" t="b">
        <v>1</v>
      </c>
      <c r="M587" s="311" t="b">
        <v>1</v>
      </c>
      <c r="N587" s="311" t="b">
        <v>0</v>
      </c>
      <c r="O587" s="311" t="b">
        <v>1</v>
      </c>
      <c r="P587" s="302"/>
      <c r="Q587" s="309" t="str">
        <f t="array" ref="Q587">IFERROR(INDEX('印量調查區'!G:G, MATCH(A587, '印量調查區'!A:A, 0)), "")</f>
        <v/>
      </c>
      <c r="R587" s="313" t="s">
        <v>9146</v>
      </c>
      <c r="S587" s="302"/>
      <c r="T587" s="302"/>
      <c r="U587" s="302"/>
      <c r="V587" s="313" t="s">
        <v>5243</v>
      </c>
      <c r="W587" s="302"/>
      <c r="X587" s="302"/>
      <c r="Y587" s="313" t="s">
        <v>5250</v>
      </c>
      <c r="Z587" s="302"/>
      <c r="AA587" s="302"/>
      <c r="AB587" s="302"/>
      <c r="AC587" s="302"/>
      <c r="AD587" s="302"/>
      <c r="AE587" s="302"/>
      <c r="AF587" s="302"/>
      <c r="AG587" s="302"/>
      <c r="AH587" s="302"/>
      <c r="AI587" s="313" t="s">
        <v>5253</v>
      </c>
      <c r="AJ587" s="302"/>
      <c r="AK587" s="313" t="s">
        <v>5254</v>
      </c>
      <c r="AL587" s="302"/>
      <c r="AM587" s="314" t="s">
        <v>9147</v>
      </c>
      <c r="AN587" s="314" t="s">
        <v>9148</v>
      </c>
      <c r="AO587" s="314" t="s">
        <v>9149</v>
      </c>
      <c r="AP587" s="302"/>
      <c r="AQ587" s="302" t="str">
        <f>IFERROR(__xludf.DUMMYFUNCTION("IF(IFERROR(VLOOKUP(A587, IMPORTRANGE(""https://docs.google.com/spreadsheets/d/1eazy315Oas8TkAoTsdzUl6gNf3VsnwZeSo-bRfkZzOs"", ""工作表1!A:B""), 2, FALSE), """") &lt;&gt; """", ""有縮圖"", ""無縮圖"")"),"有縮圖")</f>
        <v>有縮圖</v>
      </c>
      <c r="AR587" s="302"/>
    </row>
    <row r="588" hidden="1">
      <c r="A588" s="301" t="s">
        <v>1437</v>
      </c>
      <c r="B588" s="301" t="s">
        <v>6710</v>
      </c>
      <c r="C588" s="303" t="s">
        <v>3125</v>
      </c>
      <c r="D588" s="303" t="s">
        <v>2401</v>
      </c>
      <c r="E588" s="304"/>
      <c r="F588" s="305" t="s">
        <v>144</v>
      </c>
      <c r="G588" s="110" t="s">
        <v>298</v>
      </c>
      <c r="H588" s="305" t="s">
        <v>34</v>
      </c>
      <c r="I588" s="305" t="s">
        <v>108</v>
      </c>
      <c r="J588" s="353" t="s">
        <v>9150</v>
      </c>
      <c r="K588" s="309"/>
      <c r="L588" s="310" t="b">
        <v>1</v>
      </c>
      <c r="M588" s="311" t="b">
        <v>1</v>
      </c>
      <c r="N588" s="311" t="b">
        <v>0</v>
      </c>
      <c r="O588" s="311" t="b">
        <v>1</v>
      </c>
      <c r="P588" s="302"/>
      <c r="Q588" s="309" t="str">
        <f t="array" ref="Q588">IFERROR(INDEX('印量調查區'!G:G, MATCH(A588, '印量調查區'!A:A, 0)), "")</f>
        <v/>
      </c>
      <c r="R588" s="313" t="s">
        <v>6716</v>
      </c>
      <c r="S588" s="302"/>
      <c r="T588" s="302"/>
      <c r="U588" s="302"/>
      <c r="V588" s="313" t="s">
        <v>6718</v>
      </c>
      <c r="W588" s="302"/>
      <c r="X588" s="302"/>
      <c r="Y588" s="313" t="s">
        <v>6720</v>
      </c>
      <c r="Z588" s="302"/>
      <c r="AA588" s="302"/>
      <c r="AB588" s="302"/>
      <c r="AC588" s="302"/>
      <c r="AD588" s="313" t="s">
        <v>6721</v>
      </c>
      <c r="AE588" s="302"/>
      <c r="AF588" s="302"/>
      <c r="AG588" s="302"/>
      <c r="AH588" s="302"/>
      <c r="AI588" s="302"/>
      <c r="AJ588" s="302"/>
      <c r="AK588" s="313" t="s">
        <v>6727</v>
      </c>
      <c r="AL588" s="302"/>
      <c r="AM588" s="314" t="s">
        <v>9151</v>
      </c>
      <c r="AN588" s="314" t="s">
        <v>9152</v>
      </c>
      <c r="AO588" s="302"/>
      <c r="AP588" s="302"/>
      <c r="AQ588" s="302" t="str">
        <f>IFERROR(__xludf.DUMMYFUNCTION("IF(IFERROR(VLOOKUP(A588, IMPORTRANGE(""https://docs.google.com/spreadsheets/d/1eazy315Oas8TkAoTsdzUl6gNf3VsnwZeSo-bRfkZzOs"", ""工作表1!A:B""), 2, FALSE), """") &lt;&gt; """", ""有縮圖"", ""無縮圖"")"),"有縮圖")</f>
        <v>有縮圖</v>
      </c>
      <c r="AR588" s="302"/>
    </row>
    <row r="589" hidden="1">
      <c r="A589" s="301" t="s">
        <v>1464</v>
      </c>
      <c r="B589" s="301" t="s">
        <v>6981</v>
      </c>
      <c r="C589" s="303" t="s">
        <v>2384</v>
      </c>
      <c r="D589" s="303" t="s">
        <v>2384</v>
      </c>
      <c r="E589" s="304"/>
      <c r="F589" s="305" t="s">
        <v>144</v>
      </c>
      <c r="G589" s="317" t="s">
        <v>298</v>
      </c>
      <c r="H589" s="305" t="s">
        <v>34</v>
      </c>
      <c r="I589" s="305" t="s">
        <v>108</v>
      </c>
      <c r="J589" s="301" t="s">
        <v>9155</v>
      </c>
      <c r="K589" s="309"/>
      <c r="L589" s="310" t="b">
        <v>1</v>
      </c>
      <c r="M589" s="311" t="b">
        <v>1</v>
      </c>
      <c r="N589" s="316" t="b">
        <v>0</v>
      </c>
      <c r="O589" s="311" t="b">
        <v>1</v>
      </c>
      <c r="P589" s="302"/>
      <c r="Q589" s="309" t="str">
        <f t="array" ref="Q589">IFERROR(INDEX('印量調查區'!G:G, MATCH(A589, '印量調查區'!A:A, 0)), "")</f>
        <v/>
      </c>
      <c r="R589" s="313" t="s">
        <v>6983</v>
      </c>
      <c r="S589" s="302"/>
      <c r="T589" s="313" t="s">
        <v>6985</v>
      </c>
      <c r="U589" s="302"/>
      <c r="V589" s="302"/>
      <c r="W589" s="302"/>
      <c r="X589" s="302"/>
      <c r="Y589" s="302"/>
      <c r="Z589" s="302"/>
      <c r="AA589" s="302"/>
      <c r="AB589" s="302"/>
      <c r="AC589" s="302"/>
      <c r="AD589" s="302"/>
      <c r="AE589" s="302"/>
      <c r="AF589" s="302"/>
      <c r="AG589" s="302"/>
      <c r="AH589" s="302"/>
      <c r="AI589" s="313" t="s">
        <v>6988</v>
      </c>
      <c r="AJ589" s="302"/>
      <c r="AK589" s="302"/>
      <c r="AL589" s="302"/>
      <c r="AM589" s="302"/>
      <c r="AN589" s="314" t="s">
        <v>9158</v>
      </c>
      <c r="AO589" s="302"/>
      <c r="AP589" s="302"/>
      <c r="AQ589" s="302" t="str">
        <f>IFERROR(__xludf.DUMMYFUNCTION("IF(IFERROR(VLOOKUP(A589, IMPORTRANGE(""https://docs.google.com/spreadsheets/d/1eazy315Oas8TkAoTsdzUl6gNf3VsnwZeSo-bRfkZzOs"", ""工作表1!A:B""), 2, FALSE), """") &lt;&gt; """", ""有縮圖"", ""無縮圖"")"),"有縮圖")</f>
        <v>有縮圖</v>
      </c>
      <c r="AR589" s="302"/>
    </row>
    <row r="590" hidden="1">
      <c r="A590" s="301" t="s">
        <v>9161</v>
      </c>
      <c r="B590" s="301" t="s">
        <v>9162</v>
      </c>
      <c r="C590" s="303" t="s">
        <v>2378</v>
      </c>
      <c r="D590" s="304"/>
      <c r="E590" s="304"/>
      <c r="F590" s="305" t="s">
        <v>144</v>
      </c>
      <c r="G590" s="317" t="s">
        <v>298</v>
      </c>
      <c r="H590" s="305" t="s">
        <v>34</v>
      </c>
      <c r="I590" s="305" t="s">
        <v>108</v>
      </c>
      <c r="J590" s="301" t="s">
        <v>9163</v>
      </c>
      <c r="K590" s="309"/>
      <c r="L590" s="310" t="b">
        <v>1</v>
      </c>
      <c r="M590" s="311" t="b">
        <v>1</v>
      </c>
      <c r="N590" s="316" t="b">
        <v>0</v>
      </c>
      <c r="O590" s="311" t="b">
        <v>1</v>
      </c>
      <c r="P590" s="313" t="s">
        <v>410</v>
      </c>
      <c r="Q590" s="309" t="str">
        <f t="array" ref="Q590">IFERROR(INDEX('印量調查區'!G:G, MATCH(A590, '印量調查區'!A:A, 0)), "")</f>
        <v/>
      </c>
      <c r="R590" s="302"/>
      <c r="S590" s="302"/>
      <c r="T590" s="302"/>
      <c r="U590" s="302"/>
      <c r="V590" s="314" t="s">
        <v>7236</v>
      </c>
      <c r="W590" s="302"/>
      <c r="X590" s="302"/>
      <c r="Y590" s="302"/>
      <c r="Z590" s="302"/>
      <c r="AA590" s="302"/>
      <c r="AB590" s="302"/>
      <c r="AC590" s="314" t="s">
        <v>9165</v>
      </c>
      <c r="AD590" s="302"/>
      <c r="AE590" s="302"/>
      <c r="AF590" s="302"/>
      <c r="AG590" s="302"/>
      <c r="AH590" s="302"/>
      <c r="AI590" s="302"/>
      <c r="AJ590" s="302"/>
      <c r="AK590" s="302"/>
      <c r="AL590" s="302"/>
      <c r="AM590" s="302"/>
      <c r="AN590" s="314" t="s">
        <v>9167</v>
      </c>
      <c r="AO590" s="302"/>
      <c r="AP590" s="302"/>
      <c r="AQ590" s="302" t="str">
        <f>IFERROR(__xludf.DUMMYFUNCTION("IF(IFERROR(VLOOKUP(A590, IMPORTRANGE(""https://docs.google.com/spreadsheets/d/1eazy315Oas8TkAoTsdzUl6gNf3VsnwZeSo-bRfkZzOs"", ""工作表1!A:B""), 2, FALSE), """") &lt;&gt; """", ""有縮圖"", ""無縮圖"")"),"無縮圖")</f>
        <v>無縮圖</v>
      </c>
      <c r="AR590" s="302"/>
    </row>
    <row r="591" hidden="1">
      <c r="A591" s="301" t="s">
        <v>465</v>
      </c>
      <c r="B591" s="301" t="s">
        <v>7508</v>
      </c>
      <c r="C591" s="304"/>
      <c r="D591" s="304" t="s">
        <v>9168</v>
      </c>
      <c r="E591" s="304" t="s">
        <v>9169</v>
      </c>
      <c r="F591" s="305" t="s">
        <v>144</v>
      </c>
      <c r="G591" s="110" t="s">
        <v>298</v>
      </c>
      <c r="H591" s="305" t="s">
        <v>34</v>
      </c>
      <c r="I591" s="305" t="s">
        <v>108</v>
      </c>
      <c r="J591" s="301" t="s">
        <v>9170</v>
      </c>
      <c r="K591" s="309"/>
      <c r="L591" s="310" t="b">
        <v>1</v>
      </c>
      <c r="M591" s="311" t="b">
        <v>1</v>
      </c>
      <c r="N591" s="316" t="b">
        <v>1</v>
      </c>
      <c r="O591" s="311" t="b">
        <v>1</v>
      </c>
      <c r="P591" s="302"/>
      <c r="Q591" s="309" t="str">
        <f t="array" ref="Q591">IFERROR(INDEX('印量調查區'!G:G, MATCH(A591, '印量調查區'!A:A, 0)), "")</f>
        <v/>
      </c>
      <c r="R591" s="319" t="s">
        <v>9171</v>
      </c>
      <c r="S591" s="304"/>
      <c r="T591" s="304"/>
      <c r="U591" s="304"/>
      <c r="V591" s="319" t="s">
        <v>9173</v>
      </c>
      <c r="W591" s="304"/>
      <c r="X591" s="304"/>
      <c r="Y591" s="304"/>
      <c r="Z591" s="304"/>
      <c r="AA591" s="304"/>
      <c r="AB591" s="304"/>
      <c r="AC591" s="304"/>
      <c r="AD591" s="304"/>
      <c r="AE591" s="304"/>
      <c r="AF591" s="304"/>
      <c r="AG591" s="304"/>
      <c r="AH591" s="304"/>
      <c r="AI591" s="304"/>
      <c r="AJ591" s="304"/>
      <c r="AK591" s="304"/>
      <c r="AL591" s="304"/>
      <c r="AM591" s="302"/>
      <c r="AN591" s="314" t="s">
        <v>9174</v>
      </c>
      <c r="AO591" s="304"/>
      <c r="AP591" s="302"/>
      <c r="AQ591" s="302" t="str">
        <f>IFERROR(__xludf.DUMMYFUNCTION("IF(IFERROR(VLOOKUP(A591, IMPORTRANGE(""https://docs.google.com/spreadsheets/d/1eazy315Oas8TkAoTsdzUl6gNf3VsnwZeSo-bRfkZzOs"", ""工作表1!A:B""), 2, FALSE), """") &lt;&gt; """", ""有縮圖"", ""無縮圖"")"),"無縮圖")</f>
        <v>無縮圖</v>
      </c>
      <c r="AR591" s="302"/>
    </row>
    <row r="592" hidden="1">
      <c r="A592" s="301" t="s">
        <v>9175</v>
      </c>
      <c r="B592" s="379" t="s">
        <v>9176</v>
      </c>
      <c r="C592" s="303" t="s">
        <v>3154</v>
      </c>
      <c r="D592" s="304"/>
      <c r="E592" s="303" t="s">
        <v>2384</v>
      </c>
      <c r="F592" s="305" t="s">
        <v>144</v>
      </c>
      <c r="G592" s="317" t="s">
        <v>298</v>
      </c>
      <c r="H592" s="305" t="s">
        <v>34</v>
      </c>
      <c r="I592" s="305" t="s">
        <v>108</v>
      </c>
      <c r="J592" s="301" t="s">
        <v>9177</v>
      </c>
      <c r="K592" s="309"/>
      <c r="L592" s="310" t="b">
        <v>1</v>
      </c>
      <c r="M592" s="311" t="b">
        <v>1</v>
      </c>
      <c r="N592" s="316" t="b">
        <v>0</v>
      </c>
      <c r="O592" s="311" t="b">
        <v>1</v>
      </c>
      <c r="P592" s="302"/>
      <c r="Q592" s="309" t="str">
        <f t="array" ref="Q592">IFERROR(INDEX('印量調查區'!G:G, MATCH(A592, '印量調查區'!A:A, 0)), "")</f>
        <v/>
      </c>
      <c r="R592" s="314" t="s">
        <v>9178</v>
      </c>
      <c r="S592" s="304"/>
      <c r="T592" s="314" t="s">
        <v>9180</v>
      </c>
      <c r="U592" s="302"/>
      <c r="V592" s="314" t="s">
        <v>9181</v>
      </c>
      <c r="W592" s="302"/>
      <c r="X592" s="302"/>
      <c r="Y592" s="302"/>
      <c r="Z592" s="302"/>
      <c r="AA592" s="302"/>
      <c r="AB592" s="302"/>
      <c r="AC592" s="302"/>
      <c r="AD592" s="302"/>
      <c r="AE592" s="314" t="s">
        <v>9182</v>
      </c>
      <c r="AF592" s="314" t="s">
        <v>9183</v>
      </c>
      <c r="AG592" s="302"/>
      <c r="AH592" s="302"/>
      <c r="AI592" s="302"/>
      <c r="AJ592" s="302"/>
      <c r="AK592" s="302"/>
      <c r="AL592" s="302"/>
      <c r="AM592" s="304"/>
      <c r="AN592" s="314" t="s">
        <v>9184</v>
      </c>
      <c r="AO592" s="302"/>
      <c r="AP592" s="302"/>
      <c r="AQ592" s="302" t="str">
        <f>IFERROR(__xludf.DUMMYFUNCTION("IF(IFERROR(VLOOKUP(A592, IMPORTRANGE(""https://docs.google.com/spreadsheets/d/1eazy315Oas8TkAoTsdzUl6gNf3VsnwZeSo-bRfkZzOs"", ""工作表1!A:B""), 2, FALSE), """") &lt;&gt; """", ""有縮圖"", ""無縮圖"")"),"有縮圖")</f>
        <v>有縮圖</v>
      </c>
      <c r="AR592" s="302"/>
    </row>
    <row r="593" hidden="1">
      <c r="A593" s="301" t="s">
        <v>1625</v>
      </c>
      <c r="B593" s="302"/>
      <c r="C593" s="303" t="s">
        <v>3142</v>
      </c>
      <c r="D593" s="304"/>
      <c r="E593" s="303" t="s">
        <v>3139</v>
      </c>
      <c r="F593" s="305" t="s">
        <v>144</v>
      </c>
      <c r="G593" s="317" t="s">
        <v>298</v>
      </c>
      <c r="H593" s="305" t="s">
        <v>47</v>
      </c>
      <c r="I593" s="305" t="s">
        <v>108</v>
      </c>
      <c r="J593" s="301" t="s">
        <v>9187</v>
      </c>
      <c r="K593" s="309"/>
      <c r="L593" s="310" t="b">
        <v>1</v>
      </c>
      <c r="M593" s="311" t="b">
        <v>1</v>
      </c>
      <c r="N593" s="316" t="b">
        <v>0</v>
      </c>
      <c r="O593" s="311" t="b">
        <v>1</v>
      </c>
      <c r="P593" s="302"/>
      <c r="Q593" s="309" t="str">
        <f t="array" ref="Q593">IFERROR(INDEX('印量調查區'!G:G, MATCH(A593, '印量調查區'!A:A, 0)), "")</f>
        <v/>
      </c>
      <c r="R593" s="302"/>
      <c r="S593" s="302"/>
      <c r="T593" s="313" t="s">
        <v>8592</v>
      </c>
      <c r="U593" s="302"/>
      <c r="V593" s="313" t="s">
        <v>8594</v>
      </c>
      <c r="W593" s="313" t="s">
        <v>8600</v>
      </c>
      <c r="X593" s="302"/>
      <c r="Y593" s="313" t="s">
        <v>8604</v>
      </c>
      <c r="Z593" s="313" t="s">
        <v>8606</v>
      </c>
      <c r="AA593" s="302"/>
      <c r="AB593" s="302"/>
      <c r="AC593" s="302"/>
      <c r="AD593" s="302"/>
      <c r="AE593" s="302"/>
      <c r="AF593" s="302"/>
      <c r="AG593" s="302"/>
      <c r="AH593" s="302"/>
      <c r="AI593" s="302"/>
      <c r="AJ593" s="302"/>
      <c r="AK593" s="302"/>
      <c r="AL593" s="302"/>
      <c r="AM593" s="302"/>
      <c r="AN593" s="314" t="s">
        <v>9188</v>
      </c>
      <c r="AO593" s="302"/>
      <c r="AP593" s="302"/>
      <c r="AQ593" s="302" t="str">
        <f>IFERROR(__xludf.DUMMYFUNCTION("IF(IFERROR(VLOOKUP(A593, IMPORTRANGE(""https://docs.google.com/spreadsheets/d/1eazy315Oas8TkAoTsdzUl6gNf3VsnwZeSo-bRfkZzOs"", ""工作表1!A:B""), 2, FALSE), """") &lt;&gt; """", ""有縮圖"", ""無縮圖"")"),"無縮圖")</f>
        <v>無縮圖</v>
      </c>
      <c r="AR593" s="302"/>
    </row>
    <row r="594" hidden="1">
      <c r="A594" s="301" t="s">
        <v>1678</v>
      </c>
      <c r="B594" s="302"/>
      <c r="C594" s="303" t="s">
        <v>9190</v>
      </c>
      <c r="D594" s="304"/>
      <c r="E594" s="303" t="s">
        <v>1241</v>
      </c>
      <c r="F594" s="305" t="s">
        <v>144</v>
      </c>
      <c r="G594" s="317" t="s">
        <v>298</v>
      </c>
      <c r="H594" s="305" t="s">
        <v>34</v>
      </c>
      <c r="I594" s="305" t="s">
        <v>108</v>
      </c>
      <c r="J594" s="301" t="s">
        <v>9192</v>
      </c>
      <c r="K594" s="309"/>
      <c r="L594" s="310" t="b">
        <v>1</v>
      </c>
      <c r="M594" s="311" t="b">
        <v>1</v>
      </c>
      <c r="N594" s="311" t="b">
        <v>0</v>
      </c>
      <c r="O594" s="311" t="b">
        <v>1</v>
      </c>
      <c r="P594" s="302"/>
      <c r="Q594" s="309" t="str">
        <f t="array" ref="Q594">IFERROR(INDEX('印量調查區'!G:G, MATCH(A594, '印量調查區'!A:A, 0)), "")</f>
        <v/>
      </c>
      <c r="R594" s="313" t="s">
        <v>9102</v>
      </c>
      <c r="S594" s="302"/>
      <c r="T594" s="302"/>
      <c r="U594" s="302"/>
      <c r="V594" s="313" t="s">
        <v>9104</v>
      </c>
      <c r="W594" s="302"/>
      <c r="X594" s="302"/>
      <c r="Y594" s="302"/>
      <c r="Z594" s="302"/>
      <c r="AA594" s="302"/>
      <c r="AB594" s="302"/>
      <c r="AC594" s="302"/>
      <c r="AD594" s="313" t="s">
        <v>9106</v>
      </c>
      <c r="AE594" s="302"/>
      <c r="AF594" s="313" t="s">
        <v>9108</v>
      </c>
      <c r="AG594" s="302"/>
      <c r="AH594" s="313" t="s">
        <v>9109</v>
      </c>
      <c r="AI594" s="302"/>
      <c r="AJ594" s="302"/>
      <c r="AK594" s="302"/>
      <c r="AL594" s="302"/>
      <c r="AM594" s="314" t="s">
        <v>9194</v>
      </c>
      <c r="AN594" s="314" t="s">
        <v>9195</v>
      </c>
      <c r="AO594" s="302"/>
      <c r="AP594" s="302"/>
      <c r="AQ594" s="302" t="str">
        <f>IFERROR(__xludf.DUMMYFUNCTION("IF(IFERROR(VLOOKUP(A594, IMPORTRANGE(""https://docs.google.com/spreadsheets/d/1eazy315Oas8TkAoTsdzUl6gNf3VsnwZeSo-bRfkZzOs"", ""工作表1!A:B""), 2, FALSE), """") &lt;&gt; """", ""有縮圖"", ""無縮圖"")"),"無縮圖")</f>
        <v>無縮圖</v>
      </c>
      <c r="AR594" s="302"/>
    </row>
    <row r="595" hidden="1">
      <c r="A595" s="301" t="s">
        <v>9196</v>
      </c>
      <c r="B595" s="302"/>
      <c r="C595" s="303" t="s">
        <v>2411</v>
      </c>
      <c r="D595" s="303" t="s">
        <v>2411</v>
      </c>
      <c r="E595" s="304"/>
      <c r="F595" s="305" t="s">
        <v>144</v>
      </c>
      <c r="G595" s="317" t="s">
        <v>298</v>
      </c>
      <c r="H595" s="305" t="s">
        <v>34</v>
      </c>
      <c r="I595" s="305" t="s">
        <v>108</v>
      </c>
      <c r="J595" s="301" t="s">
        <v>9197</v>
      </c>
      <c r="K595" s="309"/>
      <c r="L595" s="310" t="b">
        <v>1</v>
      </c>
      <c r="M595" s="311" t="b">
        <v>1</v>
      </c>
      <c r="N595" s="316" t="b">
        <v>0</v>
      </c>
      <c r="O595" s="311" t="b">
        <v>1</v>
      </c>
      <c r="P595" s="313" t="s">
        <v>410</v>
      </c>
      <c r="Q595" s="309" t="str">
        <f t="array" ref="Q595">IFERROR(INDEX('印量調查區'!G:G, MATCH(A595, '印量調查區'!A:A, 0)), "")</f>
        <v/>
      </c>
      <c r="R595" s="302"/>
      <c r="S595" s="302"/>
      <c r="T595" s="302"/>
      <c r="U595" s="302"/>
      <c r="V595" s="314" t="s">
        <v>9199</v>
      </c>
      <c r="W595" s="302"/>
      <c r="X595" s="302"/>
      <c r="Y595" s="302"/>
      <c r="Z595" s="302"/>
      <c r="AA595" s="302"/>
      <c r="AB595" s="302"/>
      <c r="AC595" s="302"/>
      <c r="AD595" s="302"/>
      <c r="AE595" s="302"/>
      <c r="AF595" s="302"/>
      <c r="AG595" s="302"/>
      <c r="AH595" s="302"/>
      <c r="AI595" s="302"/>
      <c r="AJ595" s="314" t="s">
        <v>9201</v>
      </c>
      <c r="AK595" s="302"/>
      <c r="AL595" s="302"/>
      <c r="AM595" s="302"/>
      <c r="AN595" s="314" t="s">
        <v>9202</v>
      </c>
      <c r="AO595" s="302"/>
      <c r="AP595" s="302"/>
      <c r="AQ595" s="302" t="str">
        <f>IFERROR(__xludf.DUMMYFUNCTION("IF(IFERROR(VLOOKUP(A595, IMPORTRANGE(""https://docs.google.com/spreadsheets/d/1eazy315Oas8TkAoTsdzUl6gNf3VsnwZeSo-bRfkZzOs"", ""工作表1!A:B""), 2, FALSE), """") &lt;&gt; """", ""有縮圖"", ""無縮圖"")"),"無縮圖")</f>
        <v>無縮圖</v>
      </c>
      <c r="AR595" s="302"/>
    </row>
    <row r="596" hidden="1">
      <c r="A596" s="301" t="s">
        <v>9203</v>
      </c>
      <c r="B596" s="302"/>
      <c r="C596" s="304"/>
      <c r="D596" s="304"/>
      <c r="E596" s="304" t="s">
        <v>9204</v>
      </c>
      <c r="F596" s="305" t="s">
        <v>144</v>
      </c>
      <c r="G596" s="110" t="s">
        <v>298</v>
      </c>
      <c r="H596" s="305" t="s">
        <v>47</v>
      </c>
      <c r="I596" s="305" t="s">
        <v>108</v>
      </c>
      <c r="J596" s="301" t="s">
        <v>9205</v>
      </c>
      <c r="K596" s="309"/>
      <c r="L596" s="310" t="b">
        <v>1</v>
      </c>
      <c r="M596" s="311" t="b">
        <v>1</v>
      </c>
      <c r="N596" s="316" t="b">
        <v>1</v>
      </c>
      <c r="O596" s="311" t="b">
        <v>0</v>
      </c>
      <c r="P596" s="302"/>
      <c r="Q596" s="309" t="str">
        <f t="array" ref="Q596">IFERROR(INDEX('印量調查區'!G:G, MATCH(A596, '印量調查區'!A:A, 0)), "")</f>
        <v/>
      </c>
      <c r="R596" s="319" t="s">
        <v>9206</v>
      </c>
      <c r="S596" s="304"/>
      <c r="T596" s="304"/>
      <c r="U596" s="304"/>
      <c r="V596" s="319" t="s">
        <v>9207</v>
      </c>
      <c r="W596" s="304"/>
      <c r="X596" s="304"/>
      <c r="Y596" s="319" t="s">
        <v>9208</v>
      </c>
      <c r="Z596" s="304"/>
      <c r="AA596" s="304"/>
      <c r="AB596" s="304"/>
      <c r="AC596" s="304"/>
      <c r="AD596" s="304"/>
      <c r="AE596" s="304"/>
      <c r="AF596" s="304"/>
      <c r="AG596" s="304"/>
      <c r="AH596" s="304"/>
      <c r="AI596" s="304"/>
      <c r="AJ596" s="304"/>
      <c r="AK596" s="304"/>
      <c r="AL596" s="304"/>
      <c r="AM596" s="302"/>
      <c r="AN596" s="314" t="s">
        <v>9209</v>
      </c>
      <c r="AO596" s="302"/>
      <c r="AP596" s="302"/>
      <c r="AQ596" s="302" t="str">
        <f>IFERROR(__xludf.DUMMYFUNCTION("IF(IFERROR(VLOOKUP(A596, IMPORTRANGE(""https://docs.google.com/spreadsheets/d/1eazy315Oas8TkAoTsdzUl6gNf3VsnwZeSo-bRfkZzOs"", ""工作表1!A:B""), 2, FALSE), """") &lt;&gt; """", ""有縮圖"", ""無縮圖"")"),"無縮圖")</f>
        <v>無縮圖</v>
      </c>
      <c r="AR596" s="302"/>
    </row>
    <row r="597" hidden="1">
      <c r="A597" s="301" t="s">
        <v>1585</v>
      </c>
      <c r="B597" s="301" t="s">
        <v>1585</v>
      </c>
      <c r="C597" s="303" t="s">
        <v>2267</v>
      </c>
      <c r="D597" s="303" t="s">
        <v>2267</v>
      </c>
      <c r="E597" s="304"/>
      <c r="F597" s="305" t="s">
        <v>144</v>
      </c>
      <c r="G597" s="110" t="s">
        <v>298</v>
      </c>
      <c r="H597" s="305" t="s">
        <v>34</v>
      </c>
      <c r="I597" s="305" t="s">
        <v>3325</v>
      </c>
      <c r="J597" s="301" t="s">
        <v>9086</v>
      </c>
      <c r="K597" s="309"/>
      <c r="L597" s="310" t="b">
        <v>1</v>
      </c>
      <c r="M597" s="311" t="b">
        <v>1</v>
      </c>
      <c r="N597" s="316" t="b">
        <v>0</v>
      </c>
      <c r="O597" s="311" t="b">
        <v>1</v>
      </c>
      <c r="P597" s="302"/>
      <c r="Q597" s="309" t="str">
        <f t="array" ref="Q597">IFERROR(INDEX('印量調查區'!G:G, MATCH(A597, '印量調查區'!A:A, 0)), "")</f>
        <v/>
      </c>
      <c r="R597" s="313" t="s">
        <v>1596</v>
      </c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  <c r="AC597" s="302"/>
      <c r="AD597" s="313" t="s">
        <v>9213</v>
      </c>
      <c r="AE597" s="302"/>
      <c r="AF597" s="302"/>
      <c r="AG597" s="302"/>
      <c r="AH597" s="302"/>
      <c r="AI597" s="302"/>
      <c r="AJ597" s="302"/>
      <c r="AK597" s="302"/>
      <c r="AL597" s="302"/>
      <c r="AM597" s="302"/>
      <c r="AN597" s="314" t="s">
        <v>9091</v>
      </c>
      <c r="AO597" s="302"/>
      <c r="AP597" s="302"/>
      <c r="AQ597" s="302" t="str">
        <f>IFERROR(__xludf.DUMMYFUNCTION("IF(IFERROR(VLOOKUP(A597, IMPORTRANGE(""https://docs.google.com/spreadsheets/d/1eazy315Oas8TkAoTsdzUl6gNf3VsnwZeSo-bRfkZzOs"", ""工作表1!A:B""), 2, FALSE), """") &lt;&gt; """", ""有縮圖"", ""無縮圖"")"),"無縮圖")</f>
        <v>無縮圖</v>
      </c>
      <c r="AR597" s="302"/>
    </row>
    <row r="598" hidden="1">
      <c r="A598" s="301" t="s">
        <v>9214</v>
      </c>
      <c r="B598" s="301" t="s">
        <v>9214</v>
      </c>
      <c r="C598" s="303" t="s">
        <v>9215</v>
      </c>
      <c r="D598" s="303" t="s">
        <v>9215</v>
      </c>
      <c r="E598" s="304"/>
      <c r="F598" s="305" t="s">
        <v>144</v>
      </c>
      <c r="G598" s="317" t="s">
        <v>298</v>
      </c>
      <c r="H598" s="305" t="s">
        <v>34</v>
      </c>
      <c r="I598" s="305" t="s">
        <v>108</v>
      </c>
      <c r="J598" s="301" t="s">
        <v>9216</v>
      </c>
      <c r="K598" s="309"/>
      <c r="L598" s="310" t="b">
        <v>1</v>
      </c>
      <c r="M598" s="311" t="b">
        <v>1</v>
      </c>
      <c r="N598" s="316" t="b">
        <v>0</v>
      </c>
      <c r="O598" s="311" t="b">
        <v>1</v>
      </c>
      <c r="P598" s="302"/>
      <c r="Q598" s="309"/>
      <c r="R598" s="319" t="s">
        <v>9217</v>
      </c>
      <c r="S598" s="304"/>
      <c r="T598" s="304"/>
      <c r="U598" s="304"/>
      <c r="V598" s="319" t="s">
        <v>9218</v>
      </c>
      <c r="W598" s="304"/>
      <c r="X598" s="304"/>
      <c r="Y598" s="319" t="s">
        <v>9219</v>
      </c>
      <c r="Z598" s="304"/>
      <c r="AA598" s="304"/>
      <c r="AB598" s="304"/>
      <c r="AC598" s="304"/>
      <c r="AD598" s="304"/>
      <c r="AE598" s="304"/>
      <c r="AF598" s="304"/>
      <c r="AG598" s="304"/>
      <c r="AH598" s="304"/>
      <c r="AI598" s="304"/>
      <c r="AJ598" s="304"/>
      <c r="AK598" s="304"/>
      <c r="AL598" s="304"/>
      <c r="AM598" s="302"/>
      <c r="AN598" s="314" t="s">
        <v>9221</v>
      </c>
      <c r="AO598" s="304"/>
      <c r="AP598" s="302"/>
      <c r="AQ598" s="302"/>
      <c r="AR598" s="302"/>
    </row>
    <row r="599" hidden="1">
      <c r="A599" s="301" t="s">
        <v>1791</v>
      </c>
      <c r="B599" s="301" t="s">
        <v>9222</v>
      </c>
      <c r="C599" s="303" t="s">
        <v>3157</v>
      </c>
      <c r="D599" s="303" t="s">
        <v>3157</v>
      </c>
      <c r="E599" s="304"/>
      <c r="F599" s="305" t="s">
        <v>144</v>
      </c>
      <c r="G599" s="110" t="s">
        <v>298</v>
      </c>
      <c r="H599" s="305" t="s">
        <v>34</v>
      </c>
      <c r="I599" s="305" t="s">
        <v>108</v>
      </c>
      <c r="J599" s="301" t="s">
        <v>9223</v>
      </c>
      <c r="K599" s="309"/>
      <c r="L599" s="310" t="b">
        <v>1</v>
      </c>
      <c r="M599" s="311" t="b">
        <v>1</v>
      </c>
      <c r="N599" s="311" t="b">
        <v>1</v>
      </c>
      <c r="O599" s="316" t="b">
        <v>1</v>
      </c>
      <c r="P599" s="302"/>
      <c r="Q599" s="309" t="str">
        <f t="array" ref="Q599">IFERROR(INDEX('印量調查區'!G:G, MATCH(A599, '印量調查區'!A:A, 0)), "")</f>
        <v/>
      </c>
      <c r="R599" s="302"/>
      <c r="S599" s="302"/>
      <c r="T599" s="302"/>
      <c r="U599" s="302"/>
      <c r="V599" s="313" t="s">
        <v>9226</v>
      </c>
      <c r="W599" s="302"/>
      <c r="X599" s="313" t="s">
        <v>9227</v>
      </c>
      <c r="Y599" s="313" t="s">
        <v>9228</v>
      </c>
      <c r="Z599" s="302"/>
      <c r="AA599" s="302"/>
      <c r="AB599" s="302"/>
      <c r="AC599" s="302"/>
      <c r="AD599" s="302"/>
      <c r="AE599" s="302"/>
      <c r="AF599" s="302"/>
      <c r="AG599" s="302"/>
      <c r="AH599" s="302"/>
      <c r="AI599" s="313" t="s">
        <v>9229</v>
      </c>
      <c r="AJ599" s="302"/>
      <c r="AK599" s="302"/>
      <c r="AL599" s="302"/>
      <c r="AM599" s="314" t="s">
        <v>9230</v>
      </c>
      <c r="AN599" s="302"/>
      <c r="AO599" s="302"/>
      <c r="AP599" s="302"/>
      <c r="AQ599" s="302" t="str">
        <f>IFERROR(__xludf.DUMMYFUNCTION("IF(IFERROR(VLOOKUP(A599, IMPORTRANGE(""https://docs.google.com/spreadsheets/d/1eazy315Oas8TkAoTsdzUl6gNf3VsnwZeSo-bRfkZzOs"", ""工作表1!A:B""), 2, FALSE), """") &lt;&gt; """", ""有縮圖"", ""無縮圖"")"),"無縮圖")</f>
        <v>無縮圖</v>
      </c>
      <c r="AR599" s="302"/>
    </row>
    <row r="600" hidden="1">
      <c r="A600" s="301" t="s">
        <v>1803</v>
      </c>
      <c r="B600" s="302"/>
      <c r="C600" s="303" t="s">
        <v>2263</v>
      </c>
      <c r="D600" s="304"/>
      <c r="E600" s="303" t="s">
        <v>9231</v>
      </c>
      <c r="F600" s="305" t="s">
        <v>144</v>
      </c>
      <c r="G600" s="317" t="s">
        <v>298</v>
      </c>
      <c r="H600" s="305" t="s">
        <v>34</v>
      </c>
      <c r="I600" s="305" t="s">
        <v>108</v>
      </c>
      <c r="J600" s="301" t="s">
        <v>9232</v>
      </c>
      <c r="K600" s="309"/>
      <c r="L600" s="310" t="b">
        <v>1</v>
      </c>
      <c r="M600" s="311" t="b">
        <v>1</v>
      </c>
      <c r="N600" s="316" t="b">
        <v>1</v>
      </c>
      <c r="O600" s="311" t="b">
        <v>1</v>
      </c>
      <c r="P600" s="302"/>
      <c r="Q600" s="309" t="str">
        <f t="array" ref="Q600">IFERROR(INDEX('印量調查區'!G:G, MATCH(A600, '印量調查區'!A:A, 0)), "")</f>
        <v/>
      </c>
      <c r="R600" s="302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  <c r="AC600" s="302"/>
      <c r="AD600" s="313" t="s">
        <v>9233</v>
      </c>
      <c r="AE600" s="302"/>
      <c r="AF600" s="302"/>
      <c r="AG600" s="302"/>
      <c r="AH600" s="302"/>
      <c r="AI600" s="302"/>
      <c r="AJ600" s="302"/>
      <c r="AK600" s="302"/>
      <c r="AL600" s="302"/>
      <c r="AM600" s="302"/>
      <c r="AN600" s="314" t="s">
        <v>9234</v>
      </c>
      <c r="AO600" s="302"/>
      <c r="AP600" s="302"/>
      <c r="AQ600" s="302" t="str">
        <f>IFERROR(__xludf.DUMMYFUNCTION("IF(IFERROR(VLOOKUP(A600, IMPORTRANGE(""https://docs.google.com/spreadsheets/d/1eazy315Oas8TkAoTsdzUl6gNf3VsnwZeSo-bRfkZzOs"", ""工作表1!A:B""), 2, FALSE), """") &lt;&gt; """", ""有縮圖"", ""無縮圖"")"),"無縮圖")</f>
        <v>無縮圖</v>
      </c>
      <c r="AR600" s="302"/>
    </row>
    <row r="601" hidden="1">
      <c r="A601" s="301" t="s">
        <v>9236</v>
      </c>
      <c r="B601" s="301" t="s">
        <v>9237</v>
      </c>
      <c r="C601" s="304"/>
      <c r="D601" s="303" t="s">
        <v>2425</v>
      </c>
      <c r="E601" s="303" t="s">
        <v>2425</v>
      </c>
      <c r="F601" s="305" t="s">
        <v>144</v>
      </c>
      <c r="G601" s="110" t="s">
        <v>298</v>
      </c>
      <c r="H601" s="305" t="s">
        <v>5012</v>
      </c>
      <c r="I601" s="305" t="s">
        <v>108</v>
      </c>
      <c r="J601" s="301" t="s">
        <v>9239</v>
      </c>
      <c r="K601" s="309"/>
      <c r="L601" s="310" t="b">
        <v>1</v>
      </c>
      <c r="M601" s="311" t="b">
        <v>1</v>
      </c>
      <c r="N601" s="316" t="b">
        <v>1</v>
      </c>
      <c r="O601" s="311" t="b">
        <v>1</v>
      </c>
      <c r="P601" s="302"/>
      <c r="Q601" s="309" t="str">
        <f t="array" ref="Q601">IFERROR(INDEX('印量調查區'!G:G, MATCH(A601, '印量調查區'!A:A, 0)), "")</f>
        <v/>
      </c>
      <c r="R601" s="313" t="s">
        <v>9240</v>
      </c>
      <c r="S601" s="302"/>
      <c r="T601" s="302"/>
      <c r="U601" s="302"/>
      <c r="V601" s="313" t="s">
        <v>9241</v>
      </c>
      <c r="W601" s="302"/>
      <c r="X601" s="302"/>
      <c r="Y601" s="313" t="s">
        <v>9242</v>
      </c>
      <c r="Z601" s="302"/>
      <c r="AA601" s="302"/>
      <c r="AB601" s="302"/>
      <c r="AC601" s="302"/>
      <c r="AD601" s="302"/>
      <c r="AE601" s="302"/>
      <c r="AF601" s="302"/>
      <c r="AG601" s="302"/>
      <c r="AH601" s="302"/>
      <c r="AI601" s="302"/>
      <c r="AJ601" s="302"/>
      <c r="AK601" s="302"/>
      <c r="AL601" s="302"/>
      <c r="AM601" s="302"/>
      <c r="AN601" s="314" t="s">
        <v>9243</v>
      </c>
      <c r="AO601" s="302"/>
      <c r="AP601" s="302"/>
      <c r="AQ601" s="302" t="str">
        <f>IFERROR(__xludf.DUMMYFUNCTION("IF(IFERROR(VLOOKUP(A601, IMPORTRANGE(""https://docs.google.com/spreadsheets/d/1eazy315Oas8TkAoTsdzUl6gNf3VsnwZeSo-bRfkZzOs"", ""工作表1!A:B""), 2, FALSE), """") &lt;&gt; """", ""有縮圖"", ""無縮圖"")"),"無縮圖")</f>
        <v>無縮圖</v>
      </c>
      <c r="AR601" s="302"/>
    </row>
    <row r="602">
      <c r="A602" s="301" t="s">
        <v>1995</v>
      </c>
      <c r="B602" s="301" t="s">
        <v>9245</v>
      </c>
      <c r="C602" s="304"/>
      <c r="D602" s="303" t="s">
        <v>3021</v>
      </c>
      <c r="E602" s="303" t="s">
        <v>3021</v>
      </c>
      <c r="F602" s="305" t="s">
        <v>144</v>
      </c>
      <c r="G602" s="317" t="s">
        <v>298</v>
      </c>
      <c r="H602" s="305" t="s">
        <v>35</v>
      </c>
      <c r="I602" s="305" t="s">
        <v>3325</v>
      </c>
      <c r="J602" s="301" t="s">
        <v>9246</v>
      </c>
      <c r="K602" s="309"/>
      <c r="L602" s="310" t="b">
        <v>1</v>
      </c>
      <c r="M602" s="311" t="b">
        <v>1</v>
      </c>
      <c r="N602" s="311" t="b">
        <v>0</v>
      </c>
      <c r="O602" s="311" t="b">
        <v>1</v>
      </c>
      <c r="P602" s="302"/>
      <c r="Q602" s="309" t="str">
        <f t="array" ref="Q602">IFERROR(INDEX('印量調查區'!G:G, MATCH(A602, '印量調查區'!A:A, 0)), "")</f>
        <v/>
      </c>
      <c r="R602" s="313" t="s">
        <v>9247</v>
      </c>
      <c r="S602" s="302"/>
      <c r="T602" s="302"/>
      <c r="U602" s="302"/>
      <c r="V602" s="313" t="s">
        <v>9248</v>
      </c>
      <c r="W602" s="313" t="s">
        <v>9249</v>
      </c>
      <c r="X602" s="313" t="s">
        <v>9250</v>
      </c>
      <c r="Y602" s="313" t="s">
        <v>9251</v>
      </c>
      <c r="Z602" s="302"/>
      <c r="AA602" s="302"/>
      <c r="AB602" s="302"/>
      <c r="AC602" s="313" t="s">
        <v>9253</v>
      </c>
      <c r="AD602" s="313" t="s">
        <v>9254</v>
      </c>
      <c r="AE602" s="302"/>
      <c r="AF602" s="313" t="s">
        <v>9255</v>
      </c>
      <c r="AG602" s="302"/>
      <c r="AH602" s="313" t="s">
        <v>9256</v>
      </c>
      <c r="AI602" s="313" t="s">
        <v>9257</v>
      </c>
      <c r="AJ602" s="302"/>
      <c r="AK602" s="313" t="s">
        <v>9258</v>
      </c>
      <c r="AL602" s="313" t="s">
        <v>9259</v>
      </c>
      <c r="AM602" s="314" t="s">
        <v>9260</v>
      </c>
      <c r="AN602" s="314" t="s">
        <v>9262</v>
      </c>
      <c r="AO602" s="302"/>
      <c r="AP602" s="302"/>
      <c r="AQ602" s="302" t="str">
        <f>IFERROR(__xludf.DUMMYFUNCTION("IF(IFERROR(VLOOKUP(A602, IMPORTRANGE(""https://docs.google.com/spreadsheets/d/1eazy315Oas8TkAoTsdzUl6gNf3VsnwZeSo-bRfkZzOs"", ""工作表1!A:B""), 2, FALSE), """") &lt;&gt; """", ""有縮圖"", ""無縮圖"")"),"無縮圖")</f>
        <v>無縮圖</v>
      </c>
      <c r="AR602" s="302"/>
    </row>
    <row r="603" hidden="1">
      <c r="A603" s="301" t="s">
        <v>2122</v>
      </c>
      <c r="B603" s="301" t="s">
        <v>9263</v>
      </c>
      <c r="C603" s="303" t="s">
        <v>9264</v>
      </c>
      <c r="D603" s="303" t="s">
        <v>9231</v>
      </c>
      <c r="E603" s="303" t="s">
        <v>3642</v>
      </c>
      <c r="F603" s="305" t="s">
        <v>144</v>
      </c>
      <c r="G603" s="317" t="s">
        <v>298</v>
      </c>
      <c r="H603" s="305" t="s">
        <v>34</v>
      </c>
      <c r="I603" s="305" t="s">
        <v>108</v>
      </c>
      <c r="J603" s="301" t="s">
        <v>9265</v>
      </c>
      <c r="K603" s="309"/>
      <c r="L603" s="310" t="b">
        <v>1</v>
      </c>
      <c r="M603" s="311" t="b">
        <v>1</v>
      </c>
      <c r="N603" s="311" t="b">
        <v>0</v>
      </c>
      <c r="O603" s="311" t="b">
        <v>1</v>
      </c>
      <c r="P603" s="302"/>
      <c r="Q603" s="309" t="str">
        <f t="array" ref="Q603">IFERROR(INDEX('印量調查區'!G:G, MATCH(A603, '印量調查區'!A:A, 0)), "")</f>
        <v/>
      </c>
      <c r="R603" s="313" t="s">
        <v>9266</v>
      </c>
      <c r="S603" s="302"/>
      <c r="T603" s="302"/>
      <c r="U603" s="302"/>
      <c r="V603" s="313" t="s">
        <v>9268</v>
      </c>
      <c r="W603" s="302"/>
      <c r="X603" s="302"/>
      <c r="Y603" s="313" t="s">
        <v>9269</v>
      </c>
      <c r="Z603" s="302"/>
      <c r="AA603" s="302"/>
      <c r="AB603" s="302"/>
      <c r="AC603" s="302"/>
      <c r="AD603" s="313" t="s">
        <v>9270</v>
      </c>
      <c r="AE603" s="302"/>
      <c r="AF603" s="302"/>
      <c r="AG603" s="302"/>
      <c r="AH603" s="302"/>
      <c r="AI603" s="302"/>
      <c r="AJ603" s="302"/>
      <c r="AK603" s="302"/>
      <c r="AL603" s="302"/>
      <c r="AM603" s="314" t="s">
        <v>9272</v>
      </c>
      <c r="AN603" s="314" t="s">
        <v>9273</v>
      </c>
      <c r="AO603" s="302"/>
      <c r="AP603" s="302"/>
      <c r="AQ603" s="302" t="str">
        <f>IFERROR(__xludf.DUMMYFUNCTION("IF(IFERROR(VLOOKUP(A603, IMPORTRANGE(""https://docs.google.com/spreadsheets/d/1eazy315Oas8TkAoTsdzUl6gNf3VsnwZeSo-bRfkZzOs"", ""工作表1!A:B""), 2, FALSE), """") &lt;&gt; """", ""有縮圖"", ""無縮圖"")"),"有縮圖")</f>
        <v>有縮圖</v>
      </c>
      <c r="AR603" s="302"/>
    </row>
    <row r="604" hidden="1">
      <c r="A604" s="301" t="s">
        <v>9275</v>
      </c>
      <c r="B604" s="301" t="s">
        <v>9276</v>
      </c>
      <c r="C604" s="304"/>
      <c r="D604" s="303" t="s">
        <v>3131</v>
      </c>
      <c r="E604" s="303" t="s">
        <v>2406</v>
      </c>
      <c r="F604" s="305" t="s">
        <v>144</v>
      </c>
      <c r="G604" s="317" t="s">
        <v>298</v>
      </c>
      <c r="H604" s="302"/>
      <c r="I604" s="305" t="s">
        <v>108</v>
      </c>
      <c r="J604" s="301" t="s">
        <v>9277</v>
      </c>
      <c r="K604" s="309"/>
      <c r="L604" s="310" t="b">
        <v>1</v>
      </c>
      <c r="M604" s="311" t="b">
        <v>1</v>
      </c>
      <c r="N604" s="311" t="b">
        <v>0</v>
      </c>
      <c r="O604" s="311" t="b">
        <v>1</v>
      </c>
      <c r="P604" s="302"/>
      <c r="Q604" s="309" t="str">
        <f t="array" ref="Q604">IFERROR(INDEX('印量調查區'!G:G, MATCH(A604, '印量調查區'!A:A, 0)), "")</f>
        <v/>
      </c>
      <c r="R604" s="313" t="s">
        <v>9278</v>
      </c>
      <c r="S604" s="302"/>
      <c r="T604" s="302"/>
      <c r="U604" s="302"/>
      <c r="V604" s="313" t="s">
        <v>9279</v>
      </c>
      <c r="W604" s="302"/>
      <c r="X604" s="302"/>
      <c r="Y604" s="302"/>
      <c r="Z604" s="302"/>
      <c r="AA604" s="302"/>
      <c r="AB604" s="302"/>
      <c r="AC604" s="302"/>
      <c r="AD604" s="302"/>
      <c r="AE604" s="302"/>
      <c r="AF604" s="302"/>
      <c r="AG604" s="302"/>
      <c r="AH604" s="302"/>
      <c r="AI604" s="302"/>
      <c r="AJ604" s="302"/>
      <c r="AK604" s="302"/>
      <c r="AL604" s="302"/>
      <c r="AM604" s="314" t="s">
        <v>9281</v>
      </c>
      <c r="AN604" s="314" t="s">
        <v>9282</v>
      </c>
      <c r="AO604" s="302"/>
      <c r="AP604" s="302"/>
      <c r="AQ604" s="302" t="str">
        <f>IFERROR(__xludf.DUMMYFUNCTION("IF(IFERROR(VLOOKUP(A604, IMPORTRANGE(""https://docs.google.com/spreadsheets/d/1eazy315Oas8TkAoTsdzUl6gNf3VsnwZeSo-bRfkZzOs"", ""工作表1!A:B""), 2, FALSE), """") &lt;&gt; """", ""有縮圖"", ""無縮圖"")"),"有縮圖")</f>
        <v>有縮圖</v>
      </c>
      <c r="AR604" s="302"/>
    </row>
    <row r="605" hidden="1">
      <c r="A605" s="301" t="s">
        <v>2259</v>
      </c>
      <c r="B605" s="302"/>
      <c r="C605" s="304"/>
      <c r="D605" s="304"/>
      <c r="E605" s="303" t="s">
        <v>8853</v>
      </c>
      <c r="F605" s="305" t="s">
        <v>144</v>
      </c>
      <c r="G605" s="317" t="s">
        <v>298</v>
      </c>
      <c r="H605" s="305" t="s">
        <v>34</v>
      </c>
      <c r="I605" s="305" t="s">
        <v>108</v>
      </c>
      <c r="J605" s="301" t="s">
        <v>9283</v>
      </c>
      <c r="K605" s="309"/>
      <c r="L605" s="310" t="b">
        <v>1</v>
      </c>
      <c r="M605" s="311" t="b">
        <v>1</v>
      </c>
      <c r="N605" s="316" t="b">
        <v>0</v>
      </c>
      <c r="O605" s="311" t="b">
        <v>1</v>
      </c>
      <c r="P605" s="302"/>
      <c r="Q605" s="309"/>
      <c r="R605" s="319" t="s">
        <v>9284</v>
      </c>
      <c r="S605" s="304"/>
      <c r="T605" s="304"/>
      <c r="U605" s="304"/>
      <c r="V605" s="319" t="s">
        <v>9285</v>
      </c>
      <c r="W605" s="304"/>
      <c r="X605" s="304"/>
      <c r="Y605" s="319" t="s">
        <v>9286</v>
      </c>
      <c r="Z605" s="304"/>
      <c r="AA605" s="304"/>
      <c r="AB605" s="304"/>
      <c r="AC605" s="304"/>
      <c r="AD605" s="319" t="s">
        <v>9289</v>
      </c>
      <c r="AE605" s="304"/>
      <c r="AF605" s="304"/>
      <c r="AG605" s="304"/>
      <c r="AH605" s="304"/>
      <c r="AI605" s="304"/>
      <c r="AJ605" s="304"/>
      <c r="AK605" s="304"/>
      <c r="AL605" s="304"/>
      <c r="AM605" s="302"/>
      <c r="AN605" s="314" t="s">
        <v>9291</v>
      </c>
      <c r="AO605" s="304"/>
      <c r="AP605" s="302"/>
      <c r="AQ605" s="302"/>
      <c r="AR605" s="302"/>
    </row>
    <row r="606" hidden="1">
      <c r="A606" s="301" t="s">
        <v>9293</v>
      </c>
      <c r="B606" s="302"/>
      <c r="C606" s="303" t="s">
        <v>3111</v>
      </c>
      <c r="D606" s="303" t="s">
        <v>3111</v>
      </c>
      <c r="E606" s="303" t="s">
        <v>9294</v>
      </c>
      <c r="F606" s="305" t="s">
        <v>144</v>
      </c>
      <c r="G606" s="317" t="s">
        <v>298</v>
      </c>
      <c r="H606" s="305" t="s">
        <v>34</v>
      </c>
      <c r="I606" s="305" t="s">
        <v>108</v>
      </c>
      <c r="J606" s="301" t="s">
        <v>9295</v>
      </c>
      <c r="K606" s="309"/>
      <c r="L606" s="310" t="b">
        <v>1</v>
      </c>
      <c r="M606" s="311" t="b">
        <v>1</v>
      </c>
      <c r="N606" s="316" t="b">
        <v>0</v>
      </c>
      <c r="O606" s="311" t="b">
        <v>1</v>
      </c>
      <c r="P606" s="302"/>
      <c r="Q606" s="309" t="str">
        <f t="array" ref="Q606">IFERROR(INDEX('印量調查區'!G:G, MATCH(A606, '印量調查區'!A:A, 0)), "")</f>
        <v/>
      </c>
      <c r="R606" s="313" t="s">
        <v>9297</v>
      </c>
      <c r="S606" s="302"/>
      <c r="T606" s="302"/>
      <c r="U606" s="302"/>
      <c r="V606" s="313" t="s">
        <v>9298</v>
      </c>
      <c r="W606" s="302"/>
      <c r="X606" s="302"/>
      <c r="Y606" s="313" t="s">
        <v>9299</v>
      </c>
      <c r="Z606" s="302"/>
      <c r="AA606" s="302"/>
      <c r="AB606" s="302"/>
      <c r="AC606" s="302"/>
      <c r="AD606" s="313" t="s">
        <v>9300</v>
      </c>
      <c r="AE606" s="302"/>
      <c r="AF606" s="302"/>
      <c r="AG606" s="302"/>
      <c r="AH606" s="302"/>
      <c r="AI606" s="302"/>
      <c r="AJ606" s="302"/>
      <c r="AK606" s="313" t="s">
        <v>9301</v>
      </c>
      <c r="AL606" s="302"/>
      <c r="AM606" s="302"/>
      <c r="AN606" s="314" t="s">
        <v>9302</v>
      </c>
      <c r="AO606" s="302"/>
      <c r="AP606" s="302"/>
      <c r="AQ606" s="302" t="str">
        <f>IFERROR(__xludf.DUMMYFUNCTION("IF(IFERROR(VLOOKUP(A606, IMPORTRANGE(""https://docs.google.com/spreadsheets/d/1eazy315Oas8TkAoTsdzUl6gNf3VsnwZeSo-bRfkZzOs"", ""工作表1!A:B""), 2, FALSE), """") &lt;&gt; """", ""有縮圖"", ""無縮圖"")"),"無縮圖")</f>
        <v>無縮圖</v>
      </c>
      <c r="AR606" s="302"/>
    </row>
    <row r="607" hidden="1">
      <c r="A607" s="304" t="s">
        <v>9305</v>
      </c>
      <c r="B607" s="301" t="s">
        <v>9305</v>
      </c>
      <c r="C607" s="304"/>
      <c r="D607" s="304" t="s">
        <v>2624</v>
      </c>
      <c r="E607" s="304"/>
      <c r="F607" s="305" t="s">
        <v>144</v>
      </c>
      <c r="G607" s="317" t="s">
        <v>298</v>
      </c>
      <c r="H607" s="302"/>
      <c r="I607" s="302"/>
      <c r="J607" s="301" t="s">
        <v>9306</v>
      </c>
      <c r="K607" s="309"/>
      <c r="L607" s="310" t="b">
        <v>1</v>
      </c>
      <c r="M607" s="311" t="b">
        <v>1</v>
      </c>
      <c r="N607" s="316" t="b">
        <v>1</v>
      </c>
      <c r="O607" s="311" t="b">
        <v>1</v>
      </c>
      <c r="P607" s="302"/>
      <c r="Q607" s="309"/>
      <c r="R607" s="304"/>
      <c r="S607" s="304"/>
      <c r="T607" s="304"/>
      <c r="U607" s="304"/>
      <c r="V607" s="319" t="s">
        <v>9308</v>
      </c>
      <c r="W607" s="304"/>
      <c r="X607" s="304"/>
      <c r="Y607" s="319" t="s">
        <v>9310</v>
      </c>
      <c r="Z607" s="304"/>
      <c r="AA607" s="304"/>
      <c r="AB607" s="304"/>
      <c r="AC607" s="304"/>
      <c r="AD607" s="304"/>
      <c r="AE607" s="304"/>
      <c r="AF607" s="304"/>
      <c r="AG607" s="304"/>
      <c r="AH607" s="304"/>
      <c r="AI607" s="304"/>
      <c r="AJ607" s="304"/>
      <c r="AK607" s="304"/>
      <c r="AL607" s="304"/>
      <c r="AM607" s="302"/>
      <c r="AN607" s="314" t="s">
        <v>9313</v>
      </c>
      <c r="AO607" s="304"/>
      <c r="AP607" s="302"/>
      <c r="AQ607" s="302"/>
      <c r="AR607" s="302"/>
    </row>
    <row r="608" hidden="1">
      <c r="A608" s="301" t="s">
        <v>638</v>
      </c>
      <c r="B608" s="301" t="s">
        <v>9314</v>
      </c>
      <c r="C608" s="303" t="s">
        <v>3114</v>
      </c>
      <c r="D608" s="303" t="s">
        <v>3114</v>
      </c>
      <c r="E608" s="304"/>
      <c r="F608" s="305" t="s">
        <v>144</v>
      </c>
      <c r="G608" s="317" t="s">
        <v>298</v>
      </c>
      <c r="H608" s="305" t="s">
        <v>34</v>
      </c>
      <c r="I608" s="305" t="s">
        <v>108</v>
      </c>
      <c r="J608" s="301" t="s">
        <v>9315</v>
      </c>
      <c r="K608" s="309"/>
      <c r="L608" s="310" t="b">
        <v>1</v>
      </c>
      <c r="M608" s="311" t="b">
        <v>1</v>
      </c>
      <c r="N608" s="316" t="b">
        <v>0</v>
      </c>
      <c r="O608" s="311" t="b">
        <v>1</v>
      </c>
      <c r="P608" s="302"/>
      <c r="Q608" s="309" t="str">
        <f t="array" ref="Q608">IFERROR(INDEX('印量調查區'!G:G, MATCH(A608, '印量調查區'!A:A, 0)), "")</f>
        <v/>
      </c>
      <c r="R608" s="313" t="s">
        <v>9317</v>
      </c>
      <c r="S608" s="302"/>
      <c r="T608" s="302"/>
      <c r="U608" s="302"/>
      <c r="V608" s="313" t="s">
        <v>9318</v>
      </c>
      <c r="W608" s="302"/>
      <c r="X608" s="313" t="s">
        <v>9319</v>
      </c>
      <c r="Y608" s="313" t="s">
        <v>9320</v>
      </c>
      <c r="Z608" s="302"/>
      <c r="AA608" s="302"/>
      <c r="AB608" s="302"/>
      <c r="AC608" s="302"/>
      <c r="AD608" s="302"/>
      <c r="AE608" s="302"/>
      <c r="AF608" s="302"/>
      <c r="AG608" s="302"/>
      <c r="AH608" s="302"/>
      <c r="AI608" s="302"/>
      <c r="AJ608" s="302"/>
      <c r="AK608" s="302"/>
      <c r="AL608" s="302"/>
      <c r="AM608" s="302"/>
      <c r="AN608" s="314" t="s">
        <v>9321</v>
      </c>
      <c r="AO608" s="314" t="s">
        <v>9323</v>
      </c>
      <c r="AP608" s="302"/>
      <c r="AQ608" s="302" t="str">
        <f>IFERROR(__xludf.DUMMYFUNCTION("IF(IFERROR(VLOOKUP(A608, IMPORTRANGE(""https://docs.google.com/spreadsheets/d/1eazy315Oas8TkAoTsdzUl6gNf3VsnwZeSo-bRfkZzOs"", ""工作表1!A:B""), 2, FALSE), """") &lt;&gt; """", ""有縮圖"", ""無縮圖"")"),"有縮圖")</f>
        <v>有縮圖</v>
      </c>
      <c r="AR608" s="302"/>
    </row>
    <row r="609" hidden="1">
      <c r="A609" s="301" t="s">
        <v>721</v>
      </c>
      <c r="B609" s="301" t="s">
        <v>9324</v>
      </c>
      <c r="C609" s="303" t="s">
        <v>379</v>
      </c>
      <c r="D609" s="303" t="s">
        <v>379</v>
      </c>
      <c r="E609" s="303" t="s">
        <v>9144</v>
      </c>
      <c r="F609" s="305" t="s">
        <v>144</v>
      </c>
      <c r="G609" s="110" t="s">
        <v>298</v>
      </c>
      <c r="H609" s="305" t="s">
        <v>34</v>
      </c>
      <c r="I609" s="305" t="s">
        <v>108</v>
      </c>
      <c r="J609" s="301" t="s">
        <v>9325</v>
      </c>
      <c r="K609" s="309"/>
      <c r="L609" s="310" t="b">
        <v>1</v>
      </c>
      <c r="M609" s="311" t="b">
        <v>1</v>
      </c>
      <c r="N609" s="316" t="b">
        <v>0</v>
      </c>
      <c r="O609" s="311" t="b">
        <v>1</v>
      </c>
      <c r="P609" s="302"/>
      <c r="Q609" s="309" t="str">
        <f t="array" ref="Q609">IFERROR(INDEX('印量調查區'!G:G, MATCH(A609, '印量調查區'!A:A, 0)), "")</f>
        <v/>
      </c>
      <c r="R609" s="313" t="s">
        <v>9328</v>
      </c>
      <c r="S609" s="302"/>
      <c r="T609" s="302"/>
      <c r="U609" s="302"/>
      <c r="V609" s="313" t="s">
        <v>9329</v>
      </c>
      <c r="W609" s="302"/>
      <c r="X609" s="302"/>
      <c r="Y609" s="302"/>
      <c r="Z609" s="302"/>
      <c r="AA609" s="302"/>
      <c r="AB609" s="302"/>
      <c r="AC609" s="302"/>
      <c r="AD609" s="313" t="s">
        <v>9331</v>
      </c>
      <c r="AE609" s="302"/>
      <c r="AF609" s="302"/>
      <c r="AG609" s="302"/>
      <c r="AH609" s="302"/>
      <c r="AI609" s="302"/>
      <c r="AJ609" s="302"/>
      <c r="AK609" s="302"/>
      <c r="AL609" s="302"/>
      <c r="AM609" s="302"/>
      <c r="AN609" s="314" t="s">
        <v>9332</v>
      </c>
      <c r="AO609" s="324" t="s">
        <v>9334</v>
      </c>
      <c r="AP609" s="302"/>
      <c r="AQ609" s="302" t="str">
        <f>IFERROR(__xludf.DUMMYFUNCTION("IF(IFERROR(VLOOKUP(A609, IMPORTRANGE(""https://docs.google.com/spreadsheets/d/1eazy315Oas8TkAoTsdzUl6gNf3VsnwZeSo-bRfkZzOs"", ""工作表1!A:B""), 2, FALSE), """") &lt;&gt; """", ""有縮圖"", ""無縮圖"")"),"無縮圖")</f>
        <v>無縮圖</v>
      </c>
      <c r="AR609" s="302"/>
    </row>
    <row r="610" hidden="1">
      <c r="A610" s="301" t="s">
        <v>9335</v>
      </c>
      <c r="B610" s="301" t="s">
        <v>9336</v>
      </c>
      <c r="C610" s="303" t="s">
        <v>2395</v>
      </c>
      <c r="D610" s="303" t="s">
        <v>2395</v>
      </c>
      <c r="E610" s="304"/>
      <c r="F610" s="305" t="s">
        <v>144</v>
      </c>
      <c r="G610" s="317" t="s">
        <v>298</v>
      </c>
      <c r="H610" s="305" t="s">
        <v>34</v>
      </c>
      <c r="I610" s="305" t="s">
        <v>108</v>
      </c>
      <c r="J610" s="301" t="s">
        <v>9337</v>
      </c>
      <c r="K610" s="309"/>
      <c r="L610" s="310" t="b">
        <v>1</v>
      </c>
      <c r="M610" s="311" t="b">
        <v>1</v>
      </c>
      <c r="N610" s="311" t="b">
        <v>1</v>
      </c>
      <c r="O610" s="311" t="b">
        <v>1</v>
      </c>
      <c r="P610" s="302"/>
      <c r="Q610" s="309" t="str">
        <f t="array" ref="Q610">IFERROR(INDEX('印量調查區'!G:G, MATCH(A610, '印量調查區'!A:A, 0)), "")</f>
        <v/>
      </c>
      <c r="R610" s="314" t="s">
        <v>9340</v>
      </c>
      <c r="S610" s="314" t="s">
        <v>9342</v>
      </c>
      <c r="T610" s="302"/>
      <c r="U610" s="302"/>
      <c r="V610" s="302"/>
      <c r="W610" s="302"/>
      <c r="X610" s="302"/>
      <c r="Y610" s="314" t="s">
        <v>9343</v>
      </c>
      <c r="Z610" s="302"/>
      <c r="AA610" s="302"/>
      <c r="AB610" s="302"/>
      <c r="AC610" s="302"/>
      <c r="AD610" s="314" t="s">
        <v>9344</v>
      </c>
      <c r="AE610" s="302"/>
      <c r="AF610" s="302"/>
      <c r="AG610" s="302"/>
      <c r="AH610" s="302"/>
      <c r="AI610" s="302"/>
      <c r="AJ610" s="302"/>
      <c r="AK610" s="314" t="s">
        <v>9345</v>
      </c>
      <c r="AL610" s="302"/>
      <c r="AM610" s="314" t="s">
        <v>9346</v>
      </c>
      <c r="AN610" s="314" t="s">
        <v>9347</v>
      </c>
      <c r="AO610" s="302"/>
      <c r="AP610" s="302"/>
      <c r="AQ610" s="302" t="str">
        <f>IFERROR(__xludf.DUMMYFUNCTION("IF(IFERROR(VLOOKUP(A610, IMPORTRANGE(""https://docs.google.com/spreadsheets/d/1eazy315Oas8TkAoTsdzUl6gNf3VsnwZeSo-bRfkZzOs"", ""工作表1!A:B""), 2, FALSE), """") &lt;&gt; """", ""有縮圖"", ""無縮圖"")"),"有縮圖")</f>
        <v>有縮圖</v>
      </c>
      <c r="AR610" s="302"/>
    </row>
    <row r="611" hidden="1">
      <c r="A611" s="301" t="s">
        <v>9348</v>
      </c>
      <c r="B611" s="301" t="s">
        <v>9349</v>
      </c>
      <c r="C611" s="303" t="s">
        <v>9350</v>
      </c>
      <c r="D611" s="303" t="s">
        <v>356</v>
      </c>
      <c r="E611" s="303" t="s">
        <v>3138</v>
      </c>
      <c r="F611" s="305" t="s">
        <v>144</v>
      </c>
      <c r="G611" s="110" t="s">
        <v>7761</v>
      </c>
      <c r="H611" s="305" t="s">
        <v>34</v>
      </c>
      <c r="I611" s="305" t="s">
        <v>108</v>
      </c>
      <c r="J611" s="301" t="s">
        <v>9351</v>
      </c>
      <c r="K611" s="309"/>
      <c r="L611" s="310" t="b">
        <v>1</v>
      </c>
      <c r="M611" s="311" t="b">
        <v>1</v>
      </c>
      <c r="N611" s="316" t="b">
        <v>1</v>
      </c>
      <c r="O611" s="311" t="b">
        <v>0</v>
      </c>
      <c r="P611" s="302"/>
      <c r="Q611" s="309" t="str">
        <f t="array" ref="Q611">IFERROR(INDEX('印量調查區'!G:G, MATCH(A611, '印量調查區'!A:A, 0)), "")</f>
        <v/>
      </c>
      <c r="R611" s="319" t="s">
        <v>9352</v>
      </c>
      <c r="S611" s="324" t="s">
        <v>9353</v>
      </c>
      <c r="T611" s="304"/>
      <c r="U611" s="304"/>
      <c r="V611" s="324" t="s">
        <v>9354</v>
      </c>
      <c r="W611" s="304"/>
      <c r="X611" s="304"/>
      <c r="Y611" s="324" t="s">
        <v>9355</v>
      </c>
      <c r="Z611" s="304"/>
      <c r="AA611" s="304"/>
      <c r="AB611" s="304"/>
      <c r="AC611" s="304"/>
      <c r="AD611" s="324" t="s">
        <v>9356</v>
      </c>
      <c r="AE611" s="304"/>
      <c r="AF611" s="304"/>
      <c r="AG611" s="304"/>
      <c r="AH611" s="304"/>
      <c r="AI611" s="304"/>
      <c r="AJ611" s="304"/>
      <c r="AK611" s="304"/>
      <c r="AL611" s="304"/>
      <c r="AM611" s="304"/>
      <c r="AN611" s="382" t="s">
        <v>9357</v>
      </c>
      <c r="AO611" s="324" t="s">
        <v>9358</v>
      </c>
      <c r="AP611" s="304"/>
      <c r="AQ611" s="302" t="str">
        <f>IFERROR(__xludf.DUMMYFUNCTION("IF(IFERROR(VLOOKUP(A611, IMPORTRANGE(""https://docs.google.com/spreadsheets/d/1eazy315Oas8TkAoTsdzUl6gNf3VsnwZeSo-bRfkZzOs"", ""工作表1!A:B""), 2, FALSE), """") &lt;&gt; """", ""有縮圖"", ""無縮圖"")"),"無縮圖")</f>
        <v>無縮圖</v>
      </c>
      <c r="AR611" s="302"/>
    </row>
    <row r="612" hidden="1">
      <c r="A612" s="301" t="s">
        <v>834</v>
      </c>
      <c r="B612" s="302"/>
      <c r="C612" s="303" t="s">
        <v>2377</v>
      </c>
      <c r="D612" s="304"/>
      <c r="E612" s="304"/>
      <c r="F612" s="305" t="s">
        <v>144</v>
      </c>
      <c r="G612" s="317" t="s">
        <v>298</v>
      </c>
      <c r="H612" s="305" t="s">
        <v>34</v>
      </c>
      <c r="I612" s="305" t="s">
        <v>108</v>
      </c>
      <c r="J612" s="301" t="s">
        <v>9360</v>
      </c>
      <c r="K612" s="309"/>
      <c r="L612" s="310" t="b">
        <v>1</v>
      </c>
      <c r="M612" s="311" t="b">
        <v>1</v>
      </c>
      <c r="N612" s="316" t="b">
        <v>0</v>
      </c>
      <c r="O612" s="311" t="b">
        <v>1</v>
      </c>
      <c r="P612" s="302"/>
      <c r="Q612" s="309" t="str">
        <f t="array" ref="Q612">IFERROR(INDEX('印量調查區'!G:G, MATCH(A612, '印量調查區'!A:A, 0)), "")</f>
        <v/>
      </c>
      <c r="R612" s="313" t="s">
        <v>9361</v>
      </c>
      <c r="S612" s="302"/>
      <c r="T612" s="302"/>
      <c r="U612" s="302"/>
      <c r="V612" s="313" t="s">
        <v>9362</v>
      </c>
      <c r="W612" s="302"/>
      <c r="X612" s="302"/>
      <c r="Y612" s="302"/>
      <c r="Z612" s="302"/>
      <c r="AA612" s="302"/>
      <c r="AB612" s="302"/>
      <c r="AC612" s="302"/>
      <c r="AD612" s="302"/>
      <c r="AE612" s="302"/>
      <c r="AF612" s="302"/>
      <c r="AG612" s="302"/>
      <c r="AH612" s="302"/>
      <c r="AI612" s="302"/>
      <c r="AJ612" s="302"/>
      <c r="AK612" s="302"/>
      <c r="AL612" s="302"/>
      <c r="AM612" s="302"/>
      <c r="AN612" s="314" t="s">
        <v>9363</v>
      </c>
      <c r="AO612" s="302"/>
      <c r="AP612" s="302"/>
      <c r="AQ612" s="302" t="str">
        <f>IFERROR(__xludf.DUMMYFUNCTION("IF(IFERROR(VLOOKUP(A612, IMPORTRANGE(""https://docs.google.com/spreadsheets/d/1eazy315Oas8TkAoTsdzUl6gNf3VsnwZeSo-bRfkZzOs"", ""工作表1!A:B""), 2, FALSE), """") &lt;&gt; """", ""有縮圖"", ""無縮圖"")"),"無縮圖")</f>
        <v>無縮圖</v>
      </c>
      <c r="AR612" s="302"/>
    </row>
    <row r="613" hidden="1">
      <c r="A613" s="301" t="s">
        <v>9365</v>
      </c>
      <c r="B613" s="302"/>
      <c r="C613" s="304"/>
      <c r="D613" s="304"/>
      <c r="E613" s="303" t="s">
        <v>2979</v>
      </c>
      <c r="F613" s="305" t="s">
        <v>144</v>
      </c>
      <c r="G613" s="317" t="s">
        <v>298</v>
      </c>
      <c r="H613" s="305" t="s">
        <v>34</v>
      </c>
      <c r="I613" s="305" t="s">
        <v>108</v>
      </c>
      <c r="J613" s="301" t="s">
        <v>9366</v>
      </c>
      <c r="K613" s="309"/>
      <c r="L613" s="310" t="b">
        <v>1</v>
      </c>
      <c r="M613" s="311" t="b">
        <v>1</v>
      </c>
      <c r="N613" s="311" t="b">
        <v>0</v>
      </c>
      <c r="O613" s="311" t="b">
        <v>1</v>
      </c>
      <c r="P613" s="302"/>
      <c r="Q613" s="309" t="str">
        <f t="array" ref="Q613">IFERROR(INDEX('印量調查區'!G:G, MATCH(A613, '印量調查區'!A:A, 0)), "")</f>
        <v/>
      </c>
      <c r="R613" s="314" t="s">
        <v>9368</v>
      </c>
      <c r="S613" s="302"/>
      <c r="T613" s="302"/>
      <c r="U613" s="302"/>
      <c r="V613" s="314" t="s">
        <v>9369</v>
      </c>
      <c r="W613" s="302"/>
      <c r="X613" s="302"/>
      <c r="Y613" s="302"/>
      <c r="Z613" s="302"/>
      <c r="AA613" s="302"/>
      <c r="AB613" s="302"/>
      <c r="AC613" s="302"/>
      <c r="AD613" s="302"/>
      <c r="AE613" s="302"/>
      <c r="AF613" s="302"/>
      <c r="AG613" s="302"/>
      <c r="AH613" s="302"/>
      <c r="AI613" s="302"/>
      <c r="AJ613" s="302"/>
      <c r="AK613" s="314" t="s">
        <v>9370</v>
      </c>
      <c r="AL613" s="302"/>
      <c r="AM613" s="314" t="s">
        <v>9373</v>
      </c>
      <c r="AN613" s="314" t="s">
        <v>9374</v>
      </c>
      <c r="AO613" s="302"/>
      <c r="AP613" s="302"/>
      <c r="AQ613" s="302" t="str">
        <f>IFERROR(__xludf.DUMMYFUNCTION("IF(IFERROR(VLOOKUP(A613, IMPORTRANGE(""https://docs.google.com/spreadsheets/d/1eazy315Oas8TkAoTsdzUl6gNf3VsnwZeSo-bRfkZzOs"", ""工作表1!A:B""), 2, FALSE), """") &lt;&gt; """", ""有縮圖"", ""無縮圖"")"),"無縮圖")</f>
        <v>無縮圖</v>
      </c>
      <c r="AR613" s="302"/>
    </row>
    <row r="614" hidden="1">
      <c r="A614" s="301" t="s">
        <v>869</v>
      </c>
      <c r="B614" s="302"/>
      <c r="C614" s="303" t="s">
        <v>1830</v>
      </c>
      <c r="D614" s="303" t="s">
        <v>1830</v>
      </c>
      <c r="E614" s="303" t="s">
        <v>1830</v>
      </c>
      <c r="F614" s="305" t="s">
        <v>144</v>
      </c>
      <c r="G614" s="317" t="s">
        <v>298</v>
      </c>
      <c r="H614" s="305" t="s">
        <v>34</v>
      </c>
      <c r="I614" s="305" t="s">
        <v>108</v>
      </c>
      <c r="J614" s="301" t="s">
        <v>9376</v>
      </c>
      <c r="K614" s="309"/>
      <c r="L614" s="310" t="b">
        <v>1</v>
      </c>
      <c r="M614" s="311" t="b">
        <v>1</v>
      </c>
      <c r="N614" s="311" t="b">
        <v>1</v>
      </c>
      <c r="O614" s="316" t="b">
        <v>1</v>
      </c>
      <c r="P614" s="302"/>
      <c r="Q614" s="309" t="str">
        <f t="array" ref="Q614">IFERROR(INDEX('印量調查區'!G:G, MATCH(A614, '印量調查區'!A:A, 0)), "")</f>
        <v/>
      </c>
      <c r="R614" s="313" t="s">
        <v>9378</v>
      </c>
      <c r="S614" s="302"/>
      <c r="T614" s="302"/>
      <c r="U614" s="302"/>
      <c r="V614" s="313" t="s">
        <v>9379</v>
      </c>
      <c r="W614" s="302"/>
      <c r="X614" s="313" t="s">
        <v>9380</v>
      </c>
      <c r="Y614" s="313" t="s">
        <v>9381</v>
      </c>
      <c r="Z614" s="302"/>
      <c r="AA614" s="302"/>
      <c r="AB614" s="302"/>
      <c r="AC614" s="302"/>
      <c r="AD614" s="314" t="s">
        <v>9383</v>
      </c>
      <c r="AE614" s="302"/>
      <c r="AF614" s="302"/>
      <c r="AG614" s="302"/>
      <c r="AH614" s="302"/>
      <c r="AI614" s="302"/>
      <c r="AJ614" s="302"/>
      <c r="AK614" s="302"/>
      <c r="AL614" s="314" t="s">
        <v>9384</v>
      </c>
      <c r="AM614" s="314" t="s">
        <v>9386</v>
      </c>
      <c r="AN614" s="302"/>
      <c r="AO614" s="302"/>
      <c r="AP614" s="302"/>
      <c r="AQ614" s="302" t="str">
        <f>IFERROR(__xludf.DUMMYFUNCTION("IF(IFERROR(VLOOKUP(A614, IMPORTRANGE(""https://docs.google.com/spreadsheets/d/1eazy315Oas8TkAoTsdzUl6gNf3VsnwZeSo-bRfkZzOs"", ""工作表1!A:B""), 2, FALSE), """") &lt;&gt; """", ""有縮圖"", ""無縮圖"")"),"有縮圖")</f>
        <v>有縮圖</v>
      </c>
      <c r="AR614" s="302"/>
    </row>
    <row r="615" hidden="1">
      <c r="A615" s="301" t="s">
        <v>879</v>
      </c>
      <c r="B615" s="302"/>
      <c r="C615" s="303" t="s">
        <v>378</v>
      </c>
      <c r="D615" s="304"/>
      <c r="E615" s="303" t="s">
        <v>9387</v>
      </c>
      <c r="F615" s="305" t="s">
        <v>144</v>
      </c>
      <c r="G615" s="317" t="s">
        <v>298</v>
      </c>
      <c r="H615" s="305" t="s">
        <v>34</v>
      </c>
      <c r="I615" s="305" t="s">
        <v>108</v>
      </c>
      <c r="J615" s="301" t="s">
        <v>9388</v>
      </c>
      <c r="K615" s="309"/>
      <c r="L615" s="310" t="b">
        <v>1</v>
      </c>
      <c r="M615" s="311" t="b">
        <v>1</v>
      </c>
      <c r="N615" s="316" t="b">
        <v>0</v>
      </c>
      <c r="O615" s="311" t="b">
        <v>1</v>
      </c>
      <c r="P615" s="302"/>
      <c r="Q615" s="309" t="str">
        <f t="array" ref="Q615">IFERROR(INDEX('印量調查區'!G:G, MATCH(A615, '印量調查區'!A:A, 0)), "")</f>
        <v/>
      </c>
      <c r="R615" s="314" t="s">
        <v>9389</v>
      </c>
      <c r="S615" s="302"/>
      <c r="T615" s="314" t="s">
        <v>9390</v>
      </c>
      <c r="U615" s="302"/>
      <c r="V615" s="313" t="s">
        <v>9391</v>
      </c>
      <c r="W615" s="302"/>
      <c r="X615" s="302"/>
      <c r="Y615" s="314" t="s">
        <v>9392</v>
      </c>
      <c r="Z615" s="302"/>
      <c r="AA615" s="302"/>
      <c r="AB615" s="302"/>
      <c r="AC615" s="302"/>
      <c r="AD615" s="314" t="s">
        <v>9393</v>
      </c>
      <c r="AE615" s="302"/>
      <c r="AF615" s="302"/>
      <c r="AG615" s="302"/>
      <c r="AH615" s="302"/>
      <c r="AI615" s="302"/>
      <c r="AJ615" s="302"/>
      <c r="AK615" s="302"/>
      <c r="AL615" s="302"/>
      <c r="AM615" s="302"/>
      <c r="AN615" s="383" t="s">
        <v>9396</v>
      </c>
      <c r="AO615" s="302"/>
      <c r="AP615" s="302"/>
      <c r="AQ615" s="302" t="str">
        <f>IFERROR(__xludf.DUMMYFUNCTION("IF(IFERROR(VLOOKUP(A615, IMPORTRANGE(""https://docs.google.com/spreadsheets/d/1eazy315Oas8TkAoTsdzUl6gNf3VsnwZeSo-bRfkZzOs"", ""工作表1!A:B""), 2, FALSE), """") &lt;&gt; """", ""有縮圖"", ""無縮圖"")"),"有縮圖")</f>
        <v>有縮圖</v>
      </c>
      <c r="AR615" s="302"/>
    </row>
    <row r="616" hidden="1">
      <c r="A616" s="301" t="s">
        <v>933</v>
      </c>
      <c r="B616" s="302"/>
      <c r="C616" s="303" t="s">
        <v>9399</v>
      </c>
      <c r="D616" s="303" t="s">
        <v>9399</v>
      </c>
      <c r="E616" s="304"/>
      <c r="F616" s="305" t="s">
        <v>144</v>
      </c>
      <c r="G616" s="110" t="s">
        <v>298</v>
      </c>
      <c r="H616" s="305" t="s">
        <v>34</v>
      </c>
      <c r="I616" s="305" t="s">
        <v>108</v>
      </c>
      <c r="J616" s="301" t="s">
        <v>9400</v>
      </c>
      <c r="K616" s="309"/>
      <c r="L616" s="310" t="b">
        <v>1</v>
      </c>
      <c r="M616" s="311" t="b">
        <v>1</v>
      </c>
      <c r="N616" s="316" t="b">
        <v>0</v>
      </c>
      <c r="O616" s="311" t="b">
        <v>1</v>
      </c>
      <c r="P616" s="302"/>
      <c r="Q616" s="309" t="str">
        <f t="array" ref="Q616">IFERROR(INDEX('印量調查區'!G:G, MATCH(A616, '印量調查區'!A:A, 0)), "")</f>
        <v/>
      </c>
      <c r="R616" s="313" t="s">
        <v>9402</v>
      </c>
      <c r="S616" s="302"/>
      <c r="T616" s="302"/>
      <c r="U616" s="302"/>
      <c r="V616" s="313" t="s">
        <v>9403</v>
      </c>
      <c r="W616" s="302"/>
      <c r="X616" s="313" t="s">
        <v>9404</v>
      </c>
      <c r="Y616" s="302"/>
      <c r="Z616" s="302"/>
      <c r="AA616" s="302"/>
      <c r="AB616" s="302"/>
      <c r="AC616" s="302"/>
      <c r="AD616" s="313" t="s">
        <v>9406</v>
      </c>
      <c r="AE616" s="302"/>
      <c r="AF616" s="313" t="s">
        <v>9407</v>
      </c>
      <c r="AG616" s="302"/>
      <c r="AH616" s="302"/>
      <c r="AI616" s="302"/>
      <c r="AJ616" s="313" t="s">
        <v>9408</v>
      </c>
      <c r="AK616" s="302"/>
      <c r="AL616" s="302"/>
      <c r="AM616" s="302"/>
      <c r="AN616" s="314" t="s">
        <v>9410</v>
      </c>
      <c r="AO616" s="302"/>
      <c r="AP616" s="302"/>
      <c r="AQ616" s="302" t="str">
        <f>IFERROR(__xludf.DUMMYFUNCTION("IF(IFERROR(VLOOKUP(A616, IMPORTRANGE(""https://docs.google.com/spreadsheets/d/1eazy315Oas8TkAoTsdzUl6gNf3VsnwZeSo-bRfkZzOs"", ""工作表1!A:B""), 2, FALSE), """") &lt;&gt; """", ""有縮圖"", ""無縮圖"")"),"無縮圖")</f>
        <v>無縮圖</v>
      </c>
      <c r="AR616" s="302"/>
    </row>
    <row r="617" hidden="1">
      <c r="A617" s="301" t="s">
        <v>944</v>
      </c>
      <c r="B617" s="302"/>
      <c r="C617" s="304"/>
      <c r="D617" s="303" t="s">
        <v>2429</v>
      </c>
      <c r="E617" s="303" t="s">
        <v>9412</v>
      </c>
      <c r="F617" s="305" t="s">
        <v>144</v>
      </c>
      <c r="G617" s="317" t="s">
        <v>298</v>
      </c>
      <c r="H617" s="305" t="s">
        <v>34</v>
      </c>
      <c r="I617" s="305" t="s">
        <v>108</v>
      </c>
      <c r="J617" s="301" t="s">
        <v>9413</v>
      </c>
      <c r="K617" s="309"/>
      <c r="L617" s="310" t="b">
        <v>1</v>
      </c>
      <c r="M617" s="311" t="b">
        <v>1</v>
      </c>
      <c r="N617" s="311" t="b">
        <v>0</v>
      </c>
      <c r="O617" s="311" t="b">
        <v>1</v>
      </c>
      <c r="P617" s="302"/>
      <c r="Q617" s="309" t="str">
        <f t="array" ref="Q617">IFERROR(INDEX('印量調查區'!G:G, MATCH(A617, '印量調查區'!A:A, 0)), "")</f>
        <v/>
      </c>
      <c r="R617" s="313" t="s">
        <v>9416</v>
      </c>
      <c r="S617" s="302"/>
      <c r="T617" s="302"/>
      <c r="U617" s="302"/>
      <c r="V617" s="313" t="s">
        <v>9417</v>
      </c>
      <c r="W617" s="302"/>
      <c r="X617" s="302"/>
      <c r="Y617" s="302"/>
      <c r="Z617" s="302"/>
      <c r="AA617" s="302"/>
      <c r="AB617" s="302"/>
      <c r="AC617" s="302"/>
      <c r="AD617" s="313" t="s">
        <v>9418</v>
      </c>
      <c r="AE617" s="302"/>
      <c r="AF617" s="302"/>
      <c r="AG617" s="302"/>
      <c r="AH617" s="302"/>
      <c r="AI617" s="302"/>
      <c r="AJ617" s="302"/>
      <c r="AK617" s="302"/>
      <c r="AL617" s="302"/>
      <c r="AM617" s="314" t="s">
        <v>9419</v>
      </c>
      <c r="AN617" s="314" t="s">
        <v>9420</v>
      </c>
      <c r="AO617" s="302"/>
      <c r="AP617" s="302"/>
      <c r="AQ617" s="302" t="str">
        <f>IFERROR(__xludf.DUMMYFUNCTION("IF(IFERROR(VLOOKUP(A617, IMPORTRANGE(""https://docs.google.com/spreadsheets/d/1eazy315Oas8TkAoTsdzUl6gNf3VsnwZeSo-bRfkZzOs"", ""工作表1!A:B""), 2, FALSE), """") &lt;&gt; """", ""有縮圖"", ""無縮圖"")"),"無縮圖")</f>
        <v>無縮圖</v>
      </c>
      <c r="AR617" s="302"/>
    </row>
    <row r="618" hidden="1">
      <c r="A618" s="301" t="s">
        <v>963</v>
      </c>
      <c r="B618" s="301" t="s">
        <v>9422</v>
      </c>
      <c r="C618" s="303" t="s">
        <v>1859</v>
      </c>
      <c r="D618" s="303" t="s">
        <v>1859</v>
      </c>
      <c r="E618" s="303" t="s">
        <v>1859</v>
      </c>
      <c r="F618" s="305" t="s">
        <v>144</v>
      </c>
      <c r="G618" s="317" t="s">
        <v>298</v>
      </c>
      <c r="H618" s="305" t="s">
        <v>34</v>
      </c>
      <c r="I618" s="305" t="s">
        <v>108</v>
      </c>
      <c r="J618" s="301" t="s">
        <v>9423</v>
      </c>
      <c r="K618" s="309"/>
      <c r="L618" s="310" t="b">
        <v>1</v>
      </c>
      <c r="M618" s="311" t="b">
        <v>1</v>
      </c>
      <c r="N618" s="316" t="b">
        <v>0</v>
      </c>
      <c r="O618" s="311" t="b">
        <v>1</v>
      </c>
      <c r="P618" s="302"/>
      <c r="Q618" s="309" t="str">
        <f t="array" ref="Q618">IFERROR(INDEX('印量調查區'!G:G, MATCH(A618, '印量調查區'!A:A, 0)), "")</f>
        <v/>
      </c>
      <c r="R618" s="302"/>
      <c r="S618" s="302"/>
      <c r="T618" s="302"/>
      <c r="U618" s="302"/>
      <c r="V618" s="313" t="s">
        <v>9425</v>
      </c>
      <c r="W618" s="302"/>
      <c r="X618" s="302"/>
      <c r="Y618" s="313" t="s">
        <v>9426</v>
      </c>
      <c r="Z618" s="313" t="s">
        <v>9427</v>
      </c>
      <c r="AA618" s="302"/>
      <c r="AB618" s="302"/>
      <c r="AC618" s="302"/>
      <c r="AD618" s="302"/>
      <c r="AE618" s="302"/>
      <c r="AF618" s="302"/>
      <c r="AG618" s="302"/>
      <c r="AH618" s="302"/>
      <c r="AI618" s="302"/>
      <c r="AJ618" s="302"/>
      <c r="AK618" s="302"/>
      <c r="AL618" s="313" t="s">
        <v>9428</v>
      </c>
      <c r="AM618" s="302"/>
      <c r="AN618" s="314" t="s">
        <v>9429</v>
      </c>
      <c r="AO618" s="302"/>
      <c r="AP618" s="302"/>
      <c r="AQ618" s="302" t="str">
        <f>IFERROR(__xludf.DUMMYFUNCTION("IF(IFERROR(VLOOKUP(A618, IMPORTRANGE(""https://docs.google.com/spreadsheets/d/1eazy315Oas8TkAoTsdzUl6gNf3VsnwZeSo-bRfkZzOs"", ""工作表1!A:B""), 2, FALSE), """") &lt;&gt; """", ""有縮圖"", ""無縮圖"")"),"無縮圖")</f>
        <v>無縮圖</v>
      </c>
      <c r="AR618" s="302"/>
    </row>
    <row r="619" hidden="1">
      <c r="A619" s="301" t="s">
        <v>1014</v>
      </c>
      <c r="B619" s="301" t="s">
        <v>9430</v>
      </c>
      <c r="C619" s="304"/>
      <c r="D619" s="303" t="s">
        <v>2378</v>
      </c>
      <c r="E619" s="303" t="s">
        <v>3117</v>
      </c>
      <c r="F619" s="305" t="s">
        <v>144</v>
      </c>
      <c r="G619" s="110" t="s">
        <v>298</v>
      </c>
      <c r="H619" s="305" t="s">
        <v>34</v>
      </c>
      <c r="I619" s="305" t="s">
        <v>108</v>
      </c>
      <c r="J619" s="301" t="s">
        <v>9432</v>
      </c>
      <c r="K619" s="309"/>
      <c r="L619" s="310" t="b">
        <v>1</v>
      </c>
      <c r="M619" s="311" t="b">
        <v>1</v>
      </c>
      <c r="N619" s="316" t="b">
        <v>0</v>
      </c>
      <c r="O619" s="311" t="b">
        <v>1</v>
      </c>
      <c r="P619" s="302"/>
      <c r="Q619" s="309" t="str">
        <f t="array" ref="Q619">IFERROR(INDEX('印量調查區'!G:G, MATCH(A619, '印量調查區'!A:A, 0)), "")</f>
        <v/>
      </c>
      <c r="R619" s="314" t="s">
        <v>9433</v>
      </c>
      <c r="S619" s="302"/>
      <c r="T619" s="302"/>
      <c r="U619" s="302"/>
      <c r="V619" s="314" t="s">
        <v>9435</v>
      </c>
      <c r="W619" s="302"/>
      <c r="X619" s="302"/>
      <c r="Y619" s="314" t="s">
        <v>9436</v>
      </c>
      <c r="Z619" s="302"/>
      <c r="AA619" s="302"/>
      <c r="AB619" s="302"/>
      <c r="AC619" s="302"/>
      <c r="AD619" s="314" t="s">
        <v>9437</v>
      </c>
      <c r="AE619" s="314" t="s">
        <v>9439</v>
      </c>
      <c r="AF619" s="314" t="s">
        <v>9440</v>
      </c>
      <c r="AG619" s="302"/>
      <c r="AH619" s="302"/>
      <c r="AI619" s="302"/>
      <c r="AJ619" s="302"/>
      <c r="AK619" s="314" t="s">
        <v>9441</v>
      </c>
      <c r="AL619" s="302"/>
      <c r="AM619" s="302"/>
      <c r="AN619" s="314" t="s">
        <v>9443</v>
      </c>
      <c r="AO619" s="302"/>
      <c r="AP619" s="302"/>
      <c r="AQ619" s="302" t="str">
        <f>IFERROR(__xludf.DUMMYFUNCTION("IF(IFERROR(VLOOKUP(A619, IMPORTRANGE(""https://docs.google.com/spreadsheets/d/1eazy315Oas8TkAoTsdzUl6gNf3VsnwZeSo-bRfkZzOs"", ""工作表1!A:B""), 2, FALSE), """") &lt;&gt; """", ""有縮圖"", ""無縮圖"")"),"無縮圖")</f>
        <v>無縮圖</v>
      </c>
      <c r="AR619" s="302"/>
    </row>
    <row r="620" hidden="1">
      <c r="A620" s="301" t="s">
        <v>9447</v>
      </c>
      <c r="B620" s="301" t="s">
        <v>9448</v>
      </c>
      <c r="C620" s="303" t="s">
        <v>2392</v>
      </c>
      <c r="D620" s="303" t="s">
        <v>3117</v>
      </c>
      <c r="E620" s="304"/>
      <c r="F620" s="305" t="s">
        <v>144</v>
      </c>
      <c r="G620" s="317" t="s">
        <v>298</v>
      </c>
      <c r="H620" s="305" t="s">
        <v>34</v>
      </c>
      <c r="I620" s="305" t="s">
        <v>108</v>
      </c>
      <c r="J620" s="301" t="s">
        <v>9449</v>
      </c>
      <c r="K620" s="309"/>
      <c r="L620" s="310" t="b">
        <v>1</v>
      </c>
      <c r="M620" s="311" t="b">
        <v>1</v>
      </c>
      <c r="N620" s="316" t="b">
        <v>0</v>
      </c>
      <c r="O620" s="311" t="b">
        <v>1</v>
      </c>
      <c r="P620" s="313" t="s">
        <v>410</v>
      </c>
      <c r="Q620" s="309" t="str">
        <f t="array" ref="Q620">IFERROR(INDEX('印量調查區'!G:G, MATCH(A620, '印量調查區'!A:A, 0)), "")</f>
        <v/>
      </c>
      <c r="R620" s="314" t="s">
        <v>9451</v>
      </c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  <c r="AC620" s="302"/>
      <c r="AD620" s="314" t="s">
        <v>9452</v>
      </c>
      <c r="AE620" s="302"/>
      <c r="AF620" s="302"/>
      <c r="AG620" s="302"/>
      <c r="AH620" s="302"/>
      <c r="AI620" s="302"/>
      <c r="AJ620" s="302"/>
      <c r="AK620" s="302"/>
      <c r="AL620" s="302"/>
      <c r="AM620" s="302"/>
      <c r="AN620" s="314" t="s">
        <v>9455</v>
      </c>
      <c r="AO620" s="302"/>
      <c r="AP620" s="302"/>
      <c r="AQ620" s="302" t="str">
        <f>IFERROR(__xludf.DUMMYFUNCTION("IF(IFERROR(VLOOKUP(A620, IMPORTRANGE(""https://docs.google.com/spreadsheets/d/1eazy315Oas8TkAoTsdzUl6gNf3VsnwZeSo-bRfkZzOs"", ""工作表1!A:B""), 2, FALSE), """") &lt;&gt; """", ""有縮圖"", ""無縮圖"")"),"無縮圖")</f>
        <v>無縮圖</v>
      </c>
      <c r="AR620" s="302"/>
    </row>
    <row r="621" hidden="1">
      <c r="A621" s="301" t="s">
        <v>1036</v>
      </c>
      <c r="B621" s="302"/>
      <c r="C621" s="303" t="s">
        <v>2375</v>
      </c>
      <c r="D621" s="304"/>
      <c r="E621" s="304"/>
      <c r="F621" s="305" t="s">
        <v>305</v>
      </c>
      <c r="G621" s="110" t="s">
        <v>298</v>
      </c>
      <c r="H621" s="302"/>
      <c r="I621" s="305" t="s">
        <v>108</v>
      </c>
      <c r="J621" s="302"/>
      <c r="K621" s="309"/>
      <c r="L621" s="310" t="b">
        <v>1</v>
      </c>
      <c r="M621" s="311" t="b">
        <v>1</v>
      </c>
      <c r="N621" s="316" t="b">
        <v>0</v>
      </c>
      <c r="O621" s="311" t="b">
        <v>1</v>
      </c>
      <c r="P621" s="302"/>
      <c r="Q621" s="309" t="str">
        <f t="array" ref="Q621">IFERROR(INDEX('印量調查區'!G:G, MATCH(A621, '印量調查區'!A:A, 0)), "")</f>
        <v/>
      </c>
      <c r="R621" s="302"/>
      <c r="S621" s="302"/>
      <c r="T621" s="302"/>
      <c r="U621" s="302"/>
      <c r="V621" s="313" t="s">
        <v>9458</v>
      </c>
      <c r="W621" s="313" t="s">
        <v>9459</v>
      </c>
      <c r="X621" s="302"/>
      <c r="Y621" s="313" t="s">
        <v>9460</v>
      </c>
      <c r="Z621" s="313" t="s">
        <v>9461</v>
      </c>
      <c r="AA621" s="302"/>
      <c r="AB621" s="302"/>
      <c r="AC621" s="302"/>
      <c r="AD621" s="302"/>
      <c r="AE621" s="302"/>
      <c r="AF621" s="302"/>
      <c r="AG621" s="302"/>
      <c r="AH621" s="302"/>
      <c r="AI621" s="302"/>
      <c r="AJ621" s="302"/>
      <c r="AK621" s="302"/>
      <c r="AL621" s="302"/>
      <c r="AM621" s="302"/>
      <c r="AN621" s="314" t="s">
        <v>9462</v>
      </c>
      <c r="AO621" s="302"/>
      <c r="AP621" s="302"/>
      <c r="AQ621" s="302" t="str">
        <f>IFERROR(__xludf.DUMMYFUNCTION("IF(IFERROR(VLOOKUP(A621, IMPORTRANGE(""https://docs.google.com/spreadsheets/d/1eazy315Oas8TkAoTsdzUl6gNf3VsnwZeSo-bRfkZzOs"", ""工作表1!A:B""), 2, FALSE), """") &lt;&gt; """", ""有縮圖"", ""無縮圖"")"),"無縮圖")</f>
        <v>無縮圖</v>
      </c>
      <c r="AR621" s="302"/>
    </row>
    <row r="622" hidden="1">
      <c r="A622" s="301" t="s">
        <v>1581</v>
      </c>
      <c r="B622" s="302"/>
      <c r="C622" s="304"/>
      <c r="D622" s="303" t="s">
        <v>3154</v>
      </c>
      <c r="E622" s="303" t="s">
        <v>2424</v>
      </c>
      <c r="F622" s="305" t="s">
        <v>3240</v>
      </c>
      <c r="G622" s="317" t="s">
        <v>298</v>
      </c>
      <c r="H622" s="305" t="s">
        <v>34</v>
      </c>
      <c r="I622" s="305" t="s">
        <v>108</v>
      </c>
      <c r="J622" s="301" t="s">
        <v>9464</v>
      </c>
      <c r="K622" s="309"/>
      <c r="L622" s="310" t="b">
        <v>1</v>
      </c>
      <c r="M622" s="311" t="b">
        <v>1</v>
      </c>
      <c r="N622" s="316" t="b">
        <v>1</v>
      </c>
      <c r="O622" s="311" t="b">
        <v>1</v>
      </c>
      <c r="P622" s="313" t="s">
        <v>410</v>
      </c>
      <c r="Q622" s="309" t="str">
        <f t="array" ref="Q622">IFERROR(INDEX('印量調查區'!G:G, MATCH(A622, '印量調查區'!A:A, 0)), "")</f>
        <v/>
      </c>
      <c r="R622" s="302"/>
      <c r="S622" s="302"/>
      <c r="T622" s="302"/>
      <c r="U622" s="302"/>
      <c r="V622" s="314" t="s">
        <v>9466</v>
      </c>
      <c r="W622" s="302"/>
      <c r="X622" s="302"/>
      <c r="Y622" s="314" t="s">
        <v>9467</v>
      </c>
      <c r="Z622" s="302"/>
      <c r="AA622" s="302"/>
      <c r="AB622" s="302"/>
      <c r="AC622" s="302"/>
      <c r="AD622" s="314" t="s">
        <v>8160</v>
      </c>
      <c r="AE622" s="314" t="s">
        <v>8162</v>
      </c>
      <c r="AF622" s="302"/>
      <c r="AG622" s="302"/>
      <c r="AH622" s="302"/>
      <c r="AI622" s="302"/>
      <c r="AJ622" s="302"/>
      <c r="AK622" s="302"/>
      <c r="AL622" s="302"/>
      <c r="AM622" s="302"/>
      <c r="AN622" s="314" t="s">
        <v>9469</v>
      </c>
      <c r="AO622" s="302"/>
      <c r="AP622" s="302"/>
      <c r="AQ622" s="302" t="str">
        <f>IFERROR(__xludf.DUMMYFUNCTION("IF(IFERROR(VLOOKUP(A622, IMPORTRANGE(""https://docs.google.com/spreadsheets/d/1eazy315Oas8TkAoTsdzUl6gNf3VsnwZeSo-bRfkZzOs"", ""工作表1!A:B""), 2, FALSE), """") &lt;&gt; """", ""有縮圖"", ""無縮圖"")"),"無縮圖")</f>
        <v>無縮圖</v>
      </c>
      <c r="AR622" s="302"/>
    </row>
    <row r="623" hidden="1">
      <c r="A623" s="301" t="s">
        <v>802</v>
      </c>
      <c r="B623" s="301" t="s">
        <v>9470</v>
      </c>
      <c r="C623" s="304"/>
      <c r="D623" s="303" t="s">
        <v>3118</v>
      </c>
      <c r="E623" s="303" t="s">
        <v>3118</v>
      </c>
      <c r="F623" s="305" t="s">
        <v>3240</v>
      </c>
      <c r="G623" s="110" t="s">
        <v>298</v>
      </c>
      <c r="H623" s="305" t="s">
        <v>34</v>
      </c>
      <c r="I623" s="305" t="s">
        <v>108</v>
      </c>
      <c r="J623" s="301" t="s">
        <v>9471</v>
      </c>
      <c r="K623" s="309"/>
      <c r="L623" s="310" t="b">
        <v>1</v>
      </c>
      <c r="M623" s="311" t="b">
        <v>1</v>
      </c>
      <c r="N623" s="316" t="b">
        <v>0</v>
      </c>
      <c r="O623" s="311" t="b">
        <v>1</v>
      </c>
      <c r="P623" s="302"/>
      <c r="Q623" s="309" t="str">
        <f t="array" ref="Q623">IFERROR(INDEX('印量調查區'!G:G, MATCH(A623, '印量調查區'!A:A, 0)), "")</f>
        <v/>
      </c>
      <c r="R623" s="313" t="s">
        <v>9472</v>
      </c>
      <c r="S623" s="302"/>
      <c r="T623" s="302"/>
      <c r="U623" s="302"/>
      <c r="V623" s="313" t="s">
        <v>9473</v>
      </c>
      <c r="W623" s="302"/>
      <c r="X623" s="302"/>
      <c r="Y623" s="313" t="s">
        <v>9474</v>
      </c>
      <c r="Z623" s="302"/>
      <c r="AA623" s="302"/>
      <c r="AB623" s="302"/>
      <c r="AC623" s="302"/>
      <c r="AD623" s="314" t="s">
        <v>9475</v>
      </c>
      <c r="AE623" s="302"/>
      <c r="AF623" s="302"/>
      <c r="AG623" s="302"/>
      <c r="AH623" s="302"/>
      <c r="AI623" s="302"/>
      <c r="AJ623" s="302"/>
      <c r="AK623" s="314" t="s">
        <v>9476</v>
      </c>
      <c r="AL623" s="302"/>
      <c r="AM623" s="302"/>
      <c r="AN623" s="314" t="s">
        <v>9477</v>
      </c>
      <c r="AO623" s="314" t="s">
        <v>9478</v>
      </c>
      <c r="AP623" s="302"/>
      <c r="AQ623" s="302" t="str">
        <f>IFERROR(__xludf.DUMMYFUNCTION("IF(IFERROR(VLOOKUP(A623, IMPORTRANGE(""https://docs.google.com/spreadsheets/d/1eazy315Oas8TkAoTsdzUl6gNf3VsnwZeSo-bRfkZzOs"", ""工作表1!A:B""), 2, FALSE), """") &lt;&gt; """", ""有縮圖"", ""無縮圖"")"),"無縮圖")</f>
        <v>無縮圖</v>
      </c>
      <c r="AR623" s="302"/>
    </row>
    <row r="624" hidden="1">
      <c r="A624" s="301" t="s">
        <v>800</v>
      </c>
      <c r="B624" s="301" t="s">
        <v>9479</v>
      </c>
      <c r="C624" s="303" t="s">
        <v>1150</v>
      </c>
      <c r="D624" s="303" t="s">
        <v>1150</v>
      </c>
      <c r="E624" s="304"/>
      <c r="F624" s="305" t="s">
        <v>9480</v>
      </c>
      <c r="G624" s="317" t="s">
        <v>298</v>
      </c>
      <c r="H624" s="305" t="s">
        <v>34</v>
      </c>
      <c r="I624" s="305" t="s">
        <v>108</v>
      </c>
      <c r="J624" s="301" t="s">
        <v>9481</v>
      </c>
      <c r="K624" s="309"/>
      <c r="L624" s="310" t="b">
        <v>1</v>
      </c>
      <c r="M624" s="311" t="b">
        <v>1</v>
      </c>
      <c r="N624" s="316" t="b">
        <v>0</v>
      </c>
      <c r="O624" s="311" t="b">
        <v>1</v>
      </c>
      <c r="P624" s="302"/>
      <c r="Q624" s="309" t="str">
        <f t="array" ref="Q624">IFERROR(INDEX('印量調查區'!G:G, MATCH(A624, '印量調查區'!A:A, 0)), "")</f>
        <v/>
      </c>
      <c r="R624" s="313" t="s">
        <v>9482</v>
      </c>
      <c r="S624" s="302"/>
      <c r="T624" s="302"/>
      <c r="U624" s="302"/>
      <c r="V624" s="313" t="s">
        <v>9483</v>
      </c>
      <c r="W624" s="302"/>
      <c r="X624" s="313" t="s">
        <v>9484</v>
      </c>
      <c r="Y624" s="313" t="s">
        <v>9486</v>
      </c>
      <c r="Z624" s="302"/>
      <c r="AA624" s="302"/>
      <c r="AB624" s="302"/>
      <c r="AC624" s="302"/>
      <c r="AD624" s="302"/>
      <c r="AE624" s="302"/>
      <c r="AF624" s="302"/>
      <c r="AG624" s="302"/>
      <c r="AH624" s="302"/>
      <c r="AI624" s="313" t="s">
        <v>9487</v>
      </c>
      <c r="AJ624" s="302"/>
      <c r="AK624" s="313" t="s">
        <v>9488</v>
      </c>
      <c r="AL624" s="302"/>
      <c r="AM624" s="302"/>
      <c r="AN624" s="314" t="s">
        <v>9489</v>
      </c>
      <c r="AO624" s="302"/>
      <c r="AP624" s="302"/>
      <c r="AQ624" s="302" t="str">
        <f>IFERROR(__xludf.DUMMYFUNCTION("IF(IFERROR(VLOOKUP(A624, IMPORTRANGE(""https://docs.google.com/spreadsheets/d/1eazy315Oas8TkAoTsdzUl6gNf3VsnwZeSo-bRfkZzOs"", ""工作表1!A:B""), 2, FALSE), """") &lt;&gt; """", ""有縮圖"", ""無縮圖"")"),"有縮圖")</f>
        <v>有縮圖</v>
      </c>
      <c r="AR624" s="302"/>
    </row>
    <row r="625" hidden="1">
      <c r="A625" s="301" t="s">
        <v>9490</v>
      </c>
      <c r="B625" s="301" t="s">
        <v>1148</v>
      </c>
      <c r="C625" s="304"/>
      <c r="D625" s="303" t="s">
        <v>2375</v>
      </c>
      <c r="E625" s="303" t="s">
        <v>2375</v>
      </c>
      <c r="F625" s="305" t="s">
        <v>1152</v>
      </c>
      <c r="G625" s="317" t="s">
        <v>298</v>
      </c>
      <c r="H625" s="305" t="s">
        <v>34</v>
      </c>
      <c r="I625" s="305" t="s">
        <v>108</v>
      </c>
      <c r="J625" s="301" t="s">
        <v>9491</v>
      </c>
      <c r="K625" s="309"/>
      <c r="L625" s="310" t="b">
        <v>1</v>
      </c>
      <c r="M625" s="311" t="b">
        <v>1</v>
      </c>
      <c r="N625" s="311" t="b">
        <v>1</v>
      </c>
      <c r="O625" s="311" t="b">
        <v>1</v>
      </c>
      <c r="P625" s="302"/>
      <c r="Q625" s="309" t="str">
        <f t="array" ref="Q625">IFERROR(INDEX('印量調查區'!G:G, MATCH(A625, '印量調查區'!A:A, 0)), "")</f>
        <v/>
      </c>
      <c r="R625" s="313" t="s">
        <v>1163</v>
      </c>
      <c r="S625" s="302"/>
      <c r="T625" s="302"/>
      <c r="U625" s="302"/>
      <c r="V625" s="313" t="s">
        <v>1169</v>
      </c>
      <c r="W625" s="302"/>
      <c r="X625" s="313" t="s">
        <v>1173</v>
      </c>
      <c r="Y625" s="302"/>
      <c r="Z625" s="302"/>
      <c r="AA625" s="302"/>
      <c r="AB625" s="302"/>
      <c r="AC625" s="302"/>
      <c r="AD625" s="302"/>
      <c r="AE625" s="313" t="s">
        <v>126</v>
      </c>
      <c r="AF625" s="302"/>
      <c r="AG625" s="302"/>
      <c r="AH625" s="313" t="s">
        <v>129</v>
      </c>
      <c r="AI625" s="302"/>
      <c r="AJ625" s="302"/>
      <c r="AK625" s="302"/>
      <c r="AL625" s="313" t="s">
        <v>9492</v>
      </c>
      <c r="AM625" s="314" t="s">
        <v>9493</v>
      </c>
      <c r="AN625" s="314" t="s">
        <v>9495</v>
      </c>
      <c r="AO625" s="302"/>
      <c r="AP625" s="302"/>
      <c r="AQ625" s="302" t="str">
        <f>IFERROR(__xludf.DUMMYFUNCTION("IF(IFERROR(VLOOKUP(A625, IMPORTRANGE(""https://docs.google.com/spreadsheets/d/1eazy315Oas8TkAoTsdzUl6gNf3VsnwZeSo-bRfkZzOs"", ""工作表1!A:B""), 2, FALSE), """") &lt;&gt; """", ""有縮圖"", ""無縮圖"")"),"無縮圖")</f>
        <v>無縮圖</v>
      </c>
      <c r="AR625" s="302"/>
    </row>
    <row r="626" hidden="1">
      <c r="A626" s="301" t="s">
        <v>778</v>
      </c>
      <c r="B626" s="301" t="s">
        <v>9497</v>
      </c>
      <c r="C626" s="304"/>
      <c r="D626" s="303" t="s">
        <v>1241</v>
      </c>
      <c r="E626" s="304"/>
      <c r="F626" s="305" t="s">
        <v>9498</v>
      </c>
      <c r="G626" s="110" t="s">
        <v>298</v>
      </c>
      <c r="H626" s="305" t="s">
        <v>34</v>
      </c>
      <c r="I626" s="305" t="s">
        <v>108</v>
      </c>
      <c r="J626" s="301" t="s">
        <v>9499</v>
      </c>
      <c r="K626" s="309"/>
      <c r="L626" s="310" t="b">
        <v>1</v>
      </c>
      <c r="M626" s="311" t="b">
        <v>1</v>
      </c>
      <c r="N626" s="316" t="b">
        <v>1</v>
      </c>
      <c r="O626" s="311" t="b">
        <v>1</v>
      </c>
      <c r="P626" s="302"/>
      <c r="Q626" s="309" t="str">
        <f t="array" ref="Q626">IFERROR(INDEX('印量調查區'!G:G, MATCH(A626, '印量調查區'!A:A, 0)), "")</f>
        <v/>
      </c>
      <c r="R626" s="313" t="s">
        <v>9500</v>
      </c>
      <c r="S626" s="313" t="s">
        <v>9501</v>
      </c>
      <c r="T626" s="302"/>
      <c r="U626" s="302"/>
      <c r="V626" s="313" t="s">
        <v>9502</v>
      </c>
      <c r="W626" s="302"/>
      <c r="X626" s="313" t="s">
        <v>9503</v>
      </c>
      <c r="Y626" s="313" t="s">
        <v>9504</v>
      </c>
      <c r="Z626" s="302"/>
      <c r="AA626" s="302"/>
      <c r="AB626" s="302"/>
      <c r="AC626" s="302"/>
      <c r="AD626" s="313" t="s">
        <v>9506</v>
      </c>
      <c r="AE626" s="313" t="s">
        <v>9507</v>
      </c>
      <c r="AF626" s="313" t="s">
        <v>9407</v>
      </c>
      <c r="AG626" s="302"/>
      <c r="AH626" s="313" t="s">
        <v>9508</v>
      </c>
      <c r="AI626" s="302"/>
      <c r="AJ626" s="313" t="s">
        <v>9408</v>
      </c>
      <c r="AK626" s="302"/>
      <c r="AL626" s="302"/>
      <c r="AM626" s="302"/>
      <c r="AN626" s="314" t="s">
        <v>9509</v>
      </c>
      <c r="AO626" s="302"/>
      <c r="AP626" s="302"/>
      <c r="AQ626" s="302" t="str">
        <f>IFERROR(__xludf.DUMMYFUNCTION("IF(IFERROR(VLOOKUP(A626, IMPORTRANGE(""https://docs.google.com/spreadsheets/d/1eazy315Oas8TkAoTsdzUl6gNf3VsnwZeSo-bRfkZzOs"", ""工作表1!A:B""), 2, FALSE), """") &lt;&gt; """", ""有縮圖"", ""無縮圖"")"),"有縮圖")</f>
        <v>有縮圖</v>
      </c>
      <c r="AR626" s="302"/>
    </row>
    <row r="627" hidden="1">
      <c r="A627" s="301" t="s">
        <v>9512</v>
      </c>
      <c r="B627" s="301" t="s">
        <v>9513</v>
      </c>
      <c r="C627" s="303" t="s">
        <v>2393</v>
      </c>
      <c r="D627" s="304"/>
      <c r="E627" s="303" t="s">
        <v>3122</v>
      </c>
      <c r="F627" s="305" t="s">
        <v>140</v>
      </c>
      <c r="G627" s="317" t="s">
        <v>298</v>
      </c>
      <c r="H627" s="305" t="s">
        <v>34</v>
      </c>
      <c r="I627" s="305" t="s">
        <v>108</v>
      </c>
      <c r="J627" s="301" t="s">
        <v>9514</v>
      </c>
      <c r="K627" s="309"/>
      <c r="L627" s="310" t="b">
        <v>1</v>
      </c>
      <c r="M627" s="311" t="b">
        <v>1</v>
      </c>
      <c r="N627" s="316" t="b">
        <v>0</v>
      </c>
      <c r="O627" s="311" t="b">
        <v>1</v>
      </c>
      <c r="P627" s="313" t="s">
        <v>410</v>
      </c>
      <c r="Q627" s="309" t="str">
        <f t="array" ref="Q627">IFERROR(INDEX('印量調查區'!G:G, MATCH(A627, '印量調查區'!A:A, 0)), "")</f>
        <v/>
      </c>
      <c r="R627" s="314" t="s">
        <v>9516</v>
      </c>
      <c r="S627" s="302"/>
      <c r="T627" s="302"/>
      <c r="U627" s="302"/>
      <c r="V627" s="314" t="s">
        <v>9518</v>
      </c>
      <c r="W627" s="302"/>
      <c r="X627" s="302"/>
      <c r="Y627" s="302"/>
      <c r="Z627" s="302"/>
      <c r="AA627" s="302"/>
      <c r="AB627" s="302"/>
      <c r="AC627" s="314" t="s">
        <v>9519</v>
      </c>
      <c r="AD627" s="314" t="s">
        <v>9521</v>
      </c>
      <c r="AE627" s="302"/>
      <c r="AF627" s="302"/>
      <c r="AG627" s="302"/>
      <c r="AH627" s="314" t="s">
        <v>9523</v>
      </c>
      <c r="AI627" s="302"/>
      <c r="AJ627" s="302"/>
      <c r="AK627" s="314" t="s">
        <v>9524</v>
      </c>
      <c r="AL627" s="302"/>
      <c r="AM627" s="302"/>
      <c r="AN627" s="314" t="s">
        <v>9525</v>
      </c>
      <c r="AO627" s="302"/>
      <c r="AP627" s="302"/>
      <c r="AQ627" s="302" t="str">
        <f>IFERROR(__xludf.DUMMYFUNCTION("IF(IFERROR(VLOOKUP(A627, IMPORTRANGE(""https://docs.google.com/spreadsheets/d/1eazy315Oas8TkAoTsdzUl6gNf3VsnwZeSo-bRfkZzOs"", ""工作表1!A:B""), 2, FALSE), """") &lt;&gt; """", ""有縮圖"", ""無縮圖"")"),"無縮圖")</f>
        <v>無縮圖</v>
      </c>
      <c r="AR627" s="302"/>
    </row>
    <row r="628" hidden="1">
      <c r="A628" s="301" t="s">
        <v>9527</v>
      </c>
      <c r="B628" s="301" t="s">
        <v>9528</v>
      </c>
      <c r="C628" s="303" t="s">
        <v>2615</v>
      </c>
      <c r="D628" s="303" t="s">
        <v>9529</v>
      </c>
      <c r="E628" s="303" t="s">
        <v>6028</v>
      </c>
      <c r="F628" s="305" t="s">
        <v>140</v>
      </c>
      <c r="G628" s="317" t="s">
        <v>298</v>
      </c>
      <c r="H628" s="305" t="s">
        <v>34</v>
      </c>
      <c r="I628" s="305" t="s">
        <v>108</v>
      </c>
      <c r="J628" s="301" t="s">
        <v>9531</v>
      </c>
      <c r="K628" s="309"/>
      <c r="L628" s="310" t="b">
        <v>1</v>
      </c>
      <c r="M628" s="311" t="b">
        <v>1</v>
      </c>
      <c r="N628" s="311" t="b">
        <v>0</v>
      </c>
      <c r="O628" s="311" t="b">
        <v>0</v>
      </c>
      <c r="P628" s="302"/>
      <c r="Q628" s="309" t="str">
        <f t="array" ref="Q628">IFERROR(INDEX('印量調查區'!G:G, MATCH(A628, '印量調查區'!A:A, 0)), "")</f>
        <v/>
      </c>
      <c r="R628" s="314" t="s">
        <v>9533</v>
      </c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  <c r="AC628" s="302"/>
      <c r="AD628" s="314" t="s">
        <v>9536</v>
      </c>
      <c r="AE628" s="302"/>
      <c r="AF628" s="302"/>
      <c r="AG628" s="302"/>
      <c r="AH628" s="302"/>
      <c r="AI628" s="302"/>
      <c r="AJ628" s="302"/>
      <c r="AK628" s="314" t="s">
        <v>9538</v>
      </c>
      <c r="AL628" s="302"/>
      <c r="AM628" s="314" t="s">
        <v>9540</v>
      </c>
      <c r="AN628" s="314" t="s">
        <v>9541</v>
      </c>
      <c r="AO628" s="314" t="s">
        <v>9541</v>
      </c>
      <c r="AP628" s="302"/>
      <c r="AQ628" s="302" t="str">
        <f>IFERROR(__xludf.DUMMYFUNCTION("IF(IFERROR(VLOOKUP(A628, IMPORTRANGE(""https://docs.google.com/spreadsheets/d/1eazy315Oas8TkAoTsdzUl6gNf3VsnwZeSo-bRfkZzOs"", ""工作表1!A:B""), 2, FALSE), """") &lt;&gt; """", ""有縮圖"", ""無縮圖"")"),"無縮圖")</f>
        <v>無縮圖</v>
      </c>
      <c r="AR628" s="302"/>
    </row>
    <row r="629" hidden="1">
      <c r="A629" s="301" t="s">
        <v>9542</v>
      </c>
      <c r="B629" s="302"/>
      <c r="C629" s="303" t="s">
        <v>3737</v>
      </c>
      <c r="D629" s="304"/>
      <c r="E629" s="303" t="s">
        <v>3305</v>
      </c>
      <c r="F629" s="305" t="s">
        <v>140</v>
      </c>
      <c r="G629" s="317" t="s">
        <v>298</v>
      </c>
      <c r="H629" s="305" t="s">
        <v>47</v>
      </c>
      <c r="I629" s="305" t="s">
        <v>108</v>
      </c>
      <c r="J629" s="301" t="s">
        <v>9543</v>
      </c>
      <c r="K629" s="309"/>
      <c r="L629" s="310" t="b">
        <v>1</v>
      </c>
      <c r="M629" s="311" t="b">
        <v>1</v>
      </c>
      <c r="N629" s="311" t="b">
        <v>1</v>
      </c>
      <c r="O629" s="311" t="b">
        <v>0</v>
      </c>
      <c r="P629" s="313" t="s">
        <v>410</v>
      </c>
      <c r="Q629" s="309" t="str">
        <f t="array" ref="Q629">IFERROR(INDEX('印量調查區'!G:G, MATCH(A629, '印量調查區'!A:A, 0)), "")</f>
        <v/>
      </c>
      <c r="R629" s="314" t="s">
        <v>9544</v>
      </c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  <c r="AC629" s="302"/>
      <c r="AD629" s="314" t="s">
        <v>9545</v>
      </c>
      <c r="AE629" s="302"/>
      <c r="AF629" s="302"/>
      <c r="AG629" s="302"/>
      <c r="AH629" s="302"/>
      <c r="AI629" s="302"/>
      <c r="AJ629" s="302"/>
      <c r="AK629" s="302"/>
      <c r="AL629" s="302"/>
      <c r="AM629" s="314" t="s">
        <v>9548</v>
      </c>
      <c r="AN629" s="314" t="s">
        <v>9549</v>
      </c>
      <c r="AO629" s="302"/>
      <c r="AP629" s="302"/>
      <c r="AQ629" s="302" t="str">
        <f>IFERROR(__xludf.DUMMYFUNCTION("IF(IFERROR(VLOOKUP(A629, IMPORTRANGE(""https://docs.google.com/spreadsheets/d/1eazy315Oas8TkAoTsdzUl6gNf3VsnwZeSo-bRfkZzOs"", ""工作表1!A:B""), 2, FALSE), """") &lt;&gt; """", ""有縮圖"", ""無縮圖"")"),"無縮圖")</f>
        <v>無縮圖</v>
      </c>
      <c r="AR629" s="302"/>
    </row>
    <row r="630" hidden="1">
      <c r="A630" s="301" t="s">
        <v>9550</v>
      </c>
      <c r="B630" s="302"/>
      <c r="C630" s="304"/>
      <c r="D630" s="303" t="s">
        <v>3736</v>
      </c>
      <c r="E630" s="304"/>
      <c r="F630" s="305" t="s">
        <v>140</v>
      </c>
      <c r="G630" s="317" t="s">
        <v>298</v>
      </c>
      <c r="H630" s="305" t="s">
        <v>34</v>
      </c>
      <c r="I630" s="305" t="s">
        <v>108</v>
      </c>
      <c r="J630" s="301" t="s">
        <v>9552</v>
      </c>
      <c r="K630" s="309"/>
      <c r="L630" s="310" t="b">
        <v>1</v>
      </c>
      <c r="M630" s="311" t="b">
        <v>1</v>
      </c>
      <c r="N630" s="316" t="b">
        <v>0</v>
      </c>
      <c r="O630" s="311" t="b">
        <v>1</v>
      </c>
      <c r="P630" s="302"/>
      <c r="Q630" s="309" t="str">
        <f t="array" ref="Q630">IFERROR(INDEX('印量調查區'!G:G, MATCH(A630, '印量調查區'!A:A, 0)), "")</f>
        <v/>
      </c>
      <c r="R630" s="314" t="s">
        <v>9553</v>
      </c>
      <c r="S630" s="302"/>
      <c r="T630" s="302"/>
      <c r="U630" s="302"/>
      <c r="V630" s="314" t="s">
        <v>9554</v>
      </c>
      <c r="W630" s="302"/>
      <c r="X630" s="302"/>
      <c r="Y630" s="302"/>
      <c r="Z630" s="302"/>
      <c r="AA630" s="302"/>
      <c r="AB630" s="302"/>
      <c r="AC630" s="302"/>
      <c r="AD630" s="314" t="s">
        <v>9555</v>
      </c>
      <c r="AE630" s="302"/>
      <c r="AF630" s="302"/>
      <c r="AG630" s="302"/>
      <c r="AH630" s="302"/>
      <c r="AI630" s="302"/>
      <c r="AJ630" s="302"/>
      <c r="AK630" s="302"/>
      <c r="AL630" s="302"/>
      <c r="AM630" s="302"/>
      <c r="AN630" s="314" t="s">
        <v>9557</v>
      </c>
      <c r="AO630" s="302"/>
      <c r="AP630" s="302"/>
      <c r="AQ630" s="302" t="str">
        <f>IFERROR(__xludf.DUMMYFUNCTION("IF(IFERROR(VLOOKUP(A630, IMPORTRANGE(""https://docs.google.com/spreadsheets/d/1eazy315Oas8TkAoTsdzUl6gNf3VsnwZeSo-bRfkZzOs"", ""工作表1!A:B""), 2, FALSE), """") &lt;&gt; """", ""有縮圖"", ""無縮圖"")"),"無縮圖")</f>
        <v>無縮圖</v>
      </c>
      <c r="AR630" s="302"/>
    </row>
    <row r="631" hidden="1">
      <c r="A631" s="301" t="s">
        <v>771</v>
      </c>
      <c r="B631" s="301" t="s">
        <v>9558</v>
      </c>
      <c r="C631" s="303" t="s">
        <v>3777</v>
      </c>
      <c r="D631" s="304"/>
      <c r="E631" s="304"/>
      <c r="F631" s="305" t="s">
        <v>140</v>
      </c>
      <c r="G631" s="317" t="s">
        <v>298</v>
      </c>
      <c r="H631" s="305" t="s">
        <v>47</v>
      </c>
      <c r="I631" s="305" t="s">
        <v>108</v>
      </c>
      <c r="J631" s="301" t="s">
        <v>9559</v>
      </c>
      <c r="K631" s="309"/>
      <c r="L631" s="310" t="b">
        <v>1</v>
      </c>
      <c r="M631" s="311" t="b">
        <v>1</v>
      </c>
      <c r="N631" s="316" t="b">
        <v>1</v>
      </c>
      <c r="O631" s="316" t="b">
        <v>1</v>
      </c>
      <c r="P631" s="302"/>
      <c r="Q631" s="309" t="str">
        <f t="array" ref="Q631">IFERROR(INDEX('印量調查區'!G:G, MATCH(A631, '印量調查區'!A:A, 0)), "")</f>
        <v/>
      </c>
      <c r="R631" s="313" t="s">
        <v>9560</v>
      </c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  <c r="AC631" s="313" t="s">
        <v>9561</v>
      </c>
      <c r="AD631" s="313" t="s">
        <v>9562</v>
      </c>
      <c r="AE631" s="313" t="s">
        <v>9563</v>
      </c>
      <c r="AF631" s="302"/>
      <c r="AG631" s="302"/>
      <c r="AH631" s="302"/>
      <c r="AI631" s="302"/>
      <c r="AJ631" s="302"/>
      <c r="AK631" s="302"/>
      <c r="AL631" s="302"/>
      <c r="AM631" s="302"/>
      <c r="AN631" s="302"/>
      <c r="AO631" s="314" t="s">
        <v>9564</v>
      </c>
      <c r="AP631" s="302"/>
      <c r="AQ631" s="302" t="str">
        <f>IFERROR(__xludf.DUMMYFUNCTION("IF(IFERROR(VLOOKUP(A631, IMPORTRANGE(""https://docs.google.com/spreadsheets/d/1eazy315Oas8TkAoTsdzUl6gNf3VsnwZeSo-bRfkZzOs"", ""工作表1!A:B""), 2, FALSE), """") &lt;&gt; """", ""有縮圖"", ""無縮圖"")"),"無縮圖")</f>
        <v>無縮圖</v>
      </c>
      <c r="AR631" s="302"/>
    </row>
    <row r="632" hidden="1">
      <c r="A632" s="301" t="s">
        <v>1068</v>
      </c>
      <c r="B632" s="302"/>
      <c r="C632" s="303" t="s">
        <v>2843</v>
      </c>
      <c r="D632" s="304"/>
      <c r="E632" s="304"/>
      <c r="F632" s="305" t="s">
        <v>140</v>
      </c>
      <c r="G632" s="317" t="s">
        <v>298</v>
      </c>
      <c r="H632" s="302"/>
      <c r="I632" s="305" t="s">
        <v>108</v>
      </c>
      <c r="J632" s="301" t="s">
        <v>9566</v>
      </c>
      <c r="K632" s="309"/>
      <c r="L632" s="310" t="b">
        <v>1</v>
      </c>
      <c r="M632" s="311" t="b">
        <v>1</v>
      </c>
      <c r="N632" s="311" t="b">
        <v>0</v>
      </c>
      <c r="O632" s="316" t="b">
        <v>1</v>
      </c>
      <c r="P632" s="302"/>
      <c r="Q632" s="309" t="str">
        <f t="array" ref="Q632">IFERROR(INDEX('印量調查區'!G:G, MATCH(A632, '印量調查區'!A:A, 0)), "")</f>
        <v/>
      </c>
      <c r="R632" s="313" t="s">
        <v>9567</v>
      </c>
      <c r="S632" s="302"/>
      <c r="T632" s="302"/>
      <c r="U632" s="302"/>
      <c r="V632" s="313" t="s">
        <v>9568</v>
      </c>
      <c r="W632" s="302"/>
      <c r="X632" s="302"/>
      <c r="Y632" s="302"/>
      <c r="Z632" s="302"/>
      <c r="AA632" s="302"/>
      <c r="AB632" s="302"/>
      <c r="AC632" s="302"/>
      <c r="AD632" s="302"/>
      <c r="AE632" s="313" t="s">
        <v>9569</v>
      </c>
      <c r="AF632" s="302"/>
      <c r="AG632" s="302"/>
      <c r="AH632" s="302"/>
      <c r="AI632" s="302"/>
      <c r="AJ632" s="302"/>
      <c r="AK632" s="302"/>
      <c r="AL632" s="302"/>
      <c r="AM632" s="314" t="s">
        <v>9570</v>
      </c>
      <c r="AN632" s="302"/>
      <c r="AO632" s="302"/>
      <c r="AP632" s="302"/>
      <c r="AQ632" s="302" t="str">
        <f>IFERROR(__xludf.DUMMYFUNCTION("IF(IFERROR(VLOOKUP(A632, IMPORTRANGE(""https://docs.google.com/spreadsheets/d/1eazy315Oas8TkAoTsdzUl6gNf3VsnwZeSo-bRfkZzOs"", ""工作表1!A:B""), 2, FALSE), """") &lt;&gt; """", ""有縮圖"", ""無縮圖"")"),"無縮圖")</f>
        <v>無縮圖</v>
      </c>
      <c r="AR632" s="302"/>
    </row>
    <row r="633" hidden="1">
      <c r="A633" s="301" t="s">
        <v>9571</v>
      </c>
      <c r="B633" s="302"/>
      <c r="C633" s="303" t="s">
        <v>2818</v>
      </c>
      <c r="D633" s="304"/>
      <c r="E633" s="303" t="s">
        <v>2859</v>
      </c>
      <c r="F633" s="305" t="s">
        <v>9572</v>
      </c>
      <c r="G633" s="317" t="s">
        <v>7761</v>
      </c>
      <c r="H633" s="305" t="s">
        <v>34</v>
      </c>
      <c r="I633" s="305" t="s">
        <v>3325</v>
      </c>
      <c r="J633" s="301" t="s">
        <v>9573</v>
      </c>
      <c r="K633" s="309"/>
      <c r="L633" s="310" t="b">
        <v>1</v>
      </c>
      <c r="M633" s="311" t="b">
        <v>1</v>
      </c>
      <c r="N633" s="316" t="b">
        <v>0</v>
      </c>
      <c r="O633" s="311" t="b">
        <v>1</v>
      </c>
      <c r="P633" s="313" t="s">
        <v>410</v>
      </c>
      <c r="Q633" s="309" t="str">
        <f t="array" ref="Q633">IFERROR(INDEX('印量調查區'!G:G, MATCH(A633, '印量調查區'!A:A, 0)), "")</f>
        <v/>
      </c>
      <c r="R633" s="314" t="s">
        <v>9574</v>
      </c>
      <c r="S633" s="314" t="s">
        <v>7643</v>
      </c>
      <c r="T633" s="302"/>
      <c r="U633" s="302"/>
      <c r="V633" s="314" t="s">
        <v>7645</v>
      </c>
      <c r="W633" s="302"/>
      <c r="X633" s="302"/>
      <c r="Y633" s="302"/>
      <c r="Z633" s="302"/>
      <c r="AA633" s="302"/>
      <c r="AB633" s="302"/>
      <c r="AC633" s="302"/>
      <c r="AD633" s="302"/>
      <c r="AE633" s="314" t="s">
        <v>7649</v>
      </c>
      <c r="AF633" s="302"/>
      <c r="AG633" s="302"/>
      <c r="AH633" s="302"/>
      <c r="AI633" s="302"/>
      <c r="AJ633" s="302"/>
      <c r="AK633" s="302"/>
      <c r="AL633" s="302"/>
      <c r="AM633" s="302"/>
      <c r="AN633" s="314" t="s">
        <v>9578</v>
      </c>
      <c r="AO633" s="302"/>
      <c r="AP633" s="302"/>
      <c r="AQ633" s="302" t="str">
        <f>IFERROR(__xludf.DUMMYFUNCTION("IF(IFERROR(VLOOKUP(A633, IMPORTRANGE(""https://docs.google.com/spreadsheets/d/1eazy315Oas8TkAoTsdzUl6gNf3VsnwZeSo-bRfkZzOs"", ""工作表1!A:B""), 2, FALSE), """") &lt;&gt; """", ""有縮圖"", ""無縮圖"")"),"無縮圖")</f>
        <v>無縮圖</v>
      </c>
      <c r="AR633" s="302"/>
    </row>
    <row r="634" hidden="1">
      <c r="A634" s="301" t="s">
        <v>1267</v>
      </c>
      <c r="B634" s="302"/>
      <c r="C634" s="303" t="s">
        <v>2402</v>
      </c>
      <c r="D634" s="303" t="s">
        <v>2402</v>
      </c>
      <c r="E634" s="304"/>
      <c r="F634" s="302"/>
      <c r="G634" s="110" t="s">
        <v>298</v>
      </c>
      <c r="H634" s="305" t="s">
        <v>34</v>
      </c>
      <c r="I634" s="305" t="s">
        <v>367</v>
      </c>
      <c r="J634" s="301" t="s">
        <v>9580</v>
      </c>
      <c r="K634" s="309"/>
      <c r="L634" s="310" t="b">
        <v>0</v>
      </c>
      <c r="M634" s="311" t="b">
        <v>1</v>
      </c>
      <c r="N634" s="311" t="b">
        <v>0</v>
      </c>
      <c r="O634" s="311" t="b">
        <v>0</v>
      </c>
      <c r="P634" s="302"/>
      <c r="Q634" s="309" t="str">
        <f t="array" ref="Q634">IFERROR(INDEX('印量調查區'!G:G, MATCH(A634, '印量調查區'!A:A, 0)), "")</f>
        <v/>
      </c>
      <c r="R634" s="302"/>
      <c r="S634" s="302"/>
      <c r="T634" s="302"/>
      <c r="U634" s="302"/>
      <c r="V634" s="313" t="s">
        <v>3629</v>
      </c>
      <c r="W634" s="302"/>
      <c r="X634" s="302"/>
      <c r="Y634" s="302"/>
      <c r="Z634" s="302"/>
      <c r="AA634" s="302"/>
      <c r="AB634" s="302"/>
      <c r="AC634" s="302"/>
      <c r="AD634" s="302"/>
      <c r="AE634" s="302"/>
      <c r="AF634" s="302"/>
      <c r="AG634" s="302"/>
      <c r="AH634" s="302"/>
      <c r="AI634" s="302"/>
      <c r="AJ634" s="302"/>
      <c r="AK634" s="302"/>
      <c r="AL634" s="302"/>
      <c r="AM634" s="314" t="s">
        <v>9582</v>
      </c>
      <c r="AN634" s="314" t="s">
        <v>9584</v>
      </c>
      <c r="AO634" s="302"/>
      <c r="AP634" s="302"/>
      <c r="AQ634" s="302" t="str">
        <f>IFERROR(__xludf.DUMMYFUNCTION("IF(IFERROR(VLOOKUP(A634, IMPORTRANGE(""https://docs.google.com/spreadsheets/d/1eazy315Oas8TkAoTsdzUl6gNf3VsnwZeSo-bRfkZzOs"", ""工作表1!A:B""), 2, FALSE), """") &lt;&gt; """", ""有縮圖"", ""無縮圖"")"),"無縮圖")</f>
        <v>無縮圖</v>
      </c>
      <c r="AR634" s="302"/>
    </row>
    <row r="635" hidden="1">
      <c r="A635" s="301" t="s">
        <v>1537</v>
      </c>
      <c r="B635" s="302"/>
      <c r="C635" s="303" t="s">
        <v>3112</v>
      </c>
      <c r="D635" s="304"/>
      <c r="E635" s="303" t="s">
        <v>3631</v>
      </c>
      <c r="F635" s="302"/>
      <c r="G635" s="110" t="s">
        <v>298</v>
      </c>
      <c r="H635" s="305" t="s">
        <v>34</v>
      </c>
      <c r="I635" s="305" t="s">
        <v>108</v>
      </c>
      <c r="J635" s="301" t="s">
        <v>9587</v>
      </c>
      <c r="K635" s="309"/>
      <c r="L635" s="310" t="b">
        <v>1</v>
      </c>
      <c r="M635" s="311" t="b">
        <v>1</v>
      </c>
      <c r="N635" s="316" t="b">
        <v>0</v>
      </c>
      <c r="O635" s="311" t="b">
        <v>1</v>
      </c>
      <c r="P635" s="302"/>
      <c r="Q635" s="309" t="str">
        <f t="array" ref="Q635">IFERROR(INDEX('印量調查區'!G:G, MATCH(A635, '印量調查區'!A:A, 0)), "")</f>
        <v/>
      </c>
      <c r="R635" s="313" t="s">
        <v>7707</v>
      </c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  <c r="AC635" s="302"/>
      <c r="AD635" s="302"/>
      <c r="AE635" s="302"/>
      <c r="AF635" s="302"/>
      <c r="AG635" s="302"/>
      <c r="AH635" s="302"/>
      <c r="AI635" s="302"/>
      <c r="AJ635" s="302"/>
      <c r="AK635" s="302"/>
      <c r="AL635" s="302"/>
      <c r="AM635" s="302"/>
      <c r="AN635" s="314" t="s">
        <v>9589</v>
      </c>
      <c r="AO635" s="302"/>
      <c r="AP635" s="302"/>
      <c r="AQ635" s="302" t="str">
        <f>IFERROR(__xludf.DUMMYFUNCTION("IF(IFERROR(VLOOKUP(A635, IMPORTRANGE(""https://docs.google.com/spreadsheets/d/1eazy315Oas8TkAoTsdzUl6gNf3VsnwZeSo-bRfkZzOs"", ""工作表1!A:B""), 2, FALSE), """") &lt;&gt; """", ""有縮圖"", ""無縮圖"")"),"無縮圖")</f>
        <v>無縮圖</v>
      </c>
      <c r="AR635" s="302"/>
    </row>
    <row r="636" hidden="1">
      <c r="A636" s="301" t="s">
        <v>9590</v>
      </c>
      <c r="B636" s="302"/>
      <c r="C636" s="304"/>
      <c r="D636" s="304"/>
      <c r="E636" s="303" t="s">
        <v>2094</v>
      </c>
      <c r="F636" s="302"/>
      <c r="G636" s="317" t="s">
        <v>298</v>
      </c>
      <c r="H636" s="305" t="s">
        <v>34</v>
      </c>
      <c r="I636" s="305" t="s">
        <v>108</v>
      </c>
      <c r="J636" s="301" t="s">
        <v>9591</v>
      </c>
      <c r="K636" s="309"/>
      <c r="L636" s="310" t="b">
        <v>1</v>
      </c>
      <c r="M636" s="311" t="b">
        <v>1</v>
      </c>
      <c r="N636" s="316" t="b">
        <v>0</v>
      </c>
      <c r="O636" s="311" t="b">
        <v>1</v>
      </c>
      <c r="P636" s="302"/>
      <c r="Q636" s="309" t="str">
        <f t="array" ref="Q636">IFERROR(INDEX('印量調查區'!G:G, MATCH(A636, '印量調查區'!A:A, 0)), "")</f>
        <v/>
      </c>
      <c r="R636" s="314" t="s">
        <v>9135</v>
      </c>
      <c r="S636" s="302"/>
      <c r="T636" s="302"/>
      <c r="U636" s="302"/>
      <c r="V636" s="314" t="s">
        <v>9593</v>
      </c>
      <c r="W636" s="302"/>
      <c r="X636" s="302"/>
      <c r="Y636" s="302"/>
      <c r="Z636" s="302"/>
      <c r="AA636" s="302"/>
      <c r="AB636" s="302"/>
      <c r="AC636" s="302"/>
      <c r="AD636" s="302"/>
      <c r="AE636" s="302"/>
      <c r="AF636" s="302"/>
      <c r="AG636" s="302"/>
      <c r="AH636" s="302"/>
      <c r="AI636" s="302"/>
      <c r="AJ636" s="302"/>
      <c r="AK636" s="302"/>
      <c r="AL636" s="302"/>
      <c r="AM636" s="302"/>
      <c r="AN636" s="314" t="s">
        <v>9594</v>
      </c>
      <c r="AO636" s="324" t="s">
        <v>9595</v>
      </c>
      <c r="AP636" s="302"/>
      <c r="AQ636" s="302" t="str">
        <f>IFERROR(__xludf.DUMMYFUNCTION("IF(IFERROR(VLOOKUP(A636, IMPORTRANGE(""https://docs.google.com/spreadsheets/d/1eazy315Oas8TkAoTsdzUl6gNf3VsnwZeSo-bRfkZzOs"", ""工作表1!A:B""), 2, FALSE), """") &lt;&gt; """", ""有縮圖"", ""無縮圖"")"),"無縮圖")</f>
        <v>無縮圖</v>
      </c>
      <c r="AR636" s="302"/>
    </row>
    <row r="637" hidden="1">
      <c r="A637" s="301" t="s">
        <v>9596</v>
      </c>
      <c r="B637" s="302"/>
      <c r="C637" s="304"/>
      <c r="D637" s="303" t="s">
        <v>9597</v>
      </c>
      <c r="E637" s="303" t="s">
        <v>9597</v>
      </c>
      <c r="F637" s="302"/>
      <c r="G637" s="110" t="s">
        <v>298</v>
      </c>
      <c r="H637" s="302"/>
      <c r="I637" s="305" t="s">
        <v>108</v>
      </c>
      <c r="J637" s="302"/>
      <c r="K637" s="309"/>
      <c r="L637" s="322" t="b">
        <v>1</v>
      </c>
      <c r="M637" s="311" t="b">
        <v>1</v>
      </c>
      <c r="N637" s="316" t="b">
        <v>0</v>
      </c>
      <c r="O637" s="316" t="b">
        <v>1</v>
      </c>
      <c r="P637" s="302"/>
      <c r="Q637" s="309" t="str">
        <f t="array" ref="Q637">IFERROR(INDEX('印量調查區'!G:G, MATCH(A637, '印量調查區'!A:A, 0)), "")</f>
        <v/>
      </c>
      <c r="R637" s="302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  <c r="AC637" s="302"/>
      <c r="AD637" s="302"/>
      <c r="AE637" s="302"/>
      <c r="AF637" s="302"/>
      <c r="AG637" s="302"/>
      <c r="AH637" s="302"/>
      <c r="AI637" s="302"/>
      <c r="AJ637" s="302"/>
      <c r="AK637" s="302"/>
      <c r="AL637" s="302"/>
      <c r="AM637" s="302"/>
      <c r="AN637" s="302"/>
      <c r="AO637" s="302"/>
      <c r="AP637" s="302"/>
      <c r="AQ637" s="302" t="str">
        <f>IFERROR(__xludf.DUMMYFUNCTION("IF(IFERROR(VLOOKUP(A637, IMPORTRANGE(""https://docs.google.com/spreadsheets/d/1eazy315Oas8TkAoTsdzUl6gNf3VsnwZeSo-bRfkZzOs"", ""工作表1!A:B""), 2, FALSE), """") &lt;&gt; """", ""有縮圖"", ""無縮圖"")"),"無縮圖")</f>
        <v>無縮圖</v>
      </c>
      <c r="AR637" s="302"/>
    </row>
    <row r="638" hidden="1">
      <c r="A638" s="301" t="s">
        <v>9598</v>
      </c>
      <c r="B638" s="302"/>
      <c r="C638" s="303" t="s">
        <v>3110</v>
      </c>
      <c r="D638" s="303" t="s">
        <v>3110</v>
      </c>
      <c r="E638" s="304"/>
      <c r="F638" s="302"/>
      <c r="G638" s="317" t="s">
        <v>298</v>
      </c>
      <c r="H638" s="305" t="s">
        <v>34</v>
      </c>
      <c r="I638" s="305" t="s">
        <v>108</v>
      </c>
      <c r="J638" s="301" t="s">
        <v>9599</v>
      </c>
      <c r="K638" s="309"/>
      <c r="L638" s="310" t="b">
        <v>1</v>
      </c>
      <c r="M638" s="311" t="b">
        <v>1</v>
      </c>
      <c r="N638" s="316" t="b">
        <v>1</v>
      </c>
      <c r="O638" s="311" t="b">
        <v>0</v>
      </c>
      <c r="P638" s="302"/>
      <c r="Q638" s="309" t="str">
        <f t="array" ref="Q638">IFERROR(INDEX('印量調查區'!G:G, MATCH(A638, '印量調查區'!A:A, 0)), "")</f>
        <v/>
      </c>
      <c r="R638" s="313" t="s">
        <v>9600</v>
      </c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  <c r="AC638" s="302"/>
      <c r="AD638" s="302"/>
      <c r="AE638" s="302"/>
      <c r="AF638" s="302"/>
      <c r="AG638" s="302"/>
      <c r="AH638" s="302"/>
      <c r="AI638" s="302"/>
      <c r="AJ638" s="302"/>
      <c r="AK638" s="302"/>
      <c r="AL638" s="302"/>
      <c r="AM638" s="302"/>
      <c r="AN638" s="314" t="s">
        <v>9601</v>
      </c>
      <c r="AO638" s="302"/>
      <c r="AP638" s="302"/>
      <c r="AQ638" s="302" t="str">
        <f>IFERROR(__xludf.DUMMYFUNCTION("IF(IFERROR(VLOOKUP(A638, IMPORTRANGE(""https://docs.google.com/spreadsheets/d/1eazy315Oas8TkAoTsdzUl6gNf3VsnwZeSo-bRfkZzOs"", ""工作表1!A:B""), 2, FALSE), """") &lt;&gt; """", ""有縮圖"", ""無縮圖"")"),"無縮圖")</f>
        <v>無縮圖</v>
      </c>
      <c r="AR638" s="302"/>
    </row>
    <row r="639" hidden="1">
      <c r="A639" s="301" t="s">
        <v>9602</v>
      </c>
      <c r="B639" s="302"/>
      <c r="C639" s="304"/>
      <c r="D639" s="304"/>
      <c r="E639" s="303" t="s">
        <v>2978</v>
      </c>
      <c r="F639" s="302"/>
      <c r="G639" s="317" t="s">
        <v>298</v>
      </c>
      <c r="H639" s="305" t="s">
        <v>34</v>
      </c>
      <c r="I639" s="305" t="s">
        <v>108</v>
      </c>
      <c r="J639" s="301" t="s">
        <v>9604</v>
      </c>
      <c r="K639" s="309"/>
      <c r="L639" s="310" t="b">
        <v>1</v>
      </c>
      <c r="M639" s="311" t="b">
        <v>1</v>
      </c>
      <c r="N639" s="316" t="b">
        <v>1</v>
      </c>
      <c r="O639" s="311" t="b">
        <v>1</v>
      </c>
      <c r="P639" s="302"/>
      <c r="Q639" s="309" t="str">
        <f t="array" ref="Q639">IFERROR(INDEX('印量調查區'!G:G, MATCH(A639, '印量調查區'!A:A, 0)), "")</f>
        <v/>
      </c>
      <c r="R639" s="302"/>
      <c r="S639" s="302"/>
      <c r="T639" s="302"/>
      <c r="U639" s="302"/>
      <c r="V639" s="314" t="s">
        <v>9606</v>
      </c>
      <c r="W639" s="302"/>
      <c r="X639" s="302"/>
      <c r="Y639" s="314" t="s">
        <v>9608</v>
      </c>
      <c r="Z639" s="302"/>
      <c r="AA639" s="302"/>
      <c r="AB639" s="302"/>
      <c r="AC639" s="302"/>
      <c r="AD639" s="302"/>
      <c r="AE639" s="302"/>
      <c r="AF639" s="302"/>
      <c r="AG639" s="302"/>
      <c r="AH639" s="302"/>
      <c r="AI639" s="302"/>
      <c r="AJ639" s="302"/>
      <c r="AK639" s="302"/>
      <c r="AL639" s="302"/>
      <c r="AM639" s="302"/>
      <c r="AN639" s="314" t="s">
        <v>9610</v>
      </c>
      <c r="AO639" s="302"/>
      <c r="AP639" s="302"/>
      <c r="AQ639" s="302" t="str">
        <f>IFERROR(__xludf.DUMMYFUNCTION("IF(IFERROR(VLOOKUP(A639, IMPORTRANGE(""https://docs.google.com/spreadsheets/d/1eazy315Oas8TkAoTsdzUl6gNf3VsnwZeSo-bRfkZzOs"", ""工作表1!A:B""), 2, FALSE), """") &lt;&gt; """", ""有縮圖"", ""無縮圖"")"),"無縮圖")</f>
        <v>無縮圖</v>
      </c>
      <c r="AR639" s="302"/>
    </row>
    <row r="640" hidden="1">
      <c r="A640" s="301" t="s">
        <v>1671</v>
      </c>
      <c r="B640" s="301" t="s">
        <v>9059</v>
      </c>
      <c r="C640" s="303" t="s">
        <v>2383</v>
      </c>
      <c r="D640" s="303" t="s">
        <v>3664</v>
      </c>
      <c r="E640" s="304"/>
      <c r="F640" s="305" t="s">
        <v>144</v>
      </c>
      <c r="G640" s="317" t="s">
        <v>9611</v>
      </c>
      <c r="H640" s="305" t="s">
        <v>34</v>
      </c>
      <c r="I640" s="305" t="s">
        <v>108</v>
      </c>
      <c r="J640" s="301" t="s">
        <v>9612</v>
      </c>
      <c r="K640" s="309"/>
      <c r="L640" s="310" t="b">
        <v>1</v>
      </c>
      <c r="M640" s="311" t="b">
        <v>1</v>
      </c>
      <c r="N640" s="316" t="b">
        <v>1</v>
      </c>
      <c r="O640" s="311" t="b">
        <v>1</v>
      </c>
      <c r="P640" s="302"/>
      <c r="Q640" s="309" t="str">
        <f t="array" ref="Q640">IFERROR(INDEX('印量調查區'!G:G, MATCH(A640, '印量調查區'!A:A, 0)), "")</f>
        <v/>
      </c>
      <c r="R640" s="302"/>
      <c r="S640" s="302"/>
      <c r="T640" s="302"/>
      <c r="U640" s="302"/>
      <c r="V640" s="313" t="s">
        <v>9063</v>
      </c>
      <c r="W640" s="302"/>
      <c r="X640" s="302"/>
      <c r="Y640" s="302"/>
      <c r="Z640" s="302"/>
      <c r="AA640" s="302"/>
      <c r="AB640" s="302"/>
      <c r="AC640" s="302"/>
      <c r="AD640" s="302"/>
      <c r="AE640" s="302"/>
      <c r="AF640" s="302"/>
      <c r="AG640" s="302"/>
      <c r="AH640" s="302"/>
      <c r="AI640" s="302"/>
      <c r="AJ640" s="302"/>
      <c r="AK640" s="302"/>
      <c r="AL640" s="302"/>
      <c r="AM640" s="302"/>
      <c r="AN640" s="314" t="s">
        <v>9614</v>
      </c>
      <c r="AO640" s="302"/>
      <c r="AP640" s="302"/>
      <c r="AQ640" s="302" t="str">
        <f>IFERROR(__xludf.DUMMYFUNCTION("IF(IFERROR(VLOOKUP(A640, IMPORTRANGE(""https://docs.google.com/spreadsheets/d/1eazy315Oas8TkAoTsdzUl6gNf3VsnwZeSo-bRfkZzOs"", ""工作表1!A:B""), 2, FALSE), """") &lt;&gt; """", ""有縮圖"", ""無縮圖"")"),"無縮圖")</f>
        <v>無縮圖</v>
      </c>
      <c r="AR640" s="302"/>
    </row>
    <row r="641" hidden="1">
      <c r="A641" s="301" t="s">
        <v>9615</v>
      </c>
      <c r="B641" s="302"/>
      <c r="C641" s="304"/>
      <c r="D641" s="303" t="s">
        <v>3136</v>
      </c>
      <c r="E641" s="303" t="s">
        <v>9143</v>
      </c>
      <c r="F641" s="305" t="s">
        <v>9616</v>
      </c>
      <c r="G641" s="110" t="s">
        <v>9617</v>
      </c>
      <c r="H641" s="305" t="s">
        <v>34</v>
      </c>
      <c r="I641" s="305" t="s">
        <v>108</v>
      </c>
      <c r="J641" s="301" t="s">
        <v>9618</v>
      </c>
      <c r="K641" s="309"/>
      <c r="L641" s="310" t="b">
        <v>1</v>
      </c>
      <c r="M641" s="311" t="b">
        <v>1</v>
      </c>
      <c r="N641" s="311" t="b">
        <v>0</v>
      </c>
      <c r="O641" s="316" t="b">
        <v>1</v>
      </c>
      <c r="P641" s="302"/>
      <c r="Q641" s="309" t="str">
        <f t="array" ref="Q641">IFERROR(INDEX('印量調查區'!G:G, MATCH(A641, '印量調查區'!A:A, 0)), "")</f>
        <v/>
      </c>
      <c r="R641" s="314" t="s">
        <v>9621</v>
      </c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  <c r="AC641" s="302"/>
      <c r="AD641" s="302"/>
      <c r="AE641" s="302"/>
      <c r="AF641" s="302"/>
      <c r="AG641" s="302"/>
      <c r="AH641" s="302"/>
      <c r="AI641" s="302"/>
      <c r="AJ641" s="302"/>
      <c r="AK641" s="302"/>
      <c r="AL641" s="302"/>
      <c r="AM641" s="314" t="s">
        <v>9622</v>
      </c>
      <c r="AN641" s="302"/>
      <c r="AO641" s="314" t="s">
        <v>9623</v>
      </c>
      <c r="AP641" s="302"/>
      <c r="AQ641" s="302" t="str">
        <f>IFERROR(__xludf.DUMMYFUNCTION("IF(IFERROR(VLOOKUP(A641, IMPORTRANGE(""https://docs.google.com/spreadsheets/d/1eazy315Oas8TkAoTsdzUl6gNf3VsnwZeSo-bRfkZzOs"", ""工作表1!A:B""), 2, FALSE), """") &lt;&gt; """", ""有縮圖"", ""無縮圖"")"),"無縮圖")</f>
        <v>無縮圖</v>
      </c>
      <c r="AR641" s="302"/>
    </row>
    <row r="642" hidden="1">
      <c r="A642" s="301" t="s">
        <v>470</v>
      </c>
      <c r="B642" s="301" t="s">
        <v>9625</v>
      </c>
      <c r="C642" s="303" t="s">
        <v>9626</v>
      </c>
      <c r="D642" s="304"/>
      <c r="E642" s="303" t="s">
        <v>9627</v>
      </c>
      <c r="F642" s="305" t="s">
        <v>144</v>
      </c>
      <c r="G642" s="110" t="s">
        <v>9628</v>
      </c>
      <c r="H642" s="305" t="s">
        <v>34</v>
      </c>
      <c r="I642" s="305" t="s">
        <v>108</v>
      </c>
      <c r="J642" s="301" t="s">
        <v>9629</v>
      </c>
      <c r="K642" s="309"/>
      <c r="L642" s="310" t="b">
        <v>1</v>
      </c>
      <c r="M642" s="311" t="b">
        <v>1</v>
      </c>
      <c r="N642" s="311" t="b">
        <v>0</v>
      </c>
      <c r="O642" s="311" t="b">
        <v>1</v>
      </c>
      <c r="P642" s="313" t="s">
        <v>410</v>
      </c>
      <c r="Q642" s="309" t="str">
        <f t="array" ref="Q642">IFERROR(INDEX('印量調查區'!G:G, MATCH(A642, '印量調查區'!A:A, 0)), "")</f>
        <v/>
      </c>
      <c r="R642" s="313" t="s">
        <v>9630</v>
      </c>
      <c r="S642" s="302"/>
      <c r="T642" s="302"/>
      <c r="U642" s="302"/>
      <c r="V642" s="313" t="s">
        <v>9631</v>
      </c>
      <c r="W642" s="313" t="s">
        <v>9632</v>
      </c>
      <c r="X642" s="314" t="s">
        <v>9633</v>
      </c>
      <c r="Y642" s="302"/>
      <c r="Z642" s="302"/>
      <c r="AA642" s="302"/>
      <c r="AB642" s="302"/>
      <c r="AC642" s="302"/>
      <c r="AD642" s="313" t="s">
        <v>9634</v>
      </c>
      <c r="AE642" s="302"/>
      <c r="AF642" s="302"/>
      <c r="AG642" s="313" t="s">
        <v>9635</v>
      </c>
      <c r="AH642" s="302"/>
      <c r="AI642" s="302"/>
      <c r="AJ642" s="302"/>
      <c r="AK642" s="313" t="s">
        <v>9636</v>
      </c>
      <c r="AL642" s="302"/>
      <c r="AM642" s="314" t="s">
        <v>9637</v>
      </c>
      <c r="AN642" s="314" t="s">
        <v>9638</v>
      </c>
      <c r="AO642" s="302"/>
      <c r="AP642" s="302"/>
      <c r="AQ642" s="302" t="str">
        <f>IFERROR(__xludf.DUMMYFUNCTION("IF(IFERROR(VLOOKUP(A642, IMPORTRANGE(""https://docs.google.com/spreadsheets/d/1eazy315Oas8TkAoTsdzUl6gNf3VsnwZeSo-bRfkZzOs"", ""工作表1!A:B""), 2, FALSE), """") &lt;&gt; """", ""有縮圖"", ""無縮圖"")"),"有縮圖")</f>
        <v>有縮圖</v>
      </c>
      <c r="AR642" s="302"/>
    </row>
    <row r="643" hidden="1">
      <c r="A643" s="301" t="s">
        <v>807</v>
      </c>
      <c r="B643" s="301" t="s">
        <v>9639</v>
      </c>
      <c r="C643" s="303" t="s">
        <v>3128</v>
      </c>
      <c r="D643" s="303" t="s">
        <v>3128</v>
      </c>
      <c r="E643" s="304"/>
      <c r="F643" s="305" t="s">
        <v>144</v>
      </c>
      <c r="G643" s="110" t="s">
        <v>9097</v>
      </c>
      <c r="H643" s="305" t="s">
        <v>34</v>
      </c>
      <c r="I643" s="305" t="s">
        <v>108</v>
      </c>
      <c r="J643" s="301" t="s">
        <v>9640</v>
      </c>
      <c r="K643" s="309"/>
      <c r="L643" s="310" t="b">
        <v>1</v>
      </c>
      <c r="M643" s="311" t="b">
        <v>1</v>
      </c>
      <c r="N643" s="311" t="b">
        <v>0</v>
      </c>
      <c r="O643" s="311" t="b">
        <v>1</v>
      </c>
      <c r="P643" s="302"/>
      <c r="Q643" s="309" t="str">
        <f t="array" ref="Q643">IFERROR(INDEX('印量調查區'!G:G, MATCH(A643, '印量調查區'!A:A, 0)), "")</f>
        <v/>
      </c>
      <c r="R643" s="313" t="s">
        <v>9641</v>
      </c>
      <c r="S643" s="302"/>
      <c r="T643" s="302"/>
      <c r="U643" s="302"/>
      <c r="V643" s="313" t="s">
        <v>9642</v>
      </c>
      <c r="W643" s="302"/>
      <c r="X643" s="313" t="s">
        <v>9643</v>
      </c>
      <c r="Y643" s="313" t="s">
        <v>9644</v>
      </c>
      <c r="Z643" s="302"/>
      <c r="AA643" s="302"/>
      <c r="AB643" s="302"/>
      <c r="AC643" s="302"/>
      <c r="AD643" s="313" t="s">
        <v>9645</v>
      </c>
      <c r="AE643" s="302"/>
      <c r="AF643" s="313" t="s">
        <v>9646</v>
      </c>
      <c r="AG643" s="302"/>
      <c r="AH643" s="302"/>
      <c r="AI643" s="313" t="s">
        <v>9647</v>
      </c>
      <c r="AJ643" s="302"/>
      <c r="AK643" s="302"/>
      <c r="AL643" s="302"/>
      <c r="AM643" s="314" t="s">
        <v>9648</v>
      </c>
      <c r="AN643" s="314" t="s">
        <v>9650</v>
      </c>
      <c r="AO643" s="302"/>
      <c r="AP643" s="302"/>
      <c r="AQ643" s="302" t="str">
        <f>IFERROR(__xludf.DUMMYFUNCTION("IF(IFERROR(VLOOKUP(A643, IMPORTRANGE(""https://docs.google.com/spreadsheets/d/1eazy315Oas8TkAoTsdzUl6gNf3VsnwZeSo-bRfkZzOs"", ""工作表1!A:B""), 2, FALSE), """") &lt;&gt; """", ""有縮圖"", ""無縮圖"")"),"有縮圖")</f>
        <v>有縮圖</v>
      </c>
      <c r="AR643" s="302"/>
    </row>
    <row r="644" hidden="1">
      <c r="A644" s="301" t="s">
        <v>9652</v>
      </c>
      <c r="B644" s="302"/>
      <c r="C644" s="303" t="s">
        <v>9653</v>
      </c>
      <c r="D644" s="304"/>
      <c r="E644" s="303" t="s">
        <v>3125</v>
      </c>
      <c r="F644" s="305" t="s">
        <v>144</v>
      </c>
      <c r="G644" s="110" t="s">
        <v>9654</v>
      </c>
      <c r="H644" s="305" t="s">
        <v>34</v>
      </c>
      <c r="I644" s="305" t="s">
        <v>108</v>
      </c>
      <c r="J644" s="301" t="s">
        <v>9655</v>
      </c>
      <c r="K644" s="309"/>
      <c r="L644" s="310" t="b">
        <v>1</v>
      </c>
      <c r="M644" s="311" t="b">
        <v>1</v>
      </c>
      <c r="N644" s="316" t="b">
        <v>0</v>
      </c>
      <c r="O644" s="311" t="b">
        <v>1</v>
      </c>
      <c r="P644" s="302"/>
      <c r="Q644" s="309" t="str">
        <f t="array" ref="Q644">IFERROR(INDEX('印量調查區'!G:G, MATCH(A644, '印量調查區'!A:A, 0)), "")</f>
        <v/>
      </c>
      <c r="R644" s="313" t="s">
        <v>9658</v>
      </c>
      <c r="S644" s="302"/>
      <c r="T644" s="302"/>
      <c r="U644" s="302"/>
      <c r="V644" s="313" t="s">
        <v>9659</v>
      </c>
      <c r="W644" s="302"/>
      <c r="X644" s="313" t="s">
        <v>9660</v>
      </c>
      <c r="Y644" s="302"/>
      <c r="Z644" s="302"/>
      <c r="AA644" s="302"/>
      <c r="AB644" s="313" t="s">
        <v>9661</v>
      </c>
      <c r="AC644" s="302"/>
      <c r="AD644" s="313" t="s">
        <v>9663</v>
      </c>
      <c r="AE644" s="313" t="s">
        <v>126</v>
      </c>
      <c r="AF644" s="313" t="s">
        <v>9664</v>
      </c>
      <c r="AG644" s="302"/>
      <c r="AH644" s="302"/>
      <c r="AI644" s="302"/>
      <c r="AJ644" s="313" t="s">
        <v>9665</v>
      </c>
      <c r="AK644" s="313" t="s">
        <v>9666</v>
      </c>
      <c r="AL644" s="302"/>
      <c r="AM644" s="302"/>
      <c r="AN644" s="314" t="s">
        <v>9667</v>
      </c>
      <c r="AO644" s="302"/>
      <c r="AP644" s="302"/>
      <c r="AQ644" s="302" t="str">
        <f>IFERROR(__xludf.DUMMYFUNCTION("IF(IFERROR(VLOOKUP(A644, IMPORTRANGE(""https://docs.google.com/spreadsheets/d/1eazy315Oas8TkAoTsdzUl6gNf3VsnwZeSo-bRfkZzOs"", ""工作表1!A:B""), 2, FALSE), """") &lt;&gt; """", ""有縮圖"", ""無縮圖"")"),"無縮圖")</f>
        <v>無縮圖</v>
      </c>
      <c r="AR644" s="302"/>
    </row>
    <row r="645" hidden="1">
      <c r="A645" s="301" t="s">
        <v>1116</v>
      </c>
      <c r="B645" s="301" t="s">
        <v>1116</v>
      </c>
      <c r="C645" s="303" t="s">
        <v>2418</v>
      </c>
      <c r="D645" s="303" t="s">
        <v>2418</v>
      </c>
      <c r="E645" s="303" t="s">
        <v>2418</v>
      </c>
      <c r="F645" s="305" t="s">
        <v>144</v>
      </c>
      <c r="G645" s="110" t="s">
        <v>9668</v>
      </c>
      <c r="H645" s="305" t="s">
        <v>5012</v>
      </c>
      <c r="I645" s="305" t="s">
        <v>108</v>
      </c>
      <c r="J645" s="301" t="s">
        <v>9669</v>
      </c>
      <c r="K645" s="309"/>
      <c r="L645" s="310" t="b">
        <v>1</v>
      </c>
      <c r="M645" s="311" t="b">
        <v>1</v>
      </c>
      <c r="N645" s="316" t="b">
        <v>1</v>
      </c>
      <c r="O645" s="311" t="b">
        <v>1</v>
      </c>
      <c r="P645" s="302"/>
      <c r="Q645" s="309" t="str">
        <f t="array" ref="Q645">IFERROR(INDEX('印量調查區'!G:G, MATCH(A645, '印量調查區'!A:A, 0)), "")</f>
        <v/>
      </c>
      <c r="R645" s="313" t="s">
        <v>1252</v>
      </c>
      <c r="S645" s="302"/>
      <c r="T645" s="302"/>
      <c r="U645" s="302"/>
      <c r="V645" s="313" t="s">
        <v>1259</v>
      </c>
      <c r="W645" s="302"/>
      <c r="X645" s="302"/>
      <c r="Y645" s="313" t="s">
        <v>1263</v>
      </c>
      <c r="Z645" s="302"/>
      <c r="AA645" s="302"/>
      <c r="AB645" s="302"/>
      <c r="AC645" s="302"/>
      <c r="AD645" s="302"/>
      <c r="AE645" s="302"/>
      <c r="AF645" s="302"/>
      <c r="AG645" s="302"/>
      <c r="AH645" s="302"/>
      <c r="AI645" s="302"/>
      <c r="AJ645" s="302"/>
      <c r="AK645" s="302"/>
      <c r="AL645" s="302"/>
      <c r="AM645" s="302"/>
      <c r="AN645" s="314" t="s">
        <v>9671</v>
      </c>
      <c r="AO645" s="302"/>
      <c r="AP645" s="302"/>
      <c r="AQ645" s="302" t="str">
        <f>IFERROR(__xludf.DUMMYFUNCTION("IF(IFERROR(VLOOKUP(A645, IMPORTRANGE(""https://docs.google.com/spreadsheets/d/1eazy315Oas8TkAoTsdzUl6gNf3VsnwZeSo-bRfkZzOs"", ""工作表1!A:B""), 2, FALSE), """") &lt;&gt; """", ""有縮圖"", ""無縮圖"")"),"有縮圖")</f>
        <v>有縮圖</v>
      </c>
      <c r="AR645" s="302"/>
    </row>
    <row r="646" hidden="1">
      <c r="A646" s="301" t="s">
        <v>9672</v>
      </c>
      <c r="B646" s="301" t="s">
        <v>9673</v>
      </c>
      <c r="C646" s="303" t="s">
        <v>3158</v>
      </c>
      <c r="D646" s="304"/>
      <c r="E646" s="304"/>
      <c r="F646" s="305" t="s">
        <v>144</v>
      </c>
      <c r="G646" s="110" t="s">
        <v>9674</v>
      </c>
      <c r="H646" s="305" t="s">
        <v>17</v>
      </c>
      <c r="I646" s="305" t="s">
        <v>108</v>
      </c>
      <c r="J646" s="301" t="s">
        <v>9675</v>
      </c>
      <c r="K646" s="309"/>
      <c r="L646" s="310" t="b">
        <v>1</v>
      </c>
      <c r="M646" s="311" t="b">
        <v>1</v>
      </c>
      <c r="N646" s="316" t="b">
        <v>0</v>
      </c>
      <c r="O646" s="311" t="b">
        <v>1</v>
      </c>
      <c r="P646" s="302"/>
      <c r="Q646" s="309" t="str">
        <f t="array" ref="Q646">IFERROR(INDEX('印量調查區'!G:G, MATCH(A646, '印量調查區'!A:A, 0)), "")</f>
        <v/>
      </c>
      <c r="R646" s="314" t="s">
        <v>9677</v>
      </c>
      <c r="S646" s="302"/>
      <c r="T646" s="302"/>
      <c r="U646" s="302"/>
      <c r="V646" s="314" t="s">
        <v>9678</v>
      </c>
      <c r="W646" s="302"/>
      <c r="X646" s="313" t="s">
        <v>118</v>
      </c>
      <c r="Y646" s="314" t="s">
        <v>9679</v>
      </c>
      <c r="Z646" s="302"/>
      <c r="AA646" s="302"/>
      <c r="AB646" s="313" t="s">
        <v>9680</v>
      </c>
      <c r="AC646" s="302"/>
      <c r="AD646" s="313" t="s">
        <v>9681</v>
      </c>
      <c r="AE646" s="302"/>
      <c r="AF646" s="302"/>
      <c r="AG646" s="302"/>
      <c r="AH646" s="302"/>
      <c r="AI646" s="313" t="s">
        <v>9682</v>
      </c>
      <c r="AJ646" s="302"/>
      <c r="AK646" s="302"/>
      <c r="AL646" s="302"/>
      <c r="AM646" s="302"/>
      <c r="AN646" s="314" t="s">
        <v>9683</v>
      </c>
      <c r="AO646" s="302"/>
      <c r="AP646" s="302"/>
      <c r="AQ646" s="302" t="str">
        <f>IFERROR(__xludf.DUMMYFUNCTION("IF(IFERROR(VLOOKUP(A646, IMPORTRANGE(""https://docs.google.com/spreadsheets/d/1eazy315Oas8TkAoTsdzUl6gNf3VsnwZeSo-bRfkZzOs"", ""工作表1!A:B""), 2, FALSE), """") &lt;&gt; """", ""有縮圖"", ""無縮圖"")"),"有縮圖")</f>
        <v>有縮圖</v>
      </c>
      <c r="AR646" s="302"/>
    </row>
    <row r="647" hidden="1">
      <c r="A647" s="301" t="s">
        <v>1430</v>
      </c>
      <c r="B647" s="302"/>
      <c r="C647" s="303" t="s">
        <v>2454</v>
      </c>
      <c r="D647" s="304"/>
      <c r="E647" s="304"/>
      <c r="F647" s="305" t="s">
        <v>144</v>
      </c>
      <c r="G647" s="317" t="s">
        <v>9684</v>
      </c>
      <c r="H647" s="305" t="s">
        <v>34</v>
      </c>
      <c r="I647" s="305" t="s">
        <v>108</v>
      </c>
      <c r="J647" s="301" t="s">
        <v>9685</v>
      </c>
      <c r="K647" s="309"/>
      <c r="L647" s="310" t="b">
        <v>1</v>
      </c>
      <c r="M647" s="311" t="b">
        <v>1</v>
      </c>
      <c r="N647" s="316" t="b">
        <v>1</v>
      </c>
      <c r="O647" s="311" t="b">
        <v>0</v>
      </c>
      <c r="P647" s="302"/>
      <c r="Q647" s="309" t="str">
        <f t="array" ref="Q647">IFERROR(INDEX('印量調查區'!G:G, MATCH(A647, '印量調查區'!A:A, 0)), "")</f>
        <v/>
      </c>
      <c r="R647" s="314" t="s">
        <v>6590</v>
      </c>
      <c r="S647" s="302"/>
      <c r="T647" s="302"/>
      <c r="U647" s="302"/>
      <c r="V647" s="314" t="s">
        <v>9686</v>
      </c>
      <c r="W647" s="314" t="s">
        <v>9687</v>
      </c>
      <c r="X647" s="302"/>
      <c r="Y647" s="314" t="s">
        <v>6598</v>
      </c>
      <c r="Z647" s="302"/>
      <c r="AA647" s="302"/>
      <c r="AB647" s="302"/>
      <c r="AC647" s="302"/>
      <c r="AD647" s="302"/>
      <c r="AE647" s="302"/>
      <c r="AF647" s="302"/>
      <c r="AG647" s="302"/>
      <c r="AH647" s="302"/>
      <c r="AI647" s="302"/>
      <c r="AJ647" s="302"/>
      <c r="AK647" s="302"/>
      <c r="AL647" s="302"/>
      <c r="AM647" s="302"/>
      <c r="AN647" s="314" t="s">
        <v>9689</v>
      </c>
      <c r="AO647" s="302"/>
      <c r="AP647" s="302"/>
      <c r="AQ647" s="302" t="str">
        <f>IFERROR(__xludf.DUMMYFUNCTION("IF(IFERROR(VLOOKUP(A647, IMPORTRANGE(""https://docs.google.com/spreadsheets/d/1eazy315Oas8TkAoTsdzUl6gNf3VsnwZeSo-bRfkZzOs"", ""工作表1!A:B""), 2, FALSE), """") &lt;&gt; """", ""有縮圖"", ""無縮圖"")"),"無縮圖")</f>
        <v>無縮圖</v>
      </c>
      <c r="AR647" s="302"/>
    </row>
    <row r="648">
      <c r="A648" s="343" t="s">
        <v>1831</v>
      </c>
      <c r="B648" s="302"/>
      <c r="C648" s="303" t="s">
        <v>8762</v>
      </c>
      <c r="D648" s="303" t="s">
        <v>8762</v>
      </c>
      <c r="E648" s="304"/>
      <c r="F648" s="305" t="s">
        <v>305</v>
      </c>
      <c r="G648" s="110" t="s">
        <v>9691</v>
      </c>
      <c r="H648" s="305" t="s">
        <v>35</v>
      </c>
      <c r="I648" s="305" t="s">
        <v>108</v>
      </c>
      <c r="J648" s="301" t="s">
        <v>9692</v>
      </c>
      <c r="K648" s="309"/>
      <c r="L648" s="310" t="b">
        <v>1</v>
      </c>
      <c r="M648" s="311" t="b">
        <v>1</v>
      </c>
      <c r="N648" s="311" t="b">
        <v>0</v>
      </c>
      <c r="O648" s="311" t="b">
        <v>1</v>
      </c>
      <c r="P648" s="302"/>
      <c r="Q648" s="309" t="str">
        <f t="array" ref="Q648">IFERROR(INDEX('印量調查區'!G:G, MATCH(A648, '印量調查區'!A:A, 0)), "")</f>
        <v/>
      </c>
      <c r="R648" s="313" t="s">
        <v>9693</v>
      </c>
      <c r="S648" s="302"/>
      <c r="T648" s="302"/>
      <c r="U648" s="302"/>
      <c r="V648" s="302"/>
      <c r="W648" s="302"/>
      <c r="X648" s="314" t="s">
        <v>9694</v>
      </c>
      <c r="Y648" s="313" t="s">
        <v>9695</v>
      </c>
      <c r="Z648" s="302"/>
      <c r="AA648" s="302"/>
      <c r="AB648" s="302"/>
      <c r="AC648" s="302"/>
      <c r="AD648" s="302"/>
      <c r="AE648" s="302"/>
      <c r="AF648" s="302"/>
      <c r="AG648" s="302"/>
      <c r="AH648" s="314" t="s">
        <v>9696</v>
      </c>
      <c r="AI648" s="302"/>
      <c r="AJ648" s="314" t="s">
        <v>9697</v>
      </c>
      <c r="AK648" s="302"/>
      <c r="AL648" s="302"/>
      <c r="AM648" s="314" t="s">
        <v>9698</v>
      </c>
      <c r="AN648" s="314" t="s">
        <v>9699</v>
      </c>
      <c r="AO648" s="314" t="s">
        <v>9700</v>
      </c>
      <c r="AP648" s="302" t="s">
        <v>9701</v>
      </c>
      <c r="AQ648" s="302" t="str">
        <f>IFERROR(__xludf.DUMMYFUNCTION("IF(IFERROR(VLOOKUP(A648, IMPORTRANGE(""https://docs.google.com/spreadsheets/d/1eazy315Oas8TkAoTsdzUl6gNf3VsnwZeSo-bRfkZzOs"", ""工作表1!A:B""), 2, FALSE), """") &lt;&gt; """", ""有縮圖"", ""無縮圖"")"),"有縮圖")</f>
        <v>有縮圖</v>
      </c>
      <c r="AR648" s="302"/>
    </row>
    <row r="649" hidden="1">
      <c r="A649" s="301" t="s">
        <v>1367</v>
      </c>
      <c r="B649" s="302"/>
      <c r="C649" s="303" t="s">
        <v>1912</v>
      </c>
      <c r="D649" s="303" t="s">
        <v>1912</v>
      </c>
      <c r="E649" s="304"/>
      <c r="F649" s="305" t="s">
        <v>144</v>
      </c>
      <c r="G649" s="110" t="s">
        <v>9702</v>
      </c>
      <c r="H649" s="305" t="s">
        <v>34</v>
      </c>
      <c r="I649" s="305" t="s">
        <v>108</v>
      </c>
      <c r="J649" s="301" t="s">
        <v>9703</v>
      </c>
      <c r="K649" s="309"/>
      <c r="L649" s="310" t="b">
        <v>1</v>
      </c>
      <c r="M649" s="311" t="b">
        <v>1</v>
      </c>
      <c r="N649" s="316" t="b">
        <v>1</v>
      </c>
      <c r="O649" s="311" t="b">
        <v>0</v>
      </c>
      <c r="P649" s="302"/>
      <c r="Q649" s="309" t="str">
        <f t="array" ref="Q649">IFERROR(INDEX('印量調查區'!G:G, MATCH(A649, '印量調查區'!A:A, 0)), "")</f>
        <v/>
      </c>
      <c r="R649" s="313" t="s">
        <v>5777</v>
      </c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  <c r="AC649" s="302"/>
      <c r="AD649" s="302"/>
      <c r="AE649" s="302"/>
      <c r="AF649" s="302"/>
      <c r="AG649" s="302"/>
      <c r="AH649" s="302"/>
      <c r="AI649" s="302"/>
      <c r="AJ649" s="302"/>
      <c r="AK649" s="302"/>
      <c r="AL649" s="302"/>
      <c r="AM649" s="302"/>
      <c r="AN649" s="314" t="s">
        <v>9705</v>
      </c>
      <c r="AO649" s="302"/>
      <c r="AP649" s="302"/>
      <c r="AQ649" s="302" t="str">
        <f>IFERROR(__xludf.DUMMYFUNCTION("IF(IFERROR(VLOOKUP(A649, IMPORTRANGE(""https://docs.google.com/spreadsheets/d/1eazy315Oas8TkAoTsdzUl6gNf3VsnwZeSo-bRfkZzOs"", ""工作表1!A:B""), 2, FALSE), """") &lt;&gt; """", ""有縮圖"", ""無縮圖"")"),"無縮圖")</f>
        <v>無縮圖</v>
      </c>
      <c r="AR649" s="302"/>
    </row>
    <row r="650" hidden="1">
      <c r="A650" s="301" t="s">
        <v>9707</v>
      </c>
      <c r="B650" s="301" t="s">
        <v>9708</v>
      </c>
      <c r="C650" s="303" t="s">
        <v>2457</v>
      </c>
      <c r="D650" s="304"/>
      <c r="E650" s="304"/>
      <c r="F650" s="305" t="s">
        <v>144</v>
      </c>
      <c r="G650" s="317" t="s">
        <v>9710</v>
      </c>
      <c r="H650" s="305" t="s">
        <v>34</v>
      </c>
      <c r="I650" s="305" t="s">
        <v>108</v>
      </c>
      <c r="J650" s="301" t="s">
        <v>9712</v>
      </c>
      <c r="K650" s="309"/>
      <c r="L650" s="310" t="b">
        <v>1</v>
      </c>
      <c r="M650" s="311" t="b">
        <v>1</v>
      </c>
      <c r="N650" s="311" t="b">
        <v>0</v>
      </c>
      <c r="O650" s="316" t="b">
        <v>0</v>
      </c>
      <c r="P650" s="302"/>
      <c r="Q650" s="309" t="str">
        <f t="array" ref="Q650">IFERROR(INDEX('印量調查區'!G:G, MATCH(A650, '印量調查區'!A:A, 0)), "")</f>
        <v/>
      </c>
      <c r="R650" s="313" t="s">
        <v>9714</v>
      </c>
      <c r="S650" s="302"/>
      <c r="T650" s="302"/>
      <c r="U650" s="302"/>
      <c r="V650" s="313" t="s">
        <v>9716</v>
      </c>
      <c r="W650" s="302"/>
      <c r="X650" s="302"/>
      <c r="Y650" s="313" t="s">
        <v>9717</v>
      </c>
      <c r="Z650" s="302"/>
      <c r="AA650" s="302"/>
      <c r="AB650" s="302"/>
      <c r="AC650" s="302"/>
      <c r="AD650" s="313" t="s">
        <v>9718</v>
      </c>
      <c r="AE650" s="302"/>
      <c r="AF650" s="302"/>
      <c r="AG650" s="302"/>
      <c r="AH650" s="313" t="s">
        <v>9719</v>
      </c>
      <c r="AI650" s="313" t="s">
        <v>9720</v>
      </c>
      <c r="AJ650" s="302"/>
      <c r="AK650" s="302"/>
      <c r="AL650" s="302"/>
      <c r="AM650" s="314" t="s">
        <v>9722</v>
      </c>
      <c r="AN650" s="302"/>
      <c r="AO650" s="314" t="s">
        <v>9724</v>
      </c>
      <c r="AP650" s="302"/>
      <c r="AQ650" s="302" t="str">
        <f>IFERROR(__xludf.DUMMYFUNCTION("IF(IFERROR(VLOOKUP(A650, IMPORTRANGE(""https://docs.google.com/spreadsheets/d/1eazy315Oas8TkAoTsdzUl6gNf3VsnwZeSo-bRfkZzOs"", ""工作表1!A:B""), 2, FALSE), """") &lt;&gt; """", ""有縮圖"", ""無縮圖"")"),"有縮圖")</f>
        <v>有縮圖</v>
      </c>
      <c r="AR650" s="302"/>
    </row>
    <row r="651" hidden="1">
      <c r="A651" s="301" t="s">
        <v>9725</v>
      </c>
      <c r="B651" s="301" t="s">
        <v>4580</v>
      </c>
      <c r="C651" s="303" t="s">
        <v>3631</v>
      </c>
      <c r="D651" s="303" t="s">
        <v>3631</v>
      </c>
      <c r="E651" s="304"/>
      <c r="F651" s="305" t="s">
        <v>144</v>
      </c>
      <c r="G651" s="317" t="s">
        <v>9726</v>
      </c>
      <c r="H651" s="305" t="s">
        <v>34</v>
      </c>
      <c r="I651" s="305" t="s">
        <v>367</v>
      </c>
      <c r="J651" s="301" t="s">
        <v>9727</v>
      </c>
      <c r="K651" s="309"/>
      <c r="L651" s="310" t="b">
        <v>1</v>
      </c>
      <c r="M651" s="311" t="b">
        <v>1</v>
      </c>
      <c r="N651" s="316" t="b">
        <v>1</v>
      </c>
      <c r="O651" s="311" t="b">
        <v>1</v>
      </c>
      <c r="P651" s="302"/>
      <c r="Q651" s="309" t="str">
        <f t="array" ref="Q651">IFERROR(INDEX('印量調查區'!G:G, MATCH(A651, '印量調查區'!A:A, 0)), "")</f>
        <v/>
      </c>
      <c r="R651" s="313" t="s">
        <v>4584</v>
      </c>
      <c r="S651" s="313" t="s">
        <v>4585</v>
      </c>
      <c r="T651" s="313" t="s">
        <v>4586</v>
      </c>
      <c r="U651" s="302"/>
      <c r="V651" s="313" t="s">
        <v>4588</v>
      </c>
      <c r="W651" s="313" t="s">
        <v>4589</v>
      </c>
      <c r="X651" s="313" t="s">
        <v>4590</v>
      </c>
      <c r="Y651" s="313" t="s">
        <v>3062</v>
      </c>
      <c r="Z651" s="302"/>
      <c r="AA651" s="302"/>
      <c r="AB651" s="313" t="s">
        <v>4592</v>
      </c>
      <c r="AC651" s="302"/>
      <c r="AD651" s="302"/>
      <c r="AE651" s="302"/>
      <c r="AF651" s="302"/>
      <c r="AG651" s="302"/>
      <c r="AH651" s="302"/>
      <c r="AI651" s="302"/>
      <c r="AJ651" s="302"/>
      <c r="AK651" s="313" t="s">
        <v>4594</v>
      </c>
      <c r="AL651" s="302"/>
      <c r="AM651" s="302"/>
      <c r="AN651" s="314" t="s">
        <v>9733</v>
      </c>
      <c r="AO651" s="302"/>
      <c r="AP651" s="302"/>
      <c r="AQ651" s="302" t="str">
        <f>IFERROR(__xludf.DUMMYFUNCTION("IF(IFERROR(VLOOKUP(A651, IMPORTRANGE(""https://docs.google.com/spreadsheets/d/1eazy315Oas8TkAoTsdzUl6gNf3VsnwZeSo-bRfkZzOs"", ""工作表1!A:B""), 2, FALSE), """") &lt;&gt; """", ""有縮圖"", ""無縮圖"")"),"無縮圖")</f>
        <v>無縮圖</v>
      </c>
      <c r="AR651" s="302"/>
    </row>
    <row r="652" hidden="1">
      <c r="A652" s="301" t="s">
        <v>1932</v>
      </c>
      <c r="B652" s="302"/>
      <c r="C652" s="303" t="s">
        <v>2455</v>
      </c>
      <c r="D652" s="304"/>
      <c r="E652" s="304"/>
      <c r="F652" s="305" t="s">
        <v>144</v>
      </c>
      <c r="G652" s="110" t="s">
        <v>9738</v>
      </c>
      <c r="H652" s="302"/>
      <c r="I652" s="305" t="s">
        <v>108</v>
      </c>
      <c r="J652" s="301" t="s">
        <v>9740</v>
      </c>
      <c r="K652" s="309"/>
      <c r="L652" s="310" t="b">
        <v>1</v>
      </c>
      <c r="M652" s="311" t="b">
        <v>1</v>
      </c>
      <c r="N652" s="311" t="b">
        <v>0</v>
      </c>
      <c r="O652" s="316" t="b">
        <v>1</v>
      </c>
      <c r="P652" s="302"/>
      <c r="Q652" s="309" t="str">
        <f t="array" ref="Q652">IFERROR(INDEX('印量調查區'!G:G, MATCH(A652, '印量調查區'!A:A, 0)), "")</f>
        <v/>
      </c>
      <c r="R652" s="313" t="s">
        <v>9741</v>
      </c>
      <c r="S652" s="314" t="s">
        <v>9742</v>
      </c>
      <c r="T652" s="302"/>
      <c r="U652" s="302"/>
      <c r="V652" s="302"/>
      <c r="W652" s="302"/>
      <c r="X652" s="302"/>
      <c r="Y652" s="302"/>
      <c r="Z652" s="302"/>
      <c r="AA652" s="302"/>
      <c r="AB652" s="302"/>
      <c r="AC652" s="302"/>
      <c r="AD652" s="302"/>
      <c r="AE652" s="302"/>
      <c r="AF652" s="302"/>
      <c r="AG652" s="302"/>
      <c r="AH652" s="302"/>
      <c r="AI652" s="302"/>
      <c r="AJ652" s="302"/>
      <c r="AK652" s="302"/>
      <c r="AL652" s="302"/>
      <c r="AM652" s="314" t="s">
        <v>9744</v>
      </c>
      <c r="AN652" s="302"/>
      <c r="AO652" s="302"/>
      <c r="AP652" s="302"/>
      <c r="AQ652" s="302" t="str">
        <f>IFERROR(__xludf.DUMMYFUNCTION("IF(IFERROR(VLOOKUP(A652, IMPORTRANGE(""https://docs.google.com/spreadsheets/d/1eazy315Oas8TkAoTsdzUl6gNf3VsnwZeSo-bRfkZzOs"", ""工作表1!A:B""), 2, FALSE), """") &lt;&gt; """", ""有縮圖"", ""無縮圖"")"),"無縮圖")</f>
        <v>無縮圖</v>
      </c>
      <c r="AR652" s="302"/>
    </row>
    <row r="653" hidden="1">
      <c r="A653" s="301" t="s">
        <v>835</v>
      </c>
      <c r="B653" s="302"/>
      <c r="C653" s="304"/>
      <c r="D653" s="304"/>
      <c r="E653" s="303" t="s">
        <v>3657</v>
      </c>
      <c r="F653" s="305" t="s">
        <v>144</v>
      </c>
      <c r="G653" s="317" t="s">
        <v>9745</v>
      </c>
      <c r="H653" s="302"/>
      <c r="I653" s="305" t="s">
        <v>108</v>
      </c>
      <c r="J653" s="301" t="s">
        <v>83</v>
      </c>
      <c r="K653" s="309"/>
      <c r="L653" s="310" t="b">
        <v>1</v>
      </c>
      <c r="M653" s="311" t="b">
        <v>1</v>
      </c>
      <c r="N653" s="316" t="b">
        <v>1</v>
      </c>
      <c r="O653" s="316" t="b">
        <v>1</v>
      </c>
      <c r="P653" s="302"/>
      <c r="Q653" s="309" t="str">
        <f t="array" ref="Q653">IFERROR(INDEX('印量調查區'!G:G, MATCH(A653, '印量調查區'!A:A, 0)), "")</f>
        <v/>
      </c>
      <c r="R653" s="302"/>
      <c r="S653" s="302"/>
      <c r="T653" s="302"/>
      <c r="U653" s="302"/>
      <c r="V653" s="313" t="s">
        <v>9748</v>
      </c>
      <c r="W653" s="302"/>
      <c r="X653" s="302"/>
      <c r="Y653" s="302"/>
      <c r="Z653" s="302"/>
      <c r="AA653" s="302"/>
      <c r="AB653" s="302"/>
      <c r="AC653" s="302"/>
      <c r="AD653" s="302"/>
      <c r="AE653" s="302"/>
      <c r="AF653" s="302"/>
      <c r="AG653" s="302"/>
      <c r="AH653" s="302"/>
      <c r="AI653" s="302"/>
      <c r="AJ653" s="302"/>
      <c r="AK653" s="302"/>
      <c r="AL653" s="302"/>
      <c r="AM653" s="302"/>
      <c r="AN653" s="302"/>
      <c r="AO653" s="302"/>
      <c r="AP653" s="302"/>
      <c r="AQ653" s="302" t="str">
        <f>IFERROR(__xludf.DUMMYFUNCTION("IF(IFERROR(VLOOKUP(A653, IMPORTRANGE(""https://docs.google.com/spreadsheets/d/1eazy315Oas8TkAoTsdzUl6gNf3VsnwZeSo-bRfkZzOs"", ""工作表1!A:B""), 2, FALSE), """") &lt;&gt; """", ""有縮圖"", ""無縮圖"")"),"無縮圖")</f>
        <v>無縮圖</v>
      </c>
      <c r="AR653" s="302"/>
    </row>
    <row r="654" hidden="1">
      <c r="A654" s="301" t="s">
        <v>923</v>
      </c>
      <c r="B654" s="301" t="s">
        <v>4593</v>
      </c>
      <c r="C654" s="303" t="s">
        <v>3529</v>
      </c>
      <c r="D654" s="304"/>
      <c r="E654" s="304"/>
      <c r="F654" s="305" t="s">
        <v>144</v>
      </c>
      <c r="G654" s="317" t="s">
        <v>9751</v>
      </c>
      <c r="H654" s="305" t="s">
        <v>34</v>
      </c>
      <c r="I654" s="305" t="s">
        <v>108</v>
      </c>
      <c r="J654" s="301" t="s">
        <v>9752</v>
      </c>
      <c r="K654" s="309"/>
      <c r="L654" s="310" t="b">
        <v>1</v>
      </c>
      <c r="M654" s="311" t="b">
        <v>1</v>
      </c>
      <c r="N654" s="311" t="b">
        <v>1</v>
      </c>
      <c r="O654" s="311" t="b">
        <v>0</v>
      </c>
      <c r="P654" s="302"/>
      <c r="Q654" s="309" t="str">
        <f t="array" ref="Q654">IFERROR(INDEX('印量調查區'!G:G, MATCH(A654, '印量調查區'!A:A, 0)), "")</f>
        <v/>
      </c>
      <c r="R654" s="313" t="s">
        <v>9753</v>
      </c>
      <c r="S654" s="302"/>
      <c r="T654" s="313" t="s">
        <v>9754</v>
      </c>
      <c r="U654" s="302"/>
      <c r="V654" s="313" t="s">
        <v>9755</v>
      </c>
      <c r="W654" s="302"/>
      <c r="X654" s="313" t="s">
        <v>4599</v>
      </c>
      <c r="Y654" s="313" t="s">
        <v>4600</v>
      </c>
      <c r="Z654" s="313" t="s">
        <v>9756</v>
      </c>
      <c r="AA654" s="302"/>
      <c r="AB654" s="302"/>
      <c r="AC654" s="302"/>
      <c r="AD654" s="313" t="s">
        <v>4601</v>
      </c>
      <c r="AE654" s="302"/>
      <c r="AF654" s="302"/>
      <c r="AG654" s="302"/>
      <c r="AH654" s="302"/>
      <c r="AI654" s="302"/>
      <c r="AJ654" s="302"/>
      <c r="AK654" s="313" t="s">
        <v>9757</v>
      </c>
      <c r="AL654" s="313" t="s">
        <v>9758</v>
      </c>
      <c r="AM654" s="314" t="s">
        <v>9759</v>
      </c>
      <c r="AN654" s="314" t="s">
        <v>9760</v>
      </c>
      <c r="AO654" s="302"/>
      <c r="AP654" s="302"/>
      <c r="AQ654" s="302" t="str">
        <f>IFERROR(__xludf.DUMMYFUNCTION("IF(IFERROR(VLOOKUP(A654, IMPORTRANGE(""https://docs.google.com/spreadsheets/d/1eazy315Oas8TkAoTsdzUl6gNf3VsnwZeSo-bRfkZzOs"", ""工作表1!A:B""), 2, FALSE), """") &lt;&gt; """", ""有縮圖"", ""無縮圖"")"),"無縮圖")</f>
        <v>無縮圖</v>
      </c>
      <c r="AR654" s="302"/>
    </row>
    <row r="655" hidden="1">
      <c r="A655" s="301" t="s">
        <v>9761</v>
      </c>
      <c r="B655" s="302"/>
      <c r="C655" s="304"/>
      <c r="D655" s="303" t="s">
        <v>2702</v>
      </c>
      <c r="E655" s="303" t="s">
        <v>2702</v>
      </c>
      <c r="F655" s="305" t="s">
        <v>2088</v>
      </c>
      <c r="G655" s="110" t="s">
        <v>9762</v>
      </c>
      <c r="H655" s="305" t="s">
        <v>34</v>
      </c>
      <c r="I655" s="305" t="s">
        <v>108</v>
      </c>
      <c r="J655" s="301" t="s">
        <v>9763</v>
      </c>
      <c r="K655" s="309"/>
      <c r="L655" s="310" t="b">
        <v>1</v>
      </c>
      <c r="M655" s="311" t="b">
        <v>1</v>
      </c>
      <c r="N655" s="316" t="b">
        <v>1</v>
      </c>
      <c r="O655" s="311" t="b">
        <v>1</v>
      </c>
      <c r="P655" s="302"/>
      <c r="Q655" s="309" t="str">
        <f t="array" ref="Q655">IFERROR(INDEX('印量調查區'!G:G, MATCH(A655, '印量調查區'!A:A, 0)), "")</f>
        <v/>
      </c>
      <c r="R655" s="302"/>
      <c r="S655" s="302"/>
      <c r="T655" s="302"/>
      <c r="U655" s="302"/>
      <c r="V655" s="313" t="s">
        <v>9764</v>
      </c>
      <c r="W655" s="302"/>
      <c r="X655" s="302"/>
      <c r="Y655" s="302"/>
      <c r="Z655" s="302"/>
      <c r="AA655" s="302"/>
      <c r="AB655" s="302"/>
      <c r="AC655" s="302"/>
      <c r="AD655" s="313" t="s">
        <v>9765</v>
      </c>
      <c r="AE655" s="302"/>
      <c r="AF655" s="302"/>
      <c r="AG655" s="302"/>
      <c r="AH655" s="302"/>
      <c r="AI655" s="302"/>
      <c r="AJ655" s="302"/>
      <c r="AK655" s="313" t="s">
        <v>9766</v>
      </c>
      <c r="AL655" s="302"/>
      <c r="AM655" s="302"/>
      <c r="AN655" s="314" t="s">
        <v>9767</v>
      </c>
      <c r="AO655" s="302"/>
      <c r="AP655" s="302"/>
      <c r="AQ655" s="302" t="str">
        <f>IFERROR(__xludf.DUMMYFUNCTION("IF(IFERROR(VLOOKUP(A655, IMPORTRANGE(""https://docs.google.com/spreadsheets/d/1eazy315Oas8TkAoTsdzUl6gNf3VsnwZeSo-bRfkZzOs"", ""工作表1!A:B""), 2, FALSE), """") &lt;&gt; """", ""有縮圖"", ""無縮圖"")"),"無縮圖")</f>
        <v>無縮圖</v>
      </c>
      <c r="AR655" s="302"/>
    </row>
    <row r="656" hidden="1">
      <c r="A656" s="301" t="s">
        <v>1665</v>
      </c>
      <c r="B656" s="301" t="s">
        <v>1665</v>
      </c>
      <c r="C656" s="303" t="s">
        <v>1241</v>
      </c>
      <c r="D656" s="303" t="s">
        <v>9769</v>
      </c>
      <c r="E656" s="304"/>
      <c r="F656" s="305" t="s">
        <v>4301</v>
      </c>
      <c r="G656" s="317" t="s">
        <v>9770</v>
      </c>
      <c r="H656" s="305" t="s">
        <v>3566</v>
      </c>
      <c r="I656" s="305" t="s">
        <v>108</v>
      </c>
      <c r="J656" s="301" t="s">
        <v>9771</v>
      </c>
      <c r="K656" s="309"/>
      <c r="L656" s="310" t="b">
        <v>1</v>
      </c>
      <c r="M656" s="311" t="b">
        <v>1</v>
      </c>
      <c r="N656" s="311" t="b">
        <v>0</v>
      </c>
      <c r="O656" s="311" t="b">
        <v>1</v>
      </c>
      <c r="P656" s="302"/>
      <c r="Q656" s="309" t="str">
        <f t="array" ref="Q656">IFERROR(INDEX('印量調查區'!G:G, MATCH(A656, '印量調查區'!A:A, 0)), "")</f>
        <v/>
      </c>
      <c r="R656" s="313" t="s">
        <v>8991</v>
      </c>
      <c r="S656" s="302"/>
      <c r="T656" s="302"/>
      <c r="U656" s="302"/>
      <c r="V656" s="313" t="s">
        <v>8993</v>
      </c>
      <c r="W656" s="302"/>
      <c r="X656" s="302"/>
      <c r="Y656" s="313" t="s">
        <v>8994</v>
      </c>
      <c r="Z656" s="302"/>
      <c r="AA656" s="302"/>
      <c r="AB656" s="302"/>
      <c r="AC656" s="302"/>
      <c r="AD656" s="313" t="s">
        <v>8999</v>
      </c>
      <c r="AE656" s="313" t="s">
        <v>9000</v>
      </c>
      <c r="AF656" s="313" t="s">
        <v>9002</v>
      </c>
      <c r="AG656" s="302"/>
      <c r="AH656" s="302"/>
      <c r="AI656" s="313" t="s">
        <v>9004</v>
      </c>
      <c r="AJ656" s="302"/>
      <c r="AK656" s="302"/>
      <c r="AL656" s="302"/>
      <c r="AM656" s="314" t="s">
        <v>9774</v>
      </c>
      <c r="AN656" s="314" t="s">
        <v>9776</v>
      </c>
      <c r="AO656" s="302"/>
      <c r="AP656" s="302"/>
      <c r="AQ656" s="302" t="str">
        <f>IFERROR(__xludf.DUMMYFUNCTION("IF(IFERROR(VLOOKUP(A656, IMPORTRANGE(""https://docs.google.com/spreadsheets/d/1eazy315Oas8TkAoTsdzUl6gNf3VsnwZeSo-bRfkZzOs"", ""工作表1!A:B""), 2, FALSE), """") &lt;&gt; """", ""有縮圖"", ""無縮圖"")"),"有縮圖")</f>
        <v>有縮圖</v>
      </c>
      <c r="AR656" s="302"/>
    </row>
    <row r="657" hidden="1">
      <c r="A657" s="301" t="s">
        <v>719</v>
      </c>
      <c r="B657" s="301" t="s">
        <v>9779</v>
      </c>
      <c r="C657" s="304"/>
      <c r="D657" s="303" t="s">
        <v>9781</v>
      </c>
      <c r="E657" s="303" t="s">
        <v>9781</v>
      </c>
      <c r="F657" s="305" t="s">
        <v>9782</v>
      </c>
      <c r="G657" s="110" t="s">
        <v>9783</v>
      </c>
      <c r="H657" s="305" t="s">
        <v>47</v>
      </c>
      <c r="I657" s="305" t="s">
        <v>108</v>
      </c>
      <c r="J657" s="301" t="s">
        <v>9784</v>
      </c>
      <c r="K657" s="309"/>
      <c r="L657" s="310" t="b">
        <v>1</v>
      </c>
      <c r="M657" s="311" t="b">
        <v>1</v>
      </c>
      <c r="N657" s="311" t="b">
        <v>0</v>
      </c>
      <c r="O657" s="316" t="b">
        <v>1</v>
      </c>
      <c r="P657" s="302"/>
      <c r="Q657" s="309" t="str">
        <f t="array" ref="Q657">IFERROR(INDEX('印量調查區'!G:G, MATCH(A657, '印量調查區'!A:A, 0)), "")</f>
        <v/>
      </c>
      <c r="R657" s="313" t="s">
        <v>9787</v>
      </c>
      <c r="S657" s="302"/>
      <c r="T657" s="302"/>
      <c r="U657" s="302"/>
      <c r="V657" s="313" t="s">
        <v>9788</v>
      </c>
      <c r="W657" s="302"/>
      <c r="X657" s="302"/>
      <c r="Y657" s="302"/>
      <c r="Z657" s="302"/>
      <c r="AA657" s="302"/>
      <c r="AB657" s="302"/>
      <c r="AC657" s="302"/>
      <c r="AD657" s="313" t="s">
        <v>9790</v>
      </c>
      <c r="AE657" s="302"/>
      <c r="AF657" s="302"/>
      <c r="AG657" s="302"/>
      <c r="AH657" s="302"/>
      <c r="AI657" s="302"/>
      <c r="AJ657" s="302"/>
      <c r="AK657" s="302"/>
      <c r="AL657" s="302"/>
      <c r="AM657" s="314" t="s">
        <v>9792</v>
      </c>
      <c r="AN657" s="302"/>
      <c r="AO657" s="314" t="s">
        <v>9794</v>
      </c>
      <c r="AP657" s="302"/>
      <c r="AQ657" s="302" t="str">
        <f>IFERROR(__xludf.DUMMYFUNCTION("IF(IFERROR(VLOOKUP(A657, IMPORTRANGE(""https://docs.google.com/spreadsheets/d/1eazy315Oas8TkAoTsdzUl6gNf3VsnwZeSo-bRfkZzOs"", ""工作表1!A:B""), 2, FALSE), """") &lt;&gt; """", ""有縮圖"", ""無縮圖"")"),"有縮圖")</f>
        <v>有縮圖</v>
      </c>
      <c r="AR657" s="302"/>
    </row>
    <row r="658" hidden="1">
      <c r="A658" s="301" t="s">
        <v>9796</v>
      </c>
      <c r="B658" s="302"/>
      <c r="C658" s="303" t="s">
        <v>9797</v>
      </c>
      <c r="D658" s="303" t="s">
        <v>378</v>
      </c>
      <c r="E658" s="304"/>
      <c r="F658" s="305" t="s">
        <v>144</v>
      </c>
      <c r="G658" s="317" t="s">
        <v>9798</v>
      </c>
      <c r="H658" s="305" t="s">
        <v>34</v>
      </c>
      <c r="I658" s="305" t="s">
        <v>108</v>
      </c>
      <c r="J658" s="301" t="s">
        <v>9799</v>
      </c>
      <c r="K658" s="309"/>
      <c r="L658" s="310" t="b">
        <v>1</v>
      </c>
      <c r="M658" s="311" t="b">
        <v>1</v>
      </c>
      <c r="N658" s="311" t="b">
        <v>1</v>
      </c>
      <c r="O658" s="311" t="b">
        <v>1</v>
      </c>
      <c r="P658" s="302"/>
      <c r="Q658" s="309" t="str">
        <f t="array" ref="Q658">IFERROR(INDEX('印量調查區'!G:G, MATCH(A658, '印量調查區'!A:A, 0)), "")</f>
        <v/>
      </c>
      <c r="R658" s="313" t="s">
        <v>9801</v>
      </c>
      <c r="S658" s="302"/>
      <c r="T658" s="302"/>
      <c r="U658" s="302"/>
      <c r="V658" s="313" t="s">
        <v>9803</v>
      </c>
      <c r="W658" s="302"/>
      <c r="X658" s="302"/>
      <c r="Y658" s="302"/>
      <c r="Z658" s="302"/>
      <c r="AA658" s="302"/>
      <c r="AB658" s="302"/>
      <c r="AC658" s="302"/>
      <c r="AD658" s="313" t="s">
        <v>9804</v>
      </c>
      <c r="AE658" s="302"/>
      <c r="AF658" s="302"/>
      <c r="AG658" s="302"/>
      <c r="AH658" s="302"/>
      <c r="AI658" s="302"/>
      <c r="AJ658" s="302"/>
      <c r="AK658" s="313" t="s">
        <v>9806</v>
      </c>
      <c r="AL658" s="302"/>
      <c r="AM658" s="314" t="s">
        <v>9807</v>
      </c>
      <c r="AN658" s="314" t="s">
        <v>9810</v>
      </c>
      <c r="AO658" s="314" t="s">
        <v>9811</v>
      </c>
      <c r="AP658" s="302"/>
      <c r="AQ658" s="302" t="str">
        <f>IFERROR(__xludf.DUMMYFUNCTION("IF(IFERROR(VLOOKUP(A658, IMPORTRANGE(""https://docs.google.com/spreadsheets/d/1eazy315Oas8TkAoTsdzUl6gNf3VsnwZeSo-bRfkZzOs"", ""工作表1!A:B""), 2, FALSE), """") &lt;&gt; """", ""有縮圖"", ""無縮圖"")"),"無縮圖")</f>
        <v>無縮圖</v>
      </c>
      <c r="AR658" s="302"/>
    </row>
    <row r="659">
      <c r="A659" s="301" t="s">
        <v>9812</v>
      </c>
      <c r="B659" s="301" t="s">
        <v>9813</v>
      </c>
      <c r="C659" s="303" t="s">
        <v>9814</v>
      </c>
      <c r="D659" s="303" t="s">
        <v>9814</v>
      </c>
      <c r="E659" s="303" t="s">
        <v>9817</v>
      </c>
      <c r="F659" s="305" t="s">
        <v>144</v>
      </c>
      <c r="G659" s="317" t="s">
        <v>9798</v>
      </c>
      <c r="H659" s="305" t="s">
        <v>35</v>
      </c>
      <c r="I659" s="305" t="s">
        <v>108</v>
      </c>
      <c r="J659" s="301" t="s">
        <v>9818</v>
      </c>
      <c r="K659" s="309"/>
      <c r="L659" s="310" t="b">
        <v>1</v>
      </c>
      <c r="M659" s="311" t="b">
        <v>1</v>
      </c>
      <c r="N659" s="316" t="b">
        <v>0</v>
      </c>
      <c r="O659" s="311" t="b">
        <v>1</v>
      </c>
      <c r="P659" s="302"/>
      <c r="Q659" s="309" t="str">
        <f t="array" ref="Q659">IFERROR(INDEX('印量調查區'!G:G, MATCH(A659, '印量調查區'!A:A, 0)), "")</f>
        <v/>
      </c>
      <c r="R659" s="313" t="s">
        <v>9819</v>
      </c>
      <c r="S659" s="302"/>
      <c r="T659" s="302"/>
      <c r="U659" s="302"/>
      <c r="V659" s="313" t="s">
        <v>9820</v>
      </c>
      <c r="W659" s="302"/>
      <c r="X659" s="302"/>
      <c r="Y659" s="313" t="s">
        <v>9821</v>
      </c>
      <c r="Z659" s="302"/>
      <c r="AA659" s="302"/>
      <c r="AB659" s="302"/>
      <c r="AC659" s="302"/>
      <c r="AD659" s="302"/>
      <c r="AE659" s="302"/>
      <c r="AF659" s="302"/>
      <c r="AG659" s="302"/>
      <c r="AH659" s="302"/>
      <c r="AI659" s="302"/>
      <c r="AJ659" s="302"/>
      <c r="AK659" s="302"/>
      <c r="AL659" s="302"/>
      <c r="AM659" s="302"/>
      <c r="AN659" s="314" t="s">
        <v>9823</v>
      </c>
      <c r="AO659" s="302"/>
      <c r="AP659" s="302"/>
      <c r="AQ659" s="302" t="str">
        <f>IFERROR(__xludf.DUMMYFUNCTION("IF(IFERROR(VLOOKUP(A659, IMPORTRANGE(""https://docs.google.com/spreadsheets/d/1eazy315Oas8TkAoTsdzUl6gNf3VsnwZeSo-bRfkZzOs"", ""工作表1!A:B""), 2, FALSE), """") &lt;&gt; """", ""有縮圖"", ""無縮圖"")"),"有縮圖")</f>
        <v>有縮圖</v>
      </c>
      <c r="AR659" s="302"/>
    </row>
    <row r="660" hidden="1">
      <c r="A660" s="301" t="s">
        <v>734</v>
      </c>
      <c r="B660" s="302"/>
      <c r="C660" s="303" t="s">
        <v>2374</v>
      </c>
      <c r="D660" s="303" t="s">
        <v>2374</v>
      </c>
      <c r="E660" s="303" t="s">
        <v>9825</v>
      </c>
      <c r="F660" s="305" t="s">
        <v>305</v>
      </c>
      <c r="G660" s="110" t="s">
        <v>9826</v>
      </c>
      <c r="H660" s="305" t="s">
        <v>34</v>
      </c>
      <c r="I660" s="305" t="s">
        <v>108</v>
      </c>
      <c r="J660" s="301" t="s">
        <v>9827</v>
      </c>
      <c r="K660" s="309"/>
      <c r="L660" s="310" t="b">
        <v>1</v>
      </c>
      <c r="M660" s="311" t="b">
        <v>1</v>
      </c>
      <c r="N660" s="316" t="b">
        <v>1</v>
      </c>
      <c r="O660" s="311" t="b">
        <v>1</v>
      </c>
      <c r="P660" s="302"/>
      <c r="Q660" s="309" t="str">
        <f t="array" ref="Q660">IFERROR(INDEX('印量調查區'!G:G, MATCH(A660, '印量調查區'!A:A, 0)), "")</f>
        <v/>
      </c>
      <c r="R660" s="302"/>
      <c r="S660" s="302"/>
      <c r="T660" s="302"/>
      <c r="U660" s="302"/>
      <c r="V660" s="313" t="s">
        <v>9828</v>
      </c>
      <c r="W660" s="302"/>
      <c r="X660" s="313" t="s">
        <v>9829</v>
      </c>
      <c r="Y660" s="302"/>
      <c r="Z660" s="302"/>
      <c r="AA660" s="302"/>
      <c r="AB660" s="302"/>
      <c r="AC660" s="302"/>
      <c r="AD660" s="302"/>
      <c r="AE660" s="302"/>
      <c r="AF660" s="302"/>
      <c r="AG660" s="302"/>
      <c r="AH660" s="302"/>
      <c r="AI660" s="302"/>
      <c r="AJ660" s="302"/>
      <c r="AK660" s="302"/>
      <c r="AL660" s="302"/>
      <c r="AM660" s="302"/>
      <c r="AN660" s="314" t="s">
        <v>9830</v>
      </c>
      <c r="AO660" s="302"/>
      <c r="AP660" s="302"/>
      <c r="AQ660" s="302" t="str">
        <f>IFERROR(__xludf.DUMMYFUNCTION("IF(IFERROR(VLOOKUP(A660, IMPORTRANGE(""https://docs.google.com/spreadsheets/d/1eazy315Oas8TkAoTsdzUl6gNf3VsnwZeSo-bRfkZzOs"", ""工作表1!A:B""), 2, FALSE), """") &lt;&gt; """", ""有縮圖"", ""無縮圖"")"),"無縮圖")</f>
        <v>無縮圖</v>
      </c>
      <c r="AR660" s="302"/>
    </row>
    <row r="661" hidden="1">
      <c r="A661" s="301" t="s">
        <v>1642</v>
      </c>
      <c r="B661" s="301" t="s">
        <v>8791</v>
      </c>
      <c r="C661" s="304"/>
      <c r="D661" s="303" t="s">
        <v>3125</v>
      </c>
      <c r="E661" s="303" t="s">
        <v>3124</v>
      </c>
      <c r="F661" s="305" t="s">
        <v>144</v>
      </c>
      <c r="G661" s="317" t="s">
        <v>9835</v>
      </c>
      <c r="H661" s="305" t="s">
        <v>34</v>
      </c>
      <c r="I661" s="305" t="s">
        <v>108</v>
      </c>
      <c r="J661" s="301" t="s">
        <v>9836</v>
      </c>
      <c r="K661" s="309"/>
      <c r="L661" s="310" t="b">
        <v>1</v>
      </c>
      <c r="M661" s="311" t="b">
        <v>1</v>
      </c>
      <c r="N661" s="311" t="b">
        <v>0</v>
      </c>
      <c r="O661" s="311" t="b">
        <v>1</v>
      </c>
      <c r="P661" s="302"/>
      <c r="Q661" s="309" t="str">
        <f t="array" ref="Q661">IFERROR(INDEX('印量調查區'!G:G, MATCH(A661, '印量調查區'!A:A, 0)), "")</f>
        <v/>
      </c>
      <c r="R661" s="302"/>
      <c r="S661" s="302"/>
      <c r="T661" s="302"/>
      <c r="U661" s="302"/>
      <c r="V661" s="313" t="s">
        <v>8796</v>
      </c>
      <c r="W661" s="302"/>
      <c r="X661" s="302"/>
      <c r="Y661" s="302"/>
      <c r="Z661" s="302"/>
      <c r="AA661" s="302"/>
      <c r="AB661" s="302"/>
      <c r="AC661" s="302"/>
      <c r="AD661" s="302"/>
      <c r="AE661" s="302"/>
      <c r="AF661" s="302"/>
      <c r="AG661" s="302"/>
      <c r="AH661" s="302"/>
      <c r="AI661" s="302"/>
      <c r="AJ661" s="302"/>
      <c r="AK661" s="302"/>
      <c r="AL661" s="302"/>
      <c r="AM661" s="314" t="s">
        <v>9840</v>
      </c>
      <c r="AN661" s="314" t="s">
        <v>9842</v>
      </c>
      <c r="AO661" s="302"/>
      <c r="AP661" s="302"/>
      <c r="AQ661" s="302" t="str">
        <f>IFERROR(__xludf.DUMMYFUNCTION("IF(IFERROR(VLOOKUP(A661, IMPORTRANGE(""https://docs.google.com/spreadsheets/d/1eazy315Oas8TkAoTsdzUl6gNf3VsnwZeSo-bRfkZzOs"", ""工作表1!A:B""), 2, FALSE), """") &lt;&gt; """", ""有縮圖"", ""無縮圖"")"),"無縮圖")</f>
        <v>無縮圖</v>
      </c>
      <c r="AR661" s="302"/>
    </row>
    <row r="662" hidden="1">
      <c r="A662" s="301" t="s">
        <v>9845</v>
      </c>
      <c r="B662" s="301" t="s">
        <v>9846</v>
      </c>
      <c r="C662" s="303" t="s">
        <v>736</v>
      </c>
      <c r="D662" s="304"/>
      <c r="E662" s="304"/>
      <c r="F662" s="305" t="s">
        <v>144</v>
      </c>
      <c r="G662" s="110" t="s">
        <v>9847</v>
      </c>
      <c r="H662" s="305" t="s">
        <v>34</v>
      </c>
      <c r="I662" s="305" t="s">
        <v>108</v>
      </c>
      <c r="J662" s="301" t="s">
        <v>9849</v>
      </c>
      <c r="K662" s="309"/>
      <c r="L662" s="310" t="b">
        <v>1</v>
      </c>
      <c r="M662" s="311" t="b">
        <v>1</v>
      </c>
      <c r="N662" s="316" t="b">
        <v>0</v>
      </c>
      <c r="O662" s="311" t="b">
        <v>1</v>
      </c>
      <c r="P662" s="302"/>
      <c r="Q662" s="309" t="str">
        <f t="array" ref="Q662">IFERROR(INDEX('印量調查區'!G:G, MATCH(A662, '印量調查區'!A:A, 0)), "")</f>
        <v/>
      </c>
      <c r="R662" s="314" t="s">
        <v>9851</v>
      </c>
      <c r="S662" s="302"/>
      <c r="T662" s="302"/>
      <c r="U662" s="302"/>
      <c r="V662" s="313" t="s">
        <v>9852</v>
      </c>
      <c r="W662" s="302"/>
      <c r="X662" s="313" t="s">
        <v>9853</v>
      </c>
      <c r="Y662" s="313" t="s">
        <v>9854</v>
      </c>
      <c r="Z662" s="302"/>
      <c r="AA662" s="302"/>
      <c r="AB662" s="313" t="s">
        <v>9855</v>
      </c>
      <c r="AC662" s="302"/>
      <c r="AD662" s="313" t="s">
        <v>9856</v>
      </c>
      <c r="AE662" s="302"/>
      <c r="AF662" s="302"/>
      <c r="AG662" s="302"/>
      <c r="AH662" s="302"/>
      <c r="AI662" s="302"/>
      <c r="AJ662" s="302"/>
      <c r="AK662" s="302"/>
      <c r="AL662" s="302"/>
      <c r="AM662" s="302"/>
      <c r="AN662" s="314" t="s">
        <v>9857</v>
      </c>
      <c r="AO662" s="314" t="s">
        <v>9859</v>
      </c>
      <c r="AP662" s="302"/>
      <c r="AQ662" s="302" t="str">
        <f>IFERROR(__xludf.DUMMYFUNCTION("IF(IFERROR(VLOOKUP(A662, IMPORTRANGE(""https://docs.google.com/spreadsheets/d/1eazy315Oas8TkAoTsdzUl6gNf3VsnwZeSo-bRfkZzOs"", ""工作表1!A:B""), 2, FALSE), """") &lt;&gt; """", ""有縮圖"", ""無縮圖"")"),"有縮圖")</f>
        <v>有縮圖</v>
      </c>
      <c r="AR662" s="302"/>
    </row>
    <row r="663" hidden="1">
      <c r="A663" s="301" t="s">
        <v>9861</v>
      </c>
      <c r="B663" s="301" t="s">
        <v>9862</v>
      </c>
      <c r="C663" s="304"/>
      <c r="D663" s="303" t="s">
        <v>2398</v>
      </c>
      <c r="E663" s="303" t="s">
        <v>9190</v>
      </c>
      <c r="F663" s="305" t="s">
        <v>144</v>
      </c>
      <c r="G663" s="110" t="s">
        <v>9863</v>
      </c>
      <c r="H663" s="305" t="s">
        <v>34</v>
      </c>
      <c r="I663" s="305" t="s">
        <v>108</v>
      </c>
      <c r="J663" s="301" t="s">
        <v>9864</v>
      </c>
      <c r="K663" s="309"/>
      <c r="L663" s="310" t="b">
        <v>1</v>
      </c>
      <c r="M663" s="311" t="b">
        <v>1</v>
      </c>
      <c r="N663" s="311" t="b">
        <v>0</v>
      </c>
      <c r="O663" s="311" t="b">
        <v>1</v>
      </c>
      <c r="P663" s="302"/>
      <c r="Q663" s="309" t="str">
        <f t="array" ref="Q663">IFERROR(INDEX('印量調查區'!G:G, MATCH(A663, '印量調查區'!A:A, 0)), "")</f>
        <v/>
      </c>
      <c r="R663" s="313" t="s">
        <v>9865</v>
      </c>
      <c r="S663" s="302"/>
      <c r="T663" s="302"/>
      <c r="U663" s="302"/>
      <c r="V663" s="313" t="s">
        <v>9866</v>
      </c>
      <c r="W663" s="302"/>
      <c r="X663" s="313" t="s">
        <v>9867</v>
      </c>
      <c r="Y663" s="302"/>
      <c r="Z663" s="302"/>
      <c r="AA663" s="302"/>
      <c r="AB663" s="302"/>
      <c r="AC663" s="302"/>
      <c r="AD663" s="302"/>
      <c r="AE663" s="302"/>
      <c r="AF663" s="302"/>
      <c r="AG663" s="302"/>
      <c r="AH663" s="302"/>
      <c r="AI663" s="302"/>
      <c r="AJ663" s="302"/>
      <c r="AK663" s="302"/>
      <c r="AL663" s="302"/>
      <c r="AM663" s="314" t="s">
        <v>9868</v>
      </c>
      <c r="AN663" s="314" t="s">
        <v>9870</v>
      </c>
      <c r="AO663" s="302"/>
      <c r="AP663" s="302"/>
      <c r="AQ663" s="302" t="str">
        <f>IFERROR(__xludf.DUMMYFUNCTION("IF(IFERROR(VLOOKUP(A663, IMPORTRANGE(""https://docs.google.com/spreadsheets/d/1eazy315Oas8TkAoTsdzUl6gNf3VsnwZeSo-bRfkZzOs"", ""工作表1!A:B""), 2, FALSE), """") &lt;&gt; """", ""有縮圖"", ""無縮圖"")"),"有縮圖")</f>
        <v>有縮圖</v>
      </c>
      <c r="AR663" s="302"/>
    </row>
    <row r="664" hidden="1">
      <c r="A664" s="301" t="s">
        <v>9871</v>
      </c>
      <c r="B664" s="301" t="s">
        <v>9872</v>
      </c>
      <c r="C664" s="303" t="s">
        <v>456</v>
      </c>
      <c r="D664" s="304"/>
      <c r="E664" s="303" t="s">
        <v>2385</v>
      </c>
      <c r="F664" s="305" t="s">
        <v>144</v>
      </c>
      <c r="G664" s="317" t="s">
        <v>9873</v>
      </c>
      <c r="H664" s="305" t="s">
        <v>34</v>
      </c>
      <c r="I664" s="305" t="s">
        <v>108</v>
      </c>
      <c r="J664" s="301" t="s">
        <v>9874</v>
      </c>
      <c r="K664" s="309"/>
      <c r="L664" s="310" t="b">
        <v>1</v>
      </c>
      <c r="M664" s="311" t="b">
        <v>1</v>
      </c>
      <c r="N664" s="316" t="b">
        <v>0</v>
      </c>
      <c r="O664" s="311" t="b">
        <v>1</v>
      </c>
      <c r="P664" s="302"/>
      <c r="Q664" s="309" t="str">
        <f t="array" ref="Q664">IFERROR(INDEX('印量調查區'!G:G, MATCH(A664, '印量調查區'!A:A, 0)), "")</f>
        <v/>
      </c>
      <c r="R664" s="313" t="s">
        <v>9875</v>
      </c>
      <c r="S664" s="313" t="s">
        <v>9876</v>
      </c>
      <c r="T664" s="302"/>
      <c r="U664" s="302"/>
      <c r="V664" s="313" t="s">
        <v>9877</v>
      </c>
      <c r="W664" s="302"/>
      <c r="X664" s="302"/>
      <c r="Y664" s="302"/>
      <c r="Z664" s="302"/>
      <c r="AA664" s="302"/>
      <c r="AB664" s="302"/>
      <c r="AC664" s="302"/>
      <c r="AD664" s="302"/>
      <c r="AE664" s="302"/>
      <c r="AF664" s="302"/>
      <c r="AG664" s="302"/>
      <c r="AH664" s="302"/>
      <c r="AI664" s="302"/>
      <c r="AJ664" s="302"/>
      <c r="AK664" s="302"/>
      <c r="AL664" s="302"/>
      <c r="AM664" s="302"/>
      <c r="AN664" s="314" t="s">
        <v>9878</v>
      </c>
      <c r="AO664" s="302"/>
      <c r="AP664" s="302"/>
      <c r="AQ664" s="302" t="str">
        <f>IFERROR(__xludf.DUMMYFUNCTION("IF(IFERROR(VLOOKUP(A664, IMPORTRANGE(""https://docs.google.com/spreadsheets/d/1eazy315Oas8TkAoTsdzUl6gNf3VsnwZeSo-bRfkZzOs"", ""工作表1!A:B""), 2, FALSE), """") &lt;&gt; """", ""有縮圖"", ""無縮圖"")"),"有縮圖")</f>
        <v>有縮圖</v>
      </c>
      <c r="AR664" s="302"/>
    </row>
    <row r="665" hidden="1">
      <c r="A665" s="301" t="s">
        <v>632</v>
      </c>
      <c r="B665" s="302"/>
      <c r="C665" s="304"/>
      <c r="D665" s="303" t="s">
        <v>3121</v>
      </c>
      <c r="E665" s="303" t="s">
        <v>3121</v>
      </c>
      <c r="F665" s="305" t="s">
        <v>144</v>
      </c>
      <c r="G665" s="110" t="s">
        <v>9879</v>
      </c>
      <c r="H665" s="305" t="s">
        <v>34</v>
      </c>
      <c r="I665" s="305" t="s">
        <v>108</v>
      </c>
      <c r="J665" s="301" t="s">
        <v>9880</v>
      </c>
      <c r="K665" s="309"/>
      <c r="L665" s="310" t="b">
        <v>0</v>
      </c>
      <c r="M665" s="311" t="b">
        <v>0</v>
      </c>
      <c r="N665" s="316" t="b">
        <v>0</v>
      </c>
      <c r="O665" s="311" t="b">
        <v>0</v>
      </c>
      <c r="P665" s="302"/>
      <c r="Q665" s="309" t="str">
        <f t="array" ref="Q665">IFERROR(INDEX('印量調查區'!G:G, MATCH(A665, '印量調查區'!A:A, 0)), "")</f>
        <v/>
      </c>
      <c r="R665" s="302"/>
      <c r="S665" s="302"/>
      <c r="T665" s="302"/>
      <c r="U665" s="302"/>
      <c r="V665" s="314" t="s">
        <v>9881</v>
      </c>
      <c r="W665" s="302"/>
      <c r="X665" s="302"/>
      <c r="Y665" s="302"/>
      <c r="Z665" s="302"/>
      <c r="AA665" s="302"/>
      <c r="AB665" s="302"/>
      <c r="AC665" s="302"/>
      <c r="AD665" s="302"/>
      <c r="AE665" s="302"/>
      <c r="AF665" s="302"/>
      <c r="AG665" s="302"/>
      <c r="AH665" s="302"/>
      <c r="AI665" s="302"/>
      <c r="AJ665" s="302"/>
      <c r="AK665" s="302"/>
      <c r="AL665" s="302"/>
      <c r="AM665" s="302"/>
      <c r="AN665" s="314" t="s">
        <v>9882</v>
      </c>
      <c r="AO665" s="302"/>
      <c r="AP665" s="302"/>
      <c r="AQ665" s="302" t="str">
        <f>IFERROR(__xludf.DUMMYFUNCTION("IF(IFERROR(VLOOKUP(A665, IMPORTRANGE(""https://docs.google.com/spreadsheets/d/1eazy315Oas8TkAoTsdzUl6gNf3VsnwZeSo-bRfkZzOs"", ""工作表1!A:B""), 2, FALSE), """") &lt;&gt; """", ""有縮圖"", ""無縮圖"")"),"無縮圖")</f>
        <v>無縮圖</v>
      </c>
      <c r="AR665" s="302"/>
    </row>
    <row r="666" hidden="1">
      <c r="A666" s="301" t="s">
        <v>9883</v>
      </c>
      <c r="B666" s="302"/>
      <c r="C666" s="304"/>
      <c r="D666" s="304"/>
      <c r="E666" s="303" t="s">
        <v>535</v>
      </c>
      <c r="F666" s="305" t="s">
        <v>144</v>
      </c>
      <c r="G666" s="387" t="s">
        <v>9884</v>
      </c>
      <c r="H666" s="305" t="s">
        <v>34</v>
      </c>
      <c r="I666" s="305" t="s">
        <v>108</v>
      </c>
      <c r="J666" s="301" t="s">
        <v>9885</v>
      </c>
      <c r="K666" s="309"/>
      <c r="L666" s="310" t="b">
        <v>0</v>
      </c>
      <c r="M666" s="311" t="b">
        <v>1</v>
      </c>
      <c r="N666" s="316" t="b">
        <v>0</v>
      </c>
      <c r="O666" s="311" t="b">
        <v>0</v>
      </c>
      <c r="P666" s="302"/>
      <c r="Q666" s="309" t="str">
        <f t="array" ref="Q666">IFERROR(INDEX('印量調查區'!G:G, MATCH(A666, '印量調查區'!A:A, 0)), "")</f>
        <v/>
      </c>
      <c r="R666" s="313" t="s">
        <v>3495</v>
      </c>
      <c r="S666" s="302"/>
      <c r="T666" s="302"/>
      <c r="U666" s="302"/>
      <c r="V666" s="313" t="s">
        <v>9886</v>
      </c>
      <c r="W666" s="302"/>
      <c r="X666" s="313" t="s">
        <v>9887</v>
      </c>
      <c r="Y666" s="313" t="s">
        <v>9888</v>
      </c>
      <c r="Z666" s="302"/>
      <c r="AA666" s="302"/>
      <c r="AB666" s="302"/>
      <c r="AC666" s="302"/>
      <c r="AD666" s="302"/>
      <c r="AE666" s="302"/>
      <c r="AF666" s="302"/>
      <c r="AG666" s="302"/>
      <c r="AH666" s="302"/>
      <c r="AI666" s="302"/>
      <c r="AJ666" s="302"/>
      <c r="AK666" s="302"/>
      <c r="AL666" s="302"/>
      <c r="AM666" s="302"/>
      <c r="AN666" s="314" t="s">
        <v>9889</v>
      </c>
      <c r="AO666" s="302"/>
      <c r="AP666" s="302"/>
      <c r="AQ666" s="302" t="str">
        <f>IFERROR(__xludf.DUMMYFUNCTION("IF(IFERROR(VLOOKUP(A666, IMPORTRANGE(""https://docs.google.com/spreadsheets/d/1eazy315Oas8TkAoTsdzUl6gNf3VsnwZeSo-bRfkZzOs"", ""工作表1!A:B""), 2, FALSE), """") &lt;&gt; """", ""有縮圖"", ""無縮圖"")"),"無縮圖")</f>
        <v>無縮圖</v>
      </c>
      <c r="AR666" s="302"/>
    </row>
    <row r="667" hidden="1">
      <c r="A667" s="301" t="s">
        <v>1612</v>
      </c>
      <c r="B667" s="302"/>
      <c r="C667" s="303" t="s">
        <v>3370</v>
      </c>
      <c r="D667" s="304"/>
      <c r="E667" s="304"/>
      <c r="F667" s="305" t="s">
        <v>144</v>
      </c>
      <c r="G667" s="110" t="s">
        <v>9890</v>
      </c>
      <c r="H667" s="305" t="s">
        <v>34</v>
      </c>
      <c r="I667" s="305" t="s">
        <v>108</v>
      </c>
      <c r="J667" s="301" t="s">
        <v>9891</v>
      </c>
      <c r="K667" s="309"/>
      <c r="L667" s="310" t="b">
        <v>1</v>
      </c>
      <c r="M667" s="311" t="b">
        <v>1</v>
      </c>
      <c r="N667" s="316" t="b">
        <v>0</v>
      </c>
      <c r="O667" s="311" t="b">
        <v>1</v>
      </c>
      <c r="P667" s="302"/>
      <c r="Q667" s="309" t="str">
        <f t="array" ref="Q667">IFERROR(INDEX('印量調查區'!G:G, MATCH(A667, '印量調查區'!A:A, 0)), "")</f>
        <v/>
      </c>
      <c r="R667" s="313" t="s">
        <v>8473</v>
      </c>
      <c r="S667" s="302"/>
      <c r="T667" s="302"/>
      <c r="U667" s="302"/>
      <c r="V667" s="313" t="s">
        <v>8474</v>
      </c>
      <c r="W667" s="302"/>
      <c r="X667" s="313" t="s">
        <v>8475</v>
      </c>
      <c r="Y667" s="313" t="s">
        <v>8477</v>
      </c>
      <c r="Z667" s="302"/>
      <c r="AA667" s="302"/>
      <c r="AB667" s="302"/>
      <c r="AC667" s="302"/>
      <c r="AD667" s="313" t="s">
        <v>8478</v>
      </c>
      <c r="AE667" s="302"/>
      <c r="AF667" s="302"/>
      <c r="AG667" s="302"/>
      <c r="AH667" s="302"/>
      <c r="AI667" s="313" t="s">
        <v>8481</v>
      </c>
      <c r="AJ667" s="302"/>
      <c r="AK667" s="302"/>
      <c r="AL667" s="302"/>
      <c r="AM667" s="302"/>
      <c r="AN667" s="314" t="s">
        <v>9893</v>
      </c>
      <c r="AO667" s="302"/>
      <c r="AP667" s="302"/>
      <c r="AQ667" s="302" t="str">
        <f>IFERROR(__xludf.DUMMYFUNCTION("IF(IFERROR(VLOOKUP(A667, IMPORTRANGE(""https://docs.google.com/spreadsheets/d/1eazy315Oas8TkAoTsdzUl6gNf3VsnwZeSo-bRfkZzOs"", ""工作表1!A:B""), 2, FALSE), """") &lt;&gt; """", ""有縮圖"", ""無縮圖"")"),"無縮圖")</f>
        <v>無縮圖</v>
      </c>
      <c r="AR667" s="302"/>
    </row>
    <row r="668" hidden="1">
      <c r="A668" s="301" t="s">
        <v>9894</v>
      </c>
      <c r="B668" s="302"/>
      <c r="C668" s="303" t="s">
        <v>3371</v>
      </c>
      <c r="D668" s="303" t="s">
        <v>3371</v>
      </c>
      <c r="E668" s="304"/>
      <c r="F668" s="302"/>
      <c r="G668" s="110" t="s">
        <v>9890</v>
      </c>
      <c r="H668" s="302"/>
      <c r="I668" s="302"/>
      <c r="J668" s="302"/>
      <c r="K668" s="309"/>
      <c r="L668" s="322" t="b">
        <v>1</v>
      </c>
      <c r="M668" s="311" t="b">
        <v>1</v>
      </c>
      <c r="N668" s="316" t="b">
        <v>1</v>
      </c>
      <c r="O668" s="316" t="b">
        <v>1</v>
      </c>
      <c r="P668" s="302"/>
      <c r="Q668" s="309" t="str">
        <f t="array" ref="Q668">IFERROR(INDEX('印量調查區'!G:G, MATCH(A668, '印量調查區'!A:A, 0)), "")</f>
        <v/>
      </c>
      <c r="R668" s="302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  <c r="AC668" s="302"/>
      <c r="AD668" s="302"/>
      <c r="AE668" s="302"/>
      <c r="AF668" s="302"/>
      <c r="AG668" s="302"/>
      <c r="AH668" s="302"/>
      <c r="AI668" s="302"/>
      <c r="AJ668" s="302"/>
      <c r="AK668" s="302"/>
      <c r="AL668" s="302"/>
      <c r="AM668" s="302"/>
      <c r="AN668" s="302"/>
      <c r="AO668" s="302"/>
      <c r="AP668" s="302"/>
      <c r="AQ668" s="302" t="str">
        <f>IFERROR(__xludf.DUMMYFUNCTION("IF(IFERROR(VLOOKUP(A668, IMPORTRANGE(""https://docs.google.com/spreadsheets/d/1eazy315Oas8TkAoTsdzUl6gNf3VsnwZeSo-bRfkZzOs"", ""工作表1!A:B""), 2, FALSE), """") &lt;&gt; """", ""有縮圖"", ""無縮圖"")"),"無縮圖")</f>
        <v>無縮圖</v>
      </c>
      <c r="AR668" s="302"/>
    </row>
    <row r="669" hidden="1">
      <c r="A669" s="301" t="s">
        <v>9898</v>
      </c>
      <c r="B669" s="302"/>
      <c r="C669" s="304"/>
      <c r="D669" s="303" t="s">
        <v>2112</v>
      </c>
      <c r="E669" s="304"/>
      <c r="F669" s="302"/>
      <c r="G669" s="317" t="s">
        <v>9899</v>
      </c>
      <c r="H669" s="305" t="s">
        <v>34</v>
      </c>
      <c r="I669" s="305" t="s">
        <v>108</v>
      </c>
      <c r="J669" s="301" t="s">
        <v>9900</v>
      </c>
      <c r="K669" s="309"/>
      <c r="L669" s="322" t="b">
        <v>1</v>
      </c>
      <c r="M669" s="311" t="b">
        <v>1</v>
      </c>
      <c r="N669" s="316" t="b">
        <v>1</v>
      </c>
      <c r="O669" s="316" t="b">
        <v>1</v>
      </c>
      <c r="P669" s="302"/>
      <c r="Q669" s="309" t="str">
        <f t="array" ref="Q669">IFERROR(INDEX('印量調查區'!G:G, MATCH(A669, '印量調查區'!A:A, 0)), "")</f>
        <v/>
      </c>
      <c r="R669" s="302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  <c r="AC669" s="302"/>
      <c r="AD669" s="302"/>
      <c r="AE669" s="302"/>
      <c r="AF669" s="302"/>
      <c r="AG669" s="302"/>
      <c r="AH669" s="302"/>
      <c r="AI669" s="302"/>
      <c r="AJ669" s="302"/>
      <c r="AK669" s="302"/>
      <c r="AL669" s="302"/>
      <c r="AM669" s="302"/>
      <c r="AN669" s="302"/>
      <c r="AO669" s="302"/>
      <c r="AP669" s="302"/>
      <c r="AQ669" s="302" t="str">
        <f>IFERROR(__xludf.DUMMYFUNCTION("IF(IFERROR(VLOOKUP(A669, IMPORTRANGE(""https://docs.google.com/spreadsheets/d/1eazy315Oas8TkAoTsdzUl6gNf3VsnwZeSo-bRfkZzOs"", ""工作表1!A:B""), 2, FALSE), """") &lt;&gt; """", ""有縮圖"", ""無縮圖"")"),"無縮圖")</f>
        <v>無縮圖</v>
      </c>
      <c r="AR669" s="302"/>
    </row>
    <row r="670" hidden="1">
      <c r="A670" s="301" t="s">
        <v>31</v>
      </c>
      <c r="B670" s="301" t="s">
        <v>7954</v>
      </c>
      <c r="C670" s="303" t="s">
        <v>2108</v>
      </c>
      <c r="D670" s="303" t="s">
        <v>4450</v>
      </c>
      <c r="E670" s="304"/>
      <c r="F670" s="305" t="s">
        <v>144</v>
      </c>
      <c r="G670" s="317" t="s">
        <v>8251</v>
      </c>
      <c r="H670" s="305" t="s">
        <v>34</v>
      </c>
      <c r="I670" s="305" t="s">
        <v>108</v>
      </c>
      <c r="J670" s="301" t="s">
        <v>9902</v>
      </c>
      <c r="K670" s="323" t="s">
        <v>9903</v>
      </c>
      <c r="L670" s="310" t="b">
        <v>1</v>
      </c>
      <c r="M670" s="311" t="b">
        <v>1</v>
      </c>
      <c r="N670" s="316" t="b">
        <v>1</v>
      </c>
      <c r="O670" s="311" t="b">
        <v>1</v>
      </c>
      <c r="P670" s="302"/>
      <c r="Q670" s="388" t="str">
        <f t="array" ref="Q670">IFERROR(INDEX('印量調查區'!G:G, MATCH(A670, '印量調查區'!A:A, 0)), "")</f>
        <v>https://forms.gle/ma1VC5NsLceRWKHeA</v>
      </c>
      <c r="R670" s="313" t="s">
        <v>7961</v>
      </c>
      <c r="S670" s="313" t="s">
        <v>7963</v>
      </c>
      <c r="T670" s="313" t="s">
        <v>7968</v>
      </c>
      <c r="U670" s="302"/>
      <c r="V670" s="313" t="s">
        <v>7970</v>
      </c>
      <c r="W670" s="313" t="s">
        <v>3629</v>
      </c>
      <c r="X670" s="313" t="s">
        <v>7972</v>
      </c>
      <c r="Y670" s="313" t="s">
        <v>7973</v>
      </c>
      <c r="Z670" s="302"/>
      <c r="AA670" s="302"/>
      <c r="AB670" s="302"/>
      <c r="AC670" s="302"/>
      <c r="AD670" s="313" t="s">
        <v>7975</v>
      </c>
      <c r="AE670" s="302"/>
      <c r="AF670" s="313" t="s">
        <v>7979</v>
      </c>
      <c r="AG670" s="302"/>
      <c r="AH670" s="313" t="s">
        <v>7980</v>
      </c>
      <c r="AI670" s="302"/>
      <c r="AJ670" s="302"/>
      <c r="AK670" s="313" t="s">
        <v>7983</v>
      </c>
      <c r="AL670" s="302"/>
      <c r="AM670" s="302"/>
      <c r="AN670" s="314" t="s">
        <v>9906</v>
      </c>
      <c r="AO670" s="302"/>
      <c r="AP670" s="302"/>
      <c r="AQ670" s="302" t="str">
        <f>IFERROR(__xludf.DUMMYFUNCTION("IF(IFERROR(VLOOKUP(A670, IMPORTRANGE(""https://docs.google.com/spreadsheets/d/1eazy315Oas8TkAoTsdzUl6gNf3VsnwZeSo-bRfkZzOs"", ""工作表1!A:B""), 2, FALSE), """") &lt;&gt; """", ""有縮圖"", ""無縮圖"")"),"有縮圖")</f>
        <v>有縮圖</v>
      </c>
      <c r="AR670" s="302"/>
    </row>
    <row r="671" hidden="1">
      <c r="A671" s="301" t="s">
        <v>1159</v>
      </c>
      <c r="B671" s="301" t="s">
        <v>2945</v>
      </c>
      <c r="C671" s="303" t="s">
        <v>2112</v>
      </c>
      <c r="D671" s="303" t="s">
        <v>3501</v>
      </c>
      <c r="E671" s="304"/>
      <c r="F671" s="305" t="s">
        <v>144</v>
      </c>
      <c r="G671" s="317" t="s">
        <v>9910</v>
      </c>
      <c r="H671" s="305" t="s">
        <v>3649</v>
      </c>
      <c r="I671" s="305" t="s">
        <v>108</v>
      </c>
      <c r="J671" s="301" t="s">
        <v>9911</v>
      </c>
      <c r="K671" s="323" t="s">
        <v>4010</v>
      </c>
      <c r="L671" s="310" t="b">
        <v>1</v>
      </c>
      <c r="M671" s="311" t="b">
        <v>1</v>
      </c>
      <c r="N671" s="311" t="b">
        <v>1</v>
      </c>
      <c r="O671" s="311" t="b">
        <v>1</v>
      </c>
      <c r="P671" s="302"/>
      <c r="Q671" s="309" t="str">
        <f t="array" ref="Q671">IFERROR(INDEX('印量調查區'!G:G, MATCH(A671, '印量調查區'!A:A, 0)), "")</f>
        <v/>
      </c>
      <c r="R671" s="314" t="s">
        <v>9912</v>
      </c>
      <c r="S671" s="302"/>
      <c r="T671" s="302"/>
      <c r="U671" s="302"/>
      <c r="V671" s="314" t="s">
        <v>9913</v>
      </c>
      <c r="W671" s="302"/>
      <c r="X671" s="302"/>
      <c r="Y671" s="302"/>
      <c r="Z671" s="302"/>
      <c r="AA671" s="302"/>
      <c r="AB671" s="302"/>
      <c r="AC671" s="302"/>
      <c r="AD671" s="302"/>
      <c r="AE671" s="302"/>
      <c r="AF671" s="302"/>
      <c r="AG671" s="302"/>
      <c r="AH671" s="302"/>
      <c r="AI671" s="302"/>
      <c r="AJ671" s="302"/>
      <c r="AK671" s="302"/>
      <c r="AL671" s="302"/>
      <c r="AM671" s="314" t="s">
        <v>9915</v>
      </c>
      <c r="AN671" s="314" t="s">
        <v>9917</v>
      </c>
      <c r="AO671" s="314" t="s">
        <v>9918</v>
      </c>
      <c r="AP671" s="302"/>
      <c r="AQ671" s="302" t="str">
        <f>IFERROR(__xludf.DUMMYFUNCTION("IF(IFERROR(VLOOKUP(A671, IMPORTRANGE(""https://docs.google.com/spreadsheets/d/1eazy315Oas8TkAoTsdzUl6gNf3VsnwZeSo-bRfkZzOs"", ""工作表1!A:B""), 2, FALSE), """") &lt;&gt; """", ""有縮圖"", ""無縮圖"")"),"無縮圖")</f>
        <v>無縮圖</v>
      </c>
      <c r="AR671" s="302"/>
    </row>
    <row r="672" hidden="1">
      <c r="A672" s="301" t="s">
        <v>9920</v>
      </c>
      <c r="B672" s="301" t="s">
        <v>9921</v>
      </c>
      <c r="C672" s="303" t="s">
        <v>2110</v>
      </c>
      <c r="D672" s="303" t="s">
        <v>6792</v>
      </c>
      <c r="E672" s="304"/>
      <c r="F672" s="305" t="s">
        <v>144</v>
      </c>
      <c r="G672" s="317" t="s">
        <v>9922</v>
      </c>
      <c r="H672" s="305" t="s">
        <v>34</v>
      </c>
      <c r="I672" s="305" t="s">
        <v>108</v>
      </c>
      <c r="J672" s="301" t="s">
        <v>9923</v>
      </c>
      <c r="K672" s="323" t="s">
        <v>4010</v>
      </c>
      <c r="L672" s="310" t="b">
        <v>1</v>
      </c>
      <c r="M672" s="311" t="b">
        <v>1</v>
      </c>
      <c r="N672" s="311" t="b">
        <v>0</v>
      </c>
      <c r="O672" s="311" t="b">
        <v>1</v>
      </c>
      <c r="P672" s="302"/>
      <c r="Q672" s="309" t="str">
        <f t="array" ref="Q672">IFERROR(INDEX('印量調查區'!G:G, MATCH(A672, '印量調查區'!A:A, 0)), "")</f>
        <v/>
      </c>
      <c r="R672" s="313" t="s">
        <v>9925</v>
      </c>
      <c r="S672" s="302"/>
      <c r="T672" s="302"/>
      <c r="U672" s="302"/>
      <c r="V672" s="313" t="s">
        <v>9926</v>
      </c>
      <c r="W672" s="313" t="s">
        <v>9927</v>
      </c>
      <c r="X672" s="302"/>
      <c r="Y672" s="302"/>
      <c r="Z672" s="302"/>
      <c r="AA672" s="302"/>
      <c r="AB672" s="302"/>
      <c r="AC672" s="302"/>
      <c r="AD672" s="302"/>
      <c r="AE672" s="302"/>
      <c r="AF672" s="302"/>
      <c r="AG672" s="302"/>
      <c r="AH672" s="302"/>
      <c r="AI672" s="302"/>
      <c r="AJ672" s="302"/>
      <c r="AK672" s="302"/>
      <c r="AL672" s="302"/>
      <c r="AM672" s="314" t="s">
        <v>9928</v>
      </c>
      <c r="AN672" s="314" t="s">
        <v>9930</v>
      </c>
      <c r="AO672" s="302"/>
      <c r="AP672" s="302"/>
      <c r="AQ672" s="302" t="str">
        <f>IFERROR(__xludf.DUMMYFUNCTION("IF(IFERROR(VLOOKUP(A672, IMPORTRANGE(""https://docs.google.com/spreadsheets/d/1eazy315Oas8TkAoTsdzUl6gNf3VsnwZeSo-bRfkZzOs"", ""工作表1!A:B""), 2, FALSE), """") &lt;&gt; """", ""有縮圖"", ""無縮圖"")"),"無縮圖")</f>
        <v>無縮圖</v>
      </c>
      <c r="AR672" s="302"/>
    </row>
    <row r="673" hidden="1">
      <c r="A673" s="301" t="s">
        <v>1319</v>
      </c>
      <c r="B673" s="301" t="s">
        <v>1319</v>
      </c>
      <c r="C673" s="304"/>
      <c r="D673" s="303" t="s">
        <v>2735</v>
      </c>
      <c r="E673" s="303" t="s">
        <v>139</v>
      </c>
      <c r="F673" s="305" t="s">
        <v>144</v>
      </c>
      <c r="G673" s="110" t="s">
        <v>7330</v>
      </c>
      <c r="H673" s="305" t="s">
        <v>17</v>
      </c>
      <c r="I673" s="305" t="s">
        <v>108</v>
      </c>
      <c r="J673" s="301" t="s">
        <v>9932</v>
      </c>
      <c r="K673" s="309"/>
      <c r="L673" s="310" t="b">
        <v>1</v>
      </c>
      <c r="M673" s="311" t="b">
        <v>1</v>
      </c>
      <c r="N673" s="311" t="b">
        <v>1</v>
      </c>
      <c r="O673" s="311" t="b">
        <v>1</v>
      </c>
      <c r="P673" s="302"/>
      <c r="Q673" s="309" t="str">
        <f t="array" ref="Q673">IFERROR(INDEX('印量調查區'!G:G, MATCH(A673, '印量調查區'!A:A, 0)), "")</f>
        <v/>
      </c>
      <c r="R673" s="313" t="s">
        <v>5200</v>
      </c>
      <c r="S673" s="302"/>
      <c r="T673" s="302"/>
      <c r="U673" s="302"/>
      <c r="V673" s="313" t="s">
        <v>5205</v>
      </c>
      <c r="W673" s="302"/>
      <c r="X673" s="302"/>
      <c r="Y673" s="302"/>
      <c r="Z673" s="302"/>
      <c r="AA673" s="302"/>
      <c r="AB673" s="302"/>
      <c r="AC673" s="302"/>
      <c r="AD673" s="302"/>
      <c r="AE673" s="302"/>
      <c r="AF673" s="302"/>
      <c r="AG673" s="302"/>
      <c r="AH673" s="302"/>
      <c r="AI673" s="302"/>
      <c r="AJ673" s="302"/>
      <c r="AK673" s="302"/>
      <c r="AL673" s="302"/>
      <c r="AM673" s="314" t="s">
        <v>9935</v>
      </c>
      <c r="AN673" s="314" t="s">
        <v>9938</v>
      </c>
      <c r="AO673" s="302"/>
      <c r="AP673" s="302"/>
      <c r="AQ673" s="302" t="str">
        <f>IFERROR(__xludf.DUMMYFUNCTION("IF(IFERROR(VLOOKUP(A673, IMPORTRANGE(""https://docs.google.com/spreadsheets/d/1eazy315Oas8TkAoTsdzUl6gNf3VsnwZeSo-bRfkZzOs"", ""工作表1!A:B""), 2, FALSE), """") &lt;&gt; """", ""有縮圖"", ""無縮圖"")"),"無縮圖")</f>
        <v>無縮圖</v>
      </c>
      <c r="AR673" s="314" t="s">
        <v>9935</v>
      </c>
    </row>
    <row r="674" hidden="1">
      <c r="A674" s="301" t="s">
        <v>2246</v>
      </c>
      <c r="B674" s="301" t="s">
        <v>9939</v>
      </c>
      <c r="C674" s="303" t="s">
        <v>2711</v>
      </c>
      <c r="D674" s="303" t="s">
        <v>2711</v>
      </c>
      <c r="E674" s="304"/>
      <c r="F674" s="305" t="s">
        <v>144</v>
      </c>
      <c r="G674" s="390" t="s">
        <v>7330</v>
      </c>
      <c r="H674" s="305" t="s">
        <v>34</v>
      </c>
      <c r="I674" s="305" t="s">
        <v>108</v>
      </c>
      <c r="J674" s="301" t="s">
        <v>9940</v>
      </c>
      <c r="K674" s="309"/>
      <c r="L674" s="310" t="b">
        <v>1</v>
      </c>
      <c r="M674" s="311" t="b">
        <v>1</v>
      </c>
      <c r="N674" s="311" t="b">
        <v>1</v>
      </c>
      <c r="O674" s="311" t="b">
        <v>0</v>
      </c>
      <c r="P674" s="302"/>
      <c r="Q674" s="309" t="str">
        <f t="array" ref="Q674">IFERROR(INDEX('印量調查區'!G:G, MATCH(A674, '印量調查區'!A:A, 0)), "")</f>
        <v/>
      </c>
      <c r="R674" s="313" t="s">
        <v>9941</v>
      </c>
      <c r="S674" s="302"/>
      <c r="T674" s="302"/>
      <c r="U674" s="302"/>
      <c r="V674" s="302"/>
      <c r="W674" s="302"/>
      <c r="X674" s="302"/>
      <c r="Y674" s="313" t="s">
        <v>9942</v>
      </c>
      <c r="Z674" s="302"/>
      <c r="AA674" s="302"/>
      <c r="AB674" s="302"/>
      <c r="AC674" s="302"/>
      <c r="AD674" s="313" t="s">
        <v>9943</v>
      </c>
      <c r="AE674" s="302"/>
      <c r="AF674" s="313" t="s">
        <v>9944</v>
      </c>
      <c r="AG674" s="302"/>
      <c r="AH674" s="302"/>
      <c r="AI674" s="302"/>
      <c r="AJ674" s="313" t="s">
        <v>9945</v>
      </c>
      <c r="AK674" s="302"/>
      <c r="AL674" s="302"/>
      <c r="AM674" s="314" t="s">
        <v>9946</v>
      </c>
      <c r="AN674" s="314" t="s">
        <v>9947</v>
      </c>
      <c r="AO674" s="302"/>
      <c r="AP674" s="302"/>
      <c r="AQ674" s="302" t="str">
        <f>IFERROR(__xludf.DUMMYFUNCTION("IF(IFERROR(VLOOKUP(A674, IMPORTRANGE(""https://docs.google.com/spreadsheets/d/1eazy315Oas8TkAoTsdzUl6gNf3VsnwZeSo-bRfkZzOs"", ""工作表1!A:B""), 2, FALSE), """") &lt;&gt; """", ""有縮圖"", ""無縮圖"")"),"無縮圖")</f>
        <v>無縮圖</v>
      </c>
      <c r="AR674" s="313" t="s">
        <v>9948</v>
      </c>
    </row>
    <row r="675" hidden="1">
      <c r="A675" s="301" t="s">
        <v>996</v>
      </c>
      <c r="B675" s="302"/>
      <c r="C675" s="304"/>
      <c r="D675" s="304"/>
      <c r="E675" s="303" t="s">
        <v>9949</v>
      </c>
      <c r="F675" s="305" t="s">
        <v>144</v>
      </c>
      <c r="G675" s="317" t="s">
        <v>7330</v>
      </c>
      <c r="H675" s="305" t="s">
        <v>34</v>
      </c>
      <c r="I675" s="305" t="s">
        <v>108</v>
      </c>
      <c r="J675" s="301" t="s">
        <v>8658</v>
      </c>
      <c r="K675" s="309"/>
      <c r="L675" s="310" t="b">
        <v>1</v>
      </c>
      <c r="M675" s="311" t="b">
        <v>1</v>
      </c>
      <c r="N675" s="316" t="b">
        <v>1</v>
      </c>
      <c r="O675" s="311" t="b">
        <v>1</v>
      </c>
      <c r="P675" s="302"/>
      <c r="Q675" s="309" t="str">
        <f t="array" ref="Q675">IFERROR(INDEX('印量調查區'!G:G, MATCH(A675, '印量調查區'!A:A, 0)), "")</f>
        <v/>
      </c>
      <c r="R675" s="302"/>
      <c r="S675" s="302"/>
      <c r="T675" s="302"/>
      <c r="U675" s="302"/>
      <c r="V675" s="314" t="s">
        <v>9950</v>
      </c>
      <c r="W675" s="302"/>
      <c r="X675" s="302"/>
      <c r="Y675" s="314" t="s">
        <v>9951</v>
      </c>
      <c r="Z675" s="302"/>
      <c r="AA675" s="302"/>
      <c r="AB675" s="302"/>
      <c r="AC675" s="302"/>
      <c r="AD675" s="302"/>
      <c r="AE675" s="302"/>
      <c r="AF675" s="302"/>
      <c r="AG675" s="302"/>
      <c r="AH675" s="302"/>
      <c r="AI675" s="302"/>
      <c r="AJ675" s="302"/>
      <c r="AK675" s="302"/>
      <c r="AL675" s="302"/>
      <c r="AM675" s="302"/>
      <c r="AN675" s="314" t="s">
        <v>9953</v>
      </c>
      <c r="AO675" s="302"/>
      <c r="AP675" s="302"/>
      <c r="AQ675" s="302" t="str">
        <f>IFERROR(__xludf.DUMMYFUNCTION("IF(IFERROR(VLOOKUP(A675, IMPORTRANGE(""https://docs.google.com/spreadsheets/d/1eazy315Oas8TkAoTsdzUl6gNf3VsnwZeSo-bRfkZzOs"", ""工作表1!A:B""), 2, FALSE), """") &lt;&gt; """", ""有縮圖"", ""無縮圖"")"),"無縮圖")</f>
        <v>無縮圖</v>
      </c>
      <c r="AR675" s="302"/>
    </row>
    <row r="676" hidden="1">
      <c r="A676" s="301" t="s">
        <v>9954</v>
      </c>
      <c r="B676" s="301" t="s">
        <v>9955</v>
      </c>
      <c r="C676" s="304"/>
      <c r="D676" s="304"/>
      <c r="E676" s="303" t="s">
        <v>9956</v>
      </c>
      <c r="F676" s="305" t="s">
        <v>144</v>
      </c>
      <c r="G676" s="110" t="s">
        <v>7330</v>
      </c>
      <c r="H676" s="305" t="s">
        <v>34</v>
      </c>
      <c r="I676" s="305" t="s">
        <v>3325</v>
      </c>
      <c r="J676" s="301" t="s">
        <v>9957</v>
      </c>
      <c r="K676" s="309"/>
      <c r="L676" s="310" t="b">
        <v>1</v>
      </c>
      <c r="M676" s="311" t="b">
        <v>1</v>
      </c>
      <c r="N676" s="311" t="b">
        <v>0</v>
      </c>
      <c r="O676" s="311" t="b">
        <v>0</v>
      </c>
      <c r="P676" s="302"/>
      <c r="Q676" s="309" t="str">
        <f t="array" ref="Q676">IFERROR(INDEX('印量調查區'!G:G, MATCH(A676, '印量調查區'!A:A, 0)), "")</f>
        <v/>
      </c>
      <c r="R676" s="302"/>
      <c r="S676" s="302"/>
      <c r="T676" s="302"/>
      <c r="U676" s="302"/>
      <c r="V676" s="313" t="s">
        <v>9958</v>
      </c>
      <c r="W676" s="302"/>
      <c r="X676" s="313" t="s">
        <v>9959</v>
      </c>
      <c r="Y676" s="313" t="s">
        <v>9960</v>
      </c>
      <c r="Z676" s="302"/>
      <c r="AA676" s="302"/>
      <c r="AB676" s="302"/>
      <c r="AC676" s="302"/>
      <c r="AD676" s="302"/>
      <c r="AE676" s="302"/>
      <c r="AF676" s="302"/>
      <c r="AG676" s="302"/>
      <c r="AH676" s="302"/>
      <c r="AI676" s="302"/>
      <c r="AJ676" s="302"/>
      <c r="AK676" s="302"/>
      <c r="AL676" s="302"/>
      <c r="AM676" s="314" t="s">
        <v>9962</v>
      </c>
      <c r="AN676" s="314" t="s">
        <v>9964</v>
      </c>
      <c r="AO676" s="302"/>
      <c r="AP676" s="302"/>
      <c r="AQ676" s="302" t="str">
        <f>IFERROR(__xludf.DUMMYFUNCTION("IF(IFERROR(VLOOKUP(A676, IMPORTRANGE(""https://docs.google.com/spreadsheets/d/1eazy315Oas8TkAoTsdzUl6gNf3VsnwZeSo-bRfkZzOs"", ""工作表1!A:B""), 2, FALSE), """") &lt;&gt; """", ""有縮圖"", ""無縮圖"")"),"無縮圖")</f>
        <v>無縮圖</v>
      </c>
      <c r="AR676" s="302"/>
    </row>
    <row r="677">
      <c r="A677" s="301" t="s">
        <v>754</v>
      </c>
      <c r="B677" s="302"/>
      <c r="C677" s="304"/>
      <c r="D677" s="303" t="s">
        <v>9966</v>
      </c>
      <c r="E677" s="304"/>
      <c r="F677" s="305" t="s">
        <v>144</v>
      </c>
      <c r="G677" s="317" t="s">
        <v>9967</v>
      </c>
      <c r="H677" s="305" t="s">
        <v>35</v>
      </c>
      <c r="I677" s="305" t="s">
        <v>108</v>
      </c>
      <c r="J677" s="301" t="s">
        <v>9968</v>
      </c>
      <c r="K677" s="309"/>
      <c r="L677" s="310" t="b">
        <v>1</v>
      </c>
      <c r="M677" s="311" t="b">
        <v>1</v>
      </c>
      <c r="N677" s="311" t="b">
        <v>0</v>
      </c>
      <c r="O677" s="316" t="b">
        <v>1</v>
      </c>
      <c r="P677" s="313" t="s">
        <v>410</v>
      </c>
      <c r="Q677" s="309" t="str">
        <f t="array" ref="Q677">IFERROR(INDEX('印量調查區'!G:G, MATCH(A677, '印量調查區'!A:A, 0)), "")</f>
        <v/>
      </c>
      <c r="R677" s="314" t="s">
        <v>9970</v>
      </c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  <c r="AC677" s="302"/>
      <c r="AD677" s="302"/>
      <c r="AE677" s="302"/>
      <c r="AF677" s="302"/>
      <c r="AG677" s="302"/>
      <c r="AH677" s="302"/>
      <c r="AI677" s="302"/>
      <c r="AJ677" s="314" t="s">
        <v>9973</v>
      </c>
      <c r="AK677" s="302"/>
      <c r="AL677" s="302"/>
      <c r="AM677" s="314" t="s">
        <v>9976</v>
      </c>
      <c r="AN677" s="302"/>
      <c r="AO677" s="302"/>
      <c r="AP677" s="302"/>
      <c r="AQ677" s="302" t="str">
        <f>IFERROR(__xludf.DUMMYFUNCTION("IF(IFERROR(VLOOKUP(A677, IMPORTRANGE(""https://docs.google.com/spreadsheets/d/1eazy315Oas8TkAoTsdzUl6gNf3VsnwZeSo-bRfkZzOs"", ""工作表1!A:B""), 2, FALSE), """") &lt;&gt; """", ""有縮圖"", ""無縮圖"")"),"無縮圖")</f>
        <v>無縮圖</v>
      </c>
      <c r="AR677" s="314" t="s">
        <v>9977</v>
      </c>
    </row>
    <row r="678" hidden="1">
      <c r="A678" s="301" t="s">
        <v>1556</v>
      </c>
      <c r="B678" s="302"/>
      <c r="C678" s="303" t="s">
        <v>2726</v>
      </c>
      <c r="D678" s="303" t="s">
        <v>9956</v>
      </c>
      <c r="E678" s="304"/>
      <c r="F678" s="305" t="s">
        <v>144</v>
      </c>
      <c r="G678" s="110" t="s">
        <v>6412</v>
      </c>
      <c r="H678" s="305" t="s">
        <v>34</v>
      </c>
      <c r="I678" s="305" t="s">
        <v>108</v>
      </c>
      <c r="J678" s="301" t="s">
        <v>9980</v>
      </c>
      <c r="K678" s="309"/>
      <c r="L678" s="310" t="b">
        <v>1</v>
      </c>
      <c r="M678" s="311" t="b">
        <v>1</v>
      </c>
      <c r="N678" s="311" t="b">
        <v>1</v>
      </c>
      <c r="O678" s="311" t="b">
        <v>1</v>
      </c>
      <c r="P678" s="302"/>
      <c r="Q678" s="309" t="str">
        <f t="array" ref="Q678">IFERROR(INDEX('印量調查區'!G:G, MATCH(A678, '印量調查區'!A:A, 0)), "")</f>
        <v/>
      </c>
      <c r="R678" s="313" t="s">
        <v>7925</v>
      </c>
      <c r="S678" s="302"/>
      <c r="T678" s="302"/>
      <c r="U678" s="302"/>
      <c r="V678" s="313" t="s">
        <v>7928</v>
      </c>
      <c r="W678" s="302"/>
      <c r="X678" s="302"/>
      <c r="Y678" s="302"/>
      <c r="Z678" s="302"/>
      <c r="AA678" s="302"/>
      <c r="AB678" s="302"/>
      <c r="AC678" s="302"/>
      <c r="AD678" s="313" t="s">
        <v>7930</v>
      </c>
      <c r="AE678" s="302"/>
      <c r="AF678" s="302"/>
      <c r="AG678" s="302"/>
      <c r="AH678" s="302"/>
      <c r="AI678" s="302"/>
      <c r="AJ678" s="302"/>
      <c r="AK678" s="302"/>
      <c r="AL678" s="302"/>
      <c r="AM678" s="314" t="s">
        <v>9981</v>
      </c>
      <c r="AN678" s="314" t="s">
        <v>9983</v>
      </c>
      <c r="AO678" s="302"/>
      <c r="AP678" s="302"/>
      <c r="AQ678" s="302" t="str">
        <f>IFERROR(__xludf.DUMMYFUNCTION("IF(IFERROR(VLOOKUP(A678, IMPORTRANGE(""https://docs.google.com/spreadsheets/d/1eazy315Oas8TkAoTsdzUl6gNf3VsnwZeSo-bRfkZzOs"", ""工作表1!A:B""), 2, FALSE), """") &lt;&gt; """", ""有縮圖"", ""無縮圖"")"),"無縮圖")</f>
        <v>無縮圖</v>
      </c>
      <c r="AR678" s="302"/>
    </row>
    <row r="679" hidden="1">
      <c r="A679" s="301" t="s">
        <v>9985</v>
      </c>
      <c r="B679" s="302"/>
      <c r="C679" s="304"/>
      <c r="D679" s="303" t="s">
        <v>3005</v>
      </c>
      <c r="E679" s="303" t="s">
        <v>2723</v>
      </c>
      <c r="F679" s="305" t="s">
        <v>144</v>
      </c>
      <c r="G679" s="110" t="s">
        <v>6412</v>
      </c>
      <c r="H679" s="305" t="s">
        <v>34</v>
      </c>
      <c r="I679" s="305" t="s">
        <v>108</v>
      </c>
      <c r="J679" s="302"/>
      <c r="K679" s="309"/>
      <c r="L679" s="310" t="b">
        <v>1</v>
      </c>
      <c r="M679" s="311" t="b">
        <v>1</v>
      </c>
      <c r="N679" s="316" t="b">
        <v>0</v>
      </c>
      <c r="O679" s="316" t="b">
        <v>1</v>
      </c>
      <c r="P679" s="313" t="s">
        <v>410</v>
      </c>
      <c r="Q679" s="309" t="str">
        <f t="array" ref="Q679">IFERROR(INDEX('印量調查區'!G:G, MATCH(A679, '印量調查區'!A:A, 0)), "")</f>
        <v/>
      </c>
      <c r="R679" s="314" t="s">
        <v>9986</v>
      </c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  <c r="AC679" s="302"/>
      <c r="AD679" s="302"/>
      <c r="AE679" s="302"/>
      <c r="AF679" s="302"/>
      <c r="AG679" s="302"/>
      <c r="AH679" s="302"/>
      <c r="AI679" s="302"/>
      <c r="AJ679" s="302"/>
      <c r="AK679" s="302"/>
      <c r="AL679" s="302"/>
      <c r="AM679" s="302"/>
      <c r="AN679" s="302"/>
      <c r="AO679" s="302"/>
      <c r="AP679" s="302"/>
      <c r="AQ679" s="302" t="str">
        <f>IFERROR(__xludf.DUMMYFUNCTION("IF(IFERROR(VLOOKUP(A679, IMPORTRANGE(""https://docs.google.com/spreadsheets/d/1eazy315Oas8TkAoTsdzUl6gNf3VsnwZeSo-bRfkZzOs"", ""工作表1!A:B""), 2, FALSE), """") &lt;&gt; """", ""有縮圖"", ""無縮圖"")"),"無縮圖")</f>
        <v>無縮圖</v>
      </c>
      <c r="AR679" s="302"/>
    </row>
    <row r="680" hidden="1">
      <c r="A680" s="301" t="s">
        <v>9988</v>
      </c>
      <c r="B680" s="302"/>
      <c r="C680" s="304"/>
      <c r="D680" s="303" t="s">
        <v>9989</v>
      </c>
      <c r="E680" s="303" t="s">
        <v>9990</v>
      </c>
      <c r="F680" s="305" t="s">
        <v>144</v>
      </c>
      <c r="G680" s="110" t="s">
        <v>6412</v>
      </c>
      <c r="H680" s="305" t="s">
        <v>34</v>
      </c>
      <c r="I680" s="305" t="s">
        <v>108</v>
      </c>
      <c r="J680" s="391" t="s">
        <v>9992</v>
      </c>
      <c r="K680" s="309"/>
      <c r="L680" s="310" t="b">
        <v>1</v>
      </c>
      <c r="M680" s="311" t="b">
        <v>1</v>
      </c>
      <c r="N680" s="316" t="b">
        <v>0</v>
      </c>
      <c r="O680" s="311" t="b">
        <v>1</v>
      </c>
      <c r="P680" s="302"/>
      <c r="Q680" s="309"/>
      <c r="R680" s="319" t="s">
        <v>9993</v>
      </c>
      <c r="S680" s="304"/>
      <c r="T680" s="304"/>
      <c r="U680" s="304"/>
      <c r="V680" s="319" t="s">
        <v>9994</v>
      </c>
      <c r="W680" s="304"/>
      <c r="X680" s="304"/>
      <c r="Y680" s="304"/>
      <c r="Z680" s="304"/>
      <c r="AA680" s="304"/>
      <c r="AB680" s="304"/>
      <c r="AC680" s="304"/>
      <c r="AD680" s="319" t="s">
        <v>9995</v>
      </c>
      <c r="AE680" s="304"/>
      <c r="AF680" s="304"/>
      <c r="AG680" s="304"/>
      <c r="AH680" s="304"/>
      <c r="AI680" s="304"/>
      <c r="AJ680" s="304"/>
      <c r="AK680" s="304"/>
      <c r="AL680" s="304"/>
      <c r="AM680" s="302"/>
      <c r="AN680" s="314" t="s">
        <v>9997</v>
      </c>
      <c r="AO680" s="304"/>
      <c r="AP680" s="302"/>
      <c r="AQ680" s="302" t="str">
        <f>IFERROR(__xludf.DUMMYFUNCTION("IF(IFERROR(VLOOKUP(A680, IMPORTRANGE(""https://docs.google.com/spreadsheets/d/1eazy315Oas8TkAoTsdzUl6gNf3VsnwZeSo-bRfkZzOs"", ""工作表1!A:B""), 2, FALSE), """") &lt;&gt; """", ""有縮圖"", ""無縮圖"")"),"有縮圖")</f>
        <v>有縮圖</v>
      </c>
      <c r="AR680" s="302"/>
    </row>
    <row r="681" hidden="1">
      <c r="A681" s="301" t="s">
        <v>1636</v>
      </c>
      <c r="B681" s="302"/>
      <c r="C681" s="304"/>
      <c r="D681" s="303" t="s">
        <v>2249</v>
      </c>
      <c r="E681" s="303" t="s">
        <v>3592</v>
      </c>
      <c r="F681" s="305" t="s">
        <v>9999</v>
      </c>
      <c r="G681" s="317" t="s">
        <v>6412</v>
      </c>
      <c r="H681" s="305" t="s">
        <v>34</v>
      </c>
      <c r="I681" s="305" t="s">
        <v>108</v>
      </c>
      <c r="J681" s="301" t="s">
        <v>10000</v>
      </c>
      <c r="K681" s="323" t="s">
        <v>10001</v>
      </c>
      <c r="L681" s="310" t="b">
        <v>1</v>
      </c>
      <c r="M681" s="311" t="b">
        <v>1</v>
      </c>
      <c r="N681" s="311" t="b">
        <v>1</v>
      </c>
      <c r="O681" s="311" t="b">
        <v>1</v>
      </c>
      <c r="P681" s="313" t="s">
        <v>410</v>
      </c>
      <c r="Q681" s="309" t="str">
        <f t="array" ref="Q681">IFERROR(INDEX('印量調查區'!G:G, MATCH(A681, '印量調查區'!A:A, 0)), "")</f>
        <v/>
      </c>
      <c r="R681" s="314" t="s">
        <v>10003</v>
      </c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  <c r="AC681" s="302"/>
      <c r="AD681" s="302"/>
      <c r="AE681" s="302"/>
      <c r="AF681" s="302"/>
      <c r="AG681" s="302"/>
      <c r="AH681" s="302"/>
      <c r="AI681" s="302"/>
      <c r="AJ681" s="302"/>
      <c r="AK681" s="302"/>
      <c r="AL681" s="302"/>
      <c r="AM681" s="314" t="s">
        <v>10004</v>
      </c>
      <c r="AN681" s="314" t="s">
        <v>10005</v>
      </c>
      <c r="AO681" s="314" t="s">
        <v>10006</v>
      </c>
      <c r="AP681" s="302"/>
      <c r="AQ681" s="302" t="str">
        <f>IFERROR(__xludf.DUMMYFUNCTION("IF(IFERROR(VLOOKUP(A681, IMPORTRANGE(""https://docs.google.com/spreadsheets/d/1eazy315Oas8TkAoTsdzUl6gNf3VsnwZeSo-bRfkZzOs"", ""工作表1!A:B""), 2, FALSE), """") &lt;&gt; """", ""有縮圖"", ""無縮圖"")"),"無縮圖")</f>
        <v>無縮圖</v>
      </c>
      <c r="AR681" s="302"/>
    </row>
    <row r="682" hidden="1">
      <c r="A682" s="301" t="s">
        <v>10007</v>
      </c>
      <c r="B682" s="302"/>
      <c r="C682" s="304"/>
      <c r="D682" s="303" t="s">
        <v>10008</v>
      </c>
      <c r="E682" s="303" t="s">
        <v>10009</v>
      </c>
      <c r="F682" s="305" t="s">
        <v>144</v>
      </c>
      <c r="G682" s="110" t="s">
        <v>10010</v>
      </c>
      <c r="H682" s="305" t="s">
        <v>17</v>
      </c>
      <c r="I682" s="305" t="s">
        <v>108</v>
      </c>
      <c r="J682" s="301" t="s">
        <v>10011</v>
      </c>
      <c r="K682" s="309"/>
      <c r="L682" s="310" t="b">
        <v>1</v>
      </c>
      <c r="M682" s="311" t="b">
        <v>1</v>
      </c>
      <c r="N682" s="316" t="b">
        <v>0</v>
      </c>
      <c r="O682" s="311" t="b">
        <v>1</v>
      </c>
      <c r="P682" s="302"/>
      <c r="Q682" s="309" t="str">
        <f t="array" ref="Q682">IFERROR(INDEX('印量調查區'!G:G, MATCH(A682, '印量調查區'!A:A, 0)), "")</f>
        <v/>
      </c>
      <c r="R682" s="319" t="s">
        <v>10012</v>
      </c>
      <c r="S682" s="304"/>
      <c r="T682" s="304"/>
      <c r="U682" s="304"/>
      <c r="V682" s="304"/>
      <c r="W682" s="304"/>
      <c r="X682" s="304"/>
      <c r="Y682" s="304"/>
      <c r="Z682" s="304"/>
      <c r="AA682" s="304"/>
      <c r="AB682" s="304"/>
      <c r="AC682" s="304"/>
      <c r="AD682" s="304"/>
      <c r="AE682" s="304"/>
      <c r="AF682" s="304"/>
      <c r="AG682" s="304"/>
      <c r="AH682" s="304"/>
      <c r="AI682" s="304"/>
      <c r="AJ682" s="304"/>
      <c r="AK682" s="304"/>
      <c r="AL682" s="304"/>
      <c r="AM682" s="302"/>
      <c r="AN682" s="314" t="s">
        <v>10012</v>
      </c>
      <c r="AO682" s="304"/>
      <c r="AP682" s="302"/>
      <c r="AQ682" s="302" t="str">
        <f>IFERROR(__xludf.DUMMYFUNCTION("IF(IFERROR(VLOOKUP(A682, IMPORTRANGE(""https://docs.google.com/spreadsheets/d/1eazy315Oas8TkAoTsdzUl6gNf3VsnwZeSo-bRfkZzOs"", ""工作表1!A:B""), 2, FALSE), """") &lt;&gt; """", ""有縮圖"", ""無縮圖"")"),"無縮圖")</f>
        <v>無縮圖</v>
      </c>
      <c r="AR682" s="302"/>
    </row>
    <row r="683" hidden="1">
      <c r="A683" s="301" t="s">
        <v>1669</v>
      </c>
      <c r="B683" s="302"/>
      <c r="C683" s="304"/>
      <c r="D683" s="303" t="s">
        <v>10016</v>
      </c>
      <c r="E683" s="303" t="s">
        <v>2732</v>
      </c>
      <c r="F683" s="305" t="s">
        <v>144</v>
      </c>
      <c r="G683" s="110" t="s">
        <v>10017</v>
      </c>
      <c r="H683" s="305" t="s">
        <v>34</v>
      </c>
      <c r="I683" s="305" t="s">
        <v>367</v>
      </c>
      <c r="J683" s="301" t="s">
        <v>10018</v>
      </c>
      <c r="K683" s="309"/>
      <c r="L683" s="310" t="b">
        <v>1</v>
      </c>
      <c r="M683" s="311" t="b">
        <v>1</v>
      </c>
      <c r="N683" s="316" t="b">
        <v>0</v>
      </c>
      <c r="O683" s="311" t="b">
        <v>1</v>
      </c>
      <c r="P683" s="302"/>
      <c r="Q683" s="309" t="str">
        <f t="array" ref="Q683">IFERROR(INDEX('印量調查區'!G:G, MATCH(A683, '印量調查區'!A:A, 0)), "")</f>
        <v/>
      </c>
      <c r="R683" s="313" t="s">
        <v>9030</v>
      </c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  <c r="AC683" s="302"/>
      <c r="AD683" s="302"/>
      <c r="AE683" s="302"/>
      <c r="AF683" s="302"/>
      <c r="AG683" s="302"/>
      <c r="AH683" s="302"/>
      <c r="AI683" s="302"/>
      <c r="AJ683" s="302"/>
      <c r="AK683" s="302"/>
      <c r="AL683" s="302"/>
      <c r="AM683" s="302"/>
      <c r="AN683" s="314" t="s">
        <v>10020</v>
      </c>
      <c r="AO683" s="302"/>
      <c r="AP683" s="302"/>
      <c r="AQ683" s="302" t="str">
        <f>IFERROR(__xludf.DUMMYFUNCTION("IF(IFERROR(VLOOKUP(A683, IMPORTRANGE(""https://docs.google.com/spreadsheets/d/1eazy315Oas8TkAoTsdzUl6gNf3VsnwZeSo-bRfkZzOs"", ""工作表1!A:B""), 2, FALSE), """") &lt;&gt; """", ""有縮圖"", ""無縮圖"")"),"無縮圖")</f>
        <v>無縮圖</v>
      </c>
      <c r="AR683" s="302"/>
    </row>
    <row r="684" hidden="1">
      <c r="A684" s="301" t="s">
        <v>1418</v>
      </c>
      <c r="B684" s="304" t="s">
        <v>10022</v>
      </c>
      <c r="C684" s="303" t="s">
        <v>2730</v>
      </c>
      <c r="D684" s="303" t="s">
        <v>3791</v>
      </c>
      <c r="E684" s="303" t="s">
        <v>10023</v>
      </c>
      <c r="F684" s="305" t="s">
        <v>144</v>
      </c>
      <c r="G684" s="110" t="s">
        <v>10024</v>
      </c>
      <c r="H684" s="305" t="s">
        <v>17</v>
      </c>
      <c r="I684" s="305" t="s">
        <v>108</v>
      </c>
      <c r="J684" s="301" t="s">
        <v>10025</v>
      </c>
      <c r="K684" s="309"/>
      <c r="L684" s="310" t="b">
        <v>1</v>
      </c>
      <c r="M684" s="311" t="b">
        <v>1</v>
      </c>
      <c r="N684" s="311" t="b">
        <v>1</v>
      </c>
      <c r="O684" s="311" t="b">
        <v>1</v>
      </c>
      <c r="P684" s="302"/>
      <c r="Q684" s="309" t="str">
        <f t="array" ref="Q684">IFERROR(INDEX('印量調查區'!G:G, MATCH(A684, '印量調查區'!A:A, 0)), "")</f>
        <v/>
      </c>
      <c r="R684" s="313" t="s">
        <v>6416</v>
      </c>
      <c r="S684" s="314" t="s">
        <v>10026</v>
      </c>
      <c r="T684" s="314" t="s">
        <v>10028</v>
      </c>
      <c r="U684" s="302"/>
      <c r="V684" s="313" t="s">
        <v>6420</v>
      </c>
      <c r="W684" s="314" t="s">
        <v>10029</v>
      </c>
      <c r="X684" s="314" t="s">
        <v>10030</v>
      </c>
      <c r="Y684" s="314" t="s">
        <v>10031</v>
      </c>
      <c r="Z684" s="314" t="s">
        <v>10032</v>
      </c>
      <c r="AA684" s="302"/>
      <c r="AB684" s="302"/>
      <c r="AC684" s="302"/>
      <c r="AD684" s="313" t="s">
        <v>6423</v>
      </c>
      <c r="AE684" s="302"/>
      <c r="AF684" s="313" t="s">
        <v>6425</v>
      </c>
      <c r="AG684" s="302"/>
      <c r="AH684" s="314" t="s">
        <v>10033</v>
      </c>
      <c r="AI684" s="302"/>
      <c r="AJ684" s="302"/>
      <c r="AK684" s="314" t="s">
        <v>10034</v>
      </c>
      <c r="AL684" s="302"/>
      <c r="AM684" s="314" t="s">
        <v>10036</v>
      </c>
      <c r="AN684" s="314" t="s">
        <v>10037</v>
      </c>
      <c r="AO684" s="302"/>
      <c r="AP684" s="302"/>
      <c r="AQ684" s="302" t="str">
        <f>IFERROR(__xludf.DUMMYFUNCTION("IF(IFERROR(VLOOKUP(A684, IMPORTRANGE(""https://docs.google.com/spreadsheets/d/1eazy315Oas8TkAoTsdzUl6gNf3VsnwZeSo-bRfkZzOs"", ""工作表1!A:B""), 2, FALSE), """") &lt;&gt; """", ""有縮圖"", ""無縮圖"")"),"有縮圖")</f>
        <v>有縮圖</v>
      </c>
      <c r="AR684" s="313" t="s">
        <v>10039</v>
      </c>
    </row>
    <row r="685" hidden="1">
      <c r="A685" s="301" t="s">
        <v>10040</v>
      </c>
      <c r="B685" s="302"/>
      <c r="C685" s="304"/>
      <c r="D685" s="303" t="s">
        <v>3396</v>
      </c>
      <c r="E685" s="303" t="s">
        <v>2771</v>
      </c>
      <c r="F685" s="305" t="s">
        <v>144</v>
      </c>
      <c r="G685" s="110" t="s">
        <v>10041</v>
      </c>
      <c r="H685" s="305" t="s">
        <v>5012</v>
      </c>
      <c r="I685" s="305" t="s">
        <v>3325</v>
      </c>
      <c r="J685" s="301" t="s">
        <v>10042</v>
      </c>
      <c r="K685" s="309"/>
      <c r="L685" s="310" t="b">
        <v>1</v>
      </c>
      <c r="M685" s="311" t="b">
        <v>1</v>
      </c>
      <c r="N685" s="316" t="b">
        <v>0</v>
      </c>
      <c r="O685" s="311" t="b">
        <v>1</v>
      </c>
      <c r="P685" s="302"/>
      <c r="Q685" s="309" t="str">
        <f t="array" ref="Q685">IFERROR(INDEX('印量調查區'!G:G, MATCH(A685, '印量調查區'!A:A, 0)), "")</f>
        <v/>
      </c>
      <c r="R685" s="313" t="s">
        <v>10044</v>
      </c>
      <c r="S685" s="302"/>
      <c r="T685" s="302"/>
      <c r="U685" s="302"/>
      <c r="V685" s="313" t="s">
        <v>3709</v>
      </c>
      <c r="W685" s="302"/>
      <c r="X685" s="313" t="s">
        <v>3710</v>
      </c>
      <c r="Y685" s="302"/>
      <c r="Z685" s="302"/>
      <c r="AA685" s="302"/>
      <c r="AB685" s="302"/>
      <c r="AC685" s="302"/>
      <c r="AD685" s="313" t="s">
        <v>10046</v>
      </c>
      <c r="AE685" s="302"/>
      <c r="AF685" s="302"/>
      <c r="AG685" s="302"/>
      <c r="AH685" s="302"/>
      <c r="AI685" s="302"/>
      <c r="AJ685" s="302"/>
      <c r="AK685" s="302"/>
      <c r="AL685" s="302"/>
      <c r="AM685" s="302"/>
      <c r="AN685" s="314" t="s">
        <v>10048</v>
      </c>
      <c r="AO685" s="302"/>
      <c r="AP685" s="302"/>
      <c r="AQ685" s="302" t="str">
        <f>IFERROR(__xludf.DUMMYFUNCTION("IF(IFERROR(VLOOKUP(A685, IMPORTRANGE(""https://docs.google.com/spreadsheets/d/1eazy315Oas8TkAoTsdzUl6gNf3VsnwZeSo-bRfkZzOs"", ""工作表1!A:B""), 2, FALSE), """") &lt;&gt; """", ""有縮圖"", ""無縮圖"")"),"無縮圖")</f>
        <v>無縮圖</v>
      </c>
      <c r="AR685" s="302"/>
    </row>
    <row r="686">
      <c r="A686" s="301" t="s">
        <v>607</v>
      </c>
      <c r="B686" s="301" t="s">
        <v>10051</v>
      </c>
      <c r="C686" s="303" t="s">
        <v>1976</v>
      </c>
      <c r="D686" s="303" t="s">
        <v>1976</v>
      </c>
      <c r="E686" s="304"/>
      <c r="F686" s="305" t="s">
        <v>144</v>
      </c>
      <c r="G686" s="110" t="s">
        <v>10052</v>
      </c>
      <c r="H686" s="305" t="s">
        <v>35</v>
      </c>
      <c r="I686" s="305" t="s">
        <v>108</v>
      </c>
      <c r="J686" s="301" t="s">
        <v>10053</v>
      </c>
      <c r="K686" s="309"/>
      <c r="L686" s="310" t="b">
        <v>1</v>
      </c>
      <c r="M686" s="311" t="b">
        <v>1</v>
      </c>
      <c r="N686" s="316" t="b">
        <v>1</v>
      </c>
      <c r="O686" s="311" t="b">
        <v>1</v>
      </c>
      <c r="P686" s="302"/>
      <c r="Q686" s="309" t="str">
        <f t="array" ref="Q686">IFERROR(INDEX('印量調查區'!G:G, MATCH(A686, '印量調查區'!A:A, 0)), "")</f>
        <v/>
      </c>
      <c r="R686" s="313" t="s">
        <v>10055</v>
      </c>
      <c r="S686" s="302"/>
      <c r="T686" s="302"/>
      <c r="U686" s="302"/>
      <c r="V686" s="313" t="s">
        <v>10056</v>
      </c>
      <c r="W686" s="302"/>
      <c r="X686" s="302"/>
      <c r="Y686" s="313" t="s">
        <v>10057</v>
      </c>
      <c r="Z686" s="302"/>
      <c r="AA686" s="302"/>
      <c r="AB686" s="302"/>
      <c r="AC686" s="302"/>
      <c r="AD686" s="302"/>
      <c r="AE686" s="302"/>
      <c r="AF686" s="302"/>
      <c r="AG686" s="302"/>
      <c r="AH686" s="302"/>
      <c r="AI686" s="302"/>
      <c r="AJ686" s="302"/>
      <c r="AK686" s="302"/>
      <c r="AL686" s="302"/>
      <c r="AM686" s="302"/>
      <c r="AN686" s="314" t="s">
        <v>10058</v>
      </c>
      <c r="AO686" s="302"/>
      <c r="AP686" s="302"/>
      <c r="AQ686" s="302" t="str">
        <f>IFERROR(__xludf.DUMMYFUNCTION("IF(IFERROR(VLOOKUP(A686, IMPORTRANGE(""https://docs.google.com/spreadsheets/d/1eazy315Oas8TkAoTsdzUl6gNf3VsnwZeSo-bRfkZzOs"", ""工作表1!A:B""), 2, FALSE), """") &lt;&gt; """", ""有縮圖"", ""無縮圖"")"),"無縮圖")</f>
        <v>無縮圖</v>
      </c>
      <c r="AR686" s="302"/>
    </row>
    <row r="687" hidden="1">
      <c r="A687" s="301" t="s">
        <v>2079</v>
      </c>
      <c r="B687" s="302"/>
      <c r="C687" s="303" t="s">
        <v>2090</v>
      </c>
      <c r="D687" s="304"/>
      <c r="E687" s="303" t="s">
        <v>10060</v>
      </c>
      <c r="F687" s="305" t="s">
        <v>144</v>
      </c>
      <c r="G687" s="317" t="s">
        <v>10062</v>
      </c>
      <c r="H687" s="305" t="s">
        <v>2792</v>
      </c>
      <c r="I687" s="305" t="s">
        <v>3325</v>
      </c>
      <c r="J687" s="301" t="s">
        <v>10063</v>
      </c>
      <c r="K687" s="309"/>
      <c r="L687" s="310" t="b">
        <v>1</v>
      </c>
      <c r="M687" s="311" t="b">
        <v>1</v>
      </c>
      <c r="N687" s="311" t="b">
        <v>0</v>
      </c>
      <c r="O687" s="311" t="b">
        <v>1</v>
      </c>
      <c r="P687" s="302"/>
      <c r="Q687" s="309" t="str">
        <f t="array" ref="Q687">IFERROR(INDEX('印量調查區'!G:G, MATCH(A687, '印量調查區'!A:A, 0)), "")</f>
        <v/>
      </c>
      <c r="R687" s="313" t="s">
        <v>10066</v>
      </c>
      <c r="S687" s="302"/>
      <c r="T687" s="313" t="s">
        <v>10067</v>
      </c>
      <c r="U687" s="302"/>
      <c r="V687" s="313" t="s">
        <v>10068</v>
      </c>
      <c r="W687" s="302"/>
      <c r="X687" s="302"/>
      <c r="Y687" s="302"/>
      <c r="Z687" s="302"/>
      <c r="AA687" s="302"/>
      <c r="AB687" s="302"/>
      <c r="AC687" s="313" t="s">
        <v>10069</v>
      </c>
      <c r="AD687" s="302"/>
      <c r="AE687" s="302"/>
      <c r="AF687" s="302"/>
      <c r="AG687" s="302"/>
      <c r="AH687" s="302"/>
      <c r="AI687" s="302"/>
      <c r="AJ687" s="302"/>
      <c r="AK687" s="302"/>
      <c r="AL687" s="302"/>
      <c r="AM687" s="314" t="s">
        <v>10070</v>
      </c>
      <c r="AN687" s="314" t="s">
        <v>10071</v>
      </c>
      <c r="AO687" s="302"/>
      <c r="AP687" s="302"/>
      <c r="AQ687" s="302" t="str">
        <f>IFERROR(__xludf.DUMMYFUNCTION("IF(IFERROR(VLOOKUP(A687, IMPORTRANGE(""https://docs.google.com/spreadsheets/d/1eazy315Oas8TkAoTsdzUl6gNf3VsnwZeSo-bRfkZzOs"", ""工作表1!A:B""), 2, FALSE), """") &lt;&gt; """", ""有縮圖"", ""無縮圖"")"),"無縮圖")</f>
        <v>無縮圖</v>
      </c>
      <c r="AR687" s="302"/>
    </row>
    <row r="688" hidden="1">
      <c r="A688" s="301" t="s">
        <v>2177</v>
      </c>
      <c r="B688" s="302"/>
      <c r="C688" s="303" t="s">
        <v>10072</v>
      </c>
      <c r="D688" s="304"/>
      <c r="E688" s="304"/>
      <c r="F688" s="305" t="s">
        <v>4066</v>
      </c>
      <c r="G688" s="110" t="s">
        <v>10073</v>
      </c>
      <c r="H688" s="302"/>
      <c r="I688" s="305" t="s">
        <v>108</v>
      </c>
      <c r="J688" s="301" t="s">
        <v>10074</v>
      </c>
      <c r="K688" s="309"/>
      <c r="L688" s="310" t="b">
        <v>1</v>
      </c>
      <c r="M688" s="311" t="b">
        <v>1</v>
      </c>
      <c r="N688" s="316" t="b">
        <v>1</v>
      </c>
      <c r="O688" s="311" t="b">
        <v>1</v>
      </c>
      <c r="P688" s="302"/>
      <c r="Q688" s="309" t="str">
        <f t="array" ref="Q688">IFERROR(INDEX('印量調查區'!G:G, MATCH(A688, '印量調查區'!A:A, 0)), "")</f>
        <v/>
      </c>
      <c r="R688" s="313" t="s">
        <v>10075</v>
      </c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  <c r="AC688" s="302"/>
      <c r="AD688" s="302"/>
      <c r="AE688" s="302"/>
      <c r="AF688" s="302"/>
      <c r="AG688" s="302"/>
      <c r="AH688" s="302"/>
      <c r="AI688" s="302"/>
      <c r="AJ688" s="302"/>
      <c r="AK688" s="302"/>
      <c r="AL688" s="302"/>
      <c r="AM688" s="302"/>
      <c r="AN688" s="314" t="s">
        <v>10076</v>
      </c>
      <c r="AO688" s="314" t="s">
        <v>10077</v>
      </c>
      <c r="AP688" s="302"/>
      <c r="AQ688" s="302" t="str">
        <f>IFERROR(__xludf.DUMMYFUNCTION("IF(IFERROR(VLOOKUP(A688, IMPORTRANGE(""https://docs.google.com/spreadsheets/d/1eazy315Oas8TkAoTsdzUl6gNf3VsnwZeSo-bRfkZzOs"", ""工作表1!A:B""), 2, FALSE), """") &lt;&gt; """", ""有縮圖"", ""無縮圖"")"),"有縮圖")</f>
        <v>有縮圖</v>
      </c>
      <c r="AR688" s="302"/>
    </row>
    <row r="689" hidden="1">
      <c r="A689" s="343" t="s">
        <v>1122</v>
      </c>
      <c r="B689" s="301" t="s">
        <v>1471</v>
      </c>
      <c r="C689" s="304"/>
      <c r="D689" s="304"/>
      <c r="E689" s="303" t="s">
        <v>2449</v>
      </c>
      <c r="F689" s="305" t="s">
        <v>144</v>
      </c>
      <c r="G689" s="317" t="s">
        <v>10078</v>
      </c>
      <c r="H689" s="305" t="s">
        <v>34</v>
      </c>
      <c r="I689" s="305" t="s">
        <v>3325</v>
      </c>
      <c r="J689" s="301" t="s">
        <v>10079</v>
      </c>
      <c r="K689" s="309"/>
      <c r="L689" s="310" t="b">
        <v>1</v>
      </c>
      <c r="M689" s="311" t="b">
        <v>1</v>
      </c>
      <c r="N689" s="311" t="b">
        <v>0</v>
      </c>
      <c r="O689" s="311" t="b">
        <v>1</v>
      </c>
      <c r="P689" s="302"/>
      <c r="Q689" s="309" t="str">
        <f t="array" ref="Q689">IFERROR(INDEX('印量調查區'!G:G, MATCH(A689, '印量調查區'!A:A, 0)), "")</f>
        <v/>
      </c>
      <c r="R689" s="314" t="s">
        <v>10081</v>
      </c>
      <c r="S689" s="302"/>
      <c r="T689" s="302"/>
      <c r="U689" s="302"/>
      <c r="V689" s="314" t="s">
        <v>1494</v>
      </c>
      <c r="W689" s="302"/>
      <c r="X689" s="302"/>
      <c r="Y689" s="302"/>
      <c r="Z689" s="302"/>
      <c r="AA689" s="302"/>
      <c r="AB689" s="302"/>
      <c r="AC689" s="302"/>
      <c r="AD689" s="302"/>
      <c r="AE689" s="302"/>
      <c r="AF689" s="302"/>
      <c r="AG689" s="302"/>
      <c r="AH689" s="302"/>
      <c r="AI689" s="302"/>
      <c r="AJ689" s="302"/>
      <c r="AK689" s="302"/>
      <c r="AL689" s="302"/>
      <c r="AM689" s="314" t="s">
        <v>10083</v>
      </c>
      <c r="AN689" s="314" t="s">
        <v>10084</v>
      </c>
      <c r="AO689" s="314" t="s">
        <v>1525</v>
      </c>
      <c r="AP689" s="302"/>
      <c r="AQ689" s="302" t="str">
        <f>IFERROR(__xludf.DUMMYFUNCTION("IF(IFERROR(VLOOKUP(A689, IMPORTRANGE(""https://docs.google.com/spreadsheets/d/1eazy315Oas8TkAoTsdzUl6gNf3VsnwZeSo-bRfkZzOs"", ""工作表1!A:B""), 2, FALSE), """") &lt;&gt; """", ""有縮圖"", ""無縮圖"")"),"有縮圖")</f>
        <v>有縮圖</v>
      </c>
      <c r="AR689" s="302"/>
    </row>
    <row r="690" hidden="1">
      <c r="A690" s="301" t="s">
        <v>822</v>
      </c>
      <c r="B690" s="302"/>
      <c r="C690" s="303" t="s">
        <v>2432</v>
      </c>
      <c r="D690" s="303" t="s">
        <v>10087</v>
      </c>
      <c r="E690" s="303" t="s">
        <v>10088</v>
      </c>
      <c r="F690" s="305" t="s">
        <v>144</v>
      </c>
      <c r="G690" s="110" t="s">
        <v>10078</v>
      </c>
      <c r="H690" s="305" t="s">
        <v>5012</v>
      </c>
      <c r="I690" s="305" t="s">
        <v>108</v>
      </c>
      <c r="J690" s="301" t="s">
        <v>10090</v>
      </c>
      <c r="K690" s="309"/>
      <c r="L690" s="310" t="b">
        <v>1</v>
      </c>
      <c r="M690" s="311" t="b">
        <v>1</v>
      </c>
      <c r="N690" s="316" t="b">
        <v>1</v>
      </c>
      <c r="O690" s="311" t="b">
        <v>1</v>
      </c>
      <c r="P690" s="302"/>
      <c r="Q690" s="309" t="str">
        <f t="array" ref="Q690">IFERROR(INDEX('印量調查區'!G:G, MATCH(A690, '印量調查區'!A:A, 0)), "")</f>
        <v/>
      </c>
      <c r="R690" s="313" t="s">
        <v>10092</v>
      </c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  <c r="AC690" s="302"/>
      <c r="AD690" s="302"/>
      <c r="AE690" s="302"/>
      <c r="AF690" s="313" t="s">
        <v>10094</v>
      </c>
      <c r="AG690" s="302"/>
      <c r="AH690" s="302"/>
      <c r="AI690" s="302"/>
      <c r="AJ690" s="302"/>
      <c r="AK690" s="302"/>
      <c r="AL690" s="302"/>
      <c r="AM690" s="302"/>
      <c r="AN690" s="314" t="s">
        <v>10096</v>
      </c>
      <c r="AO690" s="302"/>
      <c r="AP690" s="302"/>
      <c r="AQ690" s="302" t="str">
        <f>IFERROR(__xludf.DUMMYFUNCTION("IF(IFERROR(VLOOKUP(A690, IMPORTRANGE(""https://docs.google.com/spreadsheets/d/1eazy315Oas8TkAoTsdzUl6gNf3VsnwZeSo-bRfkZzOs"", ""工作表1!A:B""), 2, FALSE), """") &lt;&gt; """", ""有縮圖"", ""無縮圖"")"),"無縮圖")</f>
        <v>無縮圖</v>
      </c>
      <c r="AR690" s="302"/>
    </row>
    <row r="691" hidden="1">
      <c r="A691" s="301" t="s">
        <v>1210</v>
      </c>
      <c r="B691" s="301" t="s">
        <v>3890</v>
      </c>
      <c r="C691" s="304"/>
      <c r="D691" s="303" t="s">
        <v>3150</v>
      </c>
      <c r="E691" s="303" t="s">
        <v>3150</v>
      </c>
      <c r="F691" s="305" t="s">
        <v>144</v>
      </c>
      <c r="G691" s="317" t="s">
        <v>10098</v>
      </c>
      <c r="H691" s="305" t="s">
        <v>34</v>
      </c>
      <c r="I691" s="305" t="s">
        <v>108</v>
      </c>
      <c r="J691" s="301" t="s">
        <v>10099</v>
      </c>
      <c r="K691" s="323" t="s">
        <v>7174</v>
      </c>
      <c r="L691" s="310" t="b">
        <v>1</v>
      </c>
      <c r="M691" s="311" t="b">
        <v>1</v>
      </c>
      <c r="N691" s="311" t="b">
        <v>0</v>
      </c>
      <c r="O691" s="311" t="b">
        <v>1</v>
      </c>
      <c r="P691" s="302"/>
      <c r="Q691" s="309" t="str">
        <f t="array" ref="Q691">IFERROR(INDEX('印量調查區'!G:G, MATCH(A691, '印量調查區'!A:A, 0)), "")</f>
        <v/>
      </c>
      <c r="R691" s="313" t="s">
        <v>3898</v>
      </c>
      <c r="S691" s="302"/>
      <c r="T691" s="302"/>
      <c r="U691" s="302"/>
      <c r="V691" s="313" t="s">
        <v>3901</v>
      </c>
      <c r="W691" s="302"/>
      <c r="X691" s="313" t="s">
        <v>3902</v>
      </c>
      <c r="Y691" s="313" t="s">
        <v>3905</v>
      </c>
      <c r="Z691" s="302"/>
      <c r="AA691" s="302"/>
      <c r="AB691" s="302"/>
      <c r="AC691" s="302"/>
      <c r="AD691" s="313" t="s">
        <v>3908</v>
      </c>
      <c r="AE691" s="302"/>
      <c r="AF691" s="302"/>
      <c r="AG691" s="302"/>
      <c r="AH691" s="302"/>
      <c r="AI691" s="302"/>
      <c r="AJ691" s="302"/>
      <c r="AK691" s="302"/>
      <c r="AL691" s="302"/>
      <c r="AM691" s="314" t="s">
        <v>10103</v>
      </c>
      <c r="AN691" s="314" t="s">
        <v>10105</v>
      </c>
      <c r="AO691" s="302"/>
      <c r="AP691" s="302"/>
      <c r="AQ691" s="302" t="str">
        <f>IFERROR(__xludf.DUMMYFUNCTION("IF(IFERROR(VLOOKUP(A691, IMPORTRANGE(""https://docs.google.com/spreadsheets/d/1eazy315Oas8TkAoTsdzUl6gNf3VsnwZeSo-bRfkZzOs"", ""工作表1!A:B""), 2, FALSE), """") &lt;&gt; """", ""有縮圖"", ""無縮圖"")"),"有縮圖")</f>
        <v>有縮圖</v>
      </c>
      <c r="AR691" s="302"/>
    </row>
    <row r="692" hidden="1">
      <c r="A692" s="301" t="s">
        <v>10107</v>
      </c>
      <c r="B692" s="302"/>
      <c r="C692" s="303" t="s">
        <v>2433</v>
      </c>
      <c r="D692" s="304"/>
      <c r="E692" s="303" t="s">
        <v>3660</v>
      </c>
      <c r="F692" s="305" t="s">
        <v>144</v>
      </c>
      <c r="G692" s="110" t="s">
        <v>10108</v>
      </c>
      <c r="H692" s="305" t="s">
        <v>34</v>
      </c>
      <c r="I692" s="305" t="s">
        <v>108</v>
      </c>
      <c r="J692" s="301" t="s">
        <v>10109</v>
      </c>
      <c r="K692" s="309"/>
      <c r="L692" s="310" t="b">
        <v>1</v>
      </c>
      <c r="M692" s="311" t="b">
        <v>1</v>
      </c>
      <c r="N692" s="316" t="b">
        <v>1</v>
      </c>
      <c r="O692" s="311" t="b">
        <v>1</v>
      </c>
      <c r="P692" s="302"/>
      <c r="Q692" s="309" t="str">
        <f t="array" ref="Q692">IFERROR(INDEX('印量調查區'!G:G, MATCH(A692, '印量調查區'!A:A, 0)), "")</f>
        <v/>
      </c>
      <c r="R692" s="302"/>
      <c r="S692" s="302"/>
      <c r="T692" s="302"/>
      <c r="U692" s="302"/>
      <c r="V692" s="313" t="s">
        <v>10111</v>
      </c>
      <c r="W692" s="302"/>
      <c r="X692" s="302"/>
      <c r="Y692" s="302"/>
      <c r="Z692" s="302"/>
      <c r="AA692" s="302"/>
      <c r="AB692" s="302"/>
      <c r="AC692" s="302"/>
      <c r="AD692" s="302"/>
      <c r="AE692" s="302"/>
      <c r="AF692" s="302"/>
      <c r="AG692" s="302"/>
      <c r="AH692" s="302"/>
      <c r="AI692" s="302"/>
      <c r="AJ692" s="302"/>
      <c r="AK692" s="302"/>
      <c r="AL692" s="302"/>
      <c r="AM692" s="302"/>
      <c r="AN692" s="314" t="s">
        <v>10112</v>
      </c>
      <c r="AO692" s="302"/>
      <c r="AP692" s="302"/>
      <c r="AQ692" s="302" t="str">
        <f>IFERROR(__xludf.DUMMYFUNCTION("IF(IFERROR(VLOOKUP(A692, IMPORTRANGE(""https://docs.google.com/spreadsheets/d/1eazy315Oas8TkAoTsdzUl6gNf3VsnwZeSo-bRfkZzOs"", ""工作表1!A:B""), 2, FALSE), """") &lt;&gt; """", ""有縮圖"", ""無縮圖"")"),"無縮圖")</f>
        <v>無縮圖</v>
      </c>
      <c r="AR692" s="302"/>
    </row>
    <row r="693" hidden="1">
      <c r="A693" s="301" t="s">
        <v>10114</v>
      </c>
      <c r="B693" s="301" t="s">
        <v>10115</v>
      </c>
      <c r="C693" s="304"/>
      <c r="D693" s="304"/>
      <c r="E693" s="303" t="s">
        <v>2820</v>
      </c>
      <c r="F693" s="305" t="s">
        <v>7736</v>
      </c>
      <c r="G693" s="110" t="s">
        <v>10116</v>
      </c>
      <c r="H693" s="305" t="s">
        <v>34</v>
      </c>
      <c r="I693" s="305" t="s">
        <v>3325</v>
      </c>
      <c r="J693" s="301" t="s">
        <v>10117</v>
      </c>
      <c r="K693" s="309"/>
      <c r="L693" s="310" t="b">
        <v>1</v>
      </c>
      <c r="M693" s="311" t="b">
        <v>1</v>
      </c>
      <c r="N693" s="311" t="b">
        <v>1</v>
      </c>
      <c r="O693" s="311" t="b">
        <v>1</v>
      </c>
      <c r="P693" s="302"/>
      <c r="Q693" s="309" t="str">
        <f t="array" ref="Q693">IFERROR(INDEX('印量調查區'!G:G, MATCH(A693, '印量調查區'!A:A, 0)), "")</f>
        <v/>
      </c>
      <c r="R693" s="302"/>
      <c r="S693" s="302"/>
      <c r="T693" s="302"/>
      <c r="U693" s="302"/>
      <c r="V693" s="314" t="s">
        <v>10122</v>
      </c>
      <c r="W693" s="302"/>
      <c r="X693" s="302"/>
      <c r="Y693" s="302"/>
      <c r="Z693" s="302"/>
      <c r="AA693" s="302"/>
      <c r="AB693" s="302"/>
      <c r="AC693" s="302"/>
      <c r="AD693" s="314" t="s">
        <v>10124</v>
      </c>
      <c r="AE693" s="302"/>
      <c r="AF693" s="314" t="s">
        <v>10126</v>
      </c>
      <c r="AG693" s="302"/>
      <c r="AH693" s="314" t="s">
        <v>10128</v>
      </c>
      <c r="AI693" s="302"/>
      <c r="AJ693" s="302"/>
      <c r="AK693" s="302"/>
      <c r="AL693" s="302"/>
      <c r="AM693" s="314" t="s">
        <v>10130</v>
      </c>
      <c r="AN693" s="314" t="s">
        <v>10132</v>
      </c>
      <c r="AO693" s="302"/>
      <c r="AP693" s="302"/>
      <c r="AQ693" s="302" t="str">
        <f>IFERROR(__xludf.DUMMYFUNCTION("IF(IFERROR(VLOOKUP(A693, IMPORTRANGE(""https://docs.google.com/spreadsheets/d/1eazy315Oas8TkAoTsdzUl6gNf3VsnwZeSo-bRfkZzOs"", ""工作表1!A:B""), 2, FALSE), """") &lt;&gt; """", ""有縮圖"", ""無縮圖"")"),"無縮圖")</f>
        <v>無縮圖</v>
      </c>
      <c r="AR693" s="302"/>
    </row>
    <row r="694" hidden="1">
      <c r="A694" s="301" t="s">
        <v>376</v>
      </c>
      <c r="B694" s="301" t="s">
        <v>377</v>
      </c>
      <c r="C694" s="303" t="s">
        <v>3164</v>
      </c>
      <c r="D694" s="303" t="s">
        <v>10133</v>
      </c>
      <c r="E694" s="303" t="s">
        <v>2442</v>
      </c>
      <c r="F694" s="305" t="s">
        <v>144</v>
      </c>
      <c r="G694" s="110" t="s">
        <v>10135</v>
      </c>
      <c r="H694" s="305" t="s">
        <v>47</v>
      </c>
      <c r="I694" s="305" t="s">
        <v>108</v>
      </c>
      <c r="J694" s="301" t="s">
        <v>10136</v>
      </c>
      <c r="K694" s="309"/>
      <c r="L694" s="310" t="b">
        <v>1</v>
      </c>
      <c r="M694" s="311" t="b">
        <v>1</v>
      </c>
      <c r="N694" s="316" t="b">
        <v>0</v>
      </c>
      <c r="O694" s="311" t="b">
        <v>1</v>
      </c>
      <c r="P694" s="302"/>
      <c r="Q694" s="309" t="str">
        <f t="array" ref="Q694">IFERROR(INDEX('印量調查區'!G:G, MATCH(A694, '印量調查區'!A:A, 0)), "")</f>
        <v/>
      </c>
      <c r="R694" s="313" t="s">
        <v>380</v>
      </c>
      <c r="S694" s="302"/>
      <c r="T694" s="302"/>
      <c r="U694" s="302"/>
      <c r="V694" s="313" t="s">
        <v>381</v>
      </c>
      <c r="W694" s="302"/>
      <c r="X694" s="313" t="s">
        <v>118</v>
      </c>
      <c r="Y694" s="313" t="s">
        <v>382</v>
      </c>
      <c r="Z694" s="302"/>
      <c r="AA694" s="302"/>
      <c r="AB694" s="302"/>
      <c r="AC694" s="302"/>
      <c r="AD694" s="302"/>
      <c r="AE694" s="302"/>
      <c r="AF694" s="302"/>
      <c r="AG694" s="302"/>
      <c r="AH694" s="302"/>
      <c r="AI694" s="302"/>
      <c r="AJ694" s="302"/>
      <c r="AK694" s="302"/>
      <c r="AL694" s="302"/>
      <c r="AM694" s="302"/>
      <c r="AN694" s="314" t="s">
        <v>10137</v>
      </c>
      <c r="AO694" s="302"/>
      <c r="AP694" s="302"/>
      <c r="AQ694" s="302" t="str">
        <f>IFERROR(__xludf.DUMMYFUNCTION("IF(IFERROR(VLOOKUP(A694, IMPORTRANGE(""https://docs.google.com/spreadsheets/d/1eazy315Oas8TkAoTsdzUl6gNf3VsnwZeSo-bRfkZzOs"", ""工作表1!A:B""), 2, FALSE), """") &lt;&gt; """", ""有縮圖"", ""無縮圖"")"),"無縮圖")</f>
        <v>無縮圖</v>
      </c>
      <c r="AR694" s="302"/>
    </row>
    <row r="695" hidden="1">
      <c r="A695" s="301" t="s">
        <v>10138</v>
      </c>
      <c r="B695" s="301" t="s">
        <v>10139</v>
      </c>
      <c r="C695" s="303" t="s">
        <v>2440</v>
      </c>
      <c r="D695" s="304"/>
      <c r="E695" s="304"/>
      <c r="F695" s="305" t="s">
        <v>144</v>
      </c>
      <c r="G695" s="317" t="s">
        <v>9585</v>
      </c>
      <c r="H695" s="305" t="s">
        <v>34</v>
      </c>
      <c r="I695" s="305" t="s">
        <v>108</v>
      </c>
      <c r="J695" s="301" t="s">
        <v>10140</v>
      </c>
      <c r="K695" s="309"/>
      <c r="L695" s="310" t="b">
        <v>1</v>
      </c>
      <c r="M695" s="311" t="b">
        <v>1</v>
      </c>
      <c r="N695" s="311" t="b">
        <v>0</v>
      </c>
      <c r="O695" s="311" t="b">
        <v>1</v>
      </c>
      <c r="P695" s="313" t="s">
        <v>410</v>
      </c>
      <c r="Q695" s="309" t="str">
        <f t="array" ref="Q695">IFERROR(INDEX('印量調查區'!G:G, MATCH(A695, '印量調查區'!A:A, 0)), "")</f>
        <v/>
      </c>
      <c r="R695" s="314" t="s">
        <v>10141</v>
      </c>
      <c r="S695" s="302"/>
      <c r="T695" s="302"/>
      <c r="U695" s="302"/>
      <c r="V695" s="314" t="s">
        <v>10142</v>
      </c>
      <c r="W695" s="302"/>
      <c r="X695" s="314" t="s">
        <v>10143</v>
      </c>
      <c r="Y695" s="302"/>
      <c r="Z695" s="302"/>
      <c r="AA695" s="302"/>
      <c r="AB695" s="302"/>
      <c r="AC695" s="302"/>
      <c r="AD695" s="314" t="s">
        <v>10144</v>
      </c>
      <c r="AE695" s="302"/>
      <c r="AF695" s="302"/>
      <c r="AG695" s="302"/>
      <c r="AH695" s="302"/>
      <c r="AI695" s="302"/>
      <c r="AJ695" s="302"/>
      <c r="AK695" s="314" t="s">
        <v>10145</v>
      </c>
      <c r="AL695" s="302"/>
      <c r="AM695" s="314" t="s">
        <v>10146</v>
      </c>
      <c r="AN695" s="314" t="s">
        <v>10147</v>
      </c>
      <c r="AO695" s="302"/>
      <c r="AP695" s="302"/>
      <c r="AQ695" s="302" t="str">
        <f>IFERROR(__xludf.DUMMYFUNCTION("IF(IFERROR(VLOOKUP(A695, IMPORTRANGE(""https://docs.google.com/spreadsheets/d/1eazy315Oas8TkAoTsdzUl6gNf3VsnwZeSo-bRfkZzOs"", ""工作表1!A:B""), 2, FALSE), """") &lt;&gt; """", ""有縮圖"", ""無縮圖"")"),"有縮圖")</f>
        <v>有縮圖</v>
      </c>
      <c r="AR695" s="302"/>
    </row>
    <row r="696" hidden="1">
      <c r="A696" s="392" t="s">
        <v>684</v>
      </c>
      <c r="B696" s="301" t="s">
        <v>10148</v>
      </c>
      <c r="C696" s="303" t="s">
        <v>2442</v>
      </c>
      <c r="D696" s="303" t="s">
        <v>3164</v>
      </c>
      <c r="E696" s="304"/>
      <c r="F696" s="305" t="s">
        <v>144</v>
      </c>
      <c r="G696" s="317" t="s">
        <v>9585</v>
      </c>
      <c r="H696" s="302"/>
      <c r="I696" s="305" t="s">
        <v>108</v>
      </c>
      <c r="J696" s="301" t="s">
        <v>10149</v>
      </c>
      <c r="K696" s="309"/>
      <c r="L696" s="310" t="b">
        <v>1</v>
      </c>
      <c r="M696" s="311" t="b">
        <v>1</v>
      </c>
      <c r="N696" s="311" t="b">
        <v>0</v>
      </c>
      <c r="O696" s="311" t="b">
        <v>1</v>
      </c>
      <c r="P696" s="302"/>
      <c r="Q696" s="309" t="str">
        <f t="array" ref="Q696">IFERROR(INDEX('印量調查區'!G:G, MATCH(A696, '印量調查區'!A:A, 0)), "")</f>
        <v/>
      </c>
      <c r="R696" s="314" t="s">
        <v>10150</v>
      </c>
      <c r="S696" s="302"/>
      <c r="T696" s="302"/>
      <c r="U696" s="302"/>
      <c r="V696" s="302"/>
      <c r="W696" s="302"/>
      <c r="X696" s="314" t="s">
        <v>10152</v>
      </c>
      <c r="Y696" s="302"/>
      <c r="Z696" s="302"/>
      <c r="AA696" s="302"/>
      <c r="AB696" s="302"/>
      <c r="AC696" s="302"/>
      <c r="AD696" s="302"/>
      <c r="AE696" s="302"/>
      <c r="AF696" s="302"/>
      <c r="AG696" s="302"/>
      <c r="AH696" s="302"/>
      <c r="AI696" s="302"/>
      <c r="AJ696" s="302"/>
      <c r="AK696" s="302"/>
      <c r="AL696" s="302"/>
      <c r="AM696" s="314" t="s">
        <v>10154</v>
      </c>
      <c r="AN696" s="314" t="s">
        <v>10150</v>
      </c>
      <c r="AO696" s="302"/>
      <c r="AP696" s="302"/>
      <c r="AQ696" s="302" t="str">
        <f>IFERROR(__xludf.DUMMYFUNCTION("IF(IFERROR(VLOOKUP(A696, IMPORTRANGE(""https://docs.google.com/spreadsheets/d/1eazy315Oas8TkAoTsdzUl6gNf3VsnwZeSo-bRfkZzOs"", ""工作表1!A:B""), 2, FALSE), """") &lt;&gt; """", ""有縮圖"", ""無縮圖"")"),"無縮圖")</f>
        <v>無縮圖</v>
      </c>
      <c r="AR696" s="314" t="s">
        <v>10157</v>
      </c>
    </row>
    <row r="697" hidden="1">
      <c r="A697" s="301" t="s">
        <v>1023</v>
      </c>
      <c r="B697" s="302"/>
      <c r="C697" s="304"/>
      <c r="D697" s="303" t="s">
        <v>3161</v>
      </c>
      <c r="E697" s="303" t="s">
        <v>2439</v>
      </c>
      <c r="F697" s="305" t="s">
        <v>144</v>
      </c>
      <c r="G697" s="110" t="s">
        <v>9585</v>
      </c>
      <c r="H697" s="305" t="s">
        <v>34</v>
      </c>
      <c r="I697" s="305" t="s">
        <v>108</v>
      </c>
      <c r="J697" s="301" t="s">
        <v>10158</v>
      </c>
      <c r="K697" s="309"/>
      <c r="L697" s="310" t="b">
        <v>1</v>
      </c>
      <c r="M697" s="311" t="b">
        <v>1</v>
      </c>
      <c r="N697" s="316" t="b">
        <v>1</v>
      </c>
      <c r="O697" s="311" t="b">
        <v>1</v>
      </c>
      <c r="P697" s="302"/>
      <c r="Q697" s="309" t="str">
        <f t="array" ref="Q697">IFERROR(INDEX('印量調查區'!G:G, MATCH(A697, '印量調查區'!A:A, 0)), "")</f>
        <v/>
      </c>
      <c r="R697" s="313" t="s">
        <v>7354</v>
      </c>
      <c r="S697" s="313" t="s">
        <v>7355</v>
      </c>
      <c r="T697" s="313" t="s">
        <v>7357</v>
      </c>
      <c r="U697" s="302"/>
      <c r="V697" s="313" t="s">
        <v>7358</v>
      </c>
      <c r="W697" s="313" t="s">
        <v>7360</v>
      </c>
      <c r="X697" s="302"/>
      <c r="Y697" s="313" t="s">
        <v>7361</v>
      </c>
      <c r="Z697" s="313" t="s">
        <v>7363</v>
      </c>
      <c r="AA697" s="302"/>
      <c r="AB697" s="302"/>
      <c r="AC697" s="313" t="s">
        <v>7367</v>
      </c>
      <c r="AD697" s="302"/>
      <c r="AE697" s="302"/>
      <c r="AF697" s="313" t="s">
        <v>7368</v>
      </c>
      <c r="AG697" s="302"/>
      <c r="AH697" s="313" t="s">
        <v>7370</v>
      </c>
      <c r="AI697" s="313" t="s">
        <v>7371</v>
      </c>
      <c r="AJ697" s="302"/>
      <c r="AK697" s="313" t="s">
        <v>7374</v>
      </c>
      <c r="AL697" s="302"/>
      <c r="AM697" s="302"/>
      <c r="AN697" s="314" t="s">
        <v>10159</v>
      </c>
      <c r="AO697" s="302"/>
      <c r="AP697" s="302"/>
      <c r="AQ697" s="302" t="str">
        <f>IFERROR(__xludf.DUMMYFUNCTION("IF(IFERROR(VLOOKUP(A697, IMPORTRANGE(""https://docs.google.com/spreadsheets/d/1eazy315Oas8TkAoTsdzUl6gNf3VsnwZeSo-bRfkZzOs"", ""工作表1!A:B""), 2, FALSE), """") &lt;&gt; """", ""有縮圖"", ""無縮圖"")"),"有縮圖")</f>
        <v>有縮圖</v>
      </c>
      <c r="AR697" s="302"/>
    </row>
    <row r="698" hidden="1">
      <c r="A698" s="301" t="s">
        <v>10160</v>
      </c>
      <c r="B698" s="302"/>
      <c r="C698" s="303" t="s">
        <v>2448</v>
      </c>
      <c r="D698" s="303" t="s">
        <v>2447</v>
      </c>
      <c r="E698" s="303" t="s">
        <v>2440</v>
      </c>
      <c r="F698" s="305" t="s">
        <v>3240</v>
      </c>
      <c r="G698" s="110" t="s">
        <v>9585</v>
      </c>
      <c r="H698" s="305" t="s">
        <v>34</v>
      </c>
      <c r="I698" s="305" t="s">
        <v>108</v>
      </c>
      <c r="J698" s="301" t="s">
        <v>10161</v>
      </c>
      <c r="K698" s="309"/>
      <c r="L698" s="310" t="b">
        <v>1</v>
      </c>
      <c r="M698" s="311" t="b">
        <v>1</v>
      </c>
      <c r="N698" s="316" t="b">
        <v>0</v>
      </c>
      <c r="O698" s="311" t="b">
        <v>0</v>
      </c>
      <c r="P698" s="302"/>
      <c r="Q698" s="309" t="str">
        <f t="array" ref="Q698">IFERROR(INDEX('印量調查區'!G:G, MATCH(A698, '印量調查區'!A:A, 0)), "")</f>
        <v/>
      </c>
      <c r="R698" s="302"/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  <c r="AC698" s="302"/>
      <c r="AD698" s="314" t="s">
        <v>10162</v>
      </c>
      <c r="AE698" s="302"/>
      <c r="AF698" s="302"/>
      <c r="AG698" s="302"/>
      <c r="AH698" s="302"/>
      <c r="AI698" s="302"/>
      <c r="AJ698" s="302"/>
      <c r="AK698" s="302"/>
      <c r="AL698" s="302"/>
      <c r="AM698" s="302"/>
      <c r="AN698" s="314" t="s">
        <v>10163</v>
      </c>
      <c r="AO698" s="302"/>
      <c r="AP698" s="302"/>
      <c r="AQ698" s="302" t="str">
        <f>IFERROR(__xludf.DUMMYFUNCTION("IF(IFERROR(VLOOKUP(A698, IMPORTRANGE(""https://docs.google.com/spreadsheets/d/1eazy315Oas8TkAoTsdzUl6gNf3VsnwZeSo-bRfkZzOs"", ""工作表1!A:B""), 2, FALSE), """") &lt;&gt; """", ""有縮圖"", ""無縮圖"")"),"無縮圖")</f>
        <v>無縮圖</v>
      </c>
      <c r="AR698" s="302"/>
    </row>
    <row r="699" hidden="1">
      <c r="A699" s="301" t="s">
        <v>10164</v>
      </c>
      <c r="B699" s="302"/>
      <c r="C699" s="303" t="s">
        <v>2447</v>
      </c>
      <c r="D699" s="303" t="s">
        <v>2447</v>
      </c>
      <c r="E699" s="303" t="s">
        <v>7880</v>
      </c>
      <c r="F699" s="305" t="s">
        <v>144</v>
      </c>
      <c r="G699" s="110" t="s">
        <v>10165</v>
      </c>
      <c r="H699" s="305" t="s">
        <v>34</v>
      </c>
      <c r="I699" s="305" t="s">
        <v>108</v>
      </c>
      <c r="J699" s="301" t="s">
        <v>10166</v>
      </c>
      <c r="K699" s="309"/>
      <c r="L699" s="310" t="b">
        <v>1</v>
      </c>
      <c r="M699" s="311" t="b">
        <v>1</v>
      </c>
      <c r="N699" s="316" t="b">
        <v>0</v>
      </c>
      <c r="O699" s="311" t="b">
        <v>1</v>
      </c>
      <c r="P699" s="302"/>
      <c r="Q699" s="309" t="str">
        <f t="array" ref="Q699">IFERROR(INDEX('印量調查區'!G:G, MATCH(A699, '印量調查區'!A:A, 0)), "")</f>
        <v/>
      </c>
      <c r="R699" s="313" t="s">
        <v>10167</v>
      </c>
      <c r="S699" s="302"/>
      <c r="T699" s="313" t="s">
        <v>10168</v>
      </c>
      <c r="U699" s="302"/>
      <c r="V699" s="313" t="s">
        <v>10169</v>
      </c>
      <c r="W699" s="302"/>
      <c r="X699" s="313" t="s">
        <v>10171</v>
      </c>
      <c r="Y699" s="302"/>
      <c r="Z699" s="302"/>
      <c r="AA699" s="302"/>
      <c r="AB699" s="302"/>
      <c r="AC699" s="302"/>
      <c r="AD699" s="313" t="s">
        <v>10172</v>
      </c>
      <c r="AE699" s="302"/>
      <c r="AF699" s="302"/>
      <c r="AG699" s="302"/>
      <c r="AH699" s="302"/>
      <c r="AI699" s="302"/>
      <c r="AJ699" s="302"/>
      <c r="AK699" s="313" t="s">
        <v>10173</v>
      </c>
      <c r="AL699" s="302"/>
      <c r="AM699" s="302"/>
      <c r="AN699" s="314" t="s">
        <v>10174</v>
      </c>
      <c r="AO699" s="302"/>
      <c r="AP699" s="302"/>
      <c r="AQ699" s="302" t="str">
        <f>IFERROR(__xludf.DUMMYFUNCTION("IF(IFERROR(VLOOKUP(A699, IMPORTRANGE(""https://docs.google.com/spreadsheets/d/1eazy315Oas8TkAoTsdzUl6gNf3VsnwZeSo-bRfkZzOs"", ""工作表1!A:B""), 2, FALSE), """") &lt;&gt; """", ""有縮圖"", ""無縮圖"")"),"無縮圖")</f>
        <v>無縮圖</v>
      </c>
      <c r="AR699" s="302"/>
    </row>
    <row r="700" hidden="1">
      <c r="A700" s="301" t="s">
        <v>1498</v>
      </c>
      <c r="B700" s="301" t="s">
        <v>1023</v>
      </c>
      <c r="C700" s="303" t="s">
        <v>2439</v>
      </c>
      <c r="D700" s="303" t="s">
        <v>2439</v>
      </c>
      <c r="E700" s="304"/>
      <c r="F700" s="305" t="s">
        <v>144</v>
      </c>
      <c r="G700" s="110" t="s">
        <v>10176</v>
      </c>
      <c r="H700" s="305" t="s">
        <v>34</v>
      </c>
      <c r="I700" s="305" t="s">
        <v>108</v>
      </c>
      <c r="J700" s="301" t="s">
        <v>10177</v>
      </c>
      <c r="K700" s="309"/>
      <c r="L700" s="310" t="b">
        <v>1</v>
      </c>
      <c r="M700" s="311" t="b">
        <v>1</v>
      </c>
      <c r="N700" s="311" t="b">
        <v>1</v>
      </c>
      <c r="O700" s="311" t="b">
        <v>1</v>
      </c>
      <c r="P700" s="302"/>
      <c r="Q700" s="309" t="str">
        <f t="array" ref="Q700">IFERROR(INDEX('印量調查區'!G:G, MATCH(A700, '印量調查區'!A:A, 0)), "")</f>
        <v/>
      </c>
      <c r="R700" s="313" t="s">
        <v>7354</v>
      </c>
      <c r="S700" s="313" t="s">
        <v>7355</v>
      </c>
      <c r="T700" s="313" t="s">
        <v>7357</v>
      </c>
      <c r="U700" s="302"/>
      <c r="V700" s="313" t="s">
        <v>7358</v>
      </c>
      <c r="W700" s="313" t="s">
        <v>7360</v>
      </c>
      <c r="X700" s="302"/>
      <c r="Y700" s="313" t="s">
        <v>7361</v>
      </c>
      <c r="Z700" s="313" t="s">
        <v>7363</v>
      </c>
      <c r="AA700" s="302"/>
      <c r="AB700" s="302"/>
      <c r="AC700" s="313" t="s">
        <v>7367</v>
      </c>
      <c r="AD700" s="302"/>
      <c r="AE700" s="302"/>
      <c r="AF700" s="313" t="s">
        <v>7368</v>
      </c>
      <c r="AG700" s="302"/>
      <c r="AH700" s="313" t="s">
        <v>7370</v>
      </c>
      <c r="AI700" s="313" t="s">
        <v>7371</v>
      </c>
      <c r="AJ700" s="302"/>
      <c r="AK700" s="313" t="s">
        <v>7374</v>
      </c>
      <c r="AL700" s="302"/>
      <c r="AM700" s="314" t="s">
        <v>10179</v>
      </c>
      <c r="AN700" s="314" t="s">
        <v>10180</v>
      </c>
      <c r="AO700" s="314" t="s">
        <v>10183</v>
      </c>
      <c r="AP700" s="302"/>
      <c r="AQ700" s="302" t="str">
        <f>IFERROR(__xludf.DUMMYFUNCTION("IF(IFERROR(VLOOKUP(A700, IMPORTRANGE(""https://docs.google.com/spreadsheets/d/1eazy315Oas8TkAoTsdzUl6gNf3VsnwZeSo-bRfkZzOs"", ""工作表1!A:B""), 2, FALSE), """") &lt;&gt; """", ""有縮圖"", ""無縮圖"")"),"無縮圖")</f>
        <v>無縮圖</v>
      </c>
      <c r="AR700" s="302"/>
    </row>
    <row r="701">
      <c r="A701" s="301" t="s">
        <v>10186</v>
      </c>
      <c r="B701" s="302"/>
      <c r="C701" s="304"/>
      <c r="D701" s="304"/>
      <c r="E701" s="303" t="s">
        <v>9399</v>
      </c>
      <c r="F701" s="305" t="s">
        <v>144</v>
      </c>
      <c r="G701" s="317" t="s">
        <v>223</v>
      </c>
      <c r="H701" s="305" t="s">
        <v>35</v>
      </c>
      <c r="I701" s="305" t="s">
        <v>108</v>
      </c>
      <c r="J701" s="301" t="s">
        <v>83</v>
      </c>
      <c r="K701" s="323" t="s">
        <v>10187</v>
      </c>
      <c r="L701" s="310" t="b">
        <v>1</v>
      </c>
      <c r="M701" s="311" t="b">
        <v>1</v>
      </c>
      <c r="N701" s="316" t="b">
        <v>0</v>
      </c>
      <c r="O701" s="316" t="b">
        <v>1</v>
      </c>
      <c r="P701" s="313" t="s">
        <v>410</v>
      </c>
      <c r="Q701" s="309" t="str">
        <f t="array" ref="Q701">IFERROR(INDEX('印量調查區'!G:G, MATCH(A701, '印量調查區'!A:A, 0)), "")</f>
        <v/>
      </c>
      <c r="R701" s="302"/>
      <c r="S701" s="302"/>
      <c r="T701" s="302"/>
      <c r="U701" s="302"/>
      <c r="V701" s="314" t="s">
        <v>10189</v>
      </c>
      <c r="W701" s="302"/>
      <c r="X701" s="302"/>
      <c r="Y701" s="302"/>
      <c r="Z701" s="302"/>
      <c r="AA701" s="302"/>
      <c r="AB701" s="302"/>
      <c r="AC701" s="302"/>
      <c r="AD701" s="302"/>
      <c r="AE701" s="302"/>
      <c r="AF701" s="302"/>
      <c r="AG701" s="302"/>
      <c r="AH701" s="302"/>
      <c r="AI701" s="302"/>
      <c r="AJ701" s="302"/>
      <c r="AK701" s="302"/>
      <c r="AL701" s="302"/>
      <c r="AM701" s="302"/>
      <c r="AN701" s="302"/>
      <c r="AO701" s="302"/>
      <c r="AP701" s="302"/>
      <c r="AQ701" s="302" t="str">
        <f>IFERROR(__xludf.DUMMYFUNCTION("IF(IFERROR(VLOOKUP(A701, IMPORTRANGE(""https://docs.google.com/spreadsheets/d/1eazy315Oas8TkAoTsdzUl6gNf3VsnwZeSo-bRfkZzOs"", ""工作表1!A:B""), 2, FALSE), """") &lt;&gt; """", ""有縮圖"", ""無縮圖"")"),"無縮圖")</f>
        <v>無縮圖</v>
      </c>
      <c r="AR701" s="302"/>
    </row>
    <row r="702" hidden="1">
      <c r="A702" s="301" t="s">
        <v>1813</v>
      </c>
      <c r="B702" s="302"/>
      <c r="C702" s="303" t="s">
        <v>10192</v>
      </c>
      <c r="D702" s="303" t="s">
        <v>10193</v>
      </c>
      <c r="E702" s="304"/>
      <c r="F702" s="305" t="s">
        <v>144</v>
      </c>
      <c r="G702" s="110" t="s">
        <v>223</v>
      </c>
      <c r="H702" s="305" t="s">
        <v>34</v>
      </c>
      <c r="I702" s="305" t="s">
        <v>3325</v>
      </c>
      <c r="J702" s="301" t="s">
        <v>10194</v>
      </c>
      <c r="K702" s="309"/>
      <c r="L702" s="310" t="b">
        <v>1</v>
      </c>
      <c r="M702" s="311" t="b">
        <v>1</v>
      </c>
      <c r="N702" s="316" t="b">
        <v>0</v>
      </c>
      <c r="O702" s="311" t="b">
        <v>1</v>
      </c>
      <c r="P702" s="302"/>
      <c r="Q702" s="309" t="str">
        <f t="array" ref="Q702">IFERROR(INDEX('印量調查區'!G:G, MATCH(A702, '印量調查區'!A:A, 0)), "")</f>
        <v/>
      </c>
      <c r="R702" s="313" t="s">
        <v>10196</v>
      </c>
      <c r="S702" s="302"/>
      <c r="T702" s="302"/>
      <c r="U702" s="302"/>
      <c r="V702" s="313" t="s">
        <v>10197</v>
      </c>
      <c r="W702" s="304"/>
      <c r="X702" s="302"/>
      <c r="Y702" s="302"/>
      <c r="Z702" s="302"/>
      <c r="AA702" s="302"/>
      <c r="AB702" s="302"/>
      <c r="AC702" s="302"/>
      <c r="AD702" s="314" t="s">
        <v>10198</v>
      </c>
      <c r="AE702" s="302"/>
      <c r="AF702" s="302"/>
      <c r="AG702" s="302"/>
      <c r="AH702" s="302"/>
      <c r="AI702" s="302"/>
      <c r="AJ702" s="302"/>
      <c r="AK702" s="313" t="s">
        <v>10199</v>
      </c>
      <c r="AL702" s="302"/>
      <c r="AM702" s="302"/>
      <c r="AN702" s="314" t="s">
        <v>10200</v>
      </c>
      <c r="AO702" s="302"/>
      <c r="AP702" s="302"/>
      <c r="AQ702" s="302" t="str">
        <f>IFERROR(__xludf.DUMMYFUNCTION("IF(IFERROR(VLOOKUP(A702, IMPORTRANGE(""https://docs.google.com/spreadsheets/d/1eazy315Oas8TkAoTsdzUl6gNf3VsnwZeSo-bRfkZzOs"", ""工作表1!A:B""), 2, FALSE), """") &lt;&gt; """", ""有縮圖"", ""無縮圖"")"),"有縮圖")</f>
        <v>有縮圖</v>
      </c>
      <c r="AR702" s="302"/>
    </row>
    <row r="703" hidden="1">
      <c r="A703" s="301" t="s">
        <v>2055</v>
      </c>
      <c r="B703" s="301" t="s">
        <v>10201</v>
      </c>
      <c r="C703" s="303" t="s">
        <v>10202</v>
      </c>
      <c r="D703" s="304"/>
      <c r="E703" s="303" t="s">
        <v>2817</v>
      </c>
      <c r="F703" s="305" t="s">
        <v>144</v>
      </c>
      <c r="G703" s="317" t="s">
        <v>223</v>
      </c>
      <c r="H703" s="302"/>
      <c r="I703" s="305" t="s">
        <v>108</v>
      </c>
      <c r="J703" s="301" t="s">
        <v>10204</v>
      </c>
      <c r="K703" s="309"/>
      <c r="L703" s="310" t="b">
        <v>1</v>
      </c>
      <c r="M703" s="311" t="b">
        <v>1</v>
      </c>
      <c r="N703" s="311" t="b">
        <v>0</v>
      </c>
      <c r="O703" s="311" t="b">
        <v>1</v>
      </c>
      <c r="P703" s="302"/>
      <c r="Q703" s="309" t="str">
        <f t="array" ref="Q703">IFERROR(INDEX('印量調查區'!G:G, MATCH(A703, '印量調查區'!A:A, 0)), "")</f>
        <v/>
      </c>
      <c r="R703" s="313" t="s">
        <v>10206</v>
      </c>
      <c r="S703" s="302"/>
      <c r="T703" s="302"/>
      <c r="U703" s="302"/>
      <c r="V703" s="313" t="s">
        <v>10207</v>
      </c>
      <c r="W703" s="302"/>
      <c r="X703" s="302"/>
      <c r="Y703" s="302"/>
      <c r="Z703" s="302"/>
      <c r="AA703" s="302"/>
      <c r="AB703" s="302"/>
      <c r="AC703" s="302"/>
      <c r="AD703" s="302"/>
      <c r="AE703" s="313" t="s">
        <v>10208</v>
      </c>
      <c r="AF703" s="302"/>
      <c r="AG703" s="302"/>
      <c r="AH703" s="302"/>
      <c r="AI703" s="302"/>
      <c r="AJ703" s="302"/>
      <c r="AK703" s="313" t="s">
        <v>10210</v>
      </c>
      <c r="AL703" s="302"/>
      <c r="AM703" s="314" t="s">
        <v>10211</v>
      </c>
      <c r="AN703" s="314" t="s">
        <v>10212</v>
      </c>
      <c r="AO703" s="302"/>
      <c r="AP703" s="302"/>
      <c r="AQ703" s="302" t="str">
        <f>IFERROR(__xludf.DUMMYFUNCTION("IF(IFERROR(VLOOKUP(A703, IMPORTRANGE(""https://docs.google.com/spreadsheets/d/1eazy315Oas8TkAoTsdzUl6gNf3VsnwZeSo-bRfkZzOs"", ""工作表1!A:B""), 2, FALSE), """") &lt;&gt; """", ""有縮圖"", ""無縮圖"")"),"無縮圖")</f>
        <v>無縮圖</v>
      </c>
      <c r="AR703" s="302"/>
    </row>
    <row r="704" hidden="1">
      <c r="A704" s="301" t="s">
        <v>973</v>
      </c>
      <c r="B704" s="302"/>
      <c r="C704" s="303" t="s">
        <v>3390</v>
      </c>
      <c r="D704" s="303" t="s">
        <v>3390</v>
      </c>
      <c r="E704" s="304"/>
      <c r="F704" s="305" t="s">
        <v>144</v>
      </c>
      <c r="G704" s="110" t="s">
        <v>223</v>
      </c>
      <c r="H704" s="305" t="s">
        <v>34</v>
      </c>
      <c r="I704" s="305" t="s">
        <v>108</v>
      </c>
      <c r="J704" s="301" t="s">
        <v>10213</v>
      </c>
      <c r="K704" s="309"/>
      <c r="L704" s="310" t="b">
        <v>1</v>
      </c>
      <c r="M704" s="311" t="b">
        <v>1</v>
      </c>
      <c r="N704" s="316" t="b">
        <v>1</v>
      </c>
      <c r="O704" s="311" t="b">
        <v>1</v>
      </c>
      <c r="P704" s="302"/>
      <c r="Q704" s="309" t="str">
        <f t="array" ref="Q704">IFERROR(INDEX('印量調查區'!G:G, MATCH(A704, '印量調查區'!A:A, 0)), "")</f>
        <v/>
      </c>
      <c r="R704" s="302"/>
      <c r="S704" s="302"/>
      <c r="T704" s="302"/>
      <c r="U704" s="302"/>
      <c r="V704" s="313" t="s">
        <v>10214</v>
      </c>
      <c r="W704" s="313" t="s">
        <v>10215</v>
      </c>
      <c r="X704" s="302"/>
      <c r="Y704" s="302"/>
      <c r="Z704" s="302"/>
      <c r="AA704" s="302"/>
      <c r="AB704" s="302"/>
      <c r="AC704" s="302"/>
      <c r="AD704" s="313" t="s">
        <v>10216</v>
      </c>
      <c r="AE704" s="302"/>
      <c r="AF704" s="302"/>
      <c r="AG704" s="302"/>
      <c r="AH704" s="302"/>
      <c r="AI704" s="302"/>
      <c r="AJ704" s="302"/>
      <c r="AK704" s="302"/>
      <c r="AL704" s="313" t="s">
        <v>10217</v>
      </c>
      <c r="AM704" s="302"/>
      <c r="AN704" s="314" t="s">
        <v>10218</v>
      </c>
      <c r="AO704" s="302"/>
      <c r="AP704" s="302"/>
      <c r="AQ704" s="302" t="str">
        <f>IFERROR(__xludf.DUMMYFUNCTION("IF(IFERROR(VLOOKUP(A704, IMPORTRANGE(""https://docs.google.com/spreadsheets/d/1eazy315Oas8TkAoTsdzUl6gNf3VsnwZeSo-bRfkZzOs"", ""工作表1!A:B""), 2, FALSE), """") &lt;&gt; """", ""有縮圖"", ""無縮圖"")"),"無縮圖")</f>
        <v>無縮圖</v>
      </c>
      <c r="AR704" s="302"/>
    </row>
    <row r="705" hidden="1">
      <c r="A705" s="301" t="s">
        <v>10219</v>
      </c>
      <c r="B705" s="301" t="s">
        <v>10220</v>
      </c>
      <c r="C705" s="303" t="s">
        <v>2214</v>
      </c>
      <c r="D705" s="303" t="s">
        <v>2214</v>
      </c>
      <c r="E705" s="304"/>
      <c r="F705" s="305" t="s">
        <v>305</v>
      </c>
      <c r="G705" s="317" t="s">
        <v>223</v>
      </c>
      <c r="H705" s="305" t="s">
        <v>17</v>
      </c>
      <c r="I705" s="305" t="s">
        <v>367</v>
      </c>
      <c r="J705" s="301" t="s">
        <v>10221</v>
      </c>
      <c r="K705" s="309"/>
      <c r="L705" s="310" t="b">
        <v>1</v>
      </c>
      <c r="M705" s="311" t="b">
        <v>1</v>
      </c>
      <c r="N705" s="316" t="b">
        <v>1</v>
      </c>
      <c r="O705" s="311" t="b">
        <v>1</v>
      </c>
      <c r="P705" s="313" t="s">
        <v>410</v>
      </c>
      <c r="Q705" s="309" t="str">
        <f t="array" ref="Q705">IFERROR(INDEX('印量調查區'!G:G, MATCH(A705, '印量調查區'!A:A, 0)), "")</f>
        <v/>
      </c>
      <c r="R705" s="302"/>
      <c r="S705" s="302"/>
      <c r="T705" s="302"/>
      <c r="U705" s="302"/>
      <c r="V705" s="312" t="s">
        <v>10222</v>
      </c>
      <c r="W705" s="302"/>
      <c r="X705" s="302"/>
      <c r="Y705" s="314" t="s">
        <v>10223</v>
      </c>
      <c r="Z705" s="302"/>
      <c r="AA705" s="302"/>
      <c r="AB705" s="302"/>
      <c r="AC705" s="302"/>
      <c r="AD705" s="302"/>
      <c r="AE705" s="302"/>
      <c r="AF705" s="302"/>
      <c r="AG705" s="302"/>
      <c r="AH705" s="302"/>
      <c r="AI705" s="302"/>
      <c r="AJ705" s="302"/>
      <c r="AK705" s="302"/>
      <c r="AL705" s="302"/>
      <c r="AM705" s="302"/>
      <c r="AN705" s="314" t="s">
        <v>10224</v>
      </c>
      <c r="AO705" s="302"/>
      <c r="AP705" s="302"/>
      <c r="AQ705" s="302" t="str">
        <f>IFERROR(__xludf.DUMMYFUNCTION("IF(IFERROR(VLOOKUP(A705, IMPORTRANGE(""https://docs.google.com/spreadsheets/d/1eazy315Oas8TkAoTsdzUl6gNf3VsnwZeSo-bRfkZzOs"", ""工作表1!A:B""), 2, FALSE), """") &lt;&gt; """", ""有縮圖"", ""無縮圖"")"),"無縮圖")</f>
        <v>無縮圖</v>
      </c>
      <c r="AR705" s="302"/>
    </row>
    <row r="706" hidden="1">
      <c r="A706" s="301" t="s">
        <v>1093</v>
      </c>
      <c r="B706" s="301" t="s">
        <v>10225</v>
      </c>
      <c r="C706" s="303" t="s">
        <v>3583</v>
      </c>
      <c r="D706" s="303" t="s">
        <v>3583</v>
      </c>
      <c r="E706" s="304"/>
      <c r="F706" s="305" t="s">
        <v>305</v>
      </c>
      <c r="G706" s="317" t="s">
        <v>223</v>
      </c>
      <c r="H706" s="305" t="s">
        <v>17</v>
      </c>
      <c r="I706" s="305" t="s">
        <v>108</v>
      </c>
      <c r="J706" s="301" t="s">
        <v>10226</v>
      </c>
      <c r="K706" s="309"/>
      <c r="L706" s="310" t="b">
        <v>1</v>
      </c>
      <c r="M706" s="311" t="b">
        <v>1</v>
      </c>
      <c r="N706" s="316" t="b">
        <v>0</v>
      </c>
      <c r="O706" s="311" t="b">
        <v>1</v>
      </c>
      <c r="P706" s="313" t="s">
        <v>410</v>
      </c>
      <c r="Q706" s="309" t="str">
        <f t="array" ref="Q706">IFERROR(INDEX('印量調查區'!G:G, MATCH(A706, '印量調查區'!A:A, 0)), "")</f>
        <v/>
      </c>
      <c r="R706" s="302"/>
      <c r="S706" s="302"/>
      <c r="T706" s="302"/>
      <c r="U706" s="302"/>
      <c r="V706" s="314" t="s">
        <v>10227</v>
      </c>
      <c r="W706" s="302"/>
      <c r="X706" s="302"/>
      <c r="Y706" s="302"/>
      <c r="Z706" s="302"/>
      <c r="AA706" s="302"/>
      <c r="AB706" s="302"/>
      <c r="AC706" s="302"/>
      <c r="AD706" s="302"/>
      <c r="AE706" s="302"/>
      <c r="AF706" s="302"/>
      <c r="AG706" s="302"/>
      <c r="AH706" s="302"/>
      <c r="AI706" s="302"/>
      <c r="AJ706" s="302"/>
      <c r="AK706" s="302"/>
      <c r="AL706" s="314" t="s">
        <v>10228</v>
      </c>
      <c r="AM706" s="302"/>
      <c r="AN706" s="314" t="s">
        <v>10229</v>
      </c>
      <c r="AO706" s="302"/>
      <c r="AP706" s="302"/>
      <c r="AQ706" s="302" t="str">
        <f>IFERROR(__xludf.DUMMYFUNCTION("IF(IFERROR(VLOOKUP(A706, IMPORTRANGE(""https://docs.google.com/spreadsheets/d/1eazy315Oas8TkAoTsdzUl6gNf3VsnwZeSo-bRfkZzOs"", ""工作表1!A:B""), 2, FALSE), """") &lt;&gt; """", ""有縮圖"", ""無縮圖"")"),"無縮圖")</f>
        <v>無縮圖</v>
      </c>
      <c r="AR706" s="302"/>
    </row>
    <row r="707" hidden="1">
      <c r="A707" s="301" t="s">
        <v>10230</v>
      </c>
      <c r="B707" s="301" t="s">
        <v>10231</v>
      </c>
      <c r="C707" s="303" t="s">
        <v>2306</v>
      </c>
      <c r="D707" s="303" t="s">
        <v>2306</v>
      </c>
      <c r="E707" s="303" t="s">
        <v>2306</v>
      </c>
      <c r="F707" s="305" t="s">
        <v>144</v>
      </c>
      <c r="G707" s="110" t="s">
        <v>10232</v>
      </c>
      <c r="H707" s="305" t="s">
        <v>34</v>
      </c>
      <c r="I707" s="305" t="s">
        <v>84</v>
      </c>
      <c r="J707" s="301" t="s">
        <v>10233</v>
      </c>
      <c r="K707" s="309"/>
      <c r="L707" s="310" t="b">
        <v>1</v>
      </c>
      <c r="M707" s="311" t="b">
        <v>1</v>
      </c>
      <c r="N707" s="311" t="b">
        <v>1</v>
      </c>
      <c r="O707" s="311" t="b">
        <v>1</v>
      </c>
      <c r="P707" s="302"/>
      <c r="Q707" s="309" t="str">
        <f t="array" ref="Q707">IFERROR(INDEX('印量調查區'!G:G, MATCH(A707, '印量調查區'!A:A, 0)), "")</f>
        <v/>
      </c>
      <c r="R707" s="302"/>
      <c r="S707" s="302"/>
      <c r="T707" s="302"/>
      <c r="U707" s="302"/>
      <c r="V707" s="302"/>
      <c r="W707" s="302"/>
      <c r="X707" s="313" t="s">
        <v>10234</v>
      </c>
      <c r="Y707" s="302"/>
      <c r="Z707" s="302"/>
      <c r="AA707" s="302"/>
      <c r="AB707" s="302"/>
      <c r="AC707" s="302"/>
      <c r="AD707" s="302"/>
      <c r="AE707" s="302"/>
      <c r="AF707" s="302"/>
      <c r="AG707" s="302"/>
      <c r="AH707" s="302"/>
      <c r="AI707" s="302"/>
      <c r="AJ707" s="302"/>
      <c r="AK707" s="302"/>
      <c r="AL707" s="302"/>
      <c r="AM707" s="314" t="s">
        <v>10236</v>
      </c>
      <c r="AN707" s="314" t="s">
        <v>10237</v>
      </c>
      <c r="AO707" s="302"/>
      <c r="AP707" s="302"/>
      <c r="AQ707" s="302" t="str">
        <f>IFERROR(__xludf.DUMMYFUNCTION("IF(IFERROR(VLOOKUP(A707, IMPORTRANGE(""https://docs.google.com/spreadsheets/d/1eazy315Oas8TkAoTsdzUl6gNf3VsnwZeSo-bRfkZzOs"", ""工作表1!A:B""), 2, FALSE), """") &lt;&gt; """", ""有縮圖"", ""無縮圖"")"),"無縮圖")</f>
        <v>無縮圖</v>
      </c>
      <c r="AR707" s="302"/>
    </row>
    <row r="708" hidden="1">
      <c r="A708" s="301" t="s">
        <v>1440</v>
      </c>
      <c r="B708" s="301" t="s">
        <v>5899</v>
      </c>
      <c r="C708" s="303" t="s">
        <v>2807</v>
      </c>
      <c r="D708" s="304"/>
      <c r="E708" s="303" t="s">
        <v>2443</v>
      </c>
      <c r="F708" s="305" t="s">
        <v>144</v>
      </c>
      <c r="G708" s="317" t="s">
        <v>10238</v>
      </c>
      <c r="H708" s="305" t="s">
        <v>47</v>
      </c>
      <c r="I708" s="305" t="s">
        <v>108</v>
      </c>
      <c r="J708" s="301" t="s">
        <v>10239</v>
      </c>
      <c r="K708" s="309"/>
      <c r="L708" s="310" t="b">
        <v>1</v>
      </c>
      <c r="M708" s="311" t="b">
        <v>1</v>
      </c>
      <c r="N708" s="311" t="b">
        <v>1</v>
      </c>
      <c r="O708" s="311" t="b">
        <v>1</v>
      </c>
      <c r="P708" s="313" t="s">
        <v>410</v>
      </c>
      <c r="Q708" s="309" t="str">
        <f t="array" ref="Q708">IFERROR(INDEX('印量調查區'!G:G, MATCH(A708, '印量調查區'!A:A, 0)), "")</f>
        <v/>
      </c>
      <c r="R708" s="314" t="s">
        <v>5903</v>
      </c>
      <c r="S708" s="302"/>
      <c r="T708" s="302"/>
      <c r="U708" s="302"/>
      <c r="V708" s="314" t="s">
        <v>5905</v>
      </c>
      <c r="W708" s="302"/>
      <c r="X708" s="302"/>
      <c r="Y708" s="314" t="s">
        <v>5910</v>
      </c>
      <c r="Z708" s="314" t="s">
        <v>5911</v>
      </c>
      <c r="AA708" s="302"/>
      <c r="AB708" s="302"/>
      <c r="AC708" s="314" t="s">
        <v>10241</v>
      </c>
      <c r="AD708" s="314" t="s">
        <v>10242</v>
      </c>
      <c r="AE708" s="302"/>
      <c r="AF708" s="302"/>
      <c r="AG708" s="302"/>
      <c r="AH708" s="302"/>
      <c r="AI708" s="302"/>
      <c r="AJ708" s="302"/>
      <c r="AK708" s="314" t="s">
        <v>10243</v>
      </c>
      <c r="AL708" s="302"/>
      <c r="AM708" s="314" t="s">
        <v>10245</v>
      </c>
      <c r="AN708" s="314" t="s">
        <v>10247</v>
      </c>
      <c r="AO708" s="302"/>
      <c r="AP708" s="302"/>
      <c r="AQ708" s="302" t="str">
        <f>IFERROR(__xludf.DUMMYFUNCTION("IF(IFERROR(VLOOKUP(A708, IMPORTRANGE(""https://docs.google.com/spreadsheets/d/1eazy315Oas8TkAoTsdzUl6gNf3VsnwZeSo-bRfkZzOs"", ""工作表1!A:B""), 2, FALSE), """") &lt;&gt; """", ""有縮圖"", ""無縮圖"")"),"無縮圖")</f>
        <v>無縮圖</v>
      </c>
      <c r="AR708" s="302"/>
    </row>
    <row r="709" hidden="1">
      <c r="A709" s="301" t="s">
        <v>1638</v>
      </c>
      <c r="B709" s="302"/>
      <c r="C709" s="303" t="s">
        <v>2271</v>
      </c>
      <c r="D709" s="303" t="s">
        <v>10248</v>
      </c>
      <c r="E709" s="303" t="s">
        <v>2301</v>
      </c>
      <c r="F709" s="305" t="s">
        <v>144</v>
      </c>
      <c r="G709" s="110" t="s">
        <v>10250</v>
      </c>
      <c r="H709" s="305" t="s">
        <v>34</v>
      </c>
      <c r="I709" s="305" t="s">
        <v>108</v>
      </c>
      <c r="J709" s="301" t="s">
        <v>10251</v>
      </c>
      <c r="K709" s="309"/>
      <c r="L709" s="310" t="b">
        <v>1</v>
      </c>
      <c r="M709" s="311" t="b">
        <v>1</v>
      </c>
      <c r="N709" s="316" t="b">
        <v>0</v>
      </c>
      <c r="O709" s="311" t="b">
        <v>1</v>
      </c>
      <c r="P709" s="302"/>
      <c r="Q709" s="309" t="str">
        <f t="array" ref="Q709">IFERROR(INDEX('印量調查區'!G:G, MATCH(A709, '印量調查區'!A:A, 0)), "")</f>
        <v/>
      </c>
      <c r="R709" s="313" t="s">
        <v>8753</v>
      </c>
      <c r="S709" s="302"/>
      <c r="T709" s="302"/>
      <c r="U709" s="302"/>
      <c r="V709" s="313" t="s">
        <v>8755</v>
      </c>
      <c r="W709" s="302"/>
      <c r="X709" s="302"/>
      <c r="Y709" s="302"/>
      <c r="Z709" s="302"/>
      <c r="AA709" s="302"/>
      <c r="AB709" s="302"/>
      <c r="AC709" s="302"/>
      <c r="AD709" s="302"/>
      <c r="AE709" s="302"/>
      <c r="AF709" s="302"/>
      <c r="AG709" s="302"/>
      <c r="AH709" s="302"/>
      <c r="AI709" s="302"/>
      <c r="AJ709" s="302"/>
      <c r="AK709" s="302"/>
      <c r="AL709" s="302"/>
      <c r="AM709" s="302"/>
      <c r="AN709" s="314" t="s">
        <v>10252</v>
      </c>
      <c r="AO709" s="302"/>
      <c r="AP709" s="302"/>
      <c r="AQ709" s="302" t="str">
        <f>IFERROR(__xludf.DUMMYFUNCTION("IF(IFERROR(VLOOKUP(A709, IMPORTRANGE(""https://docs.google.com/spreadsheets/d/1eazy315Oas8TkAoTsdzUl6gNf3VsnwZeSo-bRfkZzOs"", ""工作表1!A:B""), 2, FALSE), """") &lt;&gt; """", ""有縮圖"", ""無縮圖"")"),"無縮圖")</f>
        <v>無縮圖</v>
      </c>
      <c r="AR709" s="302"/>
    </row>
    <row r="710" hidden="1">
      <c r="A710" s="301" t="s">
        <v>10254</v>
      </c>
      <c r="B710" s="302"/>
      <c r="C710" s="304"/>
      <c r="D710" s="303" t="s">
        <v>9040</v>
      </c>
      <c r="E710" s="303" t="s">
        <v>9040</v>
      </c>
      <c r="F710" s="305" t="s">
        <v>3240</v>
      </c>
      <c r="G710" s="110" t="s">
        <v>10255</v>
      </c>
      <c r="H710" s="305" t="s">
        <v>34</v>
      </c>
      <c r="I710" s="305" t="s">
        <v>108</v>
      </c>
      <c r="J710" s="301" t="s">
        <v>10256</v>
      </c>
      <c r="K710" s="309"/>
      <c r="L710" s="310" t="b">
        <v>1</v>
      </c>
      <c r="M710" s="311" t="b">
        <v>1</v>
      </c>
      <c r="N710" s="311" t="b">
        <v>1</v>
      </c>
      <c r="O710" s="311" t="b">
        <v>1</v>
      </c>
      <c r="P710" s="302"/>
      <c r="Q710" s="309" t="str">
        <f t="array" ref="Q710">IFERROR(INDEX('印量調查區'!G:G, MATCH(A710, '印量調查區'!A:A, 0)), "")</f>
        <v/>
      </c>
      <c r="R710" s="313" t="s">
        <v>10257</v>
      </c>
      <c r="S710" s="302"/>
      <c r="T710" s="302"/>
      <c r="U710" s="302"/>
      <c r="V710" s="313" t="s">
        <v>10258</v>
      </c>
      <c r="W710" s="302"/>
      <c r="X710" s="313" t="s">
        <v>10259</v>
      </c>
      <c r="Y710" s="313" t="s">
        <v>10260</v>
      </c>
      <c r="Z710" s="302"/>
      <c r="AA710" s="302"/>
      <c r="AB710" s="302"/>
      <c r="AC710" s="302"/>
      <c r="AD710" s="313" t="s">
        <v>10261</v>
      </c>
      <c r="AE710" s="302"/>
      <c r="AF710" s="302"/>
      <c r="AG710" s="302"/>
      <c r="AH710" s="302"/>
      <c r="AI710" s="302"/>
      <c r="AJ710" s="302"/>
      <c r="AK710" s="313" t="s">
        <v>10262</v>
      </c>
      <c r="AL710" s="302"/>
      <c r="AM710" s="314" t="s">
        <v>10263</v>
      </c>
      <c r="AN710" s="314" t="s">
        <v>10265</v>
      </c>
      <c r="AO710" s="302"/>
      <c r="AP710" s="302"/>
      <c r="AQ710" s="302" t="str">
        <f>IFERROR(__xludf.DUMMYFUNCTION("IF(IFERROR(VLOOKUP(A710, IMPORTRANGE(""https://docs.google.com/spreadsheets/d/1eazy315Oas8TkAoTsdzUl6gNf3VsnwZeSo-bRfkZzOs"", ""工作表1!A:B""), 2, FALSE), """") &lt;&gt; """", ""有縮圖"", ""無縮圖"")"),"無縮圖")</f>
        <v>無縮圖</v>
      </c>
      <c r="AR710" s="302"/>
    </row>
    <row r="711" hidden="1">
      <c r="A711" s="301" t="s">
        <v>1350</v>
      </c>
      <c r="B711" s="302"/>
      <c r="C711" s="303" t="s">
        <v>3160</v>
      </c>
      <c r="D711" s="303" t="s">
        <v>3160</v>
      </c>
      <c r="E711" s="304"/>
      <c r="F711" s="305" t="s">
        <v>144</v>
      </c>
      <c r="G711" s="317" t="s">
        <v>10267</v>
      </c>
      <c r="H711" s="305" t="s">
        <v>34</v>
      </c>
      <c r="I711" s="305" t="s">
        <v>108</v>
      </c>
      <c r="J711" s="301" t="s">
        <v>10269</v>
      </c>
      <c r="K711" s="309"/>
      <c r="L711" s="310" t="b">
        <v>1</v>
      </c>
      <c r="M711" s="311" t="b">
        <v>1</v>
      </c>
      <c r="N711" s="311" t="b">
        <v>1</v>
      </c>
      <c r="O711" s="311" t="b">
        <v>1</v>
      </c>
      <c r="P711" s="302"/>
      <c r="Q711" s="309" t="str">
        <f t="array" ref="Q711">IFERROR(INDEX('印量調查區'!G:G, MATCH(A711, '印量調查區'!A:A, 0)), "")</f>
        <v/>
      </c>
      <c r="R711" s="313" t="s">
        <v>5554</v>
      </c>
      <c r="S711" s="302"/>
      <c r="T711" s="302"/>
      <c r="U711" s="302"/>
      <c r="V711" s="313" t="s">
        <v>5556</v>
      </c>
      <c r="W711" s="302"/>
      <c r="X711" s="313" t="s">
        <v>5558</v>
      </c>
      <c r="Y711" s="313" t="s">
        <v>5559</v>
      </c>
      <c r="Z711" s="302"/>
      <c r="AA711" s="302"/>
      <c r="AB711" s="302"/>
      <c r="AC711" s="302"/>
      <c r="AD711" s="302"/>
      <c r="AE711" s="302"/>
      <c r="AF711" s="302"/>
      <c r="AG711" s="302"/>
      <c r="AH711" s="302"/>
      <c r="AI711" s="302"/>
      <c r="AJ711" s="302"/>
      <c r="AK711" s="302"/>
      <c r="AL711" s="302"/>
      <c r="AM711" s="314" t="s">
        <v>10272</v>
      </c>
      <c r="AN711" s="314" t="s">
        <v>10275</v>
      </c>
      <c r="AO711" s="302"/>
      <c r="AP711" s="302"/>
      <c r="AQ711" s="302" t="str">
        <f>IFERROR(__xludf.DUMMYFUNCTION("IF(IFERROR(VLOOKUP(A711, IMPORTRANGE(""https://docs.google.com/spreadsheets/d/1eazy315Oas8TkAoTsdzUl6gNf3VsnwZeSo-bRfkZzOs"", ""工作表1!A:B""), 2, FALSE), """") &lt;&gt; """", ""有縮圖"", ""無縮圖"")"),"有縮圖")</f>
        <v>有縮圖</v>
      </c>
      <c r="AR711" s="302"/>
    </row>
    <row r="712" hidden="1">
      <c r="A712" s="301" t="s">
        <v>10277</v>
      </c>
      <c r="B712" s="302"/>
      <c r="C712" s="303" t="s">
        <v>3067</v>
      </c>
      <c r="D712" s="303" t="s">
        <v>3067</v>
      </c>
      <c r="E712" s="304"/>
      <c r="F712" s="305" t="s">
        <v>144</v>
      </c>
      <c r="G712" s="110" t="s">
        <v>10278</v>
      </c>
      <c r="H712" s="305" t="s">
        <v>34</v>
      </c>
      <c r="I712" s="305" t="s">
        <v>108</v>
      </c>
      <c r="J712" s="301" t="s">
        <v>10279</v>
      </c>
      <c r="K712" s="309"/>
      <c r="L712" s="310" t="b">
        <v>1</v>
      </c>
      <c r="M712" s="311" t="b">
        <v>1</v>
      </c>
      <c r="N712" s="316" t="b">
        <v>0</v>
      </c>
      <c r="O712" s="311" t="b">
        <v>1</v>
      </c>
      <c r="P712" s="302"/>
      <c r="Q712" s="309" t="str">
        <f t="array" ref="Q712">IFERROR(INDEX('印量調查區'!G:G, MATCH(A712, '印量調查區'!A:A, 0)), "")</f>
        <v/>
      </c>
      <c r="R712" s="313" t="s">
        <v>10280</v>
      </c>
      <c r="S712" s="302"/>
      <c r="T712" s="302"/>
      <c r="U712" s="302"/>
      <c r="V712" s="313" t="s">
        <v>10281</v>
      </c>
      <c r="W712" s="302"/>
      <c r="X712" s="302"/>
      <c r="Y712" s="302"/>
      <c r="Z712" s="302"/>
      <c r="AA712" s="302"/>
      <c r="AB712" s="302"/>
      <c r="AC712" s="302"/>
      <c r="AD712" s="302"/>
      <c r="AE712" s="302"/>
      <c r="AF712" s="302"/>
      <c r="AG712" s="302"/>
      <c r="AH712" s="302"/>
      <c r="AI712" s="302"/>
      <c r="AJ712" s="302"/>
      <c r="AK712" s="302"/>
      <c r="AL712" s="302"/>
      <c r="AM712" s="302"/>
      <c r="AN712" s="314" t="s">
        <v>10282</v>
      </c>
      <c r="AO712" s="302"/>
      <c r="AP712" s="302"/>
      <c r="AQ712" s="302" t="str">
        <f>IFERROR(__xludf.DUMMYFUNCTION("IF(IFERROR(VLOOKUP(A712, IMPORTRANGE(""https://docs.google.com/spreadsheets/d/1eazy315Oas8TkAoTsdzUl6gNf3VsnwZeSo-bRfkZzOs"", ""工作表1!A:B""), 2, FALSE), """") &lt;&gt; """", ""有縮圖"", ""無縮圖"")"),"無縮圖")</f>
        <v>無縮圖</v>
      </c>
      <c r="AR712" s="302"/>
    </row>
    <row r="713" hidden="1">
      <c r="A713" s="301" t="s">
        <v>1972</v>
      </c>
      <c r="B713" s="301" t="s">
        <v>10283</v>
      </c>
      <c r="C713" s="303" t="s">
        <v>1656</v>
      </c>
      <c r="D713" s="303" t="s">
        <v>3166</v>
      </c>
      <c r="E713" s="304"/>
      <c r="F713" s="305" t="s">
        <v>144</v>
      </c>
      <c r="G713" s="110" t="s">
        <v>10284</v>
      </c>
      <c r="H713" s="305" t="s">
        <v>34</v>
      </c>
      <c r="I713" s="305" t="s">
        <v>108</v>
      </c>
      <c r="J713" s="301" t="s">
        <v>10285</v>
      </c>
      <c r="K713" s="309"/>
      <c r="L713" s="310" t="b">
        <v>1</v>
      </c>
      <c r="M713" s="311" t="b">
        <v>1</v>
      </c>
      <c r="N713" s="311" t="b">
        <v>0</v>
      </c>
      <c r="O713" s="311" t="b">
        <v>1</v>
      </c>
      <c r="P713" s="302"/>
      <c r="Q713" s="309" t="str">
        <f t="array" ref="Q713">IFERROR(INDEX('印量調查區'!G:G, MATCH(A713, '印量調查區'!A:A, 0)), "")</f>
        <v/>
      </c>
      <c r="R713" s="313" t="s">
        <v>10287</v>
      </c>
      <c r="S713" s="302"/>
      <c r="T713" s="302"/>
      <c r="U713" s="302"/>
      <c r="V713" s="313" t="s">
        <v>10289</v>
      </c>
      <c r="W713" s="302"/>
      <c r="X713" s="302"/>
      <c r="Y713" s="302"/>
      <c r="Z713" s="313" t="s">
        <v>10290</v>
      </c>
      <c r="AA713" s="302"/>
      <c r="AB713" s="302"/>
      <c r="AC713" s="302"/>
      <c r="AD713" s="313" t="s">
        <v>10291</v>
      </c>
      <c r="AE713" s="302"/>
      <c r="AF713" s="302"/>
      <c r="AG713" s="302"/>
      <c r="AH713" s="302"/>
      <c r="AI713" s="302"/>
      <c r="AJ713" s="302"/>
      <c r="AK713" s="313" t="s">
        <v>10292</v>
      </c>
      <c r="AL713" s="302"/>
      <c r="AM713" s="314" t="s">
        <v>10293</v>
      </c>
      <c r="AN713" s="314" t="s">
        <v>10294</v>
      </c>
      <c r="AO713" s="302"/>
      <c r="AP713" s="302"/>
      <c r="AQ713" s="302" t="str">
        <f>IFERROR(__xludf.DUMMYFUNCTION("IF(IFERROR(VLOOKUP(A713, IMPORTRANGE(""https://docs.google.com/spreadsheets/d/1eazy315Oas8TkAoTsdzUl6gNf3VsnwZeSo-bRfkZzOs"", ""工作表1!A:B""), 2, FALSE), """") &lt;&gt; """", ""有縮圖"", ""無縮圖"")"),"無縮圖")</f>
        <v>無縮圖</v>
      </c>
      <c r="AR713" s="302"/>
    </row>
    <row r="714" hidden="1">
      <c r="A714" s="301" t="s">
        <v>10295</v>
      </c>
      <c r="B714" s="301" t="s">
        <v>10296</v>
      </c>
      <c r="C714" s="303" t="s">
        <v>10297</v>
      </c>
      <c r="D714" s="304"/>
      <c r="E714" s="303" t="s">
        <v>2163</v>
      </c>
      <c r="F714" s="305" t="s">
        <v>144</v>
      </c>
      <c r="G714" s="317" t="s">
        <v>10298</v>
      </c>
      <c r="H714" s="305" t="s">
        <v>34</v>
      </c>
      <c r="I714" s="305" t="s">
        <v>108</v>
      </c>
      <c r="J714" s="301" t="s">
        <v>10299</v>
      </c>
      <c r="K714" s="309"/>
      <c r="L714" s="310" t="b">
        <v>1</v>
      </c>
      <c r="M714" s="311" t="b">
        <v>1</v>
      </c>
      <c r="N714" s="311" t="b">
        <v>0</v>
      </c>
      <c r="O714" s="311" t="b">
        <v>1</v>
      </c>
      <c r="P714" s="302"/>
      <c r="Q714" s="309" t="str">
        <f t="array" ref="Q714">IFERROR(INDEX('印量調查區'!G:G, MATCH(A714, '印量調查區'!A:A, 0)), "")</f>
        <v/>
      </c>
      <c r="R714" s="314" t="s">
        <v>10300</v>
      </c>
      <c r="S714" s="302"/>
      <c r="T714" s="314" t="s">
        <v>10301</v>
      </c>
      <c r="U714" s="302"/>
      <c r="V714" s="314" t="s">
        <v>10302</v>
      </c>
      <c r="W714" s="302"/>
      <c r="X714" s="302"/>
      <c r="Y714" s="314" t="s">
        <v>10304</v>
      </c>
      <c r="Z714" s="302"/>
      <c r="AA714" s="302"/>
      <c r="AB714" s="302"/>
      <c r="AC714" s="314" t="s">
        <v>10306</v>
      </c>
      <c r="AD714" s="314" t="s">
        <v>10307</v>
      </c>
      <c r="AE714" s="302"/>
      <c r="AF714" s="314" t="s">
        <v>10309</v>
      </c>
      <c r="AG714" s="302"/>
      <c r="AH714" s="302"/>
      <c r="AI714" s="302"/>
      <c r="AJ714" s="302"/>
      <c r="AK714" s="314" t="s">
        <v>10311</v>
      </c>
      <c r="AL714" s="302"/>
      <c r="AM714" s="314" t="s">
        <v>10312</v>
      </c>
      <c r="AN714" s="314" t="s">
        <v>10313</v>
      </c>
      <c r="AO714" s="314" t="s">
        <v>10314</v>
      </c>
      <c r="AP714" s="302"/>
      <c r="AQ714" s="302" t="str">
        <f>IFERROR(__xludf.DUMMYFUNCTION("IF(IFERROR(VLOOKUP(A714, IMPORTRANGE(""https://docs.google.com/spreadsheets/d/1eazy315Oas8TkAoTsdzUl6gNf3VsnwZeSo-bRfkZzOs"", ""工作表1!A:B""), 2, FALSE), """") &lt;&gt; """", ""有縮圖"", ""無縮圖"")"),"無縮圖")</f>
        <v>無縮圖</v>
      </c>
      <c r="AR714" s="302"/>
    </row>
    <row r="715">
      <c r="A715" s="301" t="s">
        <v>10315</v>
      </c>
      <c r="B715" s="301" t="s">
        <v>10316</v>
      </c>
      <c r="C715" s="304"/>
      <c r="D715" s="304"/>
      <c r="E715" s="303" t="s">
        <v>3818</v>
      </c>
      <c r="F715" s="305" t="s">
        <v>144</v>
      </c>
      <c r="G715" s="110" t="s">
        <v>10318</v>
      </c>
      <c r="H715" s="305" t="s">
        <v>35</v>
      </c>
      <c r="I715" s="305" t="s">
        <v>108</v>
      </c>
      <c r="J715" s="301" t="s">
        <v>10319</v>
      </c>
      <c r="K715" s="309"/>
      <c r="L715" s="310" t="b">
        <v>1</v>
      </c>
      <c r="M715" s="311" t="b">
        <v>1</v>
      </c>
      <c r="N715" s="316" t="b">
        <v>1</v>
      </c>
      <c r="O715" s="311" t="b">
        <v>1</v>
      </c>
      <c r="P715" s="302"/>
      <c r="Q715" s="309" t="str">
        <f t="array" ref="Q715">IFERROR(INDEX('印量調查區'!G:G, MATCH(A715, '印量調查區'!A:A, 0)), "")</f>
        <v/>
      </c>
      <c r="R715" s="302"/>
      <c r="S715" s="302"/>
      <c r="T715" s="302"/>
      <c r="U715" s="302"/>
      <c r="V715" s="314" t="s">
        <v>10320</v>
      </c>
      <c r="W715" s="302"/>
      <c r="X715" s="313" t="s">
        <v>10321</v>
      </c>
      <c r="Y715" s="302"/>
      <c r="Z715" s="302"/>
      <c r="AA715" s="302"/>
      <c r="AB715" s="302"/>
      <c r="AC715" s="302"/>
      <c r="AD715" s="302"/>
      <c r="AE715" s="302"/>
      <c r="AF715" s="302"/>
      <c r="AG715" s="302"/>
      <c r="AH715" s="302"/>
      <c r="AI715" s="302"/>
      <c r="AJ715" s="302"/>
      <c r="AK715" s="302"/>
      <c r="AL715" s="302"/>
      <c r="AM715" s="302"/>
      <c r="AN715" s="314" t="s">
        <v>10322</v>
      </c>
      <c r="AO715" s="302"/>
      <c r="AP715" s="302"/>
      <c r="AQ715" s="302" t="str">
        <f>IFERROR(__xludf.DUMMYFUNCTION("IF(IFERROR(VLOOKUP(A715, IMPORTRANGE(""https://docs.google.com/spreadsheets/d/1eazy315Oas8TkAoTsdzUl6gNf3VsnwZeSo-bRfkZzOs"", ""工作表1!A:B""), 2, FALSE), """") &lt;&gt; """", ""有縮圖"", ""無縮圖"")"),"無縮圖")</f>
        <v>無縮圖</v>
      </c>
      <c r="AR715" s="302"/>
    </row>
    <row r="716" hidden="1">
      <c r="A716" s="301" t="s">
        <v>1034</v>
      </c>
      <c r="B716" s="301" t="s">
        <v>10323</v>
      </c>
      <c r="C716" s="303" t="s">
        <v>2929</v>
      </c>
      <c r="D716" s="303" t="s">
        <v>2929</v>
      </c>
      <c r="E716" s="304"/>
      <c r="F716" s="305" t="s">
        <v>7736</v>
      </c>
      <c r="G716" s="304" t="s">
        <v>10325</v>
      </c>
      <c r="H716" s="302"/>
      <c r="I716" s="305" t="s">
        <v>108</v>
      </c>
      <c r="J716" s="301" t="s">
        <v>10326</v>
      </c>
      <c r="K716" s="309"/>
      <c r="L716" s="310" t="b">
        <v>1</v>
      </c>
      <c r="M716" s="311" t="b">
        <v>1</v>
      </c>
      <c r="N716" s="316" t="b">
        <v>1</v>
      </c>
      <c r="O716" s="311" t="b">
        <v>1</v>
      </c>
      <c r="P716" s="302"/>
      <c r="Q716" s="309" t="str">
        <f t="array" ref="Q716">IFERROR(INDEX('印量調查區'!G:G, MATCH(A716, '印量調查區'!A:A, 0)), "")</f>
        <v/>
      </c>
      <c r="R716" s="302"/>
      <c r="S716" s="302"/>
      <c r="T716" s="302"/>
      <c r="U716" s="302"/>
      <c r="V716" s="313" t="s">
        <v>10327</v>
      </c>
      <c r="W716" s="302"/>
      <c r="X716" s="313" t="s">
        <v>10328</v>
      </c>
      <c r="Y716" s="313" t="s">
        <v>10329</v>
      </c>
      <c r="Z716" s="313" t="s">
        <v>10330</v>
      </c>
      <c r="AA716" s="302"/>
      <c r="AB716" s="302"/>
      <c r="AC716" s="302"/>
      <c r="AD716" s="302"/>
      <c r="AE716" s="313" t="s">
        <v>10331</v>
      </c>
      <c r="AF716" s="302"/>
      <c r="AG716" s="302"/>
      <c r="AH716" s="302"/>
      <c r="AI716" s="302"/>
      <c r="AJ716" s="302"/>
      <c r="AK716" s="302"/>
      <c r="AL716" s="313" t="s">
        <v>10332</v>
      </c>
      <c r="AM716" s="302"/>
      <c r="AN716" s="314" t="s">
        <v>10333</v>
      </c>
      <c r="AO716" s="302"/>
      <c r="AP716" s="302"/>
      <c r="AQ716" s="302" t="str">
        <f>IFERROR(__xludf.DUMMYFUNCTION("IF(IFERROR(VLOOKUP(A716, IMPORTRANGE(""https://docs.google.com/spreadsheets/d/1eazy315Oas8TkAoTsdzUl6gNf3VsnwZeSo-bRfkZzOs"", ""工作表1!A:B""), 2, FALSE), """") &lt;&gt; """", ""有縮圖"", ""無縮圖"")"),"無縮圖")</f>
        <v>無縮圖</v>
      </c>
      <c r="AR716" s="302"/>
    </row>
    <row r="717" hidden="1">
      <c r="A717" s="301" t="s">
        <v>893</v>
      </c>
      <c r="B717" s="301" t="s">
        <v>10334</v>
      </c>
      <c r="C717" s="304"/>
      <c r="D717" s="303" t="s">
        <v>2264</v>
      </c>
      <c r="E717" s="303" t="s">
        <v>911</v>
      </c>
      <c r="F717" s="305" t="s">
        <v>10335</v>
      </c>
      <c r="G717" s="110" t="s">
        <v>10337</v>
      </c>
      <c r="H717" s="305" t="s">
        <v>3649</v>
      </c>
      <c r="I717" s="305" t="s">
        <v>108</v>
      </c>
      <c r="J717" s="301" t="s">
        <v>10338</v>
      </c>
      <c r="K717" s="309"/>
      <c r="L717" s="310" t="b">
        <v>1</v>
      </c>
      <c r="M717" s="311" t="b">
        <v>1</v>
      </c>
      <c r="N717" s="316" t="b">
        <v>0</v>
      </c>
      <c r="O717" s="311" t="b">
        <v>1</v>
      </c>
      <c r="P717" s="302"/>
      <c r="Q717" s="309" t="str">
        <f t="array" ref="Q717">IFERROR(INDEX('印量調查區'!G:G, MATCH(A717, '印量調查區'!A:A, 0)), "")</f>
        <v/>
      </c>
      <c r="R717" s="313" t="s">
        <v>10339</v>
      </c>
      <c r="S717" s="302"/>
      <c r="T717" s="302"/>
      <c r="U717" s="302"/>
      <c r="V717" s="313" t="s">
        <v>3490</v>
      </c>
      <c r="W717" s="302"/>
      <c r="X717" s="313" t="s">
        <v>10340</v>
      </c>
      <c r="Y717" s="302"/>
      <c r="Z717" s="302"/>
      <c r="AA717" s="302"/>
      <c r="AB717" s="302"/>
      <c r="AC717" s="302"/>
      <c r="AD717" s="302"/>
      <c r="AE717" s="313" t="s">
        <v>3494</v>
      </c>
      <c r="AF717" s="302"/>
      <c r="AG717" s="302"/>
      <c r="AH717" s="313" t="s">
        <v>10341</v>
      </c>
      <c r="AI717" s="302"/>
      <c r="AJ717" s="302"/>
      <c r="AK717" s="302"/>
      <c r="AL717" s="302"/>
      <c r="AM717" s="302"/>
      <c r="AN717" s="314" t="s">
        <v>10342</v>
      </c>
      <c r="AO717" s="302"/>
      <c r="AP717" s="302"/>
      <c r="AQ717" s="302" t="str">
        <f>IFERROR(__xludf.DUMMYFUNCTION("IF(IFERROR(VLOOKUP(A717, IMPORTRANGE(""https://docs.google.com/spreadsheets/d/1eazy315Oas8TkAoTsdzUl6gNf3VsnwZeSo-bRfkZzOs"", ""工作表1!A:B""), 2, FALSE), """") &lt;&gt; """", ""有縮圖"", ""無縮圖"")"),"有縮圖")</f>
        <v>有縮圖</v>
      </c>
      <c r="AR717" s="302"/>
    </row>
    <row r="718" hidden="1">
      <c r="A718" s="301" t="s">
        <v>62</v>
      </c>
      <c r="B718" s="393" t="s">
        <v>8304</v>
      </c>
      <c r="C718" s="303" t="s">
        <v>10344</v>
      </c>
      <c r="D718" s="303" t="s">
        <v>10344</v>
      </c>
      <c r="E718" s="304"/>
      <c r="F718" s="393" t="s">
        <v>144</v>
      </c>
      <c r="G718" s="317" t="s">
        <v>10345</v>
      </c>
      <c r="H718" s="305" t="s">
        <v>5012</v>
      </c>
      <c r="I718" s="305" t="s">
        <v>3325</v>
      </c>
      <c r="J718" s="301" t="s">
        <v>10346</v>
      </c>
      <c r="K718" s="309"/>
      <c r="L718" s="310" t="b">
        <v>1</v>
      </c>
      <c r="M718" s="311" t="b">
        <v>0</v>
      </c>
      <c r="N718" s="311" t="b">
        <v>0</v>
      </c>
      <c r="O718" s="311" t="b">
        <v>0</v>
      </c>
      <c r="P718" s="304" t="s">
        <v>410</v>
      </c>
      <c r="Q718" s="309" t="str">
        <f t="array" ref="Q718">IFERROR(INDEX('印量調查區'!G:G, MATCH(A718, '印量調查區'!A:A, 0)), "")</f>
        <v/>
      </c>
      <c r="R718" s="314" t="s">
        <v>10347</v>
      </c>
      <c r="S718" s="302"/>
      <c r="T718" s="302"/>
      <c r="U718" s="302"/>
      <c r="V718" s="314" t="s">
        <v>8314</v>
      </c>
      <c r="W718" s="302"/>
      <c r="X718" s="324" t="s">
        <v>10348</v>
      </c>
      <c r="Y718" s="302"/>
      <c r="Z718" s="324" t="s">
        <v>10349</v>
      </c>
      <c r="AA718" s="302"/>
      <c r="AB718" s="302"/>
      <c r="AC718" s="302"/>
      <c r="AD718" s="302"/>
      <c r="AE718" s="302"/>
      <c r="AF718" s="302"/>
      <c r="AG718" s="302"/>
      <c r="AH718" s="302"/>
      <c r="AI718" s="324" t="s">
        <v>10350</v>
      </c>
      <c r="AJ718" s="324" t="s">
        <v>10351</v>
      </c>
      <c r="AK718" s="324" t="s">
        <v>10353</v>
      </c>
      <c r="AL718" s="302"/>
      <c r="AM718" s="314" t="s">
        <v>10354</v>
      </c>
      <c r="AN718" s="314" t="s">
        <v>10355</v>
      </c>
      <c r="AO718" s="314" t="s">
        <v>10356</v>
      </c>
      <c r="AP718" s="302"/>
      <c r="AQ718" s="302" t="str">
        <f>IFERROR(__xludf.DUMMYFUNCTION("IF(IFERROR(VLOOKUP(A718, IMPORTRANGE(""https://docs.google.com/spreadsheets/d/1eazy315Oas8TkAoTsdzUl6gNf3VsnwZeSo-bRfkZzOs"", ""工作表1!A:B""), 2, FALSE), """") &lt;&gt; """", ""有縮圖"", ""無縮圖"")"),"有縮圖")</f>
        <v>有縮圖</v>
      </c>
      <c r="AR718" s="302"/>
    </row>
    <row r="719" hidden="1">
      <c r="A719" s="301" t="s">
        <v>10359</v>
      </c>
      <c r="B719" s="304" t="s">
        <v>8304</v>
      </c>
      <c r="C719" s="303" t="s">
        <v>2129</v>
      </c>
      <c r="D719" s="303" t="s">
        <v>2129</v>
      </c>
      <c r="E719" s="304"/>
      <c r="F719" s="305" t="s">
        <v>144</v>
      </c>
      <c r="G719" s="317" t="s">
        <v>10345</v>
      </c>
      <c r="H719" s="305" t="s">
        <v>5012</v>
      </c>
      <c r="I719" s="305" t="s">
        <v>3325</v>
      </c>
      <c r="J719" s="301" t="s">
        <v>10346</v>
      </c>
      <c r="K719" s="309"/>
      <c r="L719" s="310" t="b">
        <v>1</v>
      </c>
      <c r="M719" s="311" t="b">
        <v>1</v>
      </c>
      <c r="N719" s="311" t="b">
        <v>0</v>
      </c>
      <c r="O719" s="311" t="b">
        <v>1</v>
      </c>
      <c r="P719" s="313" t="s">
        <v>410</v>
      </c>
      <c r="Q719" s="309" t="str">
        <f t="array" ref="Q719">IFERROR(INDEX('印量調查區'!G:G, MATCH(A719, '印量調查區'!A:A, 0)), "")</f>
        <v/>
      </c>
      <c r="R719" s="314" t="s">
        <v>10360</v>
      </c>
      <c r="S719" s="302"/>
      <c r="T719" s="302"/>
      <c r="U719" s="302"/>
      <c r="V719" s="314" t="s">
        <v>10361</v>
      </c>
      <c r="W719" s="302"/>
      <c r="X719" s="302"/>
      <c r="Y719" s="314" t="s">
        <v>10362</v>
      </c>
      <c r="Z719" s="302"/>
      <c r="AA719" s="302"/>
      <c r="AB719" s="302"/>
      <c r="AC719" s="302"/>
      <c r="AD719" s="314" t="s">
        <v>8321</v>
      </c>
      <c r="AE719" s="302"/>
      <c r="AF719" s="302"/>
      <c r="AG719" s="302"/>
      <c r="AH719" s="314" t="s">
        <v>10363</v>
      </c>
      <c r="AI719" s="302"/>
      <c r="AJ719" s="302"/>
      <c r="AK719" s="314" t="s">
        <v>10364</v>
      </c>
      <c r="AL719" s="302"/>
      <c r="AM719" s="314" t="s">
        <v>10354</v>
      </c>
      <c r="AN719" s="314" t="s">
        <v>10365</v>
      </c>
      <c r="AO719" s="314" t="s">
        <v>10365</v>
      </c>
      <c r="AP719" s="302"/>
      <c r="AQ719" s="302" t="str">
        <f>IFERROR(__xludf.DUMMYFUNCTION("IF(IFERROR(VLOOKUP(A719, IMPORTRANGE(""https://docs.google.com/spreadsheets/d/1eazy315Oas8TkAoTsdzUl6gNf3VsnwZeSo-bRfkZzOs"", ""工作表1!A:B""), 2, FALSE), """") &lt;&gt; """", ""有縮圖"", ""無縮圖"")"),"無縮圖")</f>
        <v>無縮圖</v>
      </c>
      <c r="AR719" s="302"/>
    </row>
    <row r="720" hidden="1">
      <c r="A720" s="301" t="s">
        <v>1486</v>
      </c>
      <c r="B720" s="302"/>
      <c r="C720" s="303" t="s">
        <v>2806</v>
      </c>
      <c r="D720" s="303" t="s">
        <v>3168</v>
      </c>
      <c r="E720" s="304"/>
      <c r="F720" s="305" t="s">
        <v>144</v>
      </c>
      <c r="G720" s="317" t="s">
        <v>10368</v>
      </c>
      <c r="H720" s="305" t="s">
        <v>34</v>
      </c>
      <c r="I720" s="305" t="s">
        <v>108</v>
      </c>
      <c r="J720" s="301" t="s">
        <v>10369</v>
      </c>
      <c r="K720" s="309"/>
      <c r="L720" s="310" t="b">
        <v>1</v>
      </c>
      <c r="M720" s="311" t="b">
        <v>0</v>
      </c>
      <c r="N720" s="316" t="b">
        <v>0</v>
      </c>
      <c r="O720" s="311" t="b">
        <v>0</v>
      </c>
      <c r="P720" s="313" t="s">
        <v>410</v>
      </c>
      <c r="Q720" s="309" t="str">
        <f t="array" ref="Q720">IFERROR(INDEX('印量調查區'!G:G, MATCH(A720, '印量調查區'!A:A, 0)), "")</f>
        <v/>
      </c>
      <c r="R720" s="302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  <c r="AC720" s="302"/>
      <c r="AD720" s="302"/>
      <c r="AE720" s="302"/>
      <c r="AF720" s="302"/>
      <c r="AG720" s="302"/>
      <c r="AH720" s="302"/>
      <c r="AI720" s="314" t="s">
        <v>10371</v>
      </c>
      <c r="AJ720" s="302"/>
      <c r="AK720" s="302"/>
      <c r="AL720" s="302"/>
      <c r="AM720" s="302"/>
      <c r="AN720" s="314" t="s">
        <v>10372</v>
      </c>
      <c r="AO720" s="314" t="s">
        <v>10373</v>
      </c>
      <c r="AP720" s="302"/>
      <c r="AQ720" s="302" t="str">
        <f>IFERROR(__xludf.DUMMYFUNCTION("IF(IFERROR(VLOOKUP(A720, IMPORTRANGE(""https://docs.google.com/spreadsheets/d/1eazy315Oas8TkAoTsdzUl6gNf3VsnwZeSo-bRfkZzOs"", ""工作表1!A:B""), 2, FALSE), """") &lt;&gt; """", ""有縮圖"", ""無縮圖"")"),"無縮圖")</f>
        <v>無縮圖</v>
      </c>
      <c r="AR720" s="302"/>
    </row>
    <row r="721" hidden="1">
      <c r="A721" s="394" t="s">
        <v>10374</v>
      </c>
      <c r="B721" s="302"/>
      <c r="C721" s="301" t="s">
        <v>10375</v>
      </c>
      <c r="D721" s="301" t="s">
        <v>10375</v>
      </c>
      <c r="E721" s="302"/>
      <c r="F721" s="305" t="s">
        <v>227</v>
      </c>
      <c r="G721" s="304"/>
      <c r="H721" s="302"/>
      <c r="I721" s="302"/>
      <c r="J721" s="302"/>
      <c r="K721" s="309"/>
      <c r="L721" s="310" t="b">
        <v>1</v>
      </c>
      <c r="M721" s="316" t="b">
        <v>0</v>
      </c>
      <c r="N721" s="316" t="b">
        <v>1</v>
      </c>
      <c r="O721" s="316" t="b">
        <v>0</v>
      </c>
      <c r="P721" s="302"/>
      <c r="Q721" s="309" t="str">
        <f t="array" ref="Q721">IFERROR(INDEX('印量調查區'!G:G, MATCH(A721, '印量調查區'!A:A, 0)), "")</f>
        <v/>
      </c>
      <c r="R721" s="302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  <c r="AC721" s="302"/>
      <c r="AD721" s="313" t="s">
        <v>232</v>
      </c>
      <c r="AE721" s="302"/>
      <c r="AF721" s="302"/>
      <c r="AG721" s="302"/>
      <c r="AH721" s="302"/>
      <c r="AI721" s="302"/>
      <c r="AJ721" s="302"/>
      <c r="AK721" s="302"/>
      <c r="AL721" s="302"/>
      <c r="AM721" s="302"/>
      <c r="AN721" s="302"/>
      <c r="AO721" s="302"/>
      <c r="AP721" s="302"/>
      <c r="AQ721" s="302" t="str">
        <f>IFERROR(__xludf.DUMMYFUNCTION("IF(IFERROR(VLOOKUP(A721, IMPORTRANGE(""https://docs.google.com/spreadsheets/d/1eazy315Oas8TkAoTsdzUl6gNf3VsnwZeSo-bRfkZzOs"", ""工作表1!A:B""), 2, FALSE), """") &lt;&gt; """", ""有縮圖"", ""無縮圖"")"),"無縮圖")</f>
        <v>無縮圖</v>
      </c>
      <c r="AR721" s="302"/>
    </row>
    <row r="722" hidden="1">
      <c r="A722" s="301" t="s">
        <v>10377</v>
      </c>
      <c r="B722" s="302"/>
      <c r="C722" s="303" t="s">
        <v>2372</v>
      </c>
      <c r="D722" s="304"/>
      <c r="E722" s="303" t="s">
        <v>2372</v>
      </c>
      <c r="F722" s="305" t="s">
        <v>227</v>
      </c>
      <c r="G722" s="304"/>
      <c r="H722" s="305" t="s">
        <v>34</v>
      </c>
      <c r="I722" s="305" t="s">
        <v>84</v>
      </c>
      <c r="J722" s="301" t="s">
        <v>10378</v>
      </c>
      <c r="K722" s="309"/>
      <c r="L722" s="310" t="b">
        <v>1</v>
      </c>
      <c r="M722" s="311" t="b">
        <v>0</v>
      </c>
      <c r="N722" s="316" t="b">
        <v>0</v>
      </c>
      <c r="O722" s="311" t="b">
        <v>0</v>
      </c>
      <c r="P722" s="302"/>
      <c r="Q722" s="309" t="str">
        <f t="array" ref="Q722">IFERROR(INDEX('印量調查區'!G:G, MATCH(A722, '印量調查區'!A:A, 0)), "")</f>
        <v/>
      </c>
      <c r="R722" s="313" t="s">
        <v>10380</v>
      </c>
      <c r="S722" s="302"/>
      <c r="T722" s="302"/>
      <c r="U722" s="302"/>
      <c r="V722" s="313" t="s">
        <v>10381</v>
      </c>
      <c r="W722" s="313" t="s">
        <v>10382</v>
      </c>
      <c r="X722" s="302"/>
      <c r="Y722" s="302"/>
      <c r="Z722" s="302"/>
      <c r="AA722" s="302"/>
      <c r="AB722" s="302"/>
      <c r="AC722" s="302"/>
      <c r="AD722" s="313" t="s">
        <v>10383</v>
      </c>
      <c r="AE722" s="313" t="s">
        <v>10384</v>
      </c>
      <c r="AF722" s="302"/>
      <c r="AG722" s="302"/>
      <c r="AH722" s="302"/>
      <c r="AI722" s="302"/>
      <c r="AJ722" s="302"/>
      <c r="AK722" s="302"/>
      <c r="AL722" s="302"/>
      <c r="AM722" s="302"/>
      <c r="AN722" s="314" t="s">
        <v>10385</v>
      </c>
      <c r="AO722" s="302"/>
      <c r="AP722" s="302"/>
      <c r="AQ722" s="302" t="str">
        <f>IFERROR(__xludf.DUMMYFUNCTION("IF(IFERROR(VLOOKUP(A722, IMPORTRANGE(""https://docs.google.com/spreadsheets/d/1eazy315Oas8TkAoTsdzUl6gNf3VsnwZeSo-bRfkZzOs"", ""工作表1!A:B""), 2, FALSE), """") &lt;&gt; """", ""有縮圖"", ""無縮圖"")"),"無縮圖")</f>
        <v>無縮圖</v>
      </c>
      <c r="AR722" s="302"/>
    </row>
    <row r="723" hidden="1">
      <c r="A723" s="301" t="s">
        <v>1198</v>
      </c>
      <c r="B723" s="302"/>
      <c r="C723" s="304"/>
      <c r="D723" s="303" t="s">
        <v>1894</v>
      </c>
      <c r="E723" s="303" t="s">
        <v>1894</v>
      </c>
      <c r="F723" s="305" t="s">
        <v>227</v>
      </c>
      <c r="G723" s="304"/>
      <c r="H723" s="302"/>
      <c r="I723" s="302"/>
      <c r="J723" s="302"/>
      <c r="K723" s="309"/>
      <c r="L723" s="310" t="b">
        <v>1</v>
      </c>
      <c r="M723" s="316" t="b">
        <v>0</v>
      </c>
      <c r="N723" s="316" t="b">
        <v>0</v>
      </c>
      <c r="O723" s="316" t="b">
        <v>0</v>
      </c>
      <c r="P723" s="302"/>
      <c r="Q723" s="309" t="str">
        <f t="array" ref="Q723">IFERROR(INDEX('印量調查區'!G:G, MATCH(A723, '印量調查區'!A:A, 0)), "")</f>
        <v/>
      </c>
      <c r="R723" s="313" t="s">
        <v>3716</v>
      </c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  <c r="AC723" s="302"/>
      <c r="AD723" s="302"/>
      <c r="AE723" s="302"/>
      <c r="AF723" s="302"/>
      <c r="AG723" s="302"/>
      <c r="AH723" s="302"/>
      <c r="AI723" s="302"/>
      <c r="AJ723" s="302"/>
      <c r="AK723" s="302"/>
      <c r="AL723" s="302"/>
      <c r="AM723" s="302"/>
      <c r="AN723" s="302"/>
      <c r="AO723" s="302"/>
      <c r="AP723" s="302"/>
      <c r="AQ723" s="302" t="str">
        <f>IFERROR(__xludf.DUMMYFUNCTION("IF(IFERROR(VLOOKUP(A723, IMPORTRANGE(""https://docs.google.com/spreadsheets/d/1eazy315Oas8TkAoTsdzUl6gNf3VsnwZeSo-bRfkZzOs"", ""工作表1!A:B""), 2, FALSE), """") &lt;&gt; """", ""有縮圖"", ""無縮圖"")"),"無縮圖")</f>
        <v>無縮圖</v>
      </c>
      <c r="AR723" s="302"/>
    </row>
    <row r="724" hidden="1">
      <c r="A724" s="301" t="s">
        <v>1217</v>
      </c>
      <c r="B724" s="302"/>
      <c r="C724" s="304"/>
      <c r="D724" s="304"/>
      <c r="E724" s="303" t="s">
        <v>2490</v>
      </c>
      <c r="F724" s="305" t="s">
        <v>227</v>
      </c>
      <c r="G724" s="304"/>
      <c r="H724" s="302"/>
      <c r="I724" s="302"/>
      <c r="J724" s="302"/>
      <c r="K724" s="309"/>
      <c r="L724" s="310" t="b">
        <v>1</v>
      </c>
      <c r="M724" s="316" t="b">
        <v>1</v>
      </c>
      <c r="N724" s="311" t="b">
        <v>0</v>
      </c>
      <c r="O724" s="316" t="b">
        <v>0</v>
      </c>
      <c r="P724" s="302"/>
      <c r="Q724" s="309" t="str">
        <f t="array" ref="Q724">IFERROR(INDEX('印量調查區'!G:G, MATCH(A724, '印量調查區'!A:A, 0)), "")</f>
        <v/>
      </c>
      <c r="R724" s="313" t="s">
        <v>3984</v>
      </c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  <c r="AC724" s="302"/>
      <c r="AD724" s="302"/>
      <c r="AE724" s="302"/>
      <c r="AF724" s="302"/>
      <c r="AG724" s="302"/>
      <c r="AH724" s="302"/>
      <c r="AI724" s="302"/>
      <c r="AJ724" s="302"/>
      <c r="AK724" s="302"/>
      <c r="AL724" s="302"/>
      <c r="AM724" s="314" t="s">
        <v>10388</v>
      </c>
      <c r="AN724" s="302"/>
      <c r="AO724" s="302"/>
      <c r="AP724" s="302"/>
      <c r="AQ724" s="302" t="str">
        <f>IFERROR(__xludf.DUMMYFUNCTION("IF(IFERROR(VLOOKUP(A724, IMPORTRANGE(""https://docs.google.com/spreadsheets/d/1eazy315Oas8TkAoTsdzUl6gNf3VsnwZeSo-bRfkZzOs"", ""工作表1!A:B""), 2, FALSE), """") &lt;&gt; """", ""有縮圖"", ""無縮圖"")"),"無縮圖")</f>
        <v>無縮圖</v>
      </c>
      <c r="AR724" s="302"/>
    </row>
    <row r="725" hidden="1">
      <c r="A725" s="301" t="s">
        <v>10389</v>
      </c>
      <c r="B725" s="302"/>
      <c r="C725" s="304"/>
      <c r="D725" s="303" t="s">
        <v>1943</v>
      </c>
      <c r="E725" s="303" t="s">
        <v>1943</v>
      </c>
      <c r="F725" s="305" t="s">
        <v>227</v>
      </c>
      <c r="G725" s="304"/>
      <c r="H725" s="302"/>
      <c r="I725" s="302"/>
      <c r="J725" s="302"/>
      <c r="K725" s="309"/>
      <c r="L725" s="310" t="b">
        <v>1</v>
      </c>
      <c r="M725" s="316" t="b">
        <v>0</v>
      </c>
      <c r="N725" s="316" t="b">
        <v>0</v>
      </c>
      <c r="O725" s="316" t="b">
        <v>0</v>
      </c>
      <c r="P725" s="302"/>
      <c r="Q725" s="309" t="str">
        <f t="array" ref="Q725">IFERROR(INDEX('印量調查區'!G:G, MATCH(A725, '印量調查區'!A:A, 0)), "")</f>
        <v/>
      </c>
      <c r="R725" s="313" t="s">
        <v>10390</v>
      </c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  <c r="AC725" s="302"/>
      <c r="AD725" s="302"/>
      <c r="AE725" s="302"/>
      <c r="AF725" s="302"/>
      <c r="AG725" s="302"/>
      <c r="AH725" s="302"/>
      <c r="AI725" s="302"/>
      <c r="AJ725" s="302"/>
      <c r="AK725" s="302"/>
      <c r="AL725" s="302"/>
      <c r="AM725" s="302"/>
      <c r="AN725" s="302"/>
      <c r="AO725" s="302"/>
      <c r="AP725" s="302"/>
      <c r="AQ725" s="302" t="str">
        <f>IFERROR(__xludf.DUMMYFUNCTION("IF(IFERROR(VLOOKUP(A725, IMPORTRANGE(""https://docs.google.com/spreadsheets/d/1eazy315Oas8TkAoTsdzUl6gNf3VsnwZeSo-bRfkZzOs"", ""工作表1!A:B""), 2, FALSE), """") &lt;&gt; """", ""有縮圖"", ""無縮圖"")"),"無縮圖")</f>
        <v>無縮圖</v>
      </c>
      <c r="AR725" s="302"/>
    </row>
    <row r="726" hidden="1">
      <c r="A726" s="301" t="s">
        <v>10391</v>
      </c>
      <c r="B726" s="302"/>
      <c r="C726" s="303" t="s">
        <v>143</v>
      </c>
      <c r="D726" s="304"/>
      <c r="E726" s="304"/>
      <c r="F726" s="305" t="s">
        <v>227</v>
      </c>
      <c r="G726" s="304"/>
      <c r="H726" s="302"/>
      <c r="I726" s="302"/>
      <c r="J726" s="302"/>
      <c r="K726" s="309"/>
      <c r="L726" s="310" t="b">
        <v>1</v>
      </c>
      <c r="M726" s="316" t="b">
        <v>0</v>
      </c>
      <c r="N726" s="316" t="b">
        <v>0</v>
      </c>
      <c r="O726" s="316" t="b">
        <v>0</v>
      </c>
      <c r="P726" s="302"/>
      <c r="Q726" s="309" t="str">
        <f t="array" ref="Q726">IFERROR(INDEX('印量調查區'!G:G, MATCH(A726, '印量調查區'!A:A, 0)), "")</f>
        <v/>
      </c>
      <c r="R726" s="313" t="s">
        <v>10392</v>
      </c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  <c r="AC726" s="302"/>
      <c r="AD726" s="302"/>
      <c r="AE726" s="302"/>
      <c r="AF726" s="302"/>
      <c r="AG726" s="302"/>
      <c r="AH726" s="302"/>
      <c r="AI726" s="302"/>
      <c r="AJ726" s="302"/>
      <c r="AK726" s="302"/>
      <c r="AL726" s="302"/>
      <c r="AM726" s="302"/>
      <c r="AN726" s="302"/>
      <c r="AO726" s="302"/>
      <c r="AP726" s="302"/>
      <c r="AQ726" s="302" t="str">
        <f>IFERROR(__xludf.DUMMYFUNCTION("IF(IFERROR(VLOOKUP(A726, IMPORTRANGE(""https://docs.google.com/spreadsheets/d/1eazy315Oas8TkAoTsdzUl6gNf3VsnwZeSo-bRfkZzOs"", ""工作表1!A:B""), 2, FALSE), """") &lt;&gt; """", ""有縮圖"", ""無縮圖"")"),"無縮圖")</f>
        <v>無縮圖</v>
      </c>
      <c r="AR726" s="302"/>
    </row>
    <row r="727" hidden="1">
      <c r="A727" s="301" t="s">
        <v>1304</v>
      </c>
      <c r="B727" s="302"/>
      <c r="C727" s="303" t="s">
        <v>2371</v>
      </c>
      <c r="D727" s="303" t="s">
        <v>2371</v>
      </c>
      <c r="E727" s="304"/>
      <c r="F727" s="305" t="s">
        <v>227</v>
      </c>
      <c r="G727" s="304"/>
      <c r="H727" s="305" t="s">
        <v>34</v>
      </c>
      <c r="I727" s="305" t="s">
        <v>84</v>
      </c>
      <c r="J727" s="301" t="s">
        <v>10395</v>
      </c>
      <c r="K727" s="309"/>
      <c r="L727" s="310" t="b">
        <v>1</v>
      </c>
      <c r="M727" s="311" t="b">
        <v>0</v>
      </c>
      <c r="N727" s="316" t="b">
        <v>0</v>
      </c>
      <c r="O727" s="316" t="b">
        <v>0</v>
      </c>
      <c r="P727" s="302"/>
      <c r="Q727" s="309" t="str">
        <f t="array" ref="Q727">IFERROR(INDEX('印量調查區'!G:G, MATCH(A727, '印量調查區'!A:A, 0)), "")</f>
        <v/>
      </c>
      <c r="R727" s="313" t="s">
        <v>5049</v>
      </c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  <c r="AC727" s="302"/>
      <c r="AD727" s="313" t="s">
        <v>5052</v>
      </c>
      <c r="AE727" s="302"/>
      <c r="AF727" s="302"/>
      <c r="AG727" s="302"/>
      <c r="AH727" s="302"/>
      <c r="AI727" s="302"/>
      <c r="AJ727" s="302"/>
      <c r="AK727" s="302"/>
      <c r="AL727" s="302"/>
      <c r="AM727" s="302"/>
      <c r="AN727" s="302"/>
      <c r="AO727" s="302"/>
      <c r="AP727" s="302"/>
      <c r="AQ727" s="302" t="str">
        <f>IFERROR(__xludf.DUMMYFUNCTION("IF(IFERROR(VLOOKUP(A727, IMPORTRANGE(""https://docs.google.com/spreadsheets/d/1eazy315Oas8TkAoTsdzUl6gNf3VsnwZeSo-bRfkZzOs"", ""工作表1!A:B""), 2, FALSE), """") &lt;&gt; """", ""有縮圖"", ""無縮圖"")"),"無縮圖")</f>
        <v>無縮圖</v>
      </c>
      <c r="AR727" s="302"/>
    </row>
    <row r="728" hidden="1">
      <c r="A728" s="301" t="s">
        <v>1363</v>
      </c>
      <c r="B728" s="302"/>
      <c r="C728" s="304"/>
      <c r="D728" s="304"/>
      <c r="E728" s="303" t="s">
        <v>1906</v>
      </c>
      <c r="F728" s="305" t="s">
        <v>227</v>
      </c>
      <c r="G728" s="304"/>
      <c r="H728" s="302"/>
      <c r="I728" s="302"/>
      <c r="J728" s="302"/>
      <c r="K728" s="309"/>
      <c r="L728" s="310" t="b">
        <v>1</v>
      </c>
      <c r="M728" s="316" t="b">
        <v>0</v>
      </c>
      <c r="N728" s="316" t="b">
        <v>0</v>
      </c>
      <c r="O728" s="316" t="b">
        <v>0</v>
      </c>
      <c r="P728" s="302"/>
      <c r="Q728" s="309" t="str">
        <f t="array" ref="Q728">IFERROR(INDEX('印量調查區'!G:G, MATCH(A728, '印量調查區'!A:A, 0)), "")</f>
        <v/>
      </c>
      <c r="R728" s="313" t="s">
        <v>5704</v>
      </c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  <c r="AC728" s="302"/>
      <c r="AD728" s="313" t="s">
        <v>5705</v>
      </c>
      <c r="AE728" s="302"/>
      <c r="AF728" s="302"/>
      <c r="AG728" s="302"/>
      <c r="AH728" s="302"/>
      <c r="AI728" s="302"/>
      <c r="AJ728" s="302"/>
      <c r="AK728" s="302"/>
      <c r="AL728" s="302"/>
      <c r="AM728" s="302"/>
      <c r="AN728" s="302"/>
      <c r="AO728" s="302"/>
      <c r="AP728" s="302"/>
      <c r="AQ728" s="302" t="str">
        <f>IFERROR(__xludf.DUMMYFUNCTION("IF(IFERROR(VLOOKUP(A728, IMPORTRANGE(""https://docs.google.com/spreadsheets/d/1eazy315Oas8TkAoTsdzUl6gNf3VsnwZeSo-bRfkZzOs"", ""工作表1!A:B""), 2, FALSE), """") &lt;&gt; """", ""有縮圖"", ""無縮圖"")"),"無縮圖")</f>
        <v>無縮圖</v>
      </c>
      <c r="AR728" s="302"/>
    </row>
    <row r="729" hidden="1">
      <c r="A729" s="301" t="s">
        <v>10399</v>
      </c>
      <c r="B729" s="302"/>
      <c r="C729" s="304"/>
      <c r="D729" s="304"/>
      <c r="E729" s="303" t="s">
        <v>2316</v>
      </c>
      <c r="F729" s="305" t="s">
        <v>227</v>
      </c>
      <c r="G729" s="304"/>
      <c r="H729" s="302"/>
      <c r="I729" s="302"/>
      <c r="J729" s="302"/>
      <c r="K729" s="309"/>
      <c r="L729" s="310" t="b">
        <v>1</v>
      </c>
      <c r="M729" s="316" t="b">
        <v>1</v>
      </c>
      <c r="N729" s="316" t="b">
        <v>1</v>
      </c>
      <c r="O729" s="316" t="b">
        <v>0</v>
      </c>
      <c r="P729" s="302"/>
      <c r="Q729" s="309" t="str">
        <f t="array" ref="Q729">IFERROR(INDEX('印量調查區'!G:G, MATCH(A729, '印量調查區'!A:A, 0)), "")</f>
        <v/>
      </c>
      <c r="R729" s="313" t="s">
        <v>10401</v>
      </c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  <c r="AC729" s="302"/>
      <c r="AD729" s="302"/>
      <c r="AE729" s="302"/>
      <c r="AF729" s="302"/>
      <c r="AG729" s="302"/>
      <c r="AH729" s="302"/>
      <c r="AI729" s="302"/>
      <c r="AJ729" s="302"/>
      <c r="AK729" s="302"/>
      <c r="AL729" s="302"/>
      <c r="AM729" s="302"/>
      <c r="AN729" s="302"/>
      <c r="AO729" s="302"/>
      <c r="AP729" s="302"/>
      <c r="AQ729" s="302" t="str">
        <f>IFERROR(__xludf.DUMMYFUNCTION("IF(IFERROR(VLOOKUP(A729, IMPORTRANGE(""https://docs.google.com/spreadsheets/d/1eazy315Oas8TkAoTsdzUl6gNf3VsnwZeSo-bRfkZzOs"", ""工作表1!A:B""), 2, FALSE), """") &lt;&gt; """", ""有縮圖"", ""無縮圖"")"),"無縮圖")</f>
        <v>無縮圖</v>
      </c>
      <c r="AR729" s="302"/>
    </row>
    <row r="730" hidden="1">
      <c r="A730" s="301" t="s">
        <v>1655</v>
      </c>
      <c r="B730" s="302"/>
      <c r="C730" s="304"/>
      <c r="D730" s="303" t="s">
        <v>1890</v>
      </c>
      <c r="E730" s="303" t="s">
        <v>1890</v>
      </c>
      <c r="F730" s="305" t="s">
        <v>227</v>
      </c>
      <c r="G730" s="304"/>
      <c r="H730" s="302"/>
      <c r="I730" s="302"/>
      <c r="J730" s="302"/>
      <c r="K730" s="309"/>
      <c r="L730" s="310" t="b">
        <v>1</v>
      </c>
      <c r="M730" s="316" t="b">
        <v>1</v>
      </c>
      <c r="N730" s="316" t="b">
        <v>1</v>
      </c>
      <c r="O730" s="316" t="b">
        <v>0</v>
      </c>
      <c r="P730" s="302"/>
      <c r="Q730" s="309" t="str">
        <f t="array" ref="Q730">IFERROR(INDEX('印量調查區'!G:G, MATCH(A730, '印量調查區'!A:A, 0)), "")</f>
        <v/>
      </c>
      <c r="R730" s="313" t="s">
        <v>8906</v>
      </c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  <c r="AC730" s="302"/>
      <c r="AD730" s="313" t="s">
        <v>8910</v>
      </c>
      <c r="AE730" s="302"/>
      <c r="AF730" s="302"/>
      <c r="AG730" s="302"/>
      <c r="AH730" s="302"/>
      <c r="AI730" s="302"/>
      <c r="AJ730" s="302"/>
      <c r="AK730" s="302"/>
      <c r="AL730" s="302"/>
      <c r="AM730" s="302"/>
      <c r="AN730" s="302"/>
      <c r="AO730" s="302"/>
      <c r="AP730" s="302"/>
      <c r="AQ730" s="302" t="str">
        <f>IFERROR(__xludf.DUMMYFUNCTION("IF(IFERROR(VLOOKUP(A730, IMPORTRANGE(""https://docs.google.com/spreadsheets/d/1eazy315Oas8TkAoTsdzUl6gNf3VsnwZeSo-bRfkZzOs"", ""工作表1!A:B""), 2, FALSE), """") &lt;&gt; """", ""有縮圖"", ""無縮圖"")"),"無縮圖")</f>
        <v>無縮圖</v>
      </c>
      <c r="AR730" s="302"/>
    </row>
    <row r="731" hidden="1">
      <c r="A731" s="301" t="s">
        <v>1726</v>
      </c>
      <c r="B731" s="302"/>
      <c r="C731" s="303" t="s">
        <v>10404</v>
      </c>
      <c r="D731" s="303" t="s">
        <v>10404</v>
      </c>
      <c r="E731" s="304"/>
      <c r="F731" s="305" t="s">
        <v>227</v>
      </c>
      <c r="G731" s="304"/>
      <c r="H731" s="302"/>
      <c r="I731" s="302"/>
      <c r="J731" s="302"/>
      <c r="K731" s="309"/>
      <c r="L731" s="310" t="b">
        <v>1</v>
      </c>
      <c r="M731" s="316" t="b">
        <v>0</v>
      </c>
      <c r="N731" s="316" t="b">
        <v>0</v>
      </c>
      <c r="O731" s="316" t="b">
        <v>0</v>
      </c>
      <c r="P731" s="302"/>
      <c r="Q731" s="309" t="str">
        <f t="array" ref="Q731">IFERROR(INDEX('印量調查區'!G:G, MATCH(A731, '印量調查區'!A:A, 0)), "")</f>
        <v/>
      </c>
      <c r="R731" s="313" t="s">
        <v>9485</v>
      </c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  <c r="AC731" s="302"/>
      <c r="AD731" s="302"/>
      <c r="AE731" s="302"/>
      <c r="AF731" s="302"/>
      <c r="AG731" s="302"/>
      <c r="AH731" s="302"/>
      <c r="AI731" s="302"/>
      <c r="AJ731" s="302"/>
      <c r="AK731" s="302"/>
      <c r="AL731" s="302"/>
      <c r="AM731" s="302"/>
      <c r="AN731" s="302"/>
      <c r="AO731" s="302"/>
      <c r="AP731" s="302"/>
      <c r="AQ731" s="302" t="str">
        <f>IFERROR(__xludf.DUMMYFUNCTION("IF(IFERROR(VLOOKUP(A731, IMPORTRANGE(""https://docs.google.com/spreadsheets/d/1eazy315Oas8TkAoTsdzUl6gNf3VsnwZeSo-bRfkZzOs"", ""工作表1!A:B""), 2, FALSE), """") &lt;&gt; """", ""有縮圖"", ""無縮圖"")"),"無縮圖")</f>
        <v>無縮圖</v>
      </c>
      <c r="AR731" s="302"/>
    </row>
    <row r="732" hidden="1">
      <c r="A732" s="301" t="s">
        <v>1913</v>
      </c>
      <c r="B732" s="302"/>
      <c r="C732" s="304"/>
      <c r="D732" s="303" t="s">
        <v>1896</v>
      </c>
      <c r="E732" s="303" t="s">
        <v>1896</v>
      </c>
      <c r="F732" s="305" t="s">
        <v>227</v>
      </c>
      <c r="G732" s="304"/>
      <c r="H732" s="302"/>
      <c r="I732" s="305" t="s">
        <v>84</v>
      </c>
      <c r="J732" s="301" t="s">
        <v>10406</v>
      </c>
      <c r="K732" s="309"/>
      <c r="L732" s="310" t="b">
        <v>1</v>
      </c>
      <c r="M732" s="311" t="b">
        <v>0</v>
      </c>
      <c r="N732" s="311" t="b">
        <v>0</v>
      </c>
      <c r="O732" s="316" t="b">
        <v>0</v>
      </c>
      <c r="P732" s="302"/>
      <c r="Q732" s="309" t="str">
        <f t="array" ref="Q732">IFERROR(INDEX('印量調查區'!G:G, MATCH(A732, '印量調查區'!A:A, 0)), "")</f>
        <v/>
      </c>
      <c r="R732" s="313" t="s">
        <v>10408</v>
      </c>
      <c r="S732" s="302"/>
      <c r="T732" s="302"/>
      <c r="U732" s="302"/>
      <c r="V732" s="313" t="s">
        <v>10409</v>
      </c>
      <c r="W732" s="302"/>
      <c r="X732" s="302"/>
      <c r="Y732" s="302"/>
      <c r="Z732" s="302"/>
      <c r="AA732" s="302"/>
      <c r="AB732" s="302"/>
      <c r="AC732" s="302"/>
      <c r="AD732" s="313" t="s">
        <v>10410</v>
      </c>
      <c r="AE732" s="302"/>
      <c r="AF732" s="302"/>
      <c r="AG732" s="313" t="s">
        <v>10411</v>
      </c>
      <c r="AH732" s="313" t="s">
        <v>10412</v>
      </c>
      <c r="AI732" s="302"/>
      <c r="AJ732" s="302"/>
      <c r="AK732" s="313" t="s">
        <v>10413</v>
      </c>
      <c r="AL732" s="302"/>
      <c r="AM732" s="314" t="s">
        <v>10414</v>
      </c>
      <c r="AN732" s="302"/>
      <c r="AO732" s="302"/>
      <c r="AP732" s="302"/>
      <c r="AQ732" s="302" t="str">
        <f>IFERROR(__xludf.DUMMYFUNCTION("IF(IFERROR(VLOOKUP(A732, IMPORTRANGE(""https://docs.google.com/spreadsheets/d/1eazy315Oas8TkAoTsdzUl6gNf3VsnwZeSo-bRfkZzOs"", ""工作表1!A:B""), 2, FALSE), """") &lt;&gt; """", ""有縮圖"", ""無縮圖"")"),"有縮圖")</f>
        <v>有縮圖</v>
      </c>
      <c r="AR732" s="302"/>
    </row>
    <row r="733" hidden="1">
      <c r="A733" s="301" t="s">
        <v>1920</v>
      </c>
      <c r="B733" s="302"/>
      <c r="C733" s="304"/>
      <c r="D733" s="303" t="s">
        <v>1899</v>
      </c>
      <c r="E733" s="303" t="s">
        <v>1899</v>
      </c>
      <c r="F733" s="305" t="s">
        <v>227</v>
      </c>
      <c r="G733" s="304" t="str">
        <f>G731</f>
        <v/>
      </c>
      <c r="H733" s="302"/>
      <c r="I733" s="305" t="s">
        <v>84</v>
      </c>
      <c r="J733" s="301" t="str">
        <f>J731</f>
        <v/>
      </c>
      <c r="K733" s="309"/>
      <c r="L733" s="310" t="b">
        <v>1</v>
      </c>
      <c r="M733" s="311" t="b">
        <v>1</v>
      </c>
      <c r="N733" s="311" t="b">
        <v>0</v>
      </c>
      <c r="O733" s="316" t="b">
        <v>0</v>
      </c>
      <c r="P733" s="302"/>
      <c r="Q733" s="309" t="str">
        <f t="array" ref="Q733">IFERROR(INDEX('印量調查區'!G:G, MATCH(A733, '印量調查區'!A:A, 0)), "")</f>
        <v/>
      </c>
      <c r="R733" s="313" t="s">
        <v>10415</v>
      </c>
      <c r="S733" s="302"/>
      <c r="T733" s="302"/>
      <c r="U733" s="302"/>
      <c r="V733" s="302"/>
      <c r="W733" s="302"/>
      <c r="X733" s="313" t="s">
        <v>10416</v>
      </c>
      <c r="Y733" s="302"/>
      <c r="Z733" s="302"/>
      <c r="AA733" s="302"/>
      <c r="AB733" s="302"/>
      <c r="AC733" s="302"/>
      <c r="AD733" s="302"/>
      <c r="AE733" s="302"/>
      <c r="AF733" s="302"/>
      <c r="AG733" s="302"/>
      <c r="AH733" s="302"/>
      <c r="AI733" s="302"/>
      <c r="AJ733" s="302"/>
      <c r="AK733" s="302"/>
      <c r="AL733" s="302"/>
      <c r="AM733" s="314" t="s">
        <v>10414</v>
      </c>
      <c r="AN733" s="302"/>
      <c r="AO733" s="302"/>
      <c r="AP733" s="302"/>
      <c r="AQ733" s="302" t="str">
        <f>IFERROR(__xludf.DUMMYFUNCTION("IF(IFERROR(VLOOKUP(A733, IMPORTRANGE(""https://docs.google.com/spreadsheets/d/1eazy315Oas8TkAoTsdzUl6gNf3VsnwZeSo-bRfkZzOs"", ""工作表1!A:B""), 2, FALSE), """") &lt;&gt; """", ""有縮圖"", ""無縮圖"")"),"無縮圖")</f>
        <v>無縮圖</v>
      </c>
      <c r="AR733" s="302"/>
    </row>
    <row r="734" hidden="1">
      <c r="A734" s="301" t="s">
        <v>10418</v>
      </c>
      <c r="B734" s="301" t="s">
        <v>10419</v>
      </c>
      <c r="C734" s="303" t="s">
        <v>10420</v>
      </c>
      <c r="D734" s="303" t="s">
        <v>1903</v>
      </c>
      <c r="E734" s="304"/>
      <c r="F734" s="305" t="s">
        <v>227</v>
      </c>
      <c r="G734" s="304"/>
      <c r="H734" s="302"/>
      <c r="I734" s="302"/>
      <c r="J734" s="302"/>
      <c r="K734" s="309"/>
      <c r="L734" s="310" t="b">
        <v>1</v>
      </c>
      <c r="M734" s="316" t="b">
        <v>0</v>
      </c>
      <c r="N734" s="316" t="b">
        <v>0</v>
      </c>
      <c r="O734" s="316" t="b">
        <v>0</v>
      </c>
      <c r="P734" s="302"/>
      <c r="Q734" s="309" t="str">
        <f t="array" ref="Q734">IFERROR(INDEX('印量調查區'!G:G, MATCH(A734, '印量調查區'!A:A, 0)), "")</f>
        <v/>
      </c>
      <c r="R734" s="313" t="s">
        <v>10423</v>
      </c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  <c r="AC734" s="302"/>
      <c r="AD734" s="302"/>
      <c r="AE734" s="302"/>
      <c r="AF734" s="302"/>
      <c r="AG734" s="302"/>
      <c r="AH734" s="302"/>
      <c r="AI734" s="313" t="s">
        <v>130</v>
      </c>
      <c r="AJ734" s="302"/>
      <c r="AK734" s="302"/>
      <c r="AL734" s="302"/>
      <c r="AM734" s="302"/>
      <c r="AN734" s="302"/>
      <c r="AO734" s="302"/>
      <c r="AP734" s="302"/>
      <c r="AQ734" s="302" t="str">
        <f>IFERROR(__xludf.DUMMYFUNCTION("IF(IFERROR(VLOOKUP(A734, IMPORTRANGE(""https://docs.google.com/spreadsheets/d/1eazy315Oas8TkAoTsdzUl6gNf3VsnwZeSo-bRfkZzOs"", ""工作表1!A:B""), 2, FALSE), """") &lt;&gt; """", ""有縮圖"", ""無縮圖"")"),"無縮圖")</f>
        <v>無縮圖</v>
      </c>
      <c r="AR734" s="302"/>
    </row>
    <row r="735" hidden="1">
      <c r="A735" s="301" t="s">
        <v>10425</v>
      </c>
      <c r="B735" s="302"/>
      <c r="C735" s="304"/>
      <c r="D735" s="303" t="s">
        <v>2961</v>
      </c>
      <c r="E735" s="303" t="s">
        <v>10426</v>
      </c>
      <c r="F735" s="305" t="s">
        <v>227</v>
      </c>
      <c r="G735" s="304"/>
      <c r="H735" s="302"/>
      <c r="I735" s="302"/>
      <c r="J735" s="302"/>
      <c r="K735" s="309"/>
      <c r="L735" s="310" t="b">
        <v>1</v>
      </c>
      <c r="M735" s="316" t="b">
        <v>0</v>
      </c>
      <c r="N735" s="316" t="b">
        <v>0</v>
      </c>
      <c r="O735" s="316" t="b">
        <v>0</v>
      </c>
      <c r="P735" s="302"/>
      <c r="Q735" s="309" t="str">
        <f t="array" ref="Q735">IFERROR(INDEX('印量調查區'!G:G, MATCH(A735, '印量調查區'!A:A, 0)), "")</f>
        <v/>
      </c>
      <c r="R735" s="314" t="s">
        <v>10428</v>
      </c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  <c r="AC735" s="302"/>
      <c r="AD735" s="302"/>
      <c r="AE735" s="302"/>
      <c r="AF735" s="302"/>
      <c r="AG735" s="302"/>
      <c r="AH735" s="302"/>
      <c r="AI735" s="302"/>
      <c r="AJ735" s="302"/>
      <c r="AK735" s="302"/>
      <c r="AL735" s="302"/>
      <c r="AM735" s="302"/>
      <c r="AN735" s="302"/>
      <c r="AO735" s="302"/>
      <c r="AP735" s="302"/>
      <c r="AQ735" s="302" t="str">
        <f>IFERROR(__xludf.DUMMYFUNCTION("IF(IFERROR(VLOOKUP(A735, IMPORTRANGE(""https://docs.google.com/spreadsheets/d/1eazy315Oas8TkAoTsdzUl6gNf3VsnwZeSo-bRfkZzOs"", ""工作表1!A:B""), 2, FALSE), """") &lt;&gt; """", ""有縮圖"", ""無縮圖"")"),"無縮圖")</f>
        <v>無縮圖</v>
      </c>
      <c r="AR735" s="302"/>
    </row>
    <row r="736" hidden="1">
      <c r="A736" s="301" t="s">
        <v>10431</v>
      </c>
      <c r="B736" s="304" t="s">
        <v>10432</v>
      </c>
      <c r="C736" s="304"/>
      <c r="D736" s="303" t="s">
        <v>6101</v>
      </c>
      <c r="E736" s="303" t="s">
        <v>3698</v>
      </c>
      <c r="F736" s="305" t="s">
        <v>227</v>
      </c>
      <c r="G736" s="304"/>
      <c r="H736" s="302"/>
      <c r="I736" s="305" t="s">
        <v>108</v>
      </c>
      <c r="J736" s="301" t="s">
        <v>10433</v>
      </c>
      <c r="K736" s="309"/>
      <c r="L736" s="310" t="b">
        <v>1</v>
      </c>
      <c r="M736" s="311" t="b">
        <v>0</v>
      </c>
      <c r="N736" s="316" t="b">
        <v>0</v>
      </c>
      <c r="O736" s="316" t="b">
        <v>0</v>
      </c>
      <c r="P736" s="313" t="s">
        <v>410</v>
      </c>
      <c r="Q736" s="309" t="str">
        <f t="array" ref="Q736">IFERROR(INDEX('印量調查區'!G:G, MATCH(A736, '印量調查區'!A:A, 0)), "")</f>
        <v/>
      </c>
      <c r="R736" s="302"/>
      <c r="S736" s="302"/>
      <c r="T736" s="302"/>
      <c r="U736" s="302"/>
      <c r="V736" s="314" t="s">
        <v>10435</v>
      </c>
      <c r="W736" s="302"/>
      <c r="X736" s="302"/>
      <c r="Y736" s="304"/>
      <c r="Z736" s="302"/>
      <c r="AA736" s="304"/>
      <c r="AB736" s="302"/>
      <c r="AC736" s="302"/>
      <c r="AD736" s="302"/>
      <c r="AE736" s="302"/>
      <c r="AF736" s="302"/>
      <c r="AG736" s="302"/>
      <c r="AH736" s="302"/>
      <c r="AI736" s="302"/>
      <c r="AJ736" s="302"/>
      <c r="AK736" s="302"/>
      <c r="AL736" s="302"/>
      <c r="AM736" s="302"/>
      <c r="AN736" s="302"/>
      <c r="AO736" s="302"/>
      <c r="AP736" s="302"/>
      <c r="AQ736" s="302" t="str">
        <f>IFERROR(__xludf.DUMMYFUNCTION("IF(IFERROR(VLOOKUP(A736, IMPORTRANGE(""https://docs.google.com/spreadsheets/d/1eazy315Oas8TkAoTsdzUl6gNf3VsnwZeSo-bRfkZzOs"", ""工作表1!A:B""), 2, FALSE), """") &lt;&gt; """", ""有縮圖"", ""無縮圖"")"),"無縮圖")</f>
        <v>無縮圖</v>
      </c>
      <c r="AR736" s="302"/>
    </row>
    <row r="737" hidden="1">
      <c r="A737" s="301" t="s">
        <v>10437</v>
      </c>
      <c r="B737" s="301" t="s">
        <v>10419</v>
      </c>
      <c r="C737" s="303" t="s">
        <v>1899</v>
      </c>
      <c r="D737" s="303" t="s">
        <v>1900</v>
      </c>
      <c r="E737" s="304"/>
      <c r="F737" s="305" t="s">
        <v>227</v>
      </c>
      <c r="G737" s="304"/>
      <c r="H737" s="302"/>
      <c r="I737" s="302"/>
      <c r="J737" s="302"/>
      <c r="K737" s="309"/>
      <c r="L737" s="310" t="b">
        <v>1</v>
      </c>
      <c r="M737" s="316" t="b">
        <v>1</v>
      </c>
      <c r="N737" s="316" t="b">
        <v>1</v>
      </c>
      <c r="O737" s="316" t="b">
        <v>1</v>
      </c>
      <c r="P737" s="302"/>
      <c r="Q737" s="309" t="str">
        <f t="array" ref="Q737">IFERROR(INDEX('印量調查區'!G:G, MATCH(A737, '印量調查區'!A:A, 0)), "")</f>
        <v/>
      </c>
      <c r="R737" s="313" t="s">
        <v>10439</v>
      </c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  <c r="AC737" s="302"/>
      <c r="AD737" s="302"/>
      <c r="AE737" s="302"/>
      <c r="AF737" s="302"/>
      <c r="AG737" s="302"/>
      <c r="AH737" s="302"/>
      <c r="AI737" s="302"/>
      <c r="AJ737" s="302"/>
      <c r="AK737" s="302"/>
      <c r="AL737" s="302"/>
      <c r="AM737" s="302"/>
      <c r="AN737" s="302"/>
      <c r="AO737" s="302"/>
      <c r="AP737" s="302"/>
      <c r="AQ737" s="302" t="str">
        <f>IFERROR(__xludf.DUMMYFUNCTION("IF(IFERROR(VLOOKUP(A737, IMPORTRANGE(""https://docs.google.com/spreadsheets/d/1eazy315Oas8TkAoTsdzUl6gNf3VsnwZeSo-bRfkZzOs"", ""工作表1!A:B""), 2, FALSE), """") &lt;&gt; """", ""有縮圖"", ""無縮圖"")"),"無縮圖")</f>
        <v>無縮圖</v>
      </c>
      <c r="AR737" s="302"/>
    </row>
    <row r="738" hidden="1">
      <c r="A738" s="301" t="s">
        <v>10441</v>
      </c>
      <c r="B738" s="302"/>
      <c r="C738" s="304"/>
      <c r="D738" s="304"/>
      <c r="E738" s="303" t="s">
        <v>2737</v>
      </c>
      <c r="F738" s="305" t="s">
        <v>227</v>
      </c>
      <c r="G738" s="304"/>
      <c r="H738" s="302"/>
      <c r="I738" s="302"/>
      <c r="J738" s="302"/>
      <c r="K738" s="309"/>
      <c r="L738" s="310" t="b">
        <v>1</v>
      </c>
      <c r="M738" s="316" t="b">
        <v>0</v>
      </c>
      <c r="N738" s="316" t="b">
        <v>0</v>
      </c>
      <c r="O738" s="316" t="b">
        <v>0</v>
      </c>
      <c r="P738" s="302"/>
      <c r="Q738" s="309" t="str">
        <f t="array" ref="Q738">IFERROR(INDEX('印量調查區'!G:G, MATCH(A738, '印量調查區'!A:A, 0)), "")</f>
        <v/>
      </c>
      <c r="R738" s="302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  <c r="AC738" s="302"/>
      <c r="AD738" s="302"/>
      <c r="AE738" s="302"/>
      <c r="AF738" s="302"/>
      <c r="AG738" s="302"/>
      <c r="AH738" s="302"/>
      <c r="AI738" s="302"/>
      <c r="AJ738" s="313" t="s">
        <v>623</v>
      </c>
      <c r="AK738" s="302"/>
      <c r="AL738" s="302"/>
      <c r="AM738" s="302"/>
      <c r="AN738" s="302"/>
      <c r="AO738" s="302"/>
      <c r="AP738" s="302"/>
      <c r="AQ738" s="302" t="str">
        <f>IFERROR(__xludf.DUMMYFUNCTION("IF(IFERROR(VLOOKUP(A738, IMPORTRANGE(""https://docs.google.com/spreadsheets/d/1eazy315Oas8TkAoTsdzUl6gNf3VsnwZeSo-bRfkZzOs"", ""工作表1!A:B""), 2, FALSE), """") &lt;&gt; """", ""有縮圖"", ""無縮圖"")"),"無縮圖")</f>
        <v>無縮圖</v>
      </c>
      <c r="AR738" s="302"/>
    </row>
    <row r="739" hidden="1">
      <c r="A739" s="301" t="s">
        <v>1010</v>
      </c>
      <c r="B739" s="302"/>
      <c r="C739" s="304"/>
      <c r="D739" s="303" t="s">
        <v>10443</v>
      </c>
      <c r="E739" s="303" t="s">
        <v>10443</v>
      </c>
      <c r="F739" s="305" t="s">
        <v>227</v>
      </c>
      <c r="G739" s="304"/>
      <c r="H739" s="302"/>
      <c r="I739" s="302"/>
      <c r="J739" s="302"/>
      <c r="K739" s="309"/>
      <c r="L739" s="310" t="b">
        <v>1</v>
      </c>
      <c r="M739" s="316" t="b">
        <v>1</v>
      </c>
      <c r="N739" s="316" t="b">
        <v>1</v>
      </c>
      <c r="O739" s="316" t="b">
        <v>0</v>
      </c>
      <c r="P739" s="302"/>
      <c r="Q739" s="309" t="str">
        <f t="array" ref="Q739">IFERROR(INDEX('印量調查區'!G:G, MATCH(A739, '印量調查區'!A:A, 0)), "")</f>
        <v/>
      </c>
      <c r="R739" s="313" t="s">
        <v>10445</v>
      </c>
      <c r="S739" s="302"/>
      <c r="T739" s="302"/>
      <c r="U739" s="302"/>
      <c r="V739" s="302"/>
      <c r="W739" s="302"/>
      <c r="X739" s="313" t="s">
        <v>10446</v>
      </c>
      <c r="Y739" s="313" t="s">
        <v>10447</v>
      </c>
      <c r="Z739" s="302"/>
      <c r="AA739" s="302"/>
      <c r="AB739" s="302"/>
      <c r="AC739" s="302"/>
      <c r="AD739" s="302"/>
      <c r="AE739" s="302"/>
      <c r="AF739" s="302"/>
      <c r="AG739" s="302"/>
      <c r="AH739" s="302"/>
      <c r="AI739" s="302"/>
      <c r="AJ739" s="302"/>
      <c r="AK739" s="302"/>
      <c r="AL739" s="302"/>
      <c r="AM739" s="302"/>
      <c r="AN739" s="302"/>
      <c r="AO739" s="302"/>
      <c r="AP739" s="302"/>
      <c r="AQ739" s="302" t="str">
        <f>IFERROR(__xludf.DUMMYFUNCTION("IF(IFERROR(VLOOKUP(A739, IMPORTRANGE(""https://docs.google.com/spreadsheets/d/1eazy315Oas8TkAoTsdzUl6gNf3VsnwZeSo-bRfkZzOs"", ""工作表1!A:B""), 2, FALSE), """") &lt;&gt; """", ""有縮圖"", ""無縮圖"")"),"有縮圖")</f>
        <v>有縮圖</v>
      </c>
      <c r="AR739" s="302"/>
    </row>
    <row r="740" hidden="1">
      <c r="A740" s="301" t="s">
        <v>10448</v>
      </c>
      <c r="B740" s="302"/>
      <c r="C740" s="304"/>
      <c r="D740" s="303" t="s">
        <v>2915</v>
      </c>
      <c r="E740" s="303" t="s">
        <v>1940</v>
      </c>
      <c r="F740" s="305" t="s">
        <v>799</v>
      </c>
      <c r="G740" s="304"/>
      <c r="H740" s="305" t="s">
        <v>34</v>
      </c>
      <c r="I740" s="305" t="s">
        <v>84</v>
      </c>
      <c r="J740" s="301" t="s">
        <v>10449</v>
      </c>
      <c r="K740" s="309"/>
      <c r="L740" s="310" t="b">
        <v>1</v>
      </c>
      <c r="M740" s="311" t="b">
        <v>0</v>
      </c>
      <c r="N740" s="311" t="b">
        <v>0</v>
      </c>
      <c r="O740" s="311" t="b">
        <v>0</v>
      </c>
      <c r="P740" s="302"/>
      <c r="Q740" s="309" t="str">
        <f t="array" ref="Q740">IFERROR(INDEX('印量調查區'!G:G, MATCH(A740, '印量調查區'!A:A, 0)), "")</f>
        <v/>
      </c>
      <c r="R740" s="313" t="s">
        <v>811</v>
      </c>
      <c r="S740" s="313" t="s">
        <v>817</v>
      </c>
      <c r="T740" s="302"/>
      <c r="U740" s="302"/>
      <c r="V740" s="302"/>
      <c r="W740" s="302"/>
      <c r="X740" s="302"/>
      <c r="Y740" s="302"/>
      <c r="Z740" s="302"/>
      <c r="AA740" s="302"/>
      <c r="AB740" s="302"/>
      <c r="AC740" s="302"/>
      <c r="AD740" s="313" t="s">
        <v>826</v>
      </c>
      <c r="AE740" s="313" t="s">
        <v>831</v>
      </c>
      <c r="AF740" s="302"/>
      <c r="AG740" s="302"/>
      <c r="AH740" s="302"/>
      <c r="AI740" s="302"/>
      <c r="AJ740" s="313" t="s">
        <v>837</v>
      </c>
      <c r="AK740" s="302"/>
      <c r="AL740" s="313" t="s">
        <v>843</v>
      </c>
      <c r="AM740" s="314" t="s">
        <v>10450</v>
      </c>
      <c r="AN740" s="314" t="s">
        <v>10451</v>
      </c>
      <c r="AO740" s="302"/>
      <c r="AP740" s="302"/>
      <c r="AQ740" s="302" t="str">
        <f>IFERROR(__xludf.DUMMYFUNCTION("IF(IFERROR(VLOOKUP(A740, IMPORTRANGE(""https://docs.google.com/spreadsheets/d/1eazy315Oas8TkAoTsdzUl6gNf3VsnwZeSo-bRfkZzOs"", ""工作表1!A:B""), 2, FALSE), """") &lt;&gt; """", ""有縮圖"", ""無縮圖"")"),"無縮圖")</f>
        <v>無縮圖</v>
      </c>
      <c r="AR740" s="302"/>
    </row>
    <row r="741" hidden="1">
      <c r="A741" s="301" t="s">
        <v>10452</v>
      </c>
      <c r="B741" s="301" t="s">
        <v>10453</v>
      </c>
      <c r="C741" s="303" t="s">
        <v>3536</v>
      </c>
      <c r="D741" s="304"/>
      <c r="E741" s="303" t="s">
        <v>2980</v>
      </c>
      <c r="F741" s="305" t="s">
        <v>229</v>
      </c>
      <c r="G741" s="304"/>
      <c r="H741" s="302"/>
      <c r="I741" s="302"/>
      <c r="J741" s="302"/>
      <c r="K741" s="309"/>
      <c r="L741" s="310" t="b">
        <v>1</v>
      </c>
      <c r="M741" s="316" t="b">
        <v>1</v>
      </c>
      <c r="N741" s="316" t="b">
        <v>0</v>
      </c>
      <c r="O741" s="316" t="b">
        <v>1</v>
      </c>
      <c r="P741" s="302"/>
      <c r="Q741" s="309" t="str">
        <f t="array" ref="Q741">IFERROR(INDEX('印量調查區'!G:G, MATCH(A741, '印量調查區'!A:A, 0)), "")</f>
        <v/>
      </c>
      <c r="R741" s="302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  <c r="AC741" s="302"/>
      <c r="AD741" s="302"/>
      <c r="AE741" s="302" t="s">
        <v>10455</v>
      </c>
      <c r="AF741" s="302"/>
      <c r="AG741" s="302"/>
      <c r="AH741" s="302"/>
      <c r="AI741" s="302"/>
      <c r="AJ741" s="302"/>
      <c r="AK741" s="302"/>
      <c r="AL741" s="313" t="s">
        <v>10456</v>
      </c>
      <c r="AM741" s="302"/>
      <c r="AN741" s="302"/>
      <c r="AO741" s="302"/>
      <c r="AP741" s="302"/>
      <c r="AQ741" s="302" t="str">
        <f>IFERROR(__xludf.DUMMYFUNCTION("IF(IFERROR(VLOOKUP(A741, IMPORTRANGE(""https://docs.google.com/spreadsheets/d/1eazy315Oas8TkAoTsdzUl6gNf3VsnwZeSo-bRfkZzOs"", ""工作表1!A:B""), 2, FALSE), """") &lt;&gt; """", ""有縮圖"", ""無縮圖"")"),"無縮圖")</f>
        <v>無縮圖</v>
      </c>
      <c r="AR741" s="302"/>
    </row>
    <row r="742">
      <c r="A742" s="301" t="s">
        <v>1271</v>
      </c>
      <c r="B742" s="302"/>
      <c r="C742" s="304"/>
      <c r="D742" s="303" t="s">
        <v>2352</v>
      </c>
      <c r="E742" s="303" t="s">
        <v>3089</v>
      </c>
      <c r="F742" s="305" t="s">
        <v>229</v>
      </c>
      <c r="G742" s="304"/>
      <c r="H742" s="305" t="s">
        <v>35</v>
      </c>
      <c r="I742" s="305" t="s">
        <v>84</v>
      </c>
      <c r="J742" s="301" t="s">
        <v>10457</v>
      </c>
      <c r="K742" s="309"/>
      <c r="L742" s="310" t="b">
        <v>1</v>
      </c>
      <c r="M742" s="311" t="b">
        <v>1</v>
      </c>
      <c r="N742" s="311" t="b">
        <v>1</v>
      </c>
      <c r="O742" s="316" t="b">
        <v>1</v>
      </c>
      <c r="P742" s="302"/>
      <c r="Q742" s="309" t="str">
        <f t="array" ref="Q742">IFERROR(INDEX('印量調查區'!G:G, MATCH(A742, '印量調查區'!A:A, 0)), "")</f>
        <v/>
      </c>
      <c r="R742" s="313" t="s">
        <v>4690</v>
      </c>
      <c r="S742" s="302"/>
      <c r="T742" s="302"/>
      <c r="U742" s="302"/>
      <c r="V742" s="313" t="s">
        <v>4693</v>
      </c>
      <c r="W742" s="302"/>
      <c r="X742" s="313" t="s">
        <v>4694</v>
      </c>
      <c r="Y742" s="302"/>
      <c r="Z742" s="302"/>
      <c r="AA742" s="302"/>
      <c r="AB742" s="302"/>
      <c r="AC742" s="302"/>
      <c r="AD742" s="302"/>
      <c r="AE742" s="302"/>
      <c r="AF742" s="302"/>
      <c r="AG742" s="302"/>
      <c r="AH742" s="302"/>
      <c r="AI742" s="302"/>
      <c r="AJ742" s="302"/>
      <c r="AK742" s="302"/>
      <c r="AL742" s="302"/>
      <c r="AM742" s="314" t="s">
        <v>10460</v>
      </c>
      <c r="AN742" s="302"/>
      <c r="AO742" s="302"/>
      <c r="AP742" s="302"/>
      <c r="AQ742" s="302" t="str">
        <f>IFERROR(__xludf.DUMMYFUNCTION("IF(IFERROR(VLOOKUP(A742, IMPORTRANGE(""https://docs.google.com/spreadsheets/d/1eazy315Oas8TkAoTsdzUl6gNf3VsnwZeSo-bRfkZzOs"", ""工作表1!A:B""), 2, FALSE), """") &lt;&gt; """", ""有縮圖"", ""無縮圖"")"),"有縮圖")</f>
        <v>有縮圖</v>
      </c>
      <c r="AR742" s="302"/>
    </row>
    <row r="743" hidden="1">
      <c r="A743" s="301" t="s">
        <v>10463</v>
      </c>
      <c r="B743" s="302"/>
      <c r="C743" s="303" t="s">
        <v>2786</v>
      </c>
      <c r="D743" s="303" t="s">
        <v>2786</v>
      </c>
      <c r="E743" s="304"/>
      <c r="F743" s="305" t="s">
        <v>229</v>
      </c>
      <c r="G743" s="304"/>
      <c r="H743" s="302"/>
      <c r="I743" s="302"/>
      <c r="J743" s="302"/>
      <c r="K743" s="309"/>
      <c r="L743" s="310" t="b">
        <v>0</v>
      </c>
      <c r="M743" s="316" t="b">
        <v>1</v>
      </c>
      <c r="N743" s="316" t="b">
        <v>1</v>
      </c>
      <c r="O743" s="316" t="b">
        <v>1</v>
      </c>
      <c r="P743" s="313" t="s">
        <v>410</v>
      </c>
      <c r="Q743" s="309" t="str">
        <f t="array" ref="Q743">IFERROR(INDEX('印量調查區'!G:G, MATCH(A743, '印量調查區'!A:A, 0)), "")</f>
        <v/>
      </c>
      <c r="R743" s="314" t="s">
        <v>10465</v>
      </c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  <c r="AC743" s="302"/>
      <c r="AD743" s="302"/>
      <c r="AE743" s="302"/>
      <c r="AF743" s="302"/>
      <c r="AG743" s="302"/>
      <c r="AH743" s="302"/>
      <c r="AI743" s="302"/>
      <c r="AJ743" s="302"/>
      <c r="AK743" s="302"/>
      <c r="AL743" s="302"/>
      <c r="AM743" s="302"/>
      <c r="AN743" s="302"/>
      <c r="AO743" s="302"/>
      <c r="AP743" s="302"/>
      <c r="AQ743" s="302" t="str">
        <f>IFERROR(__xludf.DUMMYFUNCTION("IF(IFERROR(VLOOKUP(A743, IMPORTRANGE(""https://docs.google.com/spreadsheets/d/1eazy315Oas8TkAoTsdzUl6gNf3VsnwZeSo-bRfkZzOs"", ""工作表1!A:B""), 2, FALSE), """") &lt;&gt; """", ""有縮圖"", ""無縮圖"")"),"無縮圖")</f>
        <v>無縮圖</v>
      </c>
      <c r="AR743" s="302"/>
    </row>
    <row r="744">
      <c r="A744" s="301" t="s">
        <v>729</v>
      </c>
      <c r="B744" s="302"/>
      <c r="C744" s="303" t="s">
        <v>2348</v>
      </c>
      <c r="D744" s="303" t="s">
        <v>2348</v>
      </c>
      <c r="E744" s="304"/>
      <c r="F744" s="305" t="s">
        <v>229</v>
      </c>
      <c r="G744" s="304"/>
      <c r="H744" s="305" t="s">
        <v>35</v>
      </c>
      <c r="I744" s="305" t="s">
        <v>84</v>
      </c>
      <c r="J744" s="301" t="s">
        <v>83</v>
      </c>
      <c r="K744" s="309"/>
      <c r="L744" s="310" t="b">
        <v>1</v>
      </c>
      <c r="M744" s="311" t="b">
        <v>1</v>
      </c>
      <c r="N744" s="316" t="b">
        <v>1</v>
      </c>
      <c r="O744" s="311" t="b">
        <v>1</v>
      </c>
      <c r="P744" s="302"/>
      <c r="Q744" s="309" t="str">
        <f t="array" ref="Q744">IFERROR(INDEX('印量調查區'!G:G, MATCH(A744, '印量調查區'!A:A, 0)), "")</f>
        <v/>
      </c>
      <c r="R744" s="313" t="s">
        <v>10468</v>
      </c>
      <c r="S744" s="302"/>
      <c r="T744" s="302"/>
      <c r="U744" s="302"/>
      <c r="V744" s="313" t="s">
        <v>10469</v>
      </c>
      <c r="W744" s="302"/>
      <c r="X744" s="313" t="s">
        <v>10470</v>
      </c>
      <c r="Y744" s="302"/>
      <c r="Z744" s="302"/>
      <c r="AA744" s="302"/>
      <c r="AB744" s="302"/>
      <c r="AC744" s="302"/>
      <c r="AD744" s="302"/>
      <c r="AE744" s="302"/>
      <c r="AF744" s="302"/>
      <c r="AG744" s="302"/>
      <c r="AH744" s="302"/>
      <c r="AI744" s="302"/>
      <c r="AJ744" s="302"/>
      <c r="AK744" s="302"/>
      <c r="AL744" s="302"/>
      <c r="AM744" s="302"/>
      <c r="AN744" s="314" t="s">
        <v>10472</v>
      </c>
      <c r="AO744" s="302"/>
      <c r="AP744" s="302"/>
      <c r="AQ744" s="302" t="str">
        <f>IFERROR(__xludf.DUMMYFUNCTION("IF(IFERROR(VLOOKUP(A744, IMPORTRANGE(""https://docs.google.com/spreadsheets/d/1eazy315Oas8TkAoTsdzUl6gNf3VsnwZeSo-bRfkZzOs"", ""工作表1!A:B""), 2, FALSE), """") &lt;&gt; """", ""有縮圖"", ""無縮圖"")"),"無縮圖")</f>
        <v>無縮圖</v>
      </c>
      <c r="AR744" s="302"/>
    </row>
    <row r="745" hidden="1">
      <c r="A745" s="301" t="s">
        <v>10475</v>
      </c>
      <c r="B745" s="302"/>
      <c r="C745" s="304"/>
      <c r="D745" s="303" t="s">
        <v>2457</v>
      </c>
      <c r="E745" s="303" t="s">
        <v>2457</v>
      </c>
      <c r="F745" s="305" t="s">
        <v>4347</v>
      </c>
      <c r="G745" s="304"/>
      <c r="H745" s="305" t="s">
        <v>34</v>
      </c>
      <c r="I745" s="305" t="s">
        <v>84</v>
      </c>
      <c r="J745" s="301" t="s">
        <v>10477</v>
      </c>
      <c r="K745" s="309"/>
      <c r="L745" s="310" t="b">
        <v>1</v>
      </c>
      <c r="M745" s="311" t="b">
        <v>0</v>
      </c>
      <c r="N745" s="311" t="b">
        <v>0</v>
      </c>
      <c r="O745" s="311" t="b">
        <v>0</v>
      </c>
      <c r="P745" s="302"/>
      <c r="Q745" s="309" t="str">
        <f t="array" ref="Q745">IFERROR(INDEX('印量調查區'!G:G, MATCH(A745, '印量調查區'!A:A, 0)), "")</f>
        <v/>
      </c>
      <c r="R745" s="313" t="s">
        <v>3953</v>
      </c>
      <c r="S745" s="313" t="s">
        <v>3062</v>
      </c>
      <c r="T745" s="302"/>
      <c r="U745" s="302"/>
      <c r="V745" s="313" t="s">
        <v>3954</v>
      </c>
      <c r="W745" s="302"/>
      <c r="X745" s="313" t="s">
        <v>3956</v>
      </c>
      <c r="Y745" s="313" t="s">
        <v>173</v>
      </c>
      <c r="Z745" s="302"/>
      <c r="AA745" s="302"/>
      <c r="AB745" s="302"/>
      <c r="AC745" s="302"/>
      <c r="AD745" s="302"/>
      <c r="AE745" s="302"/>
      <c r="AF745" s="302"/>
      <c r="AG745" s="302"/>
      <c r="AH745" s="302"/>
      <c r="AI745" s="302"/>
      <c r="AJ745" s="302"/>
      <c r="AK745" s="302"/>
      <c r="AL745" s="302"/>
      <c r="AM745" s="314" t="s">
        <v>10480</v>
      </c>
      <c r="AN745" s="314" t="s">
        <v>10481</v>
      </c>
      <c r="AO745" s="302"/>
      <c r="AP745" s="302"/>
      <c r="AQ745" s="302" t="str">
        <f>IFERROR(__xludf.DUMMYFUNCTION("IF(IFERROR(VLOOKUP(A745, IMPORTRANGE(""https://docs.google.com/spreadsheets/d/1eazy315Oas8TkAoTsdzUl6gNf3VsnwZeSo-bRfkZzOs"", ""工作表1!A:B""), 2, FALSE), """") &lt;&gt; """", ""有縮圖"", ""無縮圖"")"),"無縮圖")</f>
        <v>無縮圖</v>
      </c>
      <c r="AR745" s="302"/>
    </row>
    <row r="746" hidden="1">
      <c r="A746" s="304" t="s">
        <v>10482</v>
      </c>
      <c r="B746" s="302"/>
      <c r="C746" s="303" t="s">
        <v>3180</v>
      </c>
      <c r="D746" s="303" t="s">
        <v>3180</v>
      </c>
      <c r="E746" s="303" t="s">
        <v>3180</v>
      </c>
      <c r="F746" s="305" t="s">
        <v>4347</v>
      </c>
      <c r="G746" s="304"/>
      <c r="H746" s="302"/>
      <c r="I746" s="302"/>
      <c r="J746" s="301" t="s">
        <v>10483</v>
      </c>
      <c r="K746" s="309"/>
      <c r="L746" s="322" t="b">
        <v>1</v>
      </c>
      <c r="M746" s="311" t="b">
        <v>1</v>
      </c>
      <c r="N746" s="311" t="b">
        <v>1</v>
      </c>
      <c r="O746" s="311" t="b">
        <v>1</v>
      </c>
      <c r="P746" s="302"/>
      <c r="Q746" s="309"/>
      <c r="R746" s="302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  <c r="AC746" s="302"/>
      <c r="AD746" s="302"/>
      <c r="AE746" s="302"/>
      <c r="AF746" s="302"/>
      <c r="AG746" s="302"/>
      <c r="AH746" s="302"/>
      <c r="AI746" s="302"/>
      <c r="AJ746" s="302"/>
      <c r="AK746" s="302"/>
      <c r="AL746" s="302"/>
      <c r="AM746" s="314" t="s">
        <v>10485</v>
      </c>
      <c r="AN746" s="314" t="s">
        <v>10487</v>
      </c>
      <c r="AO746" s="302"/>
      <c r="AP746" s="302"/>
      <c r="AQ746" s="302" t="str">
        <f>IFERROR(__xludf.DUMMYFUNCTION("IF(IFERROR(VLOOKUP(A746, IMPORTRANGE(""https://docs.google.com/spreadsheets/d/1eazy315Oas8TkAoTsdzUl6gNf3VsnwZeSo-bRfkZzOs"", ""工作表1!A:B""), 2, FALSE), """") &lt;&gt; """", ""有縮圖"", ""無縮圖"")"),"無縮圖")</f>
        <v>無縮圖</v>
      </c>
      <c r="AR746" s="302"/>
    </row>
    <row r="747" hidden="1">
      <c r="A747" s="304" t="s">
        <v>10489</v>
      </c>
      <c r="B747" s="302"/>
      <c r="C747" s="303" t="s">
        <v>3180</v>
      </c>
      <c r="D747" s="303" t="s">
        <v>3180</v>
      </c>
      <c r="E747" s="303" t="s">
        <v>3180</v>
      </c>
      <c r="F747" s="305" t="s">
        <v>4347</v>
      </c>
      <c r="G747" s="304"/>
      <c r="H747" s="305" t="s">
        <v>34</v>
      </c>
      <c r="I747" s="305" t="s">
        <v>84</v>
      </c>
      <c r="J747" s="301" t="s">
        <v>10490</v>
      </c>
      <c r="K747" s="309"/>
      <c r="L747" s="310" t="b">
        <v>1</v>
      </c>
      <c r="M747" s="311" t="b">
        <v>1</v>
      </c>
      <c r="N747" s="311" t="b">
        <v>1</v>
      </c>
      <c r="O747" s="311" t="b">
        <v>1</v>
      </c>
      <c r="P747" s="302"/>
      <c r="Q747" s="309"/>
      <c r="R747" s="314" t="s">
        <v>10492</v>
      </c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  <c r="AC747" s="302"/>
      <c r="AD747" s="302"/>
      <c r="AE747" s="302"/>
      <c r="AF747" s="302"/>
      <c r="AG747" s="302"/>
      <c r="AH747" s="302"/>
      <c r="AI747" s="302"/>
      <c r="AJ747" s="302"/>
      <c r="AK747" s="302"/>
      <c r="AL747" s="302"/>
      <c r="AM747" s="314" t="s">
        <v>10493</v>
      </c>
      <c r="AN747" s="314" t="s">
        <v>10494</v>
      </c>
      <c r="AO747" s="302"/>
      <c r="AP747" s="302"/>
      <c r="AQ747" s="302" t="str">
        <f>IFERROR(__xludf.DUMMYFUNCTION("IF(IFERROR(VLOOKUP(A747, IMPORTRANGE(""https://docs.google.com/spreadsheets/d/1eazy315Oas8TkAoTsdzUl6gNf3VsnwZeSo-bRfkZzOs"", ""工作表1!A:B""), 2, FALSE), """") &lt;&gt; """", ""有縮圖"", ""無縮圖"")"),"無縮圖")</f>
        <v>無縮圖</v>
      </c>
      <c r="AR747" s="302"/>
    </row>
    <row r="748" hidden="1">
      <c r="A748" s="301" t="s">
        <v>10497</v>
      </c>
      <c r="B748" s="302"/>
      <c r="C748" s="303" t="s">
        <v>2486</v>
      </c>
      <c r="D748" s="304"/>
      <c r="E748" s="303" t="s">
        <v>2446</v>
      </c>
      <c r="F748" s="305" t="s">
        <v>4347</v>
      </c>
      <c r="G748" s="304"/>
      <c r="H748" s="302"/>
      <c r="I748" s="302"/>
      <c r="J748" s="302"/>
      <c r="K748" s="309"/>
      <c r="L748" s="310" t="b">
        <v>1</v>
      </c>
      <c r="M748" s="316" t="b">
        <v>1</v>
      </c>
      <c r="N748" s="316" t="b">
        <v>1</v>
      </c>
      <c r="O748" s="316" t="b">
        <v>1</v>
      </c>
      <c r="P748" s="313" t="s">
        <v>410</v>
      </c>
      <c r="Q748" s="309" t="str">
        <f t="array" ref="Q748">IFERROR(INDEX('印量調查區'!G:G, MATCH(A748, '印量調查區'!A:A, 0)), "")</f>
        <v/>
      </c>
      <c r="R748" s="302"/>
      <c r="S748" s="302"/>
      <c r="T748" s="302"/>
      <c r="U748" s="302"/>
      <c r="V748" s="314" t="s">
        <v>10498</v>
      </c>
      <c r="W748" s="302"/>
      <c r="X748" s="302"/>
      <c r="Y748" s="302"/>
      <c r="Z748" s="302"/>
      <c r="AA748" s="302"/>
      <c r="AB748" s="302"/>
      <c r="AC748" s="302"/>
      <c r="AD748" s="314" t="s">
        <v>10500</v>
      </c>
      <c r="AE748" s="314" t="s">
        <v>10501</v>
      </c>
      <c r="AF748" s="302"/>
      <c r="AG748" s="302"/>
      <c r="AH748" s="302"/>
      <c r="AI748" s="302"/>
      <c r="AJ748" s="302"/>
      <c r="AK748" s="302"/>
      <c r="AL748" s="302"/>
      <c r="AM748" s="302"/>
      <c r="AN748" s="302"/>
      <c r="AO748" s="302"/>
      <c r="AP748" s="302"/>
      <c r="AQ748" s="302" t="str">
        <f>IFERROR(__xludf.DUMMYFUNCTION("IF(IFERROR(VLOOKUP(A748, IMPORTRANGE(""https://docs.google.com/spreadsheets/d/1eazy315Oas8TkAoTsdzUl6gNf3VsnwZeSo-bRfkZzOs"", ""工作表1!A:B""), 2, FALSE), """") &lt;&gt; """", ""有縮圖"", ""無縮圖"")"),"無縮圖")</f>
        <v>無縮圖</v>
      </c>
      <c r="AR748" s="302"/>
    </row>
    <row r="749" hidden="1">
      <c r="A749" s="301" t="s">
        <v>10503</v>
      </c>
      <c r="B749" s="302"/>
      <c r="C749" s="303" t="s">
        <v>3432</v>
      </c>
      <c r="D749" s="303" t="s">
        <v>3432</v>
      </c>
      <c r="E749" s="304"/>
      <c r="F749" s="305" t="s">
        <v>4347</v>
      </c>
      <c r="G749" s="304"/>
      <c r="H749" s="305" t="s">
        <v>34</v>
      </c>
      <c r="I749" s="305" t="s">
        <v>84</v>
      </c>
      <c r="J749" s="301" t="s">
        <v>10504</v>
      </c>
      <c r="K749" s="309"/>
      <c r="L749" s="310" t="b">
        <v>1</v>
      </c>
      <c r="M749" s="311" t="b">
        <v>1</v>
      </c>
      <c r="N749" s="311" t="b">
        <v>0</v>
      </c>
      <c r="O749" s="311" t="b">
        <v>1</v>
      </c>
      <c r="P749" s="302"/>
      <c r="Q749" s="309" t="str">
        <f t="array" ref="Q749">IFERROR(INDEX('印量調查區'!G:G, MATCH(A749, '印量調查區'!A:A, 0)), "")</f>
        <v/>
      </c>
      <c r="R749" s="313" t="s">
        <v>10505</v>
      </c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  <c r="AC749" s="302"/>
      <c r="AD749" s="302"/>
      <c r="AE749" s="302"/>
      <c r="AF749" s="302"/>
      <c r="AG749" s="302"/>
      <c r="AH749" s="302"/>
      <c r="AI749" s="302"/>
      <c r="AJ749" s="302"/>
      <c r="AK749" s="302"/>
      <c r="AL749" s="302"/>
      <c r="AM749" s="314" t="s">
        <v>10506</v>
      </c>
      <c r="AN749" s="314" t="s">
        <v>10507</v>
      </c>
      <c r="AO749" s="302"/>
      <c r="AP749" s="302"/>
      <c r="AQ749" s="302" t="str">
        <f>IFERROR(__xludf.DUMMYFUNCTION("IF(IFERROR(VLOOKUP(A749, IMPORTRANGE(""https://docs.google.com/spreadsheets/d/1eazy315Oas8TkAoTsdzUl6gNf3VsnwZeSo-bRfkZzOs"", ""工作表1!A:B""), 2, FALSE), """") &lt;&gt; """", ""有縮圖"", ""無縮圖"")"),"無縮圖")</f>
        <v>無縮圖</v>
      </c>
      <c r="AR749" s="302"/>
    </row>
    <row r="750" hidden="1">
      <c r="A750" s="301" t="s">
        <v>10508</v>
      </c>
      <c r="B750" s="302"/>
      <c r="C750" s="303" t="s">
        <v>2464</v>
      </c>
      <c r="D750" s="303" t="s">
        <v>2464</v>
      </c>
      <c r="E750" s="304"/>
      <c r="F750" s="305" t="s">
        <v>4347</v>
      </c>
      <c r="G750" s="304"/>
      <c r="H750" s="305" t="s">
        <v>47</v>
      </c>
      <c r="I750" s="305" t="s">
        <v>84</v>
      </c>
      <c r="J750" s="301" t="s">
        <v>10509</v>
      </c>
      <c r="K750" s="309"/>
      <c r="L750" s="310" t="b">
        <v>1</v>
      </c>
      <c r="M750" s="311" t="b">
        <v>1</v>
      </c>
      <c r="N750" s="311" t="b">
        <v>0</v>
      </c>
      <c r="O750" s="311" t="b">
        <v>1</v>
      </c>
      <c r="P750" s="302"/>
      <c r="Q750" s="309" t="str">
        <f t="array" ref="Q750">IFERROR(INDEX('印量調查區'!G:G, MATCH(A750, '印量調查區'!A:A, 0)), "")</f>
        <v/>
      </c>
      <c r="R750" s="302"/>
      <c r="S750" s="302"/>
      <c r="T750" s="302"/>
      <c r="U750" s="302"/>
      <c r="V750" s="313" t="s">
        <v>10510</v>
      </c>
      <c r="W750" s="302"/>
      <c r="X750" s="302"/>
      <c r="Y750" s="302"/>
      <c r="Z750" s="302"/>
      <c r="AA750" s="302"/>
      <c r="AB750" s="302"/>
      <c r="AC750" s="302"/>
      <c r="AD750" s="302"/>
      <c r="AE750" s="302"/>
      <c r="AF750" s="302"/>
      <c r="AG750" s="302"/>
      <c r="AH750" s="302"/>
      <c r="AI750" s="302"/>
      <c r="AJ750" s="302"/>
      <c r="AK750" s="313" t="s">
        <v>10511</v>
      </c>
      <c r="AL750" s="302"/>
      <c r="AM750" s="314" t="s">
        <v>10512</v>
      </c>
      <c r="AN750" s="314" t="s">
        <v>10513</v>
      </c>
      <c r="AO750" s="302"/>
      <c r="AP750" s="302"/>
      <c r="AQ750" s="302" t="str">
        <f>IFERROR(__xludf.DUMMYFUNCTION("IF(IFERROR(VLOOKUP(A750, IMPORTRANGE(""https://docs.google.com/spreadsheets/d/1eazy315Oas8TkAoTsdzUl6gNf3VsnwZeSo-bRfkZzOs"", ""工作表1!A:B""), 2, FALSE), """") &lt;&gt; """", ""有縮圖"", ""無縮圖"")"),"無縮圖")</f>
        <v>無縮圖</v>
      </c>
      <c r="AR750" s="302"/>
    </row>
    <row r="751" hidden="1">
      <c r="A751" s="304" t="s">
        <v>10514</v>
      </c>
      <c r="B751" s="301" t="s">
        <v>10515</v>
      </c>
      <c r="C751" s="303" t="s">
        <v>3180</v>
      </c>
      <c r="D751" s="303" t="s">
        <v>3180</v>
      </c>
      <c r="E751" s="303" t="s">
        <v>3180</v>
      </c>
      <c r="F751" s="305" t="s">
        <v>4347</v>
      </c>
      <c r="G751" s="304"/>
      <c r="H751" s="302"/>
      <c r="I751" s="305" t="s">
        <v>84</v>
      </c>
      <c r="J751" s="301" t="s">
        <v>10516</v>
      </c>
      <c r="K751" s="309"/>
      <c r="L751" s="310" t="b">
        <v>1</v>
      </c>
      <c r="M751" s="311" t="b">
        <v>1</v>
      </c>
      <c r="N751" s="311" t="b">
        <v>1</v>
      </c>
      <c r="O751" s="311" t="b">
        <v>0</v>
      </c>
      <c r="P751" s="302"/>
      <c r="Q751" s="309"/>
      <c r="R751" s="302"/>
      <c r="S751" s="302"/>
      <c r="T751" s="302"/>
      <c r="U751" s="302"/>
      <c r="V751" s="314" t="s">
        <v>10517</v>
      </c>
      <c r="W751" s="302"/>
      <c r="X751" s="302"/>
      <c r="Y751" s="302"/>
      <c r="Z751" s="302"/>
      <c r="AA751" s="302"/>
      <c r="AB751" s="302"/>
      <c r="AC751" s="302"/>
      <c r="AD751" s="302"/>
      <c r="AE751" s="302"/>
      <c r="AF751" s="302"/>
      <c r="AG751" s="302"/>
      <c r="AH751" s="302"/>
      <c r="AI751" s="302"/>
      <c r="AJ751" s="314" t="s">
        <v>10518</v>
      </c>
      <c r="AK751" s="302"/>
      <c r="AL751" s="302"/>
      <c r="AM751" s="314" t="s">
        <v>10520</v>
      </c>
      <c r="AN751" s="314" t="s">
        <v>10521</v>
      </c>
      <c r="AO751" s="314" t="s">
        <v>10522</v>
      </c>
      <c r="AP751" s="302"/>
      <c r="AQ751" s="302" t="str">
        <f>IFERROR(__xludf.DUMMYFUNCTION("IF(IFERROR(VLOOKUP(A751, IMPORTRANGE(""https://docs.google.com/spreadsheets/d/1eazy315Oas8TkAoTsdzUl6gNf3VsnwZeSo-bRfkZzOs"", ""工作表1!A:B""), 2, FALSE), """") &lt;&gt; """", ""有縮圖"", ""無縮圖"")"),"無縮圖")</f>
        <v>無縮圖</v>
      </c>
      <c r="AR751" s="302"/>
    </row>
    <row r="752" hidden="1">
      <c r="A752" s="301" t="s">
        <v>10523</v>
      </c>
      <c r="B752" s="302"/>
      <c r="C752" s="303" t="s">
        <v>1279</v>
      </c>
      <c r="D752" s="304"/>
      <c r="E752" s="304"/>
      <c r="F752" s="305" t="s">
        <v>4347</v>
      </c>
      <c r="G752" s="304"/>
      <c r="H752" s="305" t="s">
        <v>34</v>
      </c>
      <c r="I752" s="305" t="s">
        <v>84</v>
      </c>
      <c r="J752" s="301" t="s">
        <v>10524</v>
      </c>
      <c r="K752" s="309"/>
      <c r="L752" s="310" t="b">
        <v>1</v>
      </c>
      <c r="M752" s="311" t="b">
        <v>1</v>
      </c>
      <c r="N752" s="316" t="b">
        <v>0</v>
      </c>
      <c r="O752" s="311" t="b">
        <v>1</v>
      </c>
      <c r="P752" s="302"/>
      <c r="Q752" s="309" t="str">
        <f t="array" ref="Q752">IFERROR(INDEX('印量調查區'!G:G, MATCH(A752, '印量調查區'!A:A, 0)), "")</f>
        <v/>
      </c>
      <c r="R752" s="313" t="s">
        <v>10525</v>
      </c>
      <c r="S752" s="302"/>
      <c r="T752" s="302"/>
      <c r="U752" s="302"/>
      <c r="V752" s="313" t="s">
        <v>10526</v>
      </c>
      <c r="W752" s="302"/>
      <c r="X752" s="302"/>
      <c r="Y752" s="302"/>
      <c r="Z752" s="302"/>
      <c r="AA752" s="302"/>
      <c r="AB752" s="302"/>
      <c r="AC752" s="302"/>
      <c r="AD752" s="302"/>
      <c r="AE752" s="313" t="s">
        <v>10527</v>
      </c>
      <c r="AF752" s="302"/>
      <c r="AG752" s="302"/>
      <c r="AH752" s="302"/>
      <c r="AI752" s="302"/>
      <c r="AJ752" s="302"/>
      <c r="AK752" s="302"/>
      <c r="AL752" s="302"/>
      <c r="AM752" s="302"/>
      <c r="AN752" s="314" t="s">
        <v>10528</v>
      </c>
      <c r="AO752" s="302"/>
      <c r="AP752" s="302"/>
      <c r="AQ752" s="302" t="str">
        <f>IFERROR(__xludf.DUMMYFUNCTION("IF(IFERROR(VLOOKUP(A752, IMPORTRANGE(""https://docs.google.com/spreadsheets/d/1eazy315Oas8TkAoTsdzUl6gNf3VsnwZeSo-bRfkZzOs"", ""工作表1!A:B""), 2, FALSE), """") &lt;&gt; """", ""有縮圖"", ""無縮圖"")"),"有縮圖")</f>
        <v>有縮圖</v>
      </c>
      <c r="AR752" s="302"/>
    </row>
    <row r="753" hidden="1">
      <c r="A753" s="301" t="s">
        <v>10529</v>
      </c>
      <c r="B753" s="302"/>
      <c r="C753" s="303" t="s">
        <v>2467</v>
      </c>
      <c r="D753" s="303" t="s">
        <v>2467</v>
      </c>
      <c r="E753" s="304"/>
      <c r="F753" s="305" t="s">
        <v>4347</v>
      </c>
      <c r="G753" s="304"/>
      <c r="H753" s="302"/>
      <c r="I753" s="302"/>
      <c r="J753" s="301" t="s">
        <v>10530</v>
      </c>
      <c r="K753" s="309"/>
      <c r="L753" s="310" t="b">
        <v>1</v>
      </c>
      <c r="M753" s="311" t="b">
        <v>1</v>
      </c>
      <c r="N753" s="316" t="b">
        <v>0</v>
      </c>
      <c r="O753" s="311" t="b">
        <v>1</v>
      </c>
      <c r="P753" s="302"/>
      <c r="Q753" s="309" t="str">
        <f t="array" ref="Q753">IFERROR(INDEX('印量調查區'!G:G, MATCH(A753, '印量調查區'!A:A, 0)), "")</f>
        <v/>
      </c>
      <c r="R753" s="313" t="s">
        <v>10531</v>
      </c>
      <c r="S753" s="302"/>
      <c r="T753" s="302"/>
      <c r="U753" s="302"/>
      <c r="V753" s="313" t="s">
        <v>10532</v>
      </c>
      <c r="W753" s="302"/>
      <c r="X753" s="302"/>
      <c r="Y753" s="302"/>
      <c r="Z753" s="302"/>
      <c r="AA753" s="302"/>
      <c r="AB753" s="302"/>
      <c r="AC753" s="302"/>
      <c r="AD753" s="302"/>
      <c r="AE753" s="302"/>
      <c r="AF753" s="302"/>
      <c r="AG753" s="302"/>
      <c r="AH753" s="302"/>
      <c r="AI753" s="302"/>
      <c r="AJ753" s="302"/>
      <c r="AK753" s="302"/>
      <c r="AL753" s="302"/>
      <c r="AM753" s="302"/>
      <c r="AN753" s="314" t="s">
        <v>10533</v>
      </c>
      <c r="AO753" s="302"/>
      <c r="AP753" s="302"/>
      <c r="AQ753" s="302" t="str">
        <f>IFERROR(__xludf.DUMMYFUNCTION("IF(IFERROR(VLOOKUP(A753, IMPORTRANGE(""https://docs.google.com/spreadsheets/d/1eazy315Oas8TkAoTsdzUl6gNf3VsnwZeSo-bRfkZzOs"", ""工作表1!A:B""), 2, FALSE), """") &lt;&gt; """", ""有縮圖"", ""無縮圖"")"),"無縮圖")</f>
        <v>無縮圖</v>
      </c>
      <c r="AR753" s="302"/>
    </row>
    <row r="754" hidden="1">
      <c r="A754" s="301" t="s">
        <v>10535</v>
      </c>
      <c r="B754" s="302"/>
      <c r="C754" s="304"/>
      <c r="D754" s="304"/>
      <c r="E754" s="303" t="s">
        <v>2465</v>
      </c>
      <c r="F754" s="305" t="s">
        <v>4347</v>
      </c>
      <c r="G754" s="304"/>
      <c r="H754" s="302"/>
      <c r="I754" s="302"/>
      <c r="J754" s="301" t="s">
        <v>10536</v>
      </c>
      <c r="K754" s="309"/>
      <c r="L754" s="310" t="b">
        <v>1</v>
      </c>
      <c r="M754" s="311" t="b">
        <v>1</v>
      </c>
      <c r="N754" s="311" t="b">
        <v>1</v>
      </c>
      <c r="O754" s="316" t="b">
        <v>1</v>
      </c>
      <c r="P754" s="313" t="s">
        <v>410</v>
      </c>
      <c r="Q754" s="309" t="str">
        <f t="array" ref="Q754">IFERROR(INDEX('印量調查區'!G:G, MATCH(A754, '印量調查區'!A:A, 0)), "")</f>
        <v/>
      </c>
      <c r="R754" s="302"/>
      <c r="S754" s="302"/>
      <c r="T754" s="302"/>
      <c r="U754" s="302"/>
      <c r="V754" s="314" t="s">
        <v>10537</v>
      </c>
      <c r="W754" s="302"/>
      <c r="X754" s="302"/>
      <c r="Y754" s="302"/>
      <c r="Z754" s="302"/>
      <c r="AA754" s="302"/>
      <c r="AB754" s="302"/>
      <c r="AC754" s="302"/>
      <c r="AD754" s="302"/>
      <c r="AE754" s="302"/>
      <c r="AF754" s="302"/>
      <c r="AG754" s="302"/>
      <c r="AH754" s="302"/>
      <c r="AI754" s="302"/>
      <c r="AJ754" s="302"/>
      <c r="AK754" s="302"/>
      <c r="AL754" s="302"/>
      <c r="AM754" s="314" t="s">
        <v>10539</v>
      </c>
      <c r="AN754" s="302"/>
      <c r="AO754" s="302"/>
      <c r="AP754" s="302"/>
      <c r="AQ754" s="302" t="str">
        <f>IFERROR(__xludf.DUMMYFUNCTION("IF(IFERROR(VLOOKUP(A754, IMPORTRANGE(""https://docs.google.com/spreadsheets/d/1eazy315Oas8TkAoTsdzUl6gNf3VsnwZeSo-bRfkZzOs"", ""工作表1!A:B""), 2, FALSE), """") &lt;&gt; """", ""有縮圖"", ""無縮圖"")"),"無縮圖")</f>
        <v>無縮圖</v>
      </c>
      <c r="AR754" s="302"/>
    </row>
    <row r="755" hidden="1">
      <c r="A755" s="301" t="s">
        <v>10541</v>
      </c>
      <c r="B755" s="302"/>
      <c r="C755" s="303" t="s">
        <v>1193</v>
      </c>
      <c r="D755" s="304"/>
      <c r="E755" s="304"/>
      <c r="F755" s="305" t="s">
        <v>4347</v>
      </c>
      <c r="G755" s="304"/>
      <c r="H755" s="305" t="s">
        <v>34</v>
      </c>
      <c r="I755" s="305" t="s">
        <v>84</v>
      </c>
      <c r="J755" s="301" t="s">
        <v>10542</v>
      </c>
      <c r="K755" s="309"/>
      <c r="L755" s="310" t="b">
        <v>1</v>
      </c>
      <c r="M755" s="311" t="b">
        <v>1</v>
      </c>
      <c r="N755" s="316" t="b">
        <v>1</v>
      </c>
      <c r="O755" s="311" t="b">
        <v>1</v>
      </c>
      <c r="P755" s="302"/>
      <c r="Q755" s="309" t="str">
        <f t="array" ref="Q755">IFERROR(INDEX('印量調查區'!G:G, MATCH(A755, '印量調查區'!A:A, 0)), "")</f>
        <v/>
      </c>
      <c r="R755" s="313" t="s">
        <v>10544</v>
      </c>
      <c r="S755" s="302"/>
      <c r="T755" s="302"/>
      <c r="U755" s="302"/>
      <c r="V755" s="313" t="s">
        <v>10545</v>
      </c>
      <c r="W755" s="302"/>
      <c r="X755" s="302"/>
      <c r="Y755" s="302"/>
      <c r="Z755" s="302"/>
      <c r="AA755" s="302"/>
      <c r="AB755" s="302"/>
      <c r="AC755" s="302"/>
      <c r="AD755" s="302"/>
      <c r="AE755" s="313" t="s">
        <v>10546</v>
      </c>
      <c r="AF755" s="302"/>
      <c r="AG755" s="302"/>
      <c r="AH755" s="313" t="s">
        <v>10547</v>
      </c>
      <c r="AI755" s="302"/>
      <c r="AJ755" s="313" t="s">
        <v>10548</v>
      </c>
      <c r="AK755" s="302"/>
      <c r="AL755" s="302"/>
      <c r="AM755" s="302"/>
      <c r="AN755" s="314" t="s">
        <v>10549</v>
      </c>
      <c r="AO755" s="302"/>
      <c r="AP755" s="302"/>
      <c r="AQ755" s="302" t="str">
        <f>IFERROR(__xludf.DUMMYFUNCTION("IF(IFERROR(VLOOKUP(A755, IMPORTRANGE(""https://docs.google.com/spreadsheets/d/1eazy315Oas8TkAoTsdzUl6gNf3VsnwZeSo-bRfkZzOs"", ""工作表1!A:B""), 2, FALSE), """") &lt;&gt; """", ""有縮圖"", ""無縮圖"")"),"無縮圖")</f>
        <v>無縮圖</v>
      </c>
      <c r="AR755" s="302"/>
    </row>
    <row r="756" hidden="1">
      <c r="A756" s="301" t="s">
        <v>2099</v>
      </c>
      <c r="B756" s="301" t="s">
        <v>10551</v>
      </c>
      <c r="C756" s="303" t="s">
        <v>2469</v>
      </c>
      <c r="D756" s="303" t="s">
        <v>2469</v>
      </c>
      <c r="E756" s="304"/>
      <c r="F756" s="305" t="s">
        <v>4347</v>
      </c>
      <c r="G756" s="304"/>
      <c r="H756" s="305" t="s">
        <v>34</v>
      </c>
      <c r="I756" s="305" t="s">
        <v>84</v>
      </c>
      <c r="J756" s="301" t="s">
        <v>10552</v>
      </c>
      <c r="K756" s="309"/>
      <c r="L756" s="310" t="b">
        <v>1</v>
      </c>
      <c r="M756" s="311" t="b">
        <v>1</v>
      </c>
      <c r="N756" s="316" t="b">
        <v>0</v>
      </c>
      <c r="O756" s="311" t="b">
        <v>1</v>
      </c>
      <c r="P756" s="302"/>
      <c r="Q756" s="309" t="str">
        <f t="array" ref="Q756">IFERROR(INDEX('印量調查區'!G:G, MATCH(A756, '印量調查區'!A:A, 0)), "")</f>
        <v/>
      </c>
      <c r="R756" s="313" t="s">
        <v>10554</v>
      </c>
      <c r="S756" s="302"/>
      <c r="T756" s="302"/>
      <c r="U756" s="302"/>
      <c r="V756" s="313" t="s">
        <v>10555</v>
      </c>
      <c r="W756" s="302"/>
      <c r="X756" s="302"/>
      <c r="Y756" s="302"/>
      <c r="Z756" s="302"/>
      <c r="AA756" s="302"/>
      <c r="AB756" s="302"/>
      <c r="AC756" s="302"/>
      <c r="AD756" s="313" t="s">
        <v>10556</v>
      </c>
      <c r="AE756" s="302"/>
      <c r="AF756" s="302"/>
      <c r="AG756" s="302"/>
      <c r="AH756" s="313" t="s">
        <v>10557</v>
      </c>
      <c r="AI756" s="302"/>
      <c r="AJ756" s="302"/>
      <c r="AK756" s="302"/>
      <c r="AL756" s="302"/>
      <c r="AM756" s="302"/>
      <c r="AN756" s="314" t="s">
        <v>10558</v>
      </c>
      <c r="AO756" s="302"/>
      <c r="AP756" s="302"/>
      <c r="AQ756" s="302" t="str">
        <f>IFERROR(__xludf.DUMMYFUNCTION("IF(IFERROR(VLOOKUP(A756, IMPORTRANGE(""https://docs.google.com/spreadsheets/d/1eazy315Oas8TkAoTsdzUl6gNf3VsnwZeSo-bRfkZzOs"", ""工作表1!A:B""), 2, FALSE), """") &lt;&gt; """", ""有縮圖"", ""無縮圖"")"),"無縮圖")</f>
        <v>無縮圖</v>
      </c>
      <c r="AR756" s="302"/>
    </row>
    <row r="757" hidden="1">
      <c r="A757" s="304" t="s">
        <v>10559</v>
      </c>
      <c r="B757" s="302"/>
      <c r="C757" s="303" t="s">
        <v>3180</v>
      </c>
      <c r="D757" s="303" t="s">
        <v>3180</v>
      </c>
      <c r="E757" s="303" t="s">
        <v>3180</v>
      </c>
      <c r="F757" s="305" t="s">
        <v>4347</v>
      </c>
      <c r="G757" s="304"/>
      <c r="H757" s="305" t="s">
        <v>34</v>
      </c>
      <c r="I757" s="305" t="s">
        <v>84</v>
      </c>
      <c r="J757" s="301" t="s">
        <v>10560</v>
      </c>
      <c r="K757" s="323" t="s">
        <v>4350</v>
      </c>
      <c r="L757" s="310" t="b">
        <v>1</v>
      </c>
      <c r="M757" s="311" t="b">
        <v>1</v>
      </c>
      <c r="N757" s="311" t="b">
        <v>0</v>
      </c>
      <c r="O757" s="311" t="b">
        <v>1</v>
      </c>
      <c r="P757" s="302"/>
      <c r="Q757" s="309"/>
      <c r="R757" s="314" t="s">
        <v>10561</v>
      </c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  <c r="AC757" s="302"/>
      <c r="AD757" s="302"/>
      <c r="AE757" s="302"/>
      <c r="AF757" s="302"/>
      <c r="AG757" s="302"/>
      <c r="AH757" s="302"/>
      <c r="AI757" s="302"/>
      <c r="AJ757" s="302"/>
      <c r="AK757" s="302"/>
      <c r="AL757" s="302"/>
      <c r="AM757" s="314" t="s">
        <v>10562</v>
      </c>
      <c r="AN757" s="395" t="s">
        <v>10564</v>
      </c>
      <c r="AO757" s="302"/>
      <c r="AP757" s="302"/>
      <c r="AQ757" s="302" t="str">
        <f>IFERROR(__xludf.DUMMYFUNCTION("IF(IFERROR(VLOOKUP(A757, IMPORTRANGE(""https://docs.google.com/spreadsheets/d/1eazy315Oas8TkAoTsdzUl6gNf3VsnwZeSo-bRfkZzOs"", ""工作表1!A:B""), 2, FALSE), """") &lt;&gt; """", ""有縮圖"", ""無縮圖"")"),"無縮圖")</f>
        <v>無縮圖</v>
      </c>
      <c r="AR757" s="302"/>
    </row>
    <row r="758" hidden="1">
      <c r="A758" s="301" t="s">
        <v>965</v>
      </c>
      <c r="B758" s="302"/>
      <c r="C758" s="303" t="s">
        <v>2859</v>
      </c>
      <c r="D758" s="303" t="s">
        <v>2859</v>
      </c>
      <c r="E758" s="304"/>
      <c r="F758" s="305" t="s">
        <v>4347</v>
      </c>
      <c r="G758" s="304"/>
      <c r="H758" s="302"/>
      <c r="I758" s="305" t="s">
        <v>84</v>
      </c>
      <c r="J758" s="301" t="s">
        <v>10567</v>
      </c>
      <c r="K758" s="309"/>
      <c r="L758" s="310" t="b">
        <v>1</v>
      </c>
      <c r="M758" s="311" t="b">
        <v>1</v>
      </c>
      <c r="N758" s="311" t="b">
        <v>0</v>
      </c>
      <c r="O758" s="311" t="b">
        <v>1</v>
      </c>
      <c r="P758" s="302"/>
      <c r="Q758" s="309" t="str">
        <f t="array" ref="Q758">IFERROR(INDEX('印量調查區'!G:G, MATCH(A758, '印量調查區'!A:A, 0)), "")</f>
        <v/>
      </c>
      <c r="R758" s="313" t="s">
        <v>10568</v>
      </c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  <c r="AC758" s="302"/>
      <c r="AD758" s="302"/>
      <c r="AE758" s="302"/>
      <c r="AF758" s="302"/>
      <c r="AG758" s="302"/>
      <c r="AH758" s="302"/>
      <c r="AI758" s="302"/>
      <c r="AJ758" s="302"/>
      <c r="AK758" s="302"/>
      <c r="AL758" s="302"/>
      <c r="AM758" s="314" t="s">
        <v>10569</v>
      </c>
      <c r="AN758" s="314" t="s">
        <v>10571</v>
      </c>
      <c r="AO758" s="302"/>
      <c r="AP758" s="302"/>
      <c r="AQ758" s="302" t="str">
        <f>IFERROR(__xludf.DUMMYFUNCTION("IF(IFERROR(VLOOKUP(A758, IMPORTRANGE(""https://docs.google.com/spreadsheets/d/1eazy315Oas8TkAoTsdzUl6gNf3VsnwZeSo-bRfkZzOs"", ""工作表1!A:B""), 2, FALSE), """") &lt;&gt; """", ""有縮圖"", ""無縮圖"")"),"無縮圖")</f>
        <v>無縮圖</v>
      </c>
      <c r="AR758" s="302"/>
    </row>
    <row r="759" hidden="1">
      <c r="A759" s="301" t="s">
        <v>10573</v>
      </c>
      <c r="B759" s="301" t="s">
        <v>10574</v>
      </c>
      <c r="C759" s="303" t="s">
        <v>2819</v>
      </c>
      <c r="D759" s="304"/>
      <c r="E759" s="304"/>
      <c r="F759" s="305" t="s">
        <v>4347</v>
      </c>
      <c r="G759" s="304"/>
      <c r="H759" s="302"/>
      <c r="I759" s="305" t="s">
        <v>84</v>
      </c>
      <c r="J759" s="301" t="s">
        <v>10575</v>
      </c>
      <c r="K759" s="309"/>
      <c r="L759" s="310" t="b">
        <v>1</v>
      </c>
      <c r="M759" s="311" t="b">
        <v>0</v>
      </c>
      <c r="N759" s="316" t="b">
        <v>1</v>
      </c>
      <c r="O759" s="311" t="b">
        <v>0</v>
      </c>
      <c r="P759" s="302"/>
      <c r="Q759" s="309" t="str">
        <f t="array" ref="Q759">IFERROR(INDEX('印量調查區'!G:G, MATCH(A759, '印量調查區'!A:A, 0)), "")</f>
        <v/>
      </c>
      <c r="R759" s="313" t="s">
        <v>10576</v>
      </c>
      <c r="S759" s="302"/>
      <c r="T759" s="302"/>
      <c r="U759" s="302"/>
      <c r="V759" s="313" t="s">
        <v>10577</v>
      </c>
      <c r="W759" s="302"/>
      <c r="X759" s="302"/>
      <c r="Y759" s="302"/>
      <c r="Z759" s="302"/>
      <c r="AA759" s="302"/>
      <c r="AB759" s="302"/>
      <c r="AC759" s="302"/>
      <c r="AD759" s="313" t="s">
        <v>10579</v>
      </c>
      <c r="AE759" s="313" t="s">
        <v>10580</v>
      </c>
      <c r="AF759" s="313" t="s">
        <v>10581</v>
      </c>
      <c r="AG759" s="302"/>
      <c r="AH759" s="313" t="s">
        <v>10582</v>
      </c>
      <c r="AI759" s="302"/>
      <c r="AJ759" s="302"/>
      <c r="AK759" s="313" t="s">
        <v>10583</v>
      </c>
      <c r="AL759" s="302"/>
      <c r="AM759" s="302"/>
      <c r="AN759" s="314" t="s">
        <v>10584</v>
      </c>
      <c r="AO759" s="302"/>
      <c r="AP759" s="302"/>
      <c r="AQ759" s="302" t="str">
        <f>IFERROR(__xludf.DUMMYFUNCTION("IF(IFERROR(VLOOKUP(A759, IMPORTRANGE(""https://docs.google.com/spreadsheets/d/1eazy315Oas8TkAoTsdzUl6gNf3VsnwZeSo-bRfkZzOs"", ""工作表1!A:B""), 2, FALSE), """") &lt;&gt; """", ""有縮圖"", ""無縮圖"")"),"無縮圖")</f>
        <v>無縮圖</v>
      </c>
      <c r="AR759" s="302"/>
    </row>
    <row r="760" hidden="1">
      <c r="A760" s="301" t="s">
        <v>10586</v>
      </c>
      <c r="B760" s="301" t="s">
        <v>10587</v>
      </c>
      <c r="C760" s="303" t="s">
        <v>10588</v>
      </c>
      <c r="D760" s="303" t="s">
        <v>10588</v>
      </c>
      <c r="E760" s="303" t="s">
        <v>10589</v>
      </c>
      <c r="F760" s="305" t="s">
        <v>10591</v>
      </c>
      <c r="G760" s="304"/>
      <c r="H760" s="305" t="s">
        <v>47</v>
      </c>
      <c r="I760" s="305" t="s">
        <v>84</v>
      </c>
      <c r="J760" s="301" t="s">
        <v>10592</v>
      </c>
      <c r="K760" s="309"/>
      <c r="L760" s="310" t="b">
        <v>1</v>
      </c>
      <c r="M760" s="311" t="b">
        <v>1</v>
      </c>
      <c r="N760" s="316" t="b">
        <v>1</v>
      </c>
      <c r="O760" s="311" t="b">
        <v>0</v>
      </c>
      <c r="P760" s="302"/>
      <c r="Q760" s="309" t="str">
        <f t="array" ref="Q760">IFERROR(INDEX('印量調查區'!G:G, MATCH(A760, '印量調查區'!A:A, 0)), "")</f>
        <v/>
      </c>
      <c r="R760" s="302"/>
      <c r="S760" s="302"/>
      <c r="T760" s="302"/>
      <c r="U760" s="302"/>
      <c r="V760" s="313" t="s">
        <v>10595</v>
      </c>
      <c r="W760" s="302"/>
      <c r="X760" s="302"/>
      <c r="Y760" s="313" t="s">
        <v>10596</v>
      </c>
      <c r="Z760" s="302"/>
      <c r="AA760" s="302"/>
      <c r="AB760" s="302"/>
      <c r="AC760" s="302"/>
      <c r="AD760" s="302"/>
      <c r="AE760" s="313" t="s">
        <v>10597</v>
      </c>
      <c r="AF760" s="302"/>
      <c r="AG760" s="302"/>
      <c r="AH760" s="302"/>
      <c r="AI760" s="302"/>
      <c r="AJ760" s="302"/>
      <c r="AK760" s="302"/>
      <c r="AL760" s="302"/>
      <c r="AM760" s="302"/>
      <c r="AN760" s="314" t="s">
        <v>10598</v>
      </c>
      <c r="AO760" s="302"/>
      <c r="AP760" s="302"/>
      <c r="AQ760" s="302" t="str">
        <f>IFERROR(__xludf.DUMMYFUNCTION("IF(IFERROR(VLOOKUP(A760, IMPORTRANGE(""https://docs.google.com/spreadsheets/d/1eazy315Oas8TkAoTsdzUl6gNf3VsnwZeSo-bRfkZzOs"", ""工作表1!A:B""), 2, FALSE), """") &lt;&gt; """", ""有縮圖"", ""無縮圖"")"),"無縮圖")</f>
        <v>無縮圖</v>
      </c>
      <c r="AR760" s="302"/>
    </row>
    <row r="761" hidden="1">
      <c r="A761" s="301" t="s">
        <v>10600</v>
      </c>
      <c r="B761" s="302"/>
      <c r="C761" s="303" t="s">
        <v>2826</v>
      </c>
      <c r="D761" s="304"/>
      <c r="E761" s="303" t="s">
        <v>2832</v>
      </c>
      <c r="F761" s="305" t="s">
        <v>6957</v>
      </c>
      <c r="G761" s="304"/>
      <c r="H761" s="305" t="s">
        <v>34</v>
      </c>
      <c r="I761" s="305" t="s">
        <v>84</v>
      </c>
      <c r="J761" s="301" t="s">
        <v>10601</v>
      </c>
      <c r="K761" s="309"/>
      <c r="L761" s="310" t="b">
        <v>1</v>
      </c>
      <c r="M761" s="311" t="b">
        <v>1</v>
      </c>
      <c r="N761" s="316" t="b">
        <v>0</v>
      </c>
      <c r="O761" s="311" t="b">
        <v>1</v>
      </c>
      <c r="P761" s="302"/>
      <c r="Q761" s="309" t="str">
        <f t="array" ref="Q761">IFERROR(INDEX('印量調查區'!G:G, MATCH(A761, '印量調查區'!A:A, 0)), "")</f>
        <v/>
      </c>
      <c r="R761" s="396" t="s">
        <v>10602</v>
      </c>
      <c r="S761" s="314" t="s">
        <v>10604</v>
      </c>
      <c r="T761" s="302"/>
      <c r="U761" s="302"/>
      <c r="V761" s="396" t="s">
        <v>10607</v>
      </c>
      <c r="W761" s="314" t="s">
        <v>10608</v>
      </c>
      <c r="X761" s="302"/>
      <c r="Y761" s="302"/>
      <c r="Z761" s="302"/>
      <c r="AA761" s="302"/>
      <c r="AB761" s="302"/>
      <c r="AC761" s="302"/>
      <c r="AD761" s="314" t="s">
        <v>10609</v>
      </c>
      <c r="AE761" s="314" t="s">
        <v>10610</v>
      </c>
      <c r="AF761" s="302"/>
      <c r="AG761" s="302"/>
      <c r="AH761" s="313" t="s">
        <v>10611</v>
      </c>
      <c r="AI761" s="302"/>
      <c r="AJ761" s="302"/>
      <c r="AK761" s="302"/>
      <c r="AL761" s="302"/>
      <c r="AM761" s="302"/>
      <c r="AN761" s="314" t="s">
        <v>10612</v>
      </c>
      <c r="AO761" s="302"/>
      <c r="AP761" s="302"/>
      <c r="AQ761" s="302" t="str">
        <f>IFERROR(__xludf.DUMMYFUNCTION("IF(IFERROR(VLOOKUP(A761, IMPORTRANGE(""https://docs.google.com/spreadsheets/d/1eazy315Oas8TkAoTsdzUl6gNf3VsnwZeSo-bRfkZzOs"", ""工作表1!A:B""), 2, FALSE), """") &lt;&gt; """", ""有縮圖"", ""無縮圖"")"),"無縮圖")</f>
        <v>無縮圖</v>
      </c>
      <c r="AR761" s="302"/>
    </row>
    <row r="762" hidden="1">
      <c r="A762" s="301" t="s">
        <v>732</v>
      </c>
      <c r="B762" s="302"/>
      <c r="C762" s="303" t="s">
        <v>2446</v>
      </c>
      <c r="D762" s="303" t="s">
        <v>2446</v>
      </c>
      <c r="E762" s="304"/>
      <c r="F762" s="305" t="s">
        <v>6957</v>
      </c>
      <c r="G762" s="304"/>
      <c r="H762" s="302"/>
      <c r="I762" s="302"/>
      <c r="J762" s="302"/>
      <c r="K762" s="309"/>
      <c r="L762" s="310" t="b">
        <v>1</v>
      </c>
      <c r="M762" s="316" t="b">
        <v>1</v>
      </c>
      <c r="N762" s="311" t="b">
        <v>1</v>
      </c>
      <c r="O762" s="316" t="b">
        <v>1</v>
      </c>
      <c r="P762" s="313" t="s">
        <v>410</v>
      </c>
      <c r="Q762" s="309" t="str">
        <f t="array" ref="Q762">IFERROR(INDEX('印量調查區'!G:G, MATCH(A762, '印量調查區'!A:A, 0)), "")</f>
        <v/>
      </c>
      <c r="R762" s="302"/>
      <c r="S762" s="302"/>
      <c r="T762" s="302"/>
      <c r="U762" s="302"/>
      <c r="V762" s="314" t="s">
        <v>746</v>
      </c>
      <c r="W762" s="302"/>
      <c r="X762" s="302"/>
      <c r="Y762" s="302"/>
      <c r="Z762" s="302"/>
      <c r="AA762" s="302"/>
      <c r="AB762" s="302"/>
      <c r="AC762" s="314" t="s">
        <v>10613</v>
      </c>
      <c r="AD762" s="314" t="s">
        <v>10614</v>
      </c>
      <c r="AE762" s="314" t="s">
        <v>10615</v>
      </c>
      <c r="AF762" s="314" t="s">
        <v>10616</v>
      </c>
      <c r="AG762" s="302"/>
      <c r="AH762" s="314" t="s">
        <v>10617</v>
      </c>
      <c r="AI762" s="302"/>
      <c r="AJ762" s="302"/>
      <c r="AK762" s="302"/>
      <c r="AL762" s="302"/>
      <c r="AM762" s="314" t="s">
        <v>10618</v>
      </c>
      <c r="AN762" s="302"/>
      <c r="AO762" s="302"/>
      <c r="AP762" s="302"/>
      <c r="AQ762" s="302" t="str">
        <f>IFERROR(__xludf.DUMMYFUNCTION("IF(IFERROR(VLOOKUP(A762, IMPORTRANGE(""https://docs.google.com/spreadsheets/d/1eazy315Oas8TkAoTsdzUl6gNf3VsnwZeSo-bRfkZzOs"", ""工作表1!A:B""), 2, FALSE), """") &lt;&gt; """", ""有縮圖"", ""無縮圖"")"),"無縮圖")</f>
        <v>無縮圖</v>
      </c>
      <c r="AR762" s="302"/>
    </row>
    <row r="763" hidden="1">
      <c r="A763" s="301" t="s">
        <v>1143</v>
      </c>
      <c r="B763" s="301" t="s">
        <v>2444</v>
      </c>
      <c r="C763" s="303" t="s">
        <v>10620</v>
      </c>
      <c r="D763" s="304"/>
      <c r="E763" s="304"/>
      <c r="F763" s="305" t="s">
        <v>6957</v>
      </c>
      <c r="G763" s="304"/>
      <c r="H763" s="302"/>
      <c r="I763" s="305" t="s">
        <v>84</v>
      </c>
      <c r="J763" s="301" t="s">
        <v>10621</v>
      </c>
      <c r="K763" s="309"/>
      <c r="L763" s="310" t="b">
        <v>1</v>
      </c>
      <c r="M763" s="311" t="b">
        <v>1</v>
      </c>
      <c r="N763" s="311" t="b">
        <v>0</v>
      </c>
      <c r="O763" s="316" t="b">
        <v>1</v>
      </c>
      <c r="P763" s="302"/>
      <c r="Q763" s="309" t="str">
        <f t="array" ref="Q763">IFERROR(INDEX('印量調查區'!G:G, MATCH(A763, '印量調查區'!A:A, 0)), "")</f>
        <v/>
      </c>
      <c r="R763" s="313" t="s">
        <v>2460</v>
      </c>
      <c r="S763" s="302"/>
      <c r="T763" s="302"/>
      <c r="U763" s="302"/>
      <c r="V763" s="314" t="s">
        <v>10622</v>
      </c>
      <c r="W763" s="302"/>
      <c r="X763" s="302"/>
      <c r="Y763" s="302"/>
      <c r="Z763" s="302"/>
      <c r="AA763" s="302"/>
      <c r="AB763" s="302"/>
      <c r="AC763" s="302"/>
      <c r="AD763" s="302"/>
      <c r="AE763" s="313" t="s">
        <v>2495</v>
      </c>
      <c r="AF763" s="313" t="s">
        <v>2506</v>
      </c>
      <c r="AG763" s="302"/>
      <c r="AH763" s="313" t="s">
        <v>129</v>
      </c>
      <c r="AI763" s="313" t="s">
        <v>130</v>
      </c>
      <c r="AJ763" s="302"/>
      <c r="AK763" s="302"/>
      <c r="AL763" s="302"/>
      <c r="AM763" s="314" t="s">
        <v>10624</v>
      </c>
      <c r="AN763" s="302"/>
      <c r="AO763" s="302"/>
      <c r="AP763" s="302"/>
      <c r="AQ763" s="302" t="str">
        <f>IFERROR(__xludf.DUMMYFUNCTION("IF(IFERROR(VLOOKUP(A763, IMPORTRANGE(""https://docs.google.com/spreadsheets/d/1eazy315Oas8TkAoTsdzUl6gNf3VsnwZeSo-bRfkZzOs"", ""工作表1!A:B""), 2, FALSE), """") &lt;&gt; """", ""有縮圖"", ""無縮圖"")"),"無縮圖")</f>
        <v>無縮圖</v>
      </c>
      <c r="AR763" s="302"/>
    </row>
    <row r="764" hidden="1">
      <c r="A764" s="301" t="s">
        <v>10082</v>
      </c>
      <c r="B764" s="302"/>
      <c r="C764" s="303" t="s">
        <v>10625</v>
      </c>
      <c r="D764" s="304"/>
      <c r="E764" s="304"/>
      <c r="F764" s="305" t="s">
        <v>6957</v>
      </c>
      <c r="G764" s="304"/>
      <c r="H764" s="305" t="s">
        <v>34</v>
      </c>
      <c r="I764" s="305" t="s">
        <v>84</v>
      </c>
      <c r="J764" s="301" t="s">
        <v>10626</v>
      </c>
      <c r="K764" s="309"/>
      <c r="L764" s="310" t="b">
        <v>1</v>
      </c>
      <c r="M764" s="311" t="b">
        <v>1</v>
      </c>
      <c r="N764" s="316" t="b">
        <v>0</v>
      </c>
      <c r="O764" s="311" t="b">
        <v>1</v>
      </c>
      <c r="P764" s="302"/>
      <c r="Q764" s="309" t="str">
        <f t="array" ref="Q764">IFERROR(INDEX('印量調查區'!G:G, MATCH(A764, '印量調查區'!A:A, 0)), "")</f>
        <v/>
      </c>
      <c r="R764" s="304"/>
      <c r="S764" s="304"/>
      <c r="T764" s="304"/>
      <c r="U764" s="304"/>
      <c r="V764" s="319" t="s">
        <v>10627</v>
      </c>
      <c r="W764" s="304"/>
      <c r="X764" s="304"/>
      <c r="Y764" s="304"/>
      <c r="Z764" s="304"/>
      <c r="AA764" s="304"/>
      <c r="AB764" s="304"/>
      <c r="AC764" s="319" t="s">
        <v>10086</v>
      </c>
      <c r="AD764" s="304"/>
      <c r="AE764" s="304"/>
      <c r="AF764" s="319" t="s">
        <v>10628</v>
      </c>
      <c r="AG764" s="304"/>
      <c r="AH764" s="319" t="s">
        <v>10093</v>
      </c>
      <c r="AI764" s="304"/>
      <c r="AJ764" s="304"/>
      <c r="AK764" s="319" t="s">
        <v>10095</v>
      </c>
      <c r="AL764" s="304"/>
      <c r="AM764" s="302"/>
      <c r="AN764" s="314" t="s">
        <v>10631</v>
      </c>
      <c r="AO764" s="324" t="s">
        <v>10632</v>
      </c>
      <c r="AP764" s="302"/>
      <c r="AQ764" s="302" t="str">
        <f>IFERROR(__xludf.DUMMYFUNCTION("IF(IFERROR(VLOOKUP(A764, IMPORTRANGE(""https://docs.google.com/spreadsheets/d/1eazy315Oas8TkAoTsdzUl6gNf3VsnwZeSo-bRfkZzOs"", ""工作表1!A:B""), 2, FALSE), """") &lt;&gt; """", ""有縮圖"", ""無縮圖"")"),"無縮圖")</f>
        <v>無縮圖</v>
      </c>
      <c r="AR764" s="302"/>
    </row>
    <row r="765" hidden="1">
      <c r="A765" s="301" t="s">
        <v>10635</v>
      </c>
      <c r="B765" s="301" t="s">
        <v>10636</v>
      </c>
      <c r="C765" s="303" t="s">
        <v>2800</v>
      </c>
      <c r="D765" s="304"/>
      <c r="E765" s="304"/>
      <c r="F765" s="305" t="s">
        <v>6957</v>
      </c>
      <c r="G765" s="304"/>
      <c r="H765" s="305" t="s">
        <v>34</v>
      </c>
      <c r="I765" s="305" t="s">
        <v>84</v>
      </c>
      <c r="J765" s="301" t="s">
        <v>10638</v>
      </c>
      <c r="K765" s="309"/>
      <c r="L765" s="310" t="b">
        <v>1</v>
      </c>
      <c r="M765" s="311" t="b">
        <v>0</v>
      </c>
      <c r="N765" s="311" t="b">
        <v>0</v>
      </c>
      <c r="O765" s="311" t="b">
        <v>0</v>
      </c>
      <c r="P765" s="302"/>
      <c r="Q765" s="309" t="str">
        <f t="array" ref="Q765">IFERROR(INDEX('印量調查區'!G:G, MATCH(A765, '印量調查區'!A:A, 0)), "")</f>
        <v/>
      </c>
      <c r="R765" s="314" t="s">
        <v>10640</v>
      </c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  <c r="AC765" s="302"/>
      <c r="AD765" s="302"/>
      <c r="AE765" s="314" t="s">
        <v>10644</v>
      </c>
      <c r="AF765" s="302"/>
      <c r="AG765" s="302"/>
      <c r="AH765" s="314" t="s">
        <v>10645</v>
      </c>
      <c r="AI765" s="302"/>
      <c r="AJ765" s="302"/>
      <c r="AK765" s="314" t="s">
        <v>10646</v>
      </c>
      <c r="AL765" s="302"/>
      <c r="AM765" s="314" t="s">
        <v>10647</v>
      </c>
      <c r="AN765" s="314" t="s">
        <v>10649</v>
      </c>
      <c r="AO765" s="314" t="s">
        <v>10649</v>
      </c>
      <c r="AP765" s="302"/>
      <c r="AQ765" s="302" t="str">
        <f>IFERROR(__xludf.DUMMYFUNCTION("IF(IFERROR(VLOOKUP(A765, IMPORTRANGE(""https://docs.google.com/spreadsheets/d/1eazy315Oas8TkAoTsdzUl6gNf3VsnwZeSo-bRfkZzOs"", ""工作表1!A:B""), 2, FALSE), """") &lt;&gt; """", ""有縮圖"", ""無縮圖"")"),"無縮圖")</f>
        <v>無縮圖</v>
      </c>
      <c r="AR765" s="302"/>
    </row>
    <row r="766" hidden="1">
      <c r="A766" s="301" t="s">
        <v>10651</v>
      </c>
      <c r="B766" s="302"/>
      <c r="C766" s="303" t="s">
        <v>2828</v>
      </c>
      <c r="D766" s="304"/>
      <c r="E766" s="303" t="s">
        <v>3430</v>
      </c>
      <c r="F766" s="305" t="s">
        <v>6957</v>
      </c>
      <c r="G766" s="304"/>
      <c r="H766" s="305" t="s">
        <v>34</v>
      </c>
      <c r="I766" s="305" t="s">
        <v>84</v>
      </c>
      <c r="J766" s="301" t="s">
        <v>10652</v>
      </c>
      <c r="K766" s="309"/>
      <c r="L766" s="310" t="b">
        <v>1</v>
      </c>
      <c r="M766" s="311" t="b">
        <v>1</v>
      </c>
      <c r="N766" s="316" t="b">
        <v>1</v>
      </c>
      <c r="O766" s="311" t="b">
        <v>0</v>
      </c>
      <c r="P766" s="302"/>
      <c r="Q766" s="309" t="str">
        <f t="array" ref="Q766">IFERROR(INDEX('印量調查區'!G:G, MATCH(A766, '印量調查區'!A:A, 0)), "")</f>
        <v/>
      </c>
      <c r="R766" s="302"/>
      <c r="S766" s="302"/>
      <c r="T766" s="302"/>
      <c r="U766" s="302"/>
      <c r="V766" s="314" t="s">
        <v>10654</v>
      </c>
      <c r="W766" s="302"/>
      <c r="X766" s="302"/>
      <c r="Y766" s="302"/>
      <c r="Z766" s="302"/>
      <c r="AA766" s="302"/>
      <c r="AB766" s="302"/>
      <c r="AC766" s="302"/>
      <c r="AD766" s="302"/>
      <c r="AE766" s="314" t="s">
        <v>10655</v>
      </c>
      <c r="AF766" s="314" t="s">
        <v>10656</v>
      </c>
      <c r="AG766" s="302"/>
      <c r="AH766" s="314" t="s">
        <v>10657</v>
      </c>
      <c r="AI766" s="302"/>
      <c r="AJ766" s="302"/>
      <c r="AK766" s="314" t="s">
        <v>10658</v>
      </c>
      <c r="AL766" s="302"/>
      <c r="AM766" s="302"/>
      <c r="AN766" s="314" t="s">
        <v>10660</v>
      </c>
      <c r="AO766" s="302"/>
      <c r="AP766" s="302"/>
      <c r="AQ766" s="302" t="str">
        <f>IFERROR(__xludf.DUMMYFUNCTION("IF(IFERROR(VLOOKUP(A766, IMPORTRANGE(""https://docs.google.com/spreadsheets/d/1eazy315Oas8TkAoTsdzUl6gNf3VsnwZeSo-bRfkZzOs"", ""工作表1!A:B""), 2, FALSE), """") &lt;&gt; """", ""有縮圖"", ""無縮圖"")"),"無縮圖")</f>
        <v>無縮圖</v>
      </c>
      <c r="AR766" s="302"/>
    </row>
    <row r="767" hidden="1">
      <c r="A767" s="301" t="s">
        <v>1401</v>
      </c>
      <c r="B767" s="301" t="s">
        <v>6240</v>
      </c>
      <c r="C767" s="304"/>
      <c r="D767" s="304"/>
      <c r="E767" s="303" t="s">
        <v>2986</v>
      </c>
      <c r="F767" s="305" t="s">
        <v>6957</v>
      </c>
      <c r="G767" s="304"/>
      <c r="H767" s="305" t="s">
        <v>34</v>
      </c>
      <c r="I767" s="305" t="s">
        <v>84</v>
      </c>
      <c r="J767" s="301" t="s">
        <v>10662</v>
      </c>
      <c r="K767" s="309"/>
      <c r="L767" s="310" t="b">
        <v>1</v>
      </c>
      <c r="M767" s="311" t="b">
        <v>1</v>
      </c>
      <c r="N767" s="316" t="b">
        <v>1</v>
      </c>
      <c r="O767" s="311" t="b">
        <v>1</v>
      </c>
      <c r="P767" s="302"/>
      <c r="Q767" s="309" t="str">
        <f t="array" ref="Q767">IFERROR(INDEX('印量調查區'!G:G, MATCH(A767, '印量調查區'!A:A, 0)), "")</f>
        <v/>
      </c>
      <c r="R767" s="302"/>
      <c r="S767" s="302"/>
      <c r="T767" s="302"/>
      <c r="U767" s="302"/>
      <c r="V767" s="314" t="s">
        <v>6243</v>
      </c>
      <c r="W767" s="302"/>
      <c r="X767" s="302"/>
      <c r="Y767" s="302"/>
      <c r="Z767" s="302"/>
      <c r="AA767" s="302"/>
      <c r="AB767" s="302"/>
      <c r="AC767" s="302"/>
      <c r="AD767" s="302"/>
      <c r="AE767" s="314" t="s">
        <v>6245</v>
      </c>
      <c r="AF767" s="314" t="s">
        <v>6248</v>
      </c>
      <c r="AG767" s="302"/>
      <c r="AH767" s="302"/>
      <c r="AI767" s="302"/>
      <c r="AJ767" s="302"/>
      <c r="AK767" s="302"/>
      <c r="AL767" s="302"/>
      <c r="AM767" s="302"/>
      <c r="AN767" s="314" t="s">
        <v>10664</v>
      </c>
      <c r="AO767" s="302"/>
      <c r="AP767" s="302"/>
      <c r="AQ767" s="302" t="str">
        <f>IFERROR(__xludf.DUMMYFUNCTION("IF(IFERROR(VLOOKUP(A767, IMPORTRANGE(""https://docs.google.com/spreadsheets/d/1eazy315Oas8TkAoTsdzUl6gNf3VsnwZeSo-bRfkZzOs"", ""工作表1!A:B""), 2, FALSE), """") &lt;&gt; """", ""有縮圖"", ""無縮圖"")"),"無縮圖")</f>
        <v>無縮圖</v>
      </c>
      <c r="AR767" s="302"/>
    </row>
    <row r="768" hidden="1">
      <c r="A768" s="301" t="s">
        <v>10666</v>
      </c>
      <c r="B768" s="302"/>
      <c r="C768" s="303" t="s">
        <v>2820</v>
      </c>
      <c r="D768" s="304"/>
      <c r="E768" s="304"/>
      <c r="F768" s="305" t="s">
        <v>6957</v>
      </c>
      <c r="G768" s="304"/>
      <c r="H768" s="302"/>
      <c r="I768" s="302"/>
      <c r="J768" s="302"/>
      <c r="K768" s="309"/>
      <c r="L768" s="310" t="b">
        <v>1</v>
      </c>
      <c r="M768" s="316" t="b">
        <v>1</v>
      </c>
      <c r="N768" s="316" t="b">
        <v>0</v>
      </c>
      <c r="O768" s="316" t="b">
        <v>1</v>
      </c>
      <c r="P768" s="313" t="s">
        <v>410</v>
      </c>
      <c r="Q768" s="309" t="str">
        <f t="array" ref="Q768">IFERROR(INDEX('印量調查區'!G:G, MATCH(A768, '印量調查區'!A:A, 0)), "")</f>
        <v/>
      </c>
      <c r="R768" s="314" t="s">
        <v>10669</v>
      </c>
      <c r="S768" s="302"/>
      <c r="T768" s="302"/>
      <c r="U768" s="302"/>
      <c r="V768" s="314" t="s">
        <v>10670</v>
      </c>
      <c r="W768" s="302"/>
      <c r="X768" s="302"/>
      <c r="Y768" s="302"/>
      <c r="Z768" s="302"/>
      <c r="AA768" s="302"/>
      <c r="AB768" s="302"/>
      <c r="AC768" s="302"/>
      <c r="AD768" s="302"/>
      <c r="AE768" s="314" t="s">
        <v>10672</v>
      </c>
      <c r="AF768" s="302"/>
      <c r="AG768" s="302"/>
      <c r="AH768" s="324" t="s">
        <v>10674</v>
      </c>
      <c r="AI768" s="302"/>
      <c r="AJ768" s="302"/>
      <c r="AK768" s="302"/>
      <c r="AL768" s="302"/>
      <c r="AM768" s="302"/>
      <c r="AN768" s="302"/>
      <c r="AO768" s="302"/>
      <c r="AP768" s="302"/>
      <c r="AQ768" s="302" t="str">
        <f>IFERROR(__xludf.DUMMYFUNCTION("IF(IFERROR(VLOOKUP(A768, IMPORTRANGE(""https://docs.google.com/spreadsheets/d/1eazy315Oas8TkAoTsdzUl6gNf3VsnwZeSo-bRfkZzOs"", ""工作表1!A:B""), 2, FALSE), """") &lt;&gt; """", ""有縮圖"", ""無縮圖"")"),"無縮圖")</f>
        <v>無縮圖</v>
      </c>
      <c r="AR768" s="302"/>
    </row>
    <row r="769" hidden="1">
      <c r="A769" s="301" t="s">
        <v>10676</v>
      </c>
      <c r="B769" s="302"/>
      <c r="C769" s="304"/>
      <c r="D769" s="303" t="s">
        <v>1389</v>
      </c>
      <c r="E769" s="303" t="s">
        <v>1389</v>
      </c>
      <c r="F769" s="305" t="s">
        <v>6957</v>
      </c>
      <c r="G769" s="304"/>
      <c r="H769" s="302"/>
      <c r="I769" s="305" t="s">
        <v>84</v>
      </c>
      <c r="J769" s="302"/>
      <c r="K769" s="309"/>
      <c r="L769" s="310" t="b">
        <v>1</v>
      </c>
      <c r="M769" s="311" t="b">
        <v>1</v>
      </c>
      <c r="N769" s="311" t="b">
        <v>1</v>
      </c>
      <c r="O769" s="316" t="b">
        <v>1</v>
      </c>
      <c r="P769" s="302"/>
      <c r="Q769" s="309" t="str">
        <f t="array" ref="Q769">IFERROR(INDEX('印量調查區'!G:G, MATCH(A769, '印量調查區'!A:A, 0)), "")</f>
        <v/>
      </c>
      <c r="R769" s="302"/>
      <c r="S769" s="302"/>
      <c r="T769" s="302"/>
      <c r="U769" s="302"/>
      <c r="V769" s="313" t="s">
        <v>10678</v>
      </c>
      <c r="W769" s="302"/>
      <c r="X769" s="302"/>
      <c r="Y769" s="302"/>
      <c r="Z769" s="302"/>
      <c r="AA769" s="302"/>
      <c r="AB769" s="302"/>
      <c r="AC769" s="302"/>
      <c r="AD769" s="313" t="s">
        <v>10680</v>
      </c>
      <c r="AE769" s="313" t="s">
        <v>10681</v>
      </c>
      <c r="AF769" s="313" t="s">
        <v>10682</v>
      </c>
      <c r="AG769" s="302"/>
      <c r="AH769" s="302"/>
      <c r="AI769" s="302"/>
      <c r="AJ769" s="302"/>
      <c r="AK769" s="313" t="s">
        <v>10684</v>
      </c>
      <c r="AL769" s="302"/>
      <c r="AM769" s="314" t="s">
        <v>10685</v>
      </c>
      <c r="AN769" s="302"/>
      <c r="AO769" s="302"/>
      <c r="AP769" s="302"/>
      <c r="AQ769" s="302" t="str">
        <f>IFERROR(__xludf.DUMMYFUNCTION("IF(IFERROR(VLOOKUP(A769, IMPORTRANGE(""https://docs.google.com/spreadsheets/d/1eazy315Oas8TkAoTsdzUl6gNf3VsnwZeSo-bRfkZzOs"", ""工作表1!A:B""), 2, FALSE), """") &lt;&gt; """", ""有縮圖"", ""無縮圖"")"),"無縮圖")</f>
        <v>無縮圖</v>
      </c>
      <c r="AR769" s="302"/>
    </row>
    <row r="770" hidden="1">
      <c r="A770" s="301" t="s">
        <v>10687</v>
      </c>
      <c r="B770" s="302"/>
      <c r="C770" s="304"/>
      <c r="D770" s="304"/>
      <c r="E770" s="303" t="s">
        <v>10688</v>
      </c>
      <c r="F770" s="305" t="s">
        <v>6957</v>
      </c>
      <c r="G770" s="304"/>
      <c r="H770" s="305" t="s">
        <v>34</v>
      </c>
      <c r="I770" s="305" t="s">
        <v>84</v>
      </c>
      <c r="J770" s="301" t="s">
        <v>10689</v>
      </c>
      <c r="K770" s="309"/>
      <c r="L770" s="310" t="b">
        <v>1</v>
      </c>
      <c r="M770" s="311" t="b">
        <v>1</v>
      </c>
      <c r="N770" s="311" t="b">
        <v>0</v>
      </c>
      <c r="O770" s="311" t="b">
        <v>1</v>
      </c>
      <c r="P770" s="302"/>
      <c r="Q770" s="309" t="str">
        <f t="array" ref="Q770">IFERROR(INDEX('印量調查區'!G:G, MATCH(A770, '印量調查區'!A:A, 0)), "")</f>
        <v/>
      </c>
      <c r="R770" s="302"/>
      <c r="S770" s="302"/>
      <c r="T770" s="302"/>
      <c r="U770" s="302"/>
      <c r="V770" s="314" t="s">
        <v>10690</v>
      </c>
      <c r="W770" s="302"/>
      <c r="X770" s="302"/>
      <c r="Y770" s="302"/>
      <c r="Z770" s="302"/>
      <c r="AA770" s="302"/>
      <c r="AB770" s="302"/>
      <c r="AC770" s="314" t="s">
        <v>10692</v>
      </c>
      <c r="AD770" s="314" t="s">
        <v>10693</v>
      </c>
      <c r="AE770" s="314" t="s">
        <v>10694</v>
      </c>
      <c r="AF770" s="302"/>
      <c r="AG770" s="302"/>
      <c r="AH770" s="302"/>
      <c r="AI770" s="302"/>
      <c r="AJ770" s="302"/>
      <c r="AK770" s="314" t="s">
        <v>10695</v>
      </c>
      <c r="AL770" s="302"/>
      <c r="AM770" s="314" t="s">
        <v>10696</v>
      </c>
      <c r="AN770" s="314" t="s">
        <v>10697</v>
      </c>
      <c r="AO770" s="314" t="s">
        <v>10698</v>
      </c>
      <c r="AP770" s="302"/>
      <c r="AQ770" s="302" t="str">
        <f>IFERROR(__xludf.DUMMYFUNCTION("IF(IFERROR(VLOOKUP(A770, IMPORTRANGE(""https://docs.google.com/spreadsheets/d/1eazy315Oas8TkAoTsdzUl6gNf3VsnwZeSo-bRfkZzOs"", ""工作表1!A:B""), 2, FALSE), """") &lt;&gt; """", ""有縮圖"", ""無縮圖"")"),"無縮圖")</f>
        <v>無縮圖</v>
      </c>
      <c r="AR770" s="302"/>
    </row>
    <row r="771" hidden="1">
      <c r="A771" s="301" t="s">
        <v>10699</v>
      </c>
      <c r="B771" s="301" t="s">
        <v>10700</v>
      </c>
      <c r="C771" s="303" t="s">
        <v>2833</v>
      </c>
      <c r="D771" s="303" t="s">
        <v>3436</v>
      </c>
      <c r="E771" s="304"/>
      <c r="F771" s="305" t="s">
        <v>6957</v>
      </c>
      <c r="G771" s="304"/>
      <c r="H771" s="305" t="s">
        <v>47</v>
      </c>
      <c r="I771" s="305" t="s">
        <v>84</v>
      </c>
      <c r="J771" s="301" t="s">
        <v>10701</v>
      </c>
      <c r="K771" s="309"/>
      <c r="L771" s="310" t="b">
        <v>1</v>
      </c>
      <c r="M771" s="311" t="b">
        <v>1</v>
      </c>
      <c r="N771" s="316" t="b">
        <v>1</v>
      </c>
      <c r="O771" s="311" t="b">
        <v>1</v>
      </c>
      <c r="P771" s="313" t="s">
        <v>410</v>
      </c>
      <c r="Q771" s="309" t="str">
        <f t="array" ref="Q771">IFERROR(INDEX('印量調查區'!G:G, MATCH(A771, '印量調查區'!A:A, 0)), "")</f>
        <v/>
      </c>
      <c r="R771" s="314" t="s">
        <v>10702</v>
      </c>
      <c r="S771" s="302"/>
      <c r="T771" s="302"/>
      <c r="U771" s="302"/>
      <c r="V771" s="314" t="s">
        <v>10703</v>
      </c>
      <c r="W771" s="302"/>
      <c r="X771" s="302"/>
      <c r="Y771" s="302"/>
      <c r="Z771" s="302"/>
      <c r="AA771" s="302"/>
      <c r="AB771" s="302"/>
      <c r="AC771" s="314" t="s">
        <v>10704</v>
      </c>
      <c r="AD771" s="302"/>
      <c r="AE771" s="302"/>
      <c r="AF771" s="314" t="s">
        <v>10705</v>
      </c>
      <c r="AG771" s="302"/>
      <c r="AH771" s="314" t="s">
        <v>10706</v>
      </c>
      <c r="AI771" s="302"/>
      <c r="AJ771" s="302"/>
      <c r="AK771" s="314" t="s">
        <v>10707</v>
      </c>
      <c r="AL771" s="302"/>
      <c r="AM771" s="302"/>
      <c r="AN771" s="314" t="s">
        <v>10708</v>
      </c>
      <c r="AO771" s="302"/>
      <c r="AP771" s="302"/>
      <c r="AQ771" s="302" t="str">
        <f>IFERROR(__xludf.DUMMYFUNCTION("IF(IFERROR(VLOOKUP(A771, IMPORTRANGE(""https://docs.google.com/spreadsheets/d/1eazy315Oas8TkAoTsdzUl6gNf3VsnwZeSo-bRfkZzOs"", ""工作表1!A:B""), 2, FALSE), """") &lt;&gt; """", ""有縮圖"", ""無縮圖"")"),"無縮圖")</f>
        <v>無縮圖</v>
      </c>
      <c r="AR771" s="302"/>
    </row>
    <row r="772" hidden="1">
      <c r="A772" s="301" t="s">
        <v>1626</v>
      </c>
      <c r="B772" s="302"/>
      <c r="C772" s="303" t="s">
        <v>10710</v>
      </c>
      <c r="D772" s="303" t="s">
        <v>10711</v>
      </c>
      <c r="E772" s="304"/>
      <c r="F772" s="305" t="s">
        <v>6957</v>
      </c>
      <c r="G772" s="304"/>
      <c r="H772" s="305" t="s">
        <v>34</v>
      </c>
      <c r="I772" s="305" t="s">
        <v>84</v>
      </c>
      <c r="J772" s="301" t="s">
        <v>10712</v>
      </c>
      <c r="K772" s="309"/>
      <c r="L772" s="310" t="b">
        <v>1</v>
      </c>
      <c r="M772" s="311" t="b">
        <v>1</v>
      </c>
      <c r="N772" s="311" t="b">
        <v>1</v>
      </c>
      <c r="O772" s="311" t="b">
        <v>1</v>
      </c>
      <c r="P772" s="302"/>
      <c r="Q772" s="309" t="str">
        <f t="array" ref="Q772">IFERROR(INDEX('印量調查區'!G:G, MATCH(A772, '印量調查區'!A:A, 0)), "")</f>
        <v/>
      </c>
      <c r="R772" s="314" t="s">
        <v>8614</v>
      </c>
      <c r="S772" s="302"/>
      <c r="T772" s="302"/>
      <c r="U772" s="302"/>
      <c r="V772" s="314" t="s">
        <v>8621</v>
      </c>
      <c r="W772" s="302"/>
      <c r="X772" s="302"/>
      <c r="Y772" s="302"/>
      <c r="Z772" s="302"/>
      <c r="AA772" s="302"/>
      <c r="AB772" s="302"/>
      <c r="AC772" s="302"/>
      <c r="AD772" s="302"/>
      <c r="AE772" s="314" t="s">
        <v>8622</v>
      </c>
      <c r="AF772" s="302"/>
      <c r="AG772" s="302"/>
      <c r="AH772" s="314" t="s">
        <v>8626</v>
      </c>
      <c r="AI772" s="302"/>
      <c r="AJ772" s="302"/>
      <c r="AK772" s="302"/>
      <c r="AL772" s="302"/>
      <c r="AM772" s="314" t="s">
        <v>10714</v>
      </c>
      <c r="AN772" s="314" t="s">
        <v>10715</v>
      </c>
      <c r="AO772" s="302"/>
      <c r="AP772" s="302"/>
      <c r="AQ772" s="302" t="str">
        <f>IFERROR(__xludf.DUMMYFUNCTION("IF(IFERROR(VLOOKUP(A772, IMPORTRANGE(""https://docs.google.com/spreadsheets/d/1eazy315Oas8TkAoTsdzUl6gNf3VsnwZeSo-bRfkZzOs"", ""工作表1!A:B""), 2, FALSE), """") &lt;&gt; """", ""有縮圖"", ""無縮圖"")"),"無縮圖")</f>
        <v>無縮圖</v>
      </c>
      <c r="AR772" s="302"/>
    </row>
    <row r="773" hidden="1">
      <c r="A773" s="301" t="s">
        <v>10717</v>
      </c>
      <c r="B773" s="301" t="s">
        <v>10718</v>
      </c>
      <c r="C773" s="303" t="s">
        <v>2861</v>
      </c>
      <c r="D773" s="303" t="s">
        <v>2861</v>
      </c>
      <c r="E773" s="304"/>
      <c r="F773" s="305" t="s">
        <v>6957</v>
      </c>
      <c r="G773" s="304"/>
      <c r="H773" s="305" t="s">
        <v>34</v>
      </c>
      <c r="I773" s="305" t="s">
        <v>84</v>
      </c>
      <c r="J773" s="301" t="s">
        <v>10719</v>
      </c>
      <c r="K773" s="309"/>
      <c r="L773" s="310" t="b">
        <v>1</v>
      </c>
      <c r="M773" s="311" t="b">
        <v>1</v>
      </c>
      <c r="N773" s="316" t="b">
        <v>0</v>
      </c>
      <c r="O773" s="311" t="b">
        <v>1</v>
      </c>
      <c r="P773" s="313" t="s">
        <v>410</v>
      </c>
      <c r="Q773" s="309" t="str">
        <f t="array" ref="Q773">IFERROR(INDEX('印量調查區'!G:G, MATCH(A773, '印量調查區'!A:A, 0)), "")</f>
        <v/>
      </c>
      <c r="R773" s="302"/>
      <c r="S773" s="302"/>
      <c r="T773" s="302"/>
      <c r="U773" s="302"/>
      <c r="V773" s="314" t="s">
        <v>10720</v>
      </c>
      <c r="W773" s="302"/>
      <c r="X773" s="302"/>
      <c r="Y773" s="302"/>
      <c r="Z773" s="302"/>
      <c r="AA773" s="302"/>
      <c r="AB773" s="302"/>
      <c r="AC773" s="302"/>
      <c r="AD773" s="314" t="s">
        <v>10721</v>
      </c>
      <c r="AE773" s="314" t="s">
        <v>10722</v>
      </c>
      <c r="AF773" s="314" t="s">
        <v>10723</v>
      </c>
      <c r="AG773" s="302"/>
      <c r="AH773" s="302"/>
      <c r="AI773" s="302"/>
      <c r="AJ773" s="302"/>
      <c r="AK773" s="314" t="s">
        <v>10724</v>
      </c>
      <c r="AL773" s="302"/>
      <c r="AM773" s="302"/>
      <c r="AN773" s="314" t="s">
        <v>10725</v>
      </c>
      <c r="AO773" s="302"/>
      <c r="AP773" s="302"/>
      <c r="AQ773" s="302" t="str">
        <f>IFERROR(__xludf.DUMMYFUNCTION("IF(IFERROR(VLOOKUP(A773, IMPORTRANGE(""https://docs.google.com/spreadsheets/d/1eazy315Oas8TkAoTsdzUl6gNf3VsnwZeSo-bRfkZzOs"", ""工作表1!A:B""), 2, FALSE), """") &lt;&gt; """", ""有縮圖"", ""無縮圖"")"),"無縮圖")</f>
        <v>無縮圖</v>
      </c>
      <c r="AR773" s="302"/>
    </row>
    <row r="774" hidden="1">
      <c r="A774" s="301" t="s">
        <v>10726</v>
      </c>
      <c r="B774" s="301" t="s">
        <v>10727</v>
      </c>
      <c r="C774" s="304"/>
      <c r="D774" s="303" t="s">
        <v>2829</v>
      </c>
      <c r="E774" s="303" t="s">
        <v>2829</v>
      </c>
      <c r="F774" s="305" t="s">
        <v>6957</v>
      </c>
      <c r="G774" s="304"/>
      <c r="H774" s="305" t="s">
        <v>34</v>
      </c>
      <c r="I774" s="305" t="s">
        <v>84</v>
      </c>
      <c r="J774" s="301" t="s">
        <v>10728</v>
      </c>
      <c r="K774" s="309"/>
      <c r="L774" s="310" t="b">
        <v>1</v>
      </c>
      <c r="M774" s="311" t="b">
        <v>1</v>
      </c>
      <c r="N774" s="311" t="b">
        <v>1</v>
      </c>
      <c r="O774" s="311" t="b">
        <v>1</v>
      </c>
      <c r="P774" s="302"/>
      <c r="Q774" s="309" t="str">
        <f t="array" ref="Q774">IFERROR(INDEX('印量調查區'!G:G, MATCH(A774, '印量調查區'!A:A, 0)), "")</f>
        <v/>
      </c>
      <c r="R774" s="302"/>
      <c r="S774" s="302"/>
      <c r="T774" s="302"/>
      <c r="U774" s="302"/>
      <c r="V774" s="314" t="s">
        <v>10731</v>
      </c>
      <c r="W774" s="302"/>
      <c r="X774" s="302"/>
      <c r="Y774" s="302"/>
      <c r="Z774" s="302"/>
      <c r="AA774" s="302"/>
      <c r="AB774" s="302"/>
      <c r="AC774" s="302"/>
      <c r="AD774" s="302"/>
      <c r="AE774" s="302"/>
      <c r="AF774" s="314" t="s">
        <v>10732</v>
      </c>
      <c r="AG774" s="302"/>
      <c r="AH774" s="302"/>
      <c r="AI774" s="302"/>
      <c r="AJ774" s="302"/>
      <c r="AK774" s="302"/>
      <c r="AL774" s="302"/>
      <c r="AM774" s="314" t="s">
        <v>10733</v>
      </c>
      <c r="AN774" s="314" t="s">
        <v>10734</v>
      </c>
      <c r="AO774" s="302"/>
      <c r="AP774" s="302"/>
      <c r="AQ774" s="302" t="str">
        <f>IFERROR(__xludf.DUMMYFUNCTION("IF(IFERROR(VLOOKUP(A774, IMPORTRANGE(""https://docs.google.com/spreadsheets/d/1eazy315Oas8TkAoTsdzUl6gNf3VsnwZeSo-bRfkZzOs"", ""工作表1!A:B""), 2, FALSE), """") &lt;&gt; """", ""有縮圖"", ""無縮圖"")"),"無縮圖")</f>
        <v>無縮圖</v>
      </c>
      <c r="AR774" s="302"/>
    </row>
    <row r="775" hidden="1">
      <c r="A775" s="301" t="s">
        <v>1738</v>
      </c>
      <c r="B775" s="302"/>
      <c r="C775" s="303" t="s">
        <v>2829</v>
      </c>
      <c r="D775" s="304"/>
      <c r="E775" s="304"/>
      <c r="F775" s="305" t="s">
        <v>6957</v>
      </c>
      <c r="G775" s="304"/>
      <c r="H775" s="305" t="s">
        <v>34</v>
      </c>
      <c r="I775" s="305" t="s">
        <v>84</v>
      </c>
      <c r="J775" s="301" t="s">
        <v>10735</v>
      </c>
      <c r="K775" s="309"/>
      <c r="L775" s="310" t="b">
        <v>1</v>
      </c>
      <c r="M775" s="311" t="b">
        <v>0</v>
      </c>
      <c r="N775" s="311" t="b">
        <v>0</v>
      </c>
      <c r="O775" s="311" t="b">
        <v>0</v>
      </c>
      <c r="P775" s="313" t="s">
        <v>410</v>
      </c>
      <c r="Q775" s="309" t="str">
        <f t="array" ref="Q775">IFERROR(INDEX('印量調查區'!G:G, MATCH(A775, '印量調查區'!A:A, 0)), "")</f>
        <v/>
      </c>
      <c r="R775" s="302"/>
      <c r="S775" s="302"/>
      <c r="T775" s="302"/>
      <c r="U775" s="302"/>
      <c r="V775" s="314" t="s">
        <v>10736</v>
      </c>
      <c r="W775" s="302"/>
      <c r="X775" s="302"/>
      <c r="Y775" s="302"/>
      <c r="Z775" s="302"/>
      <c r="AA775" s="302"/>
      <c r="AB775" s="302"/>
      <c r="AC775" s="302"/>
      <c r="AD775" s="314" t="s">
        <v>10737</v>
      </c>
      <c r="AE775" s="314" t="s">
        <v>10738</v>
      </c>
      <c r="AF775" s="302"/>
      <c r="AG775" s="302"/>
      <c r="AH775" s="302"/>
      <c r="AI775" s="302"/>
      <c r="AJ775" s="302"/>
      <c r="AK775" s="314" t="s">
        <v>10739</v>
      </c>
      <c r="AL775" s="302"/>
      <c r="AM775" s="314" t="s">
        <v>10741</v>
      </c>
      <c r="AN775" s="314" t="s">
        <v>10742</v>
      </c>
      <c r="AO775" s="302"/>
      <c r="AP775" s="302"/>
      <c r="AQ775" s="302" t="str">
        <f>IFERROR(__xludf.DUMMYFUNCTION("IF(IFERROR(VLOOKUP(A775, IMPORTRANGE(""https://docs.google.com/spreadsheets/d/1eazy315Oas8TkAoTsdzUl6gNf3VsnwZeSo-bRfkZzOs"", ""工作表1!A:B""), 2, FALSE), """") &lt;&gt; """", ""有縮圖"", ""無縮圖"")"),"無縮圖")</f>
        <v>無縮圖</v>
      </c>
      <c r="AR775" s="302"/>
    </row>
    <row r="776" hidden="1">
      <c r="A776" s="301" t="s">
        <v>1743</v>
      </c>
      <c r="B776" s="302"/>
      <c r="C776" s="304"/>
      <c r="D776" s="303" t="s">
        <v>3175</v>
      </c>
      <c r="E776" s="303" t="s">
        <v>3175</v>
      </c>
      <c r="F776" s="305" t="s">
        <v>6957</v>
      </c>
      <c r="G776" s="304"/>
      <c r="H776" s="305" t="s">
        <v>34</v>
      </c>
      <c r="I776" s="305" t="s">
        <v>84</v>
      </c>
      <c r="J776" s="301" t="s">
        <v>10745</v>
      </c>
      <c r="K776" s="309"/>
      <c r="L776" s="310" t="b">
        <v>1</v>
      </c>
      <c r="M776" s="311" t="b">
        <v>0</v>
      </c>
      <c r="N776" s="316" t="b">
        <v>0</v>
      </c>
      <c r="O776" s="311" t="b">
        <v>0</v>
      </c>
      <c r="P776" s="302"/>
      <c r="Q776" s="309" t="str">
        <f t="array" ref="Q776">IFERROR(INDEX('印量調查區'!G:G, MATCH(A776, '印量調查區'!A:A, 0)), "")</f>
        <v/>
      </c>
      <c r="R776" s="302"/>
      <c r="S776" s="302"/>
      <c r="T776" s="302"/>
      <c r="U776" s="302"/>
      <c r="V776" s="313" t="s">
        <v>9603</v>
      </c>
      <c r="W776" s="302"/>
      <c r="X776" s="302"/>
      <c r="Y776" s="302"/>
      <c r="Z776" s="302"/>
      <c r="AA776" s="302"/>
      <c r="AB776" s="302"/>
      <c r="AC776" s="302"/>
      <c r="AD776" s="302"/>
      <c r="AE776" s="313" t="s">
        <v>9605</v>
      </c>
      <c r="AF776" s="313" t="s">
        <v>9607</v>
      </c>
      <c r="AG776" s="302"/>
      <c r="AH776" s="302"/>
      <c r="AI776" s="302"/>
      <c r="AJ776" s="302"/>
      <c r="AK776" s="313" t="s">
        <v>9609</v>
      </c>
      <c r="AL776" s="302"/>
      <c r="AM776" s="302"/>
      <c r="AN776" s="314" t="s">
        <v>10748</v>
      </c>
      <c r="AO776" s="302"/>
      <c r="AP776" s="302"/>
      <c r="AQ776" s="302" t="str">
        <f>IFERROR(__xludf.DUMMYFUNCTION("IF(IFERROR(VLOOKUP(A776, IMPORTRANGE(""https://docs.google.com/spreadsheets/d/1eazy315Oas8TkAoTsdzUl6gNf3VsnwZeSo-bRfkZzOs"", ""工作表1!A:B""), 2, FALSE), """") &lt;&gt; """", ""有縮圖"", ""無縮圖"")"),"無縮圖")</f>
        <v>無縮圖</v>
      </c>
      <c r="AR776" s="302"/>
    </row>
    <row r="777" hidden="1">
      <c r="A777" s="301" t="s">
        <v>10751</v>
      </c>
      <c r="B777" s="302"/>
      <c r="C777" s="304"/>
      <c r="D777" s="303" t="s">
        <v>3434</v>
      </c>
      <c r="E777" s="303" t="s">
        <v>2833</v>
      </c>
      <c r="F777" s="305" t="s">
        <v>6957</v>
      </c>
      <c r="G777" s="304"/>
      <c r="H777" s="302"/>
      <c r="I777" s="305" t="s">
        <v>84</v>
      </c>
      <c r="J777" s="301" t="s">
        <v>10752</v>
      </c>
      <c r="K777" s="323" t="s">
        <v>10753</v>
      </c>
      <c r="L777" s="310" t="b">
        <v>1</v>
      </c>
      <c r="M777" s="311" t="b">
        <v>1</v>
      </c>
      <c r="N777" s="311" t="b">
        <v>1</v>
      </c>
      <c r="O777" s="311" t="b">
        <v>1</v>
      </c>
      <c r="P777" s="302"/>
      <c r="Q777" s="309" t="str">
        <f t="array" ref="Q777">IFERROR(INDEX('印量調查區'!G:G, MATCH(A777, '印量調查區'!A:A, 0)), "")</f>
        <v/>
      </c>
      <c r="R777" s="302"/>
      <c r="S777" s="302"/>
      <c r="T777" s="302"/>
      <c r="U777" s="302"/>
      <c r="V777" s="313" t="s">
        <v>10756</v>
      </c>
      <c r="W777" s="302"/>
      <c r="X777" s="313" t="s">
        <v>10757</v>
      </c>
      <c r="Y777" s="313" t="s">
        <v>3062</v>
      </c>
      <c r="Z777" s="302"/>
      <c r="AA777" s="302"/>
      <c r="AB777" s="302"/>
      <c r="AC777" s="302"/>
      <c r="AD777" s="313" t="s">
        <v>124</v>
      </c>
      <c r="AE777" s="313" t="s">
        <v>10758</v>
      </c>
      <c r="AF777" s="313" t="s">
        <v>10759</v>
      </c>
      <c r="AG777" s="302"/>
      <c r="AH777" s="313" t="s">
        <v>10761</v>
      </c>
      <c r="AI777" s="313" t="s">
        <v>130</v>
      </c>
      <c r="AJ777" s="302"/>
      <c r="AK777" s="302"/>
      <c r="AL777" s="302"/>
      <c r="AM777" s="314" t="s">
        <v>10762</v>
      </c>
      <c r="AN777" s="314" t="s">
        <v>10763</v>
      </c>
      <c r="AO777" s="302"/>
      <c r="AP777" s="302"/>
      <c r="AQ777" s="302" t="str">
        <f>IFERROR(__xludf.DUMMYFUNCTION("IF(IFERROR(VLOOKUP(A777, IMPORTRANGE(""https://docs.google.com/spreadsheets/d/1eazy315Oas8TkAoTsdzUl6gNf3VsnwZeSo-bRfkZzOs"", ""工作表1!A:B""), 2, FALSE), """") &lt;&gt; """", ""有縮圖"", ""無縮圖"")"),"無縮圖")</f>
        <v>無縮圖</v>
      </c>
      <c r="AR777" s="302"/>
    </row>
    <row r="778" hidden="1">
      <c r="A778" s="301" t="s">
        <v>1794</v>
      </c>
      <c r="B778" s="302"/>
      <c r="C778" s="303" t="s">
        <v>2466</v>
      </c>
      <c r="D778" s="303" t="s">
        <v>2466</v>
      </c>
      <c r="E778" s="304"/>
      <c r="F778" s="305" t="s">
        <v>6957</v>
      </c>
      <c r="G778" s="304"/>
      <c r="H778" s="302"/>
      <c r="I778" s="302"/>
      <c r="J778" s="302"/>
      <c r="K778" s="309"/>
      <c r="L778" s="310" t="b">
        <v>1</v>
      </c>
      <c r="M778" s="316" t="b">
        <v>1</v>
      </c>
      <c r="N778" s="316" t="b">
        <v>0</v>
      </c>
      <c r="O778" s="316" t="b">
        <v>1</v>
      </c>
      <c r="P778" s="302"/>
      <c r="Q778" s="309" t="str">
        <f t="array" ref="Q778">IFERROR(INDEX('印量調查區'!G:G, MATCH(A778, '印量調查區'!A:A, 0)), "")</f>
        <v/>
      </c>
      <c r="R778" s="302"/>
      <c r="S778" s="302"/>
      <c r="T778" s="302"/>
      <c r="U778" s="302"/>
      <c r="V778" s="313" t="s">
        <v>10080</v>
      </c>
      <c r="W778" s="302"/>
      <c r="X778" s="302"/>
      <c r="Y778" s="302"/>
      <c r="Z778" s="302"/>
      <c r="AA778" s="302"/>
      <c r="AB778" s="302"/>
      <c r="AC778" s="302"/>
      <c r="AD778" s="302"/>
      <c r="AE778" s="302"/>
      <c r="AF778" s="302"/>
      <c r="AG778" s="302"/>
      <c r="AH778" s="302"/>
      <c r="AI778" s="302"/>
      <c r="AJ778" s="302"/>
      <c r="AK778" s="302"/>
      <c r="AL778" s="302"/>
      <c r="AM778" s="302"/>
      <c r="AN778" s="302"/>
      <c r="AO778" s="302"/>
      <c r="AP778" s="302"/>
      <c r="AQ778" s="302" t="str">
        <f>IFERROR(__xludf.DUMMYFUNCTION("IF(IFERROR(VLOOKUP(A778, IMPORTRANGE(""https://docs.google.com/spreadsheets/d/1eazy315Oas8TkAoTsdzUl6gNf3VsnwZeSo-bRfkZzOs"", ""工作表1!A:B""), 2, FALSE), """") &lt;&gt; """", ""有縮圖"", ""無縮圖"")"),"無縮圖")</f>
        <v>無縮圖</v>
      </c>
      <c r="AR778" s="302"/>
    </row>
    <row r="779" hidden="1">
      <c r="A779" s="301" t="s">
        <v>10767</v>
      </c>
      <c r="B779" s="302"/>
      <c r="C779" s="303" t="s">
        <v>3413</v>
      </c>
      <c r="D779" s="304"/>
      <c r="E779" s="303" t="s">
        <v>3177</v>
      </c>
      <c r="F779" s="305" t="s">
        <v>6957</v>
      </c>
      <c r="G779" s="304"/>
      <c r="H779" s="302"/>
      <c r="I779" s="302"/>
      <c r="J779" s="302"/>
      <c r="K779" s="309"/>
      <c r="L779" s="310" t="b">
        <v>1</v>
      </c>
      <c r="M779" s="316" t="b">
        <v>0</v>
      </c>
      <c r="N779" s="316" t="b">
        <v>0</v>
      </c>
      <c r="O779" s="316" t="b">
        <v>0</v>
      </c>
      <c r="P779" s="313" t="s">
        <v>410</v>
      </c>
      <c r="Q779" s="309" t="str">
        <f t="array" ref="Q779">IFERROR(INDEX('印量調查區'!G:G, MATCH(A779, '印量調查區'!A:A, 0)), "")</f>
        <v/>
      </c>
      <c r="R779" s="302"/>
      <c r="S779" s="302"/>
      <c r="T779" s="302"/>
      <c r="U779" s="302"/>
      <c r="V779" s="314" t="s">
        <v>10769</v>
      </c>
      <c r="W779" s="302"/>
      <c r="X779" s="302"/>
      <c r="Y779" s="302"/>
      <c r="Z779" s="302"/>
      <c r="AA779" s="302"/>
      <c r="AB779" s="302"/>
      <c r="AC779" s="302"/>
      <c r="AD779" s="302"/>
      <c r="AE779" s="314" t="s">
        <v>10770</v>
      </c>
      <c r="AF779" s="314" t="s">
        <v>10771</v>
      </c>
      <c r="AG779" s="302"/>
      <c r="AH779" s="314" t="s">
        <v>10772</v>
      </c>
      <c r="AI779" s="302"/>
      <c r="AJ779" s="302"/>
      <c r="AK779" s="302"/>
      <c r="AL779" s="302"/>
      <c r="AM779" s="302"/>
      <c r="AN779" s="302"/>
      <c r="AO779" s="302"/>
      <c r="AP779" s="302"/>
      <c r="AQ779" s="302" t="str">
        <f>IFERROR(__xludf.DUMMYFUNCTION("IF(IFERROR(VLOOKUP(A779, IMPORTRANGE(""https://docs.google.com/spreadsheets/d/1eazy315Oas8TkAoTsdzUl6gNf3VsnwZeSo-bRfkZzOs"", ""工作表1!A:B""), 2, FALSE), """") &lt;&gt; """", ""有縮圖"", ""無縮圖"")"),"無縮圖")</f>
        <v>無縮圖</v>
      </c>
      <c r="AR779" s="302"/>
    </row>
    <row r="780" hidden="1">
      <c r="A780" s="301" t="s">
        <v>10774</v>
      </c>
      <c r="B780" s="301" t="s">
        <v>10775</v>
      </c>
      <c r="C780" s="303" t="s">
        <v>2817</v>
      </c>
      <c r="D780" s="303" t="s">
        <v>10776</v>
      </c>
      <c r="E780" s="303" t="s">
        <v>2861</v>
      </c>
      <c r="F780" s="305" t="s">
        <v>6957</v>
      </c>
      <c r="G780" s="304"/>
      <c r="H780" s="305" t="s">
        <v>17</v>
      </c>
      <c r="I780" s="305" t="s">
        <v>84</v>
      </c>
      <c r="J780" s="301" t="s">
        <v>10777</v>
      </c>
      <c r="K780" s="323" t="s">
        <v>10778</v>
      </c>
      <c r="L780" s="310" t="b">
        <v>1</v>
      </c>
      <c r="M780" s="311" t="b">
        <v>0</v>
      </c>
      <c r="N780" s="311" t="b">
        <v>0</v>
      </c>
      <c r="O780" s="311" t="b">
        <v>0</v>
      </c>
      <c r="P780" s="302"/>
      <c r="Q780" s="309" t="str">
        <f t="array" ref="Q780">IFERROR(INDEX('印量調查區'!G:G, MATCH(A780, '印量調查區'!A:A, 0)), "")</f>
        <v/>
      </c>
      <c r="R780" s="313" t="s">
        <v>10779</v>
      </c>
      <c r="S780" s="313" t="s">
        <v>10780</v>
      </c>
      <c r="T780" s="302"/>
      <c r="U780" s="302"/>
      <c r="V780" s="313" t="s">
        <v>10781</v>
      </c>
      <c r="W780" s="313" t="s">
        <v>10782</v>
      </c>
      <c r="X780" s="313" t="s">
        <v>10783</v>
      </c>
      <c r="Y780" s="302"/>
      <c r="Z780" s="302"/>
      <c r="AA780" s="302"/>
      <c r="AB780" s="302"/>
      <c r="AC780" s="302"/>
      <c r="AD780" s="302"/>
      <c r="AE780" s="313" t="s">
        <v>10784</v>
      </c>
      <c r="AF780" s="313" t="s">
        <v>10785</v>
      </c>
      <c r="AG780" s="302"/>
      <c r="AH780" s="302"/>
      <c r="AI780" s="302"/>
      <c r="AJ780" s="302"/>
      <c r="AK780" s="302"/>
      <c r="AL780" s="302"/>
      <c r="AM780" s="314" t="s">
        <v>10786</v>
      </c>
      <c r="AN780" s="348" t="s">
        <v>10787</v>
      </c>
      <c r="AO780" s="302"/>
      <c r="AP780" s="302"/>
      <c r="AQ780" s="302" t="str">
        <f>IFERROR(__xludf.DUMMYFUNCTION("IF(IFERROR(VLOOKUP(A780, IMPORTRANGE(""https://docs.google.com/spreadsheets/d/1eazy315Oas8TkAoTsdzUl6gNf3VsnwZeSo-bRfkZzOs"", ""工作表1!A:B""), 2, FALSE), """") &lt;&gt; """", ""有縮圖"", ""無縮圖"")"),"有縮圖")</f>
        <v>有縮圖</v>
      </c>
      <c r="AR780" s="302"/>
    </row>
    <row r="781" hidden="1">
      <c r="A781" s="301" t="s">
        <v>10788</v>
      </c>
      <c r="B781" s="302"/>
      <c r="C781" s="304"/>
      <c r="D781" s="304"/>
      <c r="E781" s="304" t="s">
        <v>10789</v>
      </c>
      <c r="F781" s="305" t="s">
        <v>6957</v>
      </c>
      <c r="G781" s="304"/>
      <c r="H781" s="305" t="s">
        <v>34</v>
      </c>
      <c r="I781" s="305" t="s">
        <v>84</v>
      </c>
      <c r="J781" s="301" t="s">
        <v>10790</v>
      </c>
      <c r="K781" s="309"/>
      <c r="L781" s="310" t="b">
        <v>1</v>
      </c>
      <c r="M781" s="311" t="b">
        <v>1</v>
      </c>
      <c r="N781" s="316" t="b">
        <v>0</v>
      </c>
      <c r="O781" s="311" t="b">
        <v>1</v>
      </c>
      <c r="P781" s="302"/>
      <c r="Q781" s="309" t="str">
        <f t="array" ref="Q781">IFERROR(INDEX('印量調查區'!G:G, MATCH(A781, '印量調查區'!A:A, 0)), "")</f>
        <v/>
      </c>
      <c r="R781" s="304"/>
      <c r="S781" s="304"/>
      <c r="T781" s="304"/>
      <c r="U781" s="304"/>
      <c r="V781" s="319" t="s">
        <v>10792</v>
      </c>
      <c r="W781" s="304"/>
      <c r="X781" s="304"/>
      <c r="Y781" s="304"/>
      <c r="Z781" s="304"/>
      <c r="AA781" s="304"/>
      <c r="AB781" s="304"/>
      <c r="AC781" s="319" t="s">
        <v>10793</v>
      </c>
      <c r="AD781" s="319" t="s">
        <v>10794</v>
      </c>
      <c r="AE781" s="319" t="s">
        <v>10795</v>
      </c>
      <c r="AF781" s="304"/>
      <c r="AG781" s="304"/>
      <c r="AH781" s="304"/>
      <c r="AI781" s="304"/>
      <c r="AJ781" s="304"/>
      <c r="AK781" s="319" t="s">
        <v>10797</v>
      </c>
      <c r="AL781" s="304"/>
      <c r="AM781" s="302"/>
      <c r="AN781" s="314" t="s">
        <v>10798</v>
      </c>
      <c r="AO781" s="304"/>
      <c r="AP781" s="302"/>
      <c r="AQ781" s="302" t="str">
        <f>IFERROR(__xludf.DUMMYFUNCTION("IF(IFERROR(VLOOKUP(A781, IMPORTRANGE(""https://docs.google.com/spreadsheets/d/1eazy315Oas8TkAoTsdzUl6gNf3VsnwZeSo-bRfkZzOs"", ""工作表1!A:B""), 2, FALSE), """") &lt;&gt; """", ""有縮圖"", ""無縮圖"")"),"無縮圖")</f>
        <v>無縮圖</v>
      </c>
      <c r="AR781" s="302"/>
    </row>
    <row r="782" hidden="1">
      <c r="A782" s="301" t="s">
        <v>10800</v>
      </c>
      <c r="B782" s="302"/>
      <c r="C782" s="304"/>
      <c r="D782" s="303" t="s">
        <v>3427</v>
      </c>
      <c r="E782" s="303" t="s">
        <v>3427</v>
      </c>
      <c r="F782" s="305" t="s">
        <v>6957</v>
      </c>
      <c r="G782" s="304"/>
      <c r="H782" s="302"/>
      <c r="I782" s="302"/>
      <c r="J782" s="302"/>
      <c r="K782" s="309"/>
      <c r="L782" s="310" t="b">
        <v>1</v>
      </c>
      <c r="M782" s="316" t="b">
        <v>0</v>
      </c>
      <c r="N782" s="316" t="b">
        <v>0</v>
      </c>
      <c r="O782" s="316" t="b">
        <v>0</v>
      </c>
      <c r="P782" s="313" t="s">
        <v>410</v>
      </c>
      <c r="Q782" s="309" t="str">
        <f t="array" ref="Q782">IFERROR(INDEX('印量調查區'!G:G, MATCH(A782, '印量調查區'!A:A, 0)), "")</f>
        <v/>
      </c>
      <c r="R782" s="302"/>
      <c r="S782" s="302"/>
      <c r="T782" s="302"/>
      <c r="U782" s="302"/>
      <c r="V782" s="314" t="s">
        <v>10802</v>
      </c>
      <c r="W782" s="302"/>
      <c r="X782" s="302"/>
      <c r="Y782" s="302"/>
      <c r="Z782" s="302"/>
      <c r="AA782" s="302"/>
      <c r="AB782" s="302"/>
      <c r="AC782" s="324" t="s">
        <v>10803</v>
      </c>
      <c r="AD782" s="314" t="s">
        <v>10804</v>
      </c>
      <c r="AE782" s="314" t="s">
        <v>10805</v>
      </c>
      <c r="AF782" s="302"/>
      <c r="AG782" s="302"/>
      <c r="AH782" s="302"/>
      <c r="AI782" s="302"/>
      <c r="AJ782" s="302"/>
      <c r="AK782" s="314" t="s">
        <v>10806</v>
      </c>
      <c r="AL782" s="302"/>
      <c r="AM782" s="302"/>
      <c r="AN782" s="302"/>
      <c r="AO782" s="302"/>
      <c r="AP782" s="302"/>
      <c r="AQ782" s="302" t="str">
        <f>IFERROR(__xludf.DUMMYFUNCTION("IF(IFERROR(VLOOKUP(A782, IMPORTRANGE(""https://docs.google.com/spreadsheets/d/1eazy315Oas8TkAoTsdzUl6gNf3VsnwZeSo-bRfkZzOs"", ""工作表1!A:B""), 2, FALSE), """") &lt;&gt; """", ""有縮圖"", ""無縮圖"")"),"無縮圖")</f>
        <v>無縮圖</v>
      </c>
      <c r="AR782" s="302"/>
    </row>
    <row r="783" hidden="1">
      <c r="A783" s="301" t="s">
        <v>10807</v>
      </c>
      <c r="B783" s="302"/>
      <c r="C783" s="304"/>
      <c r="D783" s="304"/>
      <c r="E783" s="303" t="s">
        <v>2985</v>
      </c>
      <c r="F783" s="305" t="s">
        <v>6957</v>
      </c>
      <c r="G783" s="304"/>
      <c r="H783" s="302"/>
      <c r="I783" s="302"/>
      <c r="J783" s="302"/>
      <c r="K783" s="309"/>
      <c r="L783" s="310" t="b">
        <v>1</v>
      </c>
      <c r="M783" s="316" t="b">
        <v>1</v>
      </c>
      <c r="N783" s="316" t="b">
        <v>0</v>
      </c>
      <c r="O783" s="316" t="b">
        <v>1</v>
      </c>
      <c r="P783" s="302"/>
      <c r="Q783" s="309" t="str">
        <f t="array" ref="Q783">IFERROR(INDEX('印量調查區'!G:G, MATCH(A783, '印量調查區'!A:A, 0)), "")</f>
        <v/>
      </c>
      <c r="R783" s="314" t="s">
        <v>10809</v>
      </c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  <c r="AC783" s="302"/>
      <c r="AD783" s="302"/>
      <c r="AE783" s="304" t="s">
        <v>10810</v>
      </c>
      <c r="AF783" s="304" t="s">
        <v>10811</v>
      </c>
      <c r="AG783" s="302"/>
      <c r="AH783" s="304" t="s">
        <v>10812</v>
      </c>
      <c r="AI783" s="302"/>
      <c r="AJ783" s="304" t="s">
        <v>10813</v>
      </c>
      <c r="AK783" s="302"/>
      <c r="AL783" s="302"/>
      <c r="AM783" s="302"/>
      <c r="AN783" s="302"/>
      <c r="AO783" s="302"/>
      <c r="AP783" s="302"/>
      <c r="AQ783" s="302" t="str">
        <f>IFERROR(__xludf.DUMMYFUNCTION("IF(IFERROR(VLOOKUP(A783, IMPORTRANGE(""https://docs.google.com/spreadsheets/d/1eazy315Oas8TkAoTsdzUl6gNf3VsnwZeSo-bRfkZzOs"", ""工作表1!A:B""), 2, FALSE), """") &lt;&gt; """", ""有縮圖"", ""無縮圖"")"),"無縮圖")</f>
        <v>無縮圖</v>
      </c>
      <c r="AR783" s="302"/>
    </row>
    <row r="784" hidden="1">
      <c r="A784" s="301" t="s">
        <v>10814</v>
      </c>
      <c r="B784" s="302"/>
      <c r="C784" s="303" t="s">
        <v>10815</v>
      </c>
      <c r="D784" s="303" t="s">
        <v>10815</v>
      </c>
      <c r="E784" s="304"/>
      <c r="F784" s="305" t="s">
        <v>6957</v>
      </c>
      <c r="G784" s="304"/>
      <c r="H784" s="305" t="s">
        <v>34</v>
      </c>
      <c r="I784" s="305" t="s">
        <v>84</v>
      </c>
      <c r="J784" s="301" t="s">
        <v>10816</v>
      </c>
      <c r="K784" s="309"/>
      <c r="L784" s="310" t="b">
        <v>1</v>
      </c>
      <c r="M784" s="311" t="b">
        <v>1</v>
      </c>
      <c r="N784" s="316" t="b">
        <v>0</v>
      </c>
      <c r="O784" s="311" t="b">
        <v>1</v>
      </c>
      <c r="P784" s="302"/>
      <c r="Q784" s="309" t="str">
        <f t="array" ref="Q784">IFERROR(INDEX('印量調查區'!G:G, MATCH(A784, '印量調查區'!A:A, 0)), "")</f>
        <v/>
      </c>
      <c r="R784" s="319" t="s">
        <v>10818</v>
      </c>
      <c r="S784" s="304"/>
      <c r="T784" s="304"/>
      <c r="U784" s="304"/>
      <c r="V784" s="319" t="s">
        <v>10820</v>
      </c>
      <c r="W784" s="304"/>
      <c r="X784" s="304"/>
      <c r="Y784" s="304"/>
      <c r="Z784" s="304"/>
      <c r="AA784" s="304"/>
      <c r="AB784" s="304"/>
      <c r="AC784" s="304"/>
      <c r="AD784" s="319" t="s">
        <v>10821</v>
      </c>
      <c r="AE784" s="319" t="s">
        <v>10822</v>
      </c>
      <c r="AF784" s="319" t="s">
        <v>10823</v>
      </c>
      <c r="AG784" s="304"/>
      <c r="AH784" s="304"/>
      <c r="AI784" s="304"/>
      <c r="AJ784" s="304"/>
      <c r="AK784" s="304"/>
      <c r="AL784" s="304"/>
      <c r="AM784" s="302"/>
      <c r="AN784" s="314" t="s">
        <v>10824</v>
      </c>
      <c r="AO784" s="304"/>
      <c r="AP784" s="302"/>
      <c r="AQ784" s="302" t="str">
        <f>IFERROR(__xludf.DUMMYFUNCTION("IF(IFERROR(VLOOKUP(A784, IMPORTRANGE(""https://docs.google.com/spreadsheets/d/1eazy315Oas8TkAoTsdzUl6gNf3VsnwZeSo-bRfkZzOs"", ""工作表1!A:B""), 2, FALSE), """") &lt;&gt; """", ""有縮圖"", ""無縮圖"")"),"無縮圖")</f>
        <v>無縮圖</v>
      </c>
      <c r="AR784" s="302"/>
    </row>
    <row r="785" hidden="1">
      <c r="A785" s="301" t="s">
        <v>2172</v>
      </c>
      <c r="B785" s="302"/>
      <c r="C785" s="303" t="s">
        <v>10825</v>
      </c>
      <c r="D785" s="303" t="s">
        <v>2423</v>
      </c>
      <c r="E785" s="304"/>
      <c r="F785" s="305" t="s">
        <v>6957</v>
      </c>
      <c r="G785" s="304"/>
      <c r="H785" s="302"/>
      <c r="I785" s="302"/>
      <c r="J785" s="302"/>
      <c r="K785" s="309"/>
      <c r="L785" s="310" t="b">
        <v>1</v>
      </c>
      <c r="M785" s="316" t="b">
        <v>0</v>
      </c>
      <c r="N785" s="316" t="b">
        <v>1</v>
      </c>
      <c r="O785" s="316" t="b">
        <v>0</v>
      </c>
      <c r="P785" s="302"/>
      <c r="Q785" s="309" t="str">
        <f t="array" ref="Q785">IFERROR(INDEX('印量調查區'!G:G, MATCH(A785, '印量調查區'!A:A, 0)), "")</f>
        <v/>
      </c>
      <c r="R785" s="302"/>
      <c r="S785" s="302"/>
      <c r="T785" s="302"/>
      <c r="U785" s="302"/>
      <c r="V785" s="313" t="s">
        <v>10828</v>
      </c>
      <c r="W785" s="302"/>
      <c r="X785" s="302"/>
      <c r="Y785" s="302"/>
      <c r="Z785" s="302"/>
      <c r="AA785" s="302"/>
      <c r="AB785" s="302"/>
      <c r="AC785" s="302"/>
      <c r="AD785" s="313" t="s">
        <v>10829</v>
      </c>
      <c r="AE785" s="313" t="s">
        <v>10830</v>
      </c>
      <c r="AF785" s="313" t="s">
        <v>10831</v>
      </c>
      <c r="AG785" s="302"/>
      <c r="AH785" s="302"/>
      <c r="AI785" s="302"/>
      <c r="AJ785" s="302"/>
      <c r="AK785" s="302"/>
      <c r="AL785" s="302"/>
      <c r="AM785" s="302"/>
      <c r="AN785" s="302"/>
      <c r="AO785" s="302"/>
      <c r="AP785" s="302"/>
      <c r="AQ785" s="302" t="str">
        <f>IFERROR(__xludf.DUMMYFUNCTION("IF(IFERROR(VLOOKUP(A785, IMPORTRANGE(""https://docs.google.com/spreadsheets/d/1eazy315Oas8TkAoTsdzUl6gNf3VsnwZeSo-bRfkZzOs"", ""工作表1!A:B""), 2, FALSE), """") &lt;&gt; """", ""有縮圖"", ""無縮圖"")"),"無縮圖")</f>
        <v>無縮圖</v>
      </c>
      <c r="AR785" s="302"/>
    </row>
    <row r="786" hidden="1">
      <c r="A786" s="301" t="s">
        <v>10832</v>
      </c>
      <c r="B786" s="302"/>
      <c r="C786" s="303" t="s">
        <v>2465</v>
      </c>
      <c r="D786" s="303" t="s">
        <v>2465</v>
      </c>
      <c r="E786" s="304"/>
      <c r="F786" s="305" t="s">
        <v>6957</v>
      </c>
      <c r="G786" s="304"/>
      <c r="H786" s="305" t="s">
        <v>34</v>
      </c>
      <c r="I786" s="305" t="s">
        <v>84</v>
      </c>
      <c r="J786" s="301" t="s">
        <v>10833</v>
      </c>
      <c r="K786" s="323" t="s">
        <v>4350</v>
      </c>
      <c r="L786" s="310" t="b">
        <v>1</v>
      </c>
      <c r="M786" s="311" t="b">
        <v>1</v>
      </c>
      <c r="N786" s="316" t="b">
        <v>0</v>
      </c>
      <c r="O786" s="311" t="b">
        <v>1</v>
      </c>
      <c r="P786" s="313" t="s">
        <v>410</v>
      </c>
      <c r="Q786" s="309" t="str">
        <f t="array" ref="Q786">IFERROR(INDEX('印量調查區'!G:G, MATCH(A786, '印量調查區'!A:A, 0)), "")</f>
        <v/>
      </c>
      <c r="R786" s="324" t="s">
        <v>10836</v>
      </c>
      <c r="S786" s="302"/>
      <c r="T786" s="302"/>
      <c r="U786" s="302"/>
      <c r="V786" s="324" t="s">
        <v>10838</v>
      </c>
      <c r="W786" s="302"/>
      <c r="X786" s="302"/>
      <c r="Y786" s="302"/>
      <c r="Z786" s="302"/>
      <c r="AA786" s="302"/>
      <c r="AB786" s="302"/>
      <c r="AC786" s="302"/>
      <c r="AD786" s="324" t="s">
        <v>10839</v>
      </c>
      <c r="AE786" s="314" t="s">
        <v>10841</v>
      </c>
      <c r="AF786" s="324" t="s">
        <v>10843</v>
      </c>
      <c r="AG786" s="302"/>
      <c r="AH786" s="324" t="s">
        <v>10839</v>
      </c>
      <c r="AI786" s="302"/>
      <c r="AJ786" s="302"/>
      <c r="AK786" s="302"/>
      <c r="AL786" s="302"/>
      <c r="AM786" s="302"/>
      <c r="AN786" s="314" t="s">
        <v>10844</v>
      </c>
      <c r="AO786" s="302"/>
      <c r="AP786" s="302"/>
      <c r="AQ786" s="302" t="str">
        <f>IFERROR(__xludf.DUMMYFUNCTION("IF(IFERROR(VLOOKUP(A786, IMPORTRANGE(""https://docs.google.com/spreadsheets/d/1eazy315Oas8TkAoTsdzUl6gNf3VsnwZeSo-bRfkZzOs"", ""工作表1!A:B""), 2, FALSE), """") &lt;&gt; """", ""有縮圖"", ""無縮圖"")"),"無縮圖")</f>
        <v>無縮圖</v>
      </c>
      <c r="AR786" s="302"/>
    </row>
    <row r="787" hidden="1">
      <c r="A787" s="301" t="s">
        <v>850</v>
      </c>
      <c r="B787" s="302"/>
      <c r="C787" s="304"/>
      <c r="D787" s="303" t="s">
        <v>736</v>
      </c>
      <c r="E787" s="303" t="s">
        <v>736</v>
      </c>
      <c r="F787" s="305" t="s">
        <v>6957</v>
      </c>
      <c r="G787" s="304"/>
      <c r="H787" s="305" t="s">
        <v>34</v>
      </c>
      <c r="I787" s="305" t="s">
        <v>84</v>
      </c>
      <c r="J787" s="301" t="s">
        <v>10846</v>
      </c>
      <c r="K787" s="309"/>
      <c r="L787" s="310" t="b">
        <v>1</v>
      </c>
      <c r="M787" s="311" t="b">
        <v>0</v>
      </c>
      <c r="N787" s="316" t="b">
        <v>0</v>
      </c>
      <c r="O787" s="311" t="b">
        <v>0</v>
      </c>
      <c r="P787" s="302"/>
      <c r="Q787" s="309" t="str">
        <f t="array" ref="Q787">IFERROR(INDEX('印量調查區'!G:G, MATCH(A787, '印量調查區'!A:A, 0)), "")</f>
        <v/>
      </c>
      <c r="R787" s="302"/>
      <c r="S787" s="302"/>
      <c r="T787" s="302"/>
      <c r="U787" s="302"/>
      <c r="V787" s="313" t="s">
        <v>10848</v>
      </c>
      <c r="W787" s="302"/>
      <c r="X787" s="302"/>
      <c r="Y787" s="302"/>
      <c r="Z787" s="302"/>
      <c r="AA787" s="302"/>
      <c r="AB787" s="302"/>
      <c r="AC787" s="302"/>
      <c r="AD787" s="302"/>
      <c r="AE787" s="302"/>
      <c r="AF787" s="313" t="s">
        <v>10849</v>
      </c>
      <c r="AG787" s="302"/>
      <c r="AH787" s="302"/>
      <c r="AI787" s="302"/>
      <c r="AJ787" s="302"/>
      <c r="AK787" s="302"/>
      <c r="AL787" s="302"/>
      <c r="AM787" s="302"/>
      <c r="AN787" s="314" t="s">
        <v>10850</v>
      </c>
      <c r="AO787" s="302"/>
      <c r="AP787" s="302"/>
      <c r="AQ787" s="302" t="str">
        <f>IFERROR(__xludf.DUMMYFUNCTION("IF(IFERROR(VLOOKUP(A787, IMPORTRANGE(""https://docs.google.com/spreadsheets/d/1eazy315Oas8TkAoTsdzUl6gNf3VsnwZeSo-bRfkZzOs"", ""工作表1!A:B""), 2, FALSE), """") &lt;&gt; """", ""有縮圖"", ""無縮圖"")"),"無縮圖")</f>
        <v>無縮圖</v>
      </c>
      <c r="AR787" s="302"/>
    </row>
    <row r="788" hidden="1">
      <c r="A788" s="301" t="s">
        <v>907</v>
      </c>
      <c r="B788" s="304" t="s">
        <v>10851</v>
      </c>
      <c r="C788" s="304"/>
      <c r="D788" s="304"/>
      <c r="E788" s="303" t="s">
        <v>1279</v>
      </c>
      <c r="F788" s="305" t="s">
        <v>6957</v>
      </c>
      <c r="G788" s="304"/>
      <c r="H788" s="302"/>
      <c r="I788" s="302"/>
      <c r="J788" s="302"/>
      <c r="K788" s="309"/>
      <c r="L788" s="310" t="b">
        <v>1</v>
      </c>
      <c r="M788" s="316" t="b">
        <v>1</v>
      </c>
      <c r="N788" s="311" t="b">
        <v>0</v>
      </c>
      <c r="O788" s="316" t="b">
        <v>1</v>
      </c>
      <c r="P788" s="313" t="s">
        <v>410</v>
      </c>
      <c r="Q788" s="309" t="str">
        <f t="array" ref="Q788">IFERROR(INDEX('印量調查區'!G:G, MATCH(A788, '印量調查區'!A:A, 0)), "")</f>
        <v/>
      </c>
      <c r="R788" s="302"/>
      <c r="S788" s="302"/>
      <c r="T788" s="302"/>
      <c r="U788" s="302"/>
      <c r="V788" s="314" t="s">
        <v>10852</v>
      </c>
      <c r="W788" s="302"/>
      <c r="X788" s="302"/>
      <c r="Y788" s="302"/>
      <c r="Z788" s="302"/>
      <c r="AA788" s="302"/>
      <c r="AB788" s="302"/>
      <c r="AC788" s="314" t="s">
        <v>10853</v>
      </c>
      <c r="AD788" s="302"/>
      <c r="AE788" s="314" t="s">
        <v>10854</v>
      </c>
      <c r="AF788" s="314" t="s">
        <v>10855</v>
      </c>
      <c r="AG788" s="302"/>
      <c r="AH788" s="302"/>
      <c r="AI788" s="302"/>
      <c r="AJ788" s="302"/>
      <c r="AK788" s="302"/>
      <c r="AL788" s="302"/>
      <c r="AM788" s="314" t="s">
        <v>10856</v>
      </c>
      <c r="AN788" s="302"/>
      <c r="AO788" s="302"/>
      <c r="AP788" s="302"/>
      <c r="AQ788" s="302" t="str">
        <f>IFERROR(__xludf.DUMMYFUNCTION("IF(IFERROR(VLOOKUP(A788, IMPORTRANGE(""https://docs.google.com/spreadsheets/d/1eazy315Oas8TkAoTsdzUl6gNf3VsnwZeSo-bRfkZzOs"", ""工作表1!A:B""), 2, FALSE), """") &lt;&gt; """", ""有縮圖"", ""無縮圖"")"),"無縮圖")</f>
        <v>無縮圖</v>
      </c>
      <c r="AR788" s="302"/>
    </row>
    <row r="789" hidden="1">
      <c r="A789" s="301" t="s">
        <v>10858</v>
      </c>
      <c r="B789" s="301" t="s">
        <v>10859</v>
      </c>
      <c r="C789" s="304"/>
      <c r="D789" s="303" t="s">
        <v>3426</v>
      </c>
      <c r="E789" s="303" t="s">
        <v>3426</v>
      </c>
      <c r="F789" s="305" t="s">
        <v>6957</v>
      </c>
      <c r="G789" s="304"/>
      <c r="H789" s="305" t="s">
        <v>34</v>
      </c>
      <c r="I789" s="305" t="s">
        <v>84</v>
      </c>
      <c r="J789" s="301" t="s">
        <v>10860</v>
      </c>
      <c r="K789" s="309"/>
      <c r="L789" s="310" t="b">
        <v>1</v>
      </c>
      <c r="M789" s="311" t="b">
        <v>1</v>
      </c>
      <c r="N789" s="316" t="b">
        <v>0</v>
      </c>
      <c r="O789" s="311" t="b">
        <v>1</v>
      </c>
      <c r="P789" s="302"/>
      <c r="Q789" s="309" t="str">
        <f t="array" ref="Q789">IFERROR(INDEX('印量調查區'!G:G, MATCH(A789, '印量調查區'!A:A, 0)), "")</f>
        <v/>
      </c>
      <c r="R789" s="313" t="s">
        <v>10861</v>
      </c>
      <c r="S789" s="302"/>
      <c r="T789" s="313" t="s">
        <v>10862</v>
      </c>
      <c r="U789" s="302"/>
      <c r="V789" s="313" t="s">
        <v>10863</v>
      </c>
      <c r="W789" s="302"/>
      <c r="X789" s="302"/>
      <c r="Y789" s="302"/>
      <c r="Z789" s="302"/>
      <c r="AA789" s="302"/>
      <c r="AB789" s="302"/>
      <c r="AC789" s="302"/>
      <c r="AD789" s="302"/>
      <c r="AE789" s="313" t="s">
        <v>10864</v>
      </c>
      <c r="AF789" s="313" t="s">
        <v>10865</v>
      </c>
      <c r="AG789" s="302"/>
      <c r="AH789" s="313" t="s">
        <v>10866</v>
      </c>
      <c r="AI789" s="313" t="s">
        <v>10867</v>
      </c>
      <c r="AJ789" s="302"/>
      <c r="AK789" s="302"/>
      <c r="AL789" s="302"/>
      <c r="AM789" s="302"/>
      <c r="AN789" s="314" t="s">
        <v>10868</v>
      </c>
      <c r="AO789" s="302"/>
      <c r="AP789" s="302"/>
      <c r="AQ789" s="302" t="str">
        <f>IFERROR(__xludf.DUMMYFUNCTION("IF(IFERROR(VLOOKUP(A789, IMPORTRANGE(""https://docs.google.com/spreadsheets/d/1eazy315Oas8TkAoTsdzUl6gNf3VsnwZeSo-bRfkZzOs"", ""工作表1!A:B""), 2, FALSE), """") &lt;&gt; """", ""有縮圖"", ""無縮圖"")"),"無縮圖")</f>
        <v>無縮圖</v>
      </c>
      <c r="AR789" s="302"/>
    </row>
    <row r="790" hidden="1">
      <c r="A790" s="301" t="s">
        <v>10869</v>
      </c>
      <c r="B790" s="302"/>
      <c r="C790" s="304"/>
      <c r="D790" s="303" t="s">
        <v>2487</v>
      </c>
      <c r="E790" s="303" t="s">
        <v>2487</v>
      </c>
      <c r="F790" s="305" t="s">
        <v>10870</v>
      </c>
      <c r="G790" s="304"/>
      <c r="H790" s="302"/>
      <c r="I790" s="302"/>
      <c r="J790" s="302"/>
      <c r="K790" s="309"/>
      <c r="L790" s="310" t="b">
        <v>1</v>
      </c>
      <c r="M790" s="316" t="b">
        <v>0</v>
      </c>
      <c r="N790" s="316" t="b">
        <v>0</v>
      </c>
      <c r="O790" s="316" t="b">
        <v>0</v>
      </c>
      <c r="P790" s="302"/>
      <c r="Q790" s="309" t="str">
        <f t="array" ref="Q790">IFERROR(INDEX('印量調查區'!G:G, MATCH(A790, '印量調查區'!A:A, 0)), "")</f>
        <v/>
      </c>
      <c r="R790" s="313" t="s">
        <v>10871</v>
      </c>
      <c r="S790" s="302"/>
      <c r="T790" s="302"/>
      <c r="U790" s="302"/>
      <c r="V790" s="313" t="s">
        <v>10872</v>
      </c>
      <c r="W790" s="302"/>
      <c r="X790" s="302"/>
      <c r="Y790" s="313" t="s">
        <v>10873</v>
      </c>
      <c r="Z790" s="302"/>
      <c r="AA790" s="302"/>
      <c r="AB790" s="302"/>
      <c r="AC790" s="302"/>
      <c r="AD790" s="302"/>
      <c r="AE790" s="313" t="s">
        <v>10874</v>
      </c>
      <c r="AF790" s="313" t="s">
        <v>10875</v>
      </c>
      <c r="AG790" s="302"/>
      <c r="AH790" s="313" t="s">
        <v>10876</v>
      </c>
      <c r="AI790" s="302"/>
      <c r="AJ790" s="302"/>
      <c r="AK790" s="313" t="s">
        <v>10877</v>
      </c>
      <c r="AL790" s="302"/>
      <c r="AM790" s="302"/>
      <c r="AN790" s="302"/>
      <c r="AO790" s="302"/>
      <c r="AP790" s="302"/>
      <c r="AQ790" s="302" t="str">
        <f>IFERROR(__xludf.DUMMYFUNCTION("IF(IFERROR(VLOOKUP(A790, IMPORTRANGE(""https://docs.google.com/spreadsheets/d/1eazy315Oas8TkAoTsdzUl6gNf3VsnwZeSo-bRfkZzOs"", ""工作表1!A:B""), 2, FALSE), """") &lt;&gt; """", ""有縮圖"", ""無縮圖"")"),"無縮圖")</f>
        <v>無縮圖</v>
      </c>
      <c r="AR790" s="302"/>
    </row>
    <row r="791" hidden="1">
      <c r="A791" s="301" t="s">
        <v>10878</v>
      </c>
      <c r="B791" s="302"/>
      <c r="C791" s="303" t="s">
        <v>2290</v>
      </c>
      <c r="D791" s="304"/>
      <c r="E791" s="304"/>
      <c r="F791" s="305" t="s">
        <v>5668</v>
      </c>
      <c r="G791" s="304"/>
      <c r="H791" s="305" t="s">
        <v>34</v>
      </c>
      <c r="I791" s="305" t="s">
        <v>84</v>
      </c>
      <c r="J791" s="301" t="s">
        <v>10879</v>
      </c>
      <c r="K791" s="309"/>
      <c r="L791" s="310" t="b">
        <v>1</v>
      </c>
      <c r="M791" s="311" t="b">
        <v>0</v>
      </c>
      <c r="N791" s="316" t="b">
        <v>0</v>
      </c>
      <c r="O791" s="311" t="b">
        <v>0</v>
      </c>
      <c r="P791" s="313" t="s">
        <v>410</v>
      </c>
      <c r="Q791" s="309" t="str">
        <f t="array" ref="Q791">IFERROR(INDEX('印量調查區'!G:G, MATCH(A791, '印量調查區'!A:A, 0)), "")</f>
        <v/>
      </c>
      <c r="R791" s="314" t="s">
        <v>10880</v>
      </c>
      <c r="S791" s="314" t="s">
        <v>10881</v>
      </c>
      <c r="T791" s="314" t="s">
        <v>10882</v>
      </c>
      <c r="U791" s="302"/>
      <c r="V791" s="314" t="s">
        <v>10883</v>
      </c>
      <c r="W791" s="302"/>
      <c r="X791" s="302"/>
      <c r="Y791" s="314" t="s">
        <v>10884</v>
      </c>
      <c r="Z791" s="302"/>
      <c r="AA791" s="302"/>
      <c r="AB791" s="302"/>
      <c r="AC791" s="302"/>
      <c r="AD791" s="314" t="s">
        <v>10885</v>
      </c>
      <c r="AE791" s="314" t="s">
        <v>10886</v>
      </c>
      <c r="AF791" s="314" t="s">
        <v>10887</v>
      </c>
      <c r="AG791" s="302"/>
      <c r="AH791" s="302"/>
      <c r="AI791" s="302"/>
      <c r="AJ791" s="302"/>
      <c r="AK791" s="314" t="s">
        <v>10888</v>
      </c>
      <c r="AL791" s="302"/>
      <c r="AM791" s="302"/>
      <c r="AN791" s="314" t="s">
        <v>10890</v>
      </c>
      <c r="AO791" s="302"/>
      <c r="AP791" s="302"/>
      <c r="AQ791" s="302" t="str">
        <f>IFERROR(__xludf.DUMMYFUNCTION("IF(IFERROR(VLOOKUP(A791, IMPORTRANGE(""https://docs.google.com/spreadsheets/d/1eazy315Oas8TkAoTsdzUl6gNf3VsnwZeSo-bRfkZzOs"", ""工作表1!A:B""), 2, FALSE), """") &lt;&gt; """", ""有縮圖"", ""無縮圖"")"),"無縮圖")</f>
        <v>無縮圖</v>
      </c>
      <c r="AR791" s="302"/>
    </row>
    <row r="792" hidden="1">
      <c r="A792" s="301" t="s">
        <v>10893</v>
      </c>
      <c r="B792" s="301" t="s">
        <v>10894</v>
      </c>
      <c r="C792" s="304"/>
      <c r="D792" s="304"/>
      <c r="E792" s="303" t="s">
        <v>10588</v>
      </c>
      <c r="F792" s="305" t="s">
        <v>10895</v>
      </c>
      <c r="G792" s="304"/>
      <c r="H792" s="305" t="s">
        <v>34</v>
      </c>
      <c r="I792" s="305" t="s">
        <v>84</v>
      </c>
      <c r="J792" s="301" t="s">
        <v>10896</v>
      </c>
      <c r="K792" s="309"/>
      <c r="L792" s="310" t="b">
        <v>1</v>
      </c>
      <c r="M792" s="311" t="b">
        <v>0</v>
      </c>
      <c r="N792" s="316" t="b">
        <v>0</v>
      </c>
      <c r="O792" s="311" t="b">
        <v>0</v>
      </c>
      <c r="P792" s="302"/>
      <c r="Q792" s="309" t="str">
        <f t="array" ref="Q792">IFERROR(INDEX('印量調查區'!G:G, MATCH(A792, '印量調查區'!A:A, 0)), "")</f>
        <v/>
      </c>
      <c r="R792" s="302"/>
      <c r="S792" s="302"/>
      <c r="T792" s="302"/>
      <c r="U792" s="302"/>
      <c r="V792" s="314" t="s">
        <v>10898</v>
      </c>
      <c r="W792" s="302"/>
      <c r="X792" s="302"/>
      <c r="Y792" s="302"/>
      <c r="Z792" s="302"/>
      <c r="AA792" s="302"/>
      <c r="AB792" s="302"/>
      <c r="AC792" s="302"/>
      <c r="AD792" s="302"/>
      <c r="AE792" s="314" t="s">
        <v>10900</v>
      </c>
      <c r="AF792" s="302"/>
      <c r="AG792" s="302"/>
      <c r="AH792" s="302"/>
      <c r="AI792" s="302"/>
      <c r="AJ792" s="302"/>
      <c r="AK792" s="302"/>
      <c r="AL792" s="302"/>
      <c r="AM792" s="302"/>
      <c r="AN792" s="314" t="s">
        <v>10902</v>
      </c>
      <c r="AO792" s="302"/>
      <c r="AP792" s="302"/>
      <c r="AQ792" s="302" t="str">
        <f>IFERROR(__xludf.DUMMYFUNCTION("IF(IFERROR(VLOOKUP(A792, IMPORTRANGE(""https://docs.google.com/spreadsheets/d/1eazy315Oas8TkAoTsdzUl6gNf3VsnwZeSo-bRfkZzOs"", ""工作表1!A:B""), 2, FALSE), """") &lt;&gt; """", ""有縮圖"", ""無縮圖"")"),"無縮圖")</f>
        <v>無縮圖</v>
      </c>
      <c r="AR792" s="302"/>
    </row>
    <row r="793" hidden="1">
      <c r="A793" s="301" t="s">
        <v>10903</v>
      </c>
      <c r="B793" s="301" t="s">
        <v>10904</v>
      </c>
      <c r="C793" s="304"/>
      <c r="D793" s="304"/>
      <c r="E793" s="303" t="s">
        <v>2818</v>
      </c>
      <c r="F793" s="305" t="s">
        <v>10905</v>
      </c>
      <c r="G793" s="304"/>
      <c r="H793" s="302"/>
      <c r="I793" s="302"/>
      <c r="J793" s="302"/>
      <c r="K793" s="309"/>
      <c r="L793" s="310" t="b">
        <v>1</v>
      </c>
      <c r="M793" s="316" t="b">
        <v>0</v>
      </c>
      <c r="N793" s="316" t="b">
        <v>0</v>
      </c>
      <c r="O793" s="316" t="b">
        <v>0</v>
      </c>
      <c r="P793" s="302"/>
      <c r="Q793" s="309" t="str">
        <f t="array" ref="Q793">IFERROR(INDEX('印量調查區'!G:G, MATCH(A793, '印量調查區'!A:A, 0)), "")</f>
        <v/>
      </c>
      <c r="R793" s="302"/>
      <c r="S793" s="302"/>
      <c r="T793" s="302"/>
      <c r="U793" s="302"/>
      <c r="V793" s="313" t="s">
        <v>10908</v>
      </c>
      <c r="W793" s="302"/>
      <c r="X793" s="302"/>
      <c r="Y793" s="302"/>
      <c r="Z793" s="302"/>
      <c r="AA793" s="302"/>
      <c r="AB793" s="302"/>
      <c r="AC793" s="313" t="s">
        <v>10909</v>
      </c>
      <c r="AD793" s="302"/>
      <c r="AE793" s="313" t="s">
        <v>10910</v>
      </c>
      <c r="AF793" s="313" t="s">
        <v>10911</v>
      </c>
      <c r="AG793" s="302"/>
      <c r="AH793" s="313" t="s">
        <v>10912</v>
      </c>
      <c r="AI793" s="302"/>
      <c r="AJ793" s="302"/>
      <c r="AK793" s="313" t="s">
        <v>10913</v>
      </c>
      <c r="AL793" s="302"/>
      <c r="AM793" s="302"/>
      <c r="AN793" s="302"/>
      <c r="AO793" s="302"/>
      <c r="AP793" s="302"/>
      <c r="AQ793" s="302" t="str">
        <f>IFERROR(__xludf.DUMMYFUNCTION("IF(IFERROR(VLOOKUP(A793, IMPORTRANGE(""https://docs.google.com/spreadsheets/d/1eazy315Oas8TkAoTsdzUl6gNf3VsnwZeSo-bRfkZzOs"", ""工作表1!A:B""), 2, FALSE), """") &lt;&gt; """", ""有縮圖"", ""無縮圖"")"),"無縮圖")</f>
        <v>無縮圖</v>
      </c>
      <c r="AR793" s="302"/>
    </row>
    <row r="794" hidden="1">
      <c r="A794" s="304" t="s">
        <v>10914</v>
      </c>
      <c r="B794" s="302"/>
      <c r="C794" s="303" t="s">
        <v>3180</v>
      </c>
      <c r="D794" s="303" t="s">
        <v>3180</v>
      </c>
      <c r="E794" s="303" t="s">
        <v>3180</v>
      </c>
      <c r="F794" s="305" t="s">
        <v>10915</v>
      </c>
      <c r="G794" s="304"/>
      <c r="H794" s="302"/>
      <c r="I794" s="302"/>
      <c r="J794" s="302"/>
      <c r="K794" s="309"/>
      <c r="L794" s="310" t="b">
        <v>1</v>
      </c>
      <c r="M794" s="316" t="b">
        <v>0</v>
      </c>
      <c r="N794" s="316" t="b">
        <v>0</v>
      </c>
      <c r="O794" s="316" t="b">
        <v>0</v>
      </c>
      <c r="P794" s="302"/>
      <c r="Q794" s="309"/>
      <c r="R794" s="302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  <c r="AC794" s="302"/>
      <c r="AD794" s="302"/>
      <c r="AE794" s="302"/>
      <c r="AF794" s="302"/>
      <c r="AG794" s="302"/>
      <c r="AH794" s="302"/>
      <c r="AI794" s="302"/>
      <c r="AJ794" s="314" t="s">
        <v>10916</v>
      </c>
      <c r="AK794" s="302"/>
      <c r="AL794" s="302"/>
      <c r="AM794" s="302"/>
      <c r="AN794" s="302"/>
      <c r="AO794" s="302"/>
      <c r="AP794" s="302"/>
      <c r="AQ794" s="302" t="str">
        <f>IFERROR(__xludf.DUMMYFUNCTION("IF(IFERROR(VLOOKUP(A794, IMPORTRANGE(""https://docs.google.com/spreadsheets/d/1eazy315Oas8TkAoTsdzUl6gNf3VsnwZeSo-bRfkZzOs"", ""工作表1!A:B""), 2, FALSE), """") &lt;&gt; """", ""有縮圖"", ""無縮圖"")"),"無縮圖")</f>
        <v>無縮圖</v>
      </c>
      <c r="AR794" s="302"/>
    </row>
    <row r="795" hidden="1">
      <c r="A795" s="301" t="s">
        <v>10917</v>
      </c>
      <c r="B795" s="302"/>
      <c r="C795" s="304"/>
      <c r="D795" s="304"/>
      <c r="E795" s="303" t="s">
        <v>10918</v>
      </c>
      <c r="F795" s="305" t="s">
        <v>6173</v>
      </c>
      <c r="G795" s="304"/>
      <c r="H795" s="302"/>
      <c r="I795" s="302"/>
      <c r="J795" s="302"/>
      <c r="K795" s="309"/>
      <c r="L795" s="310" t="b">
        <v>1</v>
      </c>
      <c r="M795" s="316" t="b">
        <v>0</v>
      </c>
      <c r="N795" s="316" t="b">
        <v>0</v>
      </c>
      <c r="O795" s="316" t="b">
        <v>0</v>
      </c>
      <c r="P795" s="302"/>
      <c r="Q795" s="309" t="str">
        <f t="array" ref="Q795">IFERROR(INDEX('印量調查區'!G:G, MATCH(A795, '印量調查區'!A:A, 0)), "")</f>
        <v/>
      </c>
      <c r="R795" s="313" t="s">
        <v>10919</v>
      </c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  <c r="AC795" s="302"/>
      <c r="AD795" s="302"/>
      <c r="AE795" s="302"/>
      <c r="AF795" s="302"/>
      <c r="AG795" s="302"/>
      <c r="AH795" s="302"/>
      <c r="AI795" s="302"/>
      <c r="AJ795" s="302"/>
      <c r="AK795" s="302"/>
      <c r="AL795" s="302"/>
      <c r="AM795" s="302"/>
      <c r="AN795" s="302"/>
      <c r="AO795" s="302"/>
      <c r="AP795" s="302"/>
      <c r="AQ795" s="302" t="str">
        <f>IFERROR(__xludf.DUMMYFUNCTION("IF(IFERROR(VLOOKUP(A795, IMPORTRANGE(""https://docs.google.com/spreadsheets/d/1eazy315Oas8TkAoTsdzUl6gNf3VsnwZeSo-bRfkZzOs"", ""工作表1!A:B""), 2, FALSE), """") &lt;&gt; """", ""有縮圖"", ""無縮圖"")"),"無縮圖")</f>
        <v>無縮圖</v>
      </c>
      <c r="AR795" s="302"/>
    </row>
    <row r="796" hidden="1">
      <c r="A796" s="301" t="s">
        <v>10922</v>
      </c>
      <c r="B796" s="301" t="s">
        <v>927</v>
      </c>
      <c r="C796" s="303" t="s">
        <v>2394</v>
      </c>
      <c r="D796" s="303" t="s">
        <v>2394</v>
      </c>
      <c r="E796" s="304"/>
      <c r="F796" s="305" t="s">
        <v>4002</v>
      </c>
      <c r="G796" s="304"/>
      <c r="H796" s="302"/>
      <c r="I796" s="302"/>
      <c r="J796" s="302"/>
      <c r="K796" s="309"/>
      <c r="L796" s="310" t="b">
        <v>0</v>
      </c>
      <c r="M796" s="316" t="b">
        <v>0</v>
      </c>
      <c r="N796" s="316" t="b">
        <v>0</v>
      </c>
      <c r="O796" s="316" t="b">
        <v>0</v>
      </c>
      <c r="P796" s="302"/>
      <c r="Q796" s="309" t="str">
        <f t="array" ref="Q796">IFERROR(INDEX('印量調查區'!G:G, MATCH(A796, '印量調查區'!A:A, 0)), "")</f>
        <v/>
      </c>
      <c r="R796" s="302"/>
      <c r="S796" s="302"/>
      <c r="T796" s="302"/>
      <c r="U796" s="302"/>
      <c r="V796" s="314" t="s">
        <v>10923</v>
      </c>
      <c r="W796" s="302"/>
      <c r="X796" s="302"/>
      <c r="Y796" s="302"/>
      <c r="Z796" s="302"/>
      <c r="AA796" s="302"/>
      <c r="AB796" s="302"/>
      <c r="AC796" s="302"/>
      <c r="AD796" s="302"/>
      <c r="AE796" s="302"/>
      <c r="AF796" s="302"/>
      <c r="AG796" s="302"/>
      <c r="AH796" s="302"/>
      <c r="AI796" s="302"/>
      <c r="AJ796" s="314" t="s">
        <v>10924</v>
      </c>
      <c r="AK796" s="302"/>
      <c r="AL796" s="302"/>
      <c r="AM796" s="302"/>
      <c r="AN796" s="302"/>
      <c r="AO796" s="302"/>
      <c r="AP796" s="302"/>
      <c r="AQ796" s="302" t="str">
        <f>IFERROR(__xludf.DUMMYFUNCTION("IF(IFERROR(VLOOKUP(A796, IMPORTRANGE(""https://docs.google.com/spreadsheets/d/1eazy315Oas8TkAoTsdzUl6gNf3VsnwZeSo-bRfkZzOs"", ""工作表1!A:B""), 2, FALSE), """") &lt;&gt; """", ""有縮圖"", ""無縮圖"")"),"無縮圖")</f>
        <v>無縮圖</v>
      </c>
      <c r="AR796" s="302"/>
    </row>
    <row r="797" hidden="1">
      <c r="A797" s="301" t="s">
        <v>1975</v>
      </c>
      <c r="B797" s="302"/>
      <c r="C797" s="304"/>
      <c r="D797" s="303" t="s">
        <v>456</v>
      </c>
      <c r="E797" s="303" t="s">
        <v>456</v>
      </c>
      <c r="F797" s="305" t="s">
        <v>10926</v>
      </c>
      <c r="G797" s="304"/>
      <c r="H797" s="302"/>
      <c r="I797" s="302"/>
      <c r="J797" s="302"/>
      <c r="K797" s="309"/>
      <c r="L797" s="310" t="b">
        <v>1</v>
      </c>
      <c r="M797" s="316" t="b">
        <v>0</v>
      </c>
      <c r="N797" s="316" t="b">
        <v>0</v>
      </c>
      <c r="O797" s="316" t="b">
        <v>0</v>
      </c>
      <c r="P797" s="302"/>
      <c r="Q797" s="309" t="str">
        <f t="array" ref="Q797">IFERROR(INDEX('印量調查區'!G:G, MATCH(A797, '印量調查區'!A:A, 0)), "")</f>
        <v/>
      </c>
      <c r="R797" s="302"/>
      <c r="S797" s="302"/>
      <c r="T797" s="302"/>
      <c r="U797" s="302"/>
      <c r="V797" s="313" t="s">
        <v>10928</v>
      </c>
      <c r="W797" s="302"/>
      <c r="X797" s="302"/>
      <c r="Y797" s="302"/>
      <c r="Z797" s="302"/>
      <c r="AA797" s="302"/>
      <c r="AB797" s="302"/>
      <c r="AC797" s="302"/>
      <c r="AD797" s="302"/>
      <c r="AE797" s="302"/>
      <c r="AF797" s="302"/>
      <c r="AG797" s="302"/>
      <c r="AH797" s="302"/>
      <c r="AI797" s="302"/>
      <c r="AJ797" s="302"/>
      <c r="AK797" s="302"/>
      <c r="AL797" s="302"/>
      <c r="AM797" s="302"/>
      <c r="AN797" s="302"/>
      <c r="AO797" s="302"/>
      <c r="AP797" s="302"/>
      <c r="AQ797" s="302" t="str">
        <f>IFERROR(__xludf.DUMMYFUNCTION("IF(IFERROR(VLOOKUP(A797, IMPORTRANGE(""https://docs.google.com/spreadsheets/d/1eazy315Oas8TkAoTsdzUl6gNf3VsnwZeSo-bRfkZzOs"", ""工作表1!A:B""), 2, FALSE), """") &lt;&gt; """", ""有縮圖"", ""無縮圖"")"),"無縮圖")</f>
        <v>無縮圖</v>
      </c>
      <c r="AR797" s="302"/>
    </row>
    <row r="798" hidden="1">
      <c r="A798" s="394" t="s">
        <v>10930</v>
      </c>
      <c r="B798" s="302"/>
      <c r="C798" s="301" t="s">
        <v>2490</v>
      </c>
      <c r="D798" s="302"/>
      <c r="E798" s="302"/>
      <c r="F798" s="305" t="s">
        <v>10931</v>
      </c>
      <c r="G798" s="304"/>
      <c r="H798" s="302"/>
      <c r="I798" s="302"/>
      <c r="J798" s="302"/>
      <c r="K798" s="309"/>
      <c r="L798" s="310" t="b">
        <v>1</v>
      </c>
      <c r="M798" s="316" t="b">
        <v>0</v>
      </c>
      <c r="N798" s="316" t="b">
        <v>0</v>
      </c>
      <c r="O798" s="316" t="b">
        <v>0</v>
      </c>
      <c r="P798" s="302"/>
      <c r="Q798" s="309" t="str">
        <f t="array" ref="Q798">IFERROR(INDEX('印量調查區'!G:G, MATCH(A798, '印量調查區'!A:A, 0)), "")</f>
        <v/>
      </c>
      <c r="R798" s="313" t="s">
        <v>10932</v>
      </c>
      <c r="S798" s="302"/>
      <c r="T798" s="302"/>
      <c r="U798" s="302"/>
      <c r="V798" s="302"/>
      <c r="W798" s="302"/>
      <c r="X798" s="313" t="s">
        <v>10933</v>
      </c>
      <c r="Y798" s="313" t="s">
        <v>10934</v>
      </c>
      <c r="Z798" s="302"/>
      <c r="AA798" s="302"/>
      <c r="AB798" s="302"/>
      <c r="AC798" s="302"/>
      <c r="AD798" s="302"/>
      <c r="AE798" s="302"/>
      <c r="AF798" s="302"/>
      <c r="AG798" s="302"/>
      <c r="AH798" s="302"/>
      <c r="AI798" s="302"/>
      <c r="AJ798" s="302"/>
      <c r="AK798" s="302"/>
      <c r="AL798" s="302"/>
      <c r="AM798" s="302"/>
      <c r="AN798" s="302"/>
      <c r="AO798" s="302"/>
      <c r="AP798" s="302"/>
      <c r="AQ798" s="302" t="str">
        <f>IFERROR(__xludf.DUMMYFUNCTION("IF(IFERROR(VLOOKUP(A798, IMPORTRANGE(""https://docs.google.com/spreadsheets/d/1eazy315Oas8TkAoTsdzUl6gNf3VsnwZeSo-bRfkZzOs"", ""工作表1!A:B""), 2, FALSE), """") &lt;&gt; """", ""有縮圖"", ""無縮圖"")"),"無縮圖")</f>
        <v>無縮圖</v>
      </c>
      <c r="AR798" s="302"/>
    </row>
    <row r="799" hidden="1">
      <c r="A799" s="304" t="s">
        <v>10935</v>
      </c>
      <c r="B799" s="302"/>
      <c r="C799" s="303" t="s">
        <v>3180</v>
      </c>
      <c r="D799" s="303" t="s">
        <v>3180</v>
      </c>
      <c r="E799" s="303" t="s">
        <v>3180</v>
      </c>
      <c r="F799" s="305" t="s">
        <v>10936</v>
      </c>
      <c r="G799" s="304"/>
      <c r="H799" s="302"/>
      <c r="I799" s="302"/>
      <c r="J799" s="302"/>
      <c r="K799" s="309"/>
      <c r="L799" s="322" t="b">
        <v>1</v>
      </c>
      <c r="M799" s="316" t="b">
        <v>0</v>
      </c>
      <c r="N799" s="316" t="b">
        <v>0</v>
      </c>
      <c r="O799" s="316" t="b">
        <v>0</v>
      </c>
      <c r="P799" s="302"/>
      <c r="Q799" s="309"/>
      <c r="R799" s="302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  <c r="AC799" s="302"/>
      <c r="AD799" s="302"/>
      <c r="AE799" s="302"/>
      <c r="AF799" s="302"/>
      <c r="AG799" s="302"/>
      <c r="AH799" s="302"/>
      <c r="AI799" s="302"/>
      <c r="AJ799" s="302"/>
      <c r="AK799" s="302"/>
      <c r="AL799" s="302"/>
      <c r="AM799" s="302"/>
      <c r="AN799" s="302"/>
      <c r="AO799" s="302"/>
      <c r="AP799" s="302"/>
      <c r="AQ799" s="302" t="str">
        <f>IFERROR(__xludf.DUMMYFUNCTION("IF(IFERROR(VLOOKUP(A799, IMPORTRANGE(""https://docs.google.com/spreadsheets/d/1eazy315Oas8TkAoTsdzUl6gNf3VsnwZeSo-bRfkZzOs"", ""工作表1!A:B""), 2, FALSE), """") &lt;&gt; """", ""有縮圖"", ""無縮圖"")"),"無縮圖")</f>
        <v>無縮圖</v>
      </c>
      <c r="AR799" s="302"/>
    </row>
    <row r="800" hidden="1">
      <c r="A800" s="301" t="s">
        <v>1087</v>
      </c>
      <c r="B800" s="302"/>
      <c r="C800" s="304"/>
      <c r="D800" s="303" t="s">
        <v>1692</v>
      </c>
      <c r="E800" s="303" t="s">
        <v>2775</v>
      </c>
      <c r="F800" s="305" t="s">
        <v>10939</v>
      </c>
      <c r="G800" s="304"/>
      <c r="H800" s="302"/>
      <c r="I800" s="302"/>
      <c r="J800" s="302"/>
      <c r="K800" s="309"/>
      <c r="L800" s="310" t="b">
        <v>1</v>
      </c>
      <c r="M800" s="316" t="b">
        <v>1</v>
      </c>
      <c r="N800" s="316" t="b">
        <v>1</v>
      </c>
      <c r="O800" s="316" t="b">
        <v>1</v>
      </c>
      <c r="P800" s="302"/>
      <c r="Q800" s="309" t="str">
        <f t="array" ref="Q800">IFERROR(INDEX('印量調查區'!G:G, MATCH(A800, '印量調查區'!A:A, 0)), "")</f>
        <v/>
      </c>
      <c r="R800" s="313" t="s">
        <v>10941</v>
      </c>
      <c r="S800" s="302"/>
      <c r="T800" s="302"/>
      <c r="U800" s="302"/>
      <c r="V800" s="313" t="s">
        <v>10942</v>
      </c>
      <c r="W800" s="302"/>
      <c r="X800" s="302"/>
      <c r="Y800" s="302"/>
      <c r="Z800" s="302"/>
      <c r="AA800" s="302"/>
      <c r="AB800" s="302"/>
      <c r="AC800" s="302"/>
      <c r="AD800" s="313" t="s">
        <v>10943</v>
      </c>
      <c r="AE800" s="302"/>
      <c r="AF800" s="302"/>
      <c r="AG800" s="302"/>
      <c r="AH800" s="313" t="s">
        <v>10945</v>
      </c>
      <c r="AI800" s="302"/>
      <c r="AJ800" s="302"/>
      <c r="AK800" s="302"/>
      <c r="AL800" s="302"/>
      <c r="AM800" s="302"/>
      <c r="AN800" s="302"/>
      <c r="AO800" s="302"/>
      <c r="AP800" s="302"/>
      <c r="AQ800" s="302" t="str">
        <f>IFERROR(__xludf.DUMMYFUNCTION("IF(IFERROR(VLOOKUP(A800, IMPORTRANGE(""https://docs.google.com/spreadsheets/d/1eazy315Oas8TkAoTsdzUl6gNf3VsnwZeSo-bRfkZzOs"", ""工作表1!A:B""), 2, FALSE), """") &lt;&gt; """", ""有縮圖"", ""無縮圖"")"),"無縮圖")</f>
        <v>無縮圖</v>
      </c>
      <c r="AR800" s="302"/>
    </row>
    <row r="801" hidden="1">
      <c r="A801" s="301" t="s">
        <v>979</v>
      </c>
      <c r="B801" s="302"/>
      <c r="C801" s="304"/>
      <c r="D801" s="304"/>
      <c r="E801" s="303" t="s">
        <v>2779</v>
      </c>
      <c r="F801" s="305" t="s">
        <v>5256</v>
      </c>
      <c r="G801" s="304"/>
      <c r="H801" s="302"/>
      <c r="I801" s="302"/>
      <c r="J801" s="302"/>
      <c r="K801" s="309"/>
      <c r="L801" s="310" t="b">
        <v>1</v>
      </c>
      <c r="M801" s="316" t="b">
        <v>1</v>
      </c>
      <c r="N801" s="316" t="b">
        <v>0</v>
      </c>
      <c r="O801" s="316" t="b">
        <v>1</v>
      </c>
      <c r="P801" s="302"/>
      <c r="Q801" s="309" t="str">
        <f t="array" ref="Q801">IFERROR(INDEX('印量調查區'!G:G, MATCH(A801, '印量調查區'!A:A, 0)), "")</f>
        <v/>
      </c>
      <c r="R801" s="302"/>
      <c r="S801" s="302"/>
      <c r="T801" s="302"/>
      <c r="U801" s="302"/>
      <c r="V801" s="313" t="s">
        <v>10948</v>
      </c>
      <c r="W801" s="313" t="s">
        <v>10949</v>
      </c>
      <c r="X801" s="313" t="s">
        <v>10950</v>
      </c>
      <c r="Y801" s="313" t="s">
        <v>10952</v>
      </c>
      <c r="Z801" s="302"/>
      <c r="AA801" s="302"/>
      <c r="AB801" s="302"/>
      <c r="AC801" s="302"/>
      <c r="AD801" s="302"/>
      <c r="AE801" s="302"/>
      <c r="AF801" s="302"/>
      <c r="AG801" s="302"/>
      <c r="AH801" s="302"/>
      <c r="AI801" s="302"/>
      <c r="AJ801" s="313" t="s">
        <v>10953</v>
      </c>
      <c r="AK801" s="313" t="s">
        <v>10954</v>
      </c>
      <c r="AL801" s="302"/>
      <c r="AM801" s="302"/>
      <c r="AN801" s="302"/>
      <c r="AO801" s="302"/>
      <c r="AP801" s="302"/>
      <c r="AQ801" s="302" t="str">
        <f>IFERROR(__xludf.DUMMYFUNCTION("IF(IFERROR(VLOOKUP(A801, IMPORTRANGE(""https://docs.google.com/spreadsheets/d/1eazy315Oas8TkAoTsdzUl6gNf3VsnwZeSo-bRfkZzOs"", ""工作表1!A:B""), 2, FALSE), """") &lt;&gt; """", ""有縮圖"", ""無縮圖"")"),"無縮圖")</f>
        <v>無縮圖</v>
      </c>
      <c r="AR801" s="302"/>
    </row>
    <row r="802" hidden="1">
      <c r="A802" s="301" t="s">
        <v>1357</v>
      </c>
      <c r="B802" s="302"/>
      <c r="C802" s="304"/>
      <c r="D802" s="303" t="s">
        <v>3533</v>
      </c>
      <c r="E802" s="303" t="s">
        <v>2031</v>
      </c>
      <c r="F802" s="305" t="s">
        <v>5648</v>
      </c>
      <c r="G802" s="304"/>
      <c r="H802" s="302"/>
      <c r="I802" s="302"/>
      <c r="J802" s="302"/>
      <c r="K802" s="309"/>
      <c r="L802" s="310" t="b">
        <v>1</v>
      </c>
      <c r="M802" s="316" t="b">
        <v>1</v>
      </c>
      <c r="N802" s="316" t="b">
        <v>0</v>
      </c>
      <c r="O802" s="316" t="b">
        <v>1</v>
      </c>
      <c r="P802" s="302"/>
      <c r="Q802" s="309" t="str">
        <f t="array" ref="Q802">IFERROR(INDEX('印量調查區'!G:G, MATCH(A802, '印量調查區'!A:A, 0)), "")</f>
        <v/>
      </c>
      <c r="R802" s="313" t="s">
        <v>5654</v>
      </c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  <c r="AC802" s="302"/>
      <c r="AD802" s="302"/>
      <c r="AE802" s="302"/>
      <c r="AF802" s="302"/>
      <c r="AG802" s="302"/>
      <c r="AH802" s="302"/>
      <c r="AI802" s="302"/>
      <c r="AJ802" s="302"/>
      <c r="AK802" s="302"/>
      <c r="AL802" s="302"/>
      <c r="AM802" s="302"/>
      <c r="AN802" s="302"/>
      <c r="AO802" s="302"/>
      <c r="AP802" s="302"/>
      <c r="AQ802" s="302" t="str">
        <f>IFERROR(__xludf.DUMMYFUNCTION("IF(IFERROR(VLOOKUP(A802, IMPORTRANGE(""https://docs.google.com/spreadsheets/d/1eazy315Oas8TkAoTsdzUl6gNf3VsnwZeSo-bRfkZzOs"", ""工作表1!A:B""), 2, FALSE), """") &lt;&gt; """", ""有縮圖"", ""無縮圖"")"),"無縮圖")</f>
        <v>無縮圖</v>
      </c>
      <c r="AR802" s="302"/>
    </row>
    <row r="803" hidden="1">
      <c r="A803" s="301" t="s">
        <v>2188</v>
      </c>
      <c r="B803" s="302"/>
      <c r="C803" s="304"/>
      <c r="D803" s="303" t="s">
        <v>1892</v>
      </c>
      <c r="E803" s="303" t="s">
        <v>1892</v>
      </c>
      <c r="F803" s="305" t="s">
        <v>10957</v>
      </c>
      <c r="G803" s="304"/>
      <c r="H803" s="305" t="s">
        <v>34</v>
      </c>
      <c r="I803" s="305" t="s">
        <v>84</v>
      </c>
      <c r="J803" s="301" t="s">
        <v>10958</v>
      </c>
      <c r="K803" s="309"/>
      <c r="L803" s="310" t="b">
        <v>1</v>
      </c>
      <c r="M803" s="311" t="b">
        <v>1</v>
      </c>
      <c r="N803" s="311" t="b">
        <v>0</v>
      </c>
      <c r="O803" s="311" t="b">
        <v>1</v>
      </c>
      <c r="P803" s="302"/>
      <c r="Q803" s="309" t="str">
        <f t="array" ref="Q803">IFERROR(INDEX('印量調查區'!G:G, MATCH(A803, '印量調查區'!A:A, 0)), "")</f>
        <v/>
      </c>
      <c r="R803" s="302"/>
      <c r="S803" s="302"/>
      <c r="T803" s="302"/>
      <c r="U803" s="302"/>
      <c r="V803" s="313" t="s">
        <v>10959</v>
      </c>
      <c r="W803" s="302"/>
      <c r="X803" s="302"/>
      <c r="Y803" s="302"/>
      <c r="Z803" s="302"/>
      <c r="AA803" s="302"/>
      <c r="AB803" s="302"/>
      <c r="AC803" s="302"/>
      <c r="AD803" s="313" t="s">
        <v>10960</v>
      </c>
      <c r="AE803" s="313" t="s">
        <v>10961</v>
      </c>
      <c r="AF803" s="302"/>
      <c r="AG803" s="302"/>
      <c r="AH803" s="302"/>
      <c r="AI803" s="302"/>
      <c r="AJ803" s="302"/>
      <c r="AK803" s="302"/>
      <c r="AL803" s="302"/>
      <c r="AM803" s="314" t="s">
        <v>10962</v>
      </c>
      <c r="AN803" s="324" t="s">
        <v>10963</v>
      </c>
      <c r="AO803" s="302"/>
      <c r="AP803" s="302"/>
      <c r="AQ803" s="302" t="str">
        <f>IFERROR(__xludf.DUMMYFUNCTION("IF(IFERROR(VLOOKUP(A803, IMPORTRANGE(""https://docs.google.com/spreadsheets/d/1eazy315Oas8TkAoTsdzUl6gNf3VsnwZeSo-bRfkZzOs"", ""工作表1!A:B""), 2, FALSE), """") &lt;&gt; """", ""有縮圖"", ""無縮圖"")"),"無縮圖")</f>
        <v>無縮圖</v>
      </c>
      <c r="AR803" s="302"/>
    </row>
    <row r="804" hidden="1">
      <c r="A804" s="301" t="s">
        <v>955</v>
      </c>
      <c r="B804" s="302"/>
      <c r="C804" s="303" t="s">
        <v>10965</v>
      </c>
      <c r="D804" s="303" t="s">
        <v>10966</v>
      </c>
      <c r="E804" s="303" t="s">
        <v>2040</v>
      </c>
      <c r="F804" s="305" t="s">
        <v>10967</v>
      </c>
      <c r="G804" s="304"/>
      <c r="H804" s="305" t="s">
        <v>34</v>
      </c>
      <c r="I804" s="305" t="s">
        <v>84</v>
      </c>
      <c r="J804" s="301" t="s">
        <v>10968</v>
      </c>
      <c r="K804" s="309"/>
      <c r="L804" s="310" t="b">
        <v>1</v>
      </c>
      <c r="M804" s="311" t="b">
        <v>0</v>
      </c>
      <c r="N804" s="316" t="b">
        <v>0</v>
      </c>
      <c r="O804" s="311" t="b">
        <v>0</v>
      </c>
      <c r="P804" s="313" t="s">
        <v>410</v>
      </c>
      <c r="Q804" s="309" t="str">
        <f t="array" ref="Q804">IFERROR(INDEX('印量調查區'!G:G, MATCH(A804, '印量調查區'!A:A, 0)), "")</f>
        <v/>
      </c>
      <c r="R804" s="302"/>
      <c r="S804" s="302"/>
      <c r="T804" s="302"/>
      <c r="U804" s="302"/>
      <c r="V804" s="314" t="s">
        <v>10971</v>
      </c>
      <c r="W804" s="302"/>
      <c r="X804" s="302"/>
      <c r="Y804" s="302"/>
      <c r="Z804" s="302"/>
      <c r="AA804" s="302"/>
      <c r="AB804" s="302"/>
      <c r="AC804" s="314" t="s">
        <v>10972</v>
      </c>
      <c r="AD804" s="302"/>
      <c r="AE804" s="314" t="s">
        <v>10974</v>
      </c>
      <c r="AF804" s="314" t="s">
        <v>10975</v>
      </c>
      <c r="AG804" s="302"/>
      <c r="AH804" s="314" t="s">
        <v>10977</v>
      </c>
      <c r="AI804" s="302"/>
      <c r="AJ804" s="302"/>
      <c r="AK804" s="314" t="s">
        <v>10978</v>
      </c>
      <c r="AL804" s="302"/>
      <c r="AM804" s="302"/>
      <c r="AN804" s="314" t="s">
        <v>10979</v>
      </c>
      <c r="AO804" s="302"/>
      <c r="AP804" s="302"/>
      <c r="AQ804" s="302" t="str">
        <f>IFERROR(__xludf.DUMMYFUNCTION("IF(IFERROR(VLOOKUP(A804, IMPORTRANGE(""https://docs.google.com/spreadsheets/d/1eazy315Oas8TkAoTsdzUl6gNf3VsnwZeSo-bRfkZzOs"", ""工作表1!A:B""), 2, FALSE), """") &lt;&gt; """", ""有縮圖"", ""無縮圖"")"),"無縮圖")</f>
        <v>無縮圖</v>
      </c>
      <c r="AR804" s="302"/>
    </row>
    <row r="805" hidden="1">
      <c r="A805" s="301" t="s">
        <v>10980</v>
      </c>
      <c r="B805" s="302"/>
      <c r="C805" s="304"/>
      <c r="D805" s="303" t="s">
        <v>3099</v>
      </c>
      <c r="E805" s="303" t="s">
        <v>3099</v>
      </c>
      <c r="F805" s="305" t="s">
        <v>225</v>
      </c>
      <c r="G805" s="304"/>
      <c r="H805" s="305" t="s">
        <v>47</v>
      </c>
      <c r="I805" s="305" t="s">
        <v>84</v>
      </c>
      <c r="J805" s="301" t="s">
        <v>9372</v>
      </c>
      <c r="K805" s="309"/>
      <c r="L805" s="310" t="b">
        <v>1</v>
      </c>
      <c r="M805" s="311" t="b">
        <v>1</v>
      </c>
      <c r="N805" s="316" t="b">
        <v>1</v>
      </c>
      <c r="O805" s="311" t="b">
        <v>0</v>
      </c>
      <c r="P805" s="302"/>
      <c r="Q805" s="309" t="str">
        <f t="array" ref="Q805">IFERROR(INDEX('印量調查區'!G:G, MATCH(A805, '印量調查區'!A:A, 0)), "")</f>
        <v/>
      </c>
      <c r="R805" s="302"/>
      <c r="S805" s="302"/>
      <c r="T805" s="302"/>
      <c r="U805" s="302"/>
      <c r="V805" s="314" t="s">
        <v>10981</v>
      </c>
      <c r="W805" s="302"/>
      <c r="X805" s="302"/>
      <c r="Y805" s="302"/>
      <c r="Z805" s="302"/>
      <c r="AA805" s="302"/>
      <c r="AB805" s="302"/>
      <c r="AC805" s="302"/>
      <c r="AD805" s="302"/>
      <c r="AE805" s="302"/>
      <c r="AF805" s="302"/>
      <c r="AG805" s="302"/>
      <c r="AH805" s="302"/>
      <c r="AI805" s="302"/>
      <c r="AJ805" s="302"/>
      <c r="AK805" s="302"/>
      <c r="AL805" s="302"/>
      <c r="AM805" s="302"/>
      <c r="AN805" s="314" t="s">
        <v>10983</v>
      </c>
      <c r="AO805" s="314" t="s">
        <v>10984</v>
      </c>
      <c r="AP805" s="302"/>
      <c r="AQ805" s="302" t="str">
        <f>IFERROR(__xludf.DUMMYFUNCTION("IF(IFERROR(VLOOKUP(A805, IMPORTRANGE(""https://docs.google.com/spreadsheets/d/1eazy315Oas8TkAoTsdzUl6gNf3VsnwZeSo-bRfkZzOs"", ""工作表1!A:B""), 2, FALSE), """") &lt;&gt; """", ""有縮圖"", ""無縮圖"")"),"無縮圖")</f>
        <v>無縮圖</v>
      </c>
      <c r="AR805" s="302"/>
    </row>
    <row r="806" hidden="1">
      <c r="A806" s="301" t="s">
        <v>10985</v>
      </c>
      <c r="B806" s="302"/>
      <c r="C806" s="303" t="s">
        <v>10986</v>
      </c>
      <c r="D806" s="304"/>
      <c r="E806" s="303" t="s">
        <v>10986</v>
      </c>
      <c r="F806" s="305" t="s">
        <v>225</v>
      </c>
      <c r="G806" s="304"/>
      <c r="H806" s="305" t="s">
        <v>47</v>
      </c>
      <c r="I806" s="305" t="s">
        <v>84</v>
      </c>
      <c r="J806" s="301" t="s">
        <v>10987</v>
      </c>
      <c r="K806" s="309"/>
      <c r="L806" s="310" t="b">
        <v>1</v>
      </c>
      <c r="M806" s="311" t="b">
        <v>1</v>
      </c>
      <c r="N806" s="316" t="b">
        <v>0</v>
      </c>
      <c r="O806" s="311" t="b">
        <v>1</v>
      </c>
      <c r="P806" s="302"/>
      <c r="Q806" s="309" t="str">
        <f t="array" ref="Q806">IFERROR(INDEX('印量調查區'!G:G, MATCH(A806, '印量調查區'!A:A, 0)), "")</f>
        <v/>
      </c>
      <c r="R806" s="302"/>
      <c r="S806" s="302"/>
      <c r="T806" s="302"/>
      <c r="U806" s="302"/>
      <c r="V806" s="313" t="s">
        <v>10988</v>
      </c>
      <c r="W806" s="302"/>
      <c r="X806" s="302"/>
      <c r="Y806" s="302"/>
      <c r="Z806" s="302"/>
      <c r="AA806" s="302"/>
      <c r="AB806" s="302"/>
      <c r="AC806" s="302"/>
      <c r="AD806" s="302"/>
      <c r="AE806" s="313" t="s">
        <v>10989</v>
      </c>
      <c r="AF806" s="302"/>
      <c r="AG806" s="302"/>
      <c r="AH806" s="302"/>
      <c r="AI806" s="302"/>
      <c r="AJ806" s="302"/>
      <c r="AK806" s="302"/>
      <c r="AL806" s="302"/>
      <c r="AM806" s="302"/>
      <c r="AN806" s="314" t="s">
        <v>10990</v>
      </c>
      <c r="AO806" s="302"/>
      <c r="AP806" s="302"/>
      <c r="AQ806" s="302" t="str">
        <f>IFERROR(__xludf.DUMMYFUNCTION("IF(IFERROR(VLOOKUP(A806, IMPORTRANGE(""https://docs.google.com/spreadsheets/d/1eazy315Oas8TkAoTsdzUl6gNf3VsnwZeSo-bRfkZzOs"", ""工作表1!A:B""), 2, FALSE), """") &lt;&gt; """", ""有縮圖"", ""無縮圖"")"),"無縮圖")</f>
        <v>無縮圖</v>
      </c>
      <c r="AR806" s="302"/>
    </row>
    <row r="807" hidden="1">
      <c r="A807" s="301" t="s">
        <v>10991</v>
      </c>
      <c r="B807" s="302"/>
      <c r="C807" s="304"/>
      <c r="D807" s="304"/>
      <c r="E807" s="303" t="s">
        <v>2377</v>
      </c>
      <c r="F807" s="305" t="s">
        <v>225</v>
      </c>
      <c r="G807" s="304"/>
      <c r="H807" s="302"/>
      <c r="I807" s="302"/>
      <c r="J807" s="302"/>
      <c r="K807" s="309"/>
      <c r="L807" s="310" t="b">
        <v>1</v>
      </c>
      <c r="M807" s="316" t="b">
        <v>0</v>
      </c>
      <c r="N807" s="316" t="b">
        <v>1</v>
      </c>
      <c r="O807" s="316" t="b">
        <v>0</v>
      </c>
      <c r="P807" s="302"/>
      <c r="Q807" s="309" t="str">
        <f t="array" ref="Q807">IFERROR(INDEX('印量調查區'!G:G, MATCH(A807, '印量調查區'!A:A, 0)), "")</f>
        <v/>
      </c>
      <c r="R807" s="314" t="s">
        <v>10992</v>
      </c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  <c r="AC807" s="302"/>
      <c r="AD807" s="302"/>
      <c r="AE807" s="314" t="s">
        <v>10993</v>
      </c>
      <c r="AF807" s="302"/>
      <c r="AG807" s="302"/>
      <c r="AH807" s="302"/>
      <c r="AI807" s="302"/>
      <c r="AJ807" s="302"/>
      <c r="AK807" s="302"/>
      <c r="AL807" s="302"/>
      <c r="AM807" s="302"/>
      <c r="AN807" s="302"/>
      <c r="AO807" s="314" t="s">
        <v>10994</v>
      </c>
      <c r="AP807" s="302"/>
      <c r="AQ807" s="302" t="str">
        <f>IFERROR(__xludf.DUMMYFUNCTION("IF(IFERROR(VLOOKUP(A807, IMPORTRANGE(""https://docs.google.com/spreadsheets/d/1eazy315Oas8TkAoTsdzUl6gNf3VsnwZeSo-bRfkZzOs"", ""工作表1!A:B""), 2, FALSE), """") &lt;&gt; """", ""有縮圖"", ""無縮圖"")"),"無縮圖")</f>
        <v>無縮圖</v>
      </c>
      <c r="AR807" s="302"/>
    </row>
    <row r="808" hidden="1">
      <c r="A808" s="301" t="s">
        <v>551</v>
      </c>
      <c r="B808" s="302"/>
      <c r="C808" s="304"/>
      <c r="D808" s="303" t="s">
        <v>2362</v>
      </c>
      <c r="E808" s="303" t="s">
        <v>2361</v>
      </c>
      <c r="F808" s="305" t="s">
        <v>225</v>
      </c>
      <c r="G808" s="304"/>
      <c r="H808" s="305" t="s">
        <v>34</v>
      </c>
      <c r="I808" s="305" t="s">
        <v>84</v>
      </c>
      <c r="J808" s="301" t="s">
        <v>10995</v>
      </c>
      <c r="K808" s="309"/>
      <c r="L808" s="310" t="b">
        <v>1</v>
      </c>
      <c r="M808" s="311" t="b">
        <v>0</v>
      </c>
      <c r="N808" s="311" t="b">
        <v>0</v>
      </c>
      <c r="O808" s="316" t="b">
        <v>0</v>
      </c>
      <c r="P808" s="302"/>
      <c r="Q808" s="309" t="str">
        <f t="array" ref="Q808">IFERROR(INDEX('印量調查區'!G:G, MATCH(A808, '印量調查區'!A:A, 0)), "")</f>
        <v/>
      </c>
      <c r="R808" s="314" t="s">
        <v>10998</v>
      </c>
      <c r="S808" s="302"/>
      <c r="T808" s="302"/>
      <c r="U808" s="302"/>
      <c r="V808" s="314" t="s">
        <v>10999</v>
      </c>
      <c r="W808" s="302"/>
      <c r="X808" s="302"/>
      <c r="Y808" s="302"/>
      <c r="Z808" s="302"/>
      <c r="AA808" s="302"/>
      <c r="AB808" s="302"/>
      <c r="AC808" s="302"/>
      <c r="AD808" s="314" t="s">
        <v>11000</v>
      </c>
      <c r="AE808" s="314" t="s">
        <v>11001</v>
      </c>
      <c r="AF808" s="302"/>
      <c r="AG808" s="302"/>
      <c r="AH808" s="302"/>
      <c r="AI808" s="302"/>
      <c r="AJ808" s="302"/>
      <c r="AK808" s="314" t="s">
        <v>11002</v>
      </c>
      <c r="AL808" s="302"/>
      <c r="AM808" s="314" t="s">
        <v>11003</v>
      </c>
      <c r="AN808" s="302"/>
      <c r="AO808" s="314" t="s">
        <v>11005</v>
      </c>
      <c r="AP808" s="302"/>
      <c r="AQ808" s="302" t="str">
        <f>IFERROR(__xludf.DUMMYFUNCTION("IF(IFERROR(VLOOKUP(A808, IMPORTRANGE(""https://docs.google.com/spreadsheets/d/1eazy315Oas8TkAoTsdzUl6gNf3VsnwZeSo-bRfkZzOs"", ""工作表1!A:B""), 2, FALSE), """") &lt;&gt; """", ""有縮圖"", ""無縮圖"")"),"無縮圖")</f>
        <v>無縮圖</v>
      </c>
      <c r="AR808" s="302"/>
    </row>
    <row r="809" hidden="1">
      <c r="A809" s="301" t="s">
        <v>576</v>
      </c>
      <c r="B809" s="301" t="s">
        <v>11007</v>
      </c>
      <c r="C809" s="304"/>
      <c r="D809" s="303" t="s">
        <v>1613</v>
      </c>
      <c r="E809" s="303" t="s">
        <v>1613</v>
      </c>
      <c r="F809" s="305" t="s">
        <v>225</v>
      </c>
      <c r="G809" s="304"/>
      <c r="H809" s="302"/>
      <c r="I809" s="305" t="s">
        <v>84</v>
      </c>
      <c r="J809" s="301" t="s">
        <v>11008</v>
      </c>
      <c r="K809" s="309"/>
      <c r="L809" s="310" t="b">
        <v>1</v>
      </c>
      <c r="M809" s="311" t="b">
        <v>0</v>
      </c>
      <c r="N809" s="316" t="b">
        <v>0</v>
      </c>
      <c r="O809" s="311" t="b">
        <v>0</v>
      </c>
      <c r="P809" s="302"/>
      <c r="Q809" s="309" t="str">
        <f t="array" ref="Q809">IFERROR(INDEX('印量調查區'!G:G, MATCH(A809, '印量調查區'!A:A, 0)), "")</f>
        <v/>
      </c>
      <c r="R809" s="313" t="s">
        <v>11009</v>
      </c>
      <c r="S809" s="313" t="s">
        <v>11009</v>
      </c>
      <c r="T809" s="302"/>
      <c r="U809" s="302"/>
      <c r="V809" s="313" t="s">
        <v>11010</v>
      </c>
      <c r="W809" s="302"/>
      <c r="X809" s="302"/>
      <c r="Y809" s="302"/>
      <c r="Z809" s="302"/>
      <c r="AA809" s="302"/>
      <c r="AB809" s="302"/>
      <c r="AC809" s="302"/>
      <c r="AD809" s="302"/>
      <c r="AE809" s="313" t="s">
        <v>11011</v>
      </c>
      <c r="AF809" s="302"/>
      <c r="AG809" s="302"/>
      <c r="AH809" s="313" t="s">
        <v>11012</v>
      </c>
      <c r="AI809" s="302"/>
      <c r="AJ809" s="313" t="s">
        <v>11013</v>
      </c>
      <c r="AK809" s="302"/>
      <c r="AL809" s="302"/>
      <c r="AM809" s="302"/>
      <c r="AN809" s="314" t="s">
        <v>11014</v>
      </c>
      <c r="AO809" s="302"/>
      <c r="AP809" s="302"/>
      <c r="AQ809" s="302" t="str">
        <f>IFERROR(__xludf.DUMMYFUNCTION("IF(IFERROR(VLOOKUP(A809, IMPORTRANGE(""https://docs.google.com/spreadsheets/d/1eazy315Oas8TkAoTsdzUl6gNf3VsnwZeSo-bRfkZzOs"", ""工作表1!A:B""), 2, FALSE), """") &lt;&gt; """", ""有縮圖"", ""無縮圖"")"),"有縮圖")</f>
        <v>有縮圖</v>
      </c>
      <c r="AR809" s="302"/>
    </row>
    <row r="810" hidden="1">
      <c r="A810" s="301" t="s">
        <v>567</v>
      </c>
      <c r="B810" s="302"/>
      <c r="C810" s="304"/>
      <c r="D810" s="304"/>
      <c r="E810" s="303" t="s">
        <v>2362</v>
      </c>
      <c r="F810" s="305" t="s">
        <v>3857</v>
      </c>
      <c r="G810" s="304"/>
      <c r="H810" s="302"/>
      <c r="I810" s="302"/>
      <c r="J810" s="302"/>
      <c r="K810" s="309"/>
      <c r="L810" s="310" t="b">
        <v>1</v>
      </c>
      <c r="M810" s="316" t="b">
        <v>0</v>
      </c>
      <c r="N810" s="311" t="b">
        <v>0</v>
      </c>
      <c r="O810" s="316" t="b">
        <v>0</v>
      </c>
      <c r="P810" s="302"/>
      <c r="Q810" s="309" t="str">
        <f t="array" ref="Q810">IFERROR(INDEX('印量調查區'!G:G, MATCH(A810, '印量調查區'!A:A, 0)), "")</f>
        <v/>
      </c>
      <c r="R810" s="313" t="s">
        <v>11019</v>
      </c>
      <c r="S810" s="302"/>
      <c r="T810" s="302"/>
      <c r="U810" s="302"/>
      <c r="V810" s="313" t="s">
        <v>11020</v>
      </c>
      <c r="W810" s="313" t="s">
        <v>11021</v>
      </c>
      <c r="X810" s="302"/>
      <c r="Y810" s="302"/>
      <c r="Z810" s="302"/>
      <c r="AA810" s="302"/>
      <c r="AB810" s="302"/>
      <c r="AC810" s="302"/>
      <c r="AD810" s="302"/>
      <c r="AE810" s="302"/>
      <c r="AF810" s="302"/>
      <c r="AG810" s="302"/>
      <c r="AH810" s="302"/>
      <c r="AI810" s="302"/>
      <c r="AJ810" s="302"/>
      <c r="AK810" s="302"/>
      <c r="AL810" s="302"/>
      <c r="AM810" s="314" t="s">
        <v>11022</v>
      </c>
      <c r="AN810" s="302"/>
      <c r="AO810" s="302"/>
      <c r="AP810" s="302"/>
      <c r="AQ810" s="302" t="str">
        <f>IFERROR(__xludf.DUMMYFUNCTION("IF(IFERROR(VLOOKUP(A810, IMPORTRANGE(""https://docs.google.com/spreadsheets/d/1eazy315Oas8TkAoTsdzUl6gNf3VsnwZeSo-bRfkZzOs"", ""工作表1!A:B""), 2, FALSE), """") &lt;&gt; """", ""有縮圖"", ""無縮圖"")"),"有縮圖")</f>
        <v>有縮圖</v>
      </c>
      <c r="AR810" s="302"/>
    </row>
    <row r="811" hidden="1">
      <c r="A811" s="301" t="s">
        <v>11023</v>
      </c>
      <c r="B811" s="302"/>
      <c r="C811" s="304"/>
      <c r="D811" s="303" t="s">
        <v>2115</v>
      </c>
      <c r="E811" s="304"/>
      <c r="F811" s="305" t="s">
        <v>3857</v>
      </c>
      <c r="G811" s="304"/>
      <c r="H811" s="302"/>
      <c r="I811" s="302"/>
      <c r="J811" s="302"/>
      <c r="K811" s="309"/>
      <c r="L811" s="310" t="b">
        <v>1</v>
      </c>
      <c r="M811" s="316" t="b">
        <v>1</v>
      </c>
      <c r="N811" s="316" t="b">
        <v>0</v>
      </c>
      <c r="O811" s="316" t="b">
        <v>0</v>
      </c>
      <c r="P811" s="302"/>
      <c r="Q811" s="309" t="str">
        <f t="array" ref="Q811">IFERROR(INDEX('印量調查區'!G:G, MATCH(A811, '印量調查區'!A:A, 0)), "")</f>
        <v/>
      </c>
      <c r="R811" s="302"/>
      <c r="S811" s="302"/>
      <c r="T811" s="302"/>
      <c r="U811" s="302"/>
      <c r="V811" s="314" t="s">
        <v>11025</v>
      </c>
      <c r="W811" s="302"/>
      <c r="X811" s="302"/>
      <c r="Y811" s="302"/>
      <c r="Z811" s="302"/>
      <c r="AA811" s="302"/>
      <c r="AB811" s="302"/>
      <c r="AC811" s="302"/>
      <c r="AD811" s="302"/>
      <c r="AE811" s="302"/>
      <c r="AF811" s="302"/>
      <c r="AG811" s="302"/>
      <c r="AH811" s="302"/>
      <c r="AI811" s="302"/>
      <c r="AJ811" s="302"/>
      <c r="AK811" s="302"/>
      <c r="AL811" s="302"/>
      <c r="AM811" s="302"/>
      <c r="AN811" s="302"/>
      <c r="AO811" s="302"/>
      <c r="AP811" s="302"/>
      <c r="AQ811" s="302" t="str">
        <f>IFERROR(__xludf.DUMMYFUNCTION("IF(IFERROR(VLOOKUP(A811, IMPORTRANGE(""https://docs.google.com/spreadsheets/d/1eazy315Oas8TkAoTsdzUl6gNf3VsnwZeSo-bRfkZzOs"", ""工作表1!A:B""), 2, FALSE), """") &lt;&gt; """", ""有縮圖"", ""無縮圖"")"),"無縮圖")</f>
        <v>無縮圖</v>
      </c>
      <c r="AR811" s="302"/>
    </row>
    <row r="812" hidden="1">
      <c r="A812" s="301" t="s">
        <v>11028</v>
      </c>
      <c r="B812" s="301" t="s">
        <v>894</v>
      </c>
      <c r="C812" s="303" t="s">
        <v>3098</v>
      </c>
      <c r="D812" s="303" t="s">
        <v>3098</v>
      </c>
      <c r="E812" s="304"/>
      <c r="F812" s="305" t="s">
        <v>11029</v>
      </c>
      <c r="G812" s="304"/>
      <c r="H812" s="302"/>
      <c r="I812" s="302"/>
      <c r="J812" s="302"/>
      <c r="K812" s="309"/>
      <c r="L812" s="310" t="b">
        <v>1</v>
      </c>
      <c r="M812" s="316" t="b">
        <v>0</v>
      </c>
      <c r="N812" s="316" t="b">
        <v>0</v>
      </c>
      <c r="O812" s="316" t="b">
        <v>0</v>
      </c>
      <c r="P812" s="302"/>
      <c r="Q812" s="309" t="str">
        <f t="array" ref="Q812">IFERROR(INDEX('印量調查區'!G:G, MATCH(A812, '印量調查區'!A:A, 0)), "")</f>
        <v/>
      </c>
      <c r="R812" s="302"/>
      <c r="S812" s="302"/>
      <c r="T812" s="302"/>
      <c r="U812" s="302"/>
      <c r="V812" s="313" t="s">
        <v>11030</v>
      </c>
      <c r="W812" s="302"/>
      <c r="X812" s="302"/>
      <c r="Y812" s="302"/>
      <c r="Z812" s="302"/>
      <c r="AA812" s="302"/>
      <c r="AB812" s="302"/>
      <c r="AC812" s="302"/>
      <c r="AD812" s="302"/>
      <c r="AE812" s="302"/>
      <c r="AF812" s="302"/>
      <c r="AG812" s="302"/>
      <c r="AH812" s="302"/>
      <c r="AI812" s="302"/>
      <c r="AJ812" s="302"/>
      <c r="AK812" s="302"/>
      <c r="AL812" s="302"/>
      <c r="AM812" s="302"/>
      <c r="AN812" s="302"/>
      <c r="AO812" s="302"/>
      <c r="AP812" s="302"/>
      <c r="AQ812" s="302" t="str">
        <f>IFERROR(__xludf.DUMMYFUNCTION("IF(IFERROR(VLOOKUP(A812, IMPORTRANGE(""https://docs.google.com/spreadsheets/d/1eazy315Oas8TkAoTsdzUl6gNf3VsnwZeSo-bRfkZzOs"", ""工作表1!A:B""), 2, FALSE), """") &lt;&gt; """", ""有縮圖"", ""無縮圖"")"),"無縮圖")</f>
        <v>無縮圖</v>
      </c>
      <c r="AR812" s="302"/>
    </row>
    <row r="813" hidden="1">
      <c r="A813" s="301" t="s">
        <v>11031</v>
      </c>
      <c r="B813" s="302"/>
      <c r="C813" s="304"/>
      <c r="D813" s="303" t="s">
        <v>11032</v>
      </c>
      <c r="E813" s="303" t="s">
        <v>11032</v>
      </c>
      <c r="F813" s="305" t="s">
        <v>11033</v>
      </c>
      <c r="G813" s="304"/>
      <c r="H813" s="302"/>
      <c r="I813" s="302"/>
      <c r="J813" s="302"/>
      <c r="K813" s="309"/>
      <c r="L813" s="310" t="b">
        <v>1</v>
      </c>
      <c r="M813" s="316" t="b">
        <v>1</v>
      </c>
      <c r="N813" s="316" t="b">
        <v>0</v>
      </c>
      <c r="O813" s="316" t="b">
        <v>0</v>
      </c>
      <c r="P813" s="302"/>
      <c r="Q813" s="309" t="str">
        <f t="array" ref="Q813">IFERROR(INDEX('印量調查區'!G:G, MATCH(A813, '印量調查區'!A:A, 0)), "")</f>
        <v/>
      </c>
      <c r="R813" s="313" t="s">
        <v>3716</v>
      </c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  <c r="AC813" s="302"/>
      <c r="AD813" s="302"/>
      <c r="AE813" s="302"/>
      <c r="AF813" s="302"/>
      <c r="AG813" s="302"/>
      <c r="AH813" s="302"/>
      <c r="AI813" s="302"/>
      <c r="AJ813" s="302"/>
      <c r="AK813" s="302"/>
      <c r="AL813" s="302"/>
      <c r="AM813" s="302"/>
      <c r="AN813" s="302"/>
      <c r="AO813" s="302"/>
      <c r="AP813" s="302"/>
      <c r="AQ813" s="302" t="str">
        <f>IFERROR(__xludf.DUMMYFUNCTION("IF(IFERROR(VLOOKUP(A813, IMPORTRANGE(""https://docs.google.com/spreadsheets/d/1eazy315Oas8TkAoTsdzUl6gNf3VsnwZeSo-bRfkZzOs"", ""工作表1!A:B""), 2, FALSE), """") &lt;&gt; """", ""有縮圖"", ""無縮圖"")"),"無縮圖")</f>
        <v>無縮圖</v>
      </c>
      <c r="AR813" s="302"/>
    </row>
    <row r="814" hidden="1">
      <c r="A814" s="301" t="s">
        <v>517</v>
      </c>
      <c r="B814" s="302"/>
      <c r="C814" s="304"/>
      <c r="D814" s="303" t="s">
        <v>3597</v>
      </c>
      <c r="E814" s="303" t="s">
        <v>3597</v>
      </c>
      <c r="F814" s="305" t="s">
        <v>11034</v>
      </c>
      <c r="G814" s="304"/>
      <c r="H814" s="305" t="s">
        <v>34</v>
      </c>
      <c r="I814" s="305" t="s">
        <v>84</v>
      </c>
      <c r="J814" s="302"/>
      <c r="K814" s="323" t="s">
        <v>11035</v>
      </c>
      <c r="L814" s="310" t="b">
        <v>1</v>
      </c>
      <c r="M814" s="311" t="b">
        <v>1</v>
      </c>
      <c r="N814" s="316" t="b">
        <v>0</v>
      </c>
      <c r="O814" s="316" t="b">
        <v>1</v>
      </c>
      <c r="P814" s="302"/>
      <c r="Q814" s="309" t="str">
        <f t="array" ref="Q814">IFERROR(INDEX('印量調查區'!G:G, MATCH(A814, '印量調查區'!A:A, 0)), "")</f>
        <v/>
      </c>
      <c r="R814" s="313" t="s">
        <v>11036</v>
      </c>
      <c r="S814" s="302"/>
      <c r="T814" s="302"/>
      <c r="U814" s="302"/>
      <c r="V814" s="302"/>
      <c r="W814" s="302"/>
      <c r="X814" s="313" t="s">
        <v>11037</v>
      </c>
      <c r="Y814" s="302"/>
      <c r="Z814" s="302"/>
      <c r="AA814" s="302"/>
      <c r="AB814" s="302"/>
      <c r="AC814" s="302"/>
      <c r="AD814" s="302"/>
      <c r="AE814" s="302"/>
      <c r="AF814" s="302"/>
      <c r="AG814" s="302"/>
      <c r="AH814" s="302"/>
      <c r="AI814" s="302"/>
      <c r="AJ814" s="302"/>
      <c r="AK814" s="302"/>
      <c r="AL814" s="302"/>
      <c r="AM814" s="302"/>
      <c r="AN814" s="302"/>
      <c r="AO814" s="302"/>
      <c r="AP814" s="302"/>
      <c r="AQ814" s="302" t="str">
        <f>IFERROR(__xludf.DUMMYFUNCTION("IF(IFERROR(VLOOKUP(A814, IMPORTRANGE(""https://docs.google.com/spreadsheets/d/1eazy315Oas8TkAoTsdzUl6gNf3VsnwZeSo-bRfkZzOs"", ""工作表1!A:B""), 2, FALSE), """") &lt;&gt; """", ""有縮圖"", ""無縮圖"")"),"無縮圖")</f>
        <v>無縮圖</v>
      </c>
      <c r="AR814" s="302"/>
    </row>
    <row r="815" hidden="1">
      <c r="A815" s="301" t="s">
        <v>1670</v>
      </c>
      <c r="B815" s="302"/>
      <c r="C815" s="304"/>
      <c r="D815" s="303" t="s">
        <v>3063</v>
      </c>
      <c r="E815" s="303" t="s">
        <v>3063</v>
      </c>
      <c r="F815" s="305" t="s">
        <v>9044</v>
      </c>
      <c r="G815" s="304"/>
      <c r="H815" s="302"/>
      <c r="I815" s="302"/>
      <c r="J815" s="302"/>
      <c r="K815" s="309"/>
      <c r="L815" s="310" t="b">
        <v>0</v>
      </c>
      <c r="M815" s="316" t="b">
        <v>0</v>
      </c>
      <c r="N815" s="316" t="b">
        <v>0</v>
      </c>
      <c r="O815" s="316" t="b">
        <v>0</v>
      </c>
      <c r="P815" s="302"/>
      <c r="Q815" s="309" t="str">
        <f t="array" ref="Q815">IFERROR(INDEX('印量調查區'!G:G, MATCH(A815, '印量調查區'!A:A, 0)), "")</f>
        <v/>
      </c>
      <c r="R815" s="314" t="s">
        <v>9048</v>
      </c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  <c r="AC815" s="302"/>
      <c r="AD815" s="314" t="s">
        <v>11039</v>
      </c>
      <c r="AE815" s="302"/>
      <c r="AF815" s="302"/>
      <c r="AG815" s="302"/>
      <c r="AH815" s="302"/>
      <c r="AI815" s="302"/>
      <c r="AJ815" s="302"/>
      <c r="AK815" s="302"/>
      <c r="AL815" s="302"/>
      <c r="AM815" s="302"/>
      <c r="AN815" s="302"/>
      <c r="AO815" s="302"/>
      <c r="AP815" s="302"/>
      <c r="AQ815" s="302" t="str">
        <f>IFERROR(__xludf.DUMMYFUNCTION("IF(IFERROR(VLOOKUP(A815, IMPORTRANGE(""https://docs.google.com/spreadsheets/d/1eazy315Oas8TkAoTsdzUl6gNf3VsnwZeSo-bRfkZzOs"", ""工作表1!A:B""), 2, FALSE), """") &lt;&gt; """", ""有縮圖"", ""無縮圖"")"),"無縮圖")</f>
        <v>無縮圖</v>
      </c>
      <c r="AR815" s="302"/>
    </row>
    <row r="816" hidden="1">
      <c r="A816" s="301" t="s">
        <v>1853</v>
      </c>
      <c r="B816" s="302"/>
      <c r="C816" s="303" t="s">
        <v>2309</v>
      </c>
      <c r="D816" s="304"/>
      <c r="E816" s="304"/>
      <c r="F816" s="305" t="s">
        <v>6224</v>
      </c>
      <c r="G816" s="304"/>
      <c r="H816" s="302"/>
      <c r="I816" s="302"/>
      <c r="J816" s="301" t="s">
        <v>11044</v>
      </c>
      <c r="K816" s="309"/>
      <c r="L816" s="310" t="b">
        <v>1</v>
      </c>
      <c r="M816" s="311" t="b">
        <v>1</v>
      </c>
      <c r="N816" s="316" t="b">
        <v>0</v>
      </c>
      <c r="O816" s="316" t="b">
        <v>1</v>
      </c>
      <c r="P816" s="302"/>
      <c r="Q816" s="309" t="str">
        <f t="array" ref="Q816">IFERROR(INDEX('印量調查區'!G:G, MATCH(A816, '印量調查區'!A:A, 0)), "")</f>
        <v/>
      </c>
      <c r="R816" s="313" t="s">
        <v>10454</v>
      </c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  <c r="AD816" s="302"/>
      <c r="AE816" s="302"/>
      <c r="AF816" s="302"/>
      <c r="AG816" s="302"/>
      <c r="AH816" s="302"/>
      <c r="AI816" s="302"/>
      <c r="AJ816" s="302"/>
      <c r="AK816" s="302"/>
      <c r="AL816" s="302"/>
      <c r="AM816" s="302"/>
      <c r="AN816" s="302"/>
      <c r="AO816" s="302"/>
      <c r="AP816" s="302"/>
      <c r="AQ816" s="302" t="str">
        <f>IFERROR(__xludf.DUMMYFUNCTION("IF(IFERROR(VLOOKUP(A816, IMPORTRANGE(""https://docs.google.com/spreadsheets/d/1eazy315Oas8TkAoTsdzUl6gNf3VsnwZeSo-bRfkZzOs"", ""工作表1!A:B""), 2, FALSE), """") &lt;&gt; """", ""有縮圖"", ""無縮圖"")"),"無縮圖")</f>
        <v>無縮圖</v>
      </c>
      <c r="AR816" s="302"/>
    </row>
    <row r="817" hidden="1">
      <c r="A817" s="301" t="s">
        <v>11048</v>
      </c>
      <c r="B817" s="302"/>
      <c r="C817" s="304"/>
      <c r="D817" s="304" t="s">
        <v>11049</v>
      </c>
      <c r="E817" s="304"/>
      <c r="F817" s="305" t="s">
        <v>11050</v>
      </c>
      <c r="G817" s="304"/>
      <c r="H817" s="305" t="s">
        <v>34</v>
      </c>
      <c r="I817" s="305" t="s">
        <v>84</v>
      </c>
      <c r="J817" s="301" t="s">
        <v>11051</v>
      </c>
      <c r="K817" s="323" t="s">
        <v>7174</v>
      </c>
      <c r="L817" s="310" t="b">
        <v>1</v>
      </c>
      <c r="M817" s="311" t="b">
        <v>1</v>
      </c>
      <c r="N817" s="316" t="b">
        <v>0</v>
      </c>
      <c r="O817" s="311" t="b">
        <v>1</v>
      </c>
      <c r="P817" s="302"/>
      <c r="Q817" s="309" t="str">
        <f t="array" ref="Q817">IFERROR(INDEX('印量調查區'!G:G, MATCH(A817, '印量調查區'!A:A, 0)), "")</f>
        <v/>
      </c>
      <c r="R817" s="304"/>
      <c r="S817" s="304"/>
      <c r="T817" s="304"/>
      <c r="U817" s="304"/>
      <c r="V817" s="319" t="s">
        <v>11053</v>
      </c>
      <c r="W817" s="304"/>
      <c r="X817" s="304"/>
      <c r="Y817" s="304"/>
      <c r="Z817" s="304"/>
      <c r="AA817" s="304"/>
      <c r="AB817" s="304"/>
      <c r="AC817" s="304"/>
      <c r="AD817" s="304"/>
      <c r="AE817" s="304"/>
      <c r="AF817" s="304"/>
      <c r="AG817" s="304"/>
      <c r="AH817" s="304"/>
      <c r="AI817" s="304"/>
      <c r="AJ817" s="319" t="s">
        <v>11054</v>
      </c>
      <c r="AK817" s="304"/>
      <c r="AL817" s="304"/>
      <c r="AM817" s="302"/>
      <c r="AN817" s="314" t="s">
        <v>11055</v>
      </c>
      <c r="AO817" s="302"/>
      <c r="AP817" s="302"/>
      <c r="AQ817" s="302" t="str">
        <f>IFERROR(__xludf.DUMMYFUNCTION("IF(IFERROR(VLOOKUP(A817, IMPORTRANGE(""https://docs.google.com/spreadsheets/d/1eazy315Oas8TkAoTsdzUl6gNf3VsnwZeSo-bRfkZzOs"", ""工作表1!A:B""), 2, FALSE), """") &lt;&gt; """", ""有縮圖"", ""無縮圖"")"),"無縮圖")</f>
        <v>無縮圖</v>
      </c>
      <c r="AR817" s="302"/>
    </row>
    <row r="818" hidden="1">
      <c r="A818" s="304" t="s">
        <v>11056</v>
      </c>
      <c r="B818" s="302"/>
      <c r="C818" s="303" t="s">
        <v>3180</v>
      </c>
      <c r="D818" s="303" t="s">
        <v>3180</v>
      </c>
      <c r="E818" s="303" t="s">
        <v>3180</v>
      </c>
      <c r="F818" s="305" t="s">
        <v>11057</v>
      </c>
      <c r="G818" s="304"/>
      <c r="H818" s="302"/>
      <c r="I818" s="302"/>
      <c r="J818" s="302"/>
      <c r="K818" s="309"/>
      <c r="L818" s="322" t="b">
        <v>1</v>
      </c>
      <c r="M818" s="316" t="b">
        <v>1</v>
      </c>
      <c r="N818" s="316" t="b">
        <v>0</v>
      </c>
      <c r="O818" s="316" t="b">
        <v>1</v>
      </c>
      <c r="P818" s="302"/>
      <c r="Q818" s="309"/>
      <c r="R818" s="302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  <c r="AC818" s="302"/>
      <c r="AD818" s="302"/>
      <c r="AE818" s="302"/>
      <c r="AF818" s="302"/>
      <c r="AG818" s="302"/>
      <c r="AH818" s="302"/>
      <c r="AI818" s="302"/>
      <c r="AJ818" s="302"/>
      <c r="AK818" s="302"/>
      <c r="AL818" s="302"/>
      <c r="AM818" s="302"/>
      <c r="AN818" s="302"/>
      <c r="AO818" s="302"/>
      <c r="AP818" s="302"/>
      <c r="AQ818" s="302" t="str">
        <f>IFERROR(__xludf.DUMMYFUNCTION("IF(IFERROR(VLOOKUP(A818, IMPORTRANGE(""https://docs.google.com/spreadsheets/d/1eazy315Oas8TkAoTsdzUl6gNf3VsnwZeSo-bRfkZzOs"", ""工作表1!A:B""), 2, FALSE), """") &lt;&gt; """", ""有縮圖"", ""無縮圖"")"),"無縮圖")</f>
        <v>無縮圖</v>
      </c>
      <c r="AR818" s="302"/>
    </row>
    <row r="819" hidden="1">
      <c r="A819" s="304" t="s">
        <v>11058</v>
      </c>
      <c r="B819" s="302"/>
      <c r="C819" s="303" t="s">
        <v>3180</v>
      </c>
      <c r="D819" s="303" t="s">
        <v>3180</v>
      </c>
      <c r="E819" s="303" t="s">
        <v>3180</v>
      </c>
      <c r="F819" s="305" t="s">
        <v>11059</v>
      </c>
      <c r="G819" s="304"/>
      <c r="H819" s="305" t="s">
        <v>34</v>
      </c>
      <c r="I819" s="305" t="s">
        <v>84</v>
      </c>
      <c r="J819" s="301" t="s">
        <v>11060</v>
      </c>
      <c r="K819" s="323" t="s">
        <v>4350</v>
      </c>
      <c r="L819" s="310" t="b">
        <v>1</v>
      </c>
      <c r="M819" s="311" t="b">
        <v>1</v>
      </c>
      <c r="N819" s="316" t="b">
        <v>1</v>
      </c>
      <c r="O819" s="311" t="b">
        <v>1</v>
      </c>
      <c r="P819" s="302"/>
      <c r="Q819" s="309"/>
      <c r="R819" s="314" t="s">
        <v>11061</v>
      </c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  <c r="AC819" s="302"/>
      <c r="AD819" s="302"/>
      <c r="AE819" s="302"/>
      <c r="AF819" s="302"/>
      <c r="AG819" s="302"/>
      <c r="AH819" s="302"/>
      <c r="AI819" s="302"/>
      <c r="AJ819" s="302"/>
      <c r="AK819" s="302"/>
      <c r="AL819" s="302"/>
      <c r="AM819" s="302"/>
      <c r="AN819" s="348" t="s">
        <v>11063</v>
      </c>
      <c r="AO819" s="302"/>
      <c r="AP819" s="302"/>
      <c r="AQ819" s="302" t="str">
        <f>IFERROR(__xludf.DUMMYFUNCTION("IF(IFERROR(VLOOKUP(A819, IMPORTRANGE(""https://docs.google.com/spreadsheets/d/1eazy315Oas8TkAoTsdzUl6gNf3VsnwZeSo-bRfkZzOs"", ""工作表1!A:B""), 2, FALSE), """") &lt;&gt; """", ""有縮圖"", ""無縮圖"")"),"無縮圖")</f>
        <v>無縮圖</v>
      </c>
      <c r="AR819" s="302"/>
    </row>
    <row r="820" hidden="1">
      <c r="A820" s="304" t="s">
        <v>11065</v>
      </c>
      <c r="B820" s="302"/>
      <c r="C820" s="303" t="s">
        <v>3180</v>
      </c>
      <c r="D820" s="303" t="s">
        <v>3180</v>
      </c>
      <c r="E820" s="303" t="s">
        <v>3180</v>
      </c>
      <c r="F820" s="305" t="s">
        <v>11066</v>
      </c>
      <c r="G820" s="304"/>
      <c r="H820" s="302"/>
      <c r="I820" s="302"/>
      <c r="J820" s="301" t="s">
        <v>11067</v>
      </c>
      <c r="K820" s="309"/>
      <c r="L820" s="310" t="b">
        <v>0</v>
      </c>
      <c r="M820" s="311" t="b">
        <v>0</v>
      </c>
      <c r="N820" s="316" t="b">
        <v>0</v>
      </c>
      <c r="O820" s="311" t="b">
        <v>0</v>
      </c>
      <c r="P820" s="302"/>
      <c r="Q820" s="309"/>
      <c r="R820" s="314" t="s">
        <v>11068</v>
      </c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  <c r="AC820" s="302"/>
      <c r="AD820" s="302"/>
      <c r="AE820" s="302"/>
      <c r="AF820" s="302"/>
      <c r="AG820" s="302"/>
      <c r="AH820" s="302"/>
      <c r="AI820" s="302"/>
      <c r="AJ820" s="302"/>
      <c r="AK820" s="302"/>
      <c r="AL820" s="302"/>
      <c r="AM820" s="302"/>
      <c r="AN820" s="314" t="s">
        <v>11069</v>
      </c>
      <c r="AO820" s="302"/>
      <c r="AP820" s="302"/>
      <c r="AQ820" s="302" t="str">
        <f>IFERROR(__xludf.DUMMYFUNCTION("IF(IFERROR(VLOOKUP(A820, IMPORTRANGE(""https://docs.google.com/spreadsheets/d/1eazy315Oas8TkAoTsdzUl6gNf3VsnwZeSo-bRfkZzOs"", ""工作表1!A:B""), 2, FALSE), """") &lt;&gt; """", ""有縮圖"", ""無縮圖"")"),"無縮圖")</f>
        <v>無縮圖</v>
      </c>
      <c r="AR820" s="302"/>
    </row>
    <row r="821">
      <c r="A821" s="304" t="s">
        <v>11070</v>
      </c>
      <c r="B821" s="302"/>
      <c r="C821" s="303" t="s">
        <v>3180</v>
      </c>
      <c r="D821" s="303" t="s">
        <v>3180</v>
      </c>
      <c r="E821" s="303" t="s">
        <v>3180</v>
      </c>
      <c r="F821" s="305" t="s">
        <v>11071</v>
      </c>
      <c r="G821" s="304"/>
      <c r="H821" s="305" t="s">
        <v>35</v>
      </c>
      <c r="I821" s="305" t="s">
        <v>84</v>
      </c>
      <c r="J821" s="301" t="s">
        <v>11072</v>
      </c>
      <c r="K821" s="309"/>
      <c r="L821" s="310" t="b">
        <v>1</v>
      </c>
      <c r="M821" s="311" t="b">
        <v>0</v>
      </c>
      <c r="N821" s="316" t="b">
        <v>0</v>
      </c>
      <c r="O821" s="311" t="b">
        <v>0</v>
      </c>
      <c r="P821" s="302"/>
      <c r="Q821" s="309"/>
      <c r="R821" s="314" t="s">
        <v>11073</v>
      </c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  <c r="AC821" s="302"/>
      <c r="AD821" s="302"/>
      <c r="AE821" s="302"/>
      <c r="AF821" s="302"/>
      <c r="AG821" s="302"/>
      <c r="AH821" s="302"/>
      <c r="AI821" s="302"/>
      <c r="AJ821" s="302"/>
      <c r="AK821" s="302"/>
      <c r="AL821" s="302"/>
      <c r="AM821" s="302"/>
      <c r="AN821" s="314" t="s">
        <v>11075</v>
      </c>
      <c r="AO821" s="302"/>
      <c r="AP821" s="302"/>
      <c r="AQ821" s="302" t="str">
        <f>IFERROR(__xludf.DUMMYFUNCTION("IF(IFERROR(VLOOKUP(A821, IMPORTRANGE(""https://docs.google.com/spreadsheets/d/1eazy315Oas8TkAoTsdzUl6gNf3VsnwZeSo-bRfkZzOs"", ""工作表1!A:B""), 2, FALSE), """") &lt;&gt; """", ""有縮圖"", ""無縮圖"")"),"無縮圖")</f>
        <v>無縮圖</v>
      </c>
      <c r="AR821" s="302"/>
    </row>
    <row r="822" hidden="1">
      <c r="A822" s="304" t="s">
        <v>11077</v>
      </c>
      <c r="B822" s="302"/>
      <c r="C822" s="303" t="s">
        <v>3180</v>
      </c>
      <c r="D822" s="303" t="s">
        <v>3180</v>
      </c>
      <c r="E822" s="303" t="s">
        <v>3180</v>
      </c>
      <c r="F822" s="305" t="s">
        <v>11071</v>
      </c>
      <c r="G822" s="304"/>
      <c r="H822" s="305" t="s">
        <v>2792</v>
      </c>
      <c r="I822" s="305" t="s">
        <v>367</v>
      </c>
      <c r="J822" s="301" t="s">
        <v>11078</v>
      </c>
      <c r="K822" s="309"/>
      <c r="L822" s="310" t="b">
        <v>1</v>
      </c>
      <c r="M822" s="311" t="b">
        <v>0</v>
      </c>
      <c r="N822" s="311" t="b">
        <v>1</v>
      </c>
      <c r="O822" s="311" t="b">
        <v>0</v>
      </c>
      <c r="P822" s="302"/>
      <c r="Q822" s="309"/>
      <c r="R822" s="302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  <c r="AC822" s="302"/>
      <c r="AD822" s="302"/>
      <c r="AE822" s="302"/>
      <c r="AF822" s="302"/>
      <c r="AG822" s="302"/>
      <c r="AH822" s="302"/>
      <c r="AI822" s="302"/>
      <c r="AJ822" s="314" t="s">
        <v>11079</v>
      </c>
      <c r="AK822" s="302"/>
      <c r="AL822" s="302"/>
      <c r="AM822" s="314" t="s">
        <v>11080</v>
      </c>
      <c r="AN822" s="314" t="s">
        <v>11083</v>
      </c>
      <c r="AO822" s="302"/>
      <c r="AP822" s="302"/>
      <c r="AQ822" s="302" t="str">
        <f>IFERROR(__xludf.DUMMYFUNCTION("IF(IFERROR(VLOOKUP(A822, IMPORTRANGE(""https://docs.google.com/spreadsheets/d/1eazy315Oas8TkAoTsdzUl6gNf3VsnwZeSo-bRfkZzOs"", ""工作表1!A:B""), 2, FALSE), """") &lt;&gt; """", ""有縮圖"", ""無縮圖"")"),"無縮圖")</f>
        <v>無縮圖</v>
      </c>
      <c r="AR822" s="302"/>
    </row>
    <row r="823" hidden="1">
      <c r="A823" s="304" t="s">
        <v>11084</v>
      </c>
      <c r="B823" s="302"/>
      <c r="C823" s="303" t="s">
        <v>3180</v>
      </c>
      <c r="D823" s="303" t="s">
        <v>3180</v>
      </c>
      <c r="E823" s="303" t="s">
        <v>3180</v>
      </c>
      <c r="F823" s="305" t="s">
        <v>3181</v>
      </c>
      <c r="G823" s="304"/>
      <c r="H823" s="302"/>
      <c r="I823" s="302"/>
      <c r="J823" s="302"/>
      <c r="K823" s="309"/>
      <c r="L823" s="322" t="b">
        <v>1</v>
      </c>
      <c r="M823" s="316" t="b">
        <v>1</v>
      </c>
      <c r="N823" s="316" t="b">
        <v>0</v>
      </c>
      <c r="O823" s="316" t="b">
        <v>1</v>
      </c>
      <c r="P823" s="302"/>
      <c r="Q823" s="309"/>
      <c r="R823" s="302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  <c r="AC823" s="302"/>
      <c r="AD823" s="302"/>
      <c r="AE823" s="302"/>
      <c r="AF823" s="302"/>
      <c r="AG823" s="302"/>
      <c r="AH823" s="302"/>
      <c r="AI823" s="302"/>
      <c r="AJ823" s="302"/>
      <c r="AK823" s="302"/>
      <c r="AL823" s="302"/>
      <c r="AM823" s="302"/>
      <c r="AN823" s="302"/>
      <c r="AO823" s="302"/>
      <c r="AP823" s="302"/>
      <c r="AQ823" s="302" t="str">
        <f>IFERROR(__xludf.DUMMYFUNCTION("IF(IFERROR(VLOOKUP(A823, IMPORTRANGE(""https://docs.google.com/spreadsheets/d/1eazy315Oas8TkAoTsdzUl6gNf3VsnwZeSo-bRfkZzOs"", ""工作表1!A:B""), 2, FALSE), """") &lt;&gt; """", ""有縮圖"", ""無縮圖"")"),"無縮圖")</f>
        <v>無縮圖</v>
      </c>
      <c r="AR823" s="302"/>
    </row>
    <row r="824" hidden="1">
      <c r="A824" s="304" t="s">
        <v>11087</v>
      </c>
      <c r="B824" s="302"/>
      <c r="C824" s="303" t="s">
        <v>3180</v>
      </c>
      <c r="D824" s="303" t="s">
        <v>3180</v>
      </c>
      <c r="E824" s="303" t="s">
        <v>3180</v>
      </c>
      <c r="F824" s="305" t="s">
        <v>3181</v>
      </c>
      <c r="G824" s="304"/>
      <c r="H824" s="302"/>
      <c r="I824" s="302"/>
      <c r="J824" s="302"/>
      <c r="K824" s="309"/>
      <c r="L824" s="310" t="b">
        <v>1</v>
      </c>
      <c r="M824" s="316" t="b">
        <v>1</v>
      </c>
      <c r="N824" s="316" t="b">
        <v>1</v>
      </c>
      <c r="O824" s="316" t="b">
        <v>0</v>
      </c>
      <c r="P824" s="302"/>
      <c r="Q824" s="309"/>
      <c r="R824" s="314" t="s">
        <v>11089</v>
      </c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  <c r="AC824" s="302"/>
      <c r="AD824" s="302"/>
      <c r="AE824" s="302"/>
      <c r="AF824" s="302"/>
      <c r="AG824" s="302"/>
      <c r="AH824" s="302"/>
      <c r="AI824" s="302"/>
      <c r="AJ824" s="302"/>
      <c r="AK824" s="302"/>
      <c r="AL824" s="302"/>
      <c r="AM824" s="302"/>
      <c r="AN824" s="302"/>
      <c r="AO824" s="302"/>
      <c r="AP824" s="302"/>
      <c r="AQ824" s="302" t="str">
        <f>IFERROR(__xludf.DUMMYFUNCTION("IF(IFERROR(VLOOKUP(A824, IMPORTRANGE(""https://docs.google.com/spreadsheets/d/1eazy315Oas8TkAoTsdzUl6gNf3VsnwZeSo-bRfkZzOs"", ""工作表1!A:B""), 2, FALSE), """") &lt;&gt; """", ""有縮圖"", ""無縮圖"")"),"無縮圖")</f>
        <v>無縮圖</v>
      </c>
      <c r="AR824" s="302"/>
    </row>
    <row r="825" hidden="1">
      <c r="A825" s="304" t="s">
        <v>11093</v>
      </c>
      <c r="B825" s="302"/>
      <c r="C825" s="303" t="s">
        <v>3180</v>
      </c>
      <c r="D825" s="303" t="s">
        <v>3180</v>
      </c>
      <c r="E825" s="303" t="s">
        <v>3180</v>
      </c>
      <c r="F825" s="305" t="s">
        <v>3181</v>
      </c>
      <c r="G825" s="304"/>
      <c r="H825" s="302"/>
      <c r="I825" s="302"/>
      <c r="J825" s="302"/>
      <c r="K825" s="309"/>
      <c r="L825" s="310" t="b">
        <v>1</v>
      </c>
      <c r="M825" s="316" t="b">
        <v>0</v>
      </c>
      <c r="N825" s="311" t="b">
        <v>0</v>
      </c>
      <c r="O825" s="316" t="b">
        <v>0</v>
      </c>
      <c r="P825" s="302"/>
      <c r="Q825" s="309"/>
      <c r="R825" s="314" t="s">
        <v>11094</v>
      </c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  <c r="AC825" s="302"/>
      <c r="AD825" s="302"/>
      <c r="AE825" s="302"/>
      <c r="AF825" s="302"/>
      <c r="AG825" s="302"/>
      <c r="AH825" s="302"/>
      <c r="AI825" s="302"/>
      <c r="AJ825" s="302"/>
      <c r="AK825" s="302"/>
      <c r="AL825" s="302"/>
      <c r="AM825" s="314" t="s">
        <v>11096</v>
      </c>
      <c r="AN825" s="302"/>
      <c r="AO825" s="302"/>
      <c r="AP825" s="302"/>
      <c r="AQ825" s="302" t="str">
        <f>IFERROR(__xludf.DUMMYFUNCTION("IF(IFERROR(VLOOKUP(A825, IMPORTRANGE(""https://docs.google.com/spreadsheets/d/1eazy315Oas8TkAoTsdzUl6gNf3VsnwZeSo-bRfkZzOs"", ""工作表1!A:B""), 2, FALSE), """") &lt;&gt; """", ""有縮圖"", ""無縮圖"")"),"無縮圖")</f>
        <v>無縮圖</v>
      </c>
      <c r="AR825" s="302"/>
    </row>
    <row r="826" hidden="1">
      <c r="A826" s="304" t="s">
        <v>11097</v>
      </c>
      <c r="B826" s="302"/>
      <c r="C826" s="303" t="s">
        <v>3180</v>
      </c>
      <c r="D826" s="303" t="s">
        <v>3180</v>
      </c>
      <c r="E826" s="303" t="s">
        <v>3180</v>
      </c>
      <c r="F826" s="305" t="s">
        <v>3181</v>
      </c>
      <c r="G826" s="304"/>
      <c r="H826" s="302"/>
      <c r="I826" s="302"/>
      <c r="J826" s="301" t="s">
        <v>11098</v>
      </c>
      <c r="K826" s="309"/>
      <c r="L826" s="310" t="b">
        <v>1</v>
      </c>
      <c r="M826" s="311" t="b">
        <v>0</v>
      </c>
      <c r="N826" s="316" t="b">
        <v>0</v>
      </c>
      <c r="O826" s="311" t="b">
        <v>0</v>
      </c>
      <c r="P826" s="302"/>
      <c r="Q826" s="309"/>
      <c r="R826" s="314" t="s">
        <v>11099</v>
      </c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  <c r="AC826" s="302"/>
      <c r="AD826" s="302"/>
      <c r="AE826" s="302"/>
      <c r="AF826" s="302"/>
      <c r="AG826" s="302"/>
      <c r="AH826" s="302"/>
      <c r="AI826" s="302"/>
      <c r="AJ826" s="302"/>
      <c r="AK826" s="302"/>
      <c r="AL826" s="302"/>
      <c r="AM826" s="302"/>
      <c r="AN826" s="314" t="s">
        <v>11101</v>
      </c>
      <c r="AO826" s="302"/>
      <c r="AP826" s="302"/>
      <c r="AQ826" s="302" t="str">
        <f>IFERROR(__xludf.DUMMYFUNCTION("IF(IFERROR(VLOOKUP(A826, IMPORTRANGE(""https://docs.google.com/spreadsheets/d/1eazy315Oas8TkAoTsdzUl6gNf3VsnwZeSo-bRfkZzOs"", ""工作表1!A:B""), 2, FALSE), """") &lt;&gt; """", ""有縮圖"", ""無縮圖"")"),"無縮圖")</f>
        <v>無縮圖</v>
      </c>
      <c r="AR826" s="302"/>
    </row>
    <row r="827" hidden="1">
      <c r="A827" s="304" t="s">
        <v>11102</v>
      </c>
      <c r="B827" s="301" t="s">
        <v>11103</v>
      </c>
      <c r="C827" s="303" t="s">
        <v>3180</v>
      </c>
      <c r="D827" s="303" t="s">
        <v>3180</v>
      </c>
      <c r="E827" s="303" t="s">
        <v>3180</v>
      </c>
      <c r="F827" s="305" t="s">
        <v>3181</v>
      </c>
      <c r="G827" s="304"/>
      <c r="H827" s="302"/>
      <c r="I827" s="302"/>
      <c r="J827" s="301" t="s">
        <v>11104</v>
      </c>
      <c r="K827" s="309"/>
      <c r="L827" s="310" t="b">
        <v>1</v>
      </c>
      <c r="M827" s="311" t="b">
        <v>0</v>
      </c>
      <c r="N827" s="311" t="b">
        <v>1</v>
      </c>
      <c r="O827" s="316" t="b">
        <v>0</v>
      </c>
      <c r="P827" s="302"/>
      <c r="Q827" s="309"/>
      <c r="R827" s="314" t="s">
        <v>11105</v>
      </c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  <c r="AC827" s="302"/>
      <c r="AD827" s="302"/>
      <c r="AE827" s="302"/>
      <c r="AF827" s="302"/>
      <c r="AG827" s="302"/>
      <c r="AH827" s="302"/>
      <c r="AI827" s="302"/>
      <c r="AJ827" s="302"/>
      <c r="AK827" s="302"/>
      <c r="AL827" s="302"/>
      <c r="AM827" s="314" t="s">
        <v>11107</v>
      </c>
      <c r="AN827" s="302"/>
      <c r="AO827" s="302"/>
      <c r="AP827" s="302"/>
      <c r="AQ827" s="302" t="str">
        <f>IFERROR(__xludf.DUMMYFUNCTION("IF(IFERROR(VLOOKUP(A827, IMPORTRANGE(""https://docs.google.com/spreadsheets/d/1eazy315Oas8TkAoTsdzUl6gNf3VsnwZeSo-bRfkZzOs"", ""工作表1!A:B""), 2, FALSE), """") &lt;&gt; """", ""有縮圖"", ""無縮圖"")"),"無縮圖")</f>
        <v>無縮圖</v>
      </c>
      <c r="AR827" s="302"/>
    </row>
    <row r="828" hidden="1">
      <c r="A828" s="304" t="s">
        <v>11108</v>
      </c>
      <c r="B828" s="301" t="s">
        <v>11109</v>
      </c>
      <c r="C828" s="303" t="s">
        <v>3180</v>
      </c>
      <c r="D828" s="303" t="s">
        <v>3180</v>
      </c>
      <c r="E828" s="303" t="s">
        <v>3180</v>
      </c>
      <c r="F828" s="305" t="s">
        <v>3181</v>
      </c>
      <c r="G828" s="304"/>
      <c r="H828" s="302"/>
      <c r="I828" s="302"/>
      <c r="J828" s="302"/>
      <c r="K828" s="309"/>
      <c r="L828" s="310" t="b">
        <v>1</v>
      </c>
      <c r="M828" s="316" t="b">
        <v>1</v>
      </c>
      <c r="N828" s="316" t="b">
        <v>0</v>
      </c>
      <c r="O828" s="316" t="b">
        <v>1</v>
      </c>
      <c r="P828" s="302"/>
      <c r="Q828" s="309"/>
      <c r="R828" s="314" t="s">
        <v>11110</v>
      </c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  <c r="AC828" s="302"/>
      <c r="AD828" s="302"/>
      <c r="AE828" s="302"/>
      <c r="AF828" s="302"/>
      <c r="AG828" s="302"/>
      <c r="AH828" s="302"/>
      <c r="AI828" s="302"/>
      <c r="AJ828" s="302"/>
      <c r="AK828" s="302"/>
      <c r="AL828" s="302"/>
      <c r="AM828" s="302"/>
      <c r="AN828" s="302"/>
      <c r="AO828" s="302"/>
      <c r="AP828" s="302"/>
      <c r="AQ828" s="302" t="str">
        <f>IFERROR(__xludf.DUMMYFUNCTION("IF(IFERROR(VLOOKUP(A828, IMPORTRANGE(""https://docs.google.com/spreadsheets/d/1eazy315Oas8TkAoTsdzUl6gNf3VsnwZeSo-bRfkZzOs"", ""工作表1!A:B""), 2, FALSE), """") &lt;&gt; """", ""有縮圖"", ""無縮圖"")"),"無縮圖")</f>
        <v>無縮圖</v>
      </c>
      <c r="AR828" s="302"/>
    </row>
    <row r="829" hidden="1">
      <c r="A829" s="304" t="s">
        <v>11112</v>
      </c>
      <c r="B829" s="302"/>
      <c r="C829" s="303" t="s">
        <v>3180</v>
      </c>
      <c r="D829" s="303" t="s">
        <v>3180</v>
      </c>
      <c r="E829" s="303" t="s">
        <v>3180</v>
      </c>
      <c r="F829" s="305" t="s">
        <v>4423</v>
      </c>
      <c r="G829" s="304"/>
      <c r="H829" s="302"/>
      <c r="I829" s="302"/>
      <c r="J829" s="302"/>
      <c r="K829" s="309"/>
      <c r="L829" s="310" t="b">
        <v>1</v>
      </c>
      <c r="M829" s="316" t="b">
        <v>0</v>
      </c>
      <c r="N829" s="316" t="b">
        <v>0</v>
      </c>
      <c r="O829" s="316" t="b">
        <v>0</v>
      </c>
      <c r="P829" s="302"/>
      <c r="Q829" s="309"/>
      <c r="R829" s="314" t="s">
        <v>11114</v>
      </c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  <c r="AC829" s="302"/>
      <c r="AD829" s="302"/>
      <c r="AE829" s="302"/>
      <c r="AF829" s="302"/>
      <c r="AG829" s="302"/>
      <c r="AH829" s="302"/>
      <c r="AI829" s="302"/>
      <c r="AJ829" s="302"/>
      <c r="AK829" s="302"/>
      <c r="AL829" s="302"/>
      <c r="AM829" s="302"/>
      <c r="AN829" s="302"/>
      <c r="AO829" s="302"/>
      <c r="AP829" s="302"/>
      <c r="AQ829" s="302" t="str">
        <f>IFERROR(__xludf.DUMMYFUNCTION("IF(IFERROR(VLOOKUP(A829, IMPORTRANGE(""https://docs.google.com/spreadsheets/d/1eazy315Oas8TkAoTsdzUl6gNf3VsnwZeSo-bRfkZzOs"", ""工作表1!A:B""), 2, FALSE), """") &lt;&gt; """", ""有縮圖"", ""無縮圖"")"),"無縮圖")</f>
        <v>無縮圖</v>
      </c>
      <c r="AR829" s="302"/>
    </row>
    <row r="830" hidden="1">
      <c r="A830" s="304" t="s">
        <v>11115</v>
      </c>
      <c r="B830" s="302"/>
      <c r="C830" s="303" t="s">
        <v>3180</v>
      </c>
      <c r="D830" s="303" t="s">
        <v>3180</v>
      </c>
      <c r="E830" s="303" t="s">
        <v>3180</v>
      </c>
      <c r="F830" s="305" t="s">
        <v>4423</v>
      </c>
      <c r="G830" s="304"/>
      <c r="H830" s="302"/>
      <c r="I830" s="302"/>
      <c r="J830" s="302"/>
      <c r="K830" s="309"/>
      <c r="L830" s="310" t="b">
        <v>1</v>
      </c>
      <c r="M830" s="316" t="b">
        <v>0</v>
      </c>
      <c r="N830" s="311" t="b">
        <v>1</v>
      </c>
      <c r="O830" s="316" t="b">
        <v>0</v>
      </c>
      <c r="P830" s="302"/>
      <c r="Q830" s="309"/>
      <c r="R830" s="314" t="s">
        <v>11116</v>
      </c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  <c r="AC830" s="302"/>
      <c r="AD830" s="302"/>
      <c r="AE830" s="302"/>
      <c r="AF830" s="302"/>
      <c r="AG830" s="302"/>
      <c r="AH830" s="302"/>
      <c r="AI830" s="302"/>
      <c r="AJ830" s="302"/>
      <c r="AK830" s="302"/>
      <c r="AL830" s="302"/>
      <c r="AM830" s="314" t="s">
        <v>11118</v>
      </c>
      <c r="AN830" s="302"/>
      <c r="AO830" s="302"/>
      <c r="AP830" s="302"/>
      <c r="AQ830" s="302" t="str">
        <f>IFERROR(__xludf.DUMMYFUNCTION("IF(IFERROR(VLOOKUP(A830, IMPORTRANGE(""https://docs.google.com/spreadsheets/d/1eazy315Oas8TkAoTsdzUl6gNf3VsnwZeSo-bRfkZzOs"", ""工作表1!A:B""), 2, FALSE), """") &lt;&gt; """", ""有縮圖"", ""無縮圖"")"),"無縮圖")</f>
        <v>無縮圖</v>
      </c>
      <c r="AR830" s="302"/>
    </row>
    <row r="831" hidden="1">
      <c r="A831" s="304" t="s">
        <v>11120</v>
      </c>
      <c r="B831" s="302"/>
      <c r="C831" s="303" t="s">
        <v>3180</v>
      </c>
      <c r="D831" s="303" t="s">
        <v>3180</v>
      </c>
      <c r="E831" s="303" t="s">
        <v>3180</v>
      </c>
      <c r="F831" s="305" t="s">
        <v>11121</v>
      </c>
      <c r="G831" s="304"/>
      <c r="H831" s="305" t="s">
        <v>47</v>
      </c>
      <c r="I831" s="305" t="s">
        <v>84</v>
      </c>
      <c r="J831" s="301" t="s">
        <v>11123</v>
      </c>
      <c r="K831" s="309"/>
      <c r="L831" s="310" t="b">
        <v>1</v>
      </c>
      <c r="M831" s="311" t="b">
        <v>0</v>
      </c>
      <c r="N831" s="316" t="b">
        <v>0</v>
      </c>
      <c r="O831" s="311" t="b">
        <v>0</v>
      </c>
      <c r="P831" s="302"/>
      <c r="Q831" s="309"/>
      <c r="R831" s="314" t="s">
        <v>11124</v>
      </c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  <c r="AC831" s="302"/>
      <c r="AD831" s="302"/>
      <c r="AE831" s="302"/>
      <c r="AF831" s="302"/>
      <c r="AG831" s="302"/>
      <c r="AH831" s="302"/>
      <c r="AI831" s="302"/>
      <c r="AJ831" s="302"/>
      <c r="AK831" s="302"/>
      <c r="AL831" s="302"/>
      <c r="AM831" s="302"/>
      <c r="AN831" s="314" t="s">
        <v>11126</v>
      </c>
      <c r="AO831" s="314" t="s">
        <v>11128</v>
      </c>
      <c r="AP831" s="302"/>
      <c r="AQ831" s="302" t="str">
        <f>IFERROR(__xludf.DUMMYFUNCTION("IF(IFERROR(VLOOKUP(A831, IMPORTRANGE(""https://docs.google.com/spreadsheets/d/1eazy315Oas8TkAoTsdzUl6gNf3VsnwZeSo-bRfkZzOs"", ""工作表1!A:B""), 2, FALSE), """") &lt;&gt; """", ""有縮圖"", ""無縮圖"")"),"無縮圖")</f>
        <v>無縮圖</v>
      </c>
      <c r="AR831" s="302"/>
    </row>
    <row r="832" hidden="1">
      <c r="A832" s="304" t="s">
        <v>11129</v>
      </c>
      <c r="B832" s="302"/>
      <c r="C832" s="303" t="s">
        <v>3180</v>
      </c>
      <c r="D832" s="303" t="s">
        <v>3180</v>
      </c>
      <c r="E832" s="303" t="s">
        <v>3180</v>
      </c>
      <c r="F832" s="305" t="s">
        <v>11130</v>
      </c>
      <c r="G832" s="304"/>
      <c r="H832" s="302"/>
      <c r="I832" s="302"/>
      <c r="J832" s="302"/>
      <c r="K832" s="309"/>
      <c r="L832" s="310" t="b">
        <v>1</v>
      </c>
      <c r="M832" s="316" t="b">
        <v>1</v>
      </c>
      <c r="N832" s="316" t="b">
        <v>0</v>
      </c>
      <c r="O832" s="316" t="b">
        <v>1</v>
      </c>
      <c r="P832" s="302"/>
      <c r="Q832" s="309"/>
      <c r="R832" s="314" t="s">
        <v>11131</v>
      </c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  <c r="AC832" s="302"/>
      <c r="AD832" s="302"/>
      <c r="AE832" s="302"/>
      <c r="AF832" s="302"/>
      <c r="AG832" s="302"/>
      <c r="AH832" s="302"/>
      <c r="AI832" s="302"/>
      <c r="AJ832" s="302"/>
      <c r="AK832" s="302"/>
      <c r="AL832" s="302"/>
      <c r="AM832" s="302"/>
      <c r="AN832" s="302"/>
      <c r="AO832" s="302"/>
      <c r="AP832" s="302"/>
      <c r="AQ832" s="302" t="str">
        <f>IFERROR(__xludf.DUMMYFUNCTION("IF(IFERROR(VLOOKUP(A832, IMPORTRANGE(""https://docs.google.com/spreadsheets/d/1eazy315Oas8TkAoTsdzUl6gNf3VsnwZeSo-bRfkZzOs"", ""工作表1!A:B""), 2, FALSE), """") &lt;&gt; """", ""有縮圖"", ""無縮圖"")"),"無縮圖")</f>
        <v>無縮圖</v>
      </c>
      <c r="AR832" s="302"/>
    </row>
    <row r="833" hidden="1">
      <c r="A833" s="301" t="s">
        <v>11132</v>
      </c>
      <c r="B833" s="302"/>
      <c r="C833" s="304"/>
      <c r="D833" s="303" t="s">
        <v>2131</v>
      </c>
      <c r="E833" s="303" t="s">
        <v>2131</v>
      </c>
      <c r="F833" s="305" t="s">
        <v>11133</v>
      </c>
      <c r="G833" s="304"/>
      <c r="H833" s="302"/>
      <c r="I833" s="302"/>
      <c r="J833" s="302"/>
      <c r="K833" s="309"/>
      <c r="L833" s="310" t="b">
        <v>1</v>
      </c>
      <c r="M833" s="316" t="b">
        <v>1</v>
      </c>
      <c r="N833" s="311" t="b">
        <v>0</v>
      </c>
      <c r="O833" s="316" t="b">
        <v>1</v>
      </c>
      <c r="P833" s="313" t="s">
        <v>410</v>
      </c>
      <c r="Q833" s="309" t="str">
        <f t="array" ref="Q833">IFERROR(INDEX('印量調查區'!G:G, MATCH(A833, '印量調查區'!A:A, 0)), "")</f>
        <v/>
      </c>
      <c r="R833" s="314" t="s">
        <v>11137</v>
      </c>
      <c r="S833" s="302"/>
      <c r="T833" s="302"/>
      <c r="U833" s="302"/>
      <c r="V833" s="314" t="s">
        <v>11139</v>
      </c>
      <c r="W833" s="302"/>
      <c r="X833" s="314" t="s">
        <v>11142</v>
      </c>
      <c r="Y833" s="302"/>
      <c r="Z833" s="302"/>
      <c r="AA833" s="302"/>
      <c r="AB833" s="302"/>
      <c r="AC833" s="302"/>
      <c r="AD833" s="302"/>
      <c r="AE833" s="302"/>
      <c r="AF833" s="302"/>
      <c r="AG833" s="302"/>
      <c r="AH833" s="302"/>
      <c r="AI833" s="302"/>
      <c r="AJ833" s="314" t="s">
        <v>11145</v>
      </c>
      <c r="AK833" s="302"/>
      <c r="AL833" s="302"/>
      <c r="AM833" s="314" t="s">
        <v>11147</v>
      </c>
      <c r="AN833" s="302"/>
      <c r="AO833" s="302"/>
      <c r="AP833" s="302"/>
      <c r="AQ833" s="302" t="str">
        <f>IFERROR(__xludf.DUMMYFUNCTION("IF(IFERROR(VLOOKUP(A833, IMPORTRANGE(""https://docs.google.com/spreadsheets/d/1eazy315Oas8TkAoTsdzUl6gNf3VsnwZeSo-bRfkZzOs"", ""工作表1!A:B""), 2, FALSE), """") &lt;&gt; """", ""有縮圖"", ""無縮圖"")"),"無縮圖")</f>
        <v>無縮圖</v>
      </c>
      <c r="AR833" s="302"/>
    </row>
    <row r="834" hidden="1">
      <c r="A834" s="301" t="s">
        <v>11148</v>
      </c>
      <c r="B834" s="302"/>
      <c r="C834" s="303" t="s">
        <v>3061</v>
      </c>
      <c r="D834" s="304"/>
      <c r="E834" s="303" t="s">
        <v>3061</v>
      </c>
      <c r="F834" s="305" t="s">
        <v>11149</v>
      </c>
      <c r="G834" s="304"/>
      <c r="H834" s="302"/>
      <c r="I834" s="302"/>
      <c r="J834" s="302"/>
      <c r="K834" s="309"/>
      <c r="L834" s="310" t="b">
        <v>1</v>
      </c>
      <c r="M834" s="316" t="b">
        <v>0</v>
      </c>
      <c r="N834" s="316" t="b">
        <v>0</v>
      </c>
      <c r="O834" s="316" t="b">
        <v>0</v>
      </c>
      <c r="P834" s="313" t="s">
        <v>410</v>
      </c>
      <c r="Q834" s="309" t="str">
        <f t="array" ref="Q834">IFERROR(INDEX('印量調查區'!G:G, MATCH(A834, '印量調查區'!A:A, 0)), "")</f>
        <v/>
      </c>
      <c r="R834" s="314" t="s">
        <v>11151</v>
      </c>
      <c r="S834" s="302"/>
      <c r="T834" s="302"/>
      <c r="U834" s="302"/>
      <c r="V834" s="314" t="s">
        <v>11152</v>
      </c>
      <c r="W834" s="302"/>
      <c r="X834" s="302"/>
      <c r="Y834" s="302"/>
      <c r="Z834" s="302"/>
      <c r="AA834" s="302"/>
      <c r="AB834" s="302"/>
      <c r="AC834" s="302"/>
      <c r="AD834" s="314" t="s">
        <v>11154</v>
      </c>
      <c r="AE834" s="314" t="s">
        <v>11155</v>
      </c>
      <c r="AF834" s="302"/>
      <c r="AG834" s="302"/>
      <c r="AH834" s="302"/>
      <c r="AI834" s="302"/>
      <c r="AJ834" s="302"/>
      <c r="AK834" s="314" t="s">
        <v>11156</v>
      </c>
      <c r="AL834" s="302"/>
      <c r="AM834" s="302"/>
      <c r="AN834" s="302"/>
      <c r="AO834" s="302"/>
      <c r="AP834" s="302"/>
      <c r="AQ834" s="302" t="str">
        <f>IFERROR(__xludf.DUMMYFUNCTION("IF(IFERROR(VLOOKUP(A834, IMPORTRANGE(""https://docs.google.com/spreadsheets/d/1eazy315Oas8TkAoTsdzUl6gNf3VsnwZeSo-bRfkZzOs"", ""工作表1!A:B""), 2, FALSE), """") &lt;&gt; """", ""有縮圖"", ""無縮圖"")"),"無縮圖")</f>
        <v>無縮圖</v>
      </c>
      <c r="AR834" s="302"/>
    </row>
    <row r="835" hidden="1">
      <c r="A835" s="304" t="s">
        <v>11159</v>
      </c>
      <c r="B835" s="301" t="s">
        <v>11160</v>
      </c>
      <c r="C835" s="303" t="s">
        <v>3180</v>
      </c>
      <c r="D835" s="303" t="s">
        <v>3180</v>
      </c>
      <c r="E835" s="303" t="s">
        <v>3180</v>
      </c>
      <c r="F835" s="305" t="s">
        <v>11149</v>
      </c>
      <c r="G835" s="304"/>
      <c r="H835" s="305" t="s">
        <v>34</v>
      </c>
      <c r="I835" s="305" t="s">
        <v>84</v>
      </c>
      <c r="J835" s="301" t="s">
        <v>11161</v>
      </c>
      <c r="K835" s="309"/>
      <c r="L835" s="310" t="b">
        <v>1</v>
      </c>
      <c r="M835" s="311" t="b">
        <v>0</v>
      </c>
      <c r="N835" s="316" t="b">
        <v>0</v>
      </c>
      <c r="O835" s="311" t="b">
        <v>0</v>
      </c>
      <c r="P835" s="302"/>
      <c r="Q835" s="309"/>
      <c r="R835" s="314" t="s">
        <v>11163</v>
      </c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  <c r="AC835" s="302"/>
      <c r="AD835" s="302"/>
      <c r="AE835" s="302"/>
      <c r="AF835" s="302"/>
      <c r="AG835" s="302"/>
      <c r="AH835" s="302"/>
      <c r="AI835" s="302"/>
      <c r="AJ835" s="314" t="s">
        <v>11165</v>
      </c>
      <c r="AK835" s="302"/>
      <c r="AL835" s="302"/>
      <c r="AM835" s="302"/>
      <c r="AN835" s="314" t="s">
        <v>11167</v>
      </c>
      <c r="AO835" s="302"/>
      <c r="AP835" s="302"/>
      <c r="AQ835" s="302" t="str">
        <f>IFERROR(__xludf.DUMMYFUNCTION("IF(IFERROR(VLOOKUP(A835, IMPORTRANGE(""https://docs.google.com/spreadsheets/d/1eazy315Oas8TkAoTsdzUl6gNf3VsnwZeSo-bRfkZzOs"", ""工作表1!A:B""), 2, FALSE), """") &lt;&gt; """", ""有縮圖"", ""無縮圖"")"),"無縮圖")</f>
        <v>無縮圖</v>
      </c>
      <c r="AR835" s="302"/>
    </row>
    <row r="836" hidden="1">
      <c r="A836" s="301" t="s">
        <v>11169</v>
      </c>
      <c r="B836" s="302"/>
      <c r="C836" s="303" t="s">
        <v>1894</v>
      </c>
      <c r="D836" s="304"/>
      <c r="E836" s="303" t="s">
        <v>10420</v>
      </c>
      <c r="F836" s="305" t="s">
        <v>8912</v>
      </c>
      <c r="G836" s="304"/>
      <c r="H836" s="305" t="s">
        <v>34</v>
      </c>
      <c r="I836" s="305" t="s">
        <v>84</v>
      </c>
      <c r="J836" s="301" t="s">
        <v>11170</v>
      </c>
      <c r="K836" s="309"/>
      <c r="L836" s="310" t="b">
        <v>1</v>
      </c>
      <c r="M836" s="311" t="b">
        <v>0</v>
      </c>
      <c r="N836" s="316" t="b">
        <v>1</v>
      </c>
      <c r="O836" s="311" t="b">
        <v>0</v>
      </c>
      <c r="P836" s="302"/>
      <c r="Q836" s="309" t="str">
        <f t="array" ref="Q836">IFERROR(INDEX('印量調查區'!G:G, MATCH(A836, '印量調查區'!A:A, 0)), "")</f>
        <v/>
      </c>
      <c r="R836" s="313" t="s">
        <v>8915</v>
      </c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  <c r="AC836" s="302"/>
      <c r="AD836" s="313" t="s">
        <v>8916</v>
      </c>
      <c r="AE836" s="302"/>
      <c r="AF836" s="302"/>
      <c r="AG836" s="302"/>
      <c r="AH836" s="302"/>
      <c r="AI836" s="302"/>
      <c r="AJ836" s="302"/>
      <c r="AK836" s="313" t="s">
        <v>8919</v>
      </c>
      <c r="AL836" s="302"/>
      <c r="AM836" s="302"/>
      <c r="AN836" s="314" t="s">
        <v>11172</v>
      </c>
      <c r="AO836" s="302"/>
      <c r="AP836" s="302"/>
      <c r="AQ836" s="302" t="str">
        <f>IFERROR(__xludf.DUMMYFUNCTION("IF(IFERROR(VLOOKUP(A836, IMPORTRANGE(""https://docs.google.com/spreadsheets/d/1eazy315Oas8TkAoTsdzUl6gNf3VsnwZeSo-bRfkZzOs"", ""工作表1!A:B""), 2, FALSE), """") &lt;&gt; """", ""有縮圖"", ""無縮圖"")"),"無縮圖")</f>
        <v>無縮圖</v>
      </c>
      <c r="AR836" s="302"/>
    </row>
    <row r="837" hidden="1">
      <c r="A837" s="301" t="s">
        <v>11174</v>
      </c>
      <c r="B837" s="302"/>
      <c r="C837" s="304"/>
      <c r="D837" s="303" t="s">
        <v>1969</v>
      </c>
      <c r="E837" s="303" t="s">
        <v>3553</v>
      </c>
      <c r="F837" s="305" t="s">
        <v>11176</v>
      </c>
      <c r="G837" s="304"/>
      <c r="H837" s="302"/>
      <c r="I837" s="302"/>
      <c r="J837" s="302"/>
      <c r="K837" s="309"/>
      <c r="L837" s="310" t="b">
        <v>1</v>
      </c>
      <c r="M837" s="316" t="b">
        <v>1</v>
      </c>
      <c r="N837" s="316" t="b">
        <v>1</v>
      </c>
      <c r="O837" s="316" t="b">
        <v>1</v>
      </c>
      <c r="P837" s="302"/>
      <c r="Q837" s="309" t="str">
        <f t="array" ref="Q837">IFERROR(INDEX('印量調查區'!G:G, MATCH(A837, '印量調查區'!A:A, 0)), "")</f>
        <v/>
      </c>
      <c r="R837" s="302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  <c r="AC837" s="302"/>
      <c r="AD837" s="302"/>
      <c r="AE837" s="302"/>
      <c r="AF837" s="302"/>
      <c r="AG837" s="302"/>
      <c r="AH837" s="302"/>
      <c r="AI837" s="314" t="s">
        <v>11178</v>
      </c>
      <c r="AJ837" s="302"/>
      <c r="AK837" s="302"/>
      <c r="AL837" s="302"/>
      <c r="AM837" s="302"/>
      <c r="AN837" s="302"/>
      <c r="AO837" s="302"/>
      <c r="AP837" s="302"/>
      <c r="AQ837" s="302" t="str">
        <f>IFERROR(__xludf.DUMMYFUNCTION("IF(IFERROR(VLOOKUP(A837, IMPORTRANGE(""https://docs.google.com/spreadsheets/d/1eazy315Oas8TkAoTsdzUl6gNf3VsnwZeSo-bRfkZzOs"", ""工作表1!A:B""), 2, FALSE), """") &lt;&gt; """", ""有縮圖"", ""無縮圖"")"),"無縮圖")</f>
        <v>無縮圖</v>
      </c>
      <c r="AR837" s="302"/>
    </row>
    <row r="838" hidden="1">
      <c r="A838" s="301" t="s">
        <v>11179</v>
      </c>
      <c r="B838" s="302"/>
      <c r="C838" s="303" t="s">
        <v>11180</v>
      </c>
      <c r="D838" s="304"/>
      <c r="E838" s="304"/>
      <c r="F838" s="305" t="s">
        <v>11176</v>
      </c>
      <c r="G838" s="304"/>
      <c r="H838" s="302"/>
      <c r="I838" s="302"/>
      <c r="J838" s="302"/>
      <c r="K838" s="309"/>
      <c r="L838" s="310" t="b">
        <v>1</v>
      </c>
      <c r="M838" s="316" t="b">
        <v>0</v>
      </c>
      <c r="N838" s="316" t="b">
        <v>0</v>
      </c>
      <c r="O838" s="316" t="b">
        <v>0</v>
      </c>
      <c r="P838" s="302"/>
      <c r="Q838" s="309" t="str">
        <f t="array" ref="Q838">IFERROR(INDEX('印量調查區'!G:G, MATCH(A838, '印量調查區'!A:A, 0)), "")</f>
        <v/>
      </c>
      <c r="R838" s="313" t="s">
        <v>11182</v>
      </c>
      <c r="S838" s="302"/>
      <c r="T838" s="302"/>
      <c r="U838" s="302"/>
      <c r="V838" s="313" t="s">
        <v>11183</v>
      </c>
      <c r="W838" s="302"/>
      <c r="X838" s="302"/>
      <c r="Y838" s="302"/>
      <c r="Z838" s="302"/>
      <c r="AA838" s="302"/>
      <c r="AB838" s="302"/>
      <c r="AC838" s="302"/>
      <c r="AD838" s="302"/>
      <c r="AE838" s="302"/>
      <c r="AF838" s="302"/>
      <c r="AG838" s="302"/>
      <c r="AH838" s="302"/>
      <c r="AI838" s="302"/>
      <c r="AJ838" s="302"/>
      <c r="AK838" s="302"/>
      <c r="AL838" s="302"/>
      <c r="AM838" s="302"/>
      <c r="AN838" s="302"/>
      <c r="AO838" s="302"/>
      <c r="AP838" s="302"/>
      <c r="AQ838" s="302" t="str">
        <f>IFERROR(__xludf.DUMMYFUNCTION("IF(IFERROR(VLOOKUP(A838, IMPORTRANGE(""https://docs.google.com/spreadsheets/d/1eazy315Oas8TkAoTsdzUl6gNf3VsnwZeSo-bRfkZzOs"", ""工作表1!A:B""), 2, FALSE), """") &lt;&gt; """", ""有縮圖"", ""無縮圖"")"),"無縮圖")</f>
        <v>無縮圖</v>
      </c>
      <c r="AR838" s="302"/>
    </row>
    <row r="839" hidden="1">
      <c r="A839" s="304" t="s">
        <v>11184</v>
      </c>
      <c r="B839" s="302"/>
      <c r="C839" s="303" t="s">
        <v>3180</v>
      </c>
      <c r="D839" s="303" t="s">
        <v>3180</v>
      </c>
      <c r="E839" s="303" t="s">
        <v>3180</v>
      </c>
      <c r="F839" s="305" t="s">
        <v>11185</v>
      </c>
      <c r="G839" s="304"/>
      <c r="H839" s="302"/>
      <c r="I839" s="302"/>
      <c r="J839" s="302"/>
      <c r="K839" s="309"/>
      <c r="L839" s="310" t="b">
        <v>1</v>
      </c>
      <c r="M839" s="316" t="b">
        <v>0</v>
      </c>
      <c r="N839" s="311" t="b">
        <v>0</v>
      </c>
      <c r="O839" s="316" t="b">
        <v>0</v>
      </c>
      <c r="P839" s="302"/>
      <c r="Q839" s="309"/>
      <c r="R839" s="302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  <c r="AC839" s="302"/>
      <c r="AD839" s="302"/>
      <c r="AE839" s="302"/>
      <c r="AF839" s="302"/>
      <c r="AG839" s="302"/>
      <c r="AH839" s="302"/>
      <c r="AI839" s="302"/>
      <c r="AJ839" s="314" t="s">
        <v>11186</v>
      </c>
      <c r="AK839" s="302"/>
      <c r="AL839" s="302"/>
      <c r="AM839" s="314" t="s">
        <v>11187</v>
      </c>
      <c r="AN839" s="302"/>
      <c r="AO839" s="302"/>
      <c r="AP839" s="302"/>
      <c r="AQ839" s="302" t="str">
        <f>IFERROR(__xludf.DUMMYFUNCTION("IF(IFERROR(VLOOKUP(A839, IMPORTRANGE(""https://docs.google.com/spreadsheets/d/1eazy315Oas8TkAoTsdzUl6gNf3VsnwZeSo-bRfkZzOs"", ""工作表1!A:B""), 2, FALSE), """") &lt;&gt; """", ""有縮圖"", ""無縮圖"")"),"無縮圖")</f>
        <v>無縮圖</v>
      </c>
      <c r="AR839" s="302"/>
    </row>
    <row r="840" hidden="1">
      <c r="A840" s="304" t="s">
        <v>11190</v>
      </c>
      <c r="B840" s="301" t="s">
        <v>11191</v>
      </c>
      <c r="C840" s="303" t="s">
        <v>3180</v>
      </c>
      <c r="D840" s="303" t="s">
        <v>3180</v>
      </c>
      <c r="E840" s="303" t="s">
        <v>3180</v>
      </c>
      <c r="F840" s="305" t="s">
        <v>11185</v>
      </c>
      <c r="G840" s="304"/>
      <c r="H840" s="305" t="s">
        <v>2551</v>
      </c>
      <c r="I840" s="305" t="s">
        <v>84</v>
      </c>
      <c r="J840" s="301" t="s">
        <v>11193</v>
      </c>
      <c r="K840" s="309"/>
      <c r="L840" s="310" t="b">
        <v>1</v>
      </c>
      <c r="M840" s="311" t="b">
        <v>1</v>
      </c>
      <c r="N840" s="311" t="b">
        <v>1</v>
      </c>
      <c r="O840" s="311" t="b">
        <v>1</v>
      </c>
      <c r="P840" s="302"/>
      <c r="Q840" s="309"/>
      <c r="R840" s="314" t="s">
        <v>11194</v>
      </c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  <c r="AC840" s="302"/>
      <c r="AD840" s="302"/>
      <c r="AE840" s="302"/>
      <c r="AF840" s="302"/>
      <c r="AG840" s="302"/>
      <c r="AH840" s="302"/>
      <c r="AI840" s="302"/>
      <c r="AJ840" s="314" t="s">
        <v>11196</v>
      </c>
      <c r="AK840" s="302"/>
      <c r="AL840" s="302"/>
      <c r="AM840" s="314" t="s">
        <v>11197</v>
      </c>
      <c r="AN840" s="314" t="s">
        <v>11198</v>
      </c>
      <c r="AO840" s="302"/>
      <c r="AP840" s="302"/>
      <c r="AQ840" s="302" t="str">
        <f>IFERROR(__xludf.DUMMYFUNCTION("IF(IFERROR(VLOOKUP(A840, IMPORTRANGE(""https://docs.google.com/spreadsheets/d/1eazy315Oas8TkAoTsdzUl6gNf3VsnwZeSo-bRfkZzOs"", ""工作表1!A:B""), 2, FALSE), """") &lt;&gt; """", ""有縮圖"", ""無縮圖"")"),"無縮圖")</f>
        <v>無縮圖</v>
      </c>
      <c r="AR840" s="302"/>
    </row>
    <row r="841" hidden="1">
      <c r="A841" s="301" t="s">
        <v>11199</v>
      </c>
      <c r="B841" s="302"/>
      <c r="C841" s="304"/>
      <c r="D841" s="304"/>
      <c r="E841" s="303" t="s">
        <v>2373</v>
      </c>
      <c r="F841" s="305" t="s">
        <v>231</v>
      </c>
      <c r="G841" s="304"/>
      <c r="H841" s="302"/>
      <c r="I841" s="302"/>
      <c r="J841" s="302"/>
      <c r="K841" s="309"/>
      <c r="L841" s="310" t="b">
        <v>1</v>
      </c>
      <c r="M841" s="316" t="b">
        <v>0</v>
      </c>
      <c r="N841" s="316" t="b">
        <v>0</v>
      </c>
      <c r="O841" s="316" t="b">
        <v>0</v>
      </c>
      <c r="P841" s="302"/>
      <c r="Q841" s="309" t="str">
        <f t="array" ref="Q841">IFERROR(INDEX('印量調查區'!G:G, MATCH(A841, '印量調查區'!A:A, 0)), "")</f>
        <v/>
      </c>
      <c r="R841" s="313" t="s">
        <v>11200</v>
      </c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  <c r="AC841" s="302"/>
      <c r="AD841" s="302"/>
      <c r="AE841" s="302"/>
      <c r="AF841" s="302"/>
      <c r="AG841" s="302"/>
      <c r="AH841" s="302"/>
      <c r="AI841" s="302"/>
      <c r="AJ841" s="302"/>
      <c r="AK841" s="302"/>
      <c r="AL841" s="302"/>
      <c r="AM841" s="302"/>
      <c r="AN841" s="302"/>
      <c r="AO841" s="302"/>
      <c r="AP841" s="302"/>
      <c r="AQ841" s="302" t="str">
        <f>IFERROR(__xludf.DUMMYFUNCTION("IF(IFERROR(VLOOKUP(A841, IMPORTRANGE(""https://docs.google.com/spreadsheets/d/1eazy315Oas8TkAoTsdzUl6gNf3VsnwZeSo-bRfkZzOs"", ""工作表1!A:B""), 2, FALSE), """") &lt;&gt; """", ""有縮圖"", ""無縮圖"")"),"無縮圖")</f>
        <v>無縮圖</v>
      </c>
      <c r="AR841" s="302"/>
    </row>
    <row r="842" hidden="1">
      <c r="A842" s="304" t="s">
        <v>11201</v>
      </c>
      <c r="B842" s="302"/>
      <c r="C842" s="303" t="s">
        <v>3180</v>
      </c>
      <c r="D842" s="303" t="s">
        <v>3180</v>
      </c>
      <c r="E842" s="303" t="s">
        <v>3180</v>
      </c>
      <c r="F842" s="305" t="s">
        <v>11202</v>
      </c>
      <c r="G842" s="304"/>
      <c r="H842" s="302"/>
      <c r="I842" s="302"/>
      <c r="J842" s="302"/>
      <c r="K842" s="309"/>
      <c r="L842" s="310" t="b">
        <v>1</v>
      </c>
      <c r="M842" s="316" t="b">
        <v>0</v>
      </c>
      <c r="N842" s="316" t="b">
        <v>0</v>
      </c>
      <c r="O842" s="316" t="b">
        <v>0</v>
      </c>
      <c r="P842" s="302"/>
      <c r="Q842" s="309"/>
      <c r="R842" s="314" t="s">
        <v>11203</v>
      </c>
      <c r="S842" s="302"/>
      <c r="T842" s="302"/>
      <c r="U842" s="302"/>
      <c r="V842" s="314" t="s">
        <v>11204</v>
      </c>
      <c r="W842" s="302"/>
      <c r="X842" s="302"/>
      <c r="Y842" s="302"/>
      <c r="Z842" s="302"/>
      <c r="AA842" s="302"/>
      <c r="AB842" s="302"/>
      <c r="AC842" s="302"/>
      <c r="AD842" s="302"/>
      <c r="AE842" s="314" t="s">
        <v>11206</v>
      </c>
      <c r="AF842" s="302"/>
      <c r="AG842" s="302"/>
      <c r="AH842" s="302"/>
      <c r="AI842" s="302"/>
      <c r="AJ842" s="302"/>
      <c r="AK842" s="302"/>
      <c r="AL842" s="302"/>
      <c r="AM842" s="302"/>
      <c r="AN842" s="302"/>
      <c r="AO842" s="302"/>
      <c r="AP842" s="302"/>
      <c r="AQ842" s="302" t="str">
        <f>IFERROR(__xludf.DUMMYFUNCTION("IF(IFERROR(VLOOKUP(A842, IMPORTRANGE(""https://docs.google.com/spreadsheets/d/1eazy315Oas8TkAoTsdzUl6gNf3VsnwZeSo-bRfkZzOs"", ""工作表1!A:B""), 2, FALSE), """") &lt;&gt; """", ""有縮圖"", ""無縮圖"")"),"無縮圖")</f>
        <v>無縮圖</v>
      </c>
      <c r="AR842" s="302"/>
    </row>
    <row r="843" hidden="1">
      <c r="A843" s="301" t="s">
        <v>1466</v>
      </c>
      <c r="B843" s="301" t="s">
        <v>7004</v>
      </c>
      <c r="C843" s="303" t="s">
        <v>2884</v>
      </c>
      <c r="D843" s="303" t="s">
        <v>2884</v>
      </c>
      <c r="E843" s="304"/>
      <c r="F843" s="305" t="s">
        <v>7006</v>
      </c>
      <c r="G843" s="304"/>
      <c r="H843" s="305" t="s">
        <v>34</v>
      </c>
      <c r="I843" s="305" t="s">
        <v>84</v>
      </c>
      <c r="J843" s="301" t="s">
        <v>11208</v>
      </c>
      <c r="K843" s="309"/>
      <c r="L843" s="310" t="b">
        <v>1</v>
      </c>
      <c r="M843" s="311" t="b">
        <v>1</v>
      </c>
      <c r="N843" s="311" t="b">
        <v>0</v>
      </c>
      <c r="O843" s="311" t="b">
        <v>1</v>
      </c>
      <c r="P843" s="302"/>
      <c r="Q843" s="309" t="str">
        <f t="array" ref="Q843">IFERROR(INDEX('印量調查區'!G:G, MATCH(A843, '印量調查區'!A:A, 0)), "")</f>
        <v/>
      </c>
      <c r="R843" s="313" t="s">
        <v>7010</v>
      </c>
      <c r="S843" s="313" t="s">
        <v>7012</v>
      </c>
      <c r="T843" s="302"/>
      <c r="U843" s="302"/>
      <c r="V843" s="313" t="s">
        <v>7013</v>
      </c>
      <c r="W843" s="302"/>
      <c r="X843" s="302"/>
      <c r="Y843" s="302"/>
      <c r="Z843" s="302"/>
      <c r="AA843" s="302"/>
      <c r="AB843" s="302"/>
      <c r="AC843" s="313" t="s">
        <v>7017</v>
      </c>
      <c r="AD843" s="313" t="s">
        <v>7019</v>
      </c>
      <c r="AE843" s="313" t="s">
        <v>7021</v>
      </c>
      <c r="AF843" s="302"/>
      <c r="AG843" s="302"/>
      <c r="AH843" s="302"/>
      <c r="AI843" s="302"/>
      <c r="AJ843" s="302"/>
      <c r="AK843" s="313" t="s">
        <v>7023</v>
      </c>
      <c r="AL843" s="302"/>
      <c r="AM843" s="314" t="s">
        <v>11210</v>
      </c>
      <c r="AN843" s="314" t="s">
        <v>11212</v>
      </c>
      <c r="AO843" s="302"/>
      <c r="AP843" s="302"/>
      <c r="AQ843" s="302" t="str">
        <f>IFERROR(__xludf.DUMMYFUNCTION("IF(IFERROR(VLOOKUP(A843, IMPORTRANGE(""https://docs.google.com/spreadsheets/d/1eazy315Oas8TkAoTsdzUl6gNf3VsnwZeSo-bRfkZzOs"", ""工作表1!A:B""), 2, FALSE), """") &lt;&gt; """", ""有縮圖"", ""無縮圖"")"),"無縮圖")</f>
        <v>無縮圖</v>
      </c>
      <c r="AR843" s="302"/>
    </row>
    <row r="844" hidden="1">
      <c r="A844" s="301" t="s">
        <v>11214</v>
      </c>
      <c r="B844" s="302"/>
      <c r="C844" s="303" t="s">
        <v>11215</v>
      </c>
      <c r="D844" s="303" t="s">
        <v>1965</v>
      </c>
      <c r="E844" s="304"/>
      <c r="F844" s="305" t="s">
        <v>7006</v>
      </c>
      <c r="G844" s="304"/>
      <c r="H844" s="302"/>
      <c r="I844" s="302"/>
      <c r="J844" s="302"/>
      <c r="K844" s="309"/>
      <c r="L844" s="310" t="b">
        <v>1</v>
      </c>
      <c r="M844" s="316" t="b">
        <v>1</v>
      </c>
      <c r="N844" s="316" t="b">
        <v>1</v>
      </c>
      <c r="O844" s="316" t="b">
        <v>0</v>
      </c>
      <c r="P844" s="302"/>
      <c r="Q844" s="309" t="str">
        <f t="array" ref="Q844">IFERROR(INDEX('印量調查區'!G:G, MATCH(A844, '印量調查區'!A:A, 0)), "")</f>
        <v/>
      </c>
      <c r="R844" s="313" t="s">
        <v>11217</v>
      </c>
      <c r="S844" s="302"/>
      <c r="T844" s="302"/>
      <c r="U844" s="302"/>
      <c r="V844" s="302"/>
      <c r="W844" s="302"/>
      <c r="X844" s="314" t="s">
        <v>11218</v>
      </c>
      <c r="Y844" s="302"/>
      <c r="Z844" s="302"/>
      <c r="AA844" s="302"/>
      <c r="AB844" s="302"/>
      <c r="AC844" s="302"/>
      <c r="AD844" s="302"/>
      <c r="AE844" s="302"/>
      <c r="AF844" s="302"/>
      <c r="AG844" s="302"/>
      <c r="AH844" s="302"/>
      <c r="AI844" s="314" t="s">
        <v>11219</v>
      </c>
      <c r="AJ844" s="302"/>
      <c r="AK844" s="313" t="s">
        <v>11220</v>
      </c>
      <c r="AL844" s="302"/>
      <c r="AM844" s="302"/>
      <c r="AN844" s="302"/>
      <c r="AO844" s="302"/>
      <c r="AP844" s="302"/>
      <c r="AQ844" s="302" t="str">
        <f>IFERROR(__xludf.DUMMYFUNCTION("IF(IFERROR(VLOOKUP(A844, IMPORTRANGE(""https://docs.google.com/spreadsheets/d/1eazy315Oas8TkAoTsdzUl6gNf3VsnwZeSo-bRfkZzOs"", ""工作表1!A:B""), 2, FALSE), """") &lt;&gt; """", ""有縮圖"", ""無縮圖"")"),"無縮圖")</f>
        <v>無縮圖</v>
      </c>
      <c r="AR844" s="302"/>
    </row>
    <row r="845" hidden="1">
      <c r="A845" s="304" t="s">
        <v>11221</v>
      </c>
      <c r="B845" s="302"/>
      <c r="C845" s="303" t="s">
        <v>3180</v>
      </c>
      <c r="D845" s="303" t="s">
        <v>3180</v>
      </c>
      <c r="E845" s="303" t="s">
        <v>3180</v>
      </c>
      <c r="F845" s="305" t="s">
        <v>11223</v>
      </c>
      <c r="G845" s="304"/>
      <c r="H845" s="302"/>
      <c r="I845" s="302"/>
      <c r="J845" s="302"/>
      <c r="K845" s="309"/>
      <c r="L845" s="310" t="b">
        <v>1</v>
      </c>
      <c r="M845" s="316" t="b">
        <v>0</v>
      </c>
      <c r="N845" s="316" t="b">
        <v>0</v>
      </c>
      <c r="O845" s="316" t="b">
        <v>0</v>
      </c>
      <c r="P845" s="302"/>
      <c r="Q845" s="309"/>
      <c r="R845" s="314" t="s">
        <v>11225</v>
      </c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  <c r="AC845" s="302"/>
      <c r="AD845" s="302"/>
      <c r="AE845" s="302"/>
      <c r="AF845" s="302"/>
      <c r="AG845" s="302"/>
      <c r="AH845" s="302"/>
      <c r="AI845" s="302"/>
      <c r="AJ845" s="302"/>
      <c r="AK845" s="302"/>
      <c r="AL845" s="302"/>
      <c r="AM845" s="302"/>
      <c r="AN845" s="302"/>
      <c r="AO845" s="302"/>
      <c r="AP845" s="302"/>
      <c r="AQ845" s="302" t="str">
        <f>IFERROR(__xludf.DUMMYFUNCTION("IF(IFERROR(VLOOKUP(A845, IMPORTRANGE(""https://docs.google.com/spreadsheets/d/1eazy315Oas8TkAoTsdzUl6gNf3VsnwZeSo-bRfkZzOs"", ""工作表1!A:B""), 2, FALSE), """") &lt;&gt; """", ""有縮圖"", ""無縮圖"")"),"無縮圖")</f>
        <v>無縮圖</v>
      </c>
      <c r="AR845" s="302"/>
    </row>
    <row r="846" hidden="1">
      <c r="A846" s="301" t="s">
        <v>11229</v>
      </c>
      <c r="B846" s="301" t="s">
        <v>1239</v>
      </c>
      <c r="C846" s="304"/>
      <c r="D846" s="304"/>
      <c r="E846" s="303" t="s">
        <v>1194</v>
      </c>
      <c r="F846" s="305" t="s">
        <v>11230</v>
      </c>
      <c r="G846" s="304"/>
      <c r="H846" s="302"/>
      <c r="I846" s="305" t="s">
        <v>84</v>
      </c>
      <c r="J846" s="301" t="s">
        <v>11231</v>
      </c>
      <c r="K846" s="309"/>
      <c r="L846" s="310" t="b">
        <v>1</v>
      </c>
      <c r="M846" s="311" t="b">
        <v>0</v>
      </c>
      <c r="N846" s="316" t="b">
        <v>0</v>
      </c>
      <c r="O846" s="311" t="b">
        <v>1</v>
      </c>
      <c r="P846" s="302"/>
      <c r="Q846" s="309" t="str">
        <f t="array" ref="Q846">IFERROR(INDEX('印量調查區'!G:G, MATCH(A846, '印量調查區'!A:A, 0)), "")</f>
        <v/>
      </c>
      <c r="R846" s="302"/>
      <c r="S846" s="302"/>
      <c r="T846" s="302"/>
      <c r="U846" s="302"/>
      <c r="V846" s="313" t="s">
        <v>4248</v>
      </c>
      <c r="W846" s="302"/>
      <c r="X846" s="302"/>
      <c r="Y846" s="302"/>
      <c r="Z846" s="302"/>
      <c r="AA846" s="302"/>
      <c r="AB846" s="302"/>
      <c r="AC846" s="302"/>
      <c r="AD846" s="302"/>
      <c r="AE846" s="302"/>
      <c r="AF846" s="313" t="s">
        <v>11233</v>
      </c>
      <c r="AG846" s="302"/>
      <c r="AH846" s="302"/>
      <c r="AI846" s="302"/>
      <c r="AJ846" s="302"/>
      <c r="AK846" s="302"/>
      <c r="AL846" s="302"/>
      <c r="AM846" s="302"/>
      <c r="AN846" s="314" t="s">
        <v>11234</v>
      </c>
      <c r="AO846" s="314" t="s">
        <v>11234</v>
      </c>
      <c r="AP846" s="302"/>
      <c r="AQ846" s="302" t="str">
        <f>IFERROR(__xludf.DUMMYFUNCTION("IF(IFERROR(VLOOKUP(A846, IMPORTRANGE(""https://docs.google.com/spreadsheets/d/1eazy315Oas8TkAoTsdzUl6gNf3VsnwZeSo-bRfkZzOs"", ""工作表1!A:B""), 2, FALSE), """") &lt;&gt; """", ""有縮圖"", ""無縮圖"")"),"無縮圖")</f>
        <v>無縮圖</v>
      </c>
      <c r="AR846" s="302"/>
    </row>
    <row r="847" hidden="1">
      <c r="A847" s="301" t="s">
        <v>11236</v>
      </c>
      <c r="B847" s="302"/>
      <c r="C847" s="303" t="s">
        <v>2482</v>
      </c>
      <c r="D847" s="303" t="s">
        <v>2422</v>
      </c>
      <c r="E847" s="304"/>
      <c r="F847" s="305" t="s">
        <v>11230</v>
      </c>
      <c r="G847" s="304"/>
      <c r="H847" s="305" t="s">
        <v>34</v>
      </c>
      <c r="I847" s="305" t="s">
        <v>84</v>
      </c>
      <c r="J847" s="301" t="s">
        <v>11237</v>
      </c>
      <c r="K847" s="309"/>
      <c r="L847" s="310" t="b">
        <v>1</v>
      </c>
      <c r="M847" s="311" t="b">
        <v>0</v>
      </c>
      <c r="N847" s="311" t="b">
        <v>0</v>
      </c>
      <c r="O847" s="316" t="b">
        <v>0</v>
      </c>
      <c r="P847" s="302"/>
      <c r="Q847" s="309" t="str">
        <f t="array" ref="Q847">IFERROR(INDEX('印量調查區'!G:G, MATCH(A847, '印量調查區'!A:A, 0)), "")</f>
        <v/>
      </c>
      <c r="R847" s="302"/>
      <c r="S847" s="302"/>
      <c r="T847" s="302"/>
      <c r="U847" s="302"/>
      <c r="V847" s="313" t="s">
        <v>11238</v>
      </c>
      <c r="W847" s="302"/>
      <c r="X847" s="302"/>
      <c r="Y847" s="302"/>
      <c r="Z847" s="302"/>
      <c r="AA847" s="302"/>
      <c r="AB847" s="302"/>
      <c r="AC847" s="302"/>
      <c r="AD847" s="302"/>
      <c r="AE847" s="313" t="s">
        <v>11239</v>
      </c>
      <c r="AF847" s="302"/>
      <c r="AG847" s="302"/>
      <c r="AH847" s="302"/>
      <c r="AI847" s="302"/>
      <c r="AJ847" s="302"/>
      <c r="AK847" s="313" t="s">
        <v>11240</v>
      </c>
      <c r="AL847" s="302"/>
      <c r="AM847" s="314" t="s">
        <v>11241</v>
      </c>
      <c r="AN847" s="302"/>
      <c r="AO847" s="302"/>
      <c r="AP847" s="302"/>
      <c r="AQ847" s="302" t="str">
        <f>IFERROR(__xludf.DUMMYFUNCTION("IF(IFERROR(VLOOKUP(A847, IMPORTRANGE(""https://docs.google.com/spreadsheets/d/1eazy315Oas8TkAoTsdzUl6gNf3VsnwZeSo-bRfkZzOs"", ""工作表1!A:B""), 2, FALSE), """") &lt;&gt; """", ""有縮圖"", ""無縮圖"")"),"無縮圖")</f>
        <v>無縮圖</v>
      </c>
      <c r="AR847" s="302"/>
    </row>
    <row r="848" hidden="1">
      <c r="A848" s="301" t="s">
        <v>528</v>
      </c>
      <c r="B848" s="301" t="s">
        <v>11243</v>
      </c>
      <c r="C848" s="304"/>
      <c r="D848" s="304"/>
      <c r="E848" s="303" t="s">
        <v>2843</v>
      </c>
      <c r="F848" s="305" t="s">
        <v>11230</v>
      </c>
      <c r="G848" s="304"/>
      <c r="H848" s="302"/>
      <c r="I848" s="302"/>
      <c r="J848" s="302"/>
      <c r="K848" s="309"/>
      <c r="L848" s="310" t="b">
        <v>1</v>
      </c>
      <c r="M848" s="316" t="b">
        <v>1</v>
      </c>
      <c r="N848" s="316" t="b">
        <v>1</v>
      </c>
      <c r="O848" s="316" t="b">
        <v>1</v>
      </c>
      <c r="P848" s="302"/>
      <c r="Q848" s="309" t="str">
        <f t="array" ref="Q848">IFERROR(INDEX('印量調查區'!G:G, MATCH(A848, '印量調查區'!A:A, 0)), "")</f>
        <v/>
      </c>
      <c r="R848" s="302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  <c r="AC848" s="302"/>
      <c r="AD848" s="302"/>
      <c r="AE848" s="302"/>
      <c r="AF848" s="313" t="s">
        <v>11245</v>
      </c>
      <c r="AG848" s="302"/>
      <c r="AH848" s="302"/>
      <c r="AI848" s="302"/>
      <c r="AJ848" s="313" t="s">
        <v>11247</v>
      </c>
      <c r="AK848" s="302"/>
      <c r="AL848" s="302"/>
      <c r="AM848" s="302"/>
      <c r="AN848" s="302"/>
      <c r="AO848" s="302"/>
      <c r="AP848" s="302"/>
      <c r="AQ848" s="302" t="str">
        <f>IFERROR(__xludf.DUMMYFUNCTION("IF(IFERROR(VLOOKUP(A848, IMPORTRANGE(""https://docs.google.com/spreadsheets/d/1eazy315Oas8TkAoTsdzUl6gNf3VsnwZeSo-bRfkZzOs"", ""工作表1!A:B""), 2, FALSE), """") &lt;&gt; """", ""有縮圖"", ""無縮圖"")"),"無縮圖")</f>
        <v>無縮圖</v>
      </c>
      <c r="AR848" s="302"/>
    </row>
    <row r="849" hidden="1">
      <c r="A849" s="301" t="s">
        <v>11248</v>
      </c>
      <c r="B849" s="301" t="s">
        <v>11250</v>
      </c>
      <c r="C849" s="303" t="s">
        <v>3329</v>
      </c>
      <c r="D849" s="304"/>
      <c r="E849" s="304"/>
      <c r="F849" s="305" t="s">
        <v>11251</v>
      </c>
      <c r="G849" s="304"/>
      <c r="H849" s="302"/>
      <c r="I849" s="302"/>
      <c r="J849" s="302"/>
      <c r="K849" s="309"/>
      <c r="L849" s="310" t="b">
        <v>1</v>
      </c>
      <c r="M849" s="316" t="b">
        <v>1</v>
      </c>
      <c r="N849" s="316" t="b">
        <v>1</v>
      </c>
      <c r="O849" s="311" t="b">
        <v>0</v>
      </c>
      <c r="P849" s="302"/>
      <c r="Q849" s="309" t="str">
        <f t="array" ref="Q849">IFERROR(INDEX('印量調查區'!G:G, MATCH(A849, '印量調查區'!A:A, 0)), "")</f>
        <v/>
      </c>
      <c r="R849" s="313" t="s">
        <v>11252</v>
      </c>
      <c r="S849" s="302"/>
      <c r="T849" s="302"/>
      <c r="U849" s="302"/>
      <c r="V849" s="313" t="s">
        <v>11253</v>
      </c>
      <c r="W849" s="302"/>
      <c r="X849" s="302"/>
      <c r="Y849" s="302"/>
      <c r="Z849" s="302"/>
      <c r="AA849" s="302"/>
      <c r="AB849" s="302"/>
      <c r="AC849" s="302"/>
      <c r="AD849" s="302"/>
      <c r="AE849" s="302"/>
      <c r="AF849" s="313" t="s">
        <v>11254</v>
      </c>
      <c r="AG849" s="302"/>
      <c r="AH849" s="302"/>
      <c r="AI849" s="302"/>
      <c r="AJ849" s="302"/>
      <c r="AK849" s="302"/>
      <c r="AL849" s="302"/>
      <c r="AM849" s="302"/>
      <c r="AN849" s="314" t="s">
        <v>11255</v>
      </c>
      <c r="AO849" s="314" t="s">
        <v>11256</v>
      </c>
      <c r="AP849" s="302"/>
      <c r="AQ849" s="302" t="str">
        <f>IFERROR(__xludf.DUMMYFUNCTION("IF(IFERROR(VLOOKUP(A849, IMPORTRANGE(""https://docs.google.com/spreadsheets/d/1eazy315Oas8TkAoTsdzUl6gNf3VsnwZeSo-bRfkZzOs"", ""工作表1!A:B""), 2, FALSE), """") &lt;&gt; """", ""有縮圖"", ""無縮圖"")"),"無縮圖")</f>
        <v>無縮圖</v>
      </c>
      <c r="AR849" s="302"/>
    </row>
    <row r="850" hidden="1">
      <c r="A850" s="301" t="s">
        <v>11257</v>
      </c>
      <c r="B850" s="301" t="s">
        <v>11258</v>
      </c>
      <c r="C850" s="304"/>
      <c r="D850" s="303" t="s">
        <v>421</v>
      </c>
      <c r="E850" s="303" t="s">
        <v>421</v>
      </c>
      <c r="F850" s="305" t="s">
        <v>11259</v>
      </c>
      <c r="G850" s="304"/>
      <c r="H850" s="302"/>
      <c r="I850" s="302"/>
      <c r="J850" s="302"/>
      <c r="K850" s="309"/>
      <c r="L850" s="310" t="b">
        <v>1</v>
      </c>
      <c r="M850" s="316" t="b">
        <v>1</v>
      </c>
      <c r="N850" s="316" t="b">
        <v>1</v>
      </c>
      <c r="O850" s="316" t="b">
        <v>0</v>
      </c>
      <c r="P850" s="302"/>
      <c r="Q850" s="309" t="str">
        <f t="array" ref="Q850">IFERROR(INDEX('印量調查區'!G:G, MATCH(A850, '印量調查區'!A:A, 0)), "")</f>
        <v/>
      </c>
      <c r="R850" s="313" t="s">
        <v>11260</v>
      </c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  <c r="AC850" s="302"/>
      <c r="AD850" s="302"/>
      <c r="AE850" s="302"/>
      <c r="AF850" s="302"/>
      <c r="AG850" s="302"/>
      <c r="AH850" s="302"/>
      <c r="AI850" s="302"/>
      <c r="AJ850" s="302"/>
      <c r="AK850" s="302"/>
      <c r="AL850" s="302"/>
      <c r="AM850" s="302"/>
      <c r="AN850" s="302"/>
      <c r="AO850" s="302"/>
      <c r="AP850" s="302"/>
      <c r="AQ850" s="302" t="str">
        <f>IFERROR(__xludf.DUMMYFUNCTION("IF(IFERROR(VLOOKUP(A850, IMPORTRANGE(""https://docs.google.com/spreadsheets/d/1eazy315Oas8TkAoTsdzUl6gNf3VsnwZeSo-bRfkZzOs"", ""工作表1!A:B""), 2, FALSE), """") &lt;&gt; """", ""有縮圖"", ""無縮圖"")"),"無縮圖")</f>
        <v>無縮圖</v>
      </c>
      <c r="AR850" s="302"/>
    </row>
    <row r="851">
      <c r="A851" s="304" t="s">
        <v>11262</v>
      </c>
      <c r="B851" s="302"/>
      <c r="C851" s="303" t="s">
        <v>3180</v>
      </c>
      <c r="D851" s="303" t="s">
        <v>3180</v>
      </c>
      <c r="E851" s="303" t="s">
        <v>3180</v>
      </c>
      <c r="F851" s="305" t="s">
        <v>11264</v>
      </c>
      <c r="G851" s="304"/>
      <c r="H851" s="305" t="s">
        <v>35</v>
      </c>
      <c r="I851" s="302"/>
      <c r="J851" s="302"/>
      <c r="K851" s="309"/>
      <c r="L851" s="310" t="b">
        <v>1</v>
      </c>
      <c r="M851" s="311" t="b">
        <v>0</v>
      </c>
      <c r="N851" s="311" t="b">
        <v>0</v>
      </c>
      <c r="O851" s="311" t="b">
        <v>0</v>
      </c>
      <c r="P851" s="302"/>
      <c r="Q851" s="309"/>
      <c r="R851" s="302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  <c r="AC851" s="302"/>
      <c r="AD851" s="302"/>
      <c r="AE851" s="302"/>
      <c r="AF851" s="302"/>
      <c r="AG851" s="302"/>
      <c r="AH851" s="302"/>
      <c r="AI851" s="302"/>
      <c r="AJ851" s="314" t="s">
        <v>11265</v>
      </c>
      <c r="AK851" s="302"/>
      <c r="AL851" s="302"/>
      <c r="AM851" s="314" t="s">
        <v>11267</v>
      </c>
      <c r="AN851" s="314" t="s">
        <v>11269</v>
      </c>
      <c r="AO851" s="302"/>
      <c r="AP851" s="302"/>
      <c r="AQ851" s="302" t="str">
        <f>IFERROR(__xludf.DUMMYFUNCTION("IF(IFERROR(VLOOKUP(A851, IMPORTRANGE(""https://docs.google.com/spreadsheets/d/1eazy315Oas8TkAoTsdzUl6gNf3VsnwZeSo-bRfkZzOs"", ""工作表1!A:B""), 2, FALSE), """") &lt;&gt; """", ""有縮圖"", ""無縮圖"")"),"無縮圖")</f>
        <v>無縮圖</v>
      </c>
      <c r="AR851" s="302"/>
    </row>
    <row r="852" hidden="1">
      <c r="A852" s="301" t="s">
        <v>1331</v>
      </c>
      <c r="B852" s="302"/>
      <c r="C852" s="303" t="s">
        <v>2298</v>
      </c>
      <c r="D852" s="303" t="s">
        <v>2298</v>
      </c>
      <c r="E852" s="303" t="s">
        <v>2298</v>
      </c>
      <c r="F852" s="305" t="s">
        <v>5352</v>
      </c>
      <c r="G852" s="304"/>
      <c r="H852" s="302"/>
      <c r="I852" s="302"/>
      <c r="J852" s="301" t="s">
        <v>11270</v>
      </c>
      <c r="K852" s="309"/>
      <c r="L852" s="310" t="b">
        <v>1</v>
      </c>
      <c r="M852" s="311" t="b">
        <v>1</v>
      </c>
      <c r="N852" s="311" t="b">
        <v>1</v>
      </c>
      <c r="O852" s="316" t="b">
        <v>0</v>
      </c>
      <c r="P852" s="313" t="s">
        <v>410</v>
      </c>
      <c r="Q852" s="309" t="str">
        <f t="array" ref="Q852">IFERROR(INDEX('印量調查區'!G:G, MATCH(A852, '印量調查區'!A:A, 0)), "")</f>
        <v/>
      </c>
      <c r="R852" s="314" t="s">
        <v>5357</v>
      </c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  <c r="AC852" s="314" t="s">
        <v>11271</v>
      </c>
      <c r="AD852" s="314" t="s">
        <v>11272</v>
      </c>
      <c r="AE852" s="302"/>
      <c r="AF852" s="302"/>
      <c r="AG852" s="302"/>
      <c r="AH852" s="302"/>
      <c r="AI852" s="302"/>
      <c r="AJ852" s="302"/>
      <c r="AK852" s="314" t="s">
        <v>11273</v>
      </c>
      <c r="AL852" s="302"/>
      <c r="AM852" s="314" t="s">
        <v>11274</v>
      </c>
      <c r="AN852" s="302"/>
      <c r="AO852" s="302"/>
      <c r="AP852" s="302"/>
      <c r="AQ852" s="302" t="str">
        <f>IFERROR(__xludf.DUMMYFUNCTION("IF(IFERROR(VLOOKUP(A852, IMPORTRANGE(""https://docs.google.com/spreadsheets/d/1eazy315Oas8TkAoTsdzUl6gNf3VsnwZeSo-bRfkZzOs"", ""工作表1!A:B""), 2, FALSE), """") &lt;&gt; """", ""有縮圖"", ""無縮圖"")"),"無縮圖")</f>
        <v>無縮圖</v>
      </c>
      <c r="AR852" s="302"/>
    </row>
    <row r="853" hidden="1">
      <c r="A853" s="301" t="s">
        <v>1420</v>
      </c>
      <c r="B853" s="302"/>
      <c r="C853" s="303" t="s">
        <v>2026</v>
      </c>
      <c r="D853" s="303" t="s">
        <v>2026</v>
      </c>
      <c r="E853" s="304"/>
      <c r="F853" s="305" t="s">
        <v>4066</v>
      </c>
      <c r="G853" s="304"/>
      <c r="H853" s="305" t="s">
        <v>34</v>
      </c>
      <c r="I853" s="305" t="s">
        <v>84</v>
      </c>
      <c r="J853" s="301" t="s">
        <v>11276</v>
      </c>
      <c r="K853" s="309"/>
      <c r="L853" s="310" t="b">
        <v>1</v>
      </c>
      <c r="M853" s="311" t="b">
        <v>1</v>
      </c>
      <c r="N853" s="311" t="b">
        <v>0</v>
      </c>
      <c r="O853" s="316" t="b">
        <v>0</v>
      </c>
      <c r="P853" s="302"/>
      <c r="Q853" s="309" t="str">
        <f t="array" ref="Q853">IFERROR(INDEX('印量調查區'!G:G, MATCH(A853, '印量調查區'!A:A, 0)), "")</f>
        <v/>
      </c>
      <c r="R853" s="313" t="s">
        <v>6461</v>
      </c>
      <c r="S853" s="302"/>
      <c r="T853" s="302"/>
      <c r="U853" s="302"/>
      <c r="V853" s="302"/>
      <c r="W853" s="302"/>
      <c r="X853" s="302"/>
      <c r="Y853" s="313" t="s">
        <v>6461</v>
      </c>
      <c r="Z853" s="302"/>
      <c r="AA853" s="302"/>
      <c r="AB853" s="302"/>
      <c r="AC853" s="302"/>
      <c r="AD853" s="313" t="s">
        <v>6464</v>
      </c>
      <c r="AE853" s="302"/>
      <c r="AF853" s="302"/>
      <c r="AG853" s="302"/>
      <c r="AH853" s="302"/>
      <c r="AI853" s="302"/>
      <c r="AJ853" s="302"/>
      <c r="AK853" s="302"/>
      <c r="AL853" s="302"/>
      <c r="AM853" s="313" t="s">
        <v>11278</v>
      </c>
      <c r="AN853" s="302"/>
      <c r="AO853" s="314" t="s">
        <v>11279</v>
      </c>
      <c r="AP853" s="302"/>
      <c r="AQ853" s="302" t="str">
        <f>IFERROR(__xludf.DUMMYFUNCTION("IF(IFERROR(VLOOKUP(A853, IMPORTRANGE(""https://docs.google.com/spreadsheets/d/1eazy315Oas8TkAoTsdzUl6gNf3VsnwZeSo-bRfkZzOs"", ""工作表1!A:B""), 2, FALSE), """") &lt;&gt; """", ""有縮圖"", ""無縮圖"")"),"有縮圖")</f>
        <v>有縮圖</v>
      </c>
      <c r="AR853" s="302"/>
    </row>
    <row r="854" hidden="1">
      <c r="A854" s="301" t="s">
        <v>2147</v>
      </c>
      <c r="B854" s="302"/>
      <c r="C854" s="304"/>
      <c r="D854" s="303" t="s">
        <v>2036</v>
      </c>
      <c r="E854" s="303" t="s">
        <v>2037</v>
      </c>
      <c r="F854" s="305" t="s">
        <v>4066</v>
      </c>
      <c r="G854" s="304"/>
      <c r="H854" s="302"/>
      <c r="I854" s="302"/>
      <c r="J854" s="302"/>
      <c r="K854" s="309"/>
      <c r="L854" s="310" t="b">
        <v>1</v>
      </c>
      <c r="M854" s="316" t="b">
        <v>1</v>
      </c>
      <c r="N854" s="316" t="b">
        <v>0</v>
      </c>
      <c r="O854" s="316" t="b">
        <v>0</v>
      </c>
      <c r="P854" s="302"/>
      <c r="Q854" s="309" t="str">
        <f t="array" ref="Q854">IFERROR(INDEX('印量調查區'!G:G, MATCH(A854, '印量調查區'!A:A, 0)), "")</f>
        <v/>
      </c>
      <c r="R854" s="313" t="s">
        <v>11280</v>
      </c>
      <c r="S854" s="302"/>
      <c r="T854" s="302"/>
      <c r="U854" s="302"/>
      <c r="V854" s="313" t="s">
        <v>3629</v>
      </c>
      <c r="W854" s="302"/>
      <c r="X854" s="313" t="s">
        <v>118</v>
      </c>
      <c r="Y854" s="313" t="s">
        <v>3062</v>
      </c>
      <c r="Z854" s="302"/>
      <c r="AA854" s="302"/>
      <c r="AB854" s="302"/>
      <c r="AC854" s="302"/>
      <c r="AD854" s="302"/>
      <c r="AE854" s="302"/>
      <c r="AF854" s="302"/>
      <c r="AG854" s="302"/>
      <c r="AH854" s="302"/>
      <c r="AI854" s="302"/>
      <c r="AJ854" s="302"/>
      <c r="AK854" s="302"/>
      <c r="AL854" s="302"/>
      <c r="AM854" s="302"/>
      <c r="AN854" s="302"/>
      <c r="AO854" s="302"/>
      <c r="AP854" s="302"/>
      <c r="AQ854" s="302" t="str">
        <f>IFERROR(__xludf.DUMMYFUNCTION("IF(IFERROR(VLOOKUP(A854, IMPORTRANGE(""https://docs.google.com/spreadsheets/d/1eazy315Oas8TkAoTsdzUl6gNf3VsnwZeSo-bRfkZzOs"", ""工作表1!A:B""), 2, FALSE), """") &lt;&gt; """", ""有縮圖"", ""無縮圖"")"),"有縮圖")</f>
        <v>有縮圖</v>
      </c>
      <c r="AR854" s="302"/>
    </row>
    <row r="855" hidden="1">
      <c r="A855" s="301" t="s">
        <v>11281</v>
      </c>
      <c r="B855" s="302"/>
      <c r="C855" s="303" t="s">
        <v>11282</v>
      </c>
      <c r="D855" s="303" t="s">
        <v>11282</v>
      </c>
      <c r="E855" s="304"/>
      <c r="F855" s="305" t="s">
        <v>4066</v>
      </c>
      <c r="G855" s="304"/>
      <c r="H855" s="305" t="s">
        <v>34</v>
      </c>
      <c r="I855" s="305" t="s">
        <v>84</v>
      </c>
      <c r="J855" s="301" t="s">
        <v>11283</v>
      </c>
      <c r="K855" s="309"/>
      <c r="L855" s="310" t="b">
        <v>1</v>
      </c>
      <c r="M855" s="311" t="b">
        <v>0</v>
      </c>
      <c r="N855" s="311" t="b">
        <v>0</v>
      </c>
      <c r="O855" s="316" t="b">
        <v>0</v>
      </c>
      <c r="P855" s="302"/>
      <c r="Q855" s="309" t="str">
        <f t="array" ref="Q855">IFERROR(INDEX('印量調查區'!G:G, MATCH(A855, '印量調查區'!A:A, 0)), "")</f>
        <v/>
      </c>
      <c r="R855" s="302"/>
      <c r="S855" s="302"/>
      <c r="T855" s="302"/>
      <c r="U855" s="302"/>
      <c r="V855" s="314" t="s">
        <v>11284</v>
      </c>
      <c r="W855" s="302"/>
      <c r="X855" s="302"/>
      <c r="Y855" s="302"/>
      <c r="Z855" s="302"/>
      <c r="AA855" s="302"/>
      <c r="AB855" s="302"/>
      <c r="AC855" s="302"/>
      <c r="AD855" s="313" t="s">
        <v>11286</v>
      </c>
      <c r="AE855" s="302"/>
      <c r="AF855" s="302"/>
      <c r="AG855" s="302"/>
      <c r="AH855" s="302"/>
      <c r="AI855" s="302"/>
      <c r="AJ855" s="314" t="s">
        <v>11287</v>
      </c>
      <c r="AK855" s="314" t="s">
        <v>11288</v>
      </c>
      <c r="AL855" s="302"/>
      <c r="AM855" s="314" t="s">
        <v>11290</v>
      </c>
      <c r="AN855" s="302"/>
      <c r="AO855" s="314" t="s">
        <v>11292</v>
      </c>
      <c r="AP855" s="302"/>
      <c r="AQ855" s="302" t="str">
        <f>IFERROR(__xludf.DUMMYFUNCTION("IF(IFERROR(VLOOKUP(A855, IMPORTRANGE(""https://docs.google.com/spreadsheets/d/1eazy315Oas8TkAoTsdzUl6gNf3VsnwZeSo-bRfkZzOs"", ""工作表1!A:B""), 2, FALSE), """") &lt;&gt; """", ""有縮圖"", ""無縮圖"")"),"無縮圖")</f>
        <v>無縮圖</v>
      </c>
      <c r="AR855" s="302"/>
    </row>
    <row r="856" hidden="1">
      <c r="A856" s="301" t="s">
        <v>617</v>
      </c>
      <c r="B856" s="302"/>
      <c r="C856" s="304"/>
      <c r="D856" s="303" t="s">
        <v>10072</v>
      </c>
      <c r="E856" s="303" t="s">
        <v>2026</v>
      </c>
      <c r="F856" s="305" t="s">
        <v>11294</v>
      </c>
      <c r="G856" s="304"/>
      <c r="H856" s="302"/>
      <c r="I856" s="305" t="s">
        <v>84</v>
      </c>
      <c r="J856" s="301" t="s">
        <v>11296</v>
      </c>
      <c r="K856" s="309"/>
      <c r="L856" s="310" t="b">
        <v>1</v>
      </c>
      <c r="M856" s="311" t="b">
        <v>0</v>
      </c>
      <c r="N856" s="316" t="b">
        <v>0</v>
      </c>
      <c r="O856" s="316" t="b">
        <v>0</v>
      </c>
      <c r="P856" s="302"/>
      <c r="Q856" s="309" t="str">
        <f t="array" ref="Q856">IFERROR(INDEX('印量調查區'!G:G, MATCH(A856, '印量調查區'!A:A, 0)), "")</f>
        <v/>
      </c>
      <c r="R856" s="313" t="s">
        <v>11297</v>
      </c>
      <c r="S856" s="302"/>
      <c r="T856" s="302"/>
      <c r="U856" s="302"/>
      <c r="V856" s="313" t="s">
        <v>11299</v>
      </c>
      <c r="W856" s="302"/>
      <c r="X856" s="302"/>
      <c r="Y856" s="302"/>
      <c r="Z856" s="302"/>
      <c r="AA856" s="302"/>
      <c r="AB856" s="302"/>
      <c r="AC856" s="302"/>
      <c r="AD856" s="313" t="s">
        <v>11300</v>
      </c>
      <c r="AE856" s="302"/>
      <c r="AF856" s="302"/>
      <c r="AG856" s="302"/>
      <c r="AH856" s="302"/>
      <c r="AI856" s="302"/>
      <c r="AJ856" s="302"/>
      <c r="AK856" s="302"/>
      <c r="AL856" s="302"/>
      <c r="AM856" s="302"/>
      <c r="AN856" s="302"/>
      <c r="AO856" s="302"/>
      <c r="AP856" s="302"/>
      <c r="AQ856" s="302" t="str">
        <f>IFERROR(__xludf.DUMMYFUNCTION("IF(IFERROR(VLOOKUP(A856, IMPORTRANGE(""https://docs.google.com/spreadsheets/d/1eazy315Oas8TkAoTsdzUl6gNf3VsnwZeSo-bRfkZzOs"", ""工作表1!A:B""), 2, FALSE), """") &lt;&gt; """", ""有縮圖"", ""無縮圖"")"),"無縮圖")</f>
        <v>無縮圖</v>
      </c>
      <c r="AR856" s="302"/>
    </row>
    <row r="857" hidden="1">
      <c r="A857" s="301" t="s">
        <v>11301</v>
      </c>
      <c r="B857" s="302"/>
      <c r="C857" s="304"/>
      <c r="D857" s="303" t="s">
        <v>2589</v>
      </c>
      <c r="E857" s="303" t="s">
        <v>11282</v>
      </c>
      <c r="F857" s="305" t="s">
        <v>11302</v>
      </c>
      <c r="G857" s="304"/>
      <c r="H857" s="305" t="s">
        <v>34</v>
      </c>
      <c r="I857" s="305" t="s">
        <v>84</v>
      </c>
      <c r="J857" s="301" t="s">
        <v>11303</v>
      </c>
      <c r="K857" s="309"/>
      <c r="L857" s="310" t="b">
        <v>1</v>
      </c>
      <c r="M857" s="311" t="b">
        <v>0</v>
      </c>
      <c r="N857" s="316" t="b">
        <v>0</v>
      </c>
      <c r="O857" s="316" t="b">
        <v>0</v>
      </c>
      <c r="P857" s="302"/>
      <c r="Q857" s="309" t="str">
        <f t="array" ref="Q857">IFERROR(INDEX('印量調查區'!G:G, MATCH(A857, '印量調查區'!A:A, 0)), "")</f>
        <v/>
      </c>
      <c r="R857" s="313" t="s">
        <v>11305</v>
      </c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  <c r="AC857" s="302"/>
      <c r="AD857" s="302"/>
      <c r="AE857" s="302"/>
      <c r="AF857" s="302"/>
      <c r="AG857" s="302"/>
      <c r="AH857" s="302"/>
      <c r="AI857" s="302"/>
      <c r="AJ857" s="302"/>
      <c r="AK857" s="302"/>
      <c r="AL857" s="302"/>
      <c r="AM857" s="302"/>
      <c r="AN857" s="302"/>
      <c r="AO857" s="302"/>
      <c r="AP857" s="302"/>
      <c r="AQ857" s="302" t="str">
        <f>IFERROR(__xludf.DUMMYFUNCTION("IF(IFERROR(VLOOKUP(A857, IMPORTRANGE(""https://docs.google.com/spreadsheets/d/1eazy315Oas8TkAoTsdzUl6gNf3VsnwZeSo-bRfkZzOs"", ""工作表1!A:B""), 2, FALSE), """") &lt;&gt; """", ""有縮圖"", ""無縮圖"")"),"有縮圖")</f>
        <v>有縮圖</v>
      </c>
      <c r="AR857" s="302"/>
    </row>
    <row r="858" hidden="1">
      <c r="A858" s="301" t="s">
        <v>11308</v>
      </c>
      <c r="B858" s="302"/>
      <c r="C858" s="303" t="s">
        <v>2745</v>
      </c>
      <c r="D858" s="304"/>
      <c r="E858" s="304"/>
      <c r="F858" s="305" t="s">
        <v>11309</v>
      </c>
      <c r="G858" s="304"/>
      <c r="H858" s="302"/>
      <c r="I858" s="302"/>
      <c r="J858" s="302"/>
      <c r="K858" s="309"/>
      <c r="L858" s="310" t="b">
        <v>1</v>
      </c>
      <c r="M858" s="316" t="b">
        <v>0</v>
      </c>
      <c r="N858" s="316" t="b">
        <v>0</v>
      </c>
      <c r="O858" s="316" t="b">
        <v>0</v>
      </c>
      <c r="P858" s="302"/>
      <c r="Q858" s="309" t="str">
        <f t="array" ref="Q858">IFERROR(INDEX('印量調查區'!G:G, MATCH(A858, '印量調查區'!A:A, 0)), "")</f>
        <v/>
      </c>
      <c r="R858" s="313" t="s">
        <v>11310</v>
      </c>
      <c r="S858" s="302"/>
      <c r="T858" s="302"/>
      <c r="U858" s="302"/>
      <c r="V858" s="302"/>
      <c r="W858" s="302"/>
      <c r="X858" s="302"/>
      <c r="Y858" s="313" t="s">
        <v>11310</v>
      </c>
      <c r="Z858" s="302"/>
      <c r="AA858" s="302"/>
      <c r="AB858" s="302"/>
      <c r="AC858" s="302"/>
      <c r="AD858" s="302"/>
      <c r="AE858" s="302"/>
      <c r="AF858" s="302"/>
      <c r="AG858" s="302"/>
      <c r="AH858" s="302"/>
      <c r="AI858" s="302"/>
      <c r="AJ858" s="302"/>
      <c r="AK858" s="302"/>
      <c r="AL858" s="302"/>
      <c r="AM858" s="302"/>
      <c r="AN858" s="302"/>
      <c r="AO858" s="302"/>
      <c r="AP858" s="302"/>
      <c r="AQ858" s="302" t="str">
        <f>IFERROR(__xludf.DUMMYFUNCTION("IF(IFERROR(VLOOKUP(A858, IMPORTRANGE(""https://docs.google.com/spreadsheets/d/1eazy315Oas8TkAoTsdzUl6gNf3VsnwZeSo-bRfkZzOs"", ""工作表1!A:B""), 2, FALSE), """") &lt;&gt; """", ""有縮圖"", ""無縮圖"")"),"有縮圖")</f>
        <v>有縮圖</v>
      </c>
      <c r="AR858" s="302"/>
    </row>
    <row r="859" hidden="1">
      <c r="A859" s="304" t="s">
        <v>11313</v>
      </c>
      <c r="B859" s="302"/>
      <c r="C859" s="303" t="s">
        <v>3180</v>
      </c>
      <c r="D859" s="303" t="s">
        <v>3180</v>
      </c>
      <c r="E859" s="303" t="s">
        <v>3180</v>
      </c>
      <c r="F859" s="305" t="s">
        <v>11314</v>
      </c>
      <c r="G859" s="304"/>
      <c r="H859" s="302"/>
      <c r="I859" s="302"/>
      <c r="J859" s="302"/>
      <c r="K859" s="309"/>
      <c r="L859" s="310" t="b">
        <v>1</v>
      </c>
      <c r="M859" s="316" t="b">
        <v>1</v>
      </c>
      <c r="N859" s="316" t="b">
        <v>1</v>
      </c>
      <c r="O859" s="316" t="b">
        <v>1</v>
      </c>
      <c r="P859" s="302"/>
      <c r="Q859" s="309"/>
      <c r="R859" s="302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  <c r="AC859" s="302"/>
      <c r="AD859" s="302"/>
      <c r="AE859" s="302"/>
      <c r="AF859" s="302"/>
      <c r="AG859" s="302"/>
      <c r="AH859" s="302"/>
      <c r="AI859" s="302"/>
      <c r="AJ859" s="314" t="s">
        <v>11315</v>
      </c>
      <c r="AK859" s="302"/>
      <c r="AL859" s="302"/>
      <c r="AM859" s="302"/>
      <c r="AN859" s="302"/>
      <c r="AO859" s="302"/>
      <c r="AP859" s="302"/>
      <c r="AQ859" s="302" t="str">
        <f>IFERROR(__xludf.DUMMYFUNCTION("IF(IFERROR(VLOOKUP(A859, IMPORTRANGE(""https://docs.google.com/spreadsheets/d/1eazy315Oas8TkAoTsdzUl6gNf3VsnwZeSo-bRfkZzOs"", ""工作表1!A:B""), 2, FALSE), """") &lt;&gt; """", ""有縮圖"", ""無縮圖"")"),"無縮圖")</f>
        <v>無縮圖</v>
      </c>
      <c r="AR859" s="302"/>
    </row>
    <row r="860" hidden="1">
      <c r="A860" s="301" t="s">
        <v>1204</v>
      </c>
      <c r="B860" s="302"/>
      <c r="C860" s="304"/>
      <c r="D860" s="303" t="s">
        <v>2178</v>
      </c>
      <c r="E860" s="303" t="s">
        <v>2178</v>
      </c>
      <c r="F860" s="305" t="s">
        <v>3827</v>
      </c>
      <c r="G860" s="304"/>
      <c r="H860" s="302"/>
      <c r="I860" s="302"/>
      <c r="J860" s="302"/>
      <c r="K860" s="309"/>
      <c r="L860" s="310" t="b">
        <v>1</v>
      </c>
      <c r="M860" s="316" t="b">
        <v>0</v>
      </c>
      <c r="N860" s="316" t="b">
        <v>0</v>
      </c>
      <c r="O860" s="316" t="b">
        <v>0</v>
      </c>
      <c r="P860" s="302"/>
      <c r="Q860" s="309" t="str">
        <f t="array" ref="Q860">IFERROR(INDEX('印量調查區'!G:G, MATCH(A860, '印量調查區'!A:A, 0)), "")</f>
        <v/>
      </c>
      <c r="R860" s="313" t="s">
        <v>3830</v>
      </c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  <c r="AC860" s="302"/>
      <c r="AD860" s="302"/>
      <c r="AE860" s="302"/>
      <c r="AF860" s="302"/>
      <c r="AG860" s="302"/>
      <c r="AH860" s="302"/>
      <c r="AI860" s="302"/>
      <c r="AJ860" s="302"/>
      <c r="AK860" s="302"/>
      <c r="AL860" s="302"/>
      <c r="AM860" s="302"/>
      <c r="AN860" s="302"/>
      <c r="AO860" s="302"/>
      <c r="AP860" s="302"/>
      <c r="AQ860" s="302" t="str">
        <f>IFERROR(__xludf.DUMMYFUNCTION("IF(IFERROR(VLOOKUP(A860, IMPORTRANGE(""https://docs.google.com/spreadsheets/d/1eazy315Oas8TkAoTsdzUl6gNf3VsnwZeSo-bRfkZzOs"", ""工作表1!A:B""), 2, FALSE), """") &lt;&gt; """", ""有縮圖"", ""無縮圖"")"),"有縮圖")</f>
        <v>有縮圖</v>
      </c>
      <c r="AR860" s="302"/>
    </row>
    <row r="861" hidden="1">
      <c r="A861" s="301" t="s">
        <v>11318</v>
      </c>
      <c r="B861" s="302"/>
      <c r="C861" s="303" t="s">
        <v>10426</v>
      </c>
      <c r="D861" s="303" t="s">
        <v>2033</v>
      </c>
      <c r="E861" s="304"/>
      <c r="F861" s="305" t="s">
        <v>11321</v>
      </c>
      <c r="G861" s="304"/>
      <c r="H861" s="302"/>
      <c r="I861" s="302"/>
      <c r="J861" s="302"/>
      <c r="K861" s="309"/>
      <c r="L861" s="310" t="b">
        <v>1</v>
      </c>
      <c r="M861" s="316" t="b">
        <v>0</v>
      </c>
      <c r="N861" s="316" t="b">
        <v>0</v>
      </c>
      <c r="O861" s="316" t="b">
        <v>0</v>
      </c>
      <c r="P861" s="302"/>
      <c r="Q861" s="309" t="str">
        <f t="array" ref="Q861">IFERROR(INDEX('印量調查區'!G:G, MATCH(A861, '印量調查區'!A:A, 0)), "")</f>
        <v/>
      </c>
      <c r="R861" s="302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  <c r="AC861" s="302"/>
      <c r="AD861" s="313" t="s">
        <v>11323</v>
      </c>
      <c r="AE861" s="302"/>
      <c r="AF861" s="302"/>
      <c r="AG861" s="302"/>
      <c r="AH861" s="302"/>
      <c r="AI861" s="302"/>
      <c r="AJ861" s="302"/>
      <c r="AK861" s="302"/>
      <c r="AL861" s="302"/>
      <c r="AM861" s="302"/>
      <c r="AN861" s="302"/>
      <c r="AO861" s="302"/>
      <c r="AP861" s="302"/>
      <c r="AQ861" s="302" t="str">
        <f>IFERROR(__xludf.DUMMYFUNCTION("IF(IFERROR(VLOOKUP(A861, IMPORTRANGE(""https://docs.google.com/spreadsheets/d/1eazy315Oas8TkAoTsdzUl6gNf3VsnwZeSo-bRfkZzOs"", ""工作表1!A:B""), 2, FALSE), """") &lt;&gt; """", ""有縮圖"", ""無縮圖"")"),"無縮圖")</f>
        <v>無縮圖</v>
      </c>
      <c r="AR861" s="302"/>
    </row>
    <row r="862" hidden="1">
      <c r="A862" s="301" t="s">
        <v>1247</v>
      </c>
      <c r="B862" s="302"/>
      <c r="C862" s="304"/>
      <c r="D862" s="303" t="s">
        <v>2331</v>
      </c>
      <c r="E862" s="303" t="s">
        <v>2331</v>
      </c>
      <c r="F862" s="305" t="s">
        <v>234</v>
      </c>
      <c r="G862" s="304"/>
      <c r="H862" s="305" t="s">
        <v>34</v>
      </c>
      <c r="I862" s="305" t="s">
        <v>84</v>
      </c>
      <c r="J862" s="301" t="s">
        <v>11324</v>
      </c>
      <c r="K862" s="309"/>
      <c r="L862" s="310" t="b">
        <v>1</v>
      </c>
      <c r="M862" s="311" t="b">
        <v>1</v>
      </c>
      <c r="N862" s="311" t="b">
        <v>1</v>
      </c>
      <c r="O862" s="311" t="b">
        <v>1</v>
      </c>
      <c r="P862" s="302"/>
      <c r="Q862" s="309" t="str">
        <f t="array" ref="Q862">IFERROR(INDEX('印量調查區'!G:G, MATCH(A862, '印量調查區'!A:A, 0)), "")</f>
        <v/>
      </c>
      <c r="R862" s="313" t="s">
        <v>4357</v>
      </c>
      <c r="S862" s="302"/>
      <c r="T862" s="302"/>
      <c r="U862" s="302"/>
      <c r="V862" s="313" t="s">
        <v>3629</v>
      </c>
      <c r="W862" s="302"/>
      <c r="X862" s="313" t="s">
        <v>118</v>
      </c>
      <c r="Y862" s="313" t="s">
        <v>3062</v>
      </c>
      <c r="Z862" s="302"/>
      <c r="AA862" s="302"/>
      <c r="AB862" s="302"/>
      <c r="AC862" s="302"/>
      <c r="AD862" s="302"/>
      <c r="AE862" s="302"/>
      <c r="AF862" s="302"/>
      <c r="AG862" s="302"/>
      <c r="AH862" s="302"/>
      <c r="AI862" s="302"/>
      <c r="AJ862" s="302"/>
      <c r="AK862" s="302"/>
      <c r="AL862" s="302"/>
      <c r="AM862" s="314" t="s">
        <v>11327</v>
      </c>
      <c r="AN862" s="314" t="s">
        <v>11328</v>
      </c>
      <c r="AO862" s="302"/>
      <c r="AP862" s="302"/>
      <c r="AQ862" s="302" t="str">
        <f>IFERROR(__xludf.DUMMYFUNCTION("IF(IFERROR(VLOOKUP(A862, IMPORTRANGE(""https://docs.google.com/spreadsheets/d/1eazy315Oas8TkAoTsdzUl6gNf3VsnwZeSo-bRfkZzOs"", ""工作表1!A:B""), 2, FALSE), """") &lt;&gt; """", ""有縮圖"", ""無縮圖"")"),"無縮圖")</f>
        <v>無縮圖</v>
      </c>
      <c r="AR862" s="302"/>
    </row>
    <row r="863" hidden="1">
      <c r="A863" s="301" t="s">
        <v>1248</v>
      </c>
      <c r="B863" s="302"/>
      <c r="C863" s="304"/>
      <c r="D863" s="303" t="s">
        <v>2349</v>
      </c>
      <c r="E863" s="303" t="s">
        <v>2998</v>
      </c>
      <c r="F863" s="305" t="s">
        <v>234</v>
      </c>
      <c r="G863" s="304"/>
      <c r="H863" s="302"/>
      <c r="I863" s="302"/>
      <c r="J863" s="302"/>
      <c r="K863" s="309"/>
      <c r="L863" s="310" t="b">
        <v>1</v>
      </c>
      <c r="M863" s="316" t="b">
        <v>0</v>
      </c>
      <c r="N863" s="316" t="b">
        <v>0</v>
      </c>
      <c r="O863" s="316" t="b">
        <v>0</v>
      </c>
      <c r="P863" s="302"/>
      <c r="Q863" s="309" t="str">
        <f t="array" ref="Q863">IFERROR(INDEX('印量調查區'!G:G, MATCH(A863, '印量調查區'!A:A, 0)), "")</f>
        <v/>
      </c>
      <c r="R863" s="313" t="s">
        <v>4370</v>
      </c>
      <c r="S863" s="302"/>
      <c r="T863" s="302"/>
      <c r="U863" s="302"/>
      <c r="V863" s="302"/>
      <c r="W863" s="302"/>
      <c r="X863" s="313" t="s">
        <v>4373</v>
      </c>
      <c r="Y863" s="302"/>
      <c r="Z863" s="302"/>
      <c r="AA863" s="302"/>
      <c r="AB863" s="302"/>
      <c r="AC863" s="302"/>
      <c r="AD863" s="302"/>
      <c r="AE863" s="302"/>
      <c r="AF863" s="302"/>
      <c r="AG863" s="302"/>
      <c r="AH863" s="302"/>
      <c r="AI863" s="302"/>
      <c r="AJ863" s="302"/>
      <c r="AK863" s="302"/>
      <c r="AL863" s="302"/>
      <c r="AM863" s="302"/>
      <c r="AN863" s="302"/>
      <c r="AO863" s="302"/>
      <c r="AP863" s="302"/>
      <c r="AQ863" s="302" t="str">
        <f>IFERROR(__xludf.DUMMYFUNCTION("IF(IFERROR(VLOOKUP(A863, IMPORTRANGE(""https://docs.google.com/spreadsheets/d/1eazy315Oas8TkAoTsdzUl6gNf3VsnwZeSo-bRfkZzOs"", ""工作表1!A:B""), 2, FALSE), """") &lt;&gt; """", ""有縮圖"", ""無縮圖"")"),"無縮圖")</f>
        <v>無縮圖</v>
      </c>
      <c r="AR863" s="302"/>
    </row>
    <row r="864" hidden="1">
      <c r="A864" s="301" t="s">
        <v>11329</v>
      </c>
      <c r="B864" s="302"/>
      <c r="C864" s="303" t="s">
        <v>2277</v>
      </c>
      <c r="D864" s="304"/>
      <c r="E864" s="304"/>
      <c r="F864" s="305" t="s">
        <v>234</v>
      </c>
      <c r="G864" s="304"/>
      <c r="H864" s="302"/>
      <c r="I864" s="302"/>
      <c r="J864" s="302"/>
      <c r="K864" s="309"/>
      <c r="L864" s="310" t="b">
        <v>1</v>
      </c>
      <c r="M864" s="316" t="b">
        <v>1</v>
      </c>
      <c r="N864" s="316" t="b">
        <v>1</v>
      </c>
      <c r="O864" s="316" t="b">
        <v>0</v>
      </c>
      <c r="P864" s="302"/>
      <c r="Q864" s="309" t="str">
        <f t="array" ref="Q864">IFERROR(INDEX('印量調查區'!G:G, MATCH(A864, '印量調查區'!A:A, 0)), "")</f>
        <v/>
      </c>
      <c r="R864" s="313" t="s">
        <v>11332</v>
      </c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  <c r="AC864" s="302"/>
      <c r="AD864" s="313" t="s">
        <v>11333</v>
      </c>
      <c r="AE864" s="302"/>
      <c r="AF864" s="302"/>
      <c r="AG864" s="302"/>
      <c r="AH864" s="302"/>
      <c r="AI864" s="302"/>
      <c r="AJ864" s="302"/>
      <c r="AK864" s="302"/>
      <c r="AL864" s="302"/>
      <c r="AM864" s="302"/>
      <c r="AN864" s="302"/>
      <c r="AO864" s="302"/>
      <c r="AP864" s="302"/>
      <c r="AQ864" s="302" t="str">
        <f>IFERROR(__xludf.DUMMYFUNCTION("IF(IFERROR(VLOOKUP(A864, IMPORTRANGE(""https://docs.google.com/spreadsheets/d/1eazy315Oas8TkAoTsdzUl6gNf3VsnwZeSo-bRfkZzOs"", ""工作表1!A:B""), 2, FALSE), """") &lt;&gt; """", ""有縮圖"", ""無縮圖"")"),"無縮圖")</f>
        <v>無縮圖</v>
      </c>
      <c r="AR864" s="302"/>
    </row>
    <row r="865" hidden="1">
      <c r="A865" s="301" t="s">
        <v>1931</v>
      </c>
      <c r="B865" s="302"/>
      <c r="C865" s="303" t="s">
        <v>2275</v>
      </c>
      <c r="D865" s="303" t="s">
        <v>11334</v>
      </c>
      <c r="E865" s="304"/>
      <c r="F865" s="305" t="s">
        <v>234</v>
      </c>
      <c r="G865" s="304"/>
      <c r="H865" s="302"/>
      <c r="I865" s="302"/>
      <c r="J865" s="301" t="s">
        <v>6475</v>
      </c>
      <c r="K865" s="309"/>
      <c r="L865" s="310" t="b">
        <v>1</v>
      </c>
      <c r="M865" s="311" t="b">
        <v>0</v>
      </c>
      <c r="N865" s="311" t="b">
        <v>0</v>
      </c>
      <c r="O865" s="311" t="b">
        <v>0</v>
      </c>
      <c r="P865" s="302"/>
      <c r="Q865" s="309" t="str">
        <f t="array" ref="Q865">IFERROR(INDEX('印量調查區'!G:G, MATCH(A865, '印量調查區'!A:A, 0)), "")</f>
        <v/>
      </c>
      <c r="R865" s="314" t="s">
        <v>11335</v>
      </c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  <c r="AC865" s="302"/>
      <c r="AD865" s="302"/>
      <c r="AE865" s="302"/>
      <c r="AF865" s="302"/>
      <c r="AG865" s="302"/>
      <c r="AH865" s="302"/>
      <c r="AI865" s="302"/>
      <c r="AJ865" s="302"/>
      <c r="AK865" s="302"/>
      <c r="AL865" s="302"/>
      <c r="AM865" s="314" t="s">
        <v>11337</v>
      </c>
      <c r="AN865" s="314" t="s">
        <v>11338</v>
      </c>
      <c r="AO865" s="302"/>
      <c r="AP865" s="302"/>
      <c r="AQ865" s="302" t="str">
        <f>IFERROR(__xludf.DUMMYFUNCTION("IF(IFERROR(VLOOKUP(A865, IMPORTRANGE(""https://docs.google.com/spreadsheets/d/1eazy315Oas8TkAoTsdzUl6gNf3VsnwZeSo-bRfkZzOs"", ""工作表1!A:B""), 2, FALSE), """") &lt;&gt; """", ""有縮圖"", ""無縮圖"")"),"無縮圖")</f>
        <v>無縮圖</v>
      </c>
      <c r="AR865" s="302"/>
    </row>
    <row r="866" hidden="1">
      <c r="A866" s="301" t="s">
        <v>857</v>
      </c>
      <c r="B866" s="302"/>
      <c r="C866" s="304"/>
      <c r="D866" s="303" t="s">
        <v>3423</v>
      </c>
      <c r="E866" s="303" t="s">
        <v>3419</v>
      </c>
      <c r="F866" s="305" t="s">
        <v>234</v>
      </c>
      <c r="G866" s="304"/>
      <c r="H866" s="302"/>
      <c r="I866" s="302"/>
      <c r="J866" s="302"/>
      <c r="K866" s="309"/>
      <c r="L866" s="310" t="b">
        <v>1</v>
      </c>
      <c r="M866" s="316" t="b">
        <v>0</v>
      </c>
      <c r="N866" s="316" t="b">
        <v>0</v>
      </c>
      <c r="O866" s="316" t="b">
        <v>0</v>
      </c>
      <c r="P866" s="302"/>
      <c r="Q866" s="309" t="str">
        <f t="array" ref="Q866">IFERROR(INDEX('印量調查區'!G:G, MATCH(A866, '印量調查區'!A:A, 0)), "")</f>
        <v/>
      </c>
      <c r="R866" s="313" t="s">
        <v>11340</v>
      </c>
      <c r="S866" s="302"/>
      <c r="T866" s="302"/>
      <c r="U866" s="302"/>
      <c r="V866" s="302"/>
      <c r="W866" s="302"/>
      <c r="X866" s="313" t="s">
        <v>11341</v>
      </c>
      <c r="Y866" s="302"/>
      <c r="Z866" s="302"/>
      <c r="AA866" s="302"/>
      <c r="AB866" s="302"/>
      <c r="AC866" s="302"/>
      <c r="AD866" s="313" t="s">
        <v>11342</v>
      </c>
      <c r="AE866" s="313" t="s">
        <v>11343</v>
      </c>
      <c r="AF866" s="302"/>
      <c r="AG866" s="302"/>
      <c r="AH866" s="302"/>
      <c r="AI866" s="302"/>
      <c r="AJ866" s="302"/>
      <c r="AK866" s="313" t="s">
        <v>11344</v>
      </c>
      <c r="AL866" s="302"/>
      <c r="AM866" s="302"/>
      <c r="AN866" s="302"/>
      <c r="AO866" s="302"/>
      <c r="AP866" s="302"/>
      <c r="AQ866" s="302" t="str">
        <f>IFERROR(__xludf.DUMMYFUNCTION("IF(IFERROR(VLOOKUP(A866, IMPORTRANGE(""https://docs.google.com/spreadsheets/d/1eazy315Oas8TkAoTsdzUl6gNf3VsnwZeSo-bRfkZzOs"", ""工作表1!A:B""), 2, FALSE), """") &lt;&gt; """", ""有縮圖"", ""無縮圖"")"),"無縮圖")</f>
        <v>無縮圖</v>
      </c>
      <c r="AR866" s="302"/>
    </row>
    <row r="867" hidden="1">
      <c r="A867" s="301" t="s">
        <v>2035</v>
      </c>
      <c r="B867" s="302"/>
      <c r="C867" s="303" t="s">
        <v>2808</v>
      </c>
      <c r="D867" s="303" t="s">
        <v>3655</v>
      </c>
      <c r="E867" s="304"/>
      <c r="F867" s="305" t="s">
        <v>4192</v>
      </c>
      <c r="G867" s="304"/>
      <c r="H867" s="305" t="s">
        <v>34</v>
      </c>
      <c r="I867" s="305" t="s">
        <v>84</v>
      </c>
      <c r="J867" s="302"/>
      <c r="K867" s="309"/>
      <c r="L867" s="310" t="b">
        <v>1</v>
      </c>
      <c r="M867" s="311" t="b">
        <v>1</v>
      </c>
      <c r="N867" s="311" t="b">
        <v>1</v>
      </c>
      <c r="O867" s="316" t="b">
        <v>1</v>
      </c>
      <c r="P867" s="302"/>
      <c r="Q867" s="309" t="str">
        <f t="array" ref="Q867">IFERROR(INDEX('印量調查區'!G:G, MATCH(A867, '印量調查區'!A:A, 0)), "")</f>
        <v/>
      </c>
      <c r="R867" s="313" t="s">
        <v>11222</v>
      </c>
      <c r="S867" s="302"/>
      <c r="T867" s="302"/>
      <c r="U867" s="302"/>
      <c r="V867" s="313" t="s">
        <v>11224</v>
      </c>
      <c r="W867" s="302"/>
      <c r="X867" s="302"/>
      <c r="Y867" s="302"/>
      <c r="Z867" s="302"/>
      <c r="AA867" s="302"/>
      <c r="AB867" s="302"/>
      <c r="AC867" s="302"/>
      <c r="AD867" s="313" t="s">
        <v>11226</v>
      </c>
      <c r="AE867" s="313" t="s">
        <v>11227</v>
      </c>
      <c r="AF867" s="302"/>
      <c r="AG867" s="302"/>
      <c r="AH867" s="313" t="s">
        <v>11228</v>
      </c>
      <c r="AI867" s="302"/>
      <c r="AJ867" s="302"/>
      <c r="AK867" s="302"/>
      <c r="AL867" s="313" t="s">
        <v>11232</v>
      </c>
      <c r="AM867" s="314" t="s">
        <v>11346</v>
      </c>
      <c r="AN867" s="302"/>
      <c r="AO867" s="302"/>
      <c r="AP867" s="302"/>
      <c r="AQ867" s="302" t="str">
        <f>IFERROR(__xludf.DUMMYFUNCTION("IF(IFERROR(VLOOKUP(A867, IMPORTRANGE(""https://docs.google.com/spreadsheets/d/1eazy315Oas8TkAoTsdzUl6gNf3VsnwZeSo-bRfkZzOs"", ""工作表1!A:B""), 2, FALSE), """") &lt;&gt; """", ""有縮圖"", ""無縮圖"")"),"無縮圖")</f>
        <v>無縮圖</v>
      </c>
      <c r="AR867" s="302"/>
    </row>
    <row r="868" hidden="1">
      <c r="A868" s="301" t="s">
        <v>11347</v>
      </c>
      <c r="B868" s="302"/>
      <c r="C868" s="303" t="s">
        <v>3190</v>
      </c>
      <c r="D868" s="303" t="s">
        <v>3190</v>
      </c>
      <c r="E868" s="304"/>
      <c r="F868" s="305" t="s">
        <v>144</v>
      </c>
      <c r="G868" s="304"/>
      <c r="H868" s="302"/>
      <c r="I868" s="302"/>
      <c r="J868" s="302"/>
      <c r="K868" s="309"/>
      <c r="L868" s="310" t="b">
        <v>1</v>
      </c>
      <c r="M868" s="316" t="b">
        <v>0</v>
      </c>
      <c r="N868" s="316" t="b">
        <v>0</v>
      </c>
      <c r="O868" s="316" t="b">
        <v>0</v>
      </c>
      <c r="P868" s="302"/>
      <c r="Q868" s="309" t="str">
        <f t="array" ref="Q868">IFERROR(INDEX('印量調查區'!G:G, MATCH(A868, '印量調查區'!A:A, 0)), "")</f>
        <v/>
      </c>
      <c r="R868" s="314" t="s">
        <v>11348</v>
      </c>
      <c r="S868" s="314" t="s">
        <v>11349</v>
      </c>
      <c r="T868" s="302"/>
      <c r="U868" s="302"/>
      <c r="V868" s="302"/>
      <c r="W868" s="302"/>
      <c r="X868" s="302"/>
      <c r="Y868" s="302"/>
      <c r="Z868" s="302"/>
      <c r="AA868" s="302"/>
      <c r="AB868" s="302"/>
      <c r="AC868" s="302"/>
      <c r="AD868" s="302"/>
      <c r="AE868" s="302"/>
      <c r="AF868" s="302"/>
      <c r="AG868" s="302"/>
      <c r="AH868" s="302"/>
      <c r="AI868" s="302"/>
      <c r="AJ868" s="302"/>
      <c r="AK868" s="302"/>
      <c r="AL868" s="302"/>
      <c r="AM868" s="302"/>
      <c r="AN868" s="302"/>
      <c r="AO868" s="302"/>
      <c r="AP868" s="302"/>
      <c r="AQ868" s="302" t="str">
        <f>IFERROR(__xludf.DUMMYFUNCTION("IF(IFERROR(VLOOKUP(A868, IMPORTRANGE(""https://docs.google.com/spreadsheets/d/1eazy315Oas8TkAoTsdzUl6gNf3VsnwZeSo-bRfkZzOs"", ""工作表1!A:B""), 2, FALSE), """") &lt;&gt; """", ""有縮圖"", ""無縮圖"")"),"無縮圖")</f>
        <v>無縮圖</v>
      </c>
      <c r="AR868" s="302"/>
    </row>
    <row r="869" hidden="1">
      <c r="A869" s="301" t="s">
        <v>350</v>
      </c>
      <c r="B869" s="302"/>
      <c r="C869" s="304"/>
      <c r="D869" s="303" t="s">
        <v>3083</v>
      </c>
      <c r="E869" s="304"/>
      <c r="F869" s="305" t="s">
        <v>144</v>
      </c>
      <c r="G869" s="304"/>
      <c r="H869" s="302"/>
      <c r="I869" s="302"/>
      <c r="J869" s="302"/>
      <c r="K869" s="309"/>
      <c r="L869" s="310" t="b">
        <v>1</v>
      </c>
      <c r="M869" s="316" t="b">
        <v>0</v>
      </c>
      <c r="N869" s="316" t="b">
        <v>0</v>
      </c>
      <c r="O869" s="316" t="b">
        <v>0</v>
      </c>
      <c r="P869" s="302"/>
      <c r="Q869" s="309" t="str">
        <f t="array" ref="Q869">IFERROR(INDEX('印量調查區'!G:G, MATCH(A869, '印量調查區'!A:A, 0)), "")</f>
        <v/>
      </c>
      <c r="R869" s="302"/>
      <c r="S869" s="302"/>
      <c r="T869" s="302"/>
      <c r="U869" s="302"/>
      <c r="V869" s="313" t="s">
        <v>352</v>
      </c>
      <c r="W869" s="302"/>
      <c r="X869" s="302"/>
      <c r="Y869" s="313" t="s">
        <v>353</v>
      </c>
      <c r="Z869" s="302"/>
      <c r="AA869" s="302"/>
      <c r="AB869" s="302"/>
      <c r="AC869" s="302"/>
      <c r="AD869" s="302"/>
      <c r="AE869" s="302"/>
      <c r="AF869" s="302"/>
      <c r="AG869" s="302"/>
      <c r="AH869" s="302"/>
      <c r="AI869" s="302"/>
      <c r="AJ869" s="313" t="s">
        <v>354</v>
      </c>
      <c r="AK869" s="302"/>
      <c r="AL869" s="302"/>
      <c r="AM869" s="302"/>
      <c r="AN869" s="302"/>
      <c r="AO869" s="302"/>
      <c r="AP869" s="302"/>
      <c r="AQ869" s="302" t="str">
        <f>IFERROR(__xludf.DUMMYFUNCTION("IF(IFERROR(VLOOKUP(A869, IMPORTRANGE(""https://docs.google.com/spreadsheets/d/1eazy315Oas8TkAoTsdzUl6gNf3VsnwZeSo-bRfkZzOs"", ""工作表1!A:B""), 2, FALSE), """") &lt;&gt; """", ""有縮圖"", ""無縮圖"")"),"無縮圖")</f>
        <v>無縮圖</v>
      </c>
      <c r="AR869" s="302"/>
    </row>
    <row r="870">
      <c r="A870" s="301" t="s">
        <v>11352</v>
      </c>
      <c r="B870" s="301" t="s">
        <v>11353</v>
      </c>
      <c r="C870" s="304"/>
      <c r="D870" s="303" t="s">
        <v>2098</v>
      </c>
      <c r="E870" s="303" t="s">
        <v>2169</v>
      </c>
      <c r="F870" s="305" t="s">
        <v>144</v>
      </c>
      <c r="G870" s="304"/>
      <c r="H870" s="305" t="s">
        <v>35</v>
      </c>
      <c r="I870" s="305" t="s">
        <v>84</v>
      </c>
      <c r="J870" s="301" t="s">
        <v>11354</v>
      </c>
      <c r="K870" s="309"/>
      <c r="L870" s="310" t="b">
        <v>1</v>
      </c>
      <c r="M870" s="311" t="b">
        <v>1</v>
      </c>
      <c r="N870" s="311" t="b">
        <v>0</v>
      </c>
      <c r="O870" s="311" t="b">
        <v>0</v>
      </c>
      <c r="P870" s="302"/>
      <c r="Q870" s="309" t="str">
        <f t="array" ref="Q870">IFERROR(INDEX('印量調查區'!G:G, MATCH(A870, '印量調查區'!A:A, 0)), "")</f>
        <v/>
      </c>
      <c r="R870" s="313" t="s">
        <v>11355</v>
      </c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  <c r="AC870" s="302"/>
      <c r="AD870" s="302"/>
      <c r="AE870" s="302"/>
      <c r="AF870" s="302"/>
      <c r="AG870" s="302"/>
      <c r="AH870" s="302"/>
      <c r="AI870" s="302"/>
      <c r="AJ870" s="302"/>
      <c r="AK870" s="302"/>
      <c r="AL870" s="302"/>
      <c r="AM870" s="314" t="s">
        <v>11357</v>
      </c>
      <c r="AN870" s="314" t="s">
        <v>11360</v>
      </c>
      <c r="AO870" s="302"/>
      <c r="AP870" s="302"/>
      <c r="AQ870" s="302" t="str">
        <f>IFERROR(__xludf.DUMMYFUNCTION("IF(IFERROR(VLOOKUP(A870, IMPORTRANGE(""https://docs.google.com/spreadsheets/d/1eazy315Oas8TkAoTsdzUl6gNf3VsnwZeSo-bRfkZzOs"", ""工作表1!A:B""), 2, FALSE), """") &lt;&gt; """", ""有縮圖"", ""無縮圖"")"),"無縮圖")</f>
        <v>無縮圖</v>
      </c>
      <c r="AR870" s="314" t="s">
        <v>11357</v>
      </c>
    </row>
    <row r="871" hidden="1">
      <c r="A871" s="301" t="s">
        <v>11362</v>
      </c>
      <c r="B871" s="304" t="s">
        <v>11363</v>
      </c>
      <c r="C871" s="304"/>
      <c r="D871" s="303" t="s">
        <v>3616</v>
      </c>
      <c r="E871" s="303" t="s">
        <v>3616</v>
      </c>
      <c r="F871" s="305" t="s">
        <v>144</v>
      </c>
      <c r="G871" s="304"/>
      <c r="H871" s="302"/>
      <c r="I871" s="302"/>
      <c r="J871" s="302"/>
      <c r="K871" s="309"/>
      <c r="L871" s="310" t="b">
        <v>1</v>
      </c>
      <c r="M871" s="316" t="b">
        <v>1</v>
      </c>
      <c r="N871" s="316" t="b">
        <v>0</v>
      </c>
      <c r="O871" s="316" t="b">
        <v>1</v>
      </c>
      <c r="P871" s="302"/>
      <c r="Q871" s="309" t="str">
        <f t="array" ref="Q871">IFERROR(INDEX('印量調查區'!G:G, MATCH(A871, '印量調查區'!A:A, 0)), "")</f>
        <v/>
      </c>
      <c r="R871" s="302"/>
      <c r="S871" s="302"/>
      <c r="T871" s="302"/>
      <c r="U871" s="302"/>
      <c r="V871" s="314" t="s">
        <v>11365</v>
      </c>
      <c r="W871" s="302"/>
      <c r="X871" s="302"/>
      <c r="Y871" s="302"/>
      <c r="Z871" s="302"/>
      <c r="AA871" s="302"/>
      <c r="AB871" s="302"/>
      <c r="AC871" s="302"/>
      <c r="AD871" s="302"/>
      <c r="AE871" s="302"/>
      <c r="AF871" s="302"/>
      <c r="AG871" s="314" t="s">
        <v>11367</v>
      </c>
      <c r="AH871" s="302"/>
      <c r="AI871" s="302"/>
      <c r="AJ871" s="302"/>
      <c r="AK871" s="314" t="s">
        <v>11369</v>
      </c>
      <c r="AL871" s="302"/>
      <c r="AM871" s="302"/>
      <c r="AN871" s="302"/>
      <c r="AO871" s="302"/>
      <c r="AP871" s="302"/>
      <c r="AQ871" s="302" t="str">
        <f>IFERROR(__xludf.DUMMYFUNCTION("IF(IFERROR(VLOOKUP(A871, IMPORTRANGE(""https://docs.google.com/spreadsheets/d/1eazy315Oas8TkAoTsdzUl6gNf3VsnwZeSo-bRfkZzOs"", ""工作表1!A:B""), 2, FALSE), """") &lt;&gt; """", ""有縮圖"", ""無縮圖"")"),"無縮圖")</f>
        <v>無縮圖</v>
      </c>
      <c r="AR871" s="302"/>
    </row>
    <row r="872" hidden="1">
      <c r="A872" s="301" t="s">
        <v>11371</v>
      </c>
      <c r="B872" s="301" t="s">
        <v>11372</v>
      </c>
      <c r="C872" s="303" t="s">
        <v>11373</v>
      </c>
      <c r="D872" s="304"/>
      <c r="E872" s="304"/>
      <c r="F872" s="305" t="s">
        <v>144</v>
      </c>
      <c r="G872" s="304"/>
      <c r="H872" s="302"/>
      <c r="I872" s="302"/>
      <c r="J872" s="302"/>
      <c r="K872" s="309"/>
      <c r="L872" s="310" t="b">
        <v>1</v>
      </c>
      <c r="M872" s="316" t="b">
        <v>1</v>
      </c>
      <c r="N872" s="316" t="b">
        <v>1</v>
      </c>
      <c r="O872" s="316" t="b">
        <v>0</v>
      </c>
      <c r="P872" s="302"/>
      <c r="Q872" s="309" t="str">
        <f t="array" ref="Q872">IFERROR(INDEX('印量調查區'!G:G, MATCH(A872, '印量調查區'!A:A, 0)), "")</f>
        <v/>
      </c>
      <c r="R872" s="313" t="s">
        <v>11375</v>
      </c>
      <c r="S872" s="302"/>
      <c r="T872" s="313" t="s">
        <v>11376</v>
      </c>
      <c r="U872" s="302"/>
      <c r="V872" s="313" t="s">
        <v>11377</v>
      </c>
      <c r="W872" s="313" t="s">
        <v>11378</v>
      </c>
      <c r="X872" s="313" t="s">
        <v>11379</v>
      </c>
      <c r="Y872" s="313" t="s">
        <v>11380</v>
      </c>
      <c r="Z872" s="313" t="s">
        <v>11381</v>
      </c>
      <c r="AA872" s="302"/>
      <c r="AB872" s="302"/>
      <c r="AC872" s="313" t="s">
        <v>11382</v>
      </c>
      <c r="AD872" s="313" t="s">
        <v>11383</v>
      </c>
      <c r="AE872" s="313" t="s">
        <v>11384</v>
      </c>
      <c r="AF872" s="302"/>
      <c r="AG872" s="302"/>
      <c r="AH872" s="313" t="s">
        <v>11385</v>
      </c>
      <c r="AI872" s="313" t="s">
        <v>11386</v>
      </c>
      <c r="AJ872" s="302"/>
      <c r="AK872" s="313" t="s">
        <v>11387</v>
      </c>
      <c r="AL872" s="302"/>
      <c r="AM872" s="302"/>
      <c r="AN872" s="302"/>
      <c r="AO872" s="302"/>
      <c r="AP872" s="302"/>
      <c r="AQ872" s="302" t="str">
        <f>IFERROR(__xludf.DUMMYFUNCTION("IF(IFERROR(VLOOKUP(A872, IMPORTRANGE(""https://docs.google.com/spreadsheets/d/1eazy315Oas8TkAoTsdzUl6gNf3VsnwZeSo-bRfkZzOs"", ""工作表1!A:B""), 2, FALSE), """") &lt;&gt; """", ""有縮圖"", ""無縮圖"")"),"有縮圖")</f>
        <v>有縮圖</v>
      </c>
      <c r="AR872" s="302"/>
    </row>
    <row r="873" hidden="1">
      <c r="A873" s="301" t="s">
        <v>11388</v>
      </c>
      <c r="B873" s="302"/>
      <c r="C873" s="303" t="s">
        <v>11389</v>
      </c>
      <c r="D873" s="303" t="s">
        <v>3042</v>
      </c>
      <c r="E873" s="304"/>
      <c r="F873" s="305" t="s">
        <v>144</v>
      </c>
      <c r="G873" s="304"/>
      <c r="H873" s="305" t="s">
        <v>34</v>
      </c>
      <c r="I873" s="305" t="s">
        <v>84</v>
      </c>
      <c r="J873" s="302"/>
      <c r="K873" s="309"/>
      <c r="L873" s="310" t="b">
        <v>1</v>
      </c>
      <c r="M873" s="311" t="b">
        <v>1</v>
      </c>
      <c r="N873" s="316" t="b">
        <v>1</v>
      </c>
      <c r="O873" s="316" t="b">
        <v>1</v>
      </c>
      <c r="P873" s="302"/>
      <c r="Q873" s="309" t="str">
        <f t="array" ref="Q873">IFERROR(INDEX('印量調查區'!G:G, MATCH(A873, '印量調查區'!A:A, 0)), "")</f>
        <v/>
      </c>
      <c r="R873" s="314" t="s">
        <v>11391</v>
      </c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  <c r="AC873" s="302"/>
      <c r="AD873" s="314" t="s">
        <v>11392</v>
      </c>
      <c r="AE873" s="302"/>
      <c r="AF873" s="302"/>
      <c r="AG873" s="302"/>
      <c r="AH873" s="302"/>
      <c r="AI873" s="302"/>
      <c r="AJ873" s="302"/>
      <c r="AK873" s="302"/>
      <c r="AL873" s="302"/>
      <c r="AM873" s="302"/>
      <c r="AN873" s="302"/>
      <c r="AO873" s="302"/>
      <c r="AP873" s="302"/>
      <c r="AQ873" s="302" t="str">
        <f>IFERROR(__xludf.DUMMYFUNCTION("IF(IFERROR(VLOOKUP(A873, IMPORTRANGE(""https://docs.google.com/spreadsheets/d/1eazy315Oas8TkAoTsdzUl6gNf3VsnwZeSo-bRfkZzOs"", ""工作表1!A:B""), 2, FALSE), """") &lt;&gt; """", ""有縮圖"", ""無縮圖"")"),"無縮圖")</f>
        <v>無縮圖</v>
      </c>
      <c r="AR873" s="302"/>
    </row>
    <row r="874">
      <c r="A874" s="301" t="s">
        <v>11393</v>
      </c>
      <c r="B874" s="301" t="s">
        <v>11394</v>
      </c>
      <c r="C874" s="304"/>
      <c r="D874" s="303" t="s">
        <v>2094</v>
      </c>
      <c r="E874" s="303" t="s">
        <v>3010</v>
      </c>
      <c r="F874" s="305" t="s">
        <v>144</v>
      </c>
      <c r="G874" s="304"/>
      <c r="H874" s="305" t="s">
        <v>35</v>
      </c>
      <c r="I874" s="305" t="s">
        <v>84</v>
      </c>
      <c r="J874" s="301" t="s">
        <v>11395</v>
      </c>
      <c r="K874" s="309"/>
      <c r="L874" s="310" t="b">
        <v>1</v>
      </c>
      <c r="M874" s="311" t="b">
        <v>1</v>
      </c>
      <c r="N874" s="316" t="b">
        <v>1</v>
      </c>
      <c r="O874" s="311" t="b">
        <v>1</v>
      </c>
      <c r="P874" s="302"/>
      <c r="Q874" s="309" t="str">
        <f t="array" ref="Q874">IFERROR(INDEX('印量調查區'!G:G, MATCH(A874, '印量調查區'!A:A, 0)), "")</f>
        <v/>
      </c>
      <c r="R874" s="313" t="s">
        <v>11396</v>
      </c>
      <c r="S874" s="302"/>
      <c r="T874" s="302"/>
      <c r="U874" s="302"/>
      <c r="V874" s="313" t="s">
        <v>11397</v>
      </c>
      <c r="W874" s="302"/>
      <c r="X874" s="302"/>
      <c r="Y874" s="302"/>
      <c r="Z874" s="302"/>
      <c r="AA874" s="302"/>
      <c r="AB874" s="302"/>
      <c r="AC874" s="302"/>
      <c r="AD874" s="313" t="s">
        <v>11398</v>
      </c>
      <c r="AE874" s="302"/>
      <c r="AF874" s="302"/>
      <c r="AG874" s="302"/>
      <c r="AH874" s="302"/>
      <c r="AI874" s="302"/>
      <c r="AJ874" s="302"/>
      <c r="AK874" s="302"/>
      <c r="AL874" s="302"/>
      <c r="AM874" s="302"/>
      <c r="AN874" s="314" t="s">
        <v>11399</v>
      </c>
      <c r="AO874" s="302"/>
      <c r="AP874" s="302"/>
      <c r="AQ874" s="302" t="str">
        <f>IFERROR(__xludf.DUMMYFUNCTION("IF(IFERROR(VLOOKUP(A874, IMPORTRANGE(""https://docs.google.com/spreadsheets/d/1eazy315Oas8TkAoTsdzUl6gNf3VsnwZeSo-bRfkZzOs"", ""工作表1!A:B""), 2, FALSE), """") &lt;&gt; """", ""有縮圖"", ""無縮圖"")"),"無縮圖")</f>
        <v>無縮圖</v>
      </c>
      <c r="AR874" s="302"/>
    </row>
    <row r="875" hidden="1">
      <c r="A875" s="301" t="s">
        <v>11400</v>
      </c>
      <c r="B875" s="302"/>
      <c r="C875" s="303" t="s">
        <v>2766</v>
      </c>
      <c r="D875" s="304"/>
      <c r="E875" s="304"/>
      <c r="F875" s="305" t="s">
        <v>144</v>
      </c>
      <c r="G875" s="304"/>
      <c r="H875" s="305" t="s">
        <v>34</v>
      </c>
      <c r="I875" s="305" t="s">
        <v>84</v>
      </c>
      <c r="J875" s="405" t="s">
        <v>11401</v>
      </c>
      <c r="K875" s="309"/>
      <c r="L875" s="310" t="b">
        <v>1</v>
      </c>
      <c r="M875" s="311" t="b">
        <v>1</v>
      </c>
      <c r="N875" s="311" t="b">
        <v>1</v>
      </c>
      <c r="O875" s="316" t="b">
        <v>1</v>
      </c>
      <c r="P875" s="302"/>
      <c r="Q875" s="309" t="str">
        <f t="array" ref="Q875">IFERROR(INDEX('印量調查區'!G:G, MATCH(A875, '印量調查區'!A:A, 0)), "")</f>
        <v/>
      </c>
      <c r="R875" s="314" t="s">
        <v>11402</v>
      </c>
      <c r="S875" s="302"/>
      <c r="T875" s="302"/>
      <c r="U875" s="302"/>
      <c r="V875" s="304"/>
      <c r="W875" s="302"/>
      <c r="X875" s="302"/>
      <c r="Y875" s="302"/>
      <c r="Z875" s="302"/>
      <c r="AA875" s="302"/>
      <c r="AB875" s="302"/>
      <c r="AC875" s="302"/>
      <c r="AD875" s="302"/>
      <c r="AE875" s="302"/>
      <c r="AF875" s="302"/>
      <c r="AG875" s="302"/>
      <c r="AH875" s="302"/>
      <c r="AI875" s="302"/>
      <c r="AJ875" s="302"/>
      <c r="AK875" s="302"/>
      <c r="AL875" s="302"/>
      <c r="AM875" s="314" t="s">
        <v>11402</v>
      </c>
      <c r="AN875" s="302"/>
      <c r="AO875" s="302"/>
      <c r="AP875" s="302"/>
      <c r="AQ875" s="302" t="str">
        <f>IFERROR(__xludf.DUMMYFUNCTION("IF(IFERROR(VLOOKUP(A875, IMPORTRANGE(""https://docs.google.com/spreadsheets/d/1eazy315Oas8TkAoTsdzUl6gNf3VsnwZeSo-bRfkZzOs"", ""工作表1!A:B""), 2, FALSE), """") &lt;&gt; """", ""有縮圖"", ""無縮圖"")"),"無縮圖")</f>
        <v>無縮圖</v>
      </c>
      <c r="AR875" s="302"/>
    </row>
    <row r="876">
      <c r="A876" s="301" t="s">
        <v>861</v>
      </c>
      <c r="B876" s="302"/>
      <c r="C876" s="303" t="s">
        <v>1838</v>
      </c>
      <c r="D876" s="303" t="s">
        <v>1838</v>
      </c>
      <c r="E876" s="304"/>
      <c r="F876" s="305" t="s">
        <v>144</v>
      </c>
      <c r="G876" s="304"/>
      <c r="H876" s="305" t="s">
        <v>35</v>
      </c>
      <c r="I876" s="305" t="s">
        <v>84</v>
      </c>
      <c r="J876" s="301" t="s">
        <v>11404</v>
      </c>
      <c r="K876" s="309"/>
      <c r="L876" s="310" t="b">
        <v>1</v>
      </c>
      <c r="M876" s="311" t="b">
        <v>1</v>
      </c>
      <c r="N876" s="311" t="b">
        <v>1</v>
      </c>
      <c r="O876" s="311" t="b">
        <v>1</v>
      </c>
      <c r="P876" s="302"/>
      <c r="Q876" s="309" t="str">
        <f t="array" ref="Q876">IFERROR(INDEX('印量調查區'!G:G, MATCH(A876, '印量調查區'!A:A, 0)), "")</f>
        <v/>
      </c>
      <c r="R876" s="313" t="s">
        <v>877</v>
      </c>
      <c r="S876" s="302"/>
      <c r="T876" s="302"/>
      <c r="U876" s="302"/>
      <c r="V876" s="313" t="s">
        <v>882</v>
      </c>
      <c r="W876" s="302"/>
      <c r="X876" s="313" t="s">
        <v>886</v>
      </c>
      <c r="Y876" s="313" t="s">
        <v>890</v>
      </c>
      <c r="Z876" s="302"/>
      <c r="AA876" s="302"/>
      <c r="AB876" s="302"/>
      <c r="AC876" s="313" t="s">
        <v>895</v>
      </c>
      <c r="AD876" s="302"/>
      <c r="AE876" s="302"/>
      <c r="AF876" s="302"/>
      <c r="AG876" s="302"/>
      <c r="AH876" s="302"/>
      <c r="AI876" s="302"/>
      <c r="AJ876" s="302"/>
      <c r="AK876" s="302"/>
      <c r="AL876" s="302"/>
      <c r="AM876" s="314" t="s">
        <v>11405</v>
      </c>
      <c r="AN876" s="314" t="s">
        <v>11407</v>
      </c>
      <c r="AO876" s="302"/>
      <c r="AP876" s="302"/>
      <c r="AQ876" s="302" t="str">
        <f>IFERROR(__xludf.DUMMYFUNCTION("IF(IFERROR(VLOOKUP(A876, IMPORTRANGE(""https://docs.google.com/spreadsheets/d/1eazy315Oas8TkAoTsdzUl6gNf3VsnwZeSo-bRfkZzOs"", ""工作表1!A:B""), 2, FALSE), """") &lt;&gt; """", ""有縮圖"", ""無縮圖"")"),"有縮圖")</f>
        <v>有縮圖</v>
      </c>
      <c r="AR876" s="314" t="s">
        <v>11409</v>
      </c>
    </row>
    <row r="877">
      <c r="A877" s="301" t="s">
        <v>1027</v>
      </c>
      <c r="B877" s="301" t="s">
        <v>1029</v>
      </c>
      <c r="C877" s="303" t="s">
        <v>2922</v>
      </c>
      <c r="D877" s="304"/>
      <c r="E877" s="303" t="s">
        <v>3568</v>
      </c>
      <c r="F877" s="305" t="s">
        <v>144</v>
      </c>
      <c r="G877" s="304"/>
      <c r="H877" s="305" t="s">
        <v>35</v>
      </c>
      <c r="I877" s="305" t="s">
        <v>84</v>
      </c>
      <c r="J877" s="301" t="s">
        <v>11410</v>
      </c>
      <c r="K877" s="309"/>
      <c r="L877" s="310" t="b">
        <v>1</v>
      </c>
      <c r="M877" s="311" t="b">
        <v>0</v>
      </c>
      <c r="N877" s="311" t="b">
        <v>0</v>
      </c>
      <c r="O877" s="311" t="b">
        <v>0</v>
      </c>
      <c r="P877" s="302"/>
      <c r="Q877" s="309" t="str">
        <f t="array" ref="Q877">IFERROR(INDEX('印量調查區'!G:G, MATCH(A877, '印量調查區'!A:A, 0)), "")</f>
        <v/>
      </c>
      <c r="R877" s="313" t="s">
        <v>1043</v>
      </c>
      <c r="S877" s="302"/>
      <c r="T877" s="302"/>
      <c r="U877" s="302"/>
      <c r="V877" s="313" t="s">
        <v>1049</v>
      </c>
      <c r="W877" s="302"/>
      <c r="X877" s="313" t="s">
        <v>1054</v>
      </c>
      <c r="Y877" s="313" t="s">
        <v>1058</v>
      </c>
      <c r="Z877" s="302"/>
      <c r="AA877" s="302"/>
      <c r="AB877" s="302"/>
      <c r="AC877" s="302"/>
      <c r="AD877" s="302"/>
      <c r="AE877" s="302"/>
      <c r="AF877" s="302"/>
      <c r="AG877" s="302"/>
      <c r="AH877" s="302"/>
      <c r="AI877" s="302"/>
      <c r="AJ877" s="302"/>
      <c r="AK877" s="302"/>
      <c r="AL877" s="302"/>
      <c r="AM877" s="314" t="s">
        <v>11413</v>
      </c>
      <c r="AN877" s="314" t="s">
        <v>11414</v>
      </c>
      <c r="AO877" s="314" t="s">
        <v>11414</v>
      </c>
      <c r="AP877" s="302"/>
      <c r="AQ877" s="302" t="str">
        <f>IFERROR(__xludf.DUMMYFUNCTION("IF(IFERROR(VLOOKUP(A877, IMPORTRANGE(""https://docs.google.com/spreadsheets/d/1eazy315Oas8TkAoTsdzUl6gNf3VsnwZeSo-bRfkZzOs"", ""工作表1!A:B""), 2, FALSE), """") &lt;&gt; """", ""有縮圖"", ""無縮圖"")"),"有縮圖")</f>
        <v>有縮圖</v>
      </c>
      <c r="AR877" s="302"/>
    </row>
    <row r="878" hidden="1">
      <c r="A878" s="301" t="s">
        <v>1075</v>
      </c>
      <c r="B878" s="302"/>
      <c r="C878" s="304"/>
      <c r="D878" s="303" t="s">
        <v>2256</v>
      </c>
      <c r="E878" s="303" t="s">
        <v>2234</v>
      </c>
      <c r="F878" s="305" t="s">
        <v>144</v>
      </c>
      <c r="G878" s="304"/>
      <c r="H878" s="305" t="s">
        <v>47</v>
      </c>
      <c r="I878" s="305" t="s">
        <v>84</v>
      </c>
      <c r="J878" s="301" t="s">
        <v>11416</v>
      </c>
      <c r="K878" s="309"/>
      <c r="L878" s="310" t="b">
        <v>1</v>
      </c>
      <c r="M878" s="311" t="b">
        <v>0</v>
      </c>
      <c r="N878" s="311" t="b">
        <v>0</v>
      </c>
      <c r="O878" s="311" t="b">
        <v>0</v>
      </c>
      <c r="P878" s="302"/>
      <c r="Q878" s="309" t="str">
        <f t="array" ref="Q878">IFERROR(INDEX('印量調查區'!G:G, MATCH(A878, '印量調查區'!A:A, 0)), "")</f>
        <v/>
      </c>
      <c r="R878" s="313" t="s">
        <v>1086</v>
      </c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  <c r="AC878" s="302"/>
      <c r="AD878" s="313" t="s">
        <v>1094</v>
      </c>
      <c r="AE878" s="302"/>
      <c r="AF878" s="302"/>
      <c r="AG878" s="302"/>
      <c r="AH878" s="302"/>
      <c r="AI878" s="313" t="s">
        <v>1101</v>
      </c>
      <c r="AJ878" s="302"/>
      <c r="AK878" s="313" t="s">
        <v>1105</v>
      </c>
      <c r="AL878" s="302"/>
      <c r="AM878" s="324" t="s">
        <v>11417</v>
      </c>
      <c r="AN878" s="314" t="s">
        <v>11418</v>
      </c>
      <c r="AO878" s="302"/>
      <c r="AP878" s="302"/>
      <c r="AQ878" s="302" t="str">
        <f>IFERROR(__xludf.DUMMYFUNCTION("IF(IFERROR(VLOOKUP(A878, IMPORTRANGE(""https://docs.google.com/spreadsheets/d/1eazy315Oas8TkAoTsdzUl6gNf3VsnwZeSo-bRfkZzOs"", ""工作表1!A:B""), 2, FALSE), """") &lt;&gt; """", ""有縮圖"", ""無縮圖"")"),"無縮圖")</f>
        <v>無縮圖</v>
      </c>
      <c r="AR878" s="302"/>
    </row>
    <row r="879">
      <c r="A879" s="301" t="s">
        <v>11420</v>
      </c>
      <c r="B879" s="301" t="s">
        <v>11421</v>
      </c>
      <c r="C879" s="303" t="s">
        <v>2361</v>
      </c>
      <c r="D879" s="303" t="s">
        <v>2361</v>
      </c>
      <c r="E879" s="304"/>
      <c r="F879" s="305" t="s">
        <v>144</v>
      </c>
      <c r="G879" s="304"/>
      <c r="H879" s="305" t="s">
        <v>35</v>
      </c>
      <c r="I879" s="305" t="s">
        <v>84</v>
      </c>
      <c r="J879" s="301" t="s">
        <v>11422</v>
      </c>
      <c r="K879" s="323" t="s">
        <v>11423</v>
      </c>
      <c r="L879" s="310" t="b">
        <v>1</v>
      </c>
      <c r="M879" s="311" t="b">
        <v>1</v>
      </c>
      <c r="N879" s="311" t="b">
        <v>0</v>
      </c>
      <c r="O879" s="311" t="b">
        <v>1</v>
      </c>
      <c r="P879" s="302"/>
      <c r="Q879" s="309" t="str">
        <f t="array" ref="Q879">IFERROR(INDEX('印量調查區'!G:G, MATCH(A879, '印量調查區'!A:A, 0)), "")</f>
        <v/>
      </c>
      <c r="R879" s="302"/>
      <c r="S879" s="302"/>
      <c r="T879" s="302"/>
      <c r="U879" s="302"/>
      <c r="V879" s="313" t="s">
        <v>11424</v>
      </c>
      <c r="W879" s="302"/>
      <c r="X879" s="313" t="s">
        <v>11425</v>
      </c>
      <c r="Y879" s="313" t="s">
        <v>11426</v>
      </c>
      <c r="Z879" s="313" t="s">
        <v>11427</v>
      </c>
      <c r="AA879" s="313" t="s">
        <v>11428</v>
      </c>
      <c r="AB879" s="302"/>
      <c r="AC879" s="313" t="s">
        <v>11429</v>
      </c>
      <c r="AD879" s="302"/>
      <c r="AE879" s="302"/>
      <c r="AF879" s="313" t="s">
        <v>11430</v>
      </c>
      <c r="AG879" s="302"/>
      <c r="AH879" s="302"/>
      <c r="AI879" s="302"/>
      <c r="AJ879" s="302"/>
      <c r="AK879" s="302"/>
      <c r="AL879" s="302"/>
      <c r="AM879" s="314" t="s">
        <v>11431</v>
      </c>
      <c r="AN879" s="314" t="s">
        <v>11432</v>
      </c>
      <c r="AO879" s="302"/>
      <c r="AP879" s="302"/>
      <c r="AQ879" s="302" t="str">
        <f>IFERROR(__xludf.DUMMYFUNCTION("IF(IFERROR(VLOOKUP(A879, IMPORTRANGE(""https://docs.google.com/spreadsheets/d/1eazy315Oas8TkAoTsdzUl6gNf3VsnwZeSo-bRfkZzOs"", ""工作表1!A:B""), 2, FALSE), """") &lt;&gt; """", ""有縮圖"", ""無縮圖"")"),"有縮圖")</f>
        <v>有縮圖</v>
      </c>
      <c r="AR879" s="314" t="s">
        <v>11431</v>
      </c>
    </row>
    <row r="880" hidden="1">
      <c r="A880" s="301" t="s">
        <v>1119</v>
      </c>
      <c r="B880" s="302"/>
      <c r="C880" s="304"/>
      <c r="D880" s="303" t="s">
        <v>2414</v>
      </c>
      <c r="E880" s="303" t="s">
        <v>2414</v>
      </c>
      <c r="F880" s="305" t="s">
        <v>144</v>
      </c>
      <c r="G880" s="304"/>
      <c r="H880" s="302"/>
      <c r="I880" s="302"/>
      <c r="J880" s="302"/>
      <c r="K880" s="309"/>
      <c r="L880" s="310" t="b">
        <v>1</v>
      </c>
      <c r="M880" s="316" t="b">
        <v>0</v>
      </c>
      <c r="N880" s="316" t="b">
        <v>0</v>
      </c>
      <c r="O880" s="316" t="b">
        <v>0</v>
      </c>
      <c r="P880" s="302"/>
      <c r="Q880" s="309" t="str">
        <f t="array" ref="Q880">IFERROR(INDEX('印量調查區'!G:G, MATCH(A880, '印量調查區'!A:A, 0)), "")</f>
        <v/>
      </c>
      <c r="R880" s="313" t="s">
        <v>1371</v>
      </c>
      <c r="S880" s="302"/>
      <c r="T880" s="302"/>
      <c r="U880" s="302"/>
      <c r="V880" s="302"/>
      <c r="W880" s="302"/>
      <c r="X880" s="302"/>
      <c r="Y880" s="302"/>
      <c r="Z880" s="302"/>
      <c r="AA880" s="302"/>
      <c r="AB880" s="302"/>
      <c r="AC880" s="302"/>
      <c r="AD880" s="302"/>
      <c r="AE880" s="302"/>
      <c r="AF880" s="302"/>
      <c r="AG880" s="302"/>
      <c r="AH880" s="302"/>
      <c r="AI880" s="302"/>
      <c r="AJ880" s="302"/>
      <c r="AK880" s="302"/>
      <c r="AL880" s="302"/>
      <c r="AM880" s="302"/>
      <c r="AN880" s="302"/>
      <c r="AO880" s="302"/>
      <c r="AP880" s="302"/>
      <c r="AQ880" s="302" t="str">
        <f>IFERROR(__xludf.DUMMYFUNCTION("IF(IFERROR(VLOOKUP(A880, IMPORTRANGE(""https://docs.google.com/spreadsheets/d/1eazy315Oas8TkAoTsdzUl6gNf3VsnwZeSo-bRfkZzOs"", ""工作表1!A:B""), 2, FALSE), """") &lt;&gt; """", ""有縮圖"", ""無縮圖"")"),"無縮圖")</f>
        <v>無縮圖</v>
      </c>
      <c r="AR880" s="302"/>
    </row>
    <row r="881" hidden="1">
      <c r="A881" s="301" t="s">
        <v>1121</v>
      </c>
      <c r="B881" s="302"/>
      <c r="C881" s="303" t="s">
        <v>2413</v>
      </c>
      <c r="D881" s="303" t="s">
        <v>2413</v>
      </c>
      <c r="E881" s="304"/>
      <c r="F881" s="305" t="s">
        <v>144</v>
      </c>
      <c r="G881" s="304"/>
      <c r="H881" s="302"/>
      <c r="I881" s="302"/>
      <c r="J881" s="302"/>
      <c r="K881" s="309"/>
      <c r="L881" s="310" t="b">
        <v>1</v>
      </c>
      <c r="M881" s="316" t="b">
        <v>0</v>
      </c>
      <c r="N881" s="316" t="b">
        <v>0</v>
      </c>
      <c r="O881" s="316" t="b">
        <v>0</v>
      </c>
      <c r="P881" s="302"/>
      <c r="Q881" s="309" t="str">
        <f t="array" ref="Q881">IFERROR(INDEX('印量調查區'!G:G, MATCH(A881, '印量調查區'!A:A, 0)), "")</f>
        <v/>
      </c>
      <c r="R881" s="313" t="s">
        <v>1443</v>
      </c>
      <c r="S881" s="302"/>
      <c r="T881" s="302"/>
      <c r="U881" s="302"/>
      <c r="V881" s="313" t="s">
        <v>1449</v>
      </c>
      <c r="W881" s="302"/>
      <c r="X881" s="313" t="s">
        <v>1452</v>
      </c>
      <c r="Y881" s="313" t="s">
        <v>1457</v>
      </c>
      <c r="Z881" s="302"/>
      <c r="AA881" s="302"/>
      <c r="AB881" s="302"/>
      <c r="AC881" s="302"/>
      <c r="AD881" s="302"/>
      <c r="AE881" s="302"/>
      <c r="AF881" s="302"/>
      <c r="AG881" s="302"/>
      <c r="AH881" s="302"/>
      <c r="AI881" s="302"/>
      <c r="AJ881" s="302"/>
      <c r="AK881" s="302"/>
      <c r="AL881" s="313" t="s">
        <v>1462</v>
      </c>
      <c r="AM881" s="302"/>
      <c r="AN881" s="302"/>
      <c r="AO881" s="302"/>
      <c r="AP881" s="302"/>
      <c r="AQ881" s="302" t="str">
        <f>IFERROR(__xludf.DUMMYFUNCTION("IF(IFERROR(VLOOKUP(A881, IMPORTRANGE(""https://docs.google.com/spreadsheets/d/1eazy315Oas8TkAoTsdzUl6gNf3VsnwZeSo-bRfkZzOs"", ""工作表1!A:B""), 2, FALSE), """") &lt;&gt; """", ""有縮圖"", ""無縮圖"")"),"無縮圖")</f>
        <v>無縮圖</v>
      </c>
      <c r="AR881" s="302"/>
    </row>
    <row r="882" hidden="1">
      <c r="A882" s="301" t="s">
        <v>1125</v>
      </c>
      <c r="B882" s="301" t="s">
        <v>1560</v>
      </c>
      <c r="C882" s="303" t="s">
        <v>3001</v>
      </c>
      <c r="D882" s="303" t="s">
        <v>11434</v>
      </c>
      <c r="E882" s="304"/>
      <c r="F882" s="305" t="s">
        <v>144</v>
      </c>
      <c r="G882" s="304"/>
      <c r="H882" s="305" t="s">
        <v>34</v>
      </c>
      <c r="I882" s="305" t="s">
        <v>84</v>
      </c>
      <c r="J882" s="301" t="s">
        <v>11435</v>
      </c>
      <c r="K882" s="309"/>
      <c r="L882" s="310" t="b">
        <v>1</v>
      </c>
      <c r="M882" s="311" t="b">
        <v>1</v>
      </c>
      <c r="N882" s="316" t="b">
        <v>1</v>
      </c>
      <c r="O882" s="311" t="b">
        <v>1</v>
      </c>
      <c r="P882" s="302"/>
      <c r="Q882" s="309" t="str">
        <f t="array" ref="Q882">IFERROR(INDEX('印量調查區'!G:G, MATCH(A882, '印量調查區'!A:A, 0)), "")</f>
        <v/>
      </c>
      <c r="R882" s="313" t="s">
        <v>1568</v>
      </c>
      <c r="S882" s="302"/>
      <c r="T882" s="313" t="s">
        <v>1570</v>
      </c>
      <c r="U882" s="302"/>
      <c r="V882" s="313" t="s">
        <v>1572</v>
      </c>
      <c r="W882" s="302"/>
      <c r="X882" s="313" t="s">
        <v>1573</v>
      </c>
      <c r="Y882" s="313" t="s">
        <v>1575</v>
      </c>
      <c r="Z882" s="302"/>
      <c r="AA882" s="302"/>
      <c r="AB882" s="302"/>
      <c r="AC882" s="302"/>
      <c r="AD882" s="313" t="s">
        <v>1577</v>
      </c>
      <c r="AE882" s="302"/>
      <c r="AF882" s="313" t="s">
        <v>1578</v>
      </c>
      <c r="AG882" s="302"/>
      <c r="AH882" s="313" t="s">
        <v>1580</v>
      </c>
      <c r="AI882" s="302"/>
      <c r="AJ882" s="302"/>
      <c r="AK882" s="302"/>
      <c r="AL882" s="302"/>
      <c r="AM882" s="302"/>
      <c r="AN882" s="314" t="s">
        <v>11436</v>
      </c>
      <c r="AO882" s="302"/>
      <c r="AP882" s="302"/>
      <c r="AQ882" s="302" t="str">
        <f>IFERROR(__xludf.DUMMYFUNCTION("IF(IFERROR(VLOOKUP(A882, IMPORTRANGE(""https://docs.google.com/spreadsheets/d/1eazy315Oas8TkAoTsdzUl6gNf3VsnwZeSo-bRfkZzOs"", ""工作表1!A:B""), 2, FALSE), """") &lt;&gt; """", ""有縮圖"", ""無縮圖"")"),"無縮圖")</f>
        <v>無縮圖</v>
      </c>
      <c r="AR882" s="302"/>
    </row>
    <row r="883" hidden="1">
      <c r="A883" s="301" t="s">
        <v>11437</v>
      </c>
      <c r="B883" s="302"/>
      <c r="C883" s="304"/>
      <c r="D883" s="303" t="s">
        <v>2236</v>
      </c>
      <c r="E883" s="303" t="s">
        <v>11438</v>
      </c>
      <c r="F883" s="305" t="s">
        <v>144</v>
      </c>
      <c r="G883" s="304"/>
      <c r="H883" s="302"/>
      <c r="I883" s="302"/>
      <c r="J883" s="302"/>
      <c r="K883" s="309"/>
      <c r="L883" s="310" t="b">
        <v>1</v>
      </c>
      <c r="M883" s="316" t="b">
        <v>1</v>
      </c>
      <c r="N883" s="316" t="b">
        <v>0</v>
      </c>
      <c r="O883" s="316" t="b">
        <v>1</v>
      </c>
      <c r="P883" s="302"/>
      <c r="Q883" s="309" t="str">
        <f t="array" ref="Q883">IFERROR(INDEX('印量調查區'!G:G, MATCH(A883, '印量調查區'!A:A, 0)), "")</f>
        <v/>
      </c>
      <c r="R883" s="313" t="s">
        <v>11439</v>
      </c>
      <c r="S883" s="302"/>
      <c r="T883" s="302"/>
      <c r="U883" s="302"/>
      <c r="V883" s="313" t="s">
        <v>11440</v>
      </c>
      <c r="W883" s="302"/>
      <c r="X883" s="313" t="s">
        <v>11441</v>
      </c>
      <c r="Y883" s="302"/>
      <c r="Z883" s="302"/>
      <c r="AA883" s="302"/>
      <c r="AB883" s="302"/>
      <c r="AC883" s="302"/>
      <c r="AD883" s="313" t="s">
        <v>11442</v>
      </c>
      <c r="AE883" s="302"/>
      <c r="AF883" s="302"/>
      <c r="AG883" s="313" t="s">
        <v>11443</v>
      </c>
      <c r="AH883" s="302"/>
      <c r="AI883" s="313" t="s">
        <v>11444</v>
      </c>
      <c r="AJ883" s="313" t="s">
        <v>11445</v>
      </c>
      <c r="AK883" s="313" t="s">
        <v>11446</v>
      </c>
      <c r="AL883" s="302"/>
      <c r="AM883" s="302"/>
      <c r="AN883" s="302"/>
      <c r="AO883" s="302"/>
      <c r="AP883" s="302"/>
      <c r="AQ883" s="302" t="str">
        <f>IFERROR(__xludf.DUMMYFUNCTION("IF(IFERROR(VLOOKUP(A883, IMPORTRANGE(""https://docs.google.com/spreadsheets/d/1eazy315Oas8TkAoTsdzUl6gNf3VsnwZeSo-bRfkZzOs"", ""工作表1!A:B""), 2, FALSE), """") &lt;&gt; """", ""有縮圖"", ""無縮圖"")"),"無縮圖")</f>
        <v>無縮圖</v>
      </c>
      <c r="AR883" s="302"/>
    </row>
    <row r="884" hidden="1">
      <c r="A884" s="301" t="s">
        <v>11447</v>
      </c>
      <c r="B884" s="302"/>
      <c r="C884" s="304"/>
      <c r="D884" s="304"/>
      <c r="E884" s="303" t="s">
        <v>4063</v>
      </c>
      <c r="F884" s="305" t="s">
        <v>144</v>
      </c>
      <c r="G884" s="304"/>
      <c r="H884" s="302"/>
      <c r="I884" s="302"/>
      <c r="J884" s="302"/>
      <c r="K884" s="309"/>
      <c r="L884" s="310" t="b">
        <v>1</v>
      </c>
      <c r="M884" s="316" t="b">
        <v>0</v>
      </c>
      <c r="N884" s="316" t="b">
        <v>0</v>
      </c>
      <c r="O884" s="316" t="b">
        <v>0</v>
      </c>
      <c r="P884" s="302"/>
      <c r="Q884" s="309" t="str">
        <f t="array" ref="Q884">IFERROR(INDEX('印量調查區'!G:G, MATCH(A884, '印量調查區'!A:A, 0)), "")</f>
        <v/>
      </c>
      <c r="R884" s="313" t="s">
        <v>11448</v>
      </c>
      <c r="S884" s="302"/>
      <c r="T884" s="302"/>
      <c r="U884" s="302"/>
      <c r="V884" s="313" t="s">
        <v>11449</v>
      </c>
      <c r="W884" s="302"/>
      <c r="X884" s="302"/>
      <c r="Y884" s="302"/>
      <c r="Z884" s="302"/>
      <c r="AA884" s="302"/>
      <c r="AB884" s="302"/>
      <c r="AC884" s="302"/>
      <c r="AD884" s="313" t="s">
        <v>11450</v>
      </c>
      <c r="AE884" s="302"/>
      <c r="AF884" s="302"/>
      <c r="AG884" s="302"/>
      <c r="AH884" s="302"/>
      <c r="AI884" s="302"/>
      <c r="AJ884" s="302"/>
      <c r="AK884" s="302"/>
      <c r="AL884" s="302"/>
      <c r="AM884" s="302"/>
      <c r="AN884" s="302"/>
      <c r="AO884" s="302"/>
      <c r="AP884" s="302"/>
      <c r="AQ884" s="302" t="str">
        <f>IFERROR(__xludf.DUMMYFUNCTION("IF(IFERROR(VLOOKUP(A884, IMPORTRANGE(""https://docs.google.com/spreadsheets/d/1eazy315Oas8TkAoTsdzUl6gNf3VsnwZeSo-bRfkZzOs"", ""工作表1!A:B""), 2, FALSE), """") &lt;&gt; """", ""有縮圖"", ""無縮圖"")"),"無縮圖")</f>
        <v>無縮圖</v>
      </c>
      <c r="AR884" s="302"/>
    </row>
    <row r="885" hidden="1">
      <c r="A885" s="301" t="s">
        <v>11451</v>
      </c>
      <c r="B885" s="301" t="s">
        <v>11452</v>
      </c>
      <c r="C885" s="304"/>
      <c r="D885" s="303" t="s">
        <v>2209</v>
      </c>
      <c r="E885" s="303" t="s">
        <v>11453</v>
      </c>
      <c r="F885" s="305" t="s">
        <v>144</v>
      </c>
      <c r="G885" s="304"/>
      <c r="H885" s="302"/>
      <c r="I885" s="305" t="s">
        <v>84</v>
      </c>
      <c r="J885" s="301" t="s">
        <v>11454</v>
      </c>
      <c r="K885" s="323" t="s">
        <v>11455</v>
      </c>
      <c r="L885" s="310" t="b">
        <v>1</v>
      </c>
      <c r="M885" s="311" t="b">
        <v>0</v>
      </c>
      <c r="N885" s="311" t="b">
        <v>0</v>
      </c>
      <c r="O885" s="311" t="b">
        <v>0</v>
      </c>
      <c r="P885" s="302"/>
      <c r="Q885" s="309" t="str">
        <f t="array" ref="Q885">IFERROR(INDEX('印量調查區'!G:G, MATCH(A885, '印量調查區'!A:A, 0)), "")</f>
        <v/>
      </c>
      <c r="R885" s="313" t="s">
        <v>11457</v>
      </c>
      <c r="S885" s="302"/>
      <c r="T885" s="302"/>
      <c r="U885" s="302"/>
      <c r="V885" s="302"/>
      <c r="W885" s="302"/>
      <c r="X885" s="302"/>
      <c r="Y885" s="302"/>
      <c r="Z885" s="302"/>
      <c r="AA885" s="302"/>
      <c r="AB885" s="302"/>
      <c r="AC885" s="302"/>
      <c r="AD885" s="302"/>
      <c r="AE885" s="302"/>
      <c r="AF885" s="302"/>
      <c r="AG885" s="302"/>
      <c r="AH885" s="302"/>
      <c r="AI885" s="302"/>
      <c r="AJ885" s="313" t="s">
        <v>11458</v>
      </c>
      <c r="AK885" s="302"/>
      <c r="AL885" s="302"/>
      <c r="AM885" s="314" t="s">
        <v>11459</v>
      </c>
      <c r="AN885" s="314" t="s">
        <v>11460</v>
      </c>
      <c r="AO885" s="302"/>
      <c r="AP885" s="302"/>
      <c r="AQ885" s="302" t="str">
        <f>IFERROR(__xludf.DUMMYFUNCTION("IF(IFERROR(VLOOKUP(A885, IMPORTRANGE(""https://docs.google.com/spreadsheets/d/1eazy315Oas8TkAoTsdzUl6gNf3VsnwZeSo-bRfkZzOs"", ""工作表1!A:B""), 2, FALSE), """") &lt;&gt; """", ""有縮圖"", ""無縮圖"")"),"無縮圖")</f>
        <v>無縮圖</v>
      </c>
      <c r="AR885" s="314" t="s">
        <v>11461</v>
      </c>
    </row>
    <row r="886" hidden="1">
      <c r="A886" s="301" t="s">
        <v>1176</v>
      </c>
      <c r="B886" s="302"/>
      <c r="C886" s="303" t="s">
        <v>2300</v>
      </c>
      <c r="D886" s="303" t="s">
        <v>2300</v>
      </c>
      <c r="E886" s="303" t="s">
        <v>2300</v>
      </c>
      <c r="F886" s="305" t="s">
        <v>144</v>
      </c>
      <c r="G886" s="304"/>
      <c r="H886" s="305" t="s">
        <v>34</v>
      </c>
      <c r="I886" s="305" t="s">
        <v>84</v>
      </c>
      <c r="J886" s="301" t="s">
        <v>11463</v>
      </c>
      <c r="K886" s="309"/>
      <c r="L886" s="310" t="b">
        <v>1</v>
      </c>
      <c r="M886" s="311" t="b">
        <v>1</v>
      </c>
      <c r="N886" s="316" t="b">
        <v>1</v>
      </c>
      <c r="O886" s="311" t="b">
        <v>1</v>
      </c>
      <c r="P886" s="302"/>
      <c r="Q886" s="309" t="str">
        <f t="array" ref="Q886">IFERROR(INDEX('印量調查區'!G:G, MATCH(A886, '印量調查區'!A:A, 0)), "")</f>
        <v/>
      </c>
      <c r="R886" s="313" t="s">
        <v>3372</v>
      </c>
      <c r="S886" s="302"/>
      <c r="T886" s="302"/>
      <c r="U886" s="302"/>
      <c r="V886" s="313" t="s">
        <v>3380</v>
      </c>
      <c r="W886" s="302"/>
      <c r="X886" s="313" t="s">
        <v>3385</v>
      </c>
      <c r="Y886" s="313" t="s">
        <v>3388</v>
      </c>
      <c r="Z886" s="302"/>
      <c r="AA886" s="302"/>
      <c r="AB886" s="302"/>
      <c r="AC886" s="313" t="s">
        <v>11465</v>
      </c>
      <c r="AD886" s="313" t="s">
        <v>3394</v>
      </c>
      <c r="AE886" s="302"/>
      <c r="AF886" s="302"/>
      <c r="AG886" s="302"/>
      <c r="AH886" s="302"/>
      <c r="AI886" s="313" t="s">
        <v>3400</v>
      </c>
      <c r="AJ886" s="313" t="s">
        <v>3404</v>
      </c>
      <c r="AK886" s="313" t="s">
        <v>11467</v>
      </c>
      <c r="AL886" s="302"/>
      <c r="AM886" s="302"/>
      <c r="AN886" s="314" t="s">
        <v>11468</v>
      </c>
      <c r="AO886" s="302"/>
      <c r="AP886" s="302"/>
      <c r="AQ886" s="302" t="str">
        <f>IFERROR(__xludf.DUMMYFUNCTION("IF(IFERROR(VLOOKUP(A886, IMPORTRANGE(""https://docs.google.com/spreadsheets/d/1eazy315Oas8TkAoTsdzUl6gNf3VsnwZeSo-bRfkZzOs"", ""工作表1!A:B""), 2, FALSE), """") &lt;&gt; """", ""有縮圖"", ""無縮圖"")"),"有縮圖")</f>
        <v>有縮圖</v>
      </c>
      <c r="AR886" s="302"/>
    </row>
    <row r="887" hidden="1">
      <c r="A887" s="301" t="s">
        <v>1185</v>
      </c>
      <c r="B887" s="301" t="s">
        <v>3546</v>
      </c>
      <c r="C887" s="303" t="s">
        <v>2382</v>
      </c>
      <c r="D887" s="303" t="s">
        <v>2399</v>
      </c>
      <c r="E887" s="304"/>
      <c r="F887" s="305" t="s">
        <v>144</v>
      </c>
      <c r="G887" s="304"/>
      <c r="H887" s="302"/>
      <c r="I887" s="302"/>
      <c r="J887" s="302"/>
      <c r="K887" s="309"/>
      <c r="L887" s="310" t="b">
        <v>1</v>
      </c>
      <c r="M887" s="316" t="b">
        <v>1</v>
      </c>
      <c r="N887" s="316" t="b">
        <v>1</v>
      </c>
      <c r="O887" s="316" t="b">
        <v>1</v>
      </c>
      <c r="P887" s="302"/>
      <c r="Q887" s="309" t="str">
        <f t="array" ref="Q887">IFERROR(INDEX('印量調查區'!G:G, MATCH(A887, '印量調查區'!A:A, 0)), "")</f>
        <v/>
      </c>
      <c r="R887" s="313" t="s">
        <v>3555</v>
      </c>
      <c r="S887" s="302"/>
      <c r="T887" s="302"/>
      <c r="U887" s="302"/>
      <c r="V887" s="313" t="s">
        <v>3557</v>
      </c>
      <c r="W887" s="302"/>
      <c r="X887" s="302"/>
      <c r="Y887" s="313" t="s">
        <v>3560</v>
      </c>
      <c r="Z887" s="313" t="s">
        <v>3562</v>
      </c>
      <c r="AA887" s="302"/>
      <c r="AB887" s="302"/>
      <c r="AC887" s="302"/>
      <c r="AD887" s="302"/>
      <c r="AE887" s="302"/>
      <c r="AF887" s="302"/>
      <c r="AG887" s="302"/>
      <c r="AH887" s="302"/>
      <c r="AI887" s="302"/>
      <c r="AJ887" s="302"/>
      <c r="AK887" s="302"/>
      <c r="AL887" s="302"/>
      <c r="AM887" s="302"/>
      <c r="AN887" s="302"/>
      <c r="AO887" s="302"/>
      <c r="AP887" s="302"/>
      <c r="AQ887" s="302" t="str">
        <f>IFERROR(__xludf.DUMMYFUNCTION("IF(IFERROR(VLOOKUP(A887, IMPORTRANGE(""https://docs.google.com/spreadsheets/d/1eazy315Oas8TkAoTsdzUl6gNf3VsnwZeSo-bRfkZzOs"", ""工作表1!A:B""), 2, FALSE), """") &lt;&gt; """", ""有縮圖"", ""無縮圖"")"),"無縮圖")</f>
        <v>無縮圖</v>
      </c>
      <c r="AR887" s="302"/>
    </row>
    <row r="888" hidden="1">
      <c r="A888" s="301" t="s">
        <v>1189</v>
      </c>
      <c r="B888" s="302"/>
      <c r="C888" s="304"/>
      <c r="D888" s="303" t="s">
        <v>2891</v>
      </c>
      <c r="E888" s="304"/>
      <c r="F888" s="305" t="s">
        <v>144</v>
      </c>
      <c r="G888" s="304"/>
      <c r="H888" s="302"/>
      <c r="I888" s="302"/>
      <c r="J888" s="302"/>
      <c r="K888" s="309"/>
      <c r="L888" s="310" t="b">
        <v>1</v>
      </c>
      <c r="M888" s="316" t="b">
        <v>0</v>
      </c>
      <c r="N888" s="316" t="b">
        <v>0</v>
      </c>
      <c r="O888" s="316" t="b">
        <v>0</v>
      </c>
      <c r="P888" s="302"/>
      <c r="Q888" s="309" t="str">
        <f t="array" ref="Q888">IFERROR(INDEX('印量調查區'!G:G, MATCH(A888, '印量調查區'!A:A, 0)), "")</f>
        <v/>
      </c>
      <c r="R888" s="313" t="s">
        <v>3628</v>
      </c>
      <c r="S888" s="302"/>
      <c r="T888" s="302"/>
      <c r="U888" s="302"/>
      <c r="V888" s="313" t="s">
        <v>3629</v>
      </c>
      <c r="W888" s="302"/>
      <c r="X888" s="313" t="s">
        <v>3630</v>
      </c>
      <c r="Y888" s="313" t="s">
        <v>3633</v>
      </c>
      <c r="Z888" s="302"/>
      <c r="AA888" s="302"/>
      <c r="AB888" s="302"/>
      <c r="AC888" s="302"/>
      <c r="AD888" s="313" t="s">
        <v>124</v>
      </c>
      <c r="AE888" s="313" t="s">
        <v>126</v>
      </c>
      <c r="AF888" s="302"/>
      <c r="AG888" s="302"/>
      <c r="AH888" s="302"/>
      <c r="AI888" s="302"/>
      <c r="AJ888" s="302"/>
      <c r="AK888" s="302"/>
      <c r="AL888" s="302"/>
      <c r="AM888" s="302"/>
      <c r="AN888" s="302"/>
      <c r="AO888" s="302"/>
      <c r="AP888" s="302"/>
      <c r="AQ888" s="302" t="str">
        <f>IFERROR(__xludf.DUMMYFUNCTION("IF(IFERROR(VLOOKUP(A888, IMPORTRANGE(""https://docs.google.com/spreadsheets/d/1eazy315Oas8TkAoTsdzUl6gNf3VsnwZeSo-bRfkZzOs"", ""工作表1!A:B""), 2, FALSE), """") &lt;&gt; """", ""有縮圖"", ""無縮圖"")"),"無縮圖")</f>
        <v>無縮圖</v>
      </c>
      <c r="AR888" s="302"/>
    </row>
    <row r="889" hidden="1">
      <c r="A889" s="301" t="s">
        <v>11475</v>
      </c>
      <c r="B889" s="302"/>
      <c r="C889" s="304"/>
      <c r="D889" s="303" t="s">
        <v>2486</v>
      </c>
      <c r="E889" s="303" t="s">
        <v>2486</v>
      </c>
      <c r="F889" s="305" t="s">
        <v>144</v>
      </c>
      <c r="G889" s="304"/>
      <c r="H889" s="305" t="s">
        <v>34</v>
      </c>
      <c r="I889" s="305" t="s">
        <v>84</v>
      </c>
      <c r="J889" s="301" t="s">
        <v>11476</v>
      </c>
      <c r="K889" s="309"/>
      <c r="L889" s="310" t="b">
        <v>1</v>
      </c>
      <c r="M889" s="311" t="b">
        <v>0</v>
      </c>
      <c r="N889" s="311" t="b">
        <v>1</v>
      </c>
      <c r="O889" s="311" t="b">
        <v>0</v>
      </c>
      <c r="P889" s="302"/>
      <c r="Q889" s="309" t="str">
        <f t="array" ref="Q889">IFERROR(INDEX('印量調查區'!G:G, MATCH(A889, '印量調查區'!A:A, 0)), "")</f>
        <v/>
      </c>
      <c r="R889" s="302"/>
      <c r="S889" s="302"/>
      <c r="T889" s="302"/>
      <c r="U889" s="302"/>
      <c r="V889" s="314" t="s">
        <v>11478</v>
      </c>
      <c r="W889" s="302"/>
      <c r="X889" s="302"/>
      <c r="Y889" s="302"/>
      <c r="Z889" s="302"/>
      <c r="AA889" s="302"/>
      <c r="AB889" s="302"/>
      <c r="AC889" s="302"/>
      <c r="AD889" s="302"/>
      <c r="AE889" s="302"/>
      <c r="AF889" s="302"/>
      <c r="AG889" s="302"/>
      <c r="AH889" s="302"/>
      <c r="AI889" s="302"/>
      <c r="AJ889" s="302"/>
      <c r="AK889" s="302"/>
      <c r="AL889" s="302"/>
      <c r="AM889" s="314" t="s">
        <v>11479</v>
      </c>
      <c r="AN889" s="314" t="s">
        <v>11480</v>
      </c>
      <c r="AO889" s="302"/>
      <c r="AP889" s="302"/>
      <c r="AQ889" s="302" t="str">
        <f>IFERROR(__xludf.DUMMYFUNCTION("IF(IFERROR(VLOOKUP(A889, IMPORTRANGE(""https://docs.google.com/spreadsheets/d/1eazy315Oas8TkAoTsdzUl6gNf3VsnwZeSo-bRfkZzOs"", ""工作表1!A:B""), 2, FALSE), """") &lt;&gt; """", ""有縮圖"", ""無縮圖"")"),"無縮圖")</f>
        <v>無縮圖</v>
      </c>
      <c r="AR889" s="302"/>
    </row>
    <row r="890" hidden="1">
      <c r="A890" s="301" t="s">
        <v>11481</v>
      </c>
      <c r="B890" s="302"/>
      <c r="C890" s="303" t="s">
        <v>2273</v>
      </c>
      <c r="D890" s="304"/>
      <c r="E890" s="304"/>
      <c r="F890" s="305" t="s">
        <v>144</v>
      </c>
      <c r="G890" s="304"/>
      <c r="H890" s="302"/>
      <c r="I890" s="305" t="s">
        <v>84</v>
      </c>
      <c r="J890" s="301" t="s">
        <v>11482</v>
      </c>
      <c r="K890" s="309"/>
      <c r="L890" s="310" t="b">
        <v>1</v>
      </c>
      <c r="M890" s="311" t="b">
        <v>1</v>
      </c>
      <c r="N890" s="311" t="b">
        <v>0</v>
      </c>
      <c r="O890" s="311" t="b">
        <v>1</v>
      </c>
      <c r="P890" s="302"/>
      <c r="Q890" s="309" t="str">
        <f t="array" ref="Q890">IFERROR(INDEX('印量調查區'!G:G, MATCH(A890, '印量調查區'!A:A, 0)), "")</f>
        <v/>
      </c>
      <c r="R890" s="313" t="s">
        <v>11483</v>
      </c>
      <c r="S890" s="302"/>
      <c r="T890" s="302"/>
      <c r="U890" s="302"/>
      <c r="V890" s="313" t="s">
        <v>11484</v>
      </c>
      <c r="W890" s="302"/>
      <c r="X890" s="302"/>
      <c r="Y890" s="302"/>
      <c r="Z890" s="302"/>
      <c r="AA890" s="302"/>
      <c r="AB890" s="302"/>
      <c r="AC890" s="302"/>
      <c r="AD890" s="313" t="s">
        <v>11485</v>
      </c>
      <c r="AE890" s="302"/>
      <c r="AF890" s="302"/>
      <c r="AG890" s="302"/>
      <c r="AH890" s="302"/>
      <c r="AI890" s="302"/>
      <c r="AJ890" s="302"/>
      <c r="AK890" s="313" t="s">
        <v>11486</v>
      </c>
      <c r="AL890" s="302"/>
      <c r="AM890" s="314" t="s">
        <v>11487</v>
      </c>
      <c r="AN890" s="314" t="s">
        <v>11488</v>
      </c>
      <c r="AO890" s="302"/>
      <c r="AP890" s="302"/>
      <c r="AQ890" s="302" t="str">
        <f>IFERROR(__xludf.DUMMYFUNCTION("IF(IFERROR(VLOOKUP(A890, IMPORTRANGE(""https://docs.google.com/spreadsheets/d/1eazy315Oas8TkAoTsdzUl6gNf3VsnwZeSo-bRfkZzOs"", ""工作表1!A:B""), 2, FALSE), """") &lt;&gt; """", ""有縮圖"", ""無縮圖"")"),"有縮圖")</f>
        <v>有縮圖</v>
      </c>
      <c r="AR890" s="302"/>
    </row>
    <row r="891" hidden="1">
      <c r="A891" s="301" t="s">
        <v>11490</v>
      </c>
      <c r="B891" s="302"/>
      <c r="C891" s="303" t="s">
        <v>3188</v>
      </c>
      <c r="D891" s="303" t="s">
        <v>3188</v>
      </c>
      <c r="E891" s="304"/>
      <c r="F891" s="305" t="s">
        <v>144</v>
      </c>
      <c r="G891" s="304"/>
      <c r="H891" s="302"/>
      <c r="I891" s="302"/>
      <c r="J891" s="302"/>
      <c r="K891" s="309"/>
      <c r="L891" s="310" t="b">
        <v>1</v>
      </c>
      <c r="M891" s="316" t="b">
        <v>1</v>
      </c>
      <c r="N891" s="316" t="b">
        <v>1</v>
      </c>
      <c r="O891" s="316" t="b">
        <v>0</v>
      </c>
      <c r="P891" s="302"/>
      <c r="Q891" s="309" t="str">
        <f t="array" ref="Q891">IFERROR(INDEX('印量調查區'!G:G, MATCH(A891, '印量調查區'!A:A, 0)), "")</f>
        <v/>
      </c>
      <c r="R891" s="302"/>
      <c r="S891" s="302"/>
      <c r="T891" s="302"/>
      <c r="U891" s="302"/>
      <c r="V891" s="314" t="s">
        <v>11492</v>
      </c>
      <c r="W891" s="302"/>
      <c r="X891" s="302"/>
      <c r="Y891" s="314" t="s">
        <v>11493</v>
      </c>
      <c r="Z891" s="302"/>
      <c r="AA891" s="302"/>
      <c r="AB891" s="302"/>
      <c r="AC891" s="302"/>
      <c r="AD891" s="302"/>
      <c r="AE891" s="302"/>
      <c r="AF891" s="302"/>
      <c r="AG891" s="302"/>
      <c r="AH891" s="302"/>
      <c r="AI891" s="314" t="s">
        <v>11494</v>
      </c>
      <c r="AJ891" s="302"/>
      <c r="AK891" s="302"/>
      <c r="AL891" s="302"/>
      <c r="AM891" s="302"/>
      <c r="AN891" s="302"/>
      <c r="AO891" s="302"/>
      <c r="AP891" s="302"/>
      <c r="AQ891" s="302" t="str">
        <f>IFERROR(__xludf.DUMMYFUNCTION("IF(IFERROR(VLOOKUP(A891, IMPORTRANGE(""https://docs.google.com/spreadsheets/d/1eazy315Oas8TkAoTsdzUl6gNf3VsnwZeSo-bRfkZzOs"", ""工作表1!A:B""), 2, FALSE), """") &lt;&gt; """", ""有縮圖"", ""無縮圖"")"),"無縮圖")</f>
        <v>無縮圖</v>
      </c>
      <c r="AR891" s="302"/>
    </row>
    <row r="892" hidden="1">
      <c r="A892" s="301" t="s">
        <v>11497</v>
      </c>
      <c r="B892" s="301" t="s">
        <v>11498</v>
      </c>
      <c r="C892" s="303" t="s">
        <v>3005</v>
      </c>
      <c r="D892" s="304"/>
      <c r="E892" s="304"/>
      <c r="F892" s="305" t="s">
        <v>144</v>
      </c>
      <c r="G892" s="304"/>
      <c r="H892" s="302"/>
      <c r="I892" s="302"/>
      <c r="J892" s="302"/>
      <c r="K892" s="309"/>
      <c r="L892" s="310" t="b">
        <v>1</v>
      </c>
      <c r="M892" s="316" t="b">
        <v>0</v>
      </c>
      <c r="N892" s="311" t="b">
        <v>0</v>
      </c>
      <c r="O892" s="316" t="b">
        <v>0</v>
      </c>
      <c r="P892" s="302"/>
      <c r="Q892" s="309" t="str">
        <f t="array" ref="Q892">IFERROR(INDEX('印量調查區'!G:G, MATCH(A892, '印量調查區'!A:A, 0)), "")</f>
        <v/>
      </c>
      <c r="R892" s="302"/>
      <c r="S892" s="302"/>
      <c r="T892" s="302"/>
      <c r="U892" s="302"/>
      <c r="V892" s="313" t="s">
        <v>11499</v>
      </c>
      <c r="W892" s="302"/>
      <c r="X892" s="313" t="s">
        <v>11500</v>
      </c>
      <c r="Y892" s="302"/>
      <c r="Z892" s="302"/>
      <c r="AA892" s="302"/>
      <c r="AB892" s="302"/>
      <c r="AC892" s="302"/>
      <c r="AD892" s="302"/>
      <c r="AE892" s="302"/>
      <c r="AF892" s="302"/>
      <c r="AG892" s="302"/>
      <c r="AH892" s="302"/>
      <c r="AI892" s="302"/>
      <c r="AJ892" s="302"/>
      <c r="AK892" s="302"/>
      <c r="AL892" s="302"/>
      <c r="AM892" s="314" t="s">
        <v>11501</v>
      </c>
      <c r="AN892" s="302"/>
      <c r="AO892" s="302"/>
      <c r="AP892" s="302"/>
      <c r="AQ892" s="302" t="str">
        <f>IFERROR(__xludf.DUMMYFUNCTION("IF(IFERROR(VLOOKUP(A892, IMPORTRANGE(""https://docs.google.com/spreadsheets/d/1eazy315Oas8TkAoTsdzUl6gNf3VsnwZeSo-bRfkZzOs"", ""工作表1!A:B""), 2, FALSE), """") &lt;&gt; """", ""有縮圖"", ""無縮圖"")"),"無縮圖")</f>
        <v>無縮圖</v>
      </c>
      <c r="AR892" s="302"/>
    </row>
    <row r="893" hidden="1">
      <c r="A893" s="301" t="s">
        <v>11503</v>
      </c>
      <c r="B893" s="301" t="s">
        <v>11504</v>
      </c>
      <c r="C893" s="303" t="s">
        <v>2272</v>
      </c>
      <c r="D893" s="303" t="s">
        <v>11505</v>
      </c>
      <c r="E893" s="304"/>
      <c r="F893" s="304" t="s">
        <v>144</v>
      </c>
      <c r="G893" s="304"/>
      <c r="H893" s="305" t="s">
        <v>34</v>
      </c>
      <c r="I893" s="305" t="s">
        <v>84</v>
      </c>
      <c r="J893" s="302"/>
      <c r="K893" s="309"/>
      <c r="L893" s="310" t="b">
        <v>1</v>
      </c>
      <c r="M893" s="311" t="b">
        <v>1</v>
      </c>
      <c r="N893" s="316" t="b">
        <v>1</v>
      </c>
      <c r="O893" s="311" t="b">
        <v>1</v>
      </c>
      <c r="P893" s="313" t="s">
        <v>410</v>
      </c>
      <c r="Q893" s="309" t="str">
        <f t="array" ref="Q893">IFERROR(INDEX('印量調查區'!G:G, MATCH(A893, '印量調查區'!A:A, 0)), "")</f>
        <v/>
      </c>
      <c r="R893" s="314" t="s">
        <v>11507</v>
      </c>
      <c r="S893" s="302"/>
      <c r="T893" s="302"/>
      <c r="U893" s="302"/>
      <c r="V893" s="302"/>
      <c r="W893" s="302"/>
      <c r="X893" s="302"/>
      <c r="Y893" s="314" t="s">
        <v>11509</v>
      </c>
      <c r="Z893" s="302"/>
      <c r="AA893" s="302"/>
      <c r="AB893" s="302"/>
      <c r="AC893" s="302"/>
      <c r="AD893" s="314" t="s">
        <v>11510</v>
      </c>
      <c r="AE893" s="302"/>
      <c r="AF893" s="302"/>
      <c r="AG893" s="314" t="s">
        <v>11513</v>
      </c>
      <c r="AH893" s="302"/>
      <c r="AI893" s="314" t="s">
        <v>11514</v>
      </c>
      <c r="AJ893" s="302"/>
      <c r="AK893" s="314" t="s">
        <v>11515</v>
      </c>
      <c r="AL893" s="314" t="s">
        <v>11516</v>
      </c>
      <c r="AM893" s="302"/>
      <c r="AN893" s="314" t="s">
        <v>11518</v>
      </c>
      <c r="AO893" s="302"/>
      <c r="AP893" s="302"/>
      <c r="AQ893" s="302" t="str">
        <f>IFERROR(__xludf.DUMMYFUNCTION("IF(IFERROR(VLOOKUP(A893, IMPORTRANGE(""https://docs.google.com/spreadsheets/d/1eazy315Oas8TkAoTsdzUl6gNf3VsnwZeSo-bRfkZzOs"", ""工作表1!A:B""), 2, FALSE), """") &lt;&gt; """", ""有縮圖"", ""無縮圖"")"),"無縮圖")</f>
        <v>無縮圖</v>
      </c>
      <c r="AR893" s="302"/>
    </row>
    <row r="894">
      <c r="A894" s="301" t="s">
        <v>11520</v>
      </c>
      <c r="B894" s="301" t="s">
        <v>6112</v>
      </c>
      <c r="C894" s="303" t="s">
        <v>3021</v>
      </c>
      <c r="D894" s="303" t="s">
        <v>2141</v>
      </c>
      <c r="E894" s="303" t="s">
        <v>11521</v>
      </c>
      <c r="F894" s="305" t="s">
        <v>144</v>
      </c>
      <c r="G894" s="304"/>
      <c r="H894" s="305" t="s">
        <v>35</v>
      </c>
      <c r="I894" s="305" t="s">
        <v>84</v>
      </c>
      <c r="J894" s="301" t="s">
        <v>83</v>
      </c>
      <c r="K894" s="309"/>
      <c r="L894" s="310" t="b">
        <v>1</v>
      </c>
      <c r="M894" s="311" t="b">
        <v>1</v>
      </c>
      <c r="N894" s="311" t="b">
        <v>0</v>
      </c>
      <c r="O894" s="316" t="b">
        <v>0</v>
      </c>
      <c r="P894" s="302"/>
      <c r="Q894" s="309" t="str">
        <f t="array" ref="Q894">IFERROR(INDEX('印量調查區'!G:G, MATCH(A894, '印量調查區'!A:A, 0)), "")</f>
        <v/>
      </c>
      <c r="R894" s="313" t="s">
        <v>11524</v>
      </c>
      <c r="S894" s="313" t="s">
        <v>11525</v>
      </c>
      <c r="T894" s="302"/>
      <c r="U894" s="302"/>
      <c r="V894" s="313" t="s">
        <v>6127</v>
      </c>
      <c r="W894" s="302"/>
      <c r="X894" s="313" t="s">
        <v>6129</v>
      </c>
      <c r="Y894" s="313" t="s">
        <v>11527</v>
      </c>
      <c r="Z894" s="302"/>
      <c r="AA894" s="302"/>
      <c r="AB894" s="302"/>
      <c r="AC894" s="302"/>
      <c r="AD894" s="313" t="s">
        <v>11528</v>
      </c>
      <c r="AE894" s="302"/>
      <c r="AF894" s="302"/>
      <c r="AG894" s="302"/>
      <c r="AH894" s="302"/>
      <c r="AI894" s="313" t="s">
        <v>11529</v>
      </c>
      <c r="AJ894" s="302"/>
      <c r="AK894" s="313" t="s">
        <v>11531</v>
      </c>
      <c r="AL894" s="302"/>
      <c r="AM894" s="314" t="s">
        <v>11532</v>
      </c>
      <c r="AN894" s="302"/>
      <c r="AO894" s="302"/>
      <c r="AP894" s="302"/>
      <c r="AQ894" s="302" t="str">
        <f>IFERROR(__xludf.DUMMYFUNCTION("IF(IFERROR(VLOOKUP(A894, IMPORTRANGE(""https://docs.google.com/spreadsheets/d/1eazy315Oas8TkAoTsdzUl6gNf3VsnwZeSo-bRfkZzOs"", ""工作表1!A:B""), 2, FALSE), """") &lt;&gt; """", ""有縮圖"", ""無縮圖"")"),"無縮圖")</f>
        <v>無縮圖</v>
      </c>
      <c r="AR894" s="302"/>
    </row>
    <row r="895" hidden="1">
      <c r="A895" s="301" t="s">
        <v>11533</v>
      </c>
      <c r="B895" s="301" t="s">
        <v>11534</v>
      </c>
      <c r="C895" s="304"/>
      <c r="D895" s="303" t="s">
        <v>2500</v>
      </c>
      <c r="E895" s="303" t="s">
        <v>2500</v>
      </c>
      <c r="F895" s="305" t="s">
        <v>144</v>
      </c>
      <c r="G895" s="304"/>
      <c r="H895" s="302"/>
      <c r="I895" s="302"/>
      <c r="J895" s="302"/>
      <c r="K895" s="309"/>
      <c r="L895" s="310" t="b">
        <v>1</v>
      </c>
      <c r="M895" s="316" t="b">
        <v>0</v>
      </c>
      <c r="N895" s="316" t="b">
        <v>0</v>
      </c>
      <c r="O895" s="316" t="b">
        <v>0</v>
      </c>
      <c r="P895" s="313" t="s">
        <v>410</v>
      </c>
      <c r="Q895" s="309" t="str">
        <f t="array" ref="Q895">IFERROR(INDEX('印量調查區'!G:G, MATCH(A895, '印量調查區'!A:A, 0)), "")</f>
        <v/>
      </c>
      <c r="R895" s="302"/>
      <c r="S895" s="302"/>
      <c r="T895" s="302"/>
      <c r="U895" s="302"/>
      <c r="V895" s="302"/>
      <c r="W895" s="302"/>
      <c r="X895" s="304" t="s">
        <v>4183</v>
      </c>
      <c r="Y895" s="302"/>
      <c r="Z895" s="302"/>
      <c r="AA895" s="302"/>
      <c r="AB895" s="302"/>
      <c r="AC895" s="302"/>
      <c r="AD895" s="302"/>
      <c r="AE895" s="302"/>
      <c r="AF895" s="302"/>
      <c r="AG895" s="302"/>
      <c r="AH895" s="302"/>
      <c r="AI895" s="302"/>
      <c r="AJ895" s="314" t="s">
        <v>4188</v>
      </c>
      <c r="AK895" s="302"/>
      <c r="AL895" s="302"/>
      <c r="AM895" s="302"/>
      <c r="AN895" s="302"/>
      <c r="AO895" s="302"/>
      <c r="AP895" s="302"/>
      <c r="AQ895" s="302" t="str">
        <f>IFERROR(__xludf.DUMMYFUNCTION("IF(IFERROR(VLOOKUP(A895, IMPORTRANGE(""https://docs.google.com/spreadsheets/d/1eazy315Oas8TkAoTsdzUl6gNf3VsnwZeSo-bRfkZzOs"", ""工作表1!A:B""), 2, FALSE), """") &lt;&gt; """", ""有縮圖"", ""無縮圖"")"),"無縮圖")</f>
        <v>無縮圖</v>
      </c>
      <c r="AR895" s="302"/>
    </row>
    <row r="896">
      <c r="A896" s="301" t="s">
        <v>11535</v>
      </c>
      <c r="B896" s="301" t="s">
        <v>11536</v>
      </c>
      <c r="C896" s="303" t="s">
        <v>1694</v>
      </c>
      <c r="D896" s="303" t="s">
        <v>11537</v>
      </c>
      <c r="E896" s="304"/>
      <c r="F896" s="305" t="s">
        <v>144</v>
      </c>
      <c r="G896" s="304"/>
      <c r="H896" s="305" t="s">
        <v>35</v>
      </c>
      <c r="I896" s="305" t="s">
        <v>84</v>
      </c>
      <c r="J896" s="301" t="s">
        <v>83</v>
      </c>
      <c r="K896" s="323" t="s">
        <v>5450</v>
      </c>
      <c r="L896" s="310" t="b">
        <v>1</v>
      </c>
      <c r="M896" s="311" t="b">
        <v>0</v>
      </c>
      <c r="N896" s="311" t="b">
        <v>0</v>
      </c>
      <c r="O896" s="311" t="b">
        <v>0</v>
      </c>
      <c r="P896" s="302"/>
      <c r="Q896" s="309" t="str">
        <f t="array" ref="Q896">IFERROR(INDEX('印量調查區'!G:G, MATCH(A896, '印量調查區'!A:A, 0)), "")</f>
        <v/>
      </c>
      <c r="R896" s="302"/>
      <c r="S896" s="314" t="s">
        <v>11538</v>
      </c>
      <c r="T896" s="302"/>
      <c r="U896" s="302"/>
      <c r="V896" s="313" t="s">
        <v>11539</v>
      </c>
      <c r="W896" s="302"/>
      <c r="X896" s="313" t="s">
        <v>11540</v>
      </c>
      <c r="Y896" s="314" t="s">
        <v>11541</v>
      </c>
      <c r="Z896" s="302"/>
      <c r="AA896" s="302"/>
      <c r="AB896" s="302"/>
      <c r="AC896" s="302"/>
      <c r="AD896" s="302"/>
      <c r="AE896" s="302"/>
      <c r="AF896" s="302"/>
      <c r="AG896" s="302"/>
      <c r="AH896" s="313" t="s">
        <v>11542</v>
      </c>
      <c r="AI896" s="302"/>
      <c r="AJ896" s="302"/>
      <c r="AK896" s="313" t="s">
        <v>11543</v>
      </c>
      <c r="AL896" s="302"/>
      <c r="AM896" s="314" t="s">
        <v>11544</v>
      </c>
      <c r="AN896" s="314" t="s">
        <v>11545</v>
      </c>
      <c r="AO896" s="302"/>
      <c r="AP896" s="302"/>
      <c r="AQ896" s="302" t="str">
        <f>IFERROR(__xludf.DUMMYFUNCTION("IF(IFERROR(VLOOKUP(A896, IMPORTRANGE(""https://docs.google.com/spreadsheets/d/1eazy315Oas8TkAoTsdzUl6gNf3VsnwZeSo-bRfkZzOs"", ""工作表1!A:B""), 2, FALSE), """") &lt;&gt; """", ""有縮圖"", ""無縮圖"")"),"有縮圖")</f>
        <v>有縮圖</v>
      </c>
      <c r="AR896" s="314" t="s">
        <v>11546</v>
      </c>
    </row>
    <row r="897" hidden="1">
      <c r="A897" s="301" t="s">
        <v>11547</v>
      </c>
      <c r="B897" s="301" t="s">
        <v>11548</v>
      </c>
      <c r="C897" s="304"/>
      <c r="D897" s="303" t="s">
        <v>2251</v>
      </c>
      <c r="E897" s="303" t="s">
        <v>3593</v>
      </c>
      <c r="F897" s="305" t="s">
        <v>144</v>
      </c>
      <c r="G897" s="304"/>
      <c r="H897" s="302"/>
      <c r="I897" s="305" t="s">
        <v>84</v>
      </c>
      <c r="J897" s="301" t="s">
        <v>11549</v>
      </c>
      <c r="K897" s="309"/>
      <c r="L897" s="310" t="b">
        <v>1</v>
      </c>
      <c r="M897" s="311" t="b">
        <v>0</v>
      </c>
      <c r="N897" s="316" t="b">
        <v>0</v>
      </c>
      <c r="O897" s="316" t="b">
        <v>0</v>
      </c>
      <c r="P897" s="302"/>
      <c r="Q897" s="309" t="str">
        <f t="array" ref="Q897">IFERROR(INDEX('印量調查區'!G:G, MATCH(A897, '印量調查區'!A:A, 0)), "")</f>
        <v/>
      </c>
      <c r="R897" s="313" t="s">
        <v>11550</v>
      </c>
      <c r="S897" s="302"/>
      <c r="T897" s="302"/>
      <c r="U897" s="302"/>
      <c r="V897" s="313" t="s">
        <v>11551</v>
      </c>
      <c r="W897" s="302"/>
      <c r="X897" s="313" t="s">
        <v>11552</v>
      </c>
      <c r="Y897" s="302"/>
      <c r="Z897" s="302"/>
      <c r="AA897" s="302"/>
      <c r="AB897" s="302"/>
      <c r="AC897" s="313" t="s">
        <v>11555</v>
      </c>
      <c r="AD897" s="313" t="s">
        <v>11556</v>
      </c>
      <c r="AE897" s="302"/>
      <c r="AF897" s="302"/>
      <c r="AG897" s="302"/>
      <c r="AH897" s="302"/>
      <c r="AI897" s="302"/>
      <c r="AJ897" s="302"/>
      <c r="AK897" s="313" t="s">
        <v>11557</v>
      </c>
      <c r="AL897" s="302"/>
      <c r="AM897" s="302"/>
      <c r="AN897" s="302"/>
      <c r="AO897" s="302"/>
      <c r="AP897" s="302"/>
      <c r="AQ897" s="302" t="str">
        <f>IFERROR(__xludf.DUMMYFUNCTION("IF(IFERROR(VLOOKUP(A897, IMPORTRANGE(""https://docs.google.com/spreadsheets/d/1eazy315Oas8TkAoTsdzUl6gNf3VsnwZeSo-bRfkZzOs"", ""工作表1!A:B""), 2, FALSE), """") &lt;&gt; """", ""有縮圖"", ""無縮圖"")"),"有縮圖")</f>
        <v>有縮圖</v>
      </c>
      <c r="AR897" s="302"/>
    </row>
    <row r="898" hidden="1">
      <c r="A898" s="301" t="s">
        <v>11558</v>
      </c>
      <c r="B898" s="302"/>
      <c r="C898" s="304"/>
      <c r="D898" s="303" t="s">
        <v>760</v>
      </c>
      <c r="E898" s="303" t="s">
        <v>760</v>
      </c>
      <c r="F898" s="305" t="s">
        <v>144</v>
      </c>
      <c r="G898" s="304"/>
      <c r="H898" s="302"/>
      <c r="I898" s="302"/>
      <c r="J898" s="302"/>
      <c r="K898" s="309"/>
      <c r="L898" s="310" t="b">
        <v>1</v>
      </c>
      <c r="M898" s="316" t="b">
        <v>1</v>
      </c>
      <c r="N898" s="316" t="b">
        <v>1</v>
      </c>
      <c r="O898" s="316" t="b">
        <v>1</v>
      </c>
      <c r="P898" s="302"/>
      <c r="Q898" s="309" t="str">
        <f t="array" ref="Q898">IFERROR(INDEX('印量調查區'!G:G, MATCH(A898, '印量調查區'!A:A, 0)), "")</f>
        <v/>
      </c>
      <c r="R898" s="302"/>
      <c r="S898" s="302"/>
      <c r="T898" s="302"/>
      <c r="U898" s="302"/>
      <c r="V898" s="313" t="s">
        <v>11559</v>
      </c>
      <c r="W898" s="302"/>
      <c r="X898" s="302"/>
      <c r="Y898" s="302"/>
      <c r="Z898" s="302"/>
      <c r="AA898" s="302"/>
      <c r="AB898" s="302"/>
      <c r="AC898" s="302"/>
      <c r="AD898" s="302"/>
      <c r="AE898" s="302"/>
      <c r="AF898" s="302"/>
      <c r="AG898" s="302"/>
      <c r="AH898" s="302"/>
      <c r="AI898" s="302"/>
      <c r="AJ898" s="302"/>
      <c r="AK898" s="302"/>
      <c r="AL898" s="302"/>
      <c r="AM898" s="302"/>
      <c r="AN898" s="302"/>
      <c r="AO898" s="302"/>
      <c r="AP898" s="302"/>
      <c r="AQ898" s="302" t="str">
        <f>IFERROR(__xludf.DUMMYFUNCTION("IF(IFERROR(VLOOKUP(A898, IMPORTRANGE(""https://docs.google.com/spreadsheets/d/1eazy315Oas8TkAoTsdzUl6gNf3VsnwZeSo-bRfkZzOs"", ""工作表1!A:B""), 2, FALSE), """") &lt;&gt; """", ""有縮圖"", ""無縮圖"")"),"無縮圖")</f>
        <v>無縮圖</v>
      </c>
      <c r="AR898" s="302"/>
    </row>
    <row r="899" hidden="1">
      <c r="A899" s="301" t="s">
        <v>1266</v>
      </c>
      <c r="B899" s="301" t="s">
        <v>4625</v>
      </c>
      <c r="C899" s="304"/>
      <c r="D899" s="303" t="s">
        <v>3402</v>
      </c>
      <c r="E899" s="303" t="s">
        <v>3402</v>
      </c>
      <c r="F899" s="305" t="s">
        <v>144</v>
      </c>
      <c r="G899" s="304"/>
      <c r="H899" s="302"/>
      <c r="I899" s="302"/>
      <c r="J899" s="302"/>
      <c r="K899" s="309"/>
      <c r="L899" s="310" t="b">
        <v>1</v>
      </c>
      <c r="M899" s="316" t="b">
        <v>0</v>
      </c>
      <c r="N899" s="316" t="b">
        <v>0</v>
      </c>
      <c r="O899" s="316" t="b">
        <v>0</v>
      </c>
      <c r="P899" s="302"/>
      <c r="Q899" s="309" t="str">
        <f t="array" ref="Q899">IFERROR(INDEX('印量調查區'!G:G, MATCH(A899, '印量調查區'!A:A, 0)), "")</f>
        <v/>
      </c>
      <c r="R899" s="313" t="s">
        <v>4628</v>
      </c>
      <c r="S899" s="313" t="s">
        <v>4631</v>
      </c>
      <c r="T899" s="313" t="s">
        <v>4633</v>
      </c>
      <c r="U899" s="302"/>
      <c r="V899" s="313" t="s">
        <v>4634</v>
      </c>
      <c r="W899" s="302"/>
      <c r="X899" s="302"/>
      <c r="Y899" s="302"/>
      <c r="Z899" s="302"/>
      <c r="AA899" s="302"/>
      <c r="AB899" s="302"/>
      <c r="AC899" s="302"/>
      <c r="AD899" s="302"/>
      <c r="AE899" s="302"/>
      <c r="AF899" s="302"/>
      <c r="AG899" s="302"/>
      <c r="AH899" s="302"/>
      <c r="AI899" s="302"/>
      <c r="AJ899" s="302"/>
      <c r="AK899" s="302"/>
      <c r="AL899" s="302"/>
      <c r="AM899" s="302"/>
      <c r="AN899" s="302"/>
      <c r="AO899" s="302"/>
      <c r="AP899" s="302"/>
      <c r="AQ899" s="302" t="str">
        <f>IFERROR(__xludf.DUMMYFUNCTION("IF(IFERROR(VLOOKUP(A899, IMPORTRANGE(""https://docs.google.com/spreadsheets/d/1eazy315Oas8TkAoTsdzUl6gNf3VsnwZeSo-bRfkZzOs"", ""工作表1!A:B""), 2, FALSE), """") &lt;&gt; """", ""有縮圖"", ""無縮圖"")"),"無縮圖")</f>
        <v>無縮圖</v>
      </c>
      <c r="AR899" s="302"/>
    </row>
    <row r="900" hidden="1">
      <c r="A900" s="301" t="s">
        <v>11560</v>
      </c>
      <c r="B900" s="302"/>
      <c r="C900" s="304"/>
      <c r="D900" s="304"/>
      <c r="E900" s="303" t="s">
        <v>2279</v>
      </c>
      <c r="F900" s="305" t="s">
        <v>144</v>
      </c>
      <c r="G900" s="304"/>
      <c r="H900" s="302"/>
      <c r="I900" s="302"/>
      <c r="J900" s="302"/>
      <c r="K900" s="309"/>
      <c r="L900" s="310" t="b">
        <v>1</v>
      </c>
      <c r="M900" s="316" t="b">
        <v>1</v>
      </c>
      <c r="N900" s="316" t="b">
        <v>1</v>
      </c>
      <c r="O900" s="316" t="b">
        <v>1</v>
      </c>
      <c r="P900" s="302"/>
      <c r="Q900" s="309" t="str">
        <f t="array" ref="Q900">IFERROR(INDEX('印量調查區'!G:G, MATCH(A900, '印量調查區'!A:A, 0)), "")</f>
        <v/>
      </c>
      <c r="R900" s="319" t="s">
        <v>11563</v>
      </c>
      <c r="S900" s="304"/>
      <c r="T900" s="304"/>
      <c r="U900" s="304"/>
      <c r="V900" s="304"/>
      <c r="W900" s="304"/>
      <c r="X900" s="304"/>
      <c r="Y900" s="304"/>
      <c r="Z900" s="304"/>
      <c r="AA900" s="304"/>
      <c r="AB900" s="304"/>
      <c r="AC900" s="304"/>
      <c r="AD900" s="319" t="s">
        <v>11564</v>
      </c>
      <c r="AE900" s="304"/>
      <c r="AF900" s="304"/>
      <c r="AG900" s="304"/>
      <c r="AH900" s="304"/>
      <c r="AI900" s="304"/>
      <c r="AJ900" s="304"/>
      <c r="AK900" s="304"/>
      <c r="AL900" s="304"/>
      <c r="AM900" s="302"/>
      <c r="AN900" s="302"/>
      <c r="AO900" s="302"/>
      <c r="AP900" s="302"/>
      <c r="AQ900" s="302" t="str">
        <f>IFERROR(__xludf.DUMMYFUNCTION("IF(IFERROR(VLOOKUP(A900, IMPORTRANGE(""https://docs.google.com/spreadsheets/d/1eazy315Oas8TkAoTsdzUl6gNf3VsnwZeSo-bRfkZzOs"", ""工作表1!A:B""), 2, FALSE), """") &lt;&gt; """", ""有縮圖"", ""無縮圖"")"),"無縮圖")</f>
        <v>無縮圖</v>
      </c>
      <c r="AR900" s="302"/>
    </row>
    <row r="901" hidden="1">
      <c r="A901" s="301" t="s">
        <v>11566</v>
      </c>
      <c r="B901" s="302"/>
      <c r="C901" s="304"/>
      <c r="D901" s="303" t="s">
        <v>2480</v>
      </c>
      <c r="E901" s="303" t="s">
        <v>2480</v>
      </c>
      <c r="F901" s="305" t="s">
        <v>144</v>
      </c>
      <c r="G901" s="304"/>
      <c r="H901" s="305" t="s">
        <v>7875</v>
      </c>
      <c r="I901" s="305" t="s">
        <v>84</v>
      </c>
      <c r="J901" s="301" t="s">
        <v>11567</v>
      </c>
      <c r="K901" s="309"/>
      <c r="L901" s="310" t="b">
        <v>1</v>
      </c>
      <c r="M901" s="311" t="b">
        <v>1</v>
      </c>
      <c r="N901" s="311" t="b">
        <v>1</v>
      </c>
      <c r="O901" s="311" t="b">
        <v>0</v>
      </c>
      <c r="P901" s="302"/>
      <c r="Q901" s="309" t="str">
        <f t="array" ref="Q901">IFERROR(INDEX('印量調查區'!G:G, MATCH(A901, '印量調查區'!A:A, 0)), "")</f>
        <v/>
      </c>
      <c r="R901" s="302"/>
      <c r="S901" s="302"/>
      <c r="T901" s="302"/>
      <c r="U901" s="302"/>
      <c r="V901" s="313" t="s">
        <v>11568</v>
      </c>
      <c r="W901" s="302"/>
      <c r="X901" s="313" t="s">
        <v>11569</v>
      </c>
      <c r="Y901" s="313" t="s">
        <v>11570</v>
      </c>
      <c r="Z901" s="302"/>
      <c r="AA901" s="302"/>
      <c r="AB901" s="302"/>
      <c r="AC901" s="302"/>
      <c r="AD901" s="313" t="s">
        <v>11571</v>
      </c>
      <c r="AE901" s="313" t="s">
        <v>11572</v>
      </c>
      <c r="AF901" s="313" t="s">
        <v>11573</v>
      </c>
      <c r="AG901" s="302"/>
      <c r="AH901" s="302"/>
      <c r="AI901" s="302"/>
      <c r="AJ901" s="313" t="s">
        <v>11574</v>
      </c>
      <c r="AK901" s="313" t="s">
        <v>11575</v>
      </c>
      <c r="AL901" s="302"/>
      <c r="AM901" s="314" t="s">
        <v>11576</v>
      </c>
      <c r="AN901" s="314" t="s">
        <v>11577</v>
      </c>
      <c r="AO901" s="302"/>
      <c r="AP901" s="302"/>
      <c r="AQ901" s="302" t="str">
        <f>IFERROR(__xludf.DUMMYFUNCTION("IF(IFERROR(VLOOKUP(A901, IMPORTRANGE(""https://docs.google.com/spreadsheets/d/1eazy315Oas8TkAoTsdzUl6gNf3VsnwZeSo-bRfkZzOs"", ""工作表1!A:B""), 2, FALSE), """") &lt;&gt; """", ""有縮圖"", ""無縮圖"")"),"無縮圖")</f>
        <v>無縮圖</v>
      </c>
      <c r="AR901" s="302"/>
    </row>
    <row r="902" hidden="1">
      <c r="A902" s="301" t="s">
        <v>1292</v>
      </c>
      <c r="B902" s="302"/>
      <c r="C902" s="304"/>
      <c r="D902" s="303" t="s">
        <v>2809</v>
      </c>
      <c r="E902" s="303" t="s">
        <v>2809</v>
      </c>
      <c r="F902" s="305" t="s">
        <v>144</v>
      </c>
      <c r="G902" s="304"/>
      <c r="H902" s="302"/>
      <c r="I902" s="302"/>
      <c r="J902" s="302"/>
      <c r="K902" s="309"/>
      <c r="L902" s="310" t="b">
        <v>1</v>
      </c>
      <c r="M902" s="316" t="b">
        <v>0</v>
      </c>
      <c r="N902" s="316" t="b">
        <v>0</v>
      </c>
      <c r="O902" s="316" t="b">
        <v>0</v>
      </c>
      <c r="P902" s="302"/>
      <c r="Q902" s="309" t="str">
        <f t="array" ref="Q902">IFERROR(INDEX('印量調查區'!G:G, MATCH(A902, '印量調查區'!A:A, 0)), "")</f>
        <v/>
      </c>
      <c r="R902" s="313" t="s">
        <v>4931</v>
      </c>
      <c r="S902" s="302"/>
      <c r="T902" s="302"/>
      <c r="U902" s="302"/>
      <c r="V902" s="302"/>
      <c r="W902" s="302"/>
      <c r="X902" s="313" t="s">
        <v>4933</v>
      </c>
      <c r="Y902" s="302"/>
      <c r="Z902" s="302"/>
      <c r="AA902" s="302"/>
      <c r="AB902" s="302"/>
      <c r="AC902" s="302"/>
      <c r="AD902" s="302"/>
      <c r="AE902" s="302"/>
      <c r="AF902" s="302"/>
      <c r="AG902" s="302"/>
      <c r="AH902" s="302"/>
      <c r="AI902" s="302"/>
      <c r="AJ902" s="302"/>
      <c r="AK902" s="302"/>
      <c r="AL902" s="302"/>
      <c r="AM902" s="302"/>
      <c r="AN902" s="302"/>
      <c r="AO902" s="302"/>
      <c r="AP902" s="302"/>
      <c r="AQ902" s="302" t="str">
        <f>IFERROR(__xludf.DUMMYFUNCTION("IF(IFERROR(VLOOKUP(A902, IMPORTRANGE(""https://docs.google.com/spreadsheets/d/1eazy315Oas8TkAoTsdzUl6gNf3VsnwZeSo-bRfkZzOs"", ""工作表1!A:B""), 2, FALSE), """") &lt;&gt; """", ""有縮圖"", ""無縮圖"")"),"無縮圖")</f>
        <v>無縮圖</v>
      </c>
      <c r="AR902" s="302"/>
    </row>
    <row r="903">
      <c r="A903" s="301" t="s">
        <v>11579</v>
      </c>
      <c r="B903" s="301" t="s">
        <v>5676</v>
      </c>
      <c r="C903" s="303" t="s">
        <v>11580</v>
      </c>
      <c r="D903" s="304" t="s">
        <v>11581</v>
      </c>
      <c r="E903" s="304"/>
      <c r="F903" s="305" t="s">
        <v>144</v>
      </c>
      <c r="G903" s="304"/>
      <c r="H903" s="305" t="s">
        <v>35</v>
      </c>
      <c r="I903" s="305" t="s">
        <v>84</v>
      </c>
      <c r="J903" s="301" t="s">
        <v>11582</v>
      </c>
      <c r="K903" s="309"/>
      <c r="L903" s="310" t="b">
        <v>1</v>
      </c>
      <c r="M903" s="311" t="b">
        <v>1</v>
      </c>
      <c r="N903" s="311" t="b">
        <v>0</v>
      </c>
      <c r="O903" s="311" t="b">
        <v>0</v>
      </c>
      <c r="P903" s="302"/>
      <c r="Q903" s="309" t="str">
        <f t="array" ref="Q903">IFERROR(INDEX('印量調查區'!G:G, MATCH(A903, '印量調查區'!A:A, 0)), "")</f>
        <v/>
      </c>
      <c r="R903" s="304"/>
      <c r="S903" s="304"/>
      <c r="T903" s="304"/>
      <c r="U903" s="304"/>
      <c r="V903" s="304"/>
      <c r="W903" s="304"/>
      <c r="X903" s="319" t="s">
        <v>5680</v>
      </c>
      <c r="Y903" s="304"/>
      <c r="Z903" s="304"/>
      <c r="AA903" s="304"/>
      <c r="AB903" s="304"/>
      <c r="AC903" s="304"/>
      <c r="AD903" s="304"/>
      <c r="AE903" s="304"/>
      <c r="AF903" s="304"/>
      <c r="AG903" s="304"/>
      <c r="AH903" s="304"/>
      <c r="AI903" s="304"/>
      <c r="AJ903" s="304"/>
      <c r="AK903" s="304"/>
      <c r="AL903" s="304"/>
      <c r="AM903" s="314" t="s">
        <v>11583</v>
      </c>
      <c r="AN903" s="314" t="s">
        <v>11585</v>
      </c>
      <c r="AO903" s="314" t="s">
        <v>11583</v>
      </c>
      <c r="AP903" s="302"/>
      <c r="AQ903" s="302" t="str">
        <f>IFERROR(__xludf.DUMMYFUNCTION("IF(IFERROR(VLOOKUP(A903, IMPORTRANGE(""https://docs.google.com/spreadsheets/d/1eazy315Oas8TkAoTsdzUl6gNf3VsnwZeSo-bRfkZzOs"", ""工作表1!A:B""), 2, FALSE), """") &lt;&gt; """", ""有縮圖"", ""無縮圖"")"),"無縮圖")</f>
        <v>無縮圖</v>
      </c>
      <c r="AR903" s="314" t="s">
        <v>11583</v>
      </c>
    </row>
    <row r="904" hidden="1">
      <c r="A904" s="301" t="s">
        <v>1313</v>
      </c>
      <c r="B904" s="301" t="s">
        <v>1313</v>
      </c>
      <c r="C904" s="304"/>
      <c r="D904" s="303" t="s">
        <v>11587</v>
      </c>
      <c r="E904" s="304"/>
      <c r="F904" s="305" t="s">
        <v>144</v>
      </c>
      <c r="G904" s="304"/>
      <c r="H904" s="305" t="s">
        <v>17</v>
      </c>
      <c r="I904" s="305" t="s">
        <v>84</v>
      </c>
      <c r="J904" s="301" t="s">
        <v>83</v>
      </c>
      <c r="K904" s="309"/>
      <c r="L904" s="310" t="b">
        <v>1</v>
      </c>
      <c r="M904" s="311" t="b">
        <v>1</v>
      </c>
      <c r="N904" s="311" t="b">
        <v>1</v>
      </c>
      <c r="O904" s="316" t="b">
        <v>1</v>
      </c>
      <c r="P904" s="302"/>
      <c r="Q904" s="309"/>
      <c r="R904" s="371" t="s">
        <v>5135</v>
      </c>
      <c r="S904" s="304"/>
      <c r="T904" s="304"/>
      <c r="U904" s="304"/>
      <c r="V904" s="371" t="s">
        <v>5136</v>
      </c>
      <c r="W904" s="304"/>
      <c r="X904" s="371" t="s">
        <v>5137</v>
      </c>
      <c r="Y904" s="371" t="s">
        <v>5138</v>
      </c>
      <c r="Z904" s="304"/>
      <c r="AA904" s="304"/>
      <c r="AB904" s="304"/>
      <c r="AC904" s="304"/>
      <c r="AD904" s="304"/>
      <c r="AE904" s="371" t="s">
        <v>5140</v>
      </c>
      <c r="AF904" s="304"/>
      <c r="AG904" s="304"/>
      <c r="AH904" s="304"/>
      <c r="AI904" s="304"/>
      <c r="AJ904" s="304"/>
      <c r="AK904" s="304"/>
      <c r="AL904" s="304"/>
      <c r="AM904" s="314" t="s">
        <v>11589</v>
      </c>
      <c r="AN904" s="302"/>
      <c r="AO904" s="304"/>
      <c r="AP904" s="302"/>
      <c r="AQ904" s="302"/>
      <c r="AR904" s="314" t="s">
        <v>11589</v>
      </c>
    </row>
    <row r="905" hidden="1">
      <c r="A905" s="301" t="s">
        <v>1325</v>
      </c>
      <c r="B905" s="302"/>
      <c r="C905" s="303" t="s">
        <v>3533</v>
      </c>
      <c r="D905" s="304"/>
      <c r="E905" s="304"/>
      <c r="F905" s="305" t="s">
        <v>144</v>
      </c>
      <c r="G905" s="304"/>
      <c r="H905" s="302"/>
      <c r="I905" s="302"/>
      <c r="J905" s="302"/>
      <c r="K905" s="309"/>
      <c r="L905" s="310" t="b">
        <v>1</v>
      </c>
      <c r="M905" s="316" t="b">
        <v>0</v>
      </c>
      <c r="N905" s="316" t="b">
        <v>0</v>
      </c>
      <c r="O905" s="316" t="b">
        <v>0</v>
      </c>
      <c r="P905" s="302"/>
      <c r="Q905" s="309" t="str">
        <f t="array" ref="Q905">IFERROR(INDEX('印量調查區'!G:G, MATCH(A905, '印量調查區'!A:A, 0)), "")</f>
        <v/>
      </c>
      <c r="R905" s="313" t="s">
        <v>5280</v>
      </c>
      <c r="S905" s="302"/>
      <c r="T905" s="302"/>
      <c r="U905" s="302"/>
      <c r="V905" s="302"/>
      <c r="W905" s="302"/>
      <c r="X905" s="302"/>
      <c r="Y905" s="302"/>
      <c r="Z905" s="302"/>
      <c r="AA905" s="302"/>
      <c r="AB905" s="302"/>
      <c r="AC905" s="302"/>
      <c r="AD905" s="302"/>
      <c r="AE905" s="302"/>
      <c r="AF905" s="302"/>
      <c r="AG905" s="302"/>
      <c r="AH905" s="302"/>
      <c r="AI905" s="302"/>
      <c r="AJ905" s="302"/>
      <c r="AK905" s="302"/>
      <c r="AL905" s="302"/>
      <c r="AM905" s="302"/>
      <c r="AN905" s="302"/>
      <c r="AO905" s="302"/>
      <c r="AP905" s="302"/>
      <c r="AQ905" s="302" t="str">
        <f>IFERROR(__xludf.DUMMYFUNCTION("IF(IFERROR(VLOOKUP(A905, IMPORTRANGE(""https://docs.google.com/spreadsheets/d/1eazy315Oas8TkAoTsdzUl6gNf3VsnwZeSo-bRfkZzOs"", ""工作表1!A:B""), 2, FALSE), """") &lt;&gt; """", ""有縮圖"", ""無縮圖"")"),"無縮圖")</f>
        <v>無縮圖</v>
      </c>
      <c r="AR905" s="302"/>
    </row>
    <row r="906" hidden="1">
      <c r="A906" s="301" t="s">
        <v>11591</v>
      </c>
      <c r="B906" s="302"/>
      <c r="C906" s="303" t="s">
        <v>11592</v>
      </c>
      <c r="D906" s="303" t="s">
        <v>11592</v>
      </c>
      <c r="E906" s="304"/>
      <c r="F906" s="305" t="s">
        <v>144</v>
      </c>
      <c r="G906" s="304"/>
      <c r="H906" s="305" t="s">
        <v>34</v>
      </c>
      <c r="I906" s="305" t="s">
        <v>84</v>
      </c>
      <c r="J906" s="301" t="s">
        <v>11593</v>
      </c>
      <c r="K906" s="309"/>
      <c r="L906" s="310" t="b">
        <v>1</v>
      </c>
      <c r="M906" s="311" t="b">
        <v>1</v>
      </c>
      <c r="N906" s="316" t="b">
        <v>0</v>
      </c>
      <c r="O906" s="316" t="b">
        <v>1</v>
      </c>
      <c r="P906" s="302"/>
      <c r="Q906" s="309" t="str">
        <f t="array" ref="Q906">IFERROR(INDEX('印量調查區'!G:G, MATCH(A906, '印量調查區'!A:A, 0)), "")</f>
        <v/>
      </c>
      <c r="R906" s="313" t="s">
        <v>11594</v>
      </c>
      <c r="S906" s="302"/>
      <c r="T906" s="302"/>
      <c r="U906" s="302"/>
      <c r="V906" s="302"/>
      <c r="W906" s="302"/>
      <c r="X906" s="302"/>
      <c r="Y906" s="302"/>
      <c r="Z906" s="302"/>
      <c r="AA906" s="302"/>
      <c r="AB906" s="302"/>
      <c r="AC906" s="302"/>
      <c r="AD906" s="314" t="s">
        <v>11595</v>
      </c>
      <c r="AE906" s="302"/>
      <c r="AF906" s="302"/>
      <c r="AG906" s="302"/>
      <c r="AH906" s="302"/>
      <c r="AI906" s="302"/>
      <c r="AJ906" s="302"/>
      <c r="AK906" s="302"/>
      <c r="AL906" s="302"/>
      <c r="AM906" s="302"/>
      <c r="AN906" s="302"/>
      <c r="AO906" s="302"/>
      <c r="AP906" s="302"/>
      <c r="AQ906" s="302" t="str">
        <f>IFERROR(__xludf.DUMMYFUNCTION("IF(IFERROR(VLOOKUP(A906, IMPORTRANGE(""https://docs.google.com/spreadsheets/d/1eazy315Oas8TkAoTsdzUl6gNf3VsnwZeSo-bRfkZzOs"", ""工作表1!A:B""), 2, FALSE), """") &lt;&gt; """", ""有縮圖"", ""無縮圖"")"),"無縮圖")</f>
        <v>無縮圖</v>
      </c>
      <c r="AR906" s="302"/>
    </row>
    <row r="907" hidden="1">
      <c r="A907" s="301" t="s">
        <v>1335</v>
      </c>
      <c r="B907" s="301" t="s">
        <v>5381</v>
      </c>
      <c r="C907" s="303" t="s">
        <v>1077</v>
      </c>
      <c r="D907" s="303" t="s">
        <v>1077</v>
      </c>
      <c r="E907" s="304"/>
      <c r="F907" s="305" t="s">
        <v>144</v>
      </c>
      <c r="G907" s="304"/>
      <c r="H907" s="305" t="s">
        <v>2551</v>
      </c>
      <c r="I907" s="305" t="s">
        <v>84</v>
      </c>
      <c r="J907" s="301" t="s">
        <v>11597</v>
      </c>
      <c r="K907" s="309"/>
      <c r="L907" s="310" t="b">
        <v>1</v>
      </c>
      <c r="M907" s="311" t="b">
        <v>0</v>
      </c>
      <c r="N907" s="311" t="b">
        <v>0</v>
      </c>
      <c r="O907" s="311" t="b">
        <v>0</v>
      </c>
      <c r="P907" s="302"/>
      <c r="Q907" s="309" t="str">
        <f t="array" ref="Q907">IFERROR(INDEX('印量調查區'!G:G, MATCH(A907, '印量調查區'!A:A, 0)), "")</f>
        <v/>
      </c>
      <c r="R907" s="313" t="s">
        <v>5384</v>
      </c>
      <c r="S907" s="302"/>
      <c r="T907" s="302"/>
      <c r="U907" s="302"/>
      <c r="V907" s="313" t="s">
        <v>5387</v>
      </c>
      <c r="W907" s="302"/>
      <c r="X907" s="313" t="s">
        <v>5388</v>
      </c>
      <c r="Y907" s="313" t="s">
        <v>5391</v>
      </c>
      <c r="Z907" s="302"/>
      <c r="AA907" s="302"/>
      <c r="AB907" s="302"/>
      <c r="AC907" s="302"/>
      <c r="AD907" s="302"/>
      <c r="AE907" s="302"/>
      <c r="AF907" s="302"/>
      <c r="AG907" s="302"/>
      <c r="AH907" s="302"/>
      <c r="AI907" s="302"/>
      <c r="AJ907" s="302"/>
      <c r="AK907" s="302"/>
      <c r="AL907" s="302"/>
      <c r="AM907" s="348" t="s">
        <v>11601</v>
      </c>
      <c r="AN907" s="314" t="s">
        <v>11603</v>
      </c>
      <c r="AO907" s="314" t="s">
        <v>11604</v>
      </c>
      <c r="AP907" s="302"/>
      <c r="AQ907" s="302" t="str">
        <f>IFERROR(__xludf.DUMMYFUNCTION("IF(IFERROR(VLOOKUP(A907, IMPORTRANGE(""https://docs.google.com/spreadsheets/d/1eazy315Oas8TkAoTsdzUl6gNf3VsnwZeSo-bRfkZzOs"", ""工作表1!A:B""), 2, FALSE), """") &lt;&gt; """", ""有縮圖"", ""無縮圖"")"),"有縮圖")</f>
        <v>有縮圖</v>
      </c>
      <c r="AR907" s="314" t="s">
        <v>11605</v>
      </c>
    </row>
    <row r="908" hidden="1">
      <c r="A908" s="301" t="s">
        <v>11606</v>
      </c>
      <c r="B908" s="301" t="s">
        <v>11607</v>
      </c>
      <c r="C908" s="303" t="s">
        <v>2489</v>
      </c>
      <c r="D908" s="304"/>
      <c r="E908" s="304"/>
      <c r="F908" s="305" t="s">
        <v>144</v>
      </c>
      <c r="G908" s="304"/>
      <c r="H908" s="302"/>
      <c r="I908" s="302"/>
      <c r="J908" s="302"/>
      <c r="K908" s="309"/>
      <c r="L908" s="310" t="b">
        <v>1</v>
      </c>
      <c r="M908" s="316" t="b">
        <v>0</v>
      </c>
      <c r="N908" s="316" t="b">
        <v>0</v>
      </c>
      <c r="O908" s="316" t="b">
        <v>0</v>
      </c>
      <c r="P908" s="302"/>
      <c r="Q908" s="309" t="str">
        <f t="array" ref="Q908">IFERROR(INDEX('印量調查區'!G:G, MATCH(A908, '印量調查區'!A:A, 0)), "")</f>
        <v/>
      </c>
      <c r="R908" s="313" t="s">
        <v>11610</v>
      </c>
      <c r="S908" s="302"/>
      <c r="T908" s="302"/>
      <c r="U908" s="302"/>
      <c r="V908" s="313" t="s">
        <v>11611</v>
      </c>
      <c r="W908" s="302"/>
      <c r="X908" s="313" t="s">
        <v>11612</v>
      </c>
      <c r="Y908" s="302"/>
      <c r="Z908" s="302"/>
      <c r="AA908" s="302"/>
      <c r="AB908" s="302"/>
      <c r="AC908" s="302"/>
      <c r="AD908" s="313" t="s">
        <v>11613</v>
      </c>
      <c r="AE908" s="302"/>
      <c r="AF908" s="313" t="s">
        <v>11614</v>
      </c>
      <c r="AG908" s="302"/>
      <c r="AH908" s="302"/>
      <c r="AI908" s="302"/>
      <c r="AJ908" s="302"/>
      <c r="AK908" s="313" t="s">
        <v>11616</v>
      </c>
      <c r="AL908" s="302"/>
      <c r="AM908" s="302"/>
      <c r="AN908" s="302"/>
      <c r="AO908" s="302"/>
      <c r="AP908" s="302"/>
      <c r="AQ908" s="302" t="str">
        <f>IFERROR(__xludf.DUMMYFUNCTION("IF(IFERROR(VLOOKUP(A908, IMPORTRANGE(""https://docs.google.com/spreadsheets/d/1eazy315Oas8TkAoTsdzUl6gNf3VsnwZeSo-bRfkZzOs"", ""工作表1!A:B""), 2, FALSE), """") &lt;&gt; """", ""有縮圖"", ""無縮圖"")"),"無縮圖")</f>
        <v>無縮圖</v>
      </c>
      <c r="AR908" s="302"/>
    </row>
    <row r="909" hidden="1">
      <c r="A909" s="301" t="s">
        <v>11617</v>
      </c>
      <c r="B909" s="302"/>
      <c r="C909" s="303" t="s">
        <v>510</v>
      </c>
      <c r="D909" s="303" t="s">
        <v>11618</v>
      </c>
      <c r="E909" s="304"/>
      <c r="F909" s="305" t="s">
        <v>144</v>
      </c>
      <c r="G909" s="304"/>
      <c r="H909" s="302"/>
      <c r="I909" s="305" t="s">
        <v>84</v>
      </c>
      <c r="J909" s="301" t="s">
        <v>11619</v>
      </c>
      <c r="K909" s="309"/>
      <c r="L909" s="310" t="b">
        <v>1</v>
      </c>
      <c r="M909" s="311" t="b">
        <v>1</v>
      </c>
      <c r="N909" s="316" t="b">
        <v>1</v>
      </c>
      <c r="O909" s="311" t="b">
        <v>1</v>
      </c>
      <c r="P909" s="313" t="s">
        <v>410</v>
      </c>
      <c r="Q909" s="309" t="str">
        <f t="array" ref="Q909">IFERROR(INDEX('印量調查區'!G:G, MATCH(A909, '印量調查區'!A:A, 0)), "")</f>
        <v/>
      </c>
      <c r="R909" s="302"/>
      <c r="S909" s="302"/>
      <c r="T909" s="302"/>
      <c r="U909" s="302"/>
      <c r="V909" s="314" t="s">
        <v>11621</v>
      </c>
      <c r="W909" s="302"/>
      <c r="X909" s="302"/>
      <c r="Y909" s="302"/>
      <c r="Z909" s="302"/>
      <c r="AA909" s="302"/>
      <c r="AB909" s="302"/>
      <c r="AC909" s="302"/>
      <c r="AD909" s="314" t="s">
        <v>11622</v>
      </c>
      <c r="AE909" s="302"/>
      <c r="AF909" s="302"/>
      <c r="AG909" s="302"/>
      <c r="AH909" s="302"/>
      <c r="AI909" s="302"/>
      <c r="AJ909" s="302"/>
      <c r="AK909" s="302"/>
      <c r="AL909" s="302"/>
      <c r="AM909" s="302"/>
      <c r="AN909" s="314" t="s">
        <v>11623</v>
      </c>
      <c r="AO909" s="302"/>
      <c r="AP909" s="302"/>
      <c r="AQ909" s="302" t="str">
        <f>IFERROR(__xludf.DUMMYFUNCTION("IF(IFERROR(VLOOKUP(A909, IMPORTRANGE(""https://docs.google.com/spreadsheets/d/1eazy315Oas8TkAoTsdzUl6gNf3VsnwZeSo-bRfkZzOs"", ""工作表1!A:B""), 2, FALSE), """") &lt;&gt; """", ""有縮圖"", ""無縮圖"")"),"無縮圖")</f>
        <v>無縮圖</v>
      </c>
      <c r="AR909" s="302"/>
    </row>
    <row r="910" hidden="1">
      <c r="A910" s="301" t="s">
        <v>1342</v>
      </c>
      <c r="B910" s="301" t="s">
        <v>5586</v>
      </c>
      <c r="C910" s="303" t="s">
        <v>2238</v>
      </c>
      <c r="D910" s="303" t="s">
        <v>2238</v>
      </c>
      <c r="E910" s="304"/>
      <c r="F910" s="305" t="s">
        <v>144</v>
      </c>
      <c r="G910" s="304"/>
      <c r="H910" s="302"/>
      <c r="I910" s="302"/>
      <c r="J910" s="302"/>
      <c r="K910" s="309"/>
      <c r="L910" s="310" t="b">
        <v>1</v>
      </c>
      <c r="M910" s="316" t="b">
        <v>0</v>
      </c>
      <c r="N910" s="316" t="b">
        <v>0</v>
      </c>
      <c r="O910" s="316" t="b">
        <v>0</v>
      </c>
      <c r="P910" s="302"/>
      <c r="Q910" s="309" t="str">
        <f t="array" ref="Q910">IFERROR(INDEX('印量調查區'!G:G, MATCH(A910, '印量調查區'!A:A, 0)), "")</f>
        <v/>
      </c>
      <c r="R910" s="313" t="s">
        <v>5591</v>
      </c>
      <c r="S910" s="302"/>
      <c r="T910" s="302"/>
      <c r="U910" s="302"/>
      <c r="V910" s="313" t="s">
        <v>5593</v>
      </c>
      <c r="W910" s="302"/>
      <c r="X910" s="313" t="s">
        <v>5596</v>
      </c>
      <c r="Y910" s="313" t="s">
        <v>5599</v>
      </c>
      <c r="Z910" s="302"/>
      <c r="AA910" s="302"/>
      <c r="AB910" s="302"/>
      <c r="AC910" s="302"/>
      <c r="AD910" s="302"/>
      <c r="AE910" s="302"/>
      <c r="AF910" s="302"/>
      <c r="AG910" s="302"/>
      <c r="AH910" s="302"/>
      <c r="AI910" s="302"/>
      <c r="AJ910" s="302"/>
      <c r="AK910" s="302"/>
      <c r="AL910" s="302"/>
      <c r="AM910" s="302"/>
      <c r="AN910" s="302"/>
      <c r="AO910" s="302"/>
      <c r="AP910" s="302"/>
      <c r="AQ910" s="302" t="str">
        <f>IFERROR(__xludf.DUMMYFUNCTION("IF(IFERROR(VLOOKUP(A910, IMPORTRANGE(""https://docs.google.com/spreadsheets/d/1eazy315Oas8TkAoTsdzUl6gNf3VsnwZeSo-bRfkZzOs"", ""工作表1!A:B""), 2, FALSE), """") &lt;&gt; """", ""有縮圖"", ""無縮圖"")"),"無縮圖")</f>
        <v>無縮圖</v>
      </c>
      <c r="AR910" s="302"/>
    </row>
    <row r="911" hidden="1">
      <c r="A911" s="301" t="s">
        <v>1355</v>
      </c>
      <c r="B911" s="302"/>
      <c r="C911" s="304"/>
      <c r="D911" s="304"/>
      <c r="E911" s="303" t="s">
        <v>10825</v>
      </c>
      <c r="F911" s="305" t="s">
        <v>144</v>
      </c>
      <c r="G911" s="304"/>
      <c r="H911" s="302"/>
      <c r="I911" s="302"/>
      <c r="J911" s="302"/>
      <c r="K911" s="309"/>
      <c r="L911" s="310" t="b">
        <v>0</v>
      </c>
      <c r="M911" s="316" t="b">
        <v>0</v>
      </c>
      <c r="N911" s="316" t="b">
        <v>0</v>
      </c>
      <c r="O911" s="316" t="b">
        <v>0</v>
      </c>
      <c r="P911" s="302"/>
      <c r="Q911" s="309" t="str">
        <f t="array" ref="Q911">IFERROR(INDEX('印量調查區'!G:G, MATCH(A911, '印量調查區'!A:A, 0)), "")</f>
        <v/>
      </c>
      <c r="R911" s="313" t="s">
        <v>5620</v>
      </c>
      <c r="S911" s="302"/>
      <c r="T911" s="302"/>
      <c r="U911" s="302"/>
      <c r="V911" s="302"/>
      <c r="W911" s="302"/>
      <c r="X911" s="302"/>
      <c r="Y911" s="302"/>
      <c r="Z911" s="302"/>
      <c r="AA911" s="302"/>
      <c r="AB911" s="302"/>
      <c r="AC911" s="302"/>
      <c r="AD911" s="302"/>
      <c r="AE911" s="302"/>
      <c r="AF911" s="302"/>
      <c r="AG911" s="302"/>
      <c r="AH911" s="302"/>
      <c r="AI911" s="302"/>
      <c r="AJ911" s="302"/>
      <c r="AK911" s="302"/>
      <c r="AL911" s="302"/>
      <c r="AM911" s="302"/>
      <c r="AN911" s="302"/>
      <c r="AO911" s="302"/>
      <c r="AP911" s="302"/>
      <c r="AQ911" s="302" t="str">
        <f>IFERROR(__xludf.DUMMYFUNCTION("IF(IFERROR(VLOOKUP(A911, IMPORTRANGE(""https://docs.google.com/spreadsheets/d/1eazy315Oas8TkAoTsdzUl6gNf3VsnwZeSo-bRfkZzOs"", ""工作表1!A:B""), 2, FALSE), """") &lt;&gt; """", ""有縮圖"", ""無縮圖"")"),"無縮圖")</f>
        <v>無縮圖</v>
      </c>
      <c r="AR911" s="302"/>
    </row>
    <row r="912" hidden="1">
      <c r="A912" s="301" t="s">
        <v>1356</v>
      </c>
      <c r="B912" s="302"/>
      <c r="C912" s="304"/>
      <c r="D912" s="303" t="s">
        <v>11628</v>
      </c>
      <c r="E912" s="303" t="s">
        <v>11628</v>
      </c>
      <c r="F912" s="305" t="s">
        <v>144</v>
      </c>
      <c r="G912" s="304"/>
      <c r="H912" s="305" t="s">
        <v>47</v>
      </c>
      <c r="I912" s="305" t="s">
        <v>84</v>
      </c>
      <c r="J912" s="301" t="s">
        <v>11629</v>
      </c>
      <c r="K912" s="309"/>
      <c r="L912" s="310" t="b">
        <v>1</v>
      </c>
      <c r="M912" s="311" t="b">
        <v>0</v>
      </c>
      <c r="N912" s="311" t="b">
        <v>0</v>
      </c>
      <c r="O912" s="311" t="b">
        <v>0</v>
      </c>
      <c r="P912" s="313" t="s">
        <v>410</v>
      </c>
      <c r="Q912" s="309" t="str">
        <f t="array" ref="Q912">IFERROR(INDEX('印量調查區'!G:G, MATCH(A912, '印量調查區'!A:A, 0)), "")</f>
        <v/>
      </c>
      <c r="R912" s="314" t="s">
        <v>11630</v>
      </c>
      <c r="S912" s="302"/>
      <c r="T912" s="302"/>
      <c r="U912" s="302"/>
      <c r="V912" s="314" t="s">
        <v>5631</v>
      </c>
      <c r="W912" s="302"/>
      <c r="X912" s="302"/>
      <c r="Y912" s="314" t="s">
        <v>5633</v>
      </c>
      <c r="Z912" s="314" t="s">
        <v>5638</v>
      </c>
      <c r="AA912" s="302"/>
      <c r="AB912" s="302"/>
      <c r="AC912" s="314" t="s">
        <v>5641</v>
      </c>
      <c r="AD912" s="314" t="s">
        <v>5643</v>
      </c>
      <c r="AE912" s="302"/>
      <c r="AF912" s="304"/>
      <c r="AG912" s="302"/>
      <c r="AH912" s="302"/>
      <c r="AI912" s="302"/>
      <c r="AJ912" s="302"/>
      <c r="AK912" s="314" t="s">
        <v>11633</v>
      </c>
      <c r="AL912" s="302"/>
      <c r="AM912" s="314" t="s">
        <v>11634</v>
      </c>
      <c r="AN912" s="314" t="s">
        <v>11636</v>
      </c>
      <c r="AO912" s="302"/>
      <c r="AP912" s="302"/>
      <c r="AQ912" s="302" t="str">
        <f>IFERROR(__xludf.DUMMYFUNCTION("IF(IFERROR(VLOOKUP(A912, IMPORTRANGE(""https://docs.google.com/spreadsheets/d/1eazy315Oas8TkAoTsdzUl6gNf3VsnwZeSo-bRfkZzOs"", ""工作表1!A:B""), 2, FALSE), """") &lt;&gt; """", ""有縮圖"", ""無縮圖"")"),"無縮圖")</f>
        <v>無縮圖</v>
      </c>
      <c r="AR912" s="302"/>
    </row>
    <row r="913" hidden="1">
      <c r="A913" s="301" t="s">
        <v>11638</v>
      </c>
      <c r="B913" s="302"/>
      <c r="C913" s="304"/>
      <c r="D913" s="303" t="s">
        <v>2637</v>
      </c>
      <c r="E913" s="303" t="s">
        <v>2637</v>
      </c>
      <c r="F913" s="305" t="str">
        <f>F865</f>
        <v>學生社團</v>
      </c>
      <c r="G913" s="304"/>
      <c r="H913" s="302"/>
      <c r="I913" s="302"/>
      <c r="J913" s="302"/>
      <c r="K913" s="309"/>
      <c r="L913" s="310" t="b">
        <v>1</v>
      </c>
      <c r="M913" s="316" t="b">
        <v>0</v>
      </c>
      <c r="N913" s="316" t="b">
        <v>0</v>
      </c>
      <c r="O913" s="316" t="b">
        <v>0</v>
      </c>
      <c r="P913" s="302"/>
      <c r="Q913" s="309" t="str">
        <f t="array" ref="Q913">IFERROR(INDEX('印量調查區'!G:G, MATCH(A913, '印量調查區'!A:A, 0)), "")</f>
        <v/>
      </c>
      <c r="R913" s="302"/>
      <c r="S913" s="302"/>
      <c r="T913" s="302"/>
      <c r="U913" s="302"/>
      <c r="V913" s="302"/>
      <c r="W913" s="302"/>
      <c r="X913" s="302"/>
      <c r="Y913" s="302"/>
      <c r="Z913" s="302"/>
      <c r="AA913" s="302"/>
      <c r="AB913" s="302"/>
      <c r="AC913" s="302"/>
      <c r="AD913" s="314" t="s">
        <v>11641</v>
      </c>
      <c r="AE913" s="302"/>
      <c r="AF913" s="302"/>
      <c r="AG913" s="302"/>
      <c r="AH913" s="302"/>
      <c r="AI913" s="302"/>
      <c r="AJ913" s="302"/>
      <c r="AK913" s="302"/>
      <c r="AL913" s="302"/>
      <c r="AM913" s="302"/>
      <c r="AN913" s="302"/>
      <c r="AO913" s="302"/>
      <c r="AP913" s="302"/>
      <c r="AQ913" s="302" t="str">
        <f>IFERROR(__xludf.DUMMYFUNCTION("IF(IFERROR(VLOOKUP(A913, IMPORTRANGE(""https://docs.google.com/spreadsheets/d/1eazy315Oas8TkAoTsdzUl6gNf3VsnwZeSo-bRfkZzOs"", ""工作表1!A:B""), 2, FALSE), """") &lt;&gt; """", ""有縮圖"", ""無縮圖"")"),"無縮圖")</f>
        <v>無縮圖</v>
      </c>
      <c r="AR913" s="302"/>
    </row>
    <row r="914" hidden="1">
      <c r="A914" s="301" t="s">
        <v>11644</v>
      </c>
      <c r="B914" s="304" t="s">
        <v>11645</v>
      </c>
      <c r="C914" s="303" t="s">
        <v>2898</v>
      </c>
      <c r="D914" s="304"/>
      <c r="E914" s="304"/>
      <c r="F914" s="304" t="s">
        <v>144</v>
      </c>
      <c r="G914" s="304"/>
      <c r="H914" s="302"/>
      <c r="I914" s="302"/>
      <c r="J914" s="302"/>
      <c r="K914" s="309"/>
      <c r="L914" s="322" t="b">
        <v>1</v>
      </c>
      <c r="M914" s="316" t="b">
        <v>1</v>
      </c>
      <c r="N914" s="316" t="b">
        <v>0</v>
      </c>
      <c r="O914" s="316" t="b">
        <v>1</v>
      </c>
      <c r="P914" s="302"/>
      <c r="Q914" s="309" t="str">
        <f t="array" ref="Q914">IFERROR(INDEX('印量調查區'!G:G, MATCH(A914, '印量調查區'!A:A, 0)), "")</f>
        <v/>
      </c>
      <c r="R914" s="302"/>
      <c r="S914" s="302"/>
      <c r="T914" s="302"/>
      <c r="U914" s="302"/>
      <c r="V914" s="302"/>
      <c r="W914" s="302"/>
      <c r="X914" s="302"/>
      <c r="Y914" s="302"/>
      <c r="Z914" s="302"/>
      <c r="AA914" s="302"/>
      <c r="AB914" s="302"/>
      <c r="AC914" s="302"/>
      <c r="AD914" s="302"/>
      <c r="AE914" s="302"/>
      <c r="AF914" s="302"/>
      <c r="AG914" s="302"/>
      <c r="AH914" s="302"/>
      <c r="AI914" s="302"/>
      <c r="AJ914" s="302"/>
      <c r="AK914" s="302"/>
      <c r="AL914" s="302"/>
      <c r="AM914" s="302"/>
      <c r="AN914" s="302"/>
      <c r="AO914" s="302"/>
      <c r="AP914" s="302"/>
      <c r="AQ914" s="302" t="str">
        <f>IFERROR(__xludf.DUMMYFUNCTION("IF(IFERROR(VLOOKUP(A914, IMPORTRANGE(""https://docs.google.com/spreadsheets/d/1eazy315Oas8TkAoTsdzUl6gNf3VsnwZeSo-bRfkZzOs"", ""工作表1!A:B""), 2, FALSE), """") &lt;&gt; """", ""有縮圖"", ""無縮圖"")"),"無縮圖")</f>
        <v>無縮圖</v>
      </c>
      <c r="AR914" s="302"/>
    </row>
    <row r="915" hidden="1">
      <c r="A915" s="301" t="s">
        <v>1396</v>
      </c>
      <c r="B915" s="302"/>
      <c r="C915" s="304"/>
      <c r="D915" s="303" t="s">
        <v>11389</v>
      </c>
      <c r="E915" s="303" t="s">
        <v>11389</v>
      </c>
      <c r="F915" s="305" t="s">
        <v>144</v>
      </c>
      <c r="G915" s="304"/>
      <c r="H915" s="302"/>
      <c r="I915" s="302"/>
      <c r="J915" s="302"/>
      <c r="K915" s="309"/>
      <c r="L915" s="310" t="b">
        <v>1</v>
      </c>
      <c r="M915" s="316" t="b">
        <v>0</v>
      </c>
      <c r="N915" s="316" t="b">
        <v>1</v>
      </c>
      <c r="O915" s="316" t="b">
        <v>0</v>
      </c>
      <c r="P915" s="302"/>
      <c r="Q915" s="309" t="str">
        <f t="array" ref="Q915">IFERROR(INDEX('印量調查區'!G:G, MATCH(A915, '印量調查區'!A:A, 0)), "")</f>
        <v/>
      </c>
      <c r="R915" s="313" t="s">
        <v>6180</v>
      </c>
      <c r="S915" s="302"/>
      <c r="T915" s="302"/>
      <c r="U915" s="302"/>
      <c r="V915" s="313" t="s">
        <v>6183</v>
      </c>
      <c r="W915" s="302"/>
      <c r="X915" s="313" t="s">
        <v>6184</v>
      </c>
      <c r="Y915" s="313" t="s">
        <v>6180</v>
      </c>
      <c r="Z915" s="302"/>
      <c r="AA915" s="302"/>
      <c r="AB915" s="302"/>
      <c r="AC915" s="302"/>
      <c r="AD915" s="302"/>
      <c r="AE915" s="302"/>
      <c r="AF915" s="302"/>
      <c r="AG915" s="302"/>
      <c r="AH915" s="302"/>
      <c r="AI915" s="302"/>
      <c r="AJ915" s="302"/>
      <c r="AK915" s="302"/>
      <c r="AL915" s="302"/>
      <c r="AM915" s="302"/>
      <c r="AN915" s="302"/>
      <c r="AO915" s="302"/>
      <c r="AP915" s="302"/>
      <c r="AQ915" s="302" t="str">
        <f>IFERROR(__xludf.DUMMYFUNCTION("IF(IFERROR(VLOOKUP(A915, IMPORTRANGE(""https://docs.google.com/spreadsheets/d/1eazy315Oas8TkAoTsdzUl6gNf3VsnwZeSo-bRfkZzOs"", ""工作表1!A:B""), 2, FALSE), """") &lt;&gt; """", ""有縮圖"", ""無縮圖"")"),"無縮圖")</f>
        <v>無縮圖</v>
      </c>
      <c r="AR915" s="302"/>
    </row>
    <row r="916" hidden="1">
      <c r="A916" s="301" t="s">
        <v>11646</v>
      </c>
      <c r="B916" s="302"/>
      <c r="C916" s="304"/>
      <c r="D916" s="304"/>
      <c r="E916" s="303" t="s">
        <v>2020</v>
      </c>
      <c r="F916" s="305" t="s">
        <v>144</v>
      </c>
      <c r="G916" s="304"/>
      <c r="H916" s="302"/>
      <c r="I916" s="302"/>
      <c r="J916" s="302"/>
      <c r="K916" s="309"/>
      <c r="L916" s="310" t="b">
        <v>1</v>
      </c>
      <c r="M916" s="316" t="b">
        <v>1</v>
      </c>
      <c r="N916" s="316" t="b">
        <v>1</v>
      </c>
      <c r="O916" s="316" t="b">
        <v>1</v>
      </c>
      <c r="P916" s="302"/>
      <c r="Q916" s="309" t="str">
        <f t="array" ref="Q916">IFERROR(INDEX('印量調查區'!G:G, MATCH(A916, '印量調查區'!A:A, 0)), "")</f>
        <v/>
      </c>
      <c r="R916" s="313" t="s">
        <v>11649</v>
      </c>
      <c r="S916" s="302"/>
      <c r="T916" s="302"/>
      <c r="U916" s="302"/>
      <c r="V916" s="313" t="s">
        <v>11650</v>
      </c>
      <c r="W916" s="302"/>
      <c r="X916" s="313" t="s">
        <v>11651</v>
      </c>
      <c r="Y916" s="313" t="s">
        <v>11652</v>
      </c>
      <c r="Z916" s="302"/>
      <c r="AA916" s="302"/>
      <c r="AB916" s="302"/>
      <c r="AC916" s="302"/>
      <c r="AD916" s="302"/>
      <c r="AE916" s="302"/>
      <c r="AF916" s="302"/>
      <c r="AG916" s="302"/>
      <c r="AH916" s="302"/>
      <c r="AI916" s="302"/>
      <c r="AJ916" s="302"/>
      <c r="AK916" s="302"/>
      <c r="AL916" s="302"/>
      <c r="AM916" s="302"/>
      <c r="AN916" s="302"/>
      <c r="AO916" s="302"/>
      <c r="AP916" s="302"/>
      <c r="AQ916" s="302" t="str">
        <f>IFERROR(__xludf.DUMMYFUNCTION("IF(IFERROR(VLOOKUP(A916, IMPORTRANGE(""https://docs.google.com/spreadsheets/d/1eazy315Oas8TkAoTsdzUl6gNf3VsnwZeSo-bRfkZzOs"", ""工作表1!A:B""), 2, FALSE), """") &lt;&gt; """", ""有縮圖"", ""無縮圖"")"),"有縮圖")</f>
        <v>有縮圖</v>
      </c>
      <c r="AR916" s="302"/>
    </row>
    <row r="917" hidden="1">
      <c r="A917" s="301" t="s">
        <v>11653</v>
      </c>
      <c r="B917" s="302"/>
      <c r="C917" s="303" t="s">
        <v>2349</v>
      </c>
      <c r="D917" s="304"/>
      <c r="E917" s="303" t="s">
        <v>2325</v>
      </c>
      <c r="F917" s="304" t="s">
        <v>144</v>
      </c>
      <c r="G917" s="304"/>
      <c r="H917" s="305" t="s">
        <v>34</v>
      </c>
      <c r="I917" s="305" t="s">
        <v>84</v>
      </c>
      <c r="J917" s="301" t="s">
        <v>11655</v>
      </c>
      <c r="K917" s="309"/>
      <c r="L917" s="310" t="b">
        <v>1</v>
      </c>
      <c r="M917" s="311" t="b">
        <v>1</v>
      </c>
      <c r="N917" s="316" t="b">
        <v>0</v>
      </c>
      <c r="O917" s="311" t="b">
        <v>0</v>
      </c>
      <c r="P917" s="313" t="s">
        <v>410</v>
      </c>
      <c r="Q917" s="309" t="str">
        <f t="array" ref="Q917">IFERROR(INDEX('印量調查區'!G:G, MATCH(A917, '印量調查區'!A:A, 0)), "")</f>
        <v/>
      </c>
      <c r="R917" s="314" t="s">
        <v>11657</v>
      </c>
      <c r="S917" s="302"/>
      <c r="T917" s="314" t="s">
        <v>11662</v>
      </c>
      <c r="U917" s="302"/>
      <c r="V917" s="314" t="s">
        <v>11663</v>
      </c>
      <c r="W917" s="302"/>
      <c r="X917" s="302"/>
      <c r="Y917" s="302"/>
      <c r="Z917" s="302"/>
      <c r="AA917" s="302"/>
      <c r="AB917" s="302"/>
      <c r="AC917" s="302"/>
      <c r="AD917" s="302"/>
      <c r="AE917" s="302"/>
      <c r="AF917" s="302"/>
      <c r="AG917" s="302"/>
      <c r="AH917" s="302"/>
      <c r="AI917" s="302"/>
      <c r="AJ917" s="314" t="s">
        <v>11664</v>
      </c>
      <c r="AK917" s="302"/>
      <c r="AL917" s="302"/>
      <c r="AM917" s="302"/>
      <c r="AN917" s="314" t="s">
        <v>11666</v>
      </c>
      <c r="AO917" s="302"/>
      <c r="AP917" s="302"/>
      <c r="AQ917" s="302" t="str">
        <f>IFERROR(__xludf.DUMMYFUNCTION("IF(IFERROR(VLOOKUP(A917, IMPORTRANGE(""https://docs.google.com/spreadsheets/d/1eazy315Oas8TkAoTsdzUl6gNf3VsnwZeSo-bRfkZzOs"", ""工作表1!A:B""), 2, FALSE), """") &lt;&gt; """", ""有縮圖"", ""無縮圖"")"),"無縮圖")</f>
        <v>無縮圖</v>
      </c>
      <c r="AR917" s="302"/>
    </row>
    <row r="918" hidden="1">
      <c r="A918" s="301" t="s">
        <v>11667</v>
      </c>
      <c r="B918" s="301" t="s">
        <v>11668</v>
      </c>
      <c r="C918" s="304"/>
      <c r="D918" s="303" t="s">
        <v>3170</v>
      </c>
      <c r="E918" s="303" t="s">
        <v>3170</v>
      </c>
      <c r="F918" s="304" t="s">
        <v>144</v>
      </c>
      <c r="G918" s="304"/>
      <c r="H918" s="302"/>
      <c r="I918" s="302"/>
      <c r="J918" s="302"/>
      <c r="K918" s="309"/>
      <c r="L918" s="310" t="b">
        <v>1</v>
      </c>
      <c r="M918" s="316" t="b">
        <v>0</v>
      </c>
      <c r="N918" s="311" t="b">
        <v>0</v>
      </c>
      <c r="O918" s="316" t="b">
        <v>0</v>
      </c>
      <c r="P918" s="302"/>
      <c r="Q918" s="309" t="str">
        <f t="array" ref="Q918">IFERROR(INDEX('印量調查區'!G:G, MATCH(A918, '印量調查區'!A:A, 0)), "")</f>
        <v/>
      </c>
      <c r="R918" s="302"/>
      <c r="S918" s="302"/>
      <c r="T918" s="302"/>
      <c r="U918" s="302"/>
      <c r="V918" s="314" t="s">
        <v>11669</v>
      </c>
      <c r="W918" s="302"/>
      <c r="X918" s="302"/>
      <c r="Y918" s="302"/>
      <c r="Z918" s="302"/>
      <c r="AA918" s="302"/>
      <c r="AB918" s="302"/>
      <c r="AC918" s="302"/>
      <c r="AD918" s="302"/>
      <c r="AE918" s="302"/>
      <c r="AF918" s="302"/>
      <c r="AG918" s="302"/>
      <c r="AH918" s="302"/>
      <c r="AI918" s="302"/>
      <c r="AJ918" s="302"/>
      <c r="AK918" s="314" t="s">
        <v>11670</v>
      </c>
      <c r="AL918" s="302"/>
      <c r="AM918" s="314" t="s">
        <v>11671</v>
      </c>
      <c r="AN918" s="302"/>
      <c r="AO918" s="302"/>
      <c r="AP918" s="302"/>
      <c r="AQ918" s="302" t="str">
        <f>IFERROR(__xludf.DUMMYFUNCTION("IF(IFERROR(VLOOKUP(A918, IMPORTRANGE(""https://docs.google.com/spreadsheets/d/1eazy315Oas8TkAoTsdzUl6gNf3VsnwZeSo-bRfkZzOs"", ""工作表1!A:B""), 2, FALSE), """") &lt;&gt; """", ""有縮圖"", ""無縮圖"")"),"無縮圖")</f>
        <v>無縮圖</v>
      </c>
      <c r="AR918" s="302"/>
    </row>
    <row r="919">
      <c r="A919" s="301" t="s">
        <v>1427</v>
      </c>
      <c r="B919" s="301" t="s">
        <v>6533</v>
      </c>
      <c r="C919" s="303" t="s">
        <v>2505</v>
      </c>
      <c r="D919" s="303" t="s">
        <v>2505</v>
      </c>
      <c r="E919" s="304"/>
      <c r="F919" s="305" t="s">
        <v>144</v>
      </c>
      <c r="G919" s="304"/>
      <c r="H919" s="305" t="s">
        <v>35</v>
      </c>
      <c r="I919" s="305" t="s">
        <v>84</v>
      </c>
      <c r="J919" s="301" t="s">
        <v>83</v>
      </c>
      <c r="K919" s="309"/>
      <c r="L919" s="310" t="b">
        <v>1</v>
      </c>
      <c r="M919" s="311" t="b">
        <v>1</v>
      </c>
      <c r="N919" s="311" t="b">
        <v>0</v>
      </c>
      <c r="O919" s="311" t="b">
        <v>0</v>
      </c>
      <c r="P919" s="302"/>
      <c r="Q919" s="309" t="str">
        <f t="array" ref="Q919">IFERROR(INDEX('印量調查區'!G:G, MATCH(A919, '印量調查區'!A:A, 0)), "")</f>
        <v/>
      </c>
      <c r="R919" s="313" t="s">
        <v>6539</v>
      </c>
      <c r="S919" s="302"/>
      <c r="T919" s="302"/>
      <c r="U919" s="302"/>
      <c r="V919" s="313" t="s">
        <v>6540</v>
      </c>
      <c r="W919" s="302"/>
      <c r="X919" s="313" t="s">
        <v>6542</v>
      </c>
      <c r="Y919" s="313" t="s">
        <v>6543</v>
      </c>
      <c r="Z919" s="302"/>
      <c r="AA919" s="302"/>
      <c r="AB919" s="302"/>
      <c r="AC919" s="302"/>
      <c r="AD919" s="302"/>
      <c r="AE919" s="302"/>
      <c r="AF919" s="313" t="s">
        <v>6546</v>
      </c>
      <c r="AG919" s="302"/>
      <c r="AH919" s="302"/>
      <c r="AI919" s="302"/>
      <c r="AJ919" s="302"/>
      <c r="AK919" s="302"/>
      <c r="AL919" s="302"/>
      <c r="AM919" s="314" t="s">
        <v>11673</v>
      </c>
      <c r="AN919" s="314" t="s">
        <v>6329</v>
      </c>
      <c r="AO919" s="314" t="s">
        <v>11673</v>
      </c>
      <c r="AP919" s="302"/>
      <c r="AQ919" s="302" t="str">
        <f>IFERROR(__xludf.DUMMYFUNCTION("IF(IFERROR(VLOOKUP(A919, IMPORTRANGE(""https://docs.google.com/spreadsheets/d/1eazy315Oas8TkAoTsdzUl6gNf3VsnwZeSo-bRfkZzOs"", ""工作表1!A:B""), 2, FALSE), """") &lt;&gt; """", ""有縮圖"", ""無縮圖"")"),"有縮圖")</f>
        <v>有縮圖</v>
      </c>
      <c r="AR919" s="314" t="s">
        <v>11673</v>
      </c>
    </row>
    <row r="920" hidden="1">
      <c r="A920" s="301" t="s">
        <v>1432</v>
      </c>
      <c r="B920" s="302"/>
      <c r="C920" s="303" t="s">
        <v>11674</v>
      </c>
      <c r="D920" s="304"/>
      <c r="E920" s="304"/>
      <c r="F920" s="305" t="s">
        <v>144</v>
      </c>
      <c r="G920" s="304"/>
      <c r="H920" s="305" t="s">
        <v>34</v>
      </c>
      <c r="I920" s="305" t="s">
        <v>3325</v>
      </c>
      <c r="J920" s="301" t="str">
        <f>J921</f>
        <v/>
      </c>
      <c r="K920" s="309"/>
      <c r="L920" s="310" t="b">
        <v>1</v>
      </c>
      <c r="M920" s="311" t="b">
        <v>1</v>
      </c>
      <c r="N920" s="316" t="b">
        <v>1</v>
      </c>
      <c r="O920" s="311" t="b">
        <v>1</v>
      </c>
      <c r="P920" s="302"/>
      <c r="Q920" s="309" t="str">
        <f t="array" ref="Q920">IFERROR(INDEX('印量調查區'!G:G, MATCH(A920, '印量調查區'!A:A, 0)), "")</f>
        <v/>
      </c>
      <c r="R920" s="313" t="s">
        <v>6623</v>
      </c>
      <c r="S920" s="302"/>
      <c r="T920" s="302"/>
      <c r="U920" s="302"/>
      <c r="V920" s="313" t="s">
        <v>6625</v>
      </c>
      <c r="W920" s="313" t="s">
        <v>6626</v>
      </c>
      <c r="X920" s="313" t="s">
        <v>6628</v>
      </c>
      <c r="Y920" s="313" t="s">
        <v>6631</v>
      </c>
      <c r="Z920" s="302"/>
      <c r="AA920" s="302"/>
      <c r="AB920" s="302"/>
      <c r="AC920" s="302"/>
      <c r="AD920" s="302"/>
      <c r="AE920" s="302"/>
      <c r="AF920" s="302"/>
      <c r="AG920" s="302"/>
      <c r="AH920" s="302"/>
      <c r="AI920" s="302"/>
      <c r="AJ920" s="313" t="s">
        <v>6634</v>
      </c>
      <c r="AK920" s="302"/>
      <c r="AL920" s="302"/>
      <c r="AM920" s="302"/>
      <c r="AN920" s="313" t="str">
        <f>AN921</f>
        <v/>
      </c>
      <c r="AO920" s="302"/>
      <c r="AP920" s="302"/>
      <c r="AQ920" s="302" t="str">
        <f>IFERROR(__xludf.DUMMYFUNCTION("IF(IFERROR(VLOOKUP(A920, IMPORTRANGE(""https://docs.google.com/spreadsheets/d/1eazy315Oas8TkAoTsdzUl6gNf3VsnwZeSo-bRfkZzOs"", ""工作表1!A:B""), 2, FALSE), """") &lt;&gt; """", ""有縮圖"", ""無縮圖"")"),"無縮圖")</f>
        <v>無縮圖</v>
      </c>
      <c r="AR920" s="302"/>
    </row>
    <row r="921" hidden="1">
      <c r="A921" s="301" t="s">
        <v>11675</v>
      </c>
      <c r="B921" s="301" t="s">
        <v>11676</v>
      </c>
      <c r="C921" s="303" t="s">
        <v>1965</v>
      </c>
      <c r="D921" s="304"/>
      <c r="E921" s="303" t="s">
        <v>1967</v>
      </c>
      <c r="F921" s="305" t="s">
        <v>144</v>
      </c>
      <c r="G921" s="304"/>
      <c r="H921" s="302"/>
      <c r="I921" s="302"/>
      <c r="J921" s="302"/>
      <c r="K921" s="309"/>
      <c r="L921" s="310" t="b">
        <v>1</v>
      </c>
      <c r="M921" s="316" t="b">
        <v>1</v>
      </c>
      <c r="N921" s="316" t="b">
        <v>0</v>
      </c>
      <c r="O921" s="316" t="b">
        <v>1</v>
      </c>
      <c r="P921" s="302"/>
      <c r="Q921" s="309" t="str">
        <f t="array" ref="Q921">IFERROR(INDEX('印量調查區'!G:G, MATCH(A921, '印量調查區'!A:A, 0)), "")</f>
        <v/>
      </c>
      <c r="R921" s="313" t="s">
        <v>11678</v>
      </c>
      <c r="S921" s="302"/>
      <c r="T921" s="302"/>
      <c r="U921" s="302"/>
      <c r="V921" s="314" t="s">
        <v>11679</v>
      </c>
      <c r="W921" s="304"/>
      <c r="X921" s="302"/>
      <c r="Y921" s="313" t="s">
        <v>11680</v>
      </c>
      <c r="Z921" s="302"/>
      <c r="AA921" s="302"/>
      <c r="AB921" s="302"/>
      <c r="AC921" s="313" t="s">
        <v>11681</v>
      </c>
      <c r="AD921" s="313" t="s">
        <v>11682</v>
      </c>
      <c r="AE921" s="302"/>
      <c r="AF921" s="302"/>
      <c r="AG921" s="302"/>
      <c r="AH921" s="302"/>
      <c r="AI921" s="302"/>
      <c r="AJ921" s="302"/>
      <c r="AK921" s="313" t="s">
        <v>11683</v>
      </c>
      <c r="AL921" s="302"/>
      <c r="AM921" s="302"/>
      <c r="AN921" s="302"/>
      <c r="AO921" s="302"/>
      <c r="AP921" s="302"/>
      <c r="AQ921" s="302" t="str">
        <f>IFERROR(__xludf.DUMMYFUNCTION("IF(IFERROR(VLOOKUP(A921, IMPORTRANGE(""https://docs.google.com/spreadsheets/d/1eazy315Oas8TkAoTsdzUl6gNf3VsnwZeSo-bRfkZzOs"", ""工作表1!A:B""), 2, FALSE), """") &lt;&gt; """", ""有縮圖"", ""無縮圖"")"),"無縮圖")</f>
        <v>無縮圖</v>
      </c>
      <c r="AR921" s="302"/>
    </row>
    <row r="922" hidden="1">
      <c r="A922" s="301" t="s">
        <v>11684</v>
      </c>
      <c r="B922" s="302"/>
      <c r="C922" s="304"/>
      <c r="D922" s="303" t="s">
        <v>2272</v>
      </c>
      <c r="E922" s="303" t="s">
        <v>2272</v>
      </c>
      <c r="F922" s="305" t="s">
        <v>144</v>
      </c>
      <c r="G922" s="304"/>
      <c r="H922" s="305" t="s">
        <v>34</v>
      </c>
      <c r="I922" s="305" t="s">
        <v>84</v>
      </c>
      <c r="J922" s="301" t="s">
        <v>11685</v>
      </c>
      <c r="K922" s="309"/>
      <c r="L922" s="310" t="b">
        <v>1</v>
      </c>
      <c r="M922" s="311" t="b">
        <v>0</v>
      </c>
      <c r="N922" s="316" t="b">
        <v>0</v>
      </c>
      <c r="O922" s="316" t="b">
        <v>0</v>
      </c>
      <c r="P922" s="302"/>
      <c r="Q922" s="309" t="str">
        <f t="array" ref="Q922">IFERROR(INDEX('印量調查區'!G:G, MATCH(A922, '印量調查區'!A:A, 0)), "")</f>
        <v/>
      </c>
      <c r="R922" s="314" t="s">
        <v>11687</v>
      </c>
      <c r="S922" s="302"/>
      <c r="T922" s="302"/>
      <c r="U922" s="302"/>
      <c r="V922" s="302"/>
      <c r="W922" s="302"/>
      <c r="X922" s="313" t="s">
        <v>6822</v>
      </c>
      <c r="Y922" s="313" t="s">
        <v>11688</v>
      </c>
      <c r="Z922" s="302"/>
      <c r="AA922" s="302"/>
      <c r="AB922" s="302"/>
      <c r="AC922" s="302"/>
      <c r="AD922" s="302"/>
      <c r="AE922" s="302"/>
      <c r="AF922" s="302"/>
      <c r="AG922" s="302"/>
      <c r="AH922" s="302"/>
      <c r="AI922" s="302"/>
      <c r="AJ922" s="302"/>
      <c r="AK922" s="302"/>
      <c r="AL922" s="302"/>
      <c r="AM922" s="302"/>
      <c r="AN922" s="302"/>
      <c r="AO922" s="302"/>
      <c r="AP922" s="302"/>
      <c r="AQ922" s="302" t="str">
        <f>IFERROR(__xludf.DUMMYFUNCTION("IF(IFERROR(VLOOKUP(A922, IMPORTRANGE(""https://docs.google.com/spreadsheets/d/1eazy315Oas8TkAoTsdzUl6gNf3VsnwZeSo-bRfkZzOs"", ""工作表1!A:B""), 2, FALSE), """") &lt;&gt; """", ""有縮圖"", ""無縮圖"")"),"無縮圖")</f>
        <v>無縮圖</v>
      </c>
      <c r="AR922" s="302"/>
    </row>
    <row r="923" hidden="1">
      <c r="A923" s="301" t="s">
        <v>1451</v>
      </c>
      <c r="B923" s="302"/>
      <c r="C923" s="303" t="s">
        <v>3077</v>
      </c>
      <c r="D923" s="304"/>
      <c r="E923" s="303" t="s">
        <v>3611</v>
      </c>
      <c r="F923" s="305" t="s">
        <v>144</v>
      </c>
      <c r="G923" s="304"/>
      <c r="H923" s="305" t="s">
        <v>47</v>
      </c>
      <c r="I923" s="305" t="s">
        <v>84</v>
      </c>
      <c r="J923" s="301" t="s">
        <v>3784</v>
      </c>
      <c r="K923" s="309"/>
      <c r="L923" s="310" t="b">
        <v>1</v>
      </c>
      <c r="M923" s="311" t="b">
        <v>1</v>
      </c>
      <c r="N923" s="311" t="b">
        <v>0</v>
      </c>
      <c r="O923" s="311" t="b">
        <v>1</v>
      </c>
      <c r="P923" s="302"/>
      <c r="Q923" s="309" t="str">
        <f t="array" ref="Q923">IFERROR(INDEX('印量調查區'!G:G, MATCH(A923, '印量調查區'!A:A, 0)), "")</f>
        <v/>
      </c>
      <c r="R923" s="313" t="s">
        <v>6843</v>
      </c>
      <c r="S923" s="302"/>
      <c r="T923" s="302"/>
      <c r="U923" s="302"/>
      <c r="V923" s="313" t="s">
        <v>6846</v>
      </c>
      <c r="W923" s="302"/>
      <c r="X923" s="302"/>
      <c r="Y923" s="302"/>
      <c r="Z923" s="302"/>
      <c r="AA923" s="302"/>
      <c r="AB923" s="302"/>
      <c r="AC923" s="302"/>
      <c r="AD923" s="313" t="s">
        <v>6850</v>
      </c>
      <c r="AE923" s="302"/>
      <c r="AF923" s="302"/>
      <c r="AG923" s="302"/>
      <c r="AH923" s="302"/>
      <c r="AI923" s="302"/>
      <c r="AJ923" s="302"/>
      <c r="AK923" s="313" t="s">
        <v>6851</v>
      </c>
      <c r="AL923" s="302"/>
      <c r="AM923" s="314" t="s">
        <v>11692</v>
      </c>
      <c r="AN923" s="314" t="s">
        <v>11694</v>
      </c>
      <c r="AO923" s="302"/>
      <c r="AP923" s="302"/>
      <c r="AQ923" s="302" t="str">
        <f>IFERROR(__xludf.DUMMYFUNCTION("IF(IFERROR(VLOOKUP(A923, IMPORTRANGE(""https://docs.google.com/spreadsheets/d/1eazy315Oas8TkAoTsdzUl6gNf3VsnwZeSo-bRfkZzOs"", ""工作表1!A:B""), 2, FALSE), """") &lt;&gt; """", ""有縮圖"", ""無縮圖"")"),"無縮圖")</f>
        <v>無縮圖</v>
      </c>
      <c r="AR923" s="302"/>
    </row>
    <row r="924" hidden="1">
      <c r="A924" s="301" t="s">
        <v>1453</v>
      </c>
      <c r="B924" s="301" t="s">
        <v>6853</v>
      </c>
      <c r="C924" s="303" t="s">
        <v>2301</v>
      </c>
      <c r="D924" s="303" t="s">
        <v>2301</v>
      </c>
      <c r="E924" s="304"/>
      <c r="F924" s="305" t="s">
        <v>144</v>
      </c>
      <c r="G924" s="304"/>
      <c r="H924" s="302"/>
      <c r="I924" s="302"/>
      <c r="J924" s="301" t="s">
        <v>11696</v>
      </c>
      <c r="K924" s="323" t="s">
        <v>8543</v>
      </c>
      <c r="L924" s="310" t="b">
        <v>1</v>
      </c>
      <c r="M924" s="311" t="b">
        <v>1</v>
      </c>
      <c r="N924" s="316" t="b">
        <v>1</v>
      </c>
      <c r="O924" s="311" t="b">
        <v>1</v>
      </c>
      <c r="P924" s="302"/>
      <c r="Q924" s="309" t="str">
        <f t="array" ref="Q924">IFERROR(INDEX('印量調查區'!G:G, MATCH(A924, '印量調查區'!A:A, 0)), "")</f>
        <v/>
      </c>
      <c r="R924" s="313" t="s">
        <v>6857</v>
      </c>
      <c r="S924" s="302"/>
      <c r="T924" s="302"/>
      <c r="U924" s="302"/>
      <c r="V924" s="313" t="s">
        <v>6862</v>
      </c>
      <c r="W924" s="302"/>
      <c r="X924" s="313" t="s">
        <v>6863</v>
      </c>
      <c r="Y924" s="313" t="s">
        <v>6865</v>
      </c>
      <c r="Z924" s="302"/>
      <c r="AA924" s="302"/>
      <c r="AB924" s="302"/>
      <c r="AC924" s="302"/>
      <c r="AD924" s="302"/>
      <c r="AE924" s="302"/>
      <c r="AF924" s="302"/>
      <c r="AG924" s="302"/>
      <c r="AH924" s="302"/>
      <c r="AI924" s="313" t="s">
        <v>6867</v>
      </c>
      <c r="AJ924" s="302"/>
      <c r="AK924" s="302"/>
      <c r="AL924" s="302"/>
      <c r="AM924" s="302"/>
      <c r="AN924" s="314" t="s">
        <v>11697</v>
      </c>
      <c r="AO924" s="302"/>
      <c r="AP924" s="302"/>
      <c r="AQ924" s="302" t="str">
        <f>IFERROR(__xludf.DUMMYFUNCTION("IF(IFERROR(VLOOKUP(A924, IMPORTRANGE(""https://docs.google.com/spreadsheets/d/1eazy315Oas8TkAoTsdzUl6gNf3VsnwZeSo-bRfkZzOs"", ""工作表1!A:B""), 2, FALSE), """") &lt;&gt; """", ""有縮圖"", ""無縮圖"")"),"無縮圖")</f>
        <v>無縮圖</v>
      </c>
      <c r="AR924" s="302"/>
    </row>
    <row r="925" hidden="1">
      <c r="A925" s="301" t="s">
        <v>11699</v>
      </c>
      <c r="B925" s="302"/>
      <c r="C925" s="304"/>
      <c r="D925" s="304"/>
      <c r="E925" s="303" t="s">
        <v>4952</v>
      </c>
      <c r="F925" s="305" t="s">
        <v>144</v>
      </c>
      <c r="G925" s="304"/>
      <c r="H925" s="302"/>
      <c r="I925" s="302"/>
      <c r="J925" s="302"/>
      <c r="K925" s="309"/>
      <c r="L925" s="310" t="b">
        <v>1</v>
      </c>
      <c r="M925" s="316" t="b">
        <v>1</v>
      </c>
      <c r="N925" s="316" t="b">
        <v>0</v>
      </c>
      <c r="O925" s="316" t="b">
        <v>1</v>
      </c>
      <c r="P925" s="302"/>
      <c r="Q925" s="309" t="str">
        <f t="array" ref="Q925">IFERROR(INDEX('印量調查區'!G:G, MATCH(A925, '印量調查區'!A:A, 0)), "")</f>
        <v/>
      </c>
      <c r="R925" s="313" t="s">
        <v>11700</v>
      </c>
      <c r="S925" s="302"/>
      <c r="T925" s="302"/>
      <c r="U925" s="302"/>
      <c r="V925" s="302"/>
      <c r="W925" s="302"/>
      <c r="X925" s="302"/>
      <c r="Y925" s="302"/>
      <c r="Z925" s="302"/>
      <c r="AA925" s="302"/>
      <c r="AB925" s="302"/>
      <c r="AC925" s="302"/>
      <c r="AD925" s="302"/>
      <c r="AE925" s="302"/>
      <c r="AF925" s="302"/>
      <c r="AG925" s="302"/>
      <c r="AH925" s="302"/>
      <c r="AI925" s="302"/>
      <c r="AJ925" s="302"/>
      <c r="AK925" s="302"/>
      <c r="AL925" s="302"/>
      <c r="AM925" s="302"/>
      <c r="AN925" s="302"/>
      <c r="AO925" s="302"/>
      <c r="AP925" s="302"/>
      <c r="AQ925" s="302" t="str">
        <f>IFERROR(__xludf.DUMMYFUNCTION("IF(IFERROR(VLOOKUP(A925, IMPORTRANGE(""https://docs.google.com/spreadsheets/d/1eazy315Oas8TkAoTsdzUl6gNf3VsnwZeSo-bRfkZzOs"", ""工作表1!A:B""), 2, FALSE), """") &lt;&gt; """", ""有縮圖"", ""無縮圖"")"),"無縮圖")</f>
        <v>無縮圖</v>
      </c>
      <c r="AR925" s="302"/>
    </row>
    <row r="926" hidden="1">
      <c r="A926" s="301" t="s">
        <v>1455</v>
      </c>
      <c r="B926" s="301" t="s">
        <v>6880</v>
      </c>
      <c r="C926" s="303" t="s">
        <v>2307</v>
      </c>
      <c r="D926" s="303" t="s">
        <v>2307</v>
      </c>
      <c r="E926" s="303" t="s">
        <v>2307</v>
      </c>
      <c r="F926" s="305" t="s">
        <v>144</v>
      </c>
      <c r="G926" s="304"/>
      <c r="H926" s="305" t="s">
        <v>34</v>
      </c>
      <c r="I926" s="305" t="s">
        <v>84</v>
      </c>
      <c r="J926" s="301" t="s">
        <v>11701</v>
      </c>
      <c r="K926" s="309"/>
      <c r="L926" s="310" t="b">
        <v>1</v>
      </c>
      <c r="M926" s="311" t="b">
        <v>1</v>
      </c>
      <c r="N926" s="316" t="b">
        <v>1</v>
      </c>
      <c r="O926" s="311" t="b">
        <v>1</v>
      </c>
      <c r="P926" s="302"/>
      <c r="Q926" s="309" t="str">
        <f t="array" ref="Q926">IFERROR(INDEX('印量調查區'!G:G, MATCH(A926, '印量調查區'!A:A, 0)), "")</f>
        <v/>
      </c>
      <c r="R926" s="313" t="s">
        <v>6883</v>
      </c>
      <c r="S926" s="302"/>
      <c r="T926" s="302"/>
      <c r="U926" s="302"/>
      <c r="V926" s="302"/>
      <c r="W926" s="302"/>
      <c r="X926" s="313" t="s">
        <v>6885</v>
      </c>
      <c r="Y926" s="302"/>
      <c r="Z926" s="302"/>
      <c r="AA926" s="302"/>
      <c r="AB926" s="302"/>
      <c r="AC926" s="302"/>
      <c r="AD926" s="302"/>
      <c r="AE926" s="302"/>
      <c r="AF926" s="302"/>
      <c r="AG926" s="302"/>
      <c r="AH926" s="302"/>
      <c r="AI926" s="302"/>
      <c r="AJ926" s="302"/>
      <c r="AK926" s="302"/>
      <c r="AL926" s="302"/>
      <c r="AM926" s="302"/>
      <c r="AN926" s="314" t="s">
        <v>11702</v>
      </c>
      <c r="AO926" s="302"/>
      <c r="AP926" s="302"/>
      <c r="AQ926" s="302" t="str">
        <f>IFERROR(__xludf.DUMMYFUNCTION("IF(IFERROR(VLOOKUP(A926, IMPORTRANGE(""https://docs.google.com/spreadsheets/d/1eazy315Oas8TkAoTsdzUl6gNf3VsnwZeSo-bRfkZzOs"", ""工作表1!A:B""), 2, FALSE), """") &lt;&gt; """", ""有縮圖"", ""無縮圖"")"),"無縮圖")</f>
        <v>無縮圖</v>
      </c>
      <c r="AR926" s="302"/>
    </row>
    <row r="927">
      <c r="A927" s="301" t="s">
        <v>1467</v>
      </c>
      <c r="B927" s="301" t="s">
        <v>7027</v>
      </c>
      <c r="C927" s="303" t="s">
        <v>7764</v>
      </c>
      <c r="D927" s="304"/>
      <c r="E927" s="303" t="s">
        <v>2324</v>
      </c>
      <c r="F927" s="305" t="s">
        <v>144</v>
      </c>
      <c r="G927" s="304"/>
      <c r="H927" s="305" t="s">
        <v>35</v>
      </c>
      <c r="I927" s="305" t="s">
        <v>84</v>
      </c>
      <c r="J927" s="301" t="s">
        <v>11703</v>
      </c>
      <c r="K927" s="309"/>
      <c r="L927" s="310" t="b">
        <v>1</v>
      </c>
      <c r="M927" s="311" t="b">
        <v>1</v>
      </c>
      <c r="N927" s="311" t="b">
        <v>1</v>
      </c>
      <c r="O927" s="311" t="b">
        <v>1</v>
      </c>
      <c r="P927" s="302"/>
      <c r="Q927" s="309" t="str">
        <f t="array" ref="Q927">IFERROR(INDEX('印量調查區'!G:G, MATCH(A927, '印量調查區'!A:A, 0)), "")</f>
        <v/>
      </c>
      <c r="R927" s="314" t="s">
        <v>11704</v>
      </c>
      <c r="S927" s="302"/>
      <c r="T927" s="302"/>
      <c r="U927" s="302"/>
      <c r="V927" s="335" t="s">
        <v>11705</v>
      </c>
      <c r="W927" s="302"/>
      <c r="X927" s="302"/>
      <c r="Y927" s="314" t="s">
        <v>11706</v>
      </c>
      <c r="Z927" s="302"/>
      <c r="AA927" s="302"/>
      <c r="AB927" s="302"/>
      <c r="AC927" s="302"/>
      <c r="AD927" s="335" t="s">
        <v>11707</v>
      </c>
      <c r="AE927" s="302"/>
      <c r="AF927" s="302"/>
      <c r="AG927" s="302"/>
      <c r="AH927" s="302"/>
      <c r="AI927" s="302"/>
      <c r="AJ927" s="302"/>
      <c r="AK927" s="302"/>
      <c r="AL927" s="302"/>
      <c r="AM927" s="314" t="s">
        <v>11708</v>
      </c>
      <c r="AN927" s="314" t="s">
        <v>11709</v>
      </c>
      <c r="AO927" s="302"/>
      <c r="AP927" s="302"/>
      <c r="AQ927" s="302" t="str">
        <f>IFERROR(__xludf.DUMMYFUNCTION("IF(IFERROR(VLOOKUP(A927, IMPORTRANGE(""https://docs.google.com/spreadsheets/d/1eazy315Oas8TkAoTsdzUl6gNf3VsnwZeSo-bRfkZzOs"", ""工作表1!A:B""), 2, FALSE), """") &lt;&gt; """", ""有縮圖"", ""無縮圖"")"),"無縮圖")</f>
        <v>無縮圖</v>
      </c>
      <c r="AR927" s="314" t="s">
        <v>11711</v>
      </c>
    </row>
    <row r="928" hidden="1">
      <c r="A928" s="301" t="s">
        <v>11712</v>
      </c>
      <c r="B928" s="302"/>
      <c r="C928" s="303" t="s">
        <v>2830</v>
      </c>
      <c r="D928" s="303" t="s">
        <v>2830</v>
      </c>
      <c r="E928" s="304"/>
      <c r="F928" s="305" t="s">
        <v>144</v>
      </c>
      <c r="G928" s="304"/>
      <c r="H928" s="305" t="s">
        <v>34</v>
      </c>
      <c r="I928" s="305" t="s">
        <v>84</v>
      </c>
      <c r="J928" s="301" t="s">
        <v>11713</v>
      </c>
      <c r="K928" s="309"/>
      <c r="L928" s="310" t="b">
        <v>1</v>
      </c>
      <c r="M928" s="311" t="b">
        <v>1</v>
      </c>
      <c r="N928" s="316" t="b">
        <v>0</v>
      </c>
      <c r="O928" s="311" t="b">
        <v>1</v>
      </c>
      <c r="P928" s="302"/>
      <c r="Q928" s="309" t="str">
        <f t="array" ref="Q928">IFERROR(INDEX('印量調查區'!G:G, MATCH(A928, '印量調查區'!A:A, 0)), "")</f>
        <v/>
      </c>
      <c r="R928" s="314" t="s">
        <v>11714</v>
      </c>
      <c r="S928" s="302"/>
      <c r="T928" s="302"/>
      <c r="U928" s="302"/>
      <c r="V928" s="302"/>
      <c r="W928" s="302"/>
      <c r="X928" s="302"/>
      <c r="Y928" s="302"/>
      <c r="Z928" s="302"/>
      <c r="AA928" s="302"/>
      <c r="AB928" s="302"/>
      <c r="AC928" s="302"/>
      <c r="AD928" s="302"/>
      <c r="AE928" s="314" t="s">
        <v>11715</v>
      </c>
      <c r="AF928" s="302"/>
      <c r="AG928" s="302"/>
      <c r="AH928" s="302"/>
      <c r="AI928" s="302"/>
      <c r="AJ928" s="302"/>
      <c r="AK928" s="302"/>
      <c r="AL928" s="302"/>
      <c r="AM928" s="302"/>
      <c r="AN928" s="314" t="s">
        <v>11716</v>
      </c>
      <c r="AO928" s="302"/>
      <c r="AP928" s="302"/>
      <c r="AQ928" s="302" t="str">
        <f>IFERROR(__xludf.DUMMYFUNCTION("IF(IFERROR(VLOOKUP(A928, IMPORTRANGE(""https://docs.google.com/spreadsheets/d/1eazy315Oas8TkAoTsdzUl6gNf3VsnwZeSo-bRfkZzOs"", ""工作表1!A:B""), 2, FALSE), """") &lt;&gt; """", ""有縮圖"", ""無縮圖"")"),"無縮圖")</f>
        <v>無縮圖</v>
      </c>
      <c r="AR928" s="302"/>
    </row>
    <row r="929">
      <c r="A929" s="301" t="s">
        <v>1474</v>
      </c>
      <c r="B929" s="301" t="s">
        <v>7082</v>
      </c>
      <c r="C929" s="304"/>
      <c r="D929" s="303" t="s">
        <v>1973</v>
      </c>
      <c r="E929" s="303" t="s">
        <v>1973</v>
      </c>
      <c r="F929" s="305" t="s">
        <v>144</v>
      </c>
      <c r="G929" s="304"/>
      <c r="H929" s="305" t="s">
        <v>35</v>
      </c>
      <c r="I929" s="305" t="s">
        <v>3325</v>
      </c>
      <c r="J929" s="301" t="s">
        <v>11717</v>
      </c>
      <c r="K929" s="309"/>
      <c r="L929" s="310" t="b">
        <v>1</v>
      </c>
      <c r="M929" s="311" t="b">
        <v>0</v>
      </c>
      <c r="N929" s="311" t="b">
        <v>1</v>
      </c>
      <c r="O929" s="311" t="b">
        <v>0</v>
      </c>
      <c r="P929" s="302"/>
      <c r="Q929" s="309" t="str">
        <f t="array" ref="Q929">IFERROR(INDEX('印量調查區'!G:G, MATCH(A929, '印量調查區'!A:A, 0)), "")</f>
        <v/>
      </c>
      <c r="R929" s="302"/>
      <c r="S929" s="302"/>
      <c r="T929" s="302"/>
      <c r="U929" s="302"/>
      <c r="V929" s="313" t="s">
        <v>7085</v>
      </c>
      <c r="W929" s="302"/>
      <c r="X929" s="313" t="s">
        <v>7087</v>
      </c>
      <c r="Y929" s="313" t="s">
        <v>7090</v>
      </c>
      <c r="Z929" s="302"/>
      <c r="AA929" s="302"/>
      <c r="AB929" s="302"/>
      <c r="AC929" s="302"/>
      <c r="AD929" s="302"/>
      <c r="AE929" s="302"/>
      <c r="AF929" s="302"/>
      <c r="AG929" s="302"/>
      <c r="AH929" s="302"/>
      <c r="AI929" s="302"/>
      <c r="AJ929" s="302"/>
      <c r="AK929" s="302"/>
      <c r="AL929" s="302"/>
      <c r="AM929" s="314" t="s">
        <v>11718</v>
      </c>
      <c r="AN929" s="314" t="s">
        <v>11720</v>
      </c>
      <c r="AO929" s="302"/>
      <c r="AP929" s="302"/>
      <c r="AQ929" s="302" t="str">
        <f>IFERROR(__xludf.DUMMYFUNCTION("IF(IFERROR(VLOOKUP(A929, IMPORTRANGE(""https://docs.google.com/spreadsheets/d/1eazy315Oas8TkAoTsdzUl6gNf3VsnwZeSo-bRfkZzOs"", ""工作表1!A:B""), 2, FALSE), """") &lt;&gt; """", ""有縮圖"", ""無縮圖"")"),"無縮圖")</f>
        <v>無縮圖</v>
      </c>
      <c r="AR929" s="302"/>
    </row>
    <row r="930" hidden="1">
      <c r="A930" s="301" t="s">
        <v>1490</v>
      </c>
      <c r="B930" s="301" t="s">
        <v>7250</v>
      </c>
      <c r="C930" s="303" t="s">
        <v>1917</v>
      </c>
      <c r="D930" s="303" t="s">
        <v>1917</v>
      </c>
      <c r="E930" s="304"/>
      <c r="F930" s="305" t="s">
        <v>144</v>
      </c>
      <c r="G930" s="304"/>
      <c r="H930" s="305" t="s">
        <v>34</v>
      </c>
      <c r="I930" s="305" t="s">
        <v>3325</v>
      </c>
      <c r="J930" s="301" t="s">
        <v>11722</v>
      </c>
      <c r="K930" s="309"/>
      <c r="L930" s="310" t="b">
        <v>1</v>
      </c>
      <c r="M930" s="311" t="b">
        <v>0</v>
      </c>
      <c r="N930" s="311" t="b">
        <v>0</v>
      </c>
      <c r="O930" s="311" t="b">
        <v>0</v>
      </c>
      <c r="P930" s="302"/>
      <c r="Q930" s="309" t="str">
        <f t="array" ref="Q930">IFERROR(INDEX('印量調查區'!G:G, MATCH(A930, '印量調查區'!A:A, 0)), "")</f>
        <v/>
      </c>
      <c r="R930" s="313" t="s">
        <v>7255</v>
      </c>
      <c r="S930" s="302"/>
      <c r="T930" s="302"/>
      <c r="U930" s="302"/>
      <c r="V930" s="313" t="s">
        <v>7258</v>
      </c>
      <c r="W930" s="302"/>
      <c r="X930" s="302"/>
      <c r="Y930" s="313" t="s">
        <v>7261</v>
      </c>
      <c r="Z930" s="313" t="s">
        <v>7262</v>
      </c>
      <c r="AA930" s="313" t="s">
        <v>7265</v>
      </c>
      <c r="AB930" s="302"/>
      <c r="AC930" s="302"/>
      <c r="AD930" s="302"/>
      <c r="AE930" s="302"/>
      <c r="AF930" s="302"/>
      <c r="AG930" s="302"/>
      <c r="AH930" s="302"/>
      <c r="AI930" s="302"/>
      <c r="AJ930" s="302"/>
      <c r="AK930" s="302"/>
      <c r="AL930" s="302"/>
      <c r="AM930" s="314" t="s">
        <v>11725</v>
      </c>
      <c r="AN930" s="313" t="s">
        <v>11726</v>
      </c>
      <c r="AO930" s="302"/>
      <c r="AP930" s="302"/>
      <c r="AQ930" s="302" t="str">
        <f>IFERROR(__xludf.DUMMYFUNCTION("IF(IFERROR(VLOOKUP(A930, IMPORTRANGE(""https://docs.google.com/spreadsheets/d/1eazy315Oas8TkAoTsdzUl6gNf3VsnwZeSo-bRfkZzOs"", ""工作表1!A:B""), 2, FALSE), """") &lt;&gt; """", ""有縮圖"", ""無縮圖"")"),"無縮圖")</f>
        <v>無縮圖</v>
      </c>
      <c r="AR930" s="302"/>
    </row>
    <row r="931" hidden="1">
      <c r="A931" s="301" t="s">
        <v>11727</v>
      </c>
      <c r="B931" s="301" t="s">
        <v>7419</v>
      </c>
      <c r="C931" s="303" t="s">
        <v>2337</v>
      </c>
      <c r="D931" s="304"/>
      <c r="E931" s="303" t="s">
        <v>2315</v>
      </c>
      <c r="F931" s="305" t="s">
        <v>144</v>
      </c>
      <c r="G931" s="304"/>
      <c r="H931" s="302"/>
      <c r="I931" s="305" t="s">
        <v>84</v>
      </c>
      <c r="J931" s="301" t="s">
        <v>11728</v>
      </c>
      <c r="K931" s="309"/>
      <c r="L931" s="310" t="b">
        <v>1</v>
      </c>
      <c r="M931" s="311" t="b">
        <v>1</v>
      </c>
      <c r="N931" s="316" t="b">
        <v>1</v>
      </c>
      <c r="O931" s="311" t="b">
        <v>1</v>
      </c>
      <c r="P931" s="302"/>
      <c r="Q931" s="309" t="str">
        <f t="array" ref="Q931">IFERROR(INDEX('印量調查區'!G:G, MATCH(A931, '印量調查區'!A:A, 0)), "")</f>
        <v/>
      </c>
      <c r="R931" s="313" t="s">
        <v>7423</v>
      </c>
      <c r="S931" s="313" t="s">
        <v>7423</v>
      </c>
      <c r="T931" s="302"/>
      <c r="U931" s="302"/>
      <c r="V931" s="302"/>
      <c r="W931" s="302"/>
      <c r="X931" s="313" t="s">
        <v>7426</v>
      </c>
      <c r="Y931" s="302"/>
      <c r="Z931" s="302"/>
      <c r="AA931" s="302"/>
      <c r="AB931" s="302"/>
      <c r="AC931" s="302"/>
      <c r="AD931" s="302"/>
      <c r="AE931" s="302"/>
      <c r="AF931" s="302"/>
      <c r="AG931" s="302"/>
      <c r="AH931" s="302"/>
      <c r="AI931" s="302"/>
      <c r="AJ931" s="302"/>
      <c r="AK931" s="302"/>
      <c r="AL931" s="313" t="s">
        <v>7428</v>
      </c>
      <c r="AM931" s="302"/>
      <c r="AN931" s="314" t="s">
        <v>4082</v>
      </c>
      <c r="AO931" s="302"/>
      <c r="AP931" s="302"/>
      <c r="AQ931" s="302" t="str">
        <f>IFERROR(__xludf.DUMMYFUNCTION("IF(IFERROR(VLOOKUP(A931, IMPORTRANGE(""https://docs.google.com/spreadsheets/d/1eazy315Oas8TkAoTsdzUl6gNf3VsnwZeSo-bRfkZzOs"", ""工作表1!A:B""), 2, FALSE), """") &lt;&gt; """", ""有縮圖"", ""無縮圖"")"),"無縮圖")</f>
        <v>無縮圖</v>
      </c>
      <c r="AR931" s="302"/>
    </row>
    <row r="932" hidden="1">
      <c r="A932" s="301" t="s">
        <v>11729</v>
      </c>
      <c r="B932" s="301" t="s">
        <v>11730</v>
      </c>
      <c r="C932" s="304"/>
      <c r="D932" s="304"/>
      <c r="E932" s="303" t="s">
        <v>2108</v>
      </c>
      <c r="F932" s="305" t="s">
        <v>144</v>
      </c>
      <c r="G932" s="304"/>
      <c r="H932" s="302"/>
      <c r="I932" s="302"/>
      <c r="J932" s="302"/>
      <c r="K932" s="309"/>
      <c r="L932" s="310" t="b">
        <v>1</v>
      </c>
      <c r="M932" s="316" t="b">
        <v>1</v>
      </c>
      <c r="N932" s="311" t="b">
        <v>0</v>
      </c>
      <c r="O932" s="316" t="b">
        <v>1</v>
      </c>
      <c r="P932" s="302"/>
      <c r="Q932" s="309" t="str">
        <f t="array" ref="Q932">IFERROR(INDEX('印量調查區'!G:G, MATCH(A932, '印量調查區'!A:A, 0)), "")</f>
        <v/>
      </c>
      <c r="R932" s="286" t="s">
        <v>11731</v>
      </c>
      <c r="S932" s="304"/>
      <c r="T932" s="304"/>
      <c r="U932" s="304"/>
      <c r="V932" s="286" t="s">
        <v>11732</v>
      </c>
      <c r="W932" s="304"/>
      <c r="X932" s="304"/>
      <c r="Y932" s="286" t="s">
        <v>11733</v>
      </c>
      <c r="Z932" s="304"/>
      <c r="AA932" s="304"/>
      <c r="AB932" s="304"/>
      <c r="AC932" s="304"/>
      <c r="AD932" s="304"/>
      <c r="AE932" s="286" t="s">
        <v>11734</v>
      </c>
      <c r="AF932" s="304"/>
      <c r="AG932" s="304"/>
      <c r="AH932" s="304"/>
      <c r="AI932" s="304"/>
      <c r="AJ932" s="304"/>
      <c r="AK932" s="286" t="s">
        <v>11735</v>
      </c>
      <c r="AL932" s="302"/>
      <c r="AM932" s="314" t="s">
        <v>11736</v>
      </c>
      <c r="AN932" s="302"/>
      <c r="AO932" s="302"/>
      <c r="AP932" s="302"/>
      <c r="AQ932" s="302" t="str">
        <f>IFERROR(__xludf.DUMMYFUNCTION("IF(IFERROR(VLOOKUP(A932, IMPORTRANGE(""https://docs.google.com/spreadsheets/d/1eazy315Oas8TkAoTsdzUl6gNf3VsnwZeSo-bRfkZzOs"", ""工作表1!A:B""), 2, FALSE), """") &lt;&gt; """", ""有縮圖"", ""無縮圖"")"),"無縮圖")</f>
        <v>無縮圖</v>
      </c>
      <c r="AR932" s="302"/>
    </row>
    <row r="933" hidden="1">
      <c r="A933" s="301" t="s">
        <v>1522</v>
      </c>
      <c r="B933" s="302"/>
      <c r="C933" s="303" t="s">
        <v>8446</v>
      </c>
      <c r="D933" s="303" t="s">
        <v>2768</v>
      </c>
      <c r="E933" s="304"/>
      <c r="F933" s="305" t="s">
        <v>144</v>
      </c>
      <c r="G933" s="304"/>
      <c r="H933" s="302"/>
      <c r="I933" s="302"/>
      <c r="J933" s="302"/>
      <c r="K933" s="309"/>
      <c r="L933" s="310" t="b">
        <v>1</v>
      </c>
      <c r="M933" s="316" t="b">
        <v>0</v>
      </c>
      <c r="N933" s="316" t="b">
        <v>0</v>
      </c>
      <c r="O933" s="316" t="b">
        <v>0</v>
      </c>
      <c r="P933" s="313" t="s">
        <v>410</v>
      </c>
      <c r="Q933" s="309" t="str">
        <f t="array" ref="Q933">IFERROR(INDEX('印量調查區'!G:G, MATCH(A933, '印量調查區'!A:A, 0)), "")</f>
        <v/>
      </c>
      <c r="R933" s="314" t="s">
        <v>11737</v>
      </c>
      <c r="S933" s="302"/>
      <c r="T933" s="302"/>
      <c r="U933" s="302"/>
      <c r="V933" s="314" t="s">
        <v>11738</v>
      </c>
      <c r="W933" s="302"/>
      <c r="X933" s="302"/>
      <c r="Y933" s="302"/>
      <c r="Z933" s="302"/>
      <c r="AA933" s="302"/>
      <c r="AB933" s="302"/>
      <c r="AC933" s="314" t="s">
        <v>11739</v>
      </c>
      <c r="AD933" s="314" t="s">
        <v>11740</v>
      </c>
      <c r="AE933" s="302"/>
      <c r="AF933" s="302"/>
      <c r="AG933" s="302"/>
      <c r="AH933" s="314" t="s">
        <v>7537</v>
      </c>
      <c r="AI933" s="302"/>
      <c r="AJ933" s="302"/>
      <c r="AK933" s="314" t="s">
        <v>11741</v>
      </c>
      <c r="AL933" s="302"/>
      <c r="AM933" s="302"/>
      <c r="AN933" s="302"/>
      <c r="AO933" s="302"/>
      <c r="AP933" s="302"/>
      <c r="AQ933" s="302" t="str">
        <f>IFERROR(__xludf.DUMMYFUNCTION("IF(IFERROR(VLOOKUP(A933, IMPORTRANGE(""https://docs.google.com/spreadsheets/d/1eazy315Oas8TkAoTsdzUl6gNf3VsnwZeSo-bRfkZzOs"", ""工作表1!A:B""), 2, FALSE), """") &lt;&gt; """", ""有縮圖"", ""無縮圖"")"),"無縮圖")</f>
        <v>無縮圖</v>
      </c>
      <c r="AR933" s="302"/>
    </row>
    <row r="934" hidden="1">
      <c r="A934" s="301" t="s">
        <v>1524</v>
      </c>
      <c r="B934" s="301" t="s">
        <v>7552</v>
      </c>
      <c r="C934" s="303" t="s">
        <v>8319</v>
      </c>
      <c r="D934" s="304"/>
      <c r="E934" s="303" t="s">
        <v>6101</v>
      </c>
      <c r="F934" s="305" t="s">
        <v>144</v>
      </c>
      <c r="G934" s="304"/>
      <c r="H934" s="305" t="s">
        <v>34</v>
      </c>
      <c r="I934" s="305" t="s">
        <v>84</v>
      </c>
      <c r="J934" s="301" t="s">
        <v>83</v>
      </c>
      <c r="K934" s="309"/>
      <c r="L934" s="310" t="b">
        <v>1</v>
      </c>
      <c r="M934" s="311" t="b">
        <v>1</v>
      </c>
      <c r="N934" s="311" t="b">
        <v>1</v>
      </c>
      <c r="O934" s="311" t="b">
        <v>1</v>
      </c>
      <c r="P934" s="302"/>
      <c r="Q934" s="309" t="str">
        <f t="array" ref="Q934">IFERROR(INDEX('印量調查區'!G:G, MATCH(A934, '印量調查區'!A:A, 0)), "")</f>
        <v/>
      </c>
      <c r="R934" s="313" t="s">
        <v>7554</v>
      </c>
      <c r="S934" s="302"/>
      <c r="T934" s="313" t="s">
        <v>7556</v>
      </c>
      <c r="U934" s="302"/>
      <c r="V934" s="313" t="s">
        <v>7559</v>
      </c>
      <c r="W934" s="313" t="s">
        <v>7560</v>
      </c>
      <c r="X934" s="313" t="s">
        <v>7563</v>
      </c>
      <c r="Y934" s="302"/>
      <c r="Z934" s="302"/>
      <c r="AA934" s="302"/>
      <c r="AB934" s="302"/>
      <c r="AC934" s="302"/>
      <c r="AD934" s="313" t="s">
        <v>7566</v>
      </c>
      <c r="AE934" s="313" t="s">
        <v>7569</v>
      </c>
      <c r="AF934" s="302"/>
      <c r="AG934" s="302"/>
      <c r="AH934" s="302"/>
      <c r="AI934" s="302"/>
      <c r="AJ934" s="302"/>
      <c r="AK934" s="313" t="s">
        <v>7570</v>
      </c>
      <c r="AL934" s="302"/>
      <c r="AM934" s="314" t="s">
        <v>11742</v>
      </c>
      <c r="AN934" s="314" t="s">
        <v>11743</v>
      </c>
      <c r="AO934" s="302"/>
      <c r="AP934" s="302"/>
      <c r="AQ934" s="302" t="str">
        <f>IFERROR(__xludf.DUMMYFUNCTION("IF(IFERROR(VLOOKUP(A934, IMPORTRANGE(""https://docs.google.com/spreadsheets/d/1eazy315Oas8TkAoTsdzUl6gNf3VsnwZeSo-bRfkZzOs"", ""工作表1!A:B""), 2, FALSE), """") &lt;&gt; """", ""有縮圖"", ""無縮圖"")"),"無縮圖")</f>
        <v>無縮圖</v>
      </c>
      <c r="AR934" s="302"/>
    </row>
    <row r="935" hidden="1">
      <c r="A935" s="301" t="s">
        <v>1526</v>
      </c>
      <c r="B935" s="301" t="s">
        <v>7581</v>
      </c>
      <c r="C935" s="303" t="s">
        <v>3056</v>
      </c>
      <c r="D935" s="303" t="s">
        <v>2261</v>
      </c>
      <c r="E935" s="304"/>
      <c r="F935" s="305" t="s">
        <v>144</v>
      </c>
      <c r="G935" s="304"/>
      <c r="H935" s="305" t="s">
        <v>34</v>
      </c>
      <c r="I935" s="305" t="s">
        <v>84</v>
      </c>
      <c r="J935" s="301" t="s">
        <v>11745</v>
      </c>
      <c r="K935" s="309"/>
      <c r="L935" s="310" t="b">
        <v>1</v>
      </c>
      <c r="M935" s="311" t="b">
        <v>0</v>
      </c>
      <c r="N935" s="316" t="b">
        <v>0</v>
      </c>
      <c r="O935" s="311" t="b">
        <v>0</v>
      </c>
      <c r="P935" s="302"/>
      <c r="Q935" s="309" t="str">
        <f t="array" ref="Q935">IFERROR(INDEX('印量調查區'!G:G, MATCH(A935, '印量調查區'!A:A, 0)), "")</f>
        <v/>
      </c>
      <c r="R935" s="313" t="s">
        <v>7586</v>
      </c>
      <c r="S935" s="302"/>
      <c r="T935" s="302"/>
      <c r="U935" s="302"/>
      <c r="V935" s="302"/>
      <c r="W935" s="302"/>
      <c r="X935" s="302"/>
      <c r="Y935" s="302"/>
      <c r="Z935" s="302"/>
      <c r="AA935" s="302"/>
      <c r="AB935" s="302"/>
      <c r="AC935" s="302"/>
      <c r="AD935" s="313" t="s">
        <v>7592</v>
      </c>
      <c r="AE935" s="302"/>
      <c r="AF935" s="302"/>
      <c r="AG935" s="302"/>
      <c r="AH935" s="302"/>
      <c r="AI935" s="302"/>
      <c r="AJ935" s="302"/>
      <c r="AK935" s="302"/>
      <c r="AL935" s="302"/>
      <c r="AM935" s="302"/>
      <c r="AN935" s="314" t="s">
        <v>11747</v>
      </c>
      <c r="AO935" s="302"/>
      <c r="AP935" s="302"/>
      <c r="AQ935" s="302" t="str">
        <f>IFERROR(__xludf.DUMMYFUNCTION("IF(IFERROR(VLOOKUP(A935, IMPORTRANGE(""https://docs.google.com/spreadsheets/d/1eazy315Oas8TkAoTsdzUl6gNf3VsnwZeSo-bRfkZzOs"", ""工作表1!A:B""), 2, FALSE), """") &lt;&gt; """", ""有縮圖"", ""無縮圖"")"),"無縮圖")</f>
        <v>無縮圖</v>
      </c>
      <c r="AR935" s="302"/>
    </row>
    <row r="936" hidden="1">
      <c r="A936" s="301" t="s">
        <v>1534</v>
      </c>
      <c r="B936" s="302"/>
      <c r="C936" s="304"/>
      <c r="D936" s="304"/>
      <c r="E936" s="303" t="s">
        <v>10966</v>
      </c>
      <c r="F936" s="305" t="s">
        <v>144</v>
      </c>
      <c r="G936" s="304"/>
      <c r="H936" s="302"/>
      <c r="I936" s="302"/>
      <c r="J936" s="302"/>
      <c r="K936" s="309"/>
      <c r="L936" s="310" t="b">
        <v>1</v>
      </c>
      <c r="M936" s="316" t="b">
        <v>1</v>
      </c>
      <c r="N936" s="316" t="b">
        <v>0</v>
      </c>
      <c r="O936" s="316" t="b">
        <v>1</v>
      </c>
      <c r="P936" s="302"/>
      <c r="Q936" s="309" t="str">
        <f t="array" ref="Q936">IFERROR(INDEX('印量調查區'!G:G, MATCH(A936, '印量調查區'!A:A, 0)), "")</f>
        <v/>
      </c>
      <c r="R936" s="313" t="s">
        <v>7663</v>
      </c>
      <c r="S936" s="302"/>
      <c r="T936" s="302"/>
      <c r="U936" s="302"/>
      <c r="V936" s="313" t="s">
        <v>7667</v>
      </c>
      <c r="W936" s="302"/>
      <c r="X936" s="302"/>
      <c r="Y936" s="313" t="s">
        <v>7669</v>
      </c>
      <c r="Z936" s="302"/>
      <c r="AA936" s="302"/>
      <c r="AB936" s="302"/>
      <c r="AC936" s="302"/>
      <c r="AD936" s="313" t="s">
        <v>7670</v>
      </c>
      <c r="AE936" s="313" t="s">
        <v>7674</v>
      </c>
      <c r="AF936" s="302"/>
      <c r="AG936" s="302"/>
      <c r="AH936" s="302"/>
      <c r="AI936" s="302"/>
      <c r="AJ936" s="302"/>
      <c r="AK936" s="302"/>
      <c r="AL936" s="302"/>
      <c r="AM936" s="302"/>
      <c r="AN936" s="302"/>
      <c r="AO936" s="302"/>
      <c r="AP936" s="302"/>
      <c r="AQ936" s="302" t="str">
        <f>IFERROR(__xludf.DUMMYFUNCTION("IF(IFERROR(VLOOKUP(A936, IMPORTRANGE(""https://docs.google.com/spreadsheets/d/1eazy315Oas8TkAoTsdzUl6gNf3VsnwZeSo-bRfkZzOs"", ""工作表1!A:B""), 2, FALSE), """") &lt;&gt; """", ""有縮圖"", ""無縮圖"")"),"無縮圖")</f>
        <v>無縮圖</v>
      </c>
      <c r="AR936" s="302"/>
    </row>
    <row r="937" hidden="1">
      <c r="A937" s="301" t="s">
        <v>1532</v>
      </c>
      <c r="B937" s="302"/>
      <c r="C937" s="304"/>
      <c r="D937" s="303" t="s">
        <v>2730</v>
      </c>
      <c r="E937" s="303" t="s">
        <v>2730</v>
      </c>
      <c r="F937" s="305" t="s">
        <v>144</v>
      </c>
      <c r="G937" s="304"/>
      <c r="H937" s="305" t="s">
        <v>17</v>
      </c>
      <c r="I937" s="305" t="s">
        <v>108</v>
      </c>
      <c r="J937" s="301" t="s">
        <v>11749</v>
      </c>
      <c r="K937" s="309"/>
      <c r="L937" s="310" t="b">
        <v>1</v>
      </c>
      <c r="M937" s="311" t="b">
        <v>1</v>
      </c>
      <c r="N937" s="311" t="b">
        <v>0</v>
      </c>
      <c r="O937" s="311" t="b">
        <v>1</v>
      </c>
      <c r="P937" s="302"/>
      <c r="Q937" s="309" t="str">
        <f t="array" ref="Q937">IFERROR(INDEX('印量調查區'!G:G, MATCH(A937, '印量調查區'!A:A, 0)), "")</f>
        <v/>
      </c>
      <c r="R937" s="302"/>
      <c r="S937" s="302"/>
      <c r="T937" s="302"/>
      <c r="U937" s="302"/>
      <c r="V937" s="302"/>
      <c r="W937" s="302"/>
      <c r="X937" s="313" t="s">
        <v>7685</v>
      </c>
      <c r="Y937" s="313" t="s">
        <v>7686</v>
      </c>
      <c r="Z937" s="302"/>
      <c r="AA937" s="302"/>
      <c r="AB937" s="302"/>
      <c r="AC937" s="302"/>
      <c r="AD937" s="313" t="s">
        <v>7687</v>
      </c>
      <c r="AE937" s="302"/>
      <c r="AF937" s="302"/>
      <c r="AG937" s="302"/>
      <c r="AH937" s="314" t="s">
        <v>11750</v>
      </c>
      <c r="AI937" s="302"/>
      <c r="AJ937" s="302"/>
      <c r="AK937" s="302"/>
      <c r="AL937" s="302"/>
      <c r="AM937" s="314" t="s">
        <v>11752</v>
      </c>
      <c r="AN937" s="314" t="s">
        <v>11753</v>
      </c>
      <c r="AO937" s="314" t="s">
        <v>11755</v>
      </c>
      <c r="AP937" s="302"/>
      <c r="AQ937" s="302" t="str">
        <f>IFERROR(__xludf.DUMMYFUNCTION("IF(IFERROR(VLOOKUP(A937, IMPORTRANGE(""https://docs.google.com/spreadsheets/d/1eazy315Oas8TkAoTsdzUl6gNf3VsnwZeSo-bRfkZzOs"", ""工作表1!A:B""), 2, FALSE), """") &lt;&gt; """", ""有縮圖"", ""無縮圖"")"),"無縮圖")</f>
        <v>無縮圖</v>
      </c>
      <c r="AR937" s="314" t="s">
        <v>11752</v>
      </c>
    </row>
    <row r="938" hidden="1">
      <c r="A938" s="301" t="s">
        <v>1544</v>
      </c>
      <c r="B938" s="301" t="s">
        <v>7791</v>
      </c>
      <c r="C938" s="303" t="s">
        <v>2419</v>
      </c>
      <c r="D938" s="304"/>
      <c r="E938" s="303" t="s">
        <v>3114</v>
      </c>
      <c r="F938" s="305" t="s">
        <v>144</v>
      </c>
      <c r="G938" s="304"/>
      <c r="H938" s="302"/>
      <c r="I938" s="302"/>
      <c r="J938" s="302"/>
      <c r="K938" s="309"/>
      <c r="L938" s="310" t="b">
        <v>1</v>
      </c>
      <c r="M938" s="316" t="b">
        <v>1</v>
      </c>
      <c r="N938" s="316" t="b">
        <v>1</v>
      </c>
      <c r="O938" s="316" t="b">
        <v>1</v>
      </c>
      <c r="P938" s="302"/>
      <c r="Q938" s="309" t="str">
        <f t="array" ref="Q938">IFERROR(INDEX('印量調查區'!G:G, MATCH(A938, '印量調查區'!A:A, 0)), "")</f>
        <v/>
      </c>
      <c r="R938" s="313" t="s">
        <v>7796</v>
      </c>
      <c r="S938" s="302"/>
      <c r="T938" s="302"/>
      <c r="U938" s="302"/>
      <c r="V938" s="313" t="s">
        <v>7798</v>
      </c>
      <c r="W938" s="302"/>
      <c r="X938" s="313" t="s">
        <v>7800</v>
      </c>
      <c r="Y938" s="313" t="s">
        <v>7801</v>
      </c>
      <c r="Z938" s="302"/>
      <c r="AA938" s="302"/>
      <c r="AB938" s="302"/>
      <c r="AC938" s="302"/>
      <c r="AD938" s="313" t="s">
        <v>7804</v>
      </c>
      <c r="AE938" s="302"/>
      <c r="AF938" s="302"/>
      <c r="AG938" s="302"/>
      <c r="AH938" s="302"/>
      <c r="AI938" s="313" t="s">
        <v>7806</v>
      </c>
      <c r="AJ938" s="313" t="s">
        <v>7810</v>
      </c>
      <c r="AK938" s="302"/>
      <c r="AL938" s="302"/>
      <c r="AM938" s="302"/>
      <c r="AN938" s="302"/>
      <c r="AO938" s="302"/>
      <c r="AP938" s="302"/>
      <c r="AQ938" s="302" t="str">
        <f>IFERROR(__xludf.DUMMYFUNCTION("IF(IFERROR(VLOOKUP(A938, IMPORTRANGE(""https://docs.google.com/spreadsheets/d/1eazy315Oas8TkAoTsdzUl6gNf3VsnwZeSo-bRfkZzOs"", ""工作表1!A:B""), 2, FALSE), """") &lt;&gt; """", ""有縮圖"", ""無縮圖"")"),"無縮圖")</f>
        <v>無縮圖</v>
      </c>
      <c r="AR938" s="302"/>
    </row>
    <row r="939" hidden="1">
      <c r="A939" s="301" t="s">
        <v>11757</v>
      </c>
      <c r="B939" s="302"/>
      <c r="C939" s="304"/>
      <c r="D939" s="303" t="s">
        <v>2260</v>
      </c>
      <c r="E939" s="303" t="s">
        <v>2332</v>
      </c>
      <c r="F939" s="305" t="s">
        <v>144</v>
      </c>
      <c r="G939" s="304"/>
      <c r="H939" s="305" t="s">
        <v>34</v>
      </c>
      <c r="I939" s="305" t="s">
        <v>84</v>
      </c>
      <c r="J939" s="301" t="s">
        <v>11758</v>
      </c>
      <c r="K939" s="309"/>
      <c r="L939" s="310" t="b">
        <v>1</v>
      </c>
      <c r="M939" s="311" t="b">
        <v>1</v>
      </c>
      <c r="N939" s="316" t="b">
        <v>0</v>
      </c>
      <c r="O939" s="311" t="b">
        <v>1</v>
      </c>
      <c r="P939" s="302"/>
      <c r="Q939" s="309" t="str">
        <f t="array" ref="Q939">IFERROR(INDEX('印量調查區'!G:G, MATCH(A939, '印量調查區'!A:A, 0)), "")</f>
        <v/>
      </c>
      <c r="R939" s="313" t="s">
        <v>11759</v>
      </c>
      <c r="S939" s="302"/>
      <c r="T939" s="313" t="s">
        <v>11760</v>
      </c>
      <c r="U939" s="302"/>
      <c r="V939" s="302"/>
      <c r="W939" s="302"/>
      <c r="X939" s="313" t="s">
        <v>11761</v>
      </c>
      <c r="Y939" s="313" t="s">
        <v>11762</v>
      </c>
      <c r="Z939" s="302"/>
      <c r="AA939" s="302"/>
      <c r="AB939" s="302"/>
      <c r="AC939" s="302"/>
      <c r="AD939" s="313" t="s">
        <v>11763</v>
      </c>
      <c r="AE939" s="313" t="s">
        <v>11764</v>
      </c>
      <c r="AF939" s="302"/>
      <c r="AG939" s="302"/>
      <c r="AH939" s="302"/>
      <c r="AI939" s="302"/>
      <c r="AJ939" s="313" t="s">
        <v>11765</v>
      </c>
      <c r="AK939" s="302"/>
      <c r="AL939" s="302"/>
      <c r="AM939" s="302"/>
      <c r="AN939" s="314" t="s">
        <v>11766</v>
      </c>
      <c r="AO939" s="302"/>
      <c r="AP939" s="302"/>
      <c r="AQ939" s="302" t="str">
        <f>IFERROR(__xludf.DUMMYFUNCTION("IF(IFERROR(VLOOKUP(A939, IMPORTRANGE(""https://docs.google.com/spreadsheets/d/1eazy315Oas8TkAoTsdzUl6gNf3VsnwZeSo-bRfkZzOs"", ""工作表1!A:B""), 2, FALSE), """") &lt;&gt; """", ""有縮圖"", ""無縮圖"")"),"無縮圖")</f>
        <v>無縮圖</v>
      </c>
      <c r="AR939" s="314" t="s">
        <v>11767</v>
      </c>
    </row>
    <row r="940">
      <c r="A940" s="301" t="s">
        <v>11768</v>
      </c>
      <c r="B940" s="301" t="s">
        <v>11769</v>
      </c>
      <c r="C940" s="304"/>
      <c r="D940" s="303" t="s">
        <v>1940</v>
      </c>
      <c r="E940" s="303" t="s">
        <v>2965</v>
      </c>
      <c r="F940" s="305" t="s">
        <v>144</v>
      </c>
      <c r="G940" s="304"/>
      <c r="H940" s="305" t="s">
        <v>35</v>
      </c>
      <c r="I940" s="305" t="s">
        <v>84</v>
      </c>
      <c r="J940" s="301" t="s">
        <v>11770</v>
      </c>
      <c r="K940" s="323" t="s">
        <v>8543</v>
      </c>
      <c r="L940" s="310" t="b">
        <v>1</v>
      </c>
      <c r="M940" s="311" t="b">
        <v>0</v>
      </c>
      <c r="N940" s="316" t="b">
        <v>0</v>
      </c>
      <c r="O940" s="311" t="b">
        <v>0</v>
      </c>
      <c r="P940" s="313" t="s">
        <v>410</v>
      </c>
      <c r="Q940" s="309" t="str">
        <f t="array" ref="Q940">IFERROR(INDEX('印量調查區'!G:G, MATCH(A940, '印量調查區'!A:A, 0)), "")</f>
        <v/>
      </c>
      <c r="R940" s="314" t="s">
        <v>11772</v>
      </c>
      <c r="S940" s="302"/>
      <c r="T940" s="302"/>
      <c r="U940" s="302"/>
      <c r="V940" s="314" t="s">
        <v>11773</v>
      </c>
      <c r="W940" s="302"/>
      <c r="X940" s="302"/>
      <c r="Y940" s="302"/>
      <c r="Z940" s="302"/>
      <c r="AA940" s="302"/>
      <c r="AB940" s="302"/>
      <c r="AC940" s="302"/>
      <c r="AD940" s="302"/>
      <c r="AE940" s="302"/>
      <c r="AF940" s="302"/>
      <c r="AG940" s="302"/>
      <c r="AH940" s="302"/>
      <c r="AI940" s="302"/>
      <c r="AJ940" s="302"/>
      <c r="AK940" s="302"/>
      <c r="AL940" s="302"/>
      <c r="AM940" s="302"/>
      <c r="AN940" s="314" t="s">
        <v>11776</v>
      </c>
      <c r="AO940" s="302"/>
      <c r="AP940" s="302"/>
      <c r="AQ940" s="302" t="str">
        <f>IFERROR(__xludf.DUMMYFUNCTION("IF(IFERROR(VLOOKUP(A940, IMPORTRANGE(""https://docs.google.com/spreadsheets/d/1eazy315Oas8TkAoTsdzUl6gNf3VsnwZeSo-bRfkZzOs"", ""工作表1!A:B""), 2, FALSE), """") &lt;&gt; """", ""有縮圖"", ""無縮圖"")"),"無縮圖")</f>
        <v>無縮圖</v>
      </c>
      <c r="AR940" s="302"/>
    </row>
    <row r="941" hidden="1">
      <c r="A941" s="301" t="s">
        <v>1553</v>
      </c>
      <c r="B941" s="302"/>
      <c r="C941" s="303" t="s">
        <v>11779</v>
      </c>
      <c r="D941" s="303" t="s">
        <v>11780</v>
      </c>
      <c r="E941" s="304"/>
      <c r="F941" s="305" t="s">
        <v>144</v>
      </c>
      <c r="G941" s="304"/>
      <c r="H941" s="305" t="s">
        <v>47</v>
      </c>
      <c r="I941" s="305" t="s">
        <v>108</v>
      </c>
      <c r="J941" s="301" t="s">
        <v>11781</v>
      </c>
      <c r="K941" s="309"/>
      <c r="L941" s="310" t="b">
        <v>1</v>
      </c>
      <c r="M941" s="311" t="b">
        <v>0</v>
      </c>
      <c r="N941" s="311" t="b">
        <v>0</v>
      </c>
      <c r="O941" s="311" t="b">
        <v>0</v>
      </c>
      <c r="P941" s="302"/>
      <c r="Q941" s="309" t="str">
        <f t="array" ref="Q941">IFERROR(INDEX('印量調查區'!G:G, MATCH(A941, '印量調查區'!A:A, 0)), "")</f>
        <v/>
      </c>
      <c r="R941" s="313" t="s">
        <v>7896</v>
      </c>
      <c r="S941" s="302"/>
      <c r="T941" s="302"/>
      <c r="U941" s="302"/>
      <c r="V941" s="313" t="s">
        <v>7897</v>
      </c>
      <c r="W941" s="302"/>
      <c r="X941" s="302"/>
      <c r="Y941" s="302"/>
      <c r="Z941" s="302"/>
      <c r="AA941" s="302"/>
      <c r="AB941" s="302"/>
      <c r="AC941" s="302"/>
      <c r="AD941" s="302"/>
      <c r="AE941" s="302"/>
      <c r="AF941" s="302"/>
      <c r="AG941" s="302"/>
      <c r="AH941" s="302"/>
      <c r="AI941" s="302"/>
      <c r="AJ941" s="302"/>
      <c r="AK941" s="302"/>
      <c r="AL941" s="302"/>
      <c r="AM941" s="314" t="s">
        <v>11784</v>
      </c>
      <c r="AN941" s="314" t="s">
        <v>11786</v>
      </c>
      <c r="AO941" s="302"/>
      <c r="AP941" s="302"/>
      <c r="AQ941" s="302" t="str">
        <f>IFERROR(__xludf.DUMMYFUNCTION("IF(IFERROR(VLOOKUP(A941, IMPORTRANGE(""https://docs.google.com/spreadsheets/d/1eazy315Oas8TkAoTsdzUl6gNf3VsnwZeSo-bRfkZzOs"", ""工作表1!A:B""), 2, FALSE), """") &lt;&gt; """", ""有縮圖"", ""無縮圖"")"),"無縮圖")</f>
        <v>無縮圖</v>
      </c>
      <c r="AR941" s="302"/>
    </row>
    <row r="942">
      <c r="A942" s="301" t="s">
        <v>1569</v>
      </c>
      <c r="B942" s="302"/>
      <c r="C942" s="304"/>
      <c r="D942" s="304"/>
      <c r="E942" s="303" t="s">
        <v>2330</v>
      </c>
      <c r="F942" s="305" t="s">
        <v>144</v>
      </c>
      <c r="G942" s="304"/>
      <c r="H942" s="305" t="s">
        <v>35</v>
      </c>
      <c r="I942" s="305" t="s">
        <v>84</v>
      </c>
      <c r="J942" s="301" t="s">
        <v>11788</v>
      </c>
      <c r="K942" s="309"/>
      <c r="L942" s="310" t="b">
        <v>1</v>
      </c>
      <c r="M942" s="311" t="b">
        <v>0</v>
      </c>
      <c r="N942" s="316" t="b">
        <v>0</v>
      </c>
      <c r="O942" s="311" t="b">
        <v>0</v>
      </c>
      <c r="P942" s="302"/>
      <c r="Q942" s="309" t="str">
        <f t="array" ref="Q942">IFERROR(INDEX('印量調查區'!G:G, MATCH(A942, '印量調查區'!A:A, 0)), "")</f>
        <v/>
      </c>
      <c r="R942" s="313" t="s">
        <v>8089</v>
      </c>
      <c r="S942" s="302"/>
      <c r="T942" s="302"/>
      <c r="U942" s="302"/>
      <c r="V942" s="313" t="s">
        <v>8093</v>
      </c>
      <c r="W942" s="302"/>
      <c r="X942" s="302"/>
      <c r="Y942" s="313" t="s">
        <v>8095</v>
      </c>
      <c r="Z942" s="302"/>
      <c r="AA942" s="302"/>
      <c r="AB942" s="302"/>
      <c r="AC942" s="302"/>
      <c r="AD942" s="313" t="s">
        <v>8097</v>
      </c>
      <c r="AE942" s="302"/>
      <c r="AF942" s="302"/>
      <c r="AG942" s="302"/>
      <c r="AH942" s="302"/>
      <c r="AI942" s="302"/>
      <c r="AJ942" s="302"/>
      <c r="AK942" s="302"/>
      <c r="AL942" s="302"/>
      <c r="AM942" s="302"/>
      <c r="AN942" s="314" t="s">
        <v>11790</v>
      </c>
      <c r="AO942" s="302"/>
      <c r="AP942" s="302"/>
      <c r="AQ942" s="302" t="str">
        <f>IFERROR(__xludf.DUMMYFUNCTION("IF(IFERROR(VLOOKUP(A942, IMPORTRANGE(""https://docs.google.com/spreadsheets/d/1eazy315Oas8TkAoTsdzUl6gNf3VsnwZeSo-bRfkZzOs"", ""工作表1!A:B""), 2, FALSE), """") &lt;&gt; """", ""有縮圖"", ""無縮圖"")"),"無縮圖")</f>
        <v>無縮圖</v>
      </c>
      <c r="AR942" s="302"/>
    </row>
    <row r="943" hidden="1">
      <c r="A943" s="301" t="s">
        <v>1571</v>
      </c>
      <c r="B943" s="302"/>
      <c r="C943" s="304"/>
      <c r="D943" s="303" t="s">
        <v>1694</v>
      </c>
      <c r="E943" s="304"/>
      <c r="F943" s="305" t="s">
        <v>144</v>
      </c>
      <c r="G943" s="304"/>
      <c r="H943" s="302"/>
      <c r="I943" s="302"/>
      <c r="J943" s="302"/>
      <c r="K943" s="309"/>
      <c r="L943" s="310" t="b">
        <v>1</v>
      </c>
      <c r="M943" s="316" t="b">
        <v>1</v>
      </c>
      <c r="N943" s="316" t="b">
        <v>1</v>
      </c>
      <c r="O943" s="316" t="b">
        <v>1</v>
      </c>
      <c r="P943" s="302"/>
      <c r="Q943" s="309" t="str">
        <f t="array" ref="Q943">IFERROR(INDEX('印量調查區'!G:G, MATCH(A943, '印量調查區'!A:A, 0)), "")</f>
        <v/>
      </c>
      <c r="R943" s="302"/>
      <c r="S943" s="302"/>
      <c r="T943" s="302"/>
      <c r="U943" s="302"/>
      <c r="V943" s="313" t="s">
        <v>8108</v>
      </c>
      <c r="W943" s="302"/>
      <c r="X943" s="302"/>
      <c r="Y943" s="302"/>
      <c r="Z943" s="302"/>
      <c r="AA943" s="302"/>
      <c r="AB943" s="302"/>
      <c r="AC943" s="302"/>
      <c r="AD943" s="302"/>
      <c r="AE943" s="302"/>
      <c r="AF943" s="302"/>
      <c r="AG943" s="302"/>
      <c r="AH943" s="302"/>
      <c r="AI943" s="302"/>
      <c r="AJ943" s="302"/>
      <c r="AK943" s="302"/>
      <c r="AL943" s="313" t="s">
        <v>8112</v>
      </c>
      <c r="AM943" s="302"/>
      <c r="AN943" s="302"/>
      <c r="AO943" s="302"/>
      <c r="AP943" s="302"/>
      <c r="AQ943" s="302" t="str">
        <f>IFERROR(__xludf.DUMMYFUNCTION("IF(IFERROR(VLOOKUP(A943, IMPORTRANGE(""https://docs.google.com/spreadsheets/d/1eazy315Oas8TkAoTsdzUl6gNf3VsnwZeSo-bRfkZzOs"", ""工作表1!A:B""), 2, FALSE), """") &lt;&gt; """", ""有縮圖"", ""無縮圖"")"),"無縮圖")</f>
        <v>無縮圖</v>
      </c>
      <c r="AR943" s="302"/>
    </row>
    <row r="944" hidden="1">
      <c r="A944" s="301" t="s">
        <v>11793</v>
      </c>
      <c r="B944" s="301" t="s">
        <v>11794</v>
      </c>
      <c r="C944" s="303" t="s">
        <v>2849</v>
      </c>
      <c r="D944" s="303" t="s">
        <v>2849</v>
      </c>
      <c r="E944" s="304"/>
      <c r="F944" s="305" t="s">
        <v>144</v>
      </c>
      <c r="G944" s="304"/>
      <c r="H944" s="302"/>
      <c r="I944" s="302"/>
      <c r="J944" s="302"/>
      <c r="K944" s="309"/>
      <c r="L944" s="310" t="b">
        <v>1</v>
      </c>
      <c r="M944" s="316" t="b">
        <v>0</v>
      </c>
      <c r="N944" s="316" t="b">
        <v>0</v>
      </c>
      <c r="O944" s="316" t="b">
        <v>0</v>
      </c>
      <c r="P944" s="302"/>
      <c r="Q944" s="309" t="str">
        <f t="array" ref="Q944">IFERROR(INDEX('印量調查區'!G:G, MATCH(A944, '印量調查區'!A:A, 0)), "")</f>
        <v/>
      </c>
      <c r="R944" s="313" t="s">
        <v>11795</v>
      </c>
      <c r="S944" s="302"/>
      <c r="T944" s="302"/>
      <c r="U944" s="302"/>
      <c r="V944" s="313" t="s">
        <v>11797</v>
      </c>
      <c r="W944" s="302"/>
      <c r="X944" s="313" t="s">
        <v>11798</v>
      </c>
      <c r="Y944" s="313" t="s">
        <v>11799</v>
      </c>
      <c r="Z944" s="302"/>
      <c r="AA944" s="302"/>
      <c r="AB944" s="302"/>
      <c r="AC944" s="302"/>
      <c r="AD944" s="302"/>
      <c r="AE944" s="302"/>
      <c r="AF944" s="302"/>
      <c r="AG944" s="302"/>
      <c r="AH944" s="302"/>
      <c r="AI944" s="302"/>
      <c r="AJ944" s="302"/>
      <c r="AK944" s="302"/>
      <c r="AL944" s="302"/>
      <c r="AM944" s="302"/>
      <c r="AN944" s="302"/>
      <c r="AO944" s="302"/>
      <c r="AP944" s="302"/>
      <c r="AQ944" s="302" t="str">
        <f>IFERROR(__xludf.DUMMYFUNCTION("IF(IFERROR(VLOOKUP(A944, IMPORTRANGE(""https://docs.google.com/spreadsheets/d/1eazy315Oas8TkAoTsdzUl6gNf3VsnwZeSo-bRfkZzOs"", ""工作表1!A:B""), 2, FALSE), """") &lt;&gt; """", ""有縮圖"", ""無縮圖"")"),"有縮圖")</f>
        <v>有縮圖</v>
      </c>
      <c r="AR944" s="302"/>
    </row>
    <row r="945" hidden="1">
      <c r="A945" s="301" t="s">
        <v>11801</v>
      </c>
      <c r="B945" s="302"/>
      <c r="C945" s="304"/>
      <c r="D945" s="304"/>
      <c r="E945" s="303" t="s">
        <v>2119</v>
      </c>
      <c r="F945" s="305" t="s">
        <v>144</v>
      </c>
      <c r="G945" s="304"/>
      <c r="H945" s="302"/>
      <c r="I945" s="302"/>
      <c r="J945" s="302"/>
      <c r="K945" s="309"/>
      <c r="L945" s="310" t="b">
        <v>1</v>
      </c>
      <c r="M945" s="316" t="b">
        <v>0</v>
      </c>
      <c r="N945" s="316" t="b">
        <v>0</v>
      </c>
      <c r="O945" s="316" t="b">
        <v>0</v>
      </c>
      <c r="P945" s="302"/>
      <c r="Q945" s="309" t="str">
        <f t="array" ref="Q945">IFERROR(INDEX('印量調查區'!G:G, MATCH(A945, '印量調查區'!A:A, 0)), "")</f>
        <v/>
      </c>
      <c r="R945" s="313" t="s">
        <v>8264</v>
      </c>
      <c r="S945" s="302"/>
      <c r="T945" s="302"/>
      <c r="U945" s="302"/>
      <c r="V945" s="313" t="s">
        <v>8266</v>
      </c>
      <c r="W945" s="302"/>
      <c r="X945" s="313" t="s">
        <v>8268</v>
      </c>
      <c r="Y945" s="302"/>
      <c r="Z945" s="302"/>
      <c r="AA945" s="302"/>
      <c r="AB945" s="302"/>
      <c r="AC945" s="302"/>
      <c r="AD945" s="302"/>
      <c r="AE945" s="302"/>
      <c r="AF945" s="302"/>
      <c r="AG945" s="302"/>
      <c r="AH945" s="302"/>
      <c r="AI945" s="302"/>
      <c r="AJ945" s="302"/>
      <c r="AK945" s="302"/>
      <c r="AL945" s="302"/>
      <c r="AM945" s="302"/>
      <c r="AN945" s="302"/>
      <c r="AO945" s="302"/>
      <c r="AP945" s="302"/>
      <c r="AQ945" s="302" t="str">
        <f>IFERROR(__xludf.DUMMYFUNCTION("IF(IFERROR(VLOOKUP(A945, IMPORTRANGE(""https://docs.google.com/spreadsheets/d/1eazy315Oas8TkAoTsdzUl6gNf3VsnwZeSo-bRfkZzOs"", ""工作表1!A:B""), 2, FALSE), """") &lt;&gt; """", ""有縮圖"", ""無縮圖"")"),"無縮圖")</f>
        <v>無縮圖</v>
      </c>
      <c r="AR945" s="302"/>
    </row>
    <row r="946" hidden="1">
      <c r="A946" s="301" t="s">
        <v>1594</v>
      </c>
      <c r="B946" s="301" t="s">
        <v>8286</v>
      </c>
      <c r="C946" s="304"/>
      <c r="D946" s="303" t="s">
        <v>2007</v>
      </c>
      <c r="E946" s="303" t="s">
        <v>2007</v>
      </c>
      <c r="F946" s="305" t="s">
        <v>144</v>
      </c>
      <c r="G946" s="304"/>
      <c r="H946" s="302"/>
      <c r="I946" s="305" t="s">
        <v>84</v>
      </c>
      <c r="J946" s="301" t="s">
        <v>11805</v>
      </c>
      <c r="K946" s="309"/>
      <c r="L946" s="310" t="b">
        <v>1</v>
      </c>
      <c r="M946" s="311" t="b">
        <v>0</v>
      </c>
      <c r="N946" s="311" t="b">
        <v>0</v>
      </c>
      <c r="O946" s="311" t="b">
        <v>0</v>
      </c>
      <c r="P946" s="302"/>
      <c r="Q946" s="309" t="str">
        <f t="array" ref="Q946">IFERROR(INDEX('印量調查區'!G:G, MATCH(A946, '印量調查區'!A:A, 0)), "")</f>
        <v/>
      </c>
      <c r="R946" s="313" t="s">
        <v>8291</v>
      </c>
      <c r="S946" s="302"/>
      <c r="T946" s="302"/>
      <c r="U946" s="302"/>
      <c r="V946" s="313" t="s">
        <v>8295</v>
      </c>
      <c r="W946" s="302"/>
      <c r="X946" s="302"/>
      <c r="Y946" s="302"/>
      <c r="Z946" s="302"/>
      <c r="AA946" s="302"/>
      <c r="AB946" s="302"/>
      <c r="AC946" s="302"/>
      <c r="AD946" s="302"/>
      <c r="AE946" s="302"/>
      <c r="AF946" s="313" t="s">
        <v>8297</v>
      </c>
      <c r="AG946" s="302"/>
      <c r="AH946" s="302"/>
      <c r="AI946" s="302"/>
      <c r="AJ946" s="302"/>
      <c r="AK946" s="302"/>
      <c r="AL946" s="302"/>
      <c r="AM946" s="314" t="s">
        <v>11808</v>
      </c>
      <c r="AN946" s="314" t="s">
        <v>11811</v>
      </c>
      <c r="AO946" s="302"/>
      <c r="AP946" s="302"/>
      <c r="AQ946" s="302" t="str">
        <f>IFERROR(__xludf.DUMMYFUNCTION("IF(IFERROR(VLOOKUP(A946, IMPORTRANGE(""https://docs.google.com/spreadsheets/d/1eazy315Oas8TkAoTsdzUl6gNf3VsnwZeSo-bRfkZzOs"", ""工作表1!A:B""), 2, FALSE), """") &lt;&gt; """", ""有縮圖"", ""無縮圖"")"),"無縮圖")</f>
        <v>無縮圖</v>
      </c>
      <c r="AR946" s="302"/>
    </row>
    <row r="947" hidden="1">
      <c r="A947" s="301" t="s">
        <v>11815</v>
      </c>
      <c r="B947" s="302"/>
      <c r="C947" s="303" t="s">
        <v>11816</v>
      </c>
      <c r="D947" s="303" t="s">
        <v>11817</v>
      </c>
      <c r="E947" s="304"/>
      <c r="F947" s="305" t="s">
        <v>144</v>
      </c>
      <c r="G947" s="304"/>
      <c r="H947" s="302"/>
      <c r="I947" s="302"/>
      <c r="J947" s="302"/>
      <c r="K947" s="309"/>
      <c r="L947" s="310" t="b">
        <v>1</v>
      </c>
      <c r="M947" s="316" t="b">
        <v>0</v>
      </c>
      <c r="N947" s="316" t="b">
        <v>0</v>
      </c>
      <c r="O947" s="316" t="b">
        <v>0</v>
      </c>
      <c r="P947" s="313" t="s">
        <v>410</v>
      </c>
      <c r="Q947" s="309" t="str">
        <f t="array" ref="Q947">IFERROR(INDEX('印量調查區'!G:G, MATCH(A947, '印量調查區'!A:A, 0)), "")</f>
        <v/>
      </c>
      <c r="R947" s="314" t="s">
        <v>11818</v>
      </c>
      <c r="S947" s="302"/>
      <c r="T947" s="302"/>
      <c r="U947" s="302"/>
      <c r="V947" s="302"/>
      <c r="W947" s="302"/>
      <c r="X947" s="302"/>
      <c r="Y947" s="302"/>
      <c r="Z947" s="302"/>
      <c r="AA947" s="302"/>
      <c r="AB947" s="302"/>
      <c r="AC947" s="302"/>
      <c r="AD947" s="302"/>
      <c r="AE947" s="302"/>
      <c r="AF947" s="302"/>
      <c r="AG947" s="302"/>
      <c r="AH947" s="302"/>
      <c r="AI947" s="302"/>
      <c r="AJ947" s="302"/>
      <c r="AK947" s="302"/>
      <c r="AL947" s="302"/>
      <c r="AM947" s="302"/>
      <c r="AN947" s="302"/>
      <c r="AO947" s="302"/>
      <c r="AP947" s="302"/>
      <c r="AQ947" s="302" t="str">
        <f>IFERROR(__xludf.DUMMYFUNCTION("IF(IFERROR(VLOOKUP(A947, IMPORTRANGE(""https://docs.google.com/spreadsheets/d/1eazy315Oas8TkAoTsdzUl6gNf3VsnwZeSo-bRfkZzOs"", ""工作表1!A:B""), 2, FALSE), """") &lt;&gt; """", ""有縮圖"", ""無縮圖"")"),"無縮圖")</f>
        <v>無縮圖</v>
      </c>
      <c r="AR947" s="302"/>
    </row>
    <row r="948" hidden="1">
      <c r="A948" s="301" t="s">
        <v>1610</v>
      </c>
      <c r="B948" s="301" t="s">
        <v>8459</v>
      </c>
      <c r="C948" s="303" t="s">
        <v>2798</v>
      </c>
      <c r="D948" s="304"/>
      <c r="E948" s="304"/>
      <c r="F948" s="305" t="s">
        <v>144</v>
      </c>
      <c r="G948" s="304"/>
      <c r="H948" s="302"/>
      <c r="I948" s="302"/>
      <c r="J948" s="302"/>
      <c r="K948" s="309"/>
      <c r="L948" s="310" t="b">
        <v>1</v>
      </c>
      <c r="M948" s="316" t="b">
        <v>1</v>
      </c>
      <c r="N948" s="316" t="b">
        <v>0</v>
      </c>
      <c r="O948" s="316" t="b">
        <v>1</v>
      </c>
      <c r="P948" s="302"/>
      <c r="Q948" s="309" t="str">
        <f t="array" ref="Q948">IFERROR(INDEX('印量調查區'!G:G, MATCH(A948, '印量調查區'!A:A, 0)), "")</f>
        <v/>
      </c>
      <c r="R948" s="302"/>
      <c r="S948" s="302"/>
      <c r="T948" s="302"/>
      <c r="U948" s="302"/>
      <c r="V948" s="302"/>
      <c r="W948" s="302"/>
      <c r="X948" s="313" t="s">
        <v>8464</v>
      </c>
      <c r="Y948" s="313" t="s">
        <v>8465</v>
      </c>
      <c r="Z948" s="302"/>
      <c r="AA948" s="302"/>
      <c r="AB948" s="302"/>
      <c r="AC948" s="302"/>
      <c r="AD948" s="302"/>
      <c r="AE948" s="313" t="s">
        <v>8466</v>
      </c>
      <c r="AF948" s="302"/>
      <c r="AG948" s="302"/>
      <c r="AH948" s="302"/>
      <c r="AI948" s="302"/>
      <c r="AJ948" s="302"/>
      <c r="AK948" s="302"/>
      <c r="AL948" s="302"/>
      <c r="AM948" s="302"/>
      <c r="AN948" s="302"/>
      <c r="AO948" s="302"/>
      <c r="AP948" s="302"/>
      <c r="AQ948" s="302" t="str">
        <f>IFERROR(__xludf.DUMMYFUNCTION("IF(IFERROR(VLOOKUP(A948, IMPORTRANGE(""https://docs.google.com/spreadsheets/d/1eazy315Oas8TkAoTsdzUl6gNf3VsnwZeSo-bRfkZzOs"", ""工作表1!A:B""), 2, FALSE), """") &lt;&gt; """", ""有縮圖"", ""無縮圖"")"),"有縮圖")</f>
        <v>有縮圖</v>
      </c>
      <c r="AR948" s="302"/>
    </row>
    <row r="949" hidden="1">
      <c r="A949" s="301" t="s">
        <v>11825</v>
      </c>
      <c r="B949" s="302"/>
      <c r="C949" s="304"/>
      <c r="D949" s="304"/>
      <c r="E949" s="303" t="s">
        <v>2243</v>
      </c>
      <c r="F949" s="305" t="s">
        <v>144</v>
      </c>
      <c r="G949" s="304"/>
      <c r="H949" s="302"/>
      <c r="I949" s="302"/>
      <c r="J949" s="302"/>
      <c r="K949" s="309"/>
      <c r="L949" s="310" t="b">
        <v>1</v>
      </c>
      <c r="M949" s="316" t="b">
        <v>1</v>
      </c>
      <c r="N949" s="316" t="b">
        <v>1</v>
      </c>
      <c r="O949" s="316" t="b">
        <v>1</v>
      </c>
      <c r="P949" s="302"/>
      <c r="Q949" s="309" t="str">
        <f t="array" ref="Q949">IFERROR(INDEX('印量調查區'!G:G, MATCH(A949, '印量調查區'!A:A, 0)), "")</f>
        <v/>
      </c>
      <c r="R949" s="313" t="s">
        <v>11827</v>
      </c>
      <c r="S949" s="302"/>
      <c r="T949" s="302"/>
      <c r="U949" s="302"/>
      <c r="V949" s="313" t="s">
        <v>3629</v>
      </c>
      <c r="W949" s="302"/>
      <c r="X949" s="313" t="s">
        <v>11828</v>
      </c>
      <c r="Y949" s="313" t="s">
        <v>3062</v>
      </c>
      <c r="Z949" s="302"/>
      <c r="AA949" s="302"/>
      <c r="AB949" s="302"/>
      <c r="AC949" s="302"/>
      <c r="AD949" s="302"/>
      <c r="AE949" s="302"/>
      <c r="AF949" s="302"/>
      <c r="AG949" s="302"/>
      <c r="AH949" s="302"/>
      <c r="AI949" s="302"/>
      <c r="AJ949" s="302"/>
      <c r="AK949" s="302"/>
      <c r="AL949" s="302"/>
      <c r="AM949" s="302"/>
      <c r="AN949" s="302"/>
      <c r="AO949" s="302"/>
      <c r="AP949" s="302"/>
      <c r="AQ949" s="302" t="str">
        <f>IFERROR(__xludf.DUMMYFUNCTION("IF(IFERROR(VLOOKUP(A949, IMPORTRANGE(""https://docs.google.com/spreadsheets/d/1eazy315Oas8TkAoTsdzUl6gNf3VsnwZeSo-bRfkZzOs"", ""工作表1!A:B""), 2, FALSE), """") &lt;&gt; """", ""有縮圖"", ""無縮圖"")"),"無縮圖")</f>
        <v>無縮圖</v>
      </c>
      <c r="AR949" s="302"/>
    </row>
    <row r="950" hidden="1">
      <c r="A950" s="301" t="s">
        <v>11830</v>
      </c>
      <c r="B950" s="302"/>
      <c r="C950" s="303" t="s">
        <v>11831</v>
      </c>
      <c r="D950" s="304"/>
      <c r="E950" s="304"/>
      <c r="F950" s="305" t="s">
        <v>144</v>
      </c>
      <c r="G950" s="304"/>
      <c r="H950" s="302"/>
      <c r="I950" s="302"/>
      <c r="J950" s="302"/>
      <c r="K950" s="309"/>
      <c r="L950" s="310" t="b">
        <v>1</v>
      </c>
      <c r="M950" s="316" t="b">
        <v>0</v>
      </c>
      <c r="N950" s="316" t="b">
        <v>0</v>
      </c>
      <c r="O950" s="316" t="b">
        <v>0</v>
      </c>
      <c r="P950" s="302"/>
      <c r="Q950" s="309" t="str">
        <f t="array" ref="Q950">IFERROR(INDEX('印量調查區'!G:G, MATCH(A950, '印量調查區'!A:A, 0)), "")</f>
        <v/>
      </c>
      <c r="R950" s="313" t="s">
        <v>11834</v>
      </c>
      <c r="S950" s="302"/>
      <c r="T950" s="302"/>
      <c r="U950" s="302"/>
      <c r="V950" s="302"/>
      <c r="W950" s="302"/>
      <c r="X950" s="302"/>
      <c r="Y950" s="302"/>
      <c r="Z950" s="302"/>
      <c r="AA950" s="302"/>
      <c r="AB950" s="302"/>
      <c r="AC950" s="302"/>
      <c r="AD950" s="302"/>
      <c r="AE950" s="302"/>
      <c r="AF950" s="302"/>
      <c r="AG950" s="302"/>
      <c r="AH950" s="302"/>
      <c r="AI950" s="302"/>
      <c r="AJ950" s="302"/>
      <c r="AK950" s="302"/>
      <c r="AL950" s="302"/>
      <c r="AM950" s="302"/>
      <c r="AN950" s="302"/>
      <c r="AO950" s="302"/>
      <c r="AP950" s="302"/>
      <c r="AQ950" s="302" t="str">
        <f>IFERROR(__xludf.DUMMYFUNCTION("IF(IFERROR(VLOOKUP(A950, IMPORTRANGE(""https://docs.google.com/spreadsheets/d/1eazy315Oas8TkAoTsdzUl6gNf3VsnwZeSo-bRfkZzOs"", ""工作表1!A:B""), 2, FALSE), """") &lt;&gt; """", ""有縮圖"", ""無縮圖"")"),"無縮圖")</f>
        <v>無縮圖</v>
      </c>
      <c r="AR950" s="302"/>
    </row>
    <row r="951">
      <c r="A951" s="301" t="s">
        <v>1631</v>
      </c>
      <c r="B951" s="301" t="s">
        <v>8664</v>
      </c>
      <c r="C951" s="303" t="s">
        <v>2187</v>
      </c>
      <c r="D951" s="303" t="s">
        <v>2187</v>
      </c>
      <c r="E951" s="304"/>
      <c r="F951" s="305" t="s">
        <v>144</v>
      </c>
      <c r="G951" s="304"/>
      <c r="H951" s="305" t="s">
        <v>35</v>
      </c>
      <c r="I951" s="305" t="s">
        <v>84</v>
      </c>
      <c r="J951" s="301" t="s">
        <v>11835</v>
      </c>
      <c r="K951" s="309"/>
      <c r="L951" s="310" t="b">
        <v>1</v>
      </c>
      <c r="M951" s="311" t="b">
        <v>1</v>
      </c>
      <c r="N951" s="316" t="b">
        <v>1</v>
      </c>
      <c r="O951" s="311" t="b">
        <v>1</v>
      </c>
      <c r="P951" s="302"/>
      <c r="Q951" s="309" t="str">
        <f t="array" ref="Q951">IFERROR(INDEX('印量調查區'!G:G, MATCH(A951, '印量調查區'!A:A, 0)), "")</f>
        <v/>
      </c>
      <c r="R951" s="314" t="s">
        <v>11837</v>
      </c>
      <c r="S951" s="302"/>
      <c r="T951" s="302"/>
      <c r="U951" s="302"/>
      <c r="V951" s="302"/>
      <c r="W951" s="313" t="s">
        <v>8669</v>
      </c>
      <c r="X951" s="302"/>
      <c r="Y951" s="313" t="s">
        <v>8671</v>
      </c>
      <c r="Z951" s="302"/>
      <c r="AA951" s="302"/>
      <c r="AB951" s="302"/>
      <c r="AC951" s="302"/>
      <c r="AD951" s="302"/>
      <c r="AE951" s="302"/>
      <c r="AF951" s="302"/>
      <c r="AG951" s="302"/>
      <c r="AH951" s="302"/>
      <c r="AI951" s="302"/>
      <c r="AJ951" s="302"/>
      <c r="AK951" s="302"/>
      <c r="AL951" s="302"/>
      <c r="AM951" s="302"/>
      <c r="AN951" s="314" t="s">
        <v>11838</v>
      </c>
      <c r="AO951" s="314" t="s">
        <v>11840</v>
      </c>
      <c r="AP951" s="302"/>
      <c r="AQ951" s="302" t="str">
        <f>IFERROR(__xludf.DUMMYFUNCTION("IF(IFERROR(VLOOKUP(A951, IMPORTRANGE(""https://docs.google.com/spreadsheets/d/1eazy315Oas8TkAoTsdzUl6gNf3VsnwZeSo-bRfkZzOs"", ""工作表1!A:B""), 2, FALSE), """") &lt;&gt; """", ""有縮圖"", ""無縮圖"")"),"有縮圖")</f>
        <v>有縮圖</v>
      </c>
      <c r="AR951" s="314" t="s">
        <v>11838</v>
      </c>
    </row>
    <row r="952">
      <c r="A952" s="301" t="s">
        <v>11841</v>
      </c>
      <c r="B952" s="301" t="s">
        <v>11842</v>
      </c>
      <c r="C952" s="303" t="s">
        <v>11843</v>
      </c>
      <c r="D952" s="303" t="s">
        <v>2477</v>
      </c>
      <c r="E952" s="304"/>
      <c r="F952" s="305" t="s">
        <v>144</v>
      </c>
      <c r="G952" s="304"/>
      <c r="H952" s="305" t="s">
        <v>35</v>
      </c>
      <c r="I952" s="305" t="s">
        <v>84</v>
      </c>
      <c r="J952" s="301" t="s">
        <v>11844</v>
      </c>
      <c r="K952" s="309"/>
      <c r="L952" s="310" t="b">
        <v>1</v>
      </c>
      <c r="M952" s="311" t="b">
        <v>0</v>
      </c>
      <c r="N952" s="311" t="b">
        <v>0</v>
      </c>
      <c r="O952" s="311" t="b">
        <v>0</v>
      </c>
      <c r="P952" s="302"/>
      <c r="Q952" s="309" t="str">
        <f t="array" ref="Q952">IFERROR(INDEX('印量調查區'!G:G, MATCH(A952, '印量調查區'!A:A, 0)), "")</f>
        <v/>
      </c>
      <c r="R952" s="313" t="s">
        <v>11846</v>
      </c>
      <c r="S952" s="302"/>
      <c r="T952" s="313" t="s">
        <v>11847</v>
      </c>
      <c r="U952" s="302"/>
      <c r="V952" s="313" t="s">
        <v>11848</v>
      </c>
      <c r="W952" s="313" t="s">
        <v>11849</v>
      </c>
      <c r="X952" s="302"/>
      <c r="Y952" s="313" t="s">
        <v>11850</v>
      </c>
      <c r="Z952" s="302"/>
      <c r="AA952" s="302"/>
      <c r="AB952" s="302"/>
      <c r="AC952" s="302"/>
      <c r="AD952" s="302"/>
      <c r="AE952" s="302"/>
      <c r="AF952" s="302"/>
      <c r="AG952" s="302"/>
      <c r="AH952" s="313" t="s">
        <v>11852</v>
      </c>
      <c r="AI952" s="302"/>
      <c r="AJ952" s="302"/>
      <c r="AK952" s="302"/>
      <c r="AL952" s="302"/>
      <c r="AM952" s="314" t="s">
        <v>11854</v>
      </c>
      <c r="AN952" s="314" t="s">
        <v>11856</v>
      </c>
      <c r="AO952" s="302"/>
      <c r="AP952" s="302"/>
      <c r="AQ952" s="302" t="str">
        <f>IFERROR(__xludf.DUMMYFUNCTION("IF(IFERROR(VLOOKUP(A952, IMPORTRANGE(""https://docs.google.com/spreadsheets/d/1eazy315Oas8TkAoTsdzUl6gNf3VsnwZeSo-bRfkZzOs"", ""工作表1!A:B""), 2, FALSE), """") &lt;&gt; """", ""有縮圖"", ""無縮圖"")"),"無縮圖")</f>
        <v>無縮圖</v>
      </c>
      <c r="AR952" s="302"/>
    </row>
    <row r="953" hidden="1">
      <c r="A953" s="301" t="s">
        <v>11857</v>
      </c>
      <c r="B953" s="302"/>
      <c r="C953" s="303" t="s">
        <v>2785</v>
      </c>
      <c r="D953" s="303" t="s">
        <v>2805</v>
      </c>
      <c r="E953" s="304"/>
      <c r="F953" s="305" t="s">
        <v>144</v>
      </c>
      <c r="G953" s="304"/>
      <c r="H953" s="302"/>
      <c r="I953" s="302"/>
      <c r="J953" s="302"/>
      <c r="K953" s="309"/>
      <c r="L953" s="310" t="b">
        <v>0</v>
      </c>
      <c r="M953" s="316" t="b">
        <v>1</v>
      </c>
      <c r="N953" s="316" t="b">
        <v>0</v>
      </c>
      <c r="O953" s="316" t="b">
        <v>0</v>
      </c>
      <c r="P953" s="302"/>
      <c r="Q953" s="309" t="str">
        <f t="array" ref="Q953">IFERROR(INDEX('印量調查區'!G:G, MATCH(A953, '印量調查區'!A:A, 0)), "")</f>
        <v/>
      </c>
      <c r="R953" s="313" t="s">
        <v>11859</v>
      </c>
      <c r="S953" s="302"/>
      <c r="T953" s="302"/>
      <c r="U953" s="302"/>
      <c r="V953" s="302"/>
      <c r="W953" s="302"/>
      <c r="X953" s="302"/>
      <c r="Y953" s="313" t="s">
        <v>11860</v>
      </c>
      <c r="Z953" s="313" t="s">
        <v>11861</v>
      </c>
      <c r="AA953" s="302"/>
      <c r="AB953" s="302"/>
      <c r="AC953" s="302"/>
      <c r="AD953" s="302"/>
      <c r="AE953" s="302"/>
      <c r="AF953" s="302"/>
      <c r="AG953" s="302"/>
      <c r="AH953" s="302"/>
      <c r="AI953" s="302"/>
      <c r="AJ953" s="302"/>
      <c r="AK953" s="302"/>
      <c r="AL953" s="302"/>
      <c r="AM953" s="302"/>
      <c r="AN953" s="302"/>
      <c r="AO953" s="302"/>
      <c r="AP953" s="302"/>
      <c r="AQ953" s="302" t="str">
        <f>IFERROR(__xludf.DUMMYFUNCTION("IF(IFERROR(VLOOKUP(A953, IMPORTRANGE(""https://docs.google.com/spreadsheets/d/1eazy315Oas8TkAoTsdzUl6gNf3VsnwZeSo-bRfkZzOs"", ""工作表1!A:B""), 2, FALSE), """") &lt;&gt; """", ""有縮圖"", ""無縮圖"")"),"無縮圖")</f>
        <v>無縮圖</v>
      </c>
      <c r="AR953" s="302"/>
    </row>
    <row r="954" hidden="1">
      <c r="A954" s="301" t="s">
        <v>1643</v>
      </c>
      <c r="B954" s="301" t="s">
        <v>8803</v>
      </c>
      <c r="C954" s="303" t="s">
        <v>2403</v>
      </c>
      <c r="D954" s="303" t="s">
        <v>2403</v>
      </c>
      <c r="E954" s="304"/>
      <c r="F954" s="305" t="s">
        <v>144</v>
      </c>
      <c r="G954" s="304"/>
      <c r="H954" s="305" t="s">
        <v>34</v>
      </c>
      <c r="I954" s="305" t="s">
        <v>84</v>
      </c>
      <c r="J954" s="301" t="s">
        <v>11866</v>
      </c>
      <c r="K954" s="309"/>
      <c r="L954" s="310" t="b">
        <v>1</v>
      </c>
      <c r="M954" s="311" t="b">
        <v>1</v>
      </c>
      <c r="N954" s="311" t="b">
        <v>1</v>
      </c>
      <c r="O954" s="311" t="b">
        <v>0</v>
      </c>
      <c r="P954" s="302"/>
      <c r="Q954" s="309" t="str">
        <f t="array" ref="Q954">IFERROR(INDEX('印量調查區'!G:G, MATCH(A954, '印量調查區'!A:A, 0)), "")</f>
        <v/>
      </c>
      <c r="R954" s="313" t="s">
        <v>8806</v>
      </c>
      <c r="S954" s="302"/>
      <c r="T954" s="302"/>
      <c r="U954" s="302"/>
      <c r="V954" s="313" t="s">
        <v>8808</v>
      </c>
      <c r="W954" s="302"/>
      <c r="X954" s="302"/>
      <c r="Y954" s="302"/>
      <c r="Z954" s="302"/>
      <c r="AA954" s="302"/>
      <c r="AB954" s="302"/>
      <c r="AC954" s="302"/>
      <c r="AD954" s="302"/>
      <c r="AE954" s="302"/>
      <c r="AF954" s="302"/>
      <c r="AG954" s="302"/>
      <c r="AH954" s="302"/>
      <c r="AI954" s="302"/>
      <c r="AJ954" s="302"/>
      <c r="AK954" s="302"/>
      <c r="AL954" s="302"/>
      <c r="AM954" s="314" t="s">
        <v>11869</v>
      </c>
      <c r="AN954" s="314" t="s">
        <v>11871</v>
      </c>
      <c r="AO954" s="302"/>
      <c r="AP954" s="302"/>
      <c r="AQ954" s="302" t="str">
        <f>IFERROR(__xludf.DUMMYFUNCTION("IF(IFERROR(VLOOKUP(A954, IMPORTRANGE(""https://docs.google.com/spreadsheets/d/1eazy315Oas8TkAoTsdzUl6gNf3VsnwZeSo-bRfkZzOs"", ""工作表1!A:B""), 2, FALSE), """") &lt;&gt; """", ""有縮圖"", ""無縮圖"")"),"無縮圖")</f>
        <v>無縮圖</v>
      </c>
      <c r="AR954" s="302"/>
    </row>
    <row r="955" hidden="1">
      <c r="A955" s="301" t="s">
        <v>1649</v>
      </c>
      <c r="B955" s="302"/>
      <c r="C955" s="303" t="s">
        <v>11872</v>
      </c>
      <c r="D955" s="303" t="s">
        <v>2448</v>
      </c>
      <c r="E955" s="304"/>
      <c r="F955" s="305" t="s">
        <v>144</v>
      </c>
      <c r="G955" s="304"/>
      <c r="H955" s="302"/>
      <c r="I955" s="302"/>
      <c r="J955" s="302"/>
      <c r="K955" s="309"/>
      <c r="L955" s="310" t="b">
        <v>0</v>
      </c>
      <c r="M955" s="316" t="b">
        <v>0</v>
      </c>
      <c r="N955" s="316" t="b">
        <v>0</v>
      </c>
      <c r="O955" s="316" t="b">
        <v>0</v>
      </c>
      <c r="P955" s="302"/>
      <c r="Q955" s="309" t="str">
        <f t="array" ref="Q955">IFERROR(INDEX('印量調查區'!G:G, MATCH(A955, '印量調查區'!A:A, 0)), "")</f>
        <v/>
      </c>
      <c r="R955" s="313" t="s">
        <v>8846</v>
      </c>
      <c r="S955" s="304"/>
      <c r="T955" s="302"/>
      <c r="U955" s="302"/>
      <c r="V955" s="313" t="s">
        <v>8847</v>
      </c>
      <c r="W955" s="313" t="s">
        <v>8848</v>
      </c>
      <c r="X955" s="302"/>
      <c r="Y955" s="302"/>
      <c r="Z955" s="302"/>
      <c r="AA955" s="302"/>
      <c r="AB955" s="302"/>
      <c r="AC955" s="302"/>
      <c r="AD955" s="302"/>
      <c r="AE955" s="302"/>
      <c r="AF955" s="302"/>
      <c r="AG955" s="302"/>
      <c r="AH955" s="302"/>
      <c r="AI955" s="302"/>
      <c r="AJ955" s="302"/>
      <c r="AK955" s="313" t="s">
        <v>8849</v>
      </c>
      <c r="AL955" s="313" t="s">
        <v>8851</v>
      </c>
      <c r="AM955" s="302"/>
      <c r="AN955" s="302"/>
      <c r="AO955" s="302"/>
      <c r="AP955" s="302"/>
      <c r="AQ955" s="302" t="str">
        <f>IFERROR(__xludf.DUMMYFUNCTION("IF(IFERROR(VLOOKUP(A955, IMPORTRANGE(""https://docs.google.com/spreadsheets/d/1eazy315Oas8TkAoTsdzUl6gNf3VsnwZeSo-bRfkZzOs"", ""工作表1!A:B""), 2, FALSE), """") &lt;&gt; """", ""有縮圖"", ""無縮圖"")"),"無縮圖")</f>
        <v>無縮圖</v>
      </c>
      <c r="AR955" s="302"/>
    </row>
    <row r="956">
      <c r="A956" s="301" t="s">
        <v>11873</v>
      </c>
      <c r="B956" s="302"/>
      <c r="C956" s="304"/>
      <c r="D956" s="304"/>
      <c r="E956" s="303" t="s">
        <v>2168</v>
      </c>
      <c r="F956" s="305" t="s">
        <v>144</v>
      </c>
      <c r="G956" s="304"/>
      <c r="H956" s="305" t="s">
        <v>35</v>
      </c>
      <c r="I956" s="305" t="s">
        <v>84</v>
      </c>
      <c r="J956" s="302"/>
      <c r="K956" s="309"/>
      <c r="L956" s="322" t="b">
        <v>1</v>
      </c>
      <c r="M956" s="311" t="b">
        <v>0</v>
      </c>
      <c r="N956" s="316" t="b">
        <v>0</v>
      </c>
      <c r="O956" s="316" t="b">
        <v>0</v>
      </c>
      <c r="P956" s="302"/>
      <c r="Q956" s="309" t="str">
        <f t="array" ref="Q956">IFERROR(INDEX('印量調查區'!G:G, MATCH(A956, '印量調查區'!A:A, 0)), "")</f>
        <v/>
      </c>
      <c r="R956" s="302"/>
      <c r="S956" s="302"/>
      <c r="T956" s="302"/>
      <c r="U956" s="302"/>
      <c r="V956" s="302"/>
      <c r="W956" s="302"/>
      <c r="X956" s="302"/>
      <c r="Y956" s="302"/>
      <c r="Z956" s="302"/>
      <c r="AA956" s="302"/>
      <c r="AB956" s="302"/>
      <c r="AC956" s="302"/>
      <c r="AD956" s="302"/>
      <c r="AE956" s="302"/>
      <c r="AF956" s="302"/>
      <c r="AG956" s="302"/>
      <c r="AH956" s="302"/>
      <c r="AI956" s="302"/>
      <c r="AJ956" s="302"/>
      <c r="AK956" s="302"/>
      <c r="AL956" s="302"/>
      <c r="AM956" s="302"/>
      <c r="AN956" s="302"/>
      <c r="AO956" s="302"/>
      <c r="AP956" s="302"/>
      <c r="AQ956" s="302" t="str">
        <f>IFERROR(__xludf.DUMMYFUNCTION("IF(IFERROR(VLOOKUP(A956, IMPORTRANGE(""https://docs.google.com/spreadsheets/d/1eazy315Oas8TkAoTsdzUl6gNf3VsnwZeSo-bRfkZzOs"", ""工作表1!A:B""), 2, FALSE), """") &lt;&gt; """", ""有縮圖"", ""無縮圖"")"),"無縮圖")</f>
        <v>無縮圖</v>
      </c>
      <c r="AR956" s="302"/>
    </row>
    <row r="957" hidden="1">
      <c r="A957" s="301" t="s">
        <v>1663</v>
      </c>
      <c r="B957" s="302"/>
      <c r="C957" s="303" t="s">
        <v>3063</v>
      </c>
      <c r="D957" s="304"/>
      <c r="E957" s="304"/>
      <c r="F957" s="305" t="s">
        <v>144</v>
      </c>
      <c r="G957" s="304"/>
      <c r="H957" s="305" t="s">
        <v>34</v>
      </c>
      <c r="I957" s="305" t="s">
        <v>84</v>
      </c>
      <c r="J957" s="301" t="s">
        <v>11875</v>
      </c>
      <c r="K957" s="309"/>
      <c r="L957" s="310" t="b">
        <v>1</v>
      </c>
      <c r="M957" s="311" t="b">
        <v>1</v>
      </c>
      <c r="N957" s="311" t="b">
        <v>0</v>
      </c>
      <c r="O957" s="316" t="b">
        <v>1</v>
      </c>
      <c r="P957" s="302"/>
      <c r="Q957" s="309" t="str">
        <f t="array" ref="Q957">IFERROR(INDEX('印量調查區'!G:G, MATCH(A957, '印量調查區'!A:A, 0)), "")</f>
        <v/>
      </c>
      <c r="R957" s="313" t="s">
        <v>8958</v>
      </c>
      <c r="S957" s="302"/>
      <c r="T957" s="302"/>
      <c r="U957" s="302"/>
      <c r="V957" s="302"/>
      <c r="W957" s="302"/>
      <c r="X957" s="302"/>
      <c r="Y957" s="302"/>
      <c r="Z957" s="302"/>
      <c r="AA957" s="302"/>
      <c r="AB957" s="302"/>
      <c r="AC957" s="302"/>
      <c r="AD957" s="313" t="s">
        <v>8961</v>
      </c>
      <c r="AE957" s="302"/>
      <c r="AF957" s="302"/>
      <c r="AG957" s="313" t="s">
        <v>8963</v>
      </c>
      <c r="AH957" s="302"/>
      <c r="AI957" s="302"/>
      <c r="AJ957" s="302"/>
      <c r="AK957" s="313" t="s">
        <v>8964</v>
      </c>
      <c r="AL957" s="302"/>
      <c r="AM957" s="314" t="s">
        <v>11876</v>
      </c>
      <c r="AN957" s="302"/>
      <c r="AO957" s="302"/>
      <c r="AP957" s="302"/>
      <c r="AQ957" s="302" t="str">
        <f>IFERROR(__xludf.DUMMYFUNCTION("IF(IFERROR(VLOOKUP(A957, IMPORTRANGE(""https://docs.google.com/spreadsheets/d/1eazy315Oas8TkAoTsdzUl6gNf3VsnwZeSo-bRfkZzOs"", ""工作表1!A:B""), 2, FALSE), """") &lt;&gt; """", ""有縮圖"", ""無縮圖"")"),"無縮圖")</f>
        <v>無縮圖</v>
      </c>
      <c r="AR957" s="302"/>
    </row>
    <row r="958" hidden="1">
      <c r="A958" s="301" t="s">
        <v>1664</v>
      </c>
      <c r="B958" s="301" t="s">
        <v>8965</v>
      </c>
      <c r="C958" s="304"/>
      <c r="D958" s="303" t="s">
        <v>2482</v>
      </c>
      <c r="E958" s="303" t="s">
        <v>2482</v>
      </c>
      <c r="F958" s="305" t="s">
        <v>144</v>
      </c>
      <c r="G958" s="304"/>
      <c r="H958" s="302"/>
      <c r="I958" s="302"/>
      <c r="J958" s="302"/>
      <c r="K958" s="309"/>
      <c r="L958" s="322" t="b">
        <v>1</v>
      </c>
      <c r="M958" s="316" t="b">
        <v>1</v>
      </c>
      <c r="N958" s="316" t="b">
        <v>1</v>
      </c>
      <c r="O958" s="316" t="b">
        <v>1</v>
      </c>
      <c r="P958" s="302"/>
      <c r="Q958" s="309" t="str">
        <f t="array" ref="Q958">IFERROR(INDEX('印量調查區'!G:G, MATCH(A958, '印量調查區'!A:A, 0)), "")</f>
        <v/>
      </c>
      <c r="R958" s="302"/>
      <c r="S958" s="302"/>
      <c r="T958" s="302"/>
      <c r="U958" s="302"/>
      <c r="V958" s="302"/>
      <c r="W958" s="302"/>
      <c r="X958" s="302"/>
      <c r="Y958" s="302"/>
      <c r="Z958" s="302"/>
      <c r="AA958" s="302"/>
      <c r="AB958" s="302"/>
      <c r="AC958" s="302"/>
      <c r="AD958" s="302"/>
      <c r="AE958" s="302"/>
      <c r="AF958" s="302"/>
      <c r="AG958" s="302"/>
      <c r="AH958" s="302"/>
      <c r="AI958" s="302"/>
      <c r="AJ958" s="302"/>
      <c r="AK958" s="302"/>
      <c r="AL958" s="302"/>
      <c r="AM958" s="302"/>
      <c r="AN958" s="302"/>
      <c r="AO958" s="302"/>
      <c r="AP958" s="302"/>
      <c r="AQ958" s="302" t="str">
        <f>IFERROR(__xludf.DUMMYFUNCTION("IF(IFERROR(VLOOKUP(A958, IMPORTRANGE(""https://docs.google.com/spreadsheets/d/1eazy315Oas8TkAoTsdzUl6gNf3VsnwZeSo-bRfkZzOs"", ""工作表1!A:B""), 2, FALSE), """") &lt;&gt; """", ""有縮圖"", ""無縮圖"")"),"無縮圖")</f>
        <v>無縮圖</v>
      </c>
      <c r="AR958" s="302"/>
    </row>
    <row r="959" hidden="1">
      <c r="A959" s="301" t="s">
        <v>1667</v>
      </c>
      <c r="B959" s="302"/>
      <c r="C959" s="303" t="s">
        <v>11877</v>
      </c>
      <c r="D959" s="304"/>
      <c r="E959" s="304"/>
      <c r="F959" s="305" t="s">
        <v>144</v>
      </c>
      <c r="G959" s="304"/>
      <c r="H959" s="302"/>
      <c r="I959" s="302"/>
      <c r="J959" s="302"/>
      <c r="K959" s="309"/>
      <c r="L959" s="310" t="b">
        <v>1</v>
      </c>
      <c r="M959" s="316" t="b">
        <v>1</v>
      </c>
      <c r="N959" s="316" t="b">
        <v>1</v>
      </c>
      <c r="O959" s="316" t="b">
        <v>0</v>
      </c>
      <c r="P959" s="302"/>
      <c r="Q959" s="309" t="str">
        <f t="array" ref="Q959">IFERROR(INDEX('印量調查區'!G:G, MATCH(A959, '印量調查區'!A:A, 0)), "")</f>
        <v/>
      </c>
      <c r="R959" s="313" t="s">
        <v>9011</v>
      </c>
      <c r="S959" s="302"/>
      <c r="T959" s="302"/>
      <c r="U959" s="302"/>
      <c r="V959" s="302"/>
      <c r="W959" s="302"/>
      <c r="X959" s="313" t="s">
        <v>9012</v>
      </c>
      <c r="Y959" s="302"/>
      <c r="Z959" s="302"/>
      <c r="AA959" s="302"/>
      <c r="AB959" s="302"/>
      <c r="AC959" s="302"/>
      <c r="AD959" s="302"/>
      <c r="AE959" s="302"/>
      <c r="AF959" s="302"/>
      <c r="AG959" s="302"/>
      <c r="AH959" s="302"/>
      <c r="AI959" s="302"/>
      <c r="AJ959" s="302"/>
      <c r="AK959" s="302"/>
      <c r="AL959" s="302"/>
      <c r="AM959" s="302"/>
      <c r="AN959" s="302"/>
      <c r="AO959" s="302"/>
      <c r="AP959" s="302"/>
      <c r="AQ959" s="302" t="str">
        <f>IFERROR(__xludf.DUMMYFUNCTION("IF(IFERROR(VLOOKUP(A959, IMPORTRANGE(""https://docs.google.com/spreadsheets/d/1eazy315Oas8TkAoTsdzUl6gNf3VsnwZeSo-bRfkZzOs"", ""工作表1!A:B""), 2, FALSE), """") &lt;&gt; """", ""有縮圖"", ""無縮圖"")"),"有縮圖")</f>
        <v>有縮圖</v>
      </c>
      <c r="AR959" s="302"/>
    </row>
    <row r="960" hidden="1">
      <c r="A960" s="301" t="s">
        <v>11878</v>
      </c>
      <c r="B960" s="302"/>
      <c r="C960" s="304"/>
      <c r="D960" s="304"/>
      <c r="E960" s="303" t="s">
        <v>2095</v>
      </c>
      <c r="F960" s="305" t="s">
        <v>144</v>
      </c>
      <c r="G960" s="304"/>
      <c r="H960" s="302"/>
      <c r="I960" s="305" t="s">
        <v>84</v>
      </c>
      <c r="J960" s="301" t="s">
        <v>11879</v>
      </c>
      <c r="K960" s="309"/>
      <c r="L960" s="310" t="b">
        <v>1</v>
      </c>
      <c r="M960" s="311" t="b">
        <v>1</v>
      </c>
      <c r="N960" s="316" t="b">
        <v>1</v>
      </c>
      <c r="O960" s="311" t="b">
        <v>1</v>
      </c>
      <c r="P960" s="302"/>
      <c r="Q960" s="309" t="str">
        <f t="array" ref="Q960">IFERROR(INDEX('印量調查區'!G:G, MATCH(A960, '印量調查區'!A:A, 0)), "")</f>
        <v/>
      </c>
      <c r="R960" s="302"/>
      <c r="S960" s="302"/>
      <c r="T960" s="302"/>
      <c r="U960" s="302"/>
      <c r="V960" s="302"/>
      <c r="W960" s="302"/>
      <c r="X960" s="302"/>
      <c r="Y960" s="302"/>
      <c r="Z960" s="302"/>
      <c r="AA960" s="302"/>
      <c r="AB960" s="302"/>
      <c r="AC960" s="302"/>
      <c r="AD960" s="302"/>
      <c r="AE960" s="302"/>
      <c r="AF960" s="302"/>
      <c r="AG960" s="302"/>
      <c r="AH960" s="302"/>
      <c r="AI960" s="302"/>
      <c r="AJ960" s="302"/>
      <c r="AK960" s="302"/>
      <c r="AL960" s="314" t="s">
        <v>11880</v>
      </c>
      <c r="AM960" s="302"/>
      <c r="AN960" s="314" t="s">
        <v>11882</v>
      </c>
      <c r="AO960" s="302"/>
      <c r="AP960" s="302"/>
      <c r="AQ960" s="302" t="str">
        <f>IFERROR(__xludf.DUMMYFUNCTION("IF(IFERROR(VLOOKUP(A960, IMPORTRANGE(""https://docs.google.com/spreadsheets/d/1eazy315Oas8TkAoTsdzUl6gNf3VsnwZeSo-bRfkZzOs"", ""工作表1!A:B""), 2, FALSE), """") &lt;&gt; """", ""有縮圖"", ""無縮圖"")"),"無縮圖")</f>
        <v>無縮圖</v>
      </c>
      <c r="AR960" s="302"/>
    </row>
    <row r="961">
      <c r="A961" s="301" t="s">
        <v>11884</v>
      </c>
      <c r="B961" s="301" t="s">
        <v>11885</v>
      </c>
      <c r="C961" s="303" t="s">
        <v>2351</v>
      </c>
      <c r="D961" s="303" t="s">
        <v>2351</v>
      </c>
      <c r="E961" s="304"/>
      <c r="F961" s="305" t="s">
        <v>144</v>
      </c>
      <c r="G961" s="304"/>
      <c r="H961" s="305" t="s">
        <v>35</v>
      </c>
      <c r="I961" s="305" t="s">
        <v>84</v>
      </c>
      <c r="J961" s="301" t="s">
        <v>11886</v>
      </c>
      <c r="K961" s="309"/>
      <c r="L961" s="310" t="b">
        <v>1</v>
      </c>
      <c r="M961" s="311" t="b">
        <v>0</v>
      </c>
      <c r="N961" s="311" t="b">
        <v>0</v>
      </c>
      <c r="O961" s="311" t="b">
        <v>0</v>
      </c>
      <c r="P961" s="302"/>
      <c r="Q961" s="309" t="str">
        <f t="array" ref="Q961">IFERROR(INDEX('印量調查區'!G:G, MATCH(A961, '印量調查區'!A:A, 0)), "")</f>
        <v/>
      </c>
      <c r="R961" s="313" t="s">
        <v>11887</v>
      </c>
      <c r="S961" s="302"/>
      <c r="T961" s="302"/>
      <c r="U961" s="302"/>
      <c r="V961" s="302"/>
      <c r="W961" s="302"/>
      <c r="X961" s="302"/>
      <c r="Y961" s="302"/>
      <c r="Z961" s="302"/>
      <c r="AA961" s="302"/>
      <c r="AB961" s="302"/>
      <c r="AC961" s="302"/>
      <c r="AD961" s="302"/>
      <c r="AE961" s="302"/>
      <c r="AF961" s="302"/>
      <c r="AG961" s="302"/>
      <c r="AH961" s="302"/>
      <c r="AI961" s="302"/>
      <c r="AJ961" s="302"/>
      <c r="AK961" s="302"/>
      <c r="AL961" s="302"/>
      <c r="AM961" s="314" t="s">
        <v>11888</v>
      </c>
      <c r="AN961" s="314" t="s">
        <v>11890</v>
      </c>
      <c r="AO961" s="314" t="s">
        <v>11892</v>
      </c>
      <c r="AP961" s="302"/>
      <c r="AQ961" s="302" t="str">
        <f>IFERROR(__xludf.DUMMYFUNCTION("IF(IFERROR(VLOOKUP(A961, IMPORTRANGE(""https://docs.google.com/spreadsheets/d/1eazy315Oas8TkAoTsdzUl6gNf3VsnwZeSo-bRfkZzOs"", ""工作表1!A:B""), 2, FALSE), """") &lt;&gt; """", ""有縮圖"", ""無縮圖"")"),"無縮圖")</f>
        <v>無縮圖</v>
      </c>
      <c r="AR961" s="314" t="s">
        <v>11894</v>
      </c>
    </row>
    <row r="962">
      <c r="A962" s="301" t="s">
        <v>1674</v>
      </c>
      <c r="B962" s="302"/>
      <c r="C962" s="304"/>
      <c r="D962" s="303" t="s">
        <v>2140</v>
      </c>
      <c r="E962" s="303" t="s">
        <v>2140</v>
      </c>
      <c r="F962" s="305" t="s">
        <v>144</v>
      </c>
      <c r="G962" s="304"/>
      <c r="H962" s="406" t="s">
        <v>35</v>
      </c>
      <c r="I962" s="406" t="s">
        <v>84</v>
      </c>
      <c r="J962" s="302"/>
      <c r="K962" s="309"/>
      <c r="L962" s="310" t="b">
        <v>1</v>
      </c>
      <c r="M962" s="316" t="b">
        <v>0</v>
      </c>
      <c r="N962" s="311" t="b">
        <v>0</v>
      </c>
      <c r="O962" s="316" t="b">
        <v>0</v>
      </c>
      <c r="P962" s="302"/>
      <c r="Q962" s="309" t="str">
        <f t="array" ref="Q962">IFERROR(INDEX('印量調查區'!G:G, MATCH(A962, '印量調查區'!A:A, 0)), "")</f>
        <v/>
      </c>
      <c r="R962" s="314" t="s">
        <v>11896</v>
      </c>
      <c r="S962" s="302"/>
      <c r="T962" s="302"/>
      <c r="U962" s="302"/>
      <c r="V962" s="314" t="s">
        <v>11897</v>
      </c>
      <c r="W962" s="302"/>
      <c r="X962" s="302"/>
      <c r="Y962" s="302"/>
      <c r="Z962" s="314" t="s">
        <v>11899</v>
      </c>
      <c r="AA962" s="302"/>
      <c r="AB962" s="302"/>
      <c r="AC962" s="314" t="s">
        <v>11901</v>
      </c>
      <c r="AD962" s="302"/>
      <c r="AE962" s="302"/>
      <c r="AF962" s="302"/>
      <c r="AG962" s="302"/>
      <c r="AH962" s="302"/>
      <c r="AI962" s="302"/>
      <c r="AJ962" s="302"/>
      <c r="AK962" s="302"/>
      <c r="AL962" s="302"/>
      <c r="AM962" s="314" t="s">
        <v>11903</v>
      </c>
      <c r="AN962" s="302"/>
      <c r="AO962" s="302"/>
      <c r="AP962" s="302"/>
      <c r="AQ962" s="302" t="str">
        <f>IFERROR(__xludf.DUMMYFUNCTION("IF(IFERROR(VLOOKUP(A962, IMPORTRANGE(""https://docs.google.com/spreadsheets/d/1eazy315Oas8TkAoTsdzUl6gNf3VsnwZeSo-bRfkZzOs"", ""工作表1!A:B""), 2, FALSE), """") &lt;&gt; """", ""有縮圖"", ""無縮圖"")"),"無縮圖")</f>
        <v>無縮圖</v>
      </c>
      <c r="AR962" s="302"/>
    </row>
    <row r="963">
      <c r="A963" s="301" t="s">
        <v>1675</v>
      </c>
      <c r="B963" s="407" t="s">
        <v>9082</v>
      </c>
      <c r="C963" s="303" t="s">
        <v>3012</v>
      </c>
      <c r="D963" s="304"/>
      <c r="E963" s="303" t="s">
        <v>2179</v>
      </c>
      <c r="F963" s="305" t="s">
        <v>144</v>
      </c>
      <c r="G963" s="304"/>
      <c r="H963" s="305" t="s">
        <v>35</v>
      </c>
      <c r="I963" s="305" t="s">
        <v>84</v>
      </c>
      <c r="J963" s="301" t="s">
        <v>11905</v>
      </c>
      <c r="K963" s="323" t="s">
        <v>11906</v>
      </c>
      <c r="L963" s="310" t="b">
        <v>1</v>
      </c>
      <c r="M963" s="311" t="b">
        <v>1</v>
      </c>
      <c r="N963" s="311" t="b">
        <v>0</v>
      </c>
      <c r="O963" s="311" t="b">
        <v>0</v>
      </c>
      <c r="P963" s="302"/>
      <c r="Q963" s="309" t="str">
        <f t="array" ref="Q963">IFERROR(INDEX('印量調查區'!G:G, MATCH(A963, '印量調查區'!A:A, 0)), "")</f>
        <v/>
      </c>
      <c r="R963" s="302"/>
      <c r="S963" s="302"/>
      <c r="T963" s="314" t="s">
        <v>11909</v>
      </c>
      <c r="U963" s="302"/>
      <c r="V963" s="314" t="s">
        <v>11910</v>
      </c>
      <c r="W963" s="302"/>
      <c r="X963" s="314" t="s">
        <v>9085</v>
      </c>
      <c r="Y963" s="314" t="s">
        <v>9088</v>
      </c>
      <c r="Z963" s="302"/>
      <c r="AA963" s="314" t="s">
        <v>11911</v>
      </c>
      <c r="AB963" s="302"/>
      <c r="AC963" s="314" t="s">
        <v>11912</v>
      </c>
      <c r="AD963" s="302"/>
      <c r="AE963" s="302"/>
      <c r="AF963" s="302"/>
      <c r="AG963" s="302"/>
      <c r="AH963" s="302"/>
      <c r="AI963" s="302"/>
      <c r="AJ963" s="302"/>
      <c r="AK963" s="314" t="s">
        <v>9093</v>
      </c>
      <c r="AL963" s="302"/>
      <c r="AM963" s="314" t="s">
        <v>11913</v>
      </c>
      <c r="AN963" s="314" t="s">
        <v>11914</v>
      </c>
      <c r="AO963" s="302"/>
      <c r="AP963" s="302"/>
      <c r="AQ963" s="302" t="str">
        <f>IFERROR(__xludf.DUMMYFUNCTION("IF(IFERROR(VLOOKUP(A963, IMPORTRANGE(""https://docs.google.com/spreadsheets/d/1eazy315Oas8TkAoTsdzUl6gNf3VsnwZeSo-bRfkZzOs"", ""工作表1!A:B""), 2, FALSE), """") &lt;&gt; """", ""有縮圖"", ""無縮圖"")"),"無縮圖")</f>
        <v>無縮圖</v>
      </c>
      <c r="AR963" s="302"/>
    </row>
    <row r="964" hidden="1">
      <c r="A964" s="301" t="s">
        <v>1676</v>
      </c>
      <c r="B964" s="302"/>
      <c r="C964" s="304"/>
      <c r="D964" s="304"/>
      <c r="E964" s="303" t="s">
        <v>3669</v>
      </c>
      <c r="F964" s="305" t="s">
        <v>144</v>
      </c>
      <c r="G964" s="304"/>
      <c r="H964" s="302"/>
      <c r="I964" s="302"/>
      <c r="J964" s="302"/>
      <c r="K964" s="309"/>
      <c r="L964" s="310" t="b">
        <v>1</v>
      </c>
      <c r="M964" s="316" t="b">
        <v>0</v>
      </c>
      <c r="N964" s="316" t="b">
        <v>0</v>
      </c>
      <c r="O964" s="316" t="b">
        <v>0</v>
      </c>
      <c r="P964" s="302"/>
      <c r="Q964" s="309" t="str">
        <f t="array" ref="Q964">IFERROR(INDEX('印量調查區'!G:G, MATCH(A964, '印量調查區'!A:A, 0)), "")</f>
        <v/>
      </c>
      <c r="R964" s="314" t="s">
        <v>11915</v>
      </c>
      <c r="S964" s="302"/>
      <c r="T964" s="302"/>
      <c r="U964" s="302"/>
      <c r="V964" s="302"/>
      <c r="W964" s="302"/>
      <c r="X964" s="302"/>
      <c r="Y964" s="302"/>
      <c r="Z964" s="302"/>
      <c r="AA964" s="302"/>
      <c r="AB964" s="302"/>
      <c r="AC964" s="302"/>
      <c r="AD964" s="314" t="s">
        <v>11916</v>
      </c>
      <c r="AE964" s="302"/>
      <c r="AF964" s="302"/>
      <c r="AG964" s="302"/>
      <c r="AH964" s="302"/>
      <c r="AI964" s="302"/>
      <c r="AJ964" s="302"/>
      <c r="AK964" s="302"/>
      <c r="AL964" s="302"/>
      <c r="AM964" s="302"/>
      <c r="AN964" s="302"/>
      <c r="AO964" s="302"/>
      <c r="AP964" s="302"/>
      <c r="AQ964" s="302" t="str">
        <f>IFERROR(__xludf.DUMMYFUNCTION("IF(IFERROR(VLOOKUP(A964, IMPORTRANGE(""https://docs.google.com/spreadsheets/d/1eazy315Oas8TkAoTsdzUl6gNf3VsnwZeSo-bRfkZzOs"", ""工作表1!A:B""), 2, FALSE), """") &lt;&gt; """", ""有縮圖"", ""無縮圖"")"),"無縮圖")</f>
        <v>無縮圖</v>
      </c>
      <c r="AR964" s="302"/>
    </row>
    <row r="965" hidden="1">
      <c r="A965" s="301" t="s">
        <v>11918</v>
      </c>
      <c r="B965" s="302"/>
      <c r="C965" s="304"/>
      <c r="D965" s="303" t="s">
        <v>3370</v>
      </c>
      <c r="E965" s="303" t="s">
        <v>3370</v>
      </c>
      <c r="F965" s="305" t="s">
        <v>144</v>
      </c>
      <c r="G965" s="304"/>
      <c r="H965" s="302"/>
      <c r="I965" s="302"/>
      <c r="J965" s="302"/>
      <c r="K965" s="309"/>
      <c r="L965" s="310" t="b">
        <v>1</v>
      </c>
      <c r="M965" s="316" t="b">
        <v>1</v>
      </c>
      <c r="N965" s="316" t="b">
        <v>1</v>
      </c>
      <c r="O965" s="316" t="b">
        <v>0</v>
      </c>
      <c r="P965" s="302"/>
      <c r="Q965" s="309" t="str">
        <f t="array" ref="Q965">IFERROR(INDEX('印量調查區'!G:G, MATCH(A965, '印量調查區'!A:A, 0)), "")</f>
        <v/>
      </c>
      <c r="R965" s="313" t="s">
        <v>11919</v>
      </c>
      <c r="S965" s="302"/>
      <c r="T965" s="302"/>
      <c r="U965" s="302"/>
      <c r="V965" s="313" t="s">
        <v>11920</v>
      </c>
      <c r="W965" s="302"/>
      <c r="X965" s="302"/>
      <c r="Y965" s="302"/>
      <c r="Z965" s="302"/>
      <c r="AA965" s="302"/>
      <c r="AB965" s="302"/>
      <c r="AC965" s="302"/>
      <c r="AD965" s="302"/>
      <c r="AE965" s="302"/>
      <c r="AF965" s="302"/>
      <c r="AG965" s="302"/>
      <c r="AH965" s="302"/>
      <c r="AI965" s="313" t="s">
        <v>11921</v>
      </c>
      <c r="AJ965" s="302"/>
      <c r="AK965" s="302"/>
      <c r="AL965" s="302"/>
      <c r="AM965" s="302"/>
      <c r="AN965" s="302"/>
      <c r="AO965" s="302"/>
      <c r="AP965" s="302"/>
      <c r="AQ965" s="302" t="str">
        <f>IFERROR(__xludf.DUMMYFUNCTION("IF(IFERROR(VLOOKUP(A965, IMPORTRANGE(""https://docs.google.com/spreadsheets/d/1eazy315Oas8TkAoTsdzUl6gNf3VsnwZeSo-bRfkZzOs"", ""工作表1!A:B""), 2, FALSE), """") &lt;&gt; """", ""有縮圖"", ""無縮圖"")"),"無縮圖")</f>
        <v>無縮圖</v>
      </c>
      <c r="AR965" s="302"/>
    </row>
    <row r="966">
      <c r="A966" s="301" t="s">
        <v>11922</v>
      </c>
      <c r="B966" s="302"/>
      <c r="C966" s="303" t="s">
        <v>1692</v>
      </c>
      <c r="D966" s="303" t="s">
        <v>2804</v>
      </c>
      <c r="E966" s="304"/>
      <c r="F966" s="305" t="s">
        <v>144</v>
      </c>
      <c r="G966" s="304"/>
      <c r="H966" s="305" t="s">
        <v>35</v>
      </c>
      <c r="I966" s="305" t="s">
        <v>84</v>
      </c>
      <c r="J966" s="301" t="s">
        <v>11924</v>
      </c>
      <c r="K966" s="323" t="s">
        <v>11925</v>
      </c>
      <c r="L966" s="310" t="b">
        <v>1</v>
      </c>
      <c r="M966" s="311" t="b">
        <v>0</v>
      </c>
      <c r="N966" s="316" t="b">
        <v>0</v>
      </c>
      <c r="O966" s="316" t="b">
        <v>0</v>
      </c>
      <c r="P966" s="302"/>
      <c r="Q966" s="309" t="str">
        <f t="array" ref="Q966">IFERROR(INDEX('印量調查區'!G:G, MATCH(A966, '印量調查區'!A:A, 0)), "")</f>
        <v/>
      </c>
      <c r="R966" s="302"/>
      <c r="S966" s="302"/>
      <c r="T966" s="302"/>
      <c r="U966" s="302"/>
      <c r="V966" s="302"/>
      <c r="W966" s="302"/>
      <c r="X966" s="313" t="s">
        <v>11926</v>
      </c>
      <c r="Y966" s="313" t="s">
        <v>11927</v>
      </c>
      <c r="Z966" s="313" t="s">
        <v>11928</v>
      </c>
      <c r="AA966" s="313" t="s">
        <v>11929</v>
      </c>
      <c r="AB966" s="302"/>
      <c r="AC966" s="302"/>
      <c r="AD966" s="302"/>
      <c r="AE966" s="302"/>
      <c r="AF966" s="302"/>
      <c r="AG966" s="302"/>
      <c r="AH966" s="302"/>
      <c r="AI966" s="302"/>
      <c r="AJ966" s="302"/>
      <c r="AK966" s="302"/>
      <c r="AL966" s="302"/>
      <c r="AM966" s="302"/>
      <c r="AN966" s="302"/>
      <c r="AO966" s="302"/>
      <c r="AP966" s="302"/>
      <c r="AQ966" s="302" t="str">
        <f>IFERROR(__xludf.DUMMYFUNCTION("IF(IFERROR(VLOOKUP(A966, IMPORTRANGE(""https://docs.google.com/spreadsheets/d/1eazy315Oas8TkAoTsdzUl6gNf3VsnwZeSo-bRfkZzOs"", ""工作表1!A:B""), 2, FALSE), """") &lt;&gt; """", ""有縮圖"", ""無縮圖"")"),"無縮圖")</f>
        <v>無縮圖</v>
      </c>
      <c r="AR966" s="302"/>
    </row>
    <row r="967" hidden="1">
      <c r="A967" s="301" t="s">
        <v>11931</v>
      </c>
      <c r="B967" s="302"/>
      <c r="C967" s="304"/>
      <c r="D967" s="304"/>
      <c r="E967" s="303" t="s">
        <v>387</v>
      </c>
      <c r="F967" s="305" t="s">
        <v>144</v>
      </c>
      <c r="G967" s="304"/>
      <c r="H967" s="302"/>
      <c r="I967" s="302"/>
      <c r="J967" s="302"/>
      <c r="K967" s="309"/>
      <c r="L967" s="310" t="b">
        <v>1</v>
      </c>
      <c r="M967" s="316" t="b">
        <v>0</v>
      </c>
      <c r="N967" s="316" t="b">
        <v>0</v>
      </c>
      <c r="O967" s="316" t="b">
        <v>0</v>
      </c>
      <c r="P967" s="302"/>
      <c r="Q967" s="309" t="str">
        <f t="array" ref="Q967">IFERROR(INDEX('印量調查區'!G:G, MATCH(A967, '印量調查區'!A:A, 0)), "")</f>
        <v/>
      </c>
      <c r="R967" s="313" t="s">
        <v>11933</v>
      </c>
      <c r="S967" s="302"/>
      <c r="T967" s="302"/>
      <c r="U967" s="302"/>
      <c r="V967" s="302"/>
      <c r="W967" s="302"/>
      <c r="X967" s="302"/>
      <c r="Y967" s="302"/>
      <c r="Z967" s="302"/>
      <c r="AA967" s="302"/>
      <c r="AB967" s="302"/>
      <c r="AC967" s="302"/>
      <c r="AD967" s="302"/>
      <c r="AE967" s="313" t="s">
        <v>11934</v>
      </c>
      <c r="AF967" s="302"/>
      <c r="AG967" s="302"/>
      <c r="AH967" s="302"/>
      <c r="AI967" s="302"/>
      <c r="AJ967" s="302"/>
      <c r="AK967" s="302"/>
      <c r="AL967" s="302"/>
      <c r="AM967" s="302"/>
      <c r="AN967" s="302"/>
      <c r="AO967" s="302"/>
      <c r="AP967" s="302"/>
      <c r="AQ967" s="302" t="str">
        <f>IFERROR(__xludf.DUMMYFUNCTION("IF(IFERROR(VLOOKUP(A967, IMPORTRANGE(""https://docs.google.com/spreadsheets/d/1eazy315Oas8TkAoTsdzUl6gNf3VsnwZeSo-bRfkZzOs"", ""工作表1!A:B""), 2, FALSE), """") &lt;&gt; """", ""有縮圖"", ""無縮圖"")"),"無縮圖")</f>
        <v>無縮圖</v>
      </c>
      <c r="AR967" s="302"/>
    </row>
    <row r="968" hidden="1">
      <c r="A968" s="301" t="s">
        <v>11935</v>
      </c>
      <c r="B968" s="301" t="s">
        <v>11936</v>
      </c>
      <c r="C968" s="303" t="s">
        <v>2311</v>
      </c>
      <c r="D968" s="304"/>
      <c r="E968" s="303" t="s">
        <v>2311</v>
      </c>
      <c r="F968" s="305" t="s">
        <v>144</v>
      </c>
      <c r="G968" s="304"/>
      <c r="H968" s="305" t="s">
        <v>34</v>
      </c>
      <c r="I968" s="302"/>
      <c r="J968" s="301" t="s">
        <v>11938</v>
      </c>
      <c r="K968" s="309"/>
      <c r="L968" s="310" t="b">
        <v>1</v>
      </c>
      <c r="M968" s="311" t="b">
        <v>1</v>
      </c>
      <c r="N968" s="311" t="b">
        <v>0</v>
      </c>
      <c r="O968" s="316" t="b">
        <v>1</v>
      </c>
      <c r="P968" s="302"/>
      <c r="Q968" s="309" t="str">
        <f t="array" ref="Q968">IFERROR(INDEX('印量調查區'!G:G, MATCH(A968, '印量調查區'!A:A, 0)), "")</f>
        <v/>
      </c>
      <c r="R968" s="313" t="s">
        <v>11939</v>
      </c>
      <c r="S968" s="302"/>
      <c r="T968" s="302"/>
      <c r="U968" s="302"/>
      <c r="V968" s="302"/>
      <c r="W968" s="302"/>
      <c r="X968" s="313" t="s">
        <v>11940</v>
      </c>
      <c r="Y968" s="302"/>
      <c r="Z968" s="302"/>
      <c r="AA968" s="302"/>
      <c r="AB968" s="302"/>
      <c r="AC968" s="302"/>
      <c r="AD968" s="302"/>
      <c r="AE968" s="302"/>
      <c r="AF968" s="302"/>
      <c r="AG968" s="302"/>
      <c r="AH968" s="302"/>
      <c r="AI968" s="302"/>
      <c r="AJ968" s="302"/>
      <c r="AK968" s="302"/>
      <c r="AL968" s="302"/>
      <c r="AM968" s="314" t="s">
        <v>11942</v>
      </c>
      <c r="AN968" s="302"/>
      <c r="AO968" s="302"/>
      <c r="AP968" s="302"/>
      <c r="AQ968" s="302" t="str">
        <f>IFERROR(__xludf.DUMMYFUNCTION("IF(IFERROR(VLOOKUP(A968, IMPORTRANGE(""https://docs.google.com/spreadsheets/d/1eazy315Oas8TkAoTsdzUl6gNf3VsnwZeSo-bRfkZzOs"", ""工作表1!A:B""), 2, FALSE), """") &lt;&gt; """", ""有縮圖"", ""無縮圖"")"),"無縮圖")</f>
        <v>無縮圖</v>
      </c>
      <c r="AR968" s="302"/>
    </row>
    <row r="969" hidden="1">
      <c r="A969" s="301" t="s">
        <v>9952</v>
      </c>
      <c r="B969" s="301" t="s">
        <v>11943</v>
      </c>
      <c r="C969" s="304"/>
      <c r="D969" s="304"/>
      <c r="E969" s="303" t="s">
        <v>2489</v>
      </c>
      <c r="F969" s="305" t="s">
        <v>144</v>
      </c>
      <c r="G969" s="304"/>
      <c r="H969" s="302"/>
      <c r="I969" s="302"/>
      <c r="J969" s="302"/>
      <c r="K969" s="309"/>
      <c r="L969" s="310" t="b">
        <v>1</v>
      </c>
      <c r="M969" s="316" t="b">
        <v>0</v>
      </c>
      <c r="N969" s="316" t="b">
        <v>0</v>
      </c>
      <c r="O969" s="316" t="b">
        <v>0</v>
      </c>
      <c r="P969" s="302"/>
      <c r="Q969" s="309" t="str">
        <f t="array" ref="Q969">IFERROR(INDEX('印量調查區'!G:G, MATCH(A969, '印量調查區'!A:A, 0)), "")</f>
        <v/>
      </c>
      <c r="R969" s="302"/>
      <c r="S969" s="302"/>
      <c r="T969" s="313" t="s">
        <v>9961</v>
      </c>
      <c r="U969" s="302"/>
      <c r="V969" s="313" t="s">
        <v>9963</v>
      </c>
      <c r="W969" s="302"/>
      <c r="X969" s="313" t="s">
        <v>11945</v>
      </c>
      <c r="Y969" s="313" t="s">
        <v>11946</v>
      </c>
      <c r="Z969" s="302"/>
      <c r="AA969" s="302"/>
      <c r="AB969" s="302"/>
      <c r="AC969" s="313" t="s">
        <v>11947</v>
      </c>
      <c r="AD969" s="313" t="s">
        <v>9969</v>
      </c>
      <c r="AE969" s="302"/>
      <c r="AF969" s="302"/>
      <c r="AG969" s="302"/>
      <c r="AH969" s="302"/>
      <c r="AI969" s="302"/>
      <c r="AJ969" s="313" t="s">
        <v>9972</v>
      </c>
      <c r="AK969" s="313" t="s">
        <v>9971</v>
      </c>
      <c r="AL969" s="313" t="s">
        <v>11948</v>
      </c>
      <c r="AM969" s="302"/>
      <c r="AN969" s="302"/>
      <c r="AO969" s="302"/>
      <c r="AP969" s="302"/>
      <c r="AQ969" s="302" t="str">
        <f>IFERROR(__xludf.DUMMYFUNCTION("IF(IFERROR(VLOOKUP(A969, IMPORTRANGE(""https://docs.google.com/spreadsheets/d/1eazy315Oas8TkAoTsdzUl6gNf3VsnwZeSo-bRfkZzOs"", ""工作表1!A:B""), 2, FALSE), """") &lt;&gt; """", ""有縮圖"", ""無縮圖"")"),"無縮圖")</f>
        <v>無縮圖</v>
      </c>
      <c r="AR969" s="302"/>
    </row>
    <row r="970" hidden="1">
      <c r="A970" s="301" t="s">
        <v>11949</v>
      </c>
      <c r="B970" s="301" t="s">
        <v>11950</v>
      </c>
      <c r="C970" s="304"/>
      <c r="D970" s="304"/>
      <c r="E970" s="303" t="s">
        <v>2184</v>
      </c>
      <c r="F970" s="305" t="s">
        <v>144</v>
      </c>
      <c r="G970" s="304"/>
      <c r="H970" s="302"/>
      <c r="I970" s="302"/>
      <c r="J970" s="302"/>
      <c r="K970" s="309"/>
      <c r="L970" s="310" t="b">
        <v>1</v>
      </c>
      <c r="M970" s="316" t="b">
        <v>0</v>
      </c>
      <c r="N970" s="316" t="b">
        <v>0</v>
      </c>
      <c r="O970" s="316" t="b">
        <v>0</v>
      </c>
      <c r="P970" s="302"/>
      <c r="Q970" s="309" t="str">
        <f t="array" ref="Q970">IFERROR(INDEX('印量調查區'!G:G, MATCH(A970, '印量調查區'!A:A, 0)), "")</f>
        <v/>
      </c>
      <c r="R970" s="302"/>
      <c r="S970" s="302"/>
      <c r="T970" s="302"/>
      <c r="U970" s="302"/>
      <c r="V970" s="313" t="s">
        <v>11951</v>
      </c>
      <c r="W970" s="302"/>
      <c r="X970" s="302"/>
      <c r="Y970" s="313" t="s">
        <v>11952</v>
      </c>
      <c r="Z970" s="302"/>
      <c r="AA970" s="302"/>
      <c r="AB970" s="302"/>
      <c r="AC970" s="302"/>
      <c r="AD970" s="302"/>
      <c r="AE970" s="302"/>
      <c r="AF970" s="313" t="s">
        <v>11953</v>
      </c>
      <c r="AG970" s="302"/>
      <c r="AH970" s="302"/>
      <c r="AI970" s="302"/>
      <c r="AJ970" s="302"/>
      <c r="AK970" s="302"/>
      <c r="AL970" s="302"/>
      <c r="AM970" s="302"/>
      <c r="AN970" s="302"/>
      <c r="AO970" s="302"/>
      <c r="AP970" s="302"/>
      <c r="AQ970" s="302" t="str">
        <f>IFERROR(__xludf.DUMMYFUNCTION("IF(IFERROR(VLOOKUP(A970, IMPORTRANGE(""https://docs.google.com/spreadsheets/d/1eazy315Oas8TkAoTsdzUl6gNf3VsnwZeSo-bRfkZzOs"", ""工作表1!A:B""), 2, FALSE), """") &lt;&gt; """", ""有縮圖"", ""無縮圖"")"),"無縮圖")</f>
        <v>無縮圖</v>
      </c>
      <c r="AR970" s="302"/>
    </row>
    <row r="971">
      <c r="A971" s="301" t="s">
        <v>1711</v>
      </c>
      <c r="B971" s="302"/>
      <c r="C971" s="303" t="s">
        <v>3468</v>
      </c>
      <c r="D971" s="303" t="s">
        <v>1835</v>
      </c>
      <c r="E971" s="304"/>
      <c r="F971" s="305" t="s">
        <v>144</v>
      </c>
      <c r="G971" s="304"/>
      <c r="H971" s="305" t="s">
        <v>35</v>
      </c>
      <c r="I971" s="305" t="s">
        <v>84</v>
      </c>
      <c r="J971" s="301" t="s">
        <v>11954</v>
      </c>
      <c r="K971" s="309"/>
      <c r="L971" s="310" t="b">
        <v>1</v>
      </c>
      <c r="M971" s="311" t="b">
        <v>0</v>
      </c>
      <c r="N971" s="316" t="b">
        <v>0</v>
      </c>
      <c r="O971" s="311" t="b">
        <v>0</v>
      </c>
      <c r="P971" s="302"/>
      <c r="Q971" s="309" t="str">
        <f t="array" ref="Q971">IFERROR(INDEX('印量調查區'!G:G, MATCH(A971, '印量調查區'!A:A, 0)), "")</f>
        <v/>
      </c>
      <c r="R971" s="302"/>
      <c r="S971" s="302"/>
      <c r="T971" s="302"/>
      <c r="U971" s="302"/>
      <c r="V971" s="313" t="s">
        <v>9338</v>
      </c>
      <c r="W971" s="302"/>
      <c r="X971" s="313" t="s">
        <v>9339</v>
      </c>
      <c r="Y971" s="313" t="s">
        <v>9341</v>
      </c>
      <c r="Z971" s="302"/>
      <c r="AA971" s="302"/>
      <c r="AB971" s="302"/>
      <c r="AC971" s="302"/>
      <c r="AD971" s="302"/>
      <c r="AE971" s="302"/>
      <c r="AF971" s="302"/>
      <c r="AG971" s="302"/>
      <c r="AH971" s="302"/>
      <c r="AI971" s="302"/>
      <c r="AJ971" s="302"/>
      <c r="AK971" s="302"/>
      <c r="AL971" s="302"/>
      <c r="AM971" s="302"/>
      <c r="AN971" s="314" t="s">
        <v>11955</v>
      </c>
      <c r="AO971" s="302"/>
      <c r="AP971" s="302"/>
      <c r="AQ971" s="302" t="str">
        <f>IFERROR(__xludf.DUMMYFUNCTION("IF(IFERROR(VLOOKUP(A971, IMPORTRANGE(""https://docs.google.com/spreadsheets/d/1eazy315Oas8TkAoTsdzUl6gNf3VsnwZeSo-bRfkZzOs"", ""工作表1!A:B""), 2, FALSE), """") &lt;&gt; """", ""有縮圖"", ""無縮圖"")"),"無縮圖")</f>
        <v>無縮圖</v>
      </c>
      <c r="AR971" s="302"/>
    </row>
    <row r="972" hidden="1">
      <c r="A972" s="301" t="s">
        <v>11956</v>
      </c>
      <c r="B972" s="301" t="s">
        <v>9424</v>
      </c>
      <c r="C972" s="304"/>
      <c r="D972" s="303" t="s">
        <v>11957</v>
      </c>
      <c r="E972" s="303" t="s">
        <v>11957</v>
      </c>
      <c r="F972" s="305" t="s">
        <v>144</v>
      </c>
      <c r="G972" s="304"/>
      <c r="H972" s="302"/>
      <c r="I972" s="302"/>
      <c r="J972" s="302"/>
      <c r="K972" s="309"/>
      <c r="L972" s="310" t="b">
        <v>1</v>
      </c>
      <c r="M972" s="316" t="b">
        <v>0</v>
      </c>
      <c r="N972" s="316" t="b">
        <v>1</v>
      </c>
      <c r="O972" s="316" t="b">
        <v>0</v>
      </c>
      <c r="P972" s="302"/>
      <c r="Q972" s="309" t="str">
        <f t="array" ref="Q972">IFERROR(INDEX('印量調查區'!G:G, MATCH(A972, '印量調查區'!A:A, 0)), "")</f>
        <v/>
      </c>
      <c r="R972" s="313" t="s">
        <v>9431</v>
      </c>
      <c r="S972" s="302"/>
      <c r="T972" s="302"/>
      <c r="U972" s="302"/>
      <c r="V972" s="302"/>
      <c r="W972" s="302"/>
      <c r="X972" s="313" t="s">
        <v>9434</v>
      </c>
      <c r="Y972" s="302"/>
      <c r="Z972" s="302"/>
      <c r="AA972" s="302"/>
      <c r="AB972" s="302"/>
      <c r="AC972" s="302"/>
      <c r="AD972" s="302"/>
      <c r="AE972" s="302"/>
      <c r="AF972" s="302"/>
      <c r="AG972" s="302"/>
      <c r="AH972" s="302"/>
      <c r="AI972" s="302"/>
      <c r="AJ972" s="302"/>
      <c r="AK972" s="302"/>
      <c r="AL972" s="313" t="s">
        <v>9438</v>
      </c>
      <c r="AM972" s="302"/>
      <c r="AN972" s="302"/>
      <c r="AO972" s="302"/>
      <c r="AP972" s="302"/>
      <c r="AQ972" s="302" t="str">
        <f>IFERROR(__xludf.DUMMYFUNCTION("IF(IFERROR(VLOOKUP(A972, IMPORTRANGE(""https://docs.google.com/spreadsheets/d/1eazy315Oas8TkAoTsdzUl6gNf3VsnwZeSo-bRfkZzOs"", ""工作表1!A:B""), 2, FALSE), """") &lt;&gt; """", ""有縮圖"", ""無縮圖"")"),"無縮圖")</f>
        <v>無縮圖</v>
      </c>
      <c r="AR972" s="302"/>
    </row>
    <row r="973" hidden="1">
      <c r="A973" s="301" t="s">
        <v>1727</v>
      </c>
      <c r="B973" s="302"/>
      <c r="C973" s="303" t="s">
        <v>2000</v>
      </c>
      <c r="D973" s="303" t="s">
        <v>2000</v>
      </c>
      <c r="E973" s="304"/>
      <c r="F973" s="305" t="s">
        <v>144</v>
      </c>
      <c r="G973" s="304"/>
      <c r="H973" s="302"/>
      <c r="I973" s="302"/>
      <c r="J973" s="302"/>
      <c r="K973" s="309"/>
      <c r="L973" s="310" t="b">
        <v>1</v>
      </c>
      <c r="M973" s="316" t="b">
        <v>0</v>
      </c>
      <c r="N973" s="316" t="b">
        <v>0</v>
      </c>
      <c r="O973" s="316" t="b">
        <v>0</v>
      </c>
      <c r="P973" s="302"/>
      <c r="Q973" s="309" t="str">
        <f t="array" ref="Q973">IFERROR(INDEX('印量調查區'!G:G, MATCH(A973, '印量調查區'!A:A, 0)), "")</f>
        <v/>
      </c>
      <c r="R973" s="313" t="s">
        <v>9494</v>
      </c>
      <c r="S973" s="302"/>
      <c r="T973" s="302"/>
      <c r="U973" s="302"/>
      <c r="V973" s="313" t="s">
        <v>9496</v>
      </c>
      <c r="W973" s="302"/>
      <c r="X973" s="302"/>
      <c r="Y973" s="302"/>
      <c r="Z973" s="302"/>
      <c r="AA973" s="302"/>
      <c r="AB973" s="302"/>
      <c r="AC973" s="302"/>
      <c r="AD973" s="302"/>
      <c r="AE973" s="302"/>
      <c r="AF973" s="302"/>
      <c r="AG973" s="302"/>
      <c r="AH973" s="302"/>
      <c r="AI973" s="302"/>
      <c r="AJ973" s="302"/>
      <c r="AK973" s="314" t="s">
        <v>11958</v>
      </c>
      <c r="AL973" s="302"/>
      <c r="AM973" s="302"/>
      <c r="AN973" s="302"/>
      <c r="AO973" s="302"/>
      <c r="AP973" s="302"/>
      <c r="AQ973" s="302" t="str">
        <f>IFERROR(__xludf.DUMMYFUNCTION("IF(IFERROR(VLOOKUP(A973, IMPORTRANGE(""https://docs.google.com/spreadsheets/d/1eazy315Oas8TkAoTsdzUl6gNf3VsnwZeSo-bRfkZzOs"", ""工作表1!A:B""), 2, FALSE), """") &lt;&gt; """", ""有縮圖"", ""無縮圖"")"),"無縮圖")</f>
        <v>無縮圖</v>
      </c>
      <c r="AR973" s="302"/>
    </row>
    <row r="974" hidden="1">
      <c r="A974" s="301" t="s">
        <v>1731</v>
      </c>
      <c r="B974" s="302"/>
      <c r="C974" s="303" t="s">
        <v>326</v>
      </c>
      <c r="D974" s="303" t="s">
        <v>326</v>
      </c>
      <c r="E974" s="304"/>
      <c r="F974" s="305" t="s">
        <v>144</v>
      </c>
      <c r="G974" s="304"/>
      <c r="H974" s="302"/>
      <c r="I974" s="302"/>
      <c r="J974" s="302"/>
      <c r="K974" s="309"/>
      <c r="L974" s="310" t="b">
        <v>1</v>
      </c>
      <c r="M974" s="316" t="b">
        <v>1</v>
      </c>
      <c r="N974" s="316" t="b">
        <v>1</v>
      </c>
      <c r="O974" s="316" t="b">
        <v>1</v>
      </c>
      <c r="P974" s="302"/>
      <c r="Q974" s="309" t="str">
        <f t="array" ref="Q974">IFERROR(INDEX('印量調查區'!G:G, MATCH(A974, '印量調查區'!A:A, 0)), "")</f>
        <v/>
      </c>
      <c r="R974" s="314" t="s">
        <v>11962</v>
      </c>
      <c r="S974" s="313" t="s">
        <v>9530</v>
      </c>
      <c r="T974" s="302"/>
      <c r="U974" s="302"/>
      <c r="V974" s="302"/>
      <c r="W974" s="302"/>
      <c r="X974" s="302"/>
      <c r="Y974" s="302"/>
      <c r="Z974" s="302"/>
      <c r="AA974" s="302"/>
      <c r="AB974" s="302"/>
      <c r="AC974" s="302"/>
      <c r="AD974" s="302"/>
      <c r="AE974" s="302"/>
      <c r="AF974" s="302"/>
      <c r="AG974" s="302"/>
      <c r="AH974" s="302"/>
      <c r="AI974" s="302"/>
      <c r="AJ974" s="302"/>
      <c r="AK974" s="302"/>
      <c r="AL974" s="302"/>
      <c r="AM974" s="302"/>
      <c r="AN974" s="302"/>
      <c r="AO974" s="302"/>
      <c r="AP974" s="302"/>
      <c r="AQ974" s="302" t="str">
        <f>IFERROR(__xludf.DUMMYFUNCTION("IF(IFERROR(VLOOKUP(A974, IMPORTRANGE(""https://docs.google.com/spreadsheets/d/1eazy315Oas8TkAoTsdzUl6gNf3VsnwZeSo-bRfkZzOs"", ""工作表1!A:B""), 2, FALSE), """") &lt;&gt; """", ""有縮圖"", ""無縮圖"")"),"無縮圖")</f>
        <v>無縮圖</v>
      </c>
      <c r="AR974" s="302"/>
    </row>
    <row r="975" hidden="1">
      <c r="A975" s="301" t="s">
        <v>1732</v>
      </c>
      <c r="B975" s="301" t="s">
        <v>11964</v>
      </c>
      <c r="C975" s="304"/>
      <c r="D975" s="303" t="s">
        <v>2432</v>
      </c>
      <c r="E975" s="304"/>
      <c r="F975" s="305" t="s">
        <v>144</v>
      </c>
      <c r="G975" s="304"/>
      <c r="H975" s="302"/>
      <c r="I975" s="302"/>
      <c r="J975" s="302"/>
      <c r="K975" s="309"/>
      <c r="L975" s="310" t="b">
        <v>1</v>
      </c>
      <c r="M975" s="316" t="b">
        <v>1</v>
      </c>
      <c r="N975" s="311" t="b">
        <v>0</v>
      </c>
      <c r="O975" s="316" t="b">
        <v>1</v>
      </c>
      <c r="P975" s="313" t="s">
        <v>410</v>
      </c>
      <c r="Q975" s="309" t="str">
        <f t="array" ref="Q975">IFERROR(INDEX('印量調查區'!G:G, MATCH(A975, '印量調查區'!A:A, 0)), "")</f>
        <v/>
      </c>
      <c r="R975" s="314" t="s">
        <v>11967</v>
      </c>
      <c r="S975" s="302"/>
      <c r="T975" s="302"/>
      <c r="U975" s="302"/>
      <c r="V975" s="302"/>
      <c r="W975" s="302"/>
      <c r="X975" s="302"/>
      <c r="Y975" s="302"/>
      <c r="Z975" s="302"/>
      <c r="AA975" s="302"/>
      <c r="AB975" s="302"/>
      <c r="AC975" s="302"/>
      <c r="AD975" s="302"/>
      <c r="AE975" s="302"/>
      <c r="AF975" s="302"/>
      <c r="AG975" s="302"/>
      <c r="AH975" s="302"/>
      <c r="AI975" s="302"/>
      <c r="AJ975" s="302"/>
      <c r="AK975" s="302"/>
      <c r="AL975" s="302"/>
      <c r="AM975" s="314" t="s">
        <v>11971</v>
      </c>
      <c r="AN975" s="302"/>
      <c r="AO975" s="302"/>
      <c r="AP975" s="302"/>
      <c r="AQ975" s="302" t="str">
        <f>IFERROR(__xludf.DUMMYFUNCTION("IF(IFERROR(VLOOKUP(A975, IMPORTRANGE(""https://docs.google.com/spreadsheets/d/1eazy315Oas8TkAoTsdzUl6gNf3VsnwZeSo-bRfkZzOs"", ""工作表1!A:B""), 2, FALSE), """") &lt;&gt; """", ""有縮圖"", ""無縮圖"")"),"無縮圖")</f>
        <v>無縮圖</v>
      </c>
      <c r="AR975" s="302"/>
    </row>
    <row r="976" hidden="1">
      <c r="A976" s="301" t="s">
        <v>1756</v>
      </c>
      <c r="B976" s="301" t="s">
        <v>9704</v>
      </c>
      <c r="C976" s="304"/>
      <c r="D976" s="304"/>
      <c r="E976" s="303" t="s">
        <v>1955</v>
      </c>
      <c r="F976" s="305" t="s">
        <v>144</v>
      </c>
      <c r="G976" s="304"/>
      <c r="H976" s="302"/>
      <c r="I976" s="302"/>
      <c r="J976" s="302"/>
      <c r="K976" s="309"/>
      <c r="L976" s="310" t="b">
        <v>1</v>
      </c>
      <c r="M976" s="316" t="b">
        <v>1</v>
      </c>
      <c r="N976" s="316" t="b">
        <v>1</v>
      </c>
      <c r="O976" s="316" t="b">
        <v>1</v>
      </c>
      <c r="P976" s="302"/>
      <c r="Q976" s="309" t="str">
        <f t="array" ref="Q976">IFERROR(INDEX('印量調查區'!G:G, MATCH(A976, '印量調查區'!A:A, 0)), "")</f>
        <v/>
      </c>
      <c r="R976" s="313" t="s">
        <v>9706</v>
      </c>
      <c r="S976" s="302"/>
      <c r="T976" s="313" t="s">
        <v>9709</v>
      </c>
      <c r="U976" s="302"/>
      <c r="V976" s="313" t="s">
        <v>9711</v>
      </c>
      <c r="W976" s="302"/>
      <c r="X976" s="313" t="s">
        <v>9713</v>
      </c>
      <c r="Y976" s="313" t="s">
        <v>9715</v>
      </c>
      <c r="Z976" s="302"/>
      <c r="AA976" s="302"/>
      <c r="AB976" s="302"/>
      <c r="AC976" s="313" t="s">
        <v>9721</v>
      </c>
      <c r="AD976" s="302"/>
      <c r="AE976" s="302"/>
      <c r="AF976" s="302"/>
      <c r="AG976" s="302"/>
      <c r="AH976" s="302"/>
      <c r="AI976" s="302"/>
      <c r="AJ976" s="302"/>
      <c r="AK976" s="313" t="s">
        <v>9723</v>
      </c>
      <c r="AL976" s="302"/>
      <c r="AM976" s="302"/>
      <c r="AN976" s="302"/>
      <c r="AO976" s="302"/>
      <c r="AP976" s="302"/>
      <c r="AQ976" s="302" t="str">
        <f>IFERROR(__xludf.DUMMYFUNCTION("IF(IFERROR(VLOOKUP(A976, IMPORTRANGE(""https://docs.google.com/spreadsheets/d/1eazy315Oas8TkAoTsdzUl6gNf3VsnwZeSo-bRfkZzOs"", ""工作表1!A:B""), 2, FALSE), """") &lt;&gt; """", ""有縮圖"", ""無縮圖"")"),"無縮圖")</f>
        <v>無縮圖</v>
      </c>
      <c r="AR976" s="302"/>
    </row>
    <row r="977">
      <c r="A977" s="301" t="s">
        <v>9728</v>
      </c>
      <c r="B977" s="301" t="s">
        <v>9729</v>
      </c>
      <c r="C977" s="303" t="s">
        <v>2356</v>
      </c>
      <c r="D977" s="304"/>
      <c r="E977" s="304"/>
      <c r="F977" s="305" t="s">
        <v>144</v>
      </c>
      <c r="G977" s="304"/>
      <c r="H977" s="305" t="s">
        <v>35</v>
      </c>
      <c r="I977" s="305" t="s">
        <v>84</v>
      </c>
      <c r="J977" s="301" t="s">
        <v>11978</v>
      </c>
      <c r="K977" s="309"/>
      <c r="L977" s="310" t="b">
        <v>1</v>
      </c>
      <c r="M977" s="311" t="b">
        <v>1</v>
      </c>
      <c r="N977" s="311" t="b">
        <v>1</v>
      </c>
      <c r="O977" s="311" t="b">
        <v>1</v>
      </c>
      <c r="P977" s="302"/>
      <c r="Q977" s="309" t="str">
        <f t="array" ref="Q977">IFERROR(INDEX('印量調查區'!G:G, MATCH(A977, '印量調查區'!A:A, 0)), "")</f>
        <v/>
      </c>
      <c r="R977" s="314" t="s">
        <v>9732</v>
      </c>
      <c r="S977" s="302"/>
      <c r="T977" s="302"/>
      <c r="U977" s="302"/>
      <c r="V977" s="313" t="s">
        <v>9734</v>
      </c>
      <c r="W977" s="302"/>
      <c r="X977" s="313" t="s">
        <v>9735</v>
      </c>
      <c r="Y977" s="313" t="s">
        <v>9736</v>
      </c>
      <c r="Z977" s="302"/>
      <c r="AA977" s="302"/>
      <c r="AB977" s="302"/>
      <c r="AC977" s="302"/>
      <c r="AD977" s="313" t="s">
        <v>9737</v>
      </c>
      <c r="AE977" s="302"/>
      <c r="AF977" s="302"/>
      <c r="AG977" s="302"/>
      <c r="AH977" s="302"/>
      <c r="AI977" s="302"/>
      <c r="AJ977" s="302"/>
      <c r="AK977" s="302"/>
      <c r="AL977" s="302"/>
      <c r="AM977" s="324" t="s">
        <v>11979</v>
      </c>
      <c r="AN977" s="314" t="s">
        <v>11980</v>
      </c>
      <c r="AO977" s="314" t="s">
        <v>11981</v>
      </c>
      <c r="AP977" s="302"/>
      <c r="AQ977" s="302" t="str">
        <f>IFERROR(__xludf.DUMMYFUNCTION("IF(IFERROR(VLOOKUP(A977, IMPORTRANGE(""https://docs.google.com/spreadsheets/d/1eazy315Oas8TkAoTsdzUl6gNf3VsnwZeSo-bRfkZzOs"", ""工作表1!A:B""), 2, FALSE), """") &lt;&gt; """", ""有縮圖"", ""無縮圖"")"),"無縮圖")</f>
        <v>無縮圖</v>
      </c>
      <c r="AR977" s="314" t="s">
        <v>11979</v>
      </c>
    </row>
    <row r="978" hidden="1">
      <c r="A978" s="301" t="s">
        <v>1757</v>
      </c>
      <c r="B978" s="302"/>
      <c r="C978" s="304"/>
      <c r="D978" s="303" t="s">
        <v>2232</v>
      </c>
      <c r="E978" s="303" t="s">
        <v>2232</v>
      </c>
      <c r="F978" s="305" t="s">
        <v>144</v>
      </c>
      <c r="G978" s="304"/>
      <c r="H978" s="305" t="s">
        <v>34</v>
      </c>
      <c r="I978" s="305" t="s">
        <v>84</v>
      </c>
      <c r="J978" s="301" t="s">
        <v>11982</v>
      </c>
      <c r="K978" s="309"/>
      <c r="L978" s="310" t="b">
        <v>1</v>
      </c>
      <c r="M978" s="311" t="b">
        <v>0</v>
      </c>
      <c r="N978" s="316" t="b">
        <v>0</v>
      </c>
      <c r="O978" s="311" t="b">
        <v>0</v>
      </c>
      <c r="P978" s="313" t="s">
        <v>410</v>
      </c>
      <c r="Q978" s="309" t="str">
        <f t="array" ref="Q978">IFERROR(INDEX('印量調查區'!G:G, MATCH(A978, '印量調查區'!A:A, 0)), "")</f>
        <v/>
      </c>
      <c r="R978" s="314" t="s">
        <v>11985</v>
      </c>
      <c r="S978" s="302"/>
      <c r="T978" s="302"/>
      <c r="U978" s="302"/>
      <c r="V978" s="335" t="s">
        <v>11988</v>
      </c>
      <c r="W978" s="302"/>
      <c r="X978" s="302"/>
      <c r="Y978" s="314" t="s">
        <v>9749</v>
      </c>
      <c r="Z978" s="302"/>
      <c r="AA978" s="302"/>
      <c r="AB978" s="302"/>
      <c r="AC978" s="302"/>
      <c r="AD978" s="302"/>
      <c r="AE978" s="302"/>
      <c r="AF978" s="302"/>
      <c r="AG978" s="302"/>
      <c r="AH978" s="302"/>
      <c r="AI978" s="302"/>
      <c r="AJ978" s="302"/>
      <c r="AK978" s="302"/>
      <c r="AL978" s="302"/>
      <c r="AM978" s="302"/>
      <c r="AN978" s="314" t="s">
        <v>11989</v>
      </c>
      <c r="AO978" s="302"/>
      <c r="AP978" s="302"/>
      <c r="AQ978" s="302" t="str">
        <f>IFERROR(__xludf.DUMMYFUNCTION("IF(IFERROR(VLOOKUP(A978, IMPORTRANGE(""https://docs.google.com/spreadsheets/d/1eazy315Oas8TkAoTsdzUl6gNf3VsnwZeSo-bRfkZzOs"", ""工作表1!A:B""), 2, FALSE), """") &lt;&gt; """", ""有縮圖"", ""無縮圖"")"),"無縮圖")</f>
        <v>無縮圖</v>
      </c>
      <c r="AR978" s="302"/>
    </row>
    <row r="979" hidden="1">
      <c r="A979" s="301" t="s">
        <v>11990</v>
      </c>
      <c r="B979" s="301" t="s">
        <v>11991</v>
      </c>
      <c r="C979" s="303" t="s">
        <v>656</v>
      </c>
      <c r="D979" s="303" t="s">
        <v>11992</v>
      </c>
      <c r="E979" s="304"/>
      <c r="F979" s="305" t="s">
        <v>144</v>
      </c>
      <c r="G979" s="304"/>
      <c r="H979" s="305" t="s">
        <v>34</v>
      </c>
      <c r="I979" s="305" t="s">
        <v>84</v>
      </c>
      <c r="J979" s="301" t="s">
        <v>11993</v>
      </c>
      <c r="K979" s="309"/>
      <c r="L979" s="310" t="b">
        <v>1</v>
      </c>
      <c r="M979" s="311" t="b">
        <v>0</v>
      </c>
      <c r="N979" s="311" t="b">
        <v>0</v>
      </c>
      <c r="O979" s="311" t="b">
        <v>0</v>
      </c>
      <c r="P979" s="302"/>
      <c r="Q979" s="309" t="str">
        <f t="array" ref="Q979">IFERROR(INDEX('印量調查區'!G:G, MATCH(A979, '印量調查區'!A:A, 0)), "")</f>
        <v/>
      </c>
      <c r="R979" s="313" t="s">
        <v>11994</v>
      </c>
      <c r="S979" s="302"/>
      <c r="T979" s="302"/>
      <c r="U979" s="302"/>
      <c r="V979" s="313" t="s">
        <v>11995</v>
      </c>
      <c r="W979" s="302"/>
      <c r="X979" s="302"/>
      <c r="Y979" s="313" t="s">
        <v>11996</v>
      </c>
      <c r="Z979" s="302"/>
      <c r="AA979" s="302"/>
      <c r="AB979" s="302"/>
      <c r="AC979" s="302"/>
      <c r="AD979" s="313" t="s">
        <v>11997</v>
      </c>
      <c r="AE979" s="302"/>
      <c r="AF979" s="302"/>
      <c r="AG979" s="302"/>
      <c r="AH979" s="313" t="s">
        <v>11998</v>
      </c>
      <c r="AI979" s="302"/>
      <c r="AJ979" s="302"/>
      <c r="AK979" s="313" t="s">
        <v>11999</v>
      </c>
      <c r="AL979" s="302"/>
      <c r="AM979" s="314" t="s">
        <v>12000</v>
      </c>
      <c r="AN979" s="314" t="s">
        <v>12001</v>
      </c>
      <c r="AO979" s="302"/>
      <c r="AP979" s="302"/>
      <c r="AQ979" s="302" t="str">
        <f>IFERROR(__xludf.DUMMYFUNCTION("IF(IFERROR(VLOOKUP(A979, IMPORTRANGE(""https://docs.google.com/spreadsheets/d/1eazy315Oas8TkAoTsdzUl6gNf3VsnwZeSo-bRfkZzOs"", ""工作表1!A:B""), 2, FALSE), """") &lt;&gt; """", ""有縮圖"", ""無縮圖"")"),"無縮圖")</f>
        <v>無縮圖</v>
      </c>
      <c r="AR979" s="302"/>
    </row>
    <row r="980">
      <c r="A980" s="301" t="s">
        <v>12002</v>
      </c>
      <c r="B980" s="301" t="s">
        <v>12003</v>
      </c>
      <c r="C980" s="303" t="s">
        <v>11453</v>
      </c>
      <c r="D980" s="303" t="s">
        <v>12004</v>
      </c>
      <c r="E980" s="303" t="s">
        <v>12005</v>
      </c>
      <c r="F980" s="305" t="s">
        <v>144</v>
      </c>
      <c r="G980" s="304"/>
      <c r="H980" s="305" t="s">
        <v>35</v>
      </c>
      <c r="I980" s="305" t="s">
        <v>84</v>
      </c>
      <c r="J980" s="301" t="s">
        <v>12006</v>
      </c>
      <c r="K980" s="309"/>
      <c r="L980" s="310" t="b">
        <v>1</v>
      </c>
      <c r="M980" s="311" t="b">
        <v>1</v>
      </c>
      <c r="N980" s="311" t="b">
        <v>0</v>
      </c>
      <c r="O980" s="311" t="b">
        <v>1</v>
      </c>
      <c r="P980" s="302"/>
      <c r="Q980" s="309" t="str">
        <f t="array" ref="Q980">IFERROR(INDEX('印量調查區'!G:G, MATCH(A980, '印量調查區'!A:A, 0)), "")</f>
        <v/>
      </c>
      <c r="R980" s="313" t="s">
        <v>12007</v>
      </c>
      <c r="S980" s="302"/>
      <c r="T980" s="302"/>
      <c r="U980" s="302"/>
      <c r="V980" s="302"/>
      <c r="W980" s="302"/>
      <c r="X980" s="313" t="s">
        <v>12008</v>
      </c>
      <c r="Y980" s="313" t="s">
        <v>12009</v>
      </c>
      <c r="Z980" s="302"/>
      <c r="AA980" s="302"/>
      <c r="AB980" s="302"/>
      <c r="AC980" s="302"/>
      <c r="AD980" s="302"/>
      <c r="AE980" s="302"/>
      <c r="AF980" s="302"/>
      <c r="AG980" s="302"/>
      <c r="AH980" s="302"/>
      <c r="AI980" s="302"/>
      <c r="AJ980" s="302"/>
      <c r="AK980" s="302"/>
      <c r="AL980" s="302"/>
      <c r="AM980" s="314" t="s">
        <v>12010</v>
      </c>
      <c r="AN980" s="314" t="s">
        <v>12011</v>
      </c>
      <c r="AO980" s="302"/>
      <c r="AP980" s="302"/>
      <c r="AQ980" s="302" t="str">
        <f>IFERROR(__xludf.DUMMYFUNCTION("IF(IFERROR(VLOOKUP(A980, IMPORTRANGE(""https://docs.google.com/spreadsheets/d/1eazy315Oas8TkAoTsdzUl6gNf3VsnwZeSo-bRfkZzOs"", ""工作表1!A:B""), 2, FALSE), """") &lt;&gt; """", ""有縮圖"", ""無縮圖"")"),"無縮圖")</f>
        <v>無縮圖</v>
      </c>
      <c r="AR980" s="314" t="s">
        <v>12010</v>
      </c>
    </row>
    <row r="981" hidden="1">
      <c r="A981" s="301" t="s">
        <v>12012</v>
      </c>
      <c r="B981" s="302"/>
      <c r="C981" s="304"/>
      <c r="D981" s="303" t="s">
        <v>3366</v>
      </c>
      <c r="E981" s="303" t="s">
        <v>2729</v>
      </c>
      <c r="F981" s="305" t="s">
        <v>144</v>
      </c>
      <c r="G981" s="304"/>
      <c r="H981" s="302"/>
      <c r="I981" s="302"/>
      <c r="J981" s="302"/>
      <c r="K981" s="309"/>
      <c r="L981" s="310" t="b">
        <v>1</v>
      </c>
      <c r="M981" s="316" t="b">
        <v>1</v>
      </c>
      <c r="N981" s="316" t="b">
        <v>0</v>
      </c>
      <c r="O981" s="316" t="b">
        <v>1</v>
      </c>
      <c r="P981" s="302"/>
      <c r="Q981" s="309" t="str">
        <f t="array" ref="Q981">IFERROR(INDEX('印量調查區'!G:G, MATCH(A981, '印量調查區'!A:A, 0)), "")</f>
        <v/>
      </c>
      <c r="R981" s="313" t="s">
        <v>12013</v>
      </c>
      <c r="S981" s="302"/>
      <c r="T981" s="302"/>
      <c r="U981" s="302"/>
      <c r="V981" s="313" t="s">
        <v>12014</v>
      </c>
      <c r="W981" s="302"/>
      <c r="X981" s="302"/>
      <c r="Y981" s="302"/>
      <c r="Z981" s="302"/>
      <c r="AA981" s="302"/>
      <c r="AB981" s="302"/>
      <c r="AC981" s="302"/>
      <c r="AD981" s="313" t="s">
        <v>12015</v>
      </c>
      <c r="AE981" s="302"/>
      <c r="AF981" s="302"/>
      <c r="AG981" s="302"/>
      <c r="AH981" s="302"/>
      <c r="AI981" s="302"/>
      <c r="AJ981" s="302"/>
      <c r="AK981" s="313" t="s">
        <v>12016</v>
      </c>
      <c r="AL981" s="313" t="s">
        <v>12017</v>
      </c>
      <c r="AM981" s="302"/>
      <c r="AN981" s="302"/>
      <c r="AO981" s="302"/>
      <c r="AP981" s="302"/>
      <c r="AQ981" s="302" t="str">
        <f>IFERROR(__xludf.DUMMYFUNCTION("IF(IFERROR(VLOOKUP(A981, IMPORTRANGE(""https://docs.google.com/spreadsheets/d/1eazy315Oas8TkAoTsdzUl6gNf3VsnwZeSo-bRfkZzOs"", ""工作表1!A:B""), 2, FALSE), """") &lt;&gt; """", ""有縮圖"", ""無縮圖"")"),"無縮圖")</f>
        <v>無縮圖</v>
      </c>
      <c r="AR981" s="302"/>
    </row>
    <row r="982" hidden="1">
      <c r="A982" s="301" t="s">
        <v>1783</v>
      </c>
      <c r="B982" s="302"/>
      <c r="C982" s="303" t="s">
        <v>3648</v>
      </c>
      <c r="D982" s="303" t="s">
        <v>3648</v>
      </c>
      <c r="E982" s="303" t="s">
        <v>3648</v>
      </c>
      <c r="F982" s="305" t="s">
        <v>144</v>
      </c>
      <c r="G982" s="304"/>
      <c r="H982" s="302"/>
      <c r="I982" s="302"/>
      <c r="J982" s="302"/>
      <c r="K982" s="309"/>
      <c r="L982" s="310" t="b">
        <v>1</v>
      </c>
      <c r="M982" s="316" t="b">
        <v>1</v>
      </c>
      <c r="N982" s="316" t="b">
        <v>1</v>
      </c>
      <c r="O982" s="316" t="b">
        <v>0</v>
      </c>
      <c r="P982" s="302"/>
      <c r="Q982" s="309" t="str">
        <f t="array" ref="Q982">IFERROR(INDEX('印量調查區'!G:G, MATCH(A982, '印量調查區'!A:A, 0)), "")</f>
        <v/>
      </c>
      <c r="R982" s="313" t="s">
        <v>1252</v>
      </c>
      <c r="S982" s="302"/>
      <c r="T982" s="302"/>
      <c r="U982" s="302"/>
      <c r="V982" s="313" t="s">
        <v>1259</v>
      </c>
      <c r="W982" s="302"/>
      <c r="X982" s="302"/>
      <c r="Y982" s="313" t="s">
        <v>1263</v>
      </c>
      <c r="Z982" s="302"/>
      <c r="AA982" s="302"/>
      <c r="AB982" s="302"/>
      <c r="AC982" s="302"/>
      <c r="AD982" s="302"/>
      <c r="AE982" s="302"/>
      <c r="AF982" s="302"/>
      <c r="AG982" s="302"/>
      <c r="AH982" s="302"/>
      <c r="AI982" s="302"/>
      <c r="AJ982" s="302"/>
      <c r="AK982" s="302"/>
      <c r="AL982" s="302"/>
      <c r="AM982" s="302"/>
      <c r="AN982" s="302"/>
      <c r="AO982" s="302"/>
      <c r="AP982" s="302"/>
      <c r="AQ982" s="302" t="str">
        <f>IFERROR(__xludf.DUMMYFUNCTION("IF(IFERROR(VLOOKUP(A982, IMPORTRANGE(""https://docs.google.com/spreadsheets/d/1eazy315Oas8TkAoTsdzUl6gNf3VsnwZeSo-bRfkZzOs"", ""工作表1!A:B""), 2, FALSE), """") &lt;&gt; """", ""有縮圖"", ""無縮圖"")"),"有縮圖")</f>
        <v>有縮圖</v>
      </c>
      <c r="AR982" s="302"/>
    </row>
    <row r="983" hidden="1">
      <c r="A983" s="301" t="s">
        <v>1790</v>
      </c>
      <c r="B983" s="302"/>
      <c r="C983" s="304"/>
      <c r="D983" s="303" t="s">
        <v>2293</v>
      </c>
      <c r="E983" s="303" t="s">
        <v>2293</v>
      </c>
      <c r="F983" s="305" t="s">
        <v>144</v>
      </c>
      <c r="G983" s="304"/>
      <c r="H983" s="305" t="s">
        <v>34</v>
      </c>
      <c r="I983" s="305" t="s">
        <v>84</v>
      </c>
      <c r="J983" s="301" t="s">
        <v>12018</v>
      </c>
      <c r="K983" s="323" t="s">
        <v>12019</v>
      </c>
      <c r="L983" s="310" t="b">
        <v>1</v>
      </c>
      <c r="M983" s="311" t="b">
        <v>0</v>
      </c>
      <c r="N983" s="316" t="b">
        <v>0</v>
      </c>
      <c r="O983" s="311" t="b">
        <v>0</v>
      </c>
      <c r="P983" s="302"/>
      <c r="Q983" s="309" t="str">
        <f t="array" ref="Q983">IFERROR(INDEX('印量調查區'!G:G, MATCH(A983, '印量調查區'!A:A, 0)), "")</f>
        <v/>
      </c>
      <c r="R983" s="313" t="s">
        <v>10059</v>
      </c>
      <c r="S983" s="302"/>
      <c r="T983" s="302"/>
      <c r="U983" s="302"/>
      <c r="V983" s="313" t="s">
        <v>10061</v>
      </c>
      <c r="W983" s="302"/>
      <c r="X983" s="313" t="s">
        <v>10064</v>
      </c>
      <c r="Y983" s="313" t="s">
        <v>10065</v>
      </c>
      <c r="Z983" s="302"/>
      <c r="AA983" s="302"/>
      <c r="AB983" s="302"/>
      <c r="AC983" s="302"/>
      <c r="AD983" s="302"/>
      <c r="AE983" s="302"/>
      <c r="AF983" s="302"/>
      <c r="AG983" s="302"/>
      <c r="AH983" s="302"/>
      <c r="AI983" s="302"/>
      <c r="AJ983" s="302"/>
      <c r="AK983" s="302"/>
      <c r="AL983" s="302"/>
      <c r="AM983" s="302"/>
      <c r="AN983" s="314" t="s">
        <v>12020</v>
      </c>
      <c r="AO983" s="302"/>
      <c r="AP983" s="302"/>
      <c r="AQ983" s="302" t="str">
        <f>IFERROR(__xludf.DUMMYFUNCTION("IF(IFERROR(VLOOKUP(A983, IMPORTRANGE(""https://docs.google.com/spreadsheets/d/1eazy315Oas8TkAoTsdzUl6gNf3VsnwZeSo-bRfkZzOs"", ""工作表1!A:B""), 2, FALSE), """") &lt;&gt; """", ""有縮圖"", ""無縮圖"")"),"無縮圖")</f>
        <v>無縮圖</v>
      </c>
      <c r="AR983" s="314" t="s">
        <v>12021</v>
      </c>
    </row>
    <row r="984">
      <c r="A984" s="301" t="s">
        <v>1801</v>
      </c>
      <c r="B984" s="302"/>
      <c r="C984" s="304"/>
      <c r="D984" s="304"/>
      <c r="E984" s="303" t="s">
        <v>3583</v>
      </c>
      <c r="F984" s="305" t="s">
        <v>144</v>
      </c>
      <c r="G984" s="304"/>
      <c r="H984" s="305" t="s">
        <v>35</v>
      </c>
      <c r="I984" s="305" t="s">
        <v>84</v>
      </c>
      <c r="J984" s="301" t="s">
        <v>12023</v>
      </c>
      <c r="K984" s="309"/>
      <c r="L984" s="310" t="b">
        <v>1</v>
      </c>
      <c r="M984" s="311" t="b">
        <v>1</v>
      </c>
      <c r="N984" s="316" t="b">
        <v>1</v>
      </c>
      <c r="O984" s="311" t="b">
        <v>0</v>
      </c>
      <c r="P984" s="302"/>
      <c r="Q984" s="309" t="str">
        <f t="array" ref="Q984">IFERROR(INDEX('印量調查區'!G:G, MATCH(A984, '印量調查區'!A:A, 0)), "")</f>
        <v/>
      </c>
      <c r="R984" s="314" t="s">
        <v>12024</v>
      </c>
      <c r="S984" s="302"/>
      <c r="T984" s="302"/>
      <c r="U984" s="302"/>
      <c r="V984" s="314" t="s">
        <v>12025</v>
      </c>
      <c r="W984" s="302"/>
      <c r="X984" s="302"/>
      <c r="Y984" s="302"/>
      <c r="Z984" s="302"/>
      <c r="AA984" s="302"/>
      <c r="AB984" s="302"/>
      <c r="AC984" s="302"/>
      <c r="AD984" s="302"/>
      <c r="AE984" s="302"/>
      <c r="AF984" s="302"/>
      <c r="AG984" s="302"/>
      <c r="AH984" s="302"/>
      <c r="AI984" s="302"/>
      <c r="AJ984" s="302"/>
      <c r="AK984" s="302"/>
      <c r="AL984" s="302"/>
      <c r="AM984" s="302"/>
      <c r="AN984" s="314" t="s">
        <v>12028</v>
      </c>
      <c r="AO984" s="302"/>
      <c r="AP984" s="302"/>
      <c r="AQ984" s="302" t="str">
        <f>IFERROR(__xludf.DUMMYFUNCTION("IF(IFERROR(VLOOKUP(A984, IMPORTRANGE(""https://docs.google.com/spreadsheets/d/1eazy315Oas8TkAoTsdzUl6gNf3VsnwZeSo-bRfkZzOs"", ""工作表1!A:B""), 2, FALSE), """") &lt;&gt; """", ""有縮圖"", ""無縮圖"")"),"有縮圖")</f>
        <v>有縮圖</v>
      </c>
      <c r="AR984" s="302"/>
    </row>
    <row r="985" hidden="1">
      <c r="A985" s="301" t="s">
        <v>12030</v>
      </c>
      <c r="B985" s="301" t="s">
        <v>12031</v>
      </c>
      <c r="C985" s="303" t="s">
        <v>3009</v>
      </c>
      <c r="D985" s="303" t="s">
        <v>3009</v>
      </c>
      <c r="E985" s="304"/>
      <c r="F985" s="305" t="s">
        <v>144</v>
      </c>
      <c r="G985" s="304"/>
      <c r="H985" s="302"/>
      <c r="I985" s="302"/>
      <c r="J985" s="301" t="s">
        <v>12032</v>
      </c>
      <c r="K985" s="309"/>
      <c r="L985" s="310" t="b">
        <v>1</v>
      </c>
      <c r="M985" s="311" t="b">
        <v>0</v>
      </c>
      <c r="N985" s="311" t="b">
        <v>0</v>
      </c>
      <c r="O985" s="316" t="b">
        <v>0</v>
      </c>
      <c r="P985" s="302"/>
      <c r="Q985" s="309" t="str">
        <f t="array" ref="Q985">IFERROR(INDEX('印量調查區'!G:G, MATCH(A985, '印量調查區'!A:A, 0)), "")</f>
        <v/>
      </c>
      <c r="R985" s="313" t="s">
        <v>12033</v>
      </c>
      <c r="S985" s="302"/>
      <c r="T985" s="302"/>
      <c r="U985" s="302"/>
      <c r="V985" s="313" t="s">
        <v>12035</v>
      </c>
      <c r="W985" s="302"/>
      <c r="X985" s="313" t="s">
        <v>12036</v>
      </c>
      <c r="Y985" s="313" t="s">
        <v>12037</v>
      </c>
      <c r="Z985" s="302"/>
      <c r="AA985" s="302"/>
      <c r="AB985" s="313" t="s">
        <v>12038</v>
      </c>
      <c r="AC985" s="302"/>
      <c r="AD985" s="302"/>
      <c r="AE985" s="302"/>
      <c r="AF985" s="302"/>
      <c r="AG985" s="302"/>
      <c r="AH985" s="302"/>
      <c r="AI985" s="302"/>
      <c r="AJ985" s="302"/>
      <c r="AK985" s="302"/>
      <c r="AL985" s="302"/>
      <c r="AM985" s="314" t="s">
        <v>12039</v>
      </c>
      <c r="AN985" s="302"/>
      <c r="AO985" s="302"/>
      <c r="AP985" s="302"/>
      <c r="AQ985" s="302" t="str">
        <f>IFERROR(__xludf.DUMMYFUNCTION("IF(IFERROR(VLOOKUP(A985, IMPORTRANGE(""https://docs.google.com/spreadsheets/d/1eazy315Oas8TkAoTsdzUl6gNf3VsnwZeSo-bRfkZzOs"", ""工作表1!A:B""), 2, FALSE), """") &lt;&gt; """", ""有縮圖"", ""無縮圖"")"),"無縮圖")</f>
        <v>無縮圖</v>
      </c>
      <c r="AR985" s="302"/>
    </row>
    <row r="986" hidden="1">
      <c r="A986" s="301" t="s">
        <v>1807</v>
      </c>
      <c r="B986" s="302"/>
      <c r="C986" s="303" t="s">
        <v>2420</v>
      </c>
      <c r="D986" s="304"/>
      <c r="E986" s="303" t="s">
        <v>9814</v>
      </c>
      <c r="F986" s="305" t="s">
        <v>144</v>
      </c>
      <c r="G986" s="304"/>
      <c r="H986" s="302"/>
      <c r="I986" s="302"/>
      <c r="J986" s="302"/>
      <c r="K986" s="309"/>
      <c r="L986" s="310" t="b">
        <v>1</v>
      </c>
      <c r="M986" s="316" t="b">
        <v>1</v>
      </c>
      <c r="N986" s="316" t="b">
        <v>0</v>
      </c>
      <c r="O986" s="316" t="b">
        <v>1</v>
      </c>
      <c r="P986" s="302"/>
      <c r="Q986" s="309" t="str">
        <f t="array" ref="Q986">IFERROR(INDEX('印量調查區'!G:G, MATCH(A986, '印量調查區'!A:A, 0)), "")</f>
        <v/>
      </c>
      <c r="R986" s="302"/>
      <c r="S986" s="302"/>
      <c r="T986" s="302"/>
      <c r="U986" s="302"/>
      <c r="V986" s="313" t="s">
        <v>10181</v>
      </c>
      <c r="W986" s="302"/>
      <c r="X986" s="313" t="s">
        <v>10182</v>
      </c>
      <c r="Y986" s="313" t="s">
        <v>10184</v>
      </c>
      <c r="Z986" s="302"/>
      <c r="AA986" s="302"/>
      <c r="AB986" s="302"/>
      <c r="AC986" s="302"/>
      <c r="AD986" s="302"/>
      <c r="AE986" s="302"/>
      <c r="AF986" s="302"/>
      <c r="AG986" s="302"/>
      <c r="AH986" s="302"/>
      <c r="AI986" s="302"/>
      <c r="AJ986" s="302"/>
      <c r="AK986" s="302"/>
      <c r="AL986" s="313" t="s">
        <v>10185</v>
      </c>
      <c r="AM986" s="302"/>
      <c r="AN986" s="302"/>
      <c r="AO986" s="302"/>
      <c r="AP986" s="302"/>
      <c r="AQ986" s="302" t="str">
        <f>IFERROR(__xludf.DUMMYFUNCTION("IF(IFERROR(VLOOKUP(A986, IMPORTRANGE(""https://docs.google.com/spreadsheets/d/1eazy315Oas8TkAoTsdzUl6gNf3VsnwZeSo-bRfkZzOs"", ""工作表1!A:B""), 2, FALSE), """") &lt;&gt; """", ""有縮圖"", ""無縮圖"")"),"無縮圖")</f>
        <v>無縮圖</v>
      </c>
      <c r="AR986" s="302"/>
    </row>
    <row r="987">
      <c r="A987" s="301" t="s">
        <v>12043</v>
      </c>
      <c r="B987" s="301" t="s">
        <v>12044</v>
      </c>
      <c r="C987" s="304"/>
      <c r="D987" s="304"/>
      <c r="E987" s="303" t="s">
        <v>2166</v>
      </c>
      <c r="F987" s="305" t="s">
        <v>144</v>
      </c>
      <c r="G987" s="304"/>
      <c r="H987" s="305" t="s">
        <v>35</v>
      </c>
      <c r="I987" s="305" t="s">
        <v>84</v>
      </c>
      <c r="J987" s="301" t="s">
        <v>12045</v>
      </c>
      <c r="K987" s="309"/>
      <c r="L987" s="310" t="b">
        <v>1</v>
      </c>
      <c r="M987" s="311" t="b">
        <v>1</v>
      </c>
      <c r="N987" s="311" t="b">
        <v>0</v>
      </c>
      <c r="O987" s="316" t="b">
        <v>1</v>
      </c>
      <c r="P987" s="302"/>
      <c r="Q987" s="309" t="str">
        <f t="array" ref="Q987">IFERROR(INDEX('印量調查區'!G:G, MATCH(A987, '印量調查區'!A:A, 0)), "")</f>
        <v/>
      </c>
      <c r="R987" s="313" t="s">
        <v>12046</v>
      </c>
      <c r="S987" s="302"/>
      <c r="T987" s="302"/>
      <c r="U987" s="302"/>
      <c r="V987" s="313" t="s">
        <v>12047</v>
      </c>
      <c r="W987" s="302"/>
      <c r="X987" s="302"/>
      <c r="Y987" s="313" t="s">
        <v>12048</v>
      </c>
      <c r="Z987" s="313" t="s">
        <v>12049</v>
      </c>
      <c r="AA987" s="302"/>
      <c r="AB987" s="302"/>
      <c r="AC987" s="313" t="s">
        <v>12050</v>
      </c>
      <c r="AD987" s="302"/>
      <c r="AE987" s="302"/>
      <c r="AF987" s="302"/>
      <c r="AG987" s="302"/>
      <c r="AH987" s="302"/>
      <c r="AI987" s="302"/>
      <c r="AJ987" s="302"/>
      <c r="AK987" s="313" t="s">
        <v>12051</v>
      </c>
      <c r="AL987" s="302"/>
      <c r="AM987" s="314" t="s">
        <v>12052</v>
      </c>
      <c r="AN987" s="302"/>
      <c r="AO987" s="302"/>
      <c r="AP987" s="302"/>
      <c r="AQ987" s="302" t="str">
        <f>IFERROR(__xludf.DUMMYFUNCTION("IF(IFERROR(VLOOKUP(A987, IMPORTRANGE(""https://docs.google.com/spreadsheets/d/1eazy315Oas8TkAoTsdzUl6gNf3VsnwZeSo-bRfkZzOs"", ""工作表1!A:B""), 2, FALSE), """") &lt;&gt; """", ""有縮圖"", ""無縮圖"")"),"無縮圖")</f>
        <v>無縮圖</v>
      </c>
      <c r="AR987" s="314" t="s">
        <v>12052</v>
      </c>
    </row>
    <row r="988" hidden="1">
      <c r="A988" s="304" t="s">
        <v>12054</v>
      </c>
      <c r="B988" s="302"/>
      <c r="C988" s="304"/>
      <c r="D988" s="304"/>
      <c r="E988" s="303" t="s">
        <v>2112</v>
      </c>
      <c r="F988" s="305" t="s">
        <v>144</v>
      </c>
      <c r="G988" s="304"/>
      <c r="H988" s="302"/>
      <c r="I988" s="302"/>
      <c r="J988" s="302"/>
      <c r="K988" s="309"/>
      <c r="L988" s="310" t="b">
        <v>1</v>
      </c>
      <c r="M988" s="316" t="b">
        <v>1</v>
      </c>
      <c r="N988" s="316" t="b">
        <v>0</v>
      </c>
      <c r="O988" s="316" t="b">
        <v>1</v>
      </c>
      <c r="P988" s="313" t="s">
        <v>410</v>
      </c>
      <c r="Q988" s="309"/>
      <c r="R988" s="302"/>
      <c r="S988" s="302"/>
      <c r="T988" s="302"/>
      <c r="U988" s="302"/>
      <c r="V988" s="314" t="s">
        <v>12056</v>
      </c>
      <c r="W988" s="302"/>
      <c r="X988" s="314" t="s">
        <v>12057</v>
      </c>
      <c r="Y988" s="302"/>
      <c r="Z988" s="302"/>
      <c r="AA988" s="302"/>
      <c r="AB988" s="302"/>
      <c r="AC988" s="302"/>
      <c r="AD988" s="314" t="s">
        <v>12058</v>
      </c>
      <c r="AE988" s="302"/>
      <c r="AF988" s="302"/>
      <c r="AG988" s="302"/>
      <c r="AH988" s="302"/>
      <c r="AI988" s="302"/>
      <c r="AJ988" s="302"/>
      <c r="AK988" s="302"/>
      <c r="AL988" s="302"/>
      <c r="AM988" s="302"/>
      <c r="AN988" s="302"/>
      <c r="AO988" s="302"/>
      <c r="AP988" s="302"/>
      <c r="AQ988" s="302" t="str">
        <f>IFERROR(__xludf.DUMMYFUNCTION("IF(IFERROR(VLOOKUP(A988, IMPORTRANGE(""https://docs.google.com/spreadsheets/d/1eazy315Oas8TkAoTsdzUl6gNf3VsnwZeSo-bRfkZzOs"", ""工作表1!A:B""), 2, FALSE), """") &lt;&gt; """", ""有縮圖"", ""無縮圖"")"),"無縮圖")</f>
        <v>無縮圖</v>
      </c>
      <c r="AR988" s="302"/>
    </row>
    <row r="989">
      <c r="A989" s="301" t="s">
        <v>12059</v>
      </c>
      <c r="B989" s="301" t="s">
        <v>12060</v>
      </c>
      <c r="C989" s="303" t="s">
        <v>2163</v>
      </c>
      <c r="D989" s="303" t="s">
        <v>2163</v>
      </c>
      <c r="E989" s="304"/>
      <c r="F989" s="305" t="s">
        <v>144</v>
      </c>
      <c r="G989" s="304"/>
      <c r="H989" s="305" t="s">
        <v>35</v>
      </c>
      <c r="I989" s="305" t="s">
        <v>84</v>
      </c>
      <c r="J989" s="301" t="s">
        <v>12062</v>
      </c>
      <c r="K989" s="309"/>
      <c r="L989" s="310" t="b">
        <v>1</v>
      </c>
      <c r="M989" s="311" t="b">
        <v>1</v>
      </c>
      <c r="N989" s="316" t="b">
        <v>1</v>
      </c>
      <c r="O989" s="311" t="b">
        <v>1</v>
      </c>
      <c r="P989" s="302"/>
      <c r="Q989" s="309" t="str">
        <f t="array" ref="Q989">IFERROR(INDEX('印量調查區'!G:G, MATCH(A989, '印量調查區'!A:A, 0)), "")</f>
        <v/>
      </c>
      <c r="R989" s="313" t="s">
        <v>12063</v>
      </c>
      <c r="S989" s="302"/>
      <c r="T989" s="302"/>
      <c r="U989" s="302"/>
      <c r="V989" s="313" t="s">
        <v>12064</v>
      </c>
      <c r="W989" s="302"/>
      <c r="X989" s="313" t="s">
        <v>12065</v>
      </c>
      <c r="Y989" s="313" t="s">
        <v>12066</v>
      </c>
      <c r="Z989" s="302"/>
      <c r="AA989" s="302"/>
      <c r="AB989" s="302"/>
      <c r="AC989" s="302"/>
      <c r="AD989" s="302"/>
      <c r="AE989" s="302"/>
      <c r="AF989" s="302"/>
      <c r="AG989" s="302"/>
      <c r="AH989" s="302"/>
      <c r="AI989" s="302"/>
      <c r="AJ989" s="302"/>
      <c r="AK989" s="302"/>
      <c r="AL989" s="302"/>
      <c r="AM989" s="302"/>
      <c r="AN989" s="314" t="s">
        <v>12067</v>
      </c>
      <c r="AO989" s="314" t="s">
        <v>12070</v>
      </c>
      <c r="AP989" s="302"/>
      <c r="AQ989" s="302" t="str">
        <f>IFERROR(__xludf.DUMMYFUNCTION("IF(IFERROR(VLOOKUP(A989, IMPORTRANGE(""https://docs.google.com/spreadsheets/d/1eazy315Oas8TkAoTsdzUl6gNf3VsnwZeSo-bRfkZzOs"", ""工作表1!A:B""), 2, FALSE), """") &lt;&gt; """", ""有縮圖"", ""無縮圖"")"),"有縮圖")</f>
        <v>有縮圖</v>
      </c>
      <c r="AR989" s="302"/>
    </row>
    <row r="990">
      <c r="A990" s="301" t="s">
        <v>1845</v>
      </c>
      <c r="B990" s="301" t="s">
        <v>10417</v>
      </c>
      <c r="C990" s="303" t="s">
        <v>3032</v>
      </c>
      <c r="D990" s="303" t="s">
        <v>3032</v>
      </c>
      <c r="E990" s="303" t="s">
        <v>12072</v>
      </c>
      <c r="F990" s="305" t="s">
        <v>144</v>
      </c>
      <c r="G990" s="304"/>
      <c r="H990" s="305" t="s">
        <v>35</v>
      </c>
      <c r="I990" s="305" t="s">
        <v>84</v>
      </c>
      <c r="J990" s="301" t="s">
        <v>12073</v>
      </c>
      <c r="K990" s="309"/>
      <c r="L990" s="310" t="b">
        <v>1</v>
      </c>
      <c r="M990" s="311" t="b">
        <v>1</v>
      </c>
      <c r="N990" s="316" t="b">
        <v>1</v>
      </c>
      <c r="O990" s="311" t="b">
        <v>1</v>
      </c>
      <c r="P990" s="302"/>
      <c r="Q990" s="309" t="str">
        <f t="array" ref="Q990">IFERROR(INDEX('印量調查區'!G:G, MATCH(A990, '印量調查區'!A:A, 0)), "")</f>
        <v/>
      </c>
      <c r="R990" s="314" t="s">
        <v>12075</v>
      </c>
      <c r="S990" s="302"/>
      <c r="T990" s="302"/>
      <c r="U990" s="302"/>
      <c r="V990" s="313" t="s">
        <v>10424</v>
      </c>
      <c r="W990" s="302"/>
      <c r="X990" s="302"/>
      <c r="Y990" s="302"/>
      <c r="Z990" s="302"/>
      <c r="AA990" s="302"/>
      <c r="AB990" s="302"/>
      <c r="AC990" s="302"/>
      <c r="AD990" s="314" t="s">
        <v>12078</v>
      </c>
      <c r="AE990" s="302"/>
      <c r="AF990" s="302"/>
      <c r="AG990" s="302"/>
      <c r="AH990" s="302"/>
      <c r="AI990" s="302"/>
      <c r="AJ990" s="302"/>
      <c r="AK990" s="302"/>
      <c r="AL990" s="302"/>
      <c r="AM990" s="302"/>
      <c r="AN990" s="314" t="s">
        <v>12080</v>
      </c>
      <c r="AO990" s="302"/>
      <c r="AP990" s="302"/>
      <c r="AQ990" s="302" t="str">
        <f>IFERROR(__xludf.DUMMYFUNCTION("IF(IFERROR(VLOOKUP(A990, IMPORTRANGE(""https://docs.google.com/spreadsheets/d/1eazy315Oas8TkAoTsdzUl6gNf3VsnwZeSo-bRfkZzOs"", ""工作表1!A:B""), 2, FALSE), """") &lt;&gt; """", ""有縮圖"", ""無縮圖"")"),"有縮圖")</f>
        <v>有縮圖</v>
      </c>
      <c r="AR990" s="302"/>
    </row>
    <row r="991">
      <c r="A991" s="301" t="s">
        <v>12083</v>
      </c>
      <c r="B991" s="302"/>
      <c r="C991" s="303" t="s">
        <v>2198</v>
      </c>
      <c r="D991" s="304"/>
      <c r="E991" s="303" t="s">
        <v>3031</v>
      </c>
      <c r="F991" s="305" t="s">
        <v>144</v>
      </c>
      <c r="G991" s="304"/>
      <c r="H991" s="305" t="s">
        <v>35</v>
      </c>
      <c r="I991" s="305" t="s">
        <v>84</v>
      </c>
      <c r="J991" s="301" t="s">
        <v>12084</v>
      </c>
      <c r="K991" s="309"/>
      <c r="L991" s="310" t="b">
        <v>1</v>
      </c>
      <c r="M991" s="311" t="b">
        <v>0</v>
      </c>
      <c r="N991" s="316" t="b">
        <v>0</v>
      </c>
      <c r="O991" s="311" t="b">
        <v>0</v>
      </c>
      <c r="P991" s="302"/>
      <c r="Q991" s="309" t="str">
        <f t="array" ref="Q991">IFERROR(INDEX('印量調查區'!G:G, MATCH(A991, '印量調查區'!A:A, 0)), "")</f>
        <v/>
      </c>
      <c r="R991" s="313" t="s">
        <v>12085</v>
      </c>
      <c r="S991" s="302"/>
      <c r="T991" s="302"/>
      <c r="U991" s="302"/>
      <c r="V991" s="302"/>
      <c r="W991" s="302"/>
      <c r="X991" s="302"/>
      <c r="Y991" s="313" t="s">
        <v>12086</v>
      </c>
      <c r="Z991" s="302"/>
      <c r="AA991" s="302"/>
      <c r="AB991" s="302"/>
      <c r="AC991" s="302"/>
      <c r="AD991" s="302"/>
      <c r="AE991" s="302"/>
      <c r="AF991" s="302"/>
      <c r="AG991" s="302"/>
      <c r="AH991" s="302"/>
      <c r="AI991" s="302"/>
      <c r="AJ991" s="302"/>
      <c r="AK991" s="302"/>
      <c r="AL991" s="302"/>
      <c r="AM991" s="302"/>
      <c r="AN991" s="314" t="s">
        <v>12087</v>
      </c>
      <c r="AO991" s="302"/>
      <c r="AP991" s="302"/>
      <c r="AQ991" s="302" t="str">
        <f>IFERROR(__xludf.DUMMYFUNCTION("IF(IFERROR(VLOOKUP(A991, IMPORTRANGE(""https://docs.google.com/spreadsheets/d/1eazy315Oas8TkAoTsdzUl6gNf3VsnwZeSo-bRfkZzOs"", ""工作表1!A:B""), 2, FALSE), """") &lt;&gt; """", ""有縮圖"", ""無縮圖"")"),"無縮圖")</f>
        <v>無縮圖</v>
      </c>
      <c r="AR991" s="302"/>
    </row>
    <row r="992">
      <c r="A992" s="301" t="s">
        <v>1855</v>
      </c>
      <c r="B992" s="301" t="s">
        <v>10458</v>
      </c>
      <c r="C992" s="303" t="s">
        <v>2344</v>
      </c>
      <c r="D992" s="304"/>
      <c r="E992" s="303" t="s">
        <v>2368</v>
      </c>
      <c r="F992" s="305" t="s">
        <v>144</v>
      </c>
      <c r="G992" s="304"/>
      <c r="H992" s="305" t="s">
        <v>35</v>
      </c>
      <c r="I992" s="305" t="s">
        <v>84</v>
      </c>
      <c r="J992" s="301" t="s">
        <v>12088</v>
      </c>
      <c r="K992" s="309"/>
      <c r="L992" s="310" t="b">
        <v>1</v>
      </c>
      <c r="M992" s="311" t="b">
        <v>0</v>
      </c>
      <c r="N992" s="311" t="b">
        <v>0</v>
      </c>
      <c r="O992" s="311" t="b">
        <v>0</v>
      </c>
      <c r="P992" s="302"/>
      <c r="Q992" s="309" t="str">
        <f t="array" ref="Q992">IFERROR(INDEX('印量調查區'!G:G, MATCH(A992, '印量調查區'!A:A, 0)), "")</f>
        <v/>
      </c>
      <c r="R992" s="313" t="s">
        <v>10461</v>
      </c>
      <c r="S992" s="302"/>
      <c r="T992" s="302"/>
      <c r="U992" s="302"/>
      <c r="V992" s="313" t="s">
        <v>10462</v>
      </c>
      <c r="W992" s="302"/>
      <c r="X992" s="302"/>
      <c r="Y992" s="313" t="s">
        <v>10464</v>
      </c>
      <c r="Z992" s="302"/>
      <c r="AA992" s="302"/>
      <c r="AB992" s="302"/>
      <c r="AC992" s="302"/>
      <c r="AD992" s="302"/>
      <c r="AE992" s="302"/>
      <c r="AF992" s="302"/>
      <c r="AG992" s="302"/>
      <c r="AH992" s="302"/>
      <c r="AI992" s="302"/>
      <c r="AJ992" s="302"/>
      <c r="AK992" s="302"/>
      <c r="AL992" s="302"/>
      <c r="AM992" s="314" t="s">
        <v>12089</v>
      </c>
      <c r="AN992" s="314" t="s">
        <v>12091</v>
      </c>
      <c r="AO992" s="314" t="s">
        <v>12093</v>
      </c>
      <c r="AP992" s="302"/>
      <c r="AQ992" s="302" t="str">
        <f>IFERROR(__xludf.DUMMYFUNCTION("IF(IFERROR(VLOOKUP(A992, IMPORTRANGE(""https://docs.google.com/spreadsheets/d/1eazy315Oas8TkAoTsdzUl6gNf3VsnwZeSo-bRfkZzOs"", ""工作表1!A:B""), 2, FALSE), """") &lt;&gt; """", ""有縮圖"", ""無縮圖"")"),"無縮圖")</f>
        <v>無縮圖</v>
      </c>
      <c r="AR992" s="314" t="s">
        <v>12089</v>
      </c>
    </row>
    <row r="993">
      <c r="A993" s="301" t="s">
        <v>1858</v>
      </c>
      <c r="B993" s="301" t="s">
        <v>10467</v>
      </c>
      <c r="C993" s="303" t="s">
        <v>2355</v>
      </c>
      <c r="D993" s="303" t="s">
        <v>2355</v>
      </c>
      <c r="E993" s="303" t="s">
        <v>2355</v>
      </c>
      <c r="F993" s="305" t="s">
        <v>144</v>
      </c>
      <c r="G993" s="304"/>
      <c r="H993" s="305" t="s">
        <v>35</v>
      </c>
      <c r="I993" s="305" t="s">
        <v>84</v>
      </c>
      <c r="J993" s="301" t="s">
        <v>12097</v>
      </c>
      <c r="K993" s="309"/>
      <c r="L993" s="310" t="b">
        <v>1</v>
      </c>
      <c r="M993" s="311" t="b">
        <v>0</v>
      </c>
      <c r="N993" s="311" t="b">
        <v>0</v>
      </c>
      <c r="O993" s="311" t="b">
        <v>0</v>
      </c>
      <c r="P993" s="302"/>
      <c r="Q993" s="309" t="str">
        <f t="array" ref="Q993">IFERROR(INDEX('印量調查區'!G:G, MATCH(A993, '印量調查區'!A:A, 0)), "")</f>
        <v/>
      </c>
      <c r="R993" s="313" t="s">
        <v>10471</v>
      </c>
      <c r="S993" s="302"/>
      <c r="T993" s="302"/>
      <c r="U993" s="302"/>
      <c r="V993" s="313" t="s">
        <v>10473</v>
      </c>
      <c r="W993" s="302"/>
      <c r="X993" s="313" t="s">
        <v>10474</v>
      </c>
      <c r="Y993" s="313" t="s">
        <v>10476</v>
      </c>
      <c r="Z993" s="302"/>
      <c r="AA993" s="302"/>
      <c r="AB993" s="302"/>
      <c r="AC993" s="302"/>
      <c r="AD993" s="302"/>
      <c r="AE993" s="302"/>
      <c r="AF993" s="302"/>
      <c r="AG993" s="302"/>
      <c r="AH993" s="302"/>
      <c r="AI993" s="313" t="s">
        <v>10478</v>
      </c>
      <c r="AJ993" s="302"/>
      <c r="AK993" s="302"/>
      <c r="AL993" s="302"/>
      <c r="AM993" s="314" t="s">
        <v>12099</v>
      </c>
      <c r="AN993" s="314" t="s">
        <v>12100</v>
      </c>
      <c r="AO993" s="314" t="s">
        <v>12102</v>
      </c>
      <c r="AP993" s="302"/>
      <c r="AQ993" s="302" t="str">
        <f>IFERROR(__xludf.DUMMYFUNCTION("IF(IFERROR(VLOOKUP(A993, IMPORTRANGE(""https://docs.google.com/spreadsheets/d/1eazy315Oas8TkAoTsdzUl6gNf3VsnwZeSo-bRfkZzOs"", ""工作表1!A:B""), 2, FALSE), """") &lt;&gt; """", ""有縮圖"", ""無縮圖"")"),"有縮圖")</f>
        <v>有縮圖</v>
      </c>
      <c r="AR993" s="314" t="s">
        <v>12104</v>
      </c>
    </row>
    <row r="994" hidden="1">
      <c r="A994" s="301" t="s">
        <v>1893</v>
      </c>
      <c r="B994" s="301" t="s">
        <v>10619</v>
      </c>
      <c r="C994" s="304"/>
      <c r="D994" s="303" t="s">
        <v>2011</v>
      </c>
      <c r="E994" s="303" t="s">
        <v>2011</v>
      </c>
      <c r="F994" s="305" t="s">
        <v>144</v>
      </c>
      <c r="G994" s="304"/>
      <c r="H994" s="302"/>
      <c r="I994" s="302"/>
      <c r="J994" s="302"/>
      <c r="K994" s="309"/>
      <c r="L994" s="310" t="b">
        <v>1</v>
      </c>
      <c r="M994" s="316" t="b">
        <v>0</v>
      </c>
      <c r="N994" s="316" t="b">
        <v>0</v>
      </c>
      <c r="O994" s="316" t="b">
        <v>0</v>
      </c>
      <c r="P994" s="302"/>
      <c r="Q994" s="309" t="str">
        <f t="array" ref="Q994">IFERROR(INDEX('印量調查區'!G:G, MATCH(A994, '印量調查區'!A:A, 0)), "")</f>
        <v/>
      </c>
      <c r="R994" s="313" t="s">
        <v>10623</v>
      </c>
      <c r="S994" s="302"/>
      <c r="T994" s="302"/>
      <c r="U994" s="302"/>
      <c r="V994" s="302"/>
      <c r="W994" s="302"/>
      <c r="X994" s="302"/>
      <c r="Y994" s="302"/>
      <c r="Z994" s="302"/>
      <c r="AA994" s="302"/>
      <c r="AB994" s="302"/>
      <c r="AC994" s="302"/>
      <c r="AD994" s="302"/>
      <c r="AE994" s="302"/>
      <c r="AF994" s="302"/>
      <c r="AG994" s="302"/>
      <c r="AH994" s="302"/>
      <c r="AI994" s="302"/>
      <c r="AJ994" s="302"/>
      <c r="AK994" s="302"/>
      <c r="AL994" s="302"/>
      <c r="AM994" s="302"/>
      <c r="AN994" s="302"/>
      <c r="AO994" s="302"/>
      <c r="AP994" s="302"/>
      <c r="AQ994" s="302" t="str">
        <f>IFERROR(__xludf.DUMMYFUNCTION("IF(IFERROR(VLOOKUP(A994, IMPORTRANGE(""https://docs.google.com/spreadsheets/d/1eazy315Oas8TkAoTsdzUl6gNf3VsnwZeSo-bRfkZzOs"", ""工作表1!A:B""), 2, FALSE), """") &lt;&gt; """", ""有縮圖"", ""無縮圖"")"),"無縮圖")</f>
        <v>無縮圖</v>
      </c>
      <c r="AR994" s="302"/>
    </row>
    <row r="995" hidden="1">
      <c r="A995" s="301" t="s">
        <v>1905</v>
      </c>
      <c r="B995" s="301" t="s">
        <v>10665</v>
      </c>
      <c r="C995" s="303" t="s">
        <v>2493</v>
      </c>
      <c r="D995" s="304"/>
      <c r="E995" s="304"/>
      <c r="F995" s="305" t="s">
        <v>144</v>
      </c>
      <c r="G995" s="304"/>
      <c r="H995" s="302"/>
      <c r="I995" s="302"/>
      <c r="J995" s="302"/>
      <c r="K995" s="309"/>
      <c r="L995" s="310" t="b">
        <v>1</v>
      </c>
      <c r="M995" s="316" t="b">
        <v>0</v>
      </c>
      <c r="N995" s="316" t="b">
        <v>0</v>
      </c>
      <c r="O995" s="316" t="b">
        <v>0</v>
      </c>
      <c r="P995" s="302"/>
      <c r="Q995" s="309" t="str">
        <f t="array" ref="Q995">IFERROR(INDEX('印量調查區'!G:G, MATCH(A995, '印量調查區'!A:A, 0)), "")</f>
        <v/>
      </c>
      <c r="R995" s="313" t="s">
        <v>10668</v>
      </c>
      <c r="S995" s="302"/>
      <c r="T995" s="302"/>
      <c r="U995" s="302"/>
      <c r="V995" s="313" t="s">
        <v>3629</v>
      </c>
      <c r="W995" s="302"/>
      <c r="X995" s="313" t="s">
        <v>118</v>
      </c>
      <c r="Y995" s="313" t="s">
        <v>10671</v>
      </c>
      <c r="Z995" s="302"/>
      <c r="AA995" s="302"/>
      <c r="AB995" s="302"/>
      <c r="AC995" s="302"/>
      <c r="AD995" s="302"/>
      <c r="AE995" s="302"/>
      <c r="AF995" s="302"/>
      <c r="AG995" s="302"/>
      <c r="AH995" s="302"/>
      <c r="AI995" s="302"/>
      <c r="AJ995" s="302"/>
      <c r="AK995" s="302"/>
      <c r="AL995" s="302"/>
      <c r="AM995" s="302"/>
      <c r="AN995" s="302"/>
      <c r="AO995" s="302"/>
      <c r="AP995" s="302"/>
      <c r="AQ995" s="302" t="str">
        <f>IFERROR(__xludf.DUMMYFUNCTION("IF(IFERROR(VLOOKUP(A995, IMPORTRANGE(""https://docs.google.com/spreadsheets/d/1eazy315Oas8TkAoTsdzUl6gNf3VsnwZeSo-bRfkZzOs"", ""工作表1!A:B""), 2, FALSE), """") &lt;&gt; """", ""有縮圖"", ""無縮圖"")"),"無縮圖")</f>
        <v>無縮圖</v>
      </c>
      <c r="AR995" s="302"/>
    </row>
    <row r="996" hidden="1">
      <c r="A996" s="301" t="s">
        <v>12111</v>
      </c>
      <c r="B996" s="301" t="s">
        <v>12112</v>
      </c>
      <c r="C996" s="304"/>
      <c r="D996" s="304"/>
      <c r="E996" s="303" t="s">
        <v>2973</v>
      </c>
      <c r="F996" s="305" t="s">
        <v>144</v>
      </c>
      <c r="G996" s="304"/>
      <c r="H996" s="302"/>
      <c r="I996" s="302"/>
      <c r="J996" s="302"/>
      <c r="K996" s="309"/>
      <c r="L996" s="310" t="b">
        <v>1</v>
      </c>
      <c r="M996" s="316" t="b">
        <v>0</v>
      </c>
      <c r="N996" s="316" t="b">
        <v>0</v>
      </c>
      <c r="O996" s="316" t="b">
        <v>0</v>
      </c>
      <c r="P996" s="302"/>
      <c r="Q996" s="309" t="str">
        <f t="array" ref="Q996">IFERROR(INDEX('印量調查區'!G:G, MATCH(A996, '印量調查區'!A:A, 0)), "")</f>
        <v/>
      </c>
      <c r="R996" s="302"/>
      <c r="S996" s="302"/>
      <c r="T996" s="302"/>
      <c r="U996" s="302"/>
      <c r="V996" s="313" t="s">
        <v>12113</v>
      </c>
      <c r="W996" s="302"/>
      <c r="X996" s="302"/>
      <c r="Y996" s="302"/>
      <c r="Z996" s="302"/>
      <c r="AA996" s="302"/>
      <c r="AB996" s="302"/>
      <c r="AC996" s="302"/>
      <c r="AD996" s="302"/>
      <c r="AE996" s="302"/>
      <c r="AF996" s="302"/>
      <c r="AG996" s="302"/>
      <c r="AH996" s="302"/>
      <c r="AI996" s="302"/>
      <c r="AJ996" s="302"/>
      <c r="AK996" s="302"/>
      <c r="AL996" s="302"/>
      <c r="AM996" s="302"/>
      <c r="AN996" s="302"/>
      <c r="AO996" s="302"/>
      <c r="AP996" s="302"/>
      <c r="AQ996" s="302" t="str">
        <f>IFERROR(__xludf.DUMMYFUNCTION("IF(IFERROR(VLOOKUP(A996, IMPORTRANGE(""https://docs.google.com/spreadsheets/d/1eazy315Oas8TkAoTsdzUl6gNf3VsnwZeSo-bRfkZzOs"", ""工作表1!A:B""), 2, FALSE), """") &lt;&gt; """", ""有縮圖"", ""無縮圖"")"),"無縮圖")</f>
        <v>無縮圖</v>
      </c>
      <c r="AR996" s="302"/>
    </row>
    <row r="997" hidden="1">
      <c r="A997" s="301" t="s">
        <v>12114</v>
      </c>
      <c r="B997" s="302"/>
      <c r="C997" s="304"/>
      <c r="D997" s="303" t="s">
        <v>3376</v>
      </c>
      <c r="E997" s="303" t="s">
        <v>2745</v>
      </c>
      <c r="F997" s="305" t="s">
        <v>144</v>
      </c>
      <c r="G997" s="304"/>
      <c r="H997" s="302"/>
      <c r="I997" s="302"/>
      <c r="J997" s="302"/>
      <c r="K997" s="309"/>
      <c r="L997" s="310" t="b">
        <v>1</v>
      </c>
      <c r="M997" s="316" t="b">
        <v>0</v>
      </c>
      <c r="N997" s="316" t="b">
        <v>0</v>
      </c>
      <c r="O997" s="316" t="b">
        <v>0</v>
      </c>
      <c r="P997" s="313" t="s">
        <v>5823</v>
      </c>
      <c r="Q997" s="309" t="str">
        <f t="array" ref="Q997">IFERROR(INDEX('印量調查區'!G:G, MATCH(A997, '印量調查區'!A:A, 0)), "")</f>
        <v/>
      </c>
      <c r="R997" s="302"/>
      <c r="S997" s="302"/>
      <c r="T997" s="302"/>
      <c r="U997" s="302"/>
      <c r="V997" s="302"/>
      <c r="W997" s="302"/>
      <c r="X997" s="302"/>
      <c r="Y997" s="302"/>
      <c r="Z997" s="302"/>
      <c r="AA997" s="302"/>
      <c r="AB997" s="302"/>
      <c r="AC997" s="302"/>
      <c r="AD997" s="314" t="s">
        <v>12117</v>
      </c>
      <c r="AE997" s="302"/>
      <c r="AF997" s="302"/>
      <c r="AG997" s="302"/>
      <c r="AH997" s="302"/>
      <c r="AI997" s="302"/>
      <c r="AJ997" s="302"/>
      <c r="AK997" s="302"/>
      <c r="AL997" s="302"/>
      <c r="AM997" s="302"/>
      <c r="AN997" s="302"/>
      <c r="AO997" s="302"/>
      <c r="AP997" s="302"/>
      <c r="AQ997" s="302" t="str">
        <f>IFERROR(__xludf.DUMMYFUNCTION("IF(IFERROR(VLOOKUP(A997, IMPORTRANGE(""https://docs.google.com/spreadsheets/d/1eazy315Oas8TkAoTsdzUl6gNf3VsnwZeSo-bRfkZzOs"", ""工作表1!A:B""), 2, FALSE), """") &lt;&gt; """", ""有縮圖"", ""無縮圖"")"),"無縮圖")</f>
        <v>無縮圖</v>
      </c>
      <c r="AR997" s="302"/>
    </row>
    <row r="998" hidden="1">
      <c r="A998" s="301" t="s">
        <v>1928</v>
      </c>
      <c r="B998" s="301" t="s">
        <v>10764</v>
      </c>
      <c r="C998" s="304"/>
      <c r="D998" s="303" t="s">
        <v>3041</v>
      </c>
      <c r="E998" s="303" t="s">
        <v>2320</v>
      </c>
      <c r="F998" s="305" t="s">
        <v>144</v>
      </c>
      <c r="G998" s="304"/>
      <c r="H998" s="302"/>
      <c r="I998" s="302"/>
      <c r="J998" s="302"/>
      <c r="K998" s="309"/>
      <c r="L998" s="310" t="b">
        <v>1</v>
      </c>
      <c r="M998" s="316" t="b">
        <v>0</v>
      </c>
      <c r="N998" s="316" t="b">
        <v>0</v>
      </c>
      <c r="O998" s="316" t="b">
        <v>0</v>
      </c>
      <c r="P998" s="302"/>
      <c r="Q998" s="309" t="str">
        <f t="array" ref="Q998">IFERROR(INDEX('印量調查區'!G:G, MATCH(A998, '印量調查區'!A:A, 0)), "")</f>
        <v/>
      </c>
      <c r="R998" s="313" t="s">
        <v>10765</v>
      </c>
      <c r="S998" s="302"/>
      <c r="T998" s="302"/>
      <c r="U998" s="302"/>
      <c r="V998" s="302"/>
      <c r="W998" s="302"/>
      <c r="X998" s="302"/>
      <c r="Y998" s="302"/>
      <c r="Z998" s="302"/>
      <c r="AA998" s="302"/>
      <c r="AB998" s="302"/>
      <c r="AC998" s="302"/>
      <c r="AD998" s="313" t="s">
        <v>10766</v>
      </c>
      <c r="AE998" s="302"/>
      <c r="AF998" s="302"/>
      <c r="AG998" s="302"/>
      <c r="AH998" s="302"/>
      <c r="AI998" s="302"/>
      <c r="AJ998" s="302"/>
      <c r="AK998" s="313" t="s">
        <v>10768</v>
      </c>
      <c r="AL998" s="302"/>
      <c r="AM998" s="302"/>
      <c r="AN998" s="302"/>
      <c r="AO998" s="302"/>
      <c r="AP998" s="302"/>
      <c r="AQ998" s="302" t="str">
        <f>IFERROR(__xludf.DUMMYFUNCTION("IF(IFERROR(VLOOKUP(A998, IMPORTRANGE(""https://docs.google.com/spreadsheets/d/1eazy315Oas8TkAoTsdzUl6gNf3VsnwZeSo-bRfkZzOs"", ""工作表1!A:B""), 2, FALSE), """") &lt;&gt; """", ""有縮圖"", ""無縮圖"")"),"無縮圖")</f>
        <v>無縮圖</v>
      </c>
      <c r="AR998" s="302"/>
    </row>
    <row r="999" hidden="1">
      <c r="A999" s="301" t="s">
        <v>1934</v>
      </c>
      <c r="B999" s="302"/>
      <c r="C999" s="304"/>
      <c r="D999" s="304"/>
      <c r="E999" s="303" t="s">
        <v>12122</v>
      </c>
      <c r="F999" s="305" t="s">
        <v>144</v>
      </c>
      <c r="G999" s="304"/>
      <c r="H999" s="302"/>
      <c r="I999" s="302"/>
      <c r="J999" s="302"/>
      <c r="K999" s="309"/>
      <c r="L999" s="310" t="b">
        <v>1</v>
      </c>
      <c r="M999" s="316" t="b">
        <v>1</v>
      </c>
      <c r="N999" s="316" t="b">
        <v>1</v>
      </c>
      <c r="O999" s="316" t="b">
        <v>1</v>
      </c>
      <c r="P999" s="302"/>
      <c r="Q999" s="309" t="str">
        <f t="array" ref="Q999">IFERROR(INDEX('印量調查區'!G:G, MATCH(A999, '印量調查區'!A:A, 0)), "")</f>
        <v/>
      </c>
      <c r="R999" s="313" t="s">
        <v>10796</v>
      </c>
      <c r="S999" s="302"/>
      <c r="T999" s="302"/>
      <c r="U999" s="302"/>
      <c r="V999" s="302"/>
      <c r="W999" s="302"/>
      <c r="X999" s="302"/>
      <c r="Y999" s="302"/>
      <c r="Z999" s="302"/>
      <c r="AA999" s="302"/>
      <c r="AB999" s="302"/>
      <c r="AC999" s="302"/>
      <c r="AD999" s="302"/>
      <c r="AE999" s="302"/>
      <c r="AF999" s="302"/>
      <c r="AG999" s="302"/>
      <c r="AH999" s="302"/>
      <c r="AI999" s="302"/>
      <c r="AJ999" s="302"/>
      <c r="AK999" s="302"/>
      <c r="AL999" s="302"/>
      <c r="AM999" s="302"/>
      <c r="AN999" s="302"/>
      <c r="AO999" s="302"/>
      <c r="AP999" s="302"/>
      <c r="AQ999" s="302" t="str">
        <f>IFERROR(__xludf.DUMMYFUNCTION("IF(IFERROR(VLOOKUP(A999, IMPORTRANGE(""https://docs.google.com/spreadsheets/d/1eazy315Oas8TkAoTsdzUl6gNf3VsnwZeSo-bRfkZzOs"", ""工作表1!A:B""), 2, FALSE), """") &lt;&gt; """", ""有縮圖"", ""無縮圖"")"),"無縮圖")</f>
        <v>無縮圖</v>
      </c>
      <c r="AR999" s="302"/>
    </row>
    <row r="1000" hidden="1">
      <c r="A1000" s="301" t="s">
        <v>1942</v>
      </c>
      <c r="B1000" s="302"/>
      <c r="C1000" s="303" t="s">
        <v>3194</v>
      </c>
      <c r="D1000" s="304"/>
      <c r="E1000" s="304"/>
      <c r="F1000" s="305" t="s">
        <v>144</v>
      </c>
      <c r="G1000" s="304"/>
      <c r="H1000" s="302"/>
      <c r="I1000" s="302"/>
      <c r="J1000" s="302"/>
      <c r="K1000" s="309"/>
      <c r="L1000" s="310" t="b">
        <v>1</v>
      </c>
      <c r="M1000" s="316" t="b">
        <v>1</v>
      </c>
      <c r="N1000" s="316" t="b">
        <v>1</v>
      </c>
      <c r="O1000" s="316" t="b">
        <v>0</v>
      </c>
      <c r="P1000" s="302"/>
      <c r="Q1000" s="309" t="str">
        <f t="array" ref="Q1000">IFERROR(INDEX('印量調查區'!G:G, MATCH(A1000, '印量調查區'!A:A, 0)), "")</f>
        <v/>
      </c>
      <c r="R1000" s="302"/>
      <c r="S1000" s="302"/>
      <c r="T1000" s="302"/>
      <c r="U1000" s="302"/>
      <c r="V1000" s="313" t="s">
        <v>10826</v>
      </c>
      <c r="W1000" s="302"/>
      <c r="X1000" s="302"/>
      <c r="Y1000" s="313" t="s">
        <v>10827</v>
      </c>
      <c r="Z1000" s="302"/>
      <c r="AA1000" s="302"/>
      <c r="AB1000" s="302"/>
      <c r="AC1000" s="302"/>
      <c r="AD1000" s="302"/>
      <c r="AE1000" s="302"/>
      <c r="AF1000" s="302"/>
      <c r="AG1000" s="302"/>
      <c r="AH1000" s="302"/>
      <c r="AI1000" s="302"/>
      <c r="AJ1000" s="302"/>
      <c r="AK1000" s="302"/>
      <c r="AL1000" s="302"/>
      <c r="AM1000" s="302"/>
      <c r="AN1000" s="302"/>
      <c r="AO1000" s="302"/>
      <c r="AP1000" s="302"/>
      <c r="AQ1000" s="302" t="str">
        <f>IFERROR(__xludf.DUMMYFUNCTION("IF(IFERROR(VLOOKUP(A1000, IMPORTRANGE(""https://docs.google.com/spreadsheets/d/1eazy315Oas8TkAoTsdzUl6gNf3VsnwZeSo-bRfkZzOs"", ""工作表1!A:B""), 2, FALSE), """") &lt;&gt; """", ""有縮圖"", ""無縮圖"")"),"無縮圖")</f>
        <v>無縮圖</v>
      </c>
      <c r="AR1000" s="302"/>
    </row>
    <row r="1001" hidden="1">
      <c r="A1001" s="301" t="s">
        <v>12127</v>
      </c>
      <c r="B1001" s="302"/>
      <c r="C1001" s="304"/>
      <c r="D1001" s="303" t="s">
        <v>12122</v>
      </c>
      <c r="E1001" s="303" t="s">
        <v>2341</v>
      </c>
      <c r="F1001" s="305" t="s">
        <v>144</v>
      </c>
      <c r="G1001" s="304"/>
      <c r="H1001" s="302"/>
      <c r="I1001" s="302"/>
      <c r="J1001" s="302"/>
      <c r="K1001" s="309"/>
      <c r="L1001" s="310" t="b">
        <v>1</v>
      </c>
      <c r="M1001" s="316" t="b">
        <v>1</v>
      </c>
      <c r="N1001" s="316" t="b">
        <v>0</v>
      </c>
      <c r="O1001" s="316" t="b">
        <v>1</v>
      </c>
      <c r="P1001" s="302"/>
      <c r="Q1001" s="309" t="str">
        <f t="array" ref="Q1001">IFERROR(INDEX('印量調查區'!G:G, MATCH(A1001, '印量調查區'!A:A, 0)), "")</f>
        <v/>
      </c>
      <c r="R1001" s="313" t="s">
        <v>12128</v>
      </c>
      <c r="S1001" s="302"/>
      <c r="T1001" s="302"/>
      <c r="U1001" s="302"/>
      <c r="V1001" s="313" t="s">
        <v>3629</v>
      </c>
      <c r="W1001" s="302"/>
      <c r="X1001" s="302"/>
      <c r="Y1001" s="313" t="s">
        <v>12129</v>
      </c>
      <c r="Z1001" s="302"/>
      <c r="AA1001" s="302"/>
      <c r="AB1001" s="302"/>
      <c r="AC1001" s="302"/>
      <c r="AD1001" s="302"/>
      <c r="AE1001" s="302"/>
      <c r="AF1001" s="302"/>
      <c r="AG1001" s="302"/>
      <c r="AH1001" s="302"/>
      <c r="AI1001" s="302"/>
      <c r="AJ1001" s="302"/>
      <c r="AK1001" s="302"/>
      <c r="AL1001" s="302"/>
      <c r="AM1001" s="302"/>
      <c r="AN1001" s="302"/>
      <c r="AO1001" s="302"/>
      <c r="AP1001" s="302"/>
      <c r="AQ1001" s="302" t="str">
        <f>IFERROR(__xludf.DUMMYFUNCTION("IF(IFERROR(VLOOKUP(A1001, IMPORTRANGE(""https://docs.google.com/spreadsheets/d/1eazy315Oas8TkAoTsdzUl6gNf3VsnwZeSo-bRfkZzOs"", ""工作表1!A:B""), 2, FALSE), """") &lt;&gt; """", ""有縮圖"", ""無縮圖"")"),"無縮圖")</f>
        <v>無縮圖</v>
      </c>
      <c r="AR1001" s="302"/>
    </row>
    <row r="1002" hidden="1">
      <c r="A1002" s="301" t="s">
        <v>12131</v>
      </c>
      <c r="B1002" s="302"/>
      <c r="C1002" s="304"/>
      <c r="D1002" s="304"/>
      <c r="E1002" s="303" t="s">
        <v>2125</v>
      </c>
      <c r="F1002" s="305" t="s">
        <v>144</v>
      </c>
      <c r="G1002" s="304"/>
      <c r="H1002" s="302"/>
      <c r="I1002" s="302"/>
      <c r="J1002" s="301" t="s">
        <v>12132</v>
      </c>
      <c r="K1002" s="309"/>
      <c r="L1002" s="310" t="b">
        <v>1</v>
      </c>
      <c r="M1002" s="311" t="b">
        <v>1</v>
      </c>
      <c r="N1002" s="311" t="b">
        <v>0</v>
      </c>
      <c r="O1002" s="311" t="b">
        <v>1</v>
      </c>
      <c r="P1002" s="302"/>
      <c r="Q1002" s="309" t="str">
        <f t="array" ref="Q1002">IFERROR(INDEX('印量調查區'!G:G, MATCH(A1002, '印量調查區'!A:A, 0)), "")</f>
        <v/>
      </c>
      <c r="R1002" s="313" t="s">
        <v>12133</v>
      </c>
      <c r="S1002" s="302"/>
      <c r="T1002" s="302"/>
      <c r="U1002" s="302"/>
      <c r="V1002" s="302"/>
      <c r="W1002" s="302"/>
      <c r="X1002" s="302"/>
      <c r="Y1002" s="302"/>
      <c r="Z1002" s="302"/>
      <c r="AA1002" s="302"/>
      <c r="AB1002" s="302"/>
      <c r="AC1002" s="302"/>
      <c r="AD1002" s="302"/>
      <c r="AE1002" s="302"/>
      <c r="AF1002" s="302"/>
      <c r="AG1002" s="302"/>
      <c r="AH1002" s="302"/>
      <c r="AI1002" s="302"/>
      <c r="AJ1002" s="302"/>
      <c r="AK1002" s="302"/>
      <c r="AL1002" s="302"/>
      <c r="AM1002" s="314" t="s">
        <v>12134</v>
      </c>
      <c r="AN1002" s="314" t="s">
        <v>12137</v>
      </c>
      <c r="AO1002" s="302"/>
      <c r="AP1002" s="302"/>
      <c r="AQ1002" s="302" t="str">
        <f>IFERROR(__xludf.DUMMYFUNCTION("IF(IFERROR(VLOOKUP(A1002, IMPORTRANGE(""https://docs.google.com/spreadsheets/d/1eazy315Oas8TkAoTsdzUl6gNf3VsnwZeSo-bRfkZzOs"", ""工作表1!A:B""), 2, FALSE), """") &lt;&gt; """", ""有縮圖"", ""無縮圖"")"),"無縮圖")</f>
        <v>無縮圖</v>
      </c>
      <c r="AR1002" s="302"/>
    </row>
    <row r="1003">
      <c r="A1003" s="301" t="s">
        <v>1982</v>
      </c>
      <c r="B1003" s="302"/>
      <c r="C1003" s="304"/>
      <c r="D1003" s="303" t="s">
        <v>3001</v>
      </c>
      <c r="E1003" s="303" t="s">
        <v>3001</v>
      </c>
      <c r="F1003" s="305" t="s">
        <v>144</v>
      </c>
      <c r="G1003" s="304"/>
      <c r="H1003" s="305" t="s">
        <v>35</v>
      </c>
      <c r="I1003" s="305" t="s">
        <v>84</v>
      </c>
      <c r="J1003" s="301" t="s">
        <v>83</v>
      </c>
      <c r="K1003" s="309"/>
      <c r="L1003" s="310" t="b">
        <v>1</v>
      </c>
      <c r="M1003" s="311" t="b">
        <v>0</v>
      </c>
      <c r="N1003" s="311" t="b">
        <v>0</v>
      </c>
      <c r="O1003" s="316" t="b">
        <v>0</v>
      </c>
      <c r="P1003" s="302"/>
      <c r="Q1003" s="309" t="str">
        <f t="array" ref="Q1003">IFERROR(INDEX('印量調查區'!G:G, MATCH(A1003, '印量調查區'!A:A, 0)), "")</f>
        <v/>
      </c>
      <c r="R1003" s="313" t="s">
        <v>11015</v>
      </c>
      <c r="S1003" s="302"/>
      <c r="T1003" s="302"/>
      <c r="U1003" s="302"/>
      <c r="V1003" s="313" t="s">
        <v>11016</v>
      </c>
      <c r="W1003" s="302"/>
      <c r="X1003" s="313" t="s">
        <v>11017</v>
      </c>
      <c r="Y1003" s="313" t="s">
        <v>11018</v>
      </c>
      <c r="Z1003" s="302"/>
      <c r="AA1003" s="302"/>
      <c r="AB1003" s="302"/>
      <c r="AC1003" s="302"/>
      <c r="AD1003" s="302"/>
      <c r="AE1003" s="302"/>
      <c r="AF1003" s="302"/>
      <c r="AG1003" s="302"/>
      <c r="AH1003" s="302"/>
      <c r="AI1003" s="302"/>
      <c r="AJ1003" s="302"/>
      <c r="AK1003" s="302"/>
      <c r="AL1003" s="302"/>
      <c r="AM1003" s="314" t="s">
        <v>12140</v>
      </c>
      <c r="AN1003" s="302"/>
      <c r="AO1003" s="302"/>
      <c r="AP1003" s="302"/>
      <c r="AQ1003" s="302" t="str">
        <f>IFERROR(__xludf.DUMMYFUNCTION("IF(IFERROR(VLOOKUP(A1003, IMPORTRANGE(""https://docs.google.com/spreadsheets/d/1eazy315Oas8TkAoTsdzUl6gNf3VsnwZeSo-bRfkZzOs"", ""工作表1!A:B""), 2, FALSE), """") &lt;&gt; """", ""有縮圖"", ""無縮圖"")"),"有縮圖")</f>
        <v>有縮圖</v>
      </c>
      <c r="AR1003" s="314" t="s">
        <v>12140</v>
      </c>
    </row>
    <row r="1004" hidden="1">
      <c r="A1004" s="301" t="s">
        <v>12141</v>
      </c>
      <c r="B1004" s="301" t="s">
        <v>12142</v>
      </c>
      <c r="C1004" s="303" t="s">
        <v>12143</v>
      </c>
      <c r="D1004" s="303" t="s">
        <v>2123</v>
      </c>
      <c r="E1004" s="304"/>
      <c r="F1004" s="305" t="s">
        <v>144</v>
      </c>
      <c r="G1004" s="304"/>
      <c r="H1004" s="305" t="s">
        <v>34</v>
      </c>
      <c r="I1004" s="305" t="s">
        <v>84</v>
      </c>
      <c r="J1004" s="301" t="s">
        <v>12144</v>
      </c>
      <c r="K1004" s="309"/>
      <c r="L1004" s="310" t="b">
        <v>1</v>
      </c>
      <c r="M1004" s="311" t="b">
        <v>0</v>
      </c>
      <c r="N1004" s="316" t="b">
        <v>0</v>
      </c>
      <c r="O1004" s="311" t="b">
        <v>0</v>
      </c>
      <c r="P1004" s="302"/>
      <c r="Q1004" s="309" t="str">
        <f t="array" ref="Q1004">IFERROR(INDEX('印量調查區'!G:G, MATCH(A1004, '印量調查區'!A:A, 0)), "")</f>
        <v/>
      </c>
      <c r="R1004" s="313" t="s">
        <v>12146</v>
      </c>
      <c r="S1004" s="302"/>
      <c r="T1004" s="302"/>
      <c r="U1004" s="302"/>
      <c r="V1004" s="302"/>
      <c r="W1004" s="302"/>
      <c r="X1004" s="302"/>
      <c r="Y1004" s="302"/>
      <c r="Z1004" s="302"/>
      <c r="AA1004" s="302"/>
      <c r="AB1004" s="302"/>
      <c r="AC1004" s="302"/>
      <c r="AD1004" s="302"/>
      <c r="AE1004" s="302"/>
      <c r="AF1004" s="302"/>
      <c r="AG1004" s="302"/>
      <c r="AH1004" s="302"/>
      <c r="AI1004" s="302"/>
      <c r="AJ1004" s="302"/>
      <c r="AK1004" s="302"/>
      <c r="AL1004" s="302"/>
      <c r="AM1004" s="302"/>
      <c r="AN1004" s="314" t="s">
        <v>12148</v>
      </c>
      <c r="AO1004" s="302"/>
      <c r="AP1004" s="302"/>
      <c r="AQ1004" s="302" t="str">
        <f>IFERROR(__xludf.DUMMYFUNCTION("IF(IFERROR(VLOOKUP(A1004, IMPORTRANGE(""https://docs.google.com/spreadsheets/d/1eazy315Oas8TkAoTsdzUl6gNf3VsnwZeSo-bRfkZzOs"", ""工作表1!A:B""), 2, FALSE), """") &lt;&gt; """", ""有縮圖"", ""無縮圖"")"),"有縮圖")</f>
        <v>有縮圖</v>
      </c>
      <c r="AR1004" s="302"/>
    </row>
    <row r="1005">
      <c r="A1005" s="301" t="s">
        <v>12150</v>
      </c>
      <c r="B1005" s="302"/>
      <c r="C1005" s="303" t="s">
        <v>2131</v>
      </c>
      <c r="D1005" s="304"/>
      <c r="E1005" s="303" t="s">
        <v>3013</v>
      </c>
      <c r="F1005" s="305" t="s">
        <v>144</v>
      </c>
      <c r="G1005" s="304"/>
      <c r="H1005" s="305" t="s">
        <v>35</v>
      </c>
      <c r="I1005" s="305" t="s">
        <v>84</v>
      </c>
      <c r="J1005" s="301" t="s">
        <v>12151</v>
      </c>
      <c r="K1005" s="309"/>
      <c r="L1005" s="310" t="b">
        <v>1</v>
      </c>
      <c r="M1005" s="311" t="b">
        <v>1</v>
      </c>
      <c r="N1005" s="316" t="b">
        <v>0</v>
      </c>
      <c r="O1005" s="311" t="b">
        <v>1</v>
      </c>
      <c r="P1005" s="302"/>
      <c r="Q1005" s="309" t="str">
        <f t="array" ref="Q1005">IFERROR(INDEX('印量調查區'!G:G, MATCH(A1005, '印量調查區'!A:A, 0)), "")</f>
        <v/>
      </c>
      <c r="R1005" s="313" t="s">
        <v>12154</v>
      </c>
      <c r="S1005" s="302"/>
      <c r="T1005" s="302"/>
      <c r="U1005" s="302"/>
      <c r="V1005" s="302"/>
      <c r="W1005" s="302"/>
      <c r="X1005" s="302"/>
      <c r="Y1005" s="302"/>
      <c r="Z1005" s="302"/>
      <c r="AA1005" s="302"/>
      <c r="AB1005" s="302"/>
      <c r="AC1005" s="302"/>
      <c r="AD1005" s="302"/>
      <c r="AE1005" s="302"/>
      <c r="AF1005" s="302"/>
      <c r="AG1005" s="302"/>
      <c r="AH1005" s="302"/>
      <c r="AI1005" s="302"/>
      <c r="AJ1005" s="302"/>
      <c r="AK1005" s="302"/>
      <c r="AL1005" s="313" t="s">
        <v>12155</v>
      </c>
      <c r="AM1005" s="302"/>
      <c r="AN1005" s="314" t="s">
        <v>12156</v>
      </c>
      <c r="AO1005" s="302"/>
      <c r="AP1005" s="302"/>
      <c r="AQ1005" s="302" t="str">
        <f>IFERROR(__xludf.DUMMYFUNCTION("IF(IFERROR(VLOOKUP(A1005, IMPORTRANGE(""https://docs.google.com/spreadsheets/d/1eazy315Oas8TkAoTsdzUl6gNf3VsnwZeSo-bRfkZzOs"", ""工作表1!A:B""), 2, FALSE), """") &lt;&gt; """", ""有縮圖"", ""無縮圖"")"),"無縮圖")</f>
        <v>無縮圖</v>
      </c>
      <c r="AR1005" s="302"/>
    </row>
    <row r="1006" hidden="1">
      <c r="A1006" s="301" t="s">
        <v>2008</v>
      </c>
      <c r="B1006" s="302"/>
      <c r="C1006" s="304"/>
      <c r="D1006" s="303" t="s">
        <v>3684</v>
      </c>
      <c r="E1006" s="303" t="s">
        <v>2520</v>
      </c>
      <c r="F1006" s="305" t="s">
        <v>144</v>
      </c>
      <c r="G1006" s="304"/>
      <c r="H1006" s="302"/>
      <c r="I1006" s="302"/>
      <c r="J1006" s="302"/>
      <c r="K1006" s="309"/>
      <c r="L1006" s="310" t="b">
        <v>1</v>
      </c>
      <c r="M1006" s="316" t="b">
        <v>1</v>
      </c>
      <c r="N1006" s="316" t="b">
        <v>1</v>
      </c>
      <c r="O1006" s="316" t="b">
        <v>0</v>
      </c>
      <c r="P1006" s="302"/>
      <c r="Q1006" s="309" t="str">
        <f t="array" ref="Q1006">IFERROR(INDEX('印量調查區'!G:G, MATCH(A1006, '印量調查區'!A:A, 0)), "")</f>
        <v/>
      </c>
      <c r="R1006" s="313" t="s">
        <v>11117</v>
      </c>
      <c r="S1006" s="302"/>
      <c r="T1006" s="302"/>
      <c r="U1006" s="302"/>
      <c r="V1006" s="302"/>
      <c r="W1006" s="302"/>
      <c r="X1006" s="302"/>
      <c r="Y1006" s="302"/>
      <c r="Z1006" s="302"/>
      <c r="AA1006" s="302"/>
      <c r="AB1006" s="302"/>
      <c r="AC1006" s="302"/>
      <c r="AD1006" s="302"/>
      <c r="AE1006" s="302"/>
      <c r="AF1006" s="302"/>
      <c r="AG1006" s="302"/>
      <c r="AH1006" s="302"/>
      <c r="AI1006" s="302"/>
      <c r="AJ1006" s="302"/>
      <c r="AK1006" s="302"/>
      <c r="AL1006" s="302"/>
      <c r="AM1006" s="302"/>
      <c r="AN1006" s="302"/>
      <c r="AO1006" s="302"/>
      <c r="AP1006" s="302"/>
      <c r="AQ1006" s="302" t="str">
        <f>IFERROR(__xludf.DUMMYFUNCTION("IF(IFERROR(VLOOKUP(A1006, IMPORTRANGE(""https://docs.google.com/spreadsheets/d/1eazy315Oas8TkAoTsdzUl6gNf3VsnwZeSo-bRfkZzOs"", ""工作表1!A:B""), 2, FALSE), """") &lt;&gt; """", ""有縮圖"", ""無縮圖"")"),"無縮圖")</f>
        <v>無縮圖</v>
      </c>
      <c r="AR1006" s="302"/>
    </row>
    <row r="1007" hidden="1">
      <c r="A1007" s="301" t="s">
        <v>2014</v>
      </c>
      <c r="B1007" s="302"/>
      <c r="C1007" s="304"/>
      <c r="D1007" s="303" t="s">
        <v>12159</v>
      </c>
      <c r="E1007" s="303" t="s">
        <v>12159</v>
      </c>
      <c r="F1007" s="305" t="s">
        <v>144</v>
      </c>
      <c r="G1007" s="304"/>
      <c r="H1007" s="302"/>
      <c r="I1007" s="302"/>
      <c r="J1007" s="302"/>
      <c r="K1007" s="309"/>
      <c r="L1007" s="310" t="b">
        <v>1</v>
      </c>
      <c r="M1007" s="316" t="b">
        <v>1</v>
      </c>
      <c r="N1007" s="316" t="b">
        <v>0</v>
      </c>
      <c r="O1007" s="316" t="b">
        <v>1</v>
      </c>
      <c r="P1007" s="302"/>
      <c r="Q1007" s="309" t="str">
        <f t="array" ref="Q1007">IFERROR(INDEX('印量調查區'!G:G, MATCH(A1007, '印量調查區'!A:A, 0)), "")</f>
        <v/>
      </c>
      <c r="R1007" s="302"/>
      <c r="S1007" s="302"/>
      <c r="T1007" s="302"/>
      <c r="U1007" s="302"/>
      <c r="V1007" s="313" t="s">
        <v>3629</v>
      </c>
      <c r="W1007" s="302"/>
      <c r="X1007" s="302"/>
      <c r="Y1007" s="302"/>
      <c r="Z1007" s="302"/>
      <c r="AA1007" s="302"/>
      <c r="AB1007" s="302"/>
      <c r="AC1007" s="302"/>
      <c r="AD1007" s="302"/>
      <c r="AE1007" s="302"/>
      <c r="AF1007" s="302"/>
      <c r="AG1007" s="302"/>
      <c r="AH1007" s="302"/>
      <c r="AI1007" s="302"/>
      <c r="AJ1007" s="313" t="s">
        <v>623</v>
      </c>
      <c r="AK1007" s="302"/>
      <c r="AL1007" s="302"/>
      <c r="AM1007" s="302"/>
      <c r="AN1007" s="302"/>
      <c r="AO1007" s="302"/>
      <c r="AP1007" s="302"/>
      <c r="AQ1007" s="302" t="str">
        <f>IFERROR(__xludf.DUMMYFUNCTION("IF(IFERROR(VLOOKUP(A1007, IMPORTRANGE(""https://docs.google.com/spreadsheets/d/1eazy315Oas8TkAoTsdzUl6gNf3VsnwZeSo-bRfkZzOs"", ""工作表1!A:B""), 2, FALSE), """") &lt;&gt; """", ""有縮圖"", ""無縮圖"")"),"無縮圖")</f>
        <v>無縮圖</v>
      </c>
      <c r="AR1007" s="302"/>
    </row>
    <row r="1008" hidden="1">
      <c r="A1008" s="301" t="s">
        <v>2016</v>
      </c>
      <c r="B1008" s="301" t="s">
        <v>11134</v>
      </c>
      <c r="C1008" s="303" t="s">
        <v>3431</v>
      </c>
      <c r="D1008" s="303" t="s">
        <v>3431</v>
      </c>
      <c r="E1008" s="304"/>
      <c r="F1008" s="305" t="s">
        <v>144</v>
      </c>
      <c r="G1008" s="304"/>
      <c r="H1008" s="305" t="s">
        <v>34</v>
      </c>
      <c r="I1008" s="305" t="s">
        <v>108</v>
      </c>
      <c r="J1008" s="301" t="s">
        <v>12161</v>
      </c>
      <c r="K1008" s="409" t="s">
        <v>11135</v>
      </c>
      <c r="L1008" s="310" t="b">
        <v>1</v>
      </c>
      <c r="M1008" s="311" t="b">
        <v>1</v>
      </c>
      <c r="N1008" s="316" t="b">
        <v>0</v>
      </c>
      <c r="O1008" s="311" t="b">
        <v>1</v>
      </c>
      <c r="P1008" s="302"/>
      <c r="Q1008" s="309" t="str">
        <f t="array" ref="Q1008">IFERROR(INDEX('印量調查區'!G:G, MATCH(A1008, '印量調查區'!A:A, 0)), "")</f>
        <v/>
      </c>
      <c r="R1008" s="313" t="s">
        <v>11138</v>
      </c>
      <c r="S1008" s="313" t="s">
        <v>11140</v>
      </c>
      <c r="T1008" s="302"/>
      <c r="U1008" s="302"/>
      <c r="V1008" s="313" t="s">
        <v>11141</v>
      </c>
      <c r="W1008" s="302"/>
      <c r="X1008" s="302"/>
      <c r="Y1008" s="313" t="s">
        <v>11143</v>
      </c>
      <c r="Z1008" s="302"/>
      <c r="AA1008" s="302"/>
      <c r="AB1008" s="302"/>
      <c r="AC1008" s="302"/>
      <c r="AD1008" s="302"/>
      <c r="AE1008" s="313" t="s">
        <v>11144</v>
      </c>
      <c r="AF1008" s="302"/>
      <c r="AG1008" s="302"/>
      <c r="AH1008" s="302"/>
      <c r="AI1008" s="302"/>
      <c r="AJ1008" s="302"/>
      <c r="AK1008" s="302"/>
      <c r="AL1008" s="302"/>
      <c r="AM1008" s="302"/>
      <c r="AN1008" s="314" t="s">
        <v>12165</v>
      </c>
      <c r="AO1008" s="302"/>
      <c r="AP1008" s="302"/>
      <c r="AQ1008" s="302" t="str">
        <f>IFERROR(__xludf.DUMMYFUNCTION("IF(IFERROR(VLOOKUP(A1008, IMPORTRANGE(""https://docs.google.com/spreadsheets/d/1eazy315Oas8TkAoTsdzUl6gNf3VsnwZeSo-bRfkZzOs"", ""工作表1!A:B""), 2, FALSE), """") &lt;&gt; """", ""有縮圖"", ""無縮圖"")"),"有縮圖")</f>
        <v>有縮圖</v>
      </c>
      <c r="AR1008" s="302"/>
    </row>
    <row r="1009" hidden="1">
      <c r="A1009" s="301" t="s">
        <v>2023</v>
      </c>
      <c r="B1009" s="302"/>
      <c r="C1009" s="304"/>
      <c r="D1009" s="303" t="s">
        <v>99</v>
      </c>
      <c r="E1009" s="303" t="s">
        <v>99</v>
      </c>
      <c r="F1009" s="305" t="s">
        <v>144</v>
      </c>
      <c r="G1009" s="304"/>
      <c r="H1009" s="302"/>
      <c r="I1009" s="305" t="s">
        <v>84</v>
      </c>
      <c r="J1009" s="301" t="s">
        <v>12168</v>
      </c>
      <c r="K1009" s="309"/>
      <c r="L1009" s="310" t="b">
        <v>1</v>
      </c>
      <c r="M1009" s="311" t="b">
        <v>1</v>
      </c>
      <c r="N1009" s="311" t="b">
        <v>0</v>
      </c>
      <c r="O1009" s="316" t="b">
        <v>1</v>
      </c>
      <c r="P1009" s="302"/>
      <c r="Q1009" s="309" t="str">
        <f t="array" ref="Q1009">IFERROR(INDEX('印量調查區'!G:G, MATCH(A1009, '印量調查區'!A:A, 0)), "")</f>
        <v/>
      </c>
      <c r="R1009" s="313" t="s">
        <v>11171</v>
      </c>
      <c r="S1009" s="302"/>
      <c r="T1009" s="302"/>
      <c r="U1009" s="302"/>
      <c r="V1009" s="313" t="s">
        <v>11173</v>
      </c>
      <c r="W1009" s="302"/>
      <c r="X1009" s="313" t="s">
        <v>11175</v>
      </c>
      <c r="Y1009" s="313" t="s">
        <v>11177</v>
      </c>
      <c r="Z1009" s="302"/>
      <c r="AA1009" s="302"/>
      <c r="AB1009" s="302"/>
      <c r="AC1009" s="302"/>
      <c r="AD1009" s="302"/>
      <c r="AE1009" s="302"/>
      <c r="AF1009" s="302"/>
      <c r="AG1009" s="302"/>
      <c r="AH1009" s="302"/>
      <c r="AI1009" s="302"/>
      <c r="AJ1009" s="302"/>
      <c r="AK1009" s="302"/>
      <c r="AL1009" s="302"/>
      <c r="AM1009" s="314" t="s">
        <v>12171</v>
      </c>
      <c r="AN1009" s="302"/>
      <c r="AO1009" s="302"/>
      <c r="AP1009" s="302"/>
      <c r="AQ1009" s="302" t="str">
        <f>IFERROR(__xludf.DUMMYFUNCTION("IF(IFERROR(VLOOKUP(A1009, IMPORTRANGE(""https://docs.google.com/spreadsheets/d/1eazy315Oas8TkAoTsdzUl6gNf3VsnwZeSo-bRfkZzOs"", ""工作表1!A:B""), 2, FALSE), """") &lt;&gt; """", ""有縮圖"", ""無縮圖"")"),"無縮圖")</f>
        <v>無縮圖</v>
      </c>
      <c r="AR1009" s="302"/>
    </row>
    <row r="1010" hidden="1">
      <c r="A1010" s="301" t="s">
        <v>2027</v>
      </c>
      <c r="B1010" s="302"/>
      <c r="C1010" s="304"/>
      <c r="D1010" s="303" t="s">
        <v>2343</v>
      </c>
      <c r="E1010" s="303" t="s">
        <v>2343</v>
      </c>
      <c r="F1010" s="305" t="s">
        <v>144</v>
      </c>
      <c r="G1010" s="304"/>
      <c r="H1010" s="302"/>
      <c r="I1010" s="302"/>
      <c r="J1010" s="301" t="s">
        <v>12173</v>
      </c>
      <c r="K1010" s="309"/>
      <c r="L1010" s="310" t="b">
        <v>1</v>
      </c>
      <c r="M1010" s="311" t="b">
        <v>1</v>
      </c>
      <c r="N1010" s="316" t="b">
        <v>0</v>
      </c>
      <c r="O1010" s="311" t="b">
        <v>1</v>
      </c>
      <c r="P1010" s="302"/>
      <c r="Q1010" s="309" t="str">
        <f t="array" ref="Q1010">IFERROR(INDEX('印量調查區'!G:G, MATCH(A1010, '印量調查區'!A:A, 0)), "")</f>
        <v/>
      </c>
      <c r="R1010" s="313" t="s">
        <v>3495</v>
      </c>
      <c r="S1010" s="302"/>
      <c r="T1010" s="302"/>
      <c r="U1010" s="302"/>
      <c r="V1010" s="313" t="s">
        <v>11188</v>
      </c>
      <c r="W1010" s="302"/>
      <c r="X1010" s="313" t="s">
        <v>11189</v>
      </c>
      <c r="Y1010" s="313" t="s">
        <v>11192</v>
      </c>
      <c r="Z1010" s="302"/>
      <c r="AA1010" s="302"/>
      <c r="AB1010" s="302"/>
      <c r="AC1010" s="302"/>
      <c r="AD1010" s="302"/>
      <c r="AE1010" s="302"/>
      <c r="AF1010" s="302"/>
      <c r="AG1010" s="302"/>
      <c r="AH1010" s="302"/>
      <c r="AI1010" s="302"/>
      <c r="AJ1010" s="302"/>
      <c r="AK1010" s="302"/>
      <c r="AL1010" s="302"/>
      <c r="AM1010" s="302"/>
      <c r="AN1010" s="314" t="s">
        <v>12177</v>
      </c>
      <c r="AO1010" s="302"/>
      <c r="AP1010" s="302"/>
      <c r="AQ1010" s="302" t="str">
        <f>IFERROR(__xludf.DUMMYFUNCTION("IF(IFERROR(VLOOKUP(A1010, IMPORTRANGE(""https://docs.google.com/spreadsheets/d/1eazy315Oas8TkAoTsdzUl6gNf3VsnwZeSo-bRfkZzOs"", ""工作表1!A:B""), 2, FALSE), """") &lt;&gt; """", ""有縮圖"", ""無縮圖"")"),"無縮圖")</f>
        <v>無縮圖</v>
      </c>
      <c r="AR1010" s="302"/>
    </row>
    <row r="1011" hidden="1">
      <c r="A1011" s="301" t="s">
        <v>2030</v>
      </c>
      <c r="B1011" s="302"/>
      <c r="C1011" s="303" t="s">
        <v>2338</v>
      </c>
      <c r="D1011" s="303" t="s">
        <v>3082</v>
      </c>
      <c r="E1011" s="304"/>
      <c r="F1011" s="305" t="s">
        <v>144</v>
      </c>
      <c r="G1011" s="304"/>
      <c r="H1011" s="305" t="s">
        <v>3566</v>
      </c>
      <c r="I1011" s="305" t="s">
        <v>84</v>
      </c>
      <c r="J1011" s="301" t="s">
        <v>12179</v>
      </c>
      <c r="K1011" s="309"/>
      <c r="L1011" s="310" t="b">
        <v>1</v>
      </c>
      <c r="M1011" s="311" t="b">
        <v>0</v>
      </c>
      <c r="N1011" s="316" t="b">
        <v>0</v>
      </c>
      <c r="O1011" s="311" t="b">
        <v>0</v>
      </c>
      <c r="P1011" s="302"/>
      <c r="Q1011" s="309" t="str">
        <f t="array" ref="Q1011">IFERROR(INDEX('印量調查區'!G:G, MATCH(A1011, '印量調查區'!A:A, 0)), "")</f>
        <v/>
      </c>
      <c r="R1011" s="302"/>
      <c r="S1011" s="302"/>
      <c r="T1011" s="302"/>
      <c r="U1011" s="302"/>
      <c r="V1011" s="313" t="s">
        <v>11205</v>
      </c>
      <c r="W1011" s="302"/>
      <c r="X1011" s="302"/>
      <c r="Y1011" s="313" t="s">
        <v>11207</v>
      </c>
      <c r="Z1011" s="302"/>
      <c r="AA1011" s="302"/>
      <c r="AB1011" s="302"/>
      <c r="AC1011" s="302"/>
      <c r="AD1011" s="302"/>
      <c r="AE1011" s="302"/>
      <c r="AF1011" s="302"/>
      <c r="AG1011" s="302"/>
      <c r="AH1011" s="302"/>
      <c r="AI1011" s="302"/>
      <c r="AJ1011" s="302"/>
      <c r="AK1011" s="302"/>
      <c r="AL1011" s="302"/>
      <c r="AM1011" s="302"/>
      <c r="AN1011" s="314" t="s">
        <v>12180</v>
      </c>
      <c r="AO1011" s="302"/>
      <c r="AP1011" s="302"/>
      <c r="AQ1011" s="302" t="str">
        <f>IFERROR(__xludf.DUMMYFUNCTION("IF(IFERROR(VLOOKUP(A1011, IMPORTRANGE(""https://docs.google.com/spreadsheets/d/1eazy315Oas8TkAoTsdzUl6gNf3VsnwZeSo-bRfkZzOs"", ""工作表1!A:B""), 2, FALSE), """") &lt;&gt; """", ""有縮圖"", ""無縮圖"")"),"無縮圖")</f>
        <v>無縮圖</v>
      </c>
      <c r="AR1011" s="302"/>
    </row>
    <row r="1012" hidden="1">
      <c r="A1012" s="301" t="s">
        <v>12183</v>
      </c>
      <c r="B1012" s="302"/>
      <c r="C1012" s="303" t="s">
        <v>3592</v>
      </c>
      <c r="D1012" s="304"/>
      <c r="E1012" s="303" t="s">
        <v>3590</v>
      </c>
      <c r="F1012" s="305" t="s">
        <v>144</v>
      </c>
      <c r="G1012" s="304"/>
      <c r="H1012" s="305" t="s">
        <v>34</v>
      </c>
      <c r="I1012" s="305" t="s">
        <v>84</v>
      </c>
      <c r="J1012" s="301" t="s">
        <v>12185</v>
      </c>
      <c r="K1012" s="309"/>
      <c r="L1012" s="310" t="b">
        <v>1</v>
      </c>
      <c r="M1012" s="311" t="b">
        <v>1</v>
      </c>
      <c r="N1012" s="316" t="b">
        <v>1</v>
      </c>
      <c r="O1012" s="311" t="b">
        <v>1</v>
      </c>
      <c r="P1012" s="302"/>
      <c r="Q1012" s="309" t="str">
        <f t="array" ref="Q1012">IFERROR(INDEX('印量調查區'!G:G, MATCH(A1012, '印量調查區'!A:A, 0)), "")</f>
        <v/>
      </c>
      <c r="R1012" s="314" t="s">
        <v>12186</v>
      </c>
      <c r="S1012" s="313" t="s">
        <v>12187</v>
      </c>
      <c r="T1012" s="302"/>
      <c r="U1012" s="302"/>
      <c r="V1012" s="302"/>
      <c r="W1012" s="302"/>
      <c r="X1012" s="302"/>
      <c r="Y1012" s="313" t="s">
        <v>12189</v>
      </c>
      <c r="Z1012" s="313" t="s">
        <v>12190</v>
      </c>
      <c r="AA1012" s="302"/>
      <c r="AB1012" s="302"/>
      <c r="AC1012" s="302"/>
      <c r="AD1012" s="302"/>
      <c r="AE1012" s="302"/>
      <c r="AF1012" s="302"/>
      <c r="AG1012" s="302"/>
      <c r="AH1012" s="302"/>
      <c r="AI1012" s="302"/>
      <c r="AJ1012" s="302"/>
      <c r="AK1012" s="302"/>
      <c r="AL1012" s="302"/>
      <c r="AM1012" s="302"/>
      <c r="AN1012" s="314" t="s">
        <v>12191</v>
      </c>
      <c r="AO1012" s="302"/>
      <c r="AP1012" s="302"/>
      <c r="AQ1012" s="302" t="str">
        <f>IFERROR(__xludf.DUMMYFUNCTION("IF(IFERROR(VLOOKUP(A1012, IMPORTRANGE(""https://docs.google.com/spreadsheets/d/1eazy315Oas8TkAoTsdzUl6gNf3VsnwZeSo-bRfkZzOs"", ""工作表1!A:B""), 2, FALSE), """") &lt;&gt; """", ""有縮圖"", ""無縮圖"")"),"無縮圖")</f>
        <v>無縮圖</v>
      </c>
      <c r="AR1012" s="302"/>
    </row>
    <row r="1013" hidden="1">
      <c r="A1013" s="301" t="s">
        <v>2093</v>
      </c>
      <c r="B1013" s="302"/>
      <c r="C1013" s="304"/>
      <c r="D1013" s="303" t="s">
        <v>3474</v>
      </c>
      <c r="E1013" s="303" t="s">
        <v>12193</v>
      </c>
      <c r="F1013" s="305" t="s">
        <v>144</v>
      </c>
      <c r="G1013" s="304"/>
      <c r="H1013" s="302"/>
      <c r="I1013" s="305" t="s">
        <v>84</v>
      </c>
      <c r="J1013" s="301" t="s">
        <v>12194</v>
      </c>
      <c r="K1013" s="323" t="s">
        <v>7174</v>
      </c>
      <c r="L1013" s="310" t="b">
        <v>1</v>
      </c>
      <c r="M1013" s="311" t="b">
        <v>0</v>
      </c>
      <c r="N1013" s="316" t="b">
        <v>0</v>
      </c>
      <c r="O1013" s="311" t="b">
        <v>0</v>
      </c>
      <c r="P1013" s="302"/>
      <c r="Q1013" s="309" t="str">
        <f t="array" ref="Q1013">IFERROR(INDEX('印量調查區'!G:G, MATCH(A1013, '印量調查區'!A:A, 0)), "")</f>
        <v/>
      </c>
      <c r="R1013" s="313" t="s">
        <v>11433</v>
      </c>
      <c r="S1013" s="302"/>
      <c r="T1013" s="302"/>
      <c r="U1013" s="302"/>
      <c r="V1013" s="302"/>
      <c r="W1013" s="302"/>
      <c r="X1013" s="302"/>
      <c r="Y1013" s="302"/>
      <c r="Z1013" s="302"/>
      <c r="AA1013" s="302"/>
      <c r="AB1013" s="302"/>
      <c r="AC1013" s="302"/>
      <c r="AD1013" s="302"/>
      <c r="AE1013" s="302"/>
      <c r="AF1013" s="302"/>
      <c r="AG1013" s="302"/>
      <c r="AH1013" s="302"/>
      <c r="AI1013" s="302"/>
      <c r="AJ1013" s="302"/>
      <c r="AK1013" s="302"/>
      <c r="AL1013" s="302"/>
      <c r="AM1013" s="302"/>
      <c r="AN1013" s="314" t="s">
        <v>12196</v>
      </c>
      <c r="AO1013" s="302"/>
      <c r="AP1013" s="302"/>
      <c r="AQ1013" s="302" t="str">
        <f>IFERROR(__xludf.DUMMYFUNCTION("IF(IFERROR(VLOOKUP(A1013, IMPORTRANGE(""https://docs.google.com/spreadsheets/d/1eazy315Oas8TkAoTsdzUl6gNf3VsnwZeSo-bRfkZzOs"", ""工作表1!A:B""), 2, FALSE), """") &lt;&gt; """", ""有縮圖"", ""無縮圖"")"),"有縮圖")</f>
        <v>有縮圖</v>
      </c>
      <c r="AR1013" s="302"/>
    </row>
    <row r="1014" hidden="1">
      <c r="A1014" s="301" t="s">
        <v>2072</v>
      </c>
      <c r="B1014" s="302"/>
      <c r="C1014" s="304"/>
      <c r="D1014" s="303" t="s">
        <v>12143</v>
      </c>
      <c r="E1014" s="303" t="s">
        <v>12143</v>
      </c>
      <c r="F1014" s="305" t="s">
        <v>144</v>
      </c>
      <c r="G1014" s="304"/>
      <c r="H1014" s="302"/>
      <c r="I1014" s="302"/>
      <c r="J1014" s="302"/>
      <c r="K1014" s="309"/>
      <c r="L1014" s="310" t="b">
        <v>1</v>
      </c>
      <c r="M1014" s="316" t="b">
        <v>1</v>
      </c>
      <c r="N1014" s="316" t="b">
        <v>1</v>
      </c>
      <c r="O1014" s="316" t="b">
        <v>1</v>
      </c>
      <c r="P1014" s="302"/>
      <c r="Q1014" s="309" t="str">
        <f t="array" ref="Q1014">IFERROR(INDEX('印量調查區'!G:G, MATCH(A1014, '印量調查區'!A:A, 0)), "")</f>
        <v/>
      </c>
      <c r="R1014" s="313" t="s">
        <v>11584</v>
      </c>
      <c r="S1014" s="302"/>
      <c r="T1014" s="302"/>
      <c r="U1014" s="302"/>
      <c r="V1014" s="313" t="s">
        <v>11586</v>
      </c>
      <c r="W1014" s="302"/>
      <c r="X1014" s="313" t="s">
        <v>118</v>
      </c>
      <c r="Y1014" s="313" t="s">
        <v>3062</v>
      </c>
      <c r="Z1014" s="302"/>
      <c r="AA1014" s="302"/>
      <c r="AB1014" s="302"/>
      <c r="AC1014" s="302"/>
      <c r="AD1014" s="302"/>
      <c r="AE1014" s="302"/>
      <c r="AF1014" s="302"/>
      <c r="AG1014" s="302"/>
      <c r="AH1014" s="302"/>
      <c r="AI1014" s="302"/>
      <c r="AJ1014" s="302"/>
      <c r="AK1014" s="302"/>
      <c r="AL1014" s="302"/>
      <c r="AM1014" s="302"/>
      <c r="AN1014" s="302"/>
      <c r="AO1014" s="302"/>
      <c r="AP1014" s="302"/>
      <c r="AQ1014" s="302" t="str">
        <f>IFERROR(__xludf.DUMMYFUNCTION("IF(IFERROR(VLOOKUP(A1014, IMPORTRANGE(""https://docs.google.com/spreadsheets/d/1eazy315Oas8TkAoTsdzUl6gNf3VsnwZeSo-bRfkZzOs"", ""工作表1!A:B""), 2, FALSE), """") &lt;&gt; """", ""有縮圖"", ""無縮圖"")"),"無縮圖")</f>
        <v>無縮圖</v>
      </c>
      <c r="AR1014" s="302"/>
    </row>
    <row r="1015">
      <c r="A1015" s="301" t="s">
        <v>2128</v>
      </c>
      <c r="B1015" s="302"/>
      <c r="C1015" s="304"/>
      <c r="D1015" s="303" t="s">
        <v>2796</v>
      </c>
      <c r="E1015" s="303" t="s">
        <v>3462</v>
      </c>
      <c r="F1015" s="305" t="s">
        <v>144</v>
      </c>
      <c r="G1015" s="304"/>
      <c r="H1015" s="305" t="s">
        <v>35</v>
      </c>
      <c r="I1015" s="302"/>
      <c r="J1015" s="301" t="s">
        <v>12199</v>
      </c>
      <c r="K1015" s="323" t="s">
        <v>7132</v>
      </c>
      <c r="L1015" s="310" t="b">
        <v>1</v>
      </c>
      <c r="M1015" s="311" t="b">
        <v>1</v>
      </c>
      <c r="N1015" s="311" t="b">
        <v>0</v>
      </c>
      <c r="O1015" s="311" t="b">
        <v>1</v>
      </c>
      <c r="P1015" s="302"/>
      <c r="Q1015" s="309" t="str">
        <f t="array" ref="Q1015">IFERROR(INDEX('印量調查區'!G:G, MATCH(A1015, '印量調查區'!A:A, 0)), "")</f>
        <v/>
      </c>
      <c r="R1015" s="313" t="s">
        <v>11608</v>
      </c>
      <c r="S1015" s="302"/>
      <c r="T1015" s="302"/>
      <c r="U1015" s="302"/>
      <c r="V1015" s="313" t="s">
        <v>11609</v>
      </c>
      <c r="W1015" s="302"/>
      <c r="X1015" s="313" t="s">
        <v>11615</v>
      </c>
      <c r="Y1015" s="302"/>
      <c r="Z1015" s="302"/>
      <c r="AA1015" s="302"/>
      <c r="AB1015" s="302"/>
      <c r="AC1015" s="302"/>
      <c r="AD1015" s="302"/>
      <c r="AE1015" s="302"/>
      <c r="AF1015" s="302"/>
      <c r="AG1015" s="302"/>
      <c r="AH1015" s="302"/>
      <c r="AI1015" s="302"/>
      <c r="AJ1015" s="302"/>
      <c r="AK1015" s="302"/>
      <c r="AL1015" s="302"/>
      <c r="AM1015" s="314" t="s">
        <v>12200</v>
      </c>
      <c r="AN1015" s="313" t="s">
        <v>12201</v>
      </c>
      <c r="AO1015" s="314" t="s">
        <v>12202</v>
      </c>
      <c r="AP1015" s="302"/>
      <c r="AQ1015" s="302" t="str">
        <f>IFERROR(__xludf.DUMMYFUNCTION("IF(IFERROR(VLOOKUP(A1015, IMPORTRANGE(""https://docs.google.com/spreadsheets/d/1eazy315Oas8TkAoTsdzUl6gNf3VsnwZeSo-bRfkZzOs"", ""工作表1!A:B""), 2, FALSE), """") &lt;&gt; """", ""有縮圖"", ""無縮圖"")"),"無縮圖")</f>
        <v>無縮圖</v>
      </c>
      <c r="AR1015" s="348" t="s">
        <v>12203</v>
      </c>
    </row>
    <row r="1016" hidden="1">
      <c r="A1016" s="301" t="s">
        <v>12204</v>
      </c>
      <c r="B1016" s="301" t="s">
        <v>12205</v>
      </c>
      <c r="C1016" s="304"/>
      <c r="D1016" s="303" t="s">
        <v>2485</v>
      </c>
      <c r="E1016" s="303" t="s">
        <v>2485</v>
      </c>
      <c r="F1016" s="305" t="s">
        <v>144</v>
      </c>
      <c r="G1016" s="304"/>
      <c r="H1016" s="302"/>
      <c r="I1016" s="302"/>
      <c r="J1016" s="302"/>
      <c r="K1016" s="309"/>
      <c r="L1016" s="310" t="b">
        <v>1</v>
      </c>
      <c r="M1016" s="316" t="b">
        <v>0</v>
      </c>
      <c r="N1016" s="316" t="b">
        <v>0</v>
      </c>
      <c r="O1016" s="316" t="b">
        <v>0</v>
      </c>
      <c r="P1016" s="302"/>
      <c r="Q1016" s="309" t="str">
        <f t="array" ref="Q1016">IFERROR(INDEX('印量調查區'!G:G, MATCH(A1016, '印量調查區'!A:A, 0)), "")</f>
        <v/>
      </c>
      <c r="R1016" s="302"/>
      <c r="S1016" s="302"/>
      <c r="T1016" s="313" t="s">
        <v>12208</v>
      </c>
      <c r="U1016" s="302"/>
      <c r="V1016" s="313" t="s">
        <v>12209</v>
      </c>
      <c r="W1016" s="302"/>
      <c r="X1016" s="313" t="s">
        <v>12211</v>
      </c>
      <c r="Y1016" s="302"/>
      <c r="Z1016" s="302"/>
      <c r="AA1016" s="302"/>
      <c r="AB1016" s="302"/>
      <c r="AC1016" s="302"/>
      <c r="AD1016" s="313" t="s">
        <v>12212</v>
      </c>
      <c r="AE1016" s="302"/>
      <c r="AF1016" s="313" t="s">
        <v>12213</v>
      </c>
      <c r="AG1016" s="302"/>
      <c r="AH1016" s="302"/>
      <c r="AI1016" s="302"/>
      <c r="AJ1016" s="302"/>
      <c r="AK1016" s="302"/>
      <c r="AL1016" s="302"/>
      <c r="AM1016" s="302"/>
      <c r="AN1016" s="302"/>
      <c r="AO1016" s="302"/>
      <c r="AP1016" s="302"/>
      <c r="AQ1016" s="302" t="str">
        <f>IFERROR(__xludf.DUMMYFUNCTION("IF(IFERROR(VLOOKUP(A1016, IMPORTRANGE(""https://docs.google.com/spreadsheets/d/1eazy315Oas8TkAoTsdzUl6gNf3VsnwZeSo-bRfkZzOs"", ""工作表1!A:B""), 2, FALSE), """") &lt;&gt; """", ""有縮圖"", ""無縮圖"")"),"無縮圖")</f>
        <v>無縮圖</v>
      </c>
      <c r="AR1016" s="302"/>
    </row>
    <row r="1017" hidden="1">
      <c r="A1017" s="301" t="s">
        <v>1988</v>
      </c>
      <c r="B1017" s="301" t="s">
        <v>11654</v>
      </c>
      <c r="C1017" s="303" t="s">
        <v>12214</v>
      </c>
      <c r="D1017" s="303" t="s">
        <v>12214</v>
      </c>
      <c r="E1017" s="304"/>
      <c r="F1017" s="305" t="s">
        <v>144</v>
      </c>
      <c r="G1017" s="304"/>
      <c r="H1017" s="305" t="s">
        <v>34</v>
      </c>
      <c r="I1017" s="305" t="s">
        <v>84</v>
      </c>
      <c r="J1017" s="301" t="s">
        <v>12216</v>
      </c>
      <c r="K1017" s="309"/>
      <c r="L1017" s="310" t="b">
        <v>1</v>
      </c>
      <c r="M1017" s="311" t="b">
        <v>0</v>
      </c>
      <c r="N1017" s="311" t="b">
        <v>0</v>
      </c>
      <c r="O1017" s="311" t="b">
        <v>0</v>
      </c>
      <c r="P1017" s="302"/>
      <c r="Q1017" s="309" t="str">
        <f t="array" ref="Q1017">IFERROR(INDEX('印量調查區'!G:G, MATCH(A1017, '印量調查區'!A:A, 0)), "")</f>
        <v/>
      </c>
      <c r="R1017" s="313" t="s">
        <v>11656</v>
      </c>
      <c r="S1017" s="302"/>
      <c r="T1017" s="302"/>
      <c r="U1017" s="302"/>
      <c r="V1017" s="313" t="s">
        <v>11658</v>
      </c>
      <c r="W1017" s="302"/>
      <c r="X1017" s="313" t="s">
        <v>118</v>
      </c>
      <c r="Y1017" s="313" t="s">
        <v>11659</v>
      </c>
      <c r="Z1017" s="302"/>
      <c r="AA1017" s="302"/>
      <c r="AB1017" s="313" t="s">
        <v>11660</v>
      </c>
      <c r="AC1017" s="302"/>
      <c r="AD1017" s="313" t="s">
        <v>11661</v>
      </c>
      <c r="AE1017" s="302"/>
      <c r="AF1017" s="302"/>
      <c r="AG1017" s="302"/>
      <c r="AH1017" s="313" t="s">
        <v>129</v>
      </c>
      <c r="AI1017" s="313" t="s">
        <v>130</v>
      </c>
      <c r="AJ1017" s="302"/>
      <c r="AK1017" s="302"/>
      <c r="AL1017" s="304"/>
      <c r="AM1017" s="314" t="s">
        <v>12219</v>
      </c>
      <c r="AN1017" s="314" t="s">
        <v>12221</v>
      </c>
      <c r="AO1017" s="302"/>
      <c r="AP1017" s="302"/>
      <c r="AQ1017" s="302" t="str">
        <f>IFERROR(__xludf.DUMMYFUNCTION("IF(IFERROR(VLOOKUP(A1017, IMPORTRANGE(""https://docs.google.com/spreadsheets/d/1eazy315Oas8TkAoTsdzUl6gNf3VsnwZeSo-bRfkZzOs"", ""工作表1!A:B""), 2, FALSE), """") &lt;&gt; """", ""有縮圖"", ""無縮圖"")"),"有縮圖")</f>
        <v>有縮圖</v>
      </c>
      <c r="AR1017" s="302"/>
    </row>
    <row r="1018" hidden="1">
      <c r="A1018" s="301" t="s">
        <v>2200</v>
      </c>
      <c r="B1018" s="302"/>
      <c r="C1018" s="303" t="s">
        <v>760</v>
      </c>
      <c r="D1018" s="304"/>
      <c r="E1018" s="303" t="s">
        <v>2477</v>
      </c>
      <c r="F1018" s="305" t="s">
        <v>144</v>
      </c>
      <c r="G1018" s="304"/>
      <c r="H1018" s="302"/>
      <c r="I1018" s="302"/>
      <c r="J1018" s="301" t="s">
        <v>12223</v>
      </c>
      <c r="K1018" s="309"/>
      <c r="L1018" s="310" t="b">
        <v>1</v>
      </c>
      <c r="M1018" s="311" t="b">
        <v>1</v>
      </c>
      <c r="N1018" s="316" t="b">
        <v>1</v>
      </c>
      <c r="O1018" s="311" t="b">
        <v>1</v>
      </c>
      <c r="P1018" s="302"/>
      <c r="Q1018" s="309" t="str">
        <f t="array" ref="Q1018">IFERROR(INDEX('印量調查區'!G:G, MATCH(A1018, '印量調查區'!A:A, 0)), "")</f>
        <v/>
      </c>
      <c r="R1018" s="302"/>
      <c r="S1018" s="302"/>
      <c r="T1018" s="302"/>
      <c r="U1018" s="302"/>
      <c r="V1018" s="313" t="s">
        <v>11862</v>
      </c>
      <c r="W1018" s="302"/>
      <c r="X1018" s="302"/>
      <c r="Y1018" s="313" t="s">
        <v>11863</v>
      </c>
      <c r="Z1018" s="302"/>
      <c r="AA1018" s="302"/>
      <c r="AB1018" s="302"/>
      <c r="AC1018" s="313" t="s">
        <v>11864</v>
      </c>
      <c r="AD1018" s="302"/>
      <c r="AE1018" s="313" t="s">
        <v>11865</v>
      </c>
      <c r="AF1018" s="302"/>
      <c r="AG1018" s="302"/>
      <c r="AH1018" s="302"/>
      <c r="AI1018" s="302"/>
      <c r="AJ1018" s="302"/>
      <c r="AK1018" s="313" t="s">
        <v>11867</v>
      </c>
      <c r="AL1018" s="313" t="s">
        <v>11868</v>
      </c>
      <c r="AM1018" s="302"/>
      <c r="AN1018" s="314" t="s">
        <v>12224</v>
      </c>
      <c r="AO1018" s="302"/>
      <c r="AP1018" s="302"/>
      <c r="AQ1018" s="302" t="str">
        <f>IFERROR(__xludf.DUMMYFUNCTION("IF(IFERROR(VLOOKUP(A1018, IMPORTRANGE(""https://docs.google.com/spreadsheets/d/1eazy315Oas8TkAoTsdzUl6gNf3VsnwZeSo-bRfkZzOs"", ""工作表1!A:B""), 2, FALSE), """") &lt;&gt; """", ""有縮圖"", ""無縮圖"")"),"有縮圖")</f>
        <v>有縮圖</v>
      </c>
      <c r="AR1018" s="302"/>
    </row>
    <row r="1019" hidden="1">
      <c r="A1019" s="301" t="s">
        <v>12225</v>
      </c>
      <c r="B1019" s="301" t="s">
        <v>1710</v>
      </c>
      <c r="C1019" s="304"/>
      <c r="D1019" s="303" t="s">
        <v>12226</v>
      </c>
      <c r="E1019" s="303" t="s">
        <v>12226</v>
      </c>
      <c r="F1019" s="305" t="s">
        <v>144</v>
      </c>
      <c r="G1019" s="304"/>
      <c r="H1019" s="302"/>
      <c r="I1019" s="302"/>
      <c r="J1019" s="302"/>
      <c r="K1019" s="309"/>
      <c r="L1019" s="310" t="b">
        <v>1</v>
      </c>
      <c r="M1019" s="316" t="b">
        <v>0</v>
      </c>
      <c r="N1019" s="316" t="b">
        <v>0</v>
      </c>
      <c r="O1019" s="316" t="b">
        <v>0</v>
      </c>
      <c r="P1019" s="302"/>
      <c r="Q1019" s="309" t="str">
        <f t="array" ref="Q1019">IFERROR(INDEX('印量調查區'!G:G, MATCH(A1019, '印量調查區'!A:A, 0)), "")</f>
        <v/>
      </c>
      <c r="R1019" s="314" t="s">
        <v>9326</v>
      </c>
      <c r="S1019" s="302"/>
      <c r="T1019" s="302"/>
      <c r="U1019" s="302"/>
      <c r="V1019" s="314" t="s">
        <v>9327</v>
      </c>
      <c r="W1019" s="302"/>
      <c r="X1019" s="302"/>
      <c r="Y1019" s="302"/>
      <c r="Z1019" s="302"/>
      <c r="AA1019" s="302"/>
      <c r="AB1019" s="302"/>
      <c r="AC1019" s="302"/>
      <c r="AD1019" s="302"/>
      <c r="AE1019" s="314" t="s">
        <v>9330</v>
      </c>
      <c r="AF1019" s="302"/>
      <c r="AG1019" s="302"/>
      <c r="AH1019" s="302"/>
      <c r="AI1019" s="302"/>
      <c r="AJ1019" s="302"/>
      <c r="AK1019" s="314" t="s">
        <v>12227</v>
      </c>
      <c r="AL1019" s="302"/>
      <c r="AM1019" s="302"/>
      <c r="AN1019" s="302"/>
      <c r="AO1019" s="302"/>
      <c r="AP1019" s="302"/>
      <c r="AQ1019" s="302" t="str">
        <f>IFERROR(__xludf.DUMMYFUNCTION("IF(IFERROR(VLOOKUP(A1019, IMPORTRANGE(""https://docs.google.com/spreadsheets/d/1eazy315Oas8TkAoTsdzUl6gNf3VsnwZeSo-bRfkZzOs"", ""工作表1!A:B""), 2, FALSE), """") &lt;&gt; """", ""有縮圖"", ""無縮圖"")"),"無縮圖")</f>
        <v>無縮圖</v>
      </c>
      <c r="AR1019" s="302"/>
    </row>
    <row r="1020" hidden="1">
      <c r="A1020" s="301" t="s">
        <v>12230</v>
      </c>
      <c r="B1020" s="302"/>
      <c r="C1020" s="304"/>
      <c r="D1020" s="303" t="s">
        <v>2798</v>
      </c>
      <c r="E1020" s="303" t="s">
        <v>2793</v>
      </c>
      <c r="F1020" s="305" t="s">
        <v>144</v>
      </c>
      <c r="G1020" s="304"/>
      <c r="H1020" s="302"/>
      <c r="I1020" s="302"/>
      <c r="J1020" s="302"/>
      <c r="K1020" s="309"/>
      <c r="L1020" s="310" t="b">
        <v>1</v>
      </c>
      <c r="M1020" s="316" t="b">
        <v>1</v>
      </c>
      <c r="N1020" s="316" t="b">
        <v>1</v>
      </c>
      <c r="O1020" s="316" t="b">
        <v>1</v>
      </c>
      <c r="P1020" s="302"/>
      <c r="Q1020" s="309" t="str">
        <f t="array" ref="Q1020">IFERROR(INDEX('印量調查區'!G:G, MATCH(A1020, '印量調查區'!A:A, 0)), "")</f>
        <v/>
      </c>
      <c r="R1020" s="313" t="s">
        <v>12234</v>
      </c>
      <c r="S1020" s="302"/>
      <c r="T1020" s="302"/>
      <c r="U1020" s="302"/>
      <c r="V1020" s="313" t="s">
        <v>12235</v>
      </c>
      <c r="W1020" s="302"/>
      <c r="X1020" s="302"/>
      <c r="Y1020" s="302"/>
      <c r="Z1020" s="302"/>
      <c r="AA1020" s="302"/>
      <c r="AB1020" s="302"/>
      <c r="AC1020" s="302"/>
      <c r="AD1020" s="302"/>
      <c r="AE1020" s="302"/>
      <c r="AF1020" s="313" t="s">
        <v>12237</v>
      </c>
      <c r="AG1020" s="302"/>
      <c r="AH1020" s="302"/>
      <c r="AI1020" s="302"/>
      <c r="AJ1020" s="302"/>
      <c r="AK1020" s="302"/>
      <c r="AL1020" s="302"/>
      <c r="AM1020" s="302"/>
      <c r="AN1020" s="302"/>
      <c r="AO1020" s="302"/>
      <c r="AP1020" s="302"/>
      <c r="AQ1020" s="302" t="str">
        <f>IFERROR(__xludf.DUMMYFUNCTION("IF(IFERROR(VLOOKUP(A1020, IMPORTRANGE(""https://docs.google.com/spreadsheets/d/1eazy315Oas8TkAoTsdzUl6gNf3VsnwZeSo-bRfkZzOs"", ""工作表1!A:B""), 2, FALSE), """") &lt;&gt; """", ""有縮圖"", ""無縮圖"")"),"無縮圖")</f>
        <v>無縮圖</v>
      </c>
      <c r="AR1020" s="302"/>
    </row>
    <row r="1021" hidden="1">
      <c r="A1021" s="301" t="s">
        <v>2274</v>
      </c>
      <c r="B1021" s="301" t="s">
        <v>12105</v>
      </c>
      <c r="C1021" s="303" t="s">
        <v>12239</v>
      </c>
      <c r="D1021" s="303" t="s">
        <v>3419</v>
      </c>
      <c r="E1021" s="304"/>
      <c r="F1021" s="305" t="s">
        <v>144</v>
      </c>
      <c r="G1021" s="304"/>
      <c r="H1021" s="305" t="s">
        <v>47</v>
      </c>
      <c r="I1021" s="305" t="s">
        <v>84</v>
      </c>
      <c r="J1021" s="301" t="s">
        <v>12240</v>
      </c>
      <c r="K1021" s="309"/>
      <c r="L1021" s="310" t="b">
        <v>1</v>
      </c>
      <c r="M1021" s="311" t="b">
        <v>1</v>
      </c>
      <c r="N1021" s="311" t="b">
        <v>1</v>
      </c>
      <c r="O1021" s="311" t="b">
        <v>0</v>
      </c>
      <c r="P1021" s="302"/>
      <c r="Q1021" s="309" t="str">
        <f t="array" ref="Q1021">IFERROR(INDEX('印量調查區'!G:G, MATCH(A1021, '印量調查區'!A:A, 0)), "")</f>
        <v/>
      </c>
      <c r="R1021" s="313" t="s">
        <v>12106</v>
      </c>
      <c r="S1021" s="313" t="s">
        <v>12107</v>
      </c>
      <c r="T1021" s="302"/>
      <c r="U1021" s="302"/>
      <c r="V1021" s="313" t="s">
        <v>12108</v>
      </c>
      <c r="W1021" s="302"/>
      <c r="X1021" s="313" t="s">
        <v>12109</v>
      </c>
      <c r="Y1021" s="313" t="s">
        <v>118</v>
      </c>
      <c r="Z1021" s="302"/>
      <c r="AA1021" s="302"/>
      <c r="AB1021" s="302"/>
      <c r="AC1021" s="302"/>
      <c r="AD1021" s="302"/>
      <c r="AE1021" s="302"/>
      <c r="AF1021" s="302"/>
      <c r="AG1021" s="302"/>
      <c r="AH1021" s="302"/>
      <c r="AI1021" s="302"/>
      <c r="AJ1021" s="302"/>
      <c r="AK1021" s="302"/>
      <c r="AL1021" s="302"/>
      <c r="AM1021" s="314" t="s">
        <v>12244</v>
      </c>
      <c r="AN1021" s="314" t="s">
        <v>12245</v>
      </c>
      <c r="AO1021" s="302"/>
      <c r="AP1021" s="302"/>
      <c r="AQ1021" s="302" t="str">
        <f>IFERROR(__xludf.DUMMYFUNCTION("IF(IFERROR(VLOOKUP(A1021, IMPORTRANGE(""https://docs.google.com/spreadsheets/d/1eazy315Oas8TkAoTsdzUl6gNf3VsnwZeSo-bRfkZzOs"", ""工作表1!A:B""), 2, FALSE), """") &lt;&gt; """", ""有縮圖"", ""無縮圖"")"),"無縮圖")</f>
        <v>無縮圖</v>
      </c>
      <c r="AR1021" s="302"/>
    </row>
    <row r="1022" hidden="1">
      <c r="A1022" s="304" t="s">
        <v>12246</v>
      </c>
      <c r="B1022" s="302"/>
      <c r="C1022" s="304"/>
      <c r="D1022" s="304"/>
      <c r="E1022" s="303" t="s">
        <v>11505</v>
      </c>
      <c r="F1022" s="305" t="s">
        <v>144</v>
      </c>
      <c r="G1022" s="304"/>
      <c r="H1022" s="302"/>
      <c r="I1022" s="302"/>
      <c r="J1022" s="302"/>
      <c r="K1022" s="309"/>
      <c r="L1022" s="310" t="b">
        <v>1</v>
      </c>
      <c r="M1022" s="316" t="b">
        <v>1</v>
      </c>
      <c r="N1022" s="316" t="b">
        <v>1</v>
      </c>
      <c r="O1022" s="316" t="b">
        <v>1</v>
      </c>
      <c r="P1022" s="313" t="s">
        <v>410</v>
      </c>
      <c r="Q1022" s="309"/>
      <c r="R1022" s="314" t="s">
        <v>12248</v>
      </c>
      <c r="S1022" s="302"/>
      <c r="T1022" s="302"/>
      <c r="U1022" s="302"/>
      <c r="V1022" s="302"/>
      <c r="W1022" s="302"/>
      <c r="X1022" s="302"/>
      <c r="Y1022" s="302"/>
      <c r="Z1022" s="302"/>
      <c r="AA1022" s="302"/>
      <c r="AB1022" s="302"/>
      <c r="AC1022" s="302"/>
      <c r="AD1022" s="302"/>
      <c r="AE1022" s="302"/>
      <c r="AF1022" s="302"/>
      <c r="AG1022" s="302"/>
      <c r="AH1022" s="302"/>
      <c r="AI1022" s="302"/>
      <c r="AJ1022" s="302"/>
      <c r="AK1022" s="302"/>
      <c r="AL1022" s="302"/>
      <c r="AM1022" s="302"/>
      <c r="AN1022" s="302"/>
      <c r="AO1022" s="302"/>
      <c r="AP1022" s="302"/>
      <c r="AQ1022" s="302" t="str">
        <f>IFERROR(__xludf.DUMMYFUNCTION("IF(IFERROR(VLOOKUP(A1022, IMPORTRANGE(""https://docs.google.com/spreadsheets/d/1eazy315Oas8TkAoTsdzUl6gNf3VsnwZeSo-bRfkZzOs"", ""工作表1!A:B""), 2, FALSE), """") &lt;&gt; """", ""有縮圖"", ""無縮圖"")"),"無縮圖")</f>
        <v>無縮圖</v>
      </c>
      <c r="AR1022" s="302"/>
    </row>
    <row r="1023">
      <c r="A1023" s="301" t="s">
        <v>2292</v>
      </c>
      <c r="B1023" s="301" t="s">
        <v>12172</v>
      </c>
      <c r="C1023" s="303" t="s">
        <v>2189</v>
      </c>
      <c r="D1023" s="303" t="s">
        <v>12251</v>
      </c>
      <c r="E1023" s="304"/>
      <c r="F1023" s="305" t="s">
        <v>144</v>
      </c>
      <c r="G1023" s="304"/>
      <c r="H1023" s="305" t="s">
        <v>35</v>
      </c>
      <c r="I1023" s="305" t="s">
        <v>84</v>
      </c>
      <c r="J1023" s="301" t="s">
        <v>12252</v>
      </c>
      <c r="K1023" s="309"/>
      <c r="L1023" s="310" t="b">
        <v>1</v>
      </c>
      <c r="M1023" s="311" t="b">
        <v>1</v>
      </c>
      <c r="N1023" s="311" t="b">
        <v>1</v>
      </c>
      <c r="O1023" s="311" t="b">
        <v>1</v>
      </c>
      <c r="P1023" s="302"/>
      <c r="Q1023" s="309" t="str">
        <f t="array" ref="Q1023">IFERROR(INDEX('印量調查區'!G:G, MATCH(A1023, '印量調查區'!A:A, 0)), "")</f>
        <v/>
      </c>
      <c r="R1023" s="313" t="s">
        <v>12174</v>
      </c>
      <c r="S1023" s="302"/>
      <c r="T1023" s="302"/>
      <c r="U1023" s="302"/>
      <c r="V1023" s="313" t="s">
        <v>12175</v>
      </c>
      <c r="W1023" s="302"/>
      <c r="X1023" s="302"/>
      <c r="Y1023" s="313" t="s">
        <v>12176</v>
      </c>
      <c r="Z1023" s="302"/>
      <c r="AA1023" s="302"/>
      <c r="AB1023" s="302"/>
      <c r="AC1023" s="302"/>
      <c r="AD1023" s="302"/>
      <c r="AE1023" s="302"/>
      <c r="AF1023" s="302"/>
      <c r="AG1023" s="302"/>
      <c r="AH1023" s="302"/>
      <c r="AI1023" s="302"/>
      <c r="AJ1023" s="302"/>
      <c r="AK1023" s="302"/>
      <c r="AL1023" s="302"/>
      <c r="AM1023" s="314" t="s">
        <v>12256</v>
      </c>
      <c r="AN1023" s="314" t="s">
        <v>12257</v>
      </c>
      <c r="AO1023" s="302"/>
      <c r="AP1023" s="302"/>
      <c r="AQ1023" s="302" t="str">
        <f>IFERROR(__xludf.DUMMYFUNCTION("IF(IFERROR(VLOOKUP(A1023, IMPORTRANGE(""https://docs.google.com/spreadsheets/d/1eazy315Oas8TkAoTsdzUl6gNf3VsnwZeSo-bRfkZzOs"", ""工作表1!A:B""), 2, FALSE), """") &lt;&gt; """", ""有縮圖"", ""無縮圖"")"),"無縮圖")</f>
        <v>無縮圖</v>
      </c>
      <c r="AR1023" s="314" t="s">
        <v>12256</v>
      </c>
    </row>
    <row r="1024">
      <c r="A1024" s="301" t="s">
        <v>12259</v>
      </c>
      <c r="B1024" s="302"/>
      <c r="C1024" s="303" t="s">
        <v>2783</v>
      </c>
      <c r="D1024" s="303" t="s">
        <v>2803</v>
      </c>
      <c r="E1024" s="304"/>
      <c r="F1024" s="305" t="s">
        <v>144</v>
      </c>
      <c r="G1024" s="304"/>
      <c r="H1024" s="305" t="s">
        <v>35</v>
      </c>
      <c r="I1024" s="305" t="s">
        <v>84</v>
      </c>
      <c r="J1024" s="301" t="s">
        <v>12261</v>
      </c>
      <c r="K1024" s="309"/>
      <c r="L1024" s="310" t="b">
        <v>1</v>
      </c>
      <c r="M1024" s="311" t="b">
        <v>0</v>
      </c>
      <c r="N1024" s="311" t="b">
        <v>0</v>
      </c>
      <c r="O1024" s="316" t="b">
        <v>0</v>
      </c>
      <c r="P1024" s="302"/>
      <c r="Q1024" s="309" t="str">
        <f t="array" ref="Q1024">IFERROR(INDEX('印量調查區'!G:G, MATCH(A1024, '印量調查區'!A:A, 0)), "")</f>
        <v/>
      </c>
      <c r="R1024" s="313" t="s">
        <v>11859</v>
      </c>
      <c r="S1024" s="302"/>
      <c r="T1024" s="302"/>
      <c r="U1024" s="302"/>
      <c r="V1024" s="302"/>
      <c r="W1024" s="302"/>
      <c r="X1024" s="313" t="s">
        <v>12233</v>
      </c>
      <c r="Y1024" s="313" t="s">
        <v>12262</v>
      </c>
      <c r="Z1024" s="313" t="s">
        <v>12263</v>
      </c>
      <c r="AA1024" s="302"/>
      <c r="AB1024" s="302"/>
      <c r="AC1024" s="302"/>
      <c r="AD1024" s="302"/>
      <c r="AE1024" s="302"/>
      <c r="AF1024" s="302"/>
      <c r="AG1024" s="302"/>
      <c r="AH1024" s="302"/>
      <c r="AI1024" s="302"/>
      <c r="AJ1024" s="302"/>
      <c r="AK1024" s="302"/>
      <c r="AL1024" s="302"/>
      <c r="AM1024" s="314" t="s">
        <v>12264</v>
      </c>
      <c r="AN1024" s="302"/>
      <c r="AO1024" s="302"/>
      <c r="AP1024" s="302"/>
      <c r="AQ1024" s="302" t="str">
        <f>IFERROR(__xludf.DUMMYFUNCTION("IF(IFERROR(VLOOKUP(A1024, IMPORTRANGE(""https://docs.google.com/spreadsheets/d/1eazy315Oas8TkAoTsdzUl6gNf3VsnwZeSo-bRfkZzOs"", ""工作表1!A:B""), 2, FALSE), """") &lt;&gt; """", ""有縮圖"", ""無縮圖"")"),"無縮圖")</f>
        <v>無縮圖</v>
      </c>
      <c r="AR1024" s="302"/>
    </row>
    <row r="1025">
      <c r="A1025" s="343" t="s">
        <v>2196</v>
      </c>
      <c r="B1025" s="301" t="s">
        <v>12228</v>
      </c>
      <c r="C1025" s="303" t="s">
        <v>4645</v>
      </c>
      <c r="D1025" s="303" t="s">
        <v>2890</v>
      </c>
      <c r="E1025" s="303" t="s">
        <v>1832</v>
      </c>
      <c r="F1025" s="305" t="s">
        <v>144</v>
      </c>
      <c r="G1025" s="304"/>
      <c r="H1025" s="305" t="s">
        <v>35</v>
      </c>
      <c r="I1025" s="305" t="s">
        <v>84</v>
      </c>
      <c r="J1025" s="301" t="s">
        <v>12266</v>
      </c>
      <c r="K1025" s="323" t="s">
        <v>12267</v>
      </c>
      <c r="L1025" s="310" t="b">
        <v>1</v>
      </c>
      <c r="M1025" s="311" t="b">
        <v>0</v>
      </c>
      <c r="N1025" s="311" t="b">
        <v>0</v>
      </c>
      <c r="O1025" s="311" t="b">
        <v>0</v>
      </c>
      <c r="P1025" s="302"/>
      <c r="Q1025" s="309" t="str">
        <f t="array" ref="Q1025">IFERROR(INDEX('印量調查區'!G:G, MATCH(A1025, '印量調查區'!A:A, 0)), "")</f>
        <v/>
      </c>
      <c r="R1025" s="313" t="s">
        <v>12231</v>
      </c>
      <c r="S1025" s="302"/>
      <c r="T1025" s="302"/>
      <c r="U1025" s="302"/>
      <c r="V1025" s="313" t="s">
        <v>12232</v>
      </c>
      <c r="W1025" s="302"/>
      <c r="X1025" s="313" t="s">
        <v>12233</v>
      </c>
      <c r="Y1025" s="313" t="s">
        <v>12236</v>
      </c>
      <c r="Z1025" s="302"/>
      <c r="AA1025" s="302"/>
      <c r="AB1025" s="302"/>
      <c r="AC1025" s="302"/>
      <c r="AD1025" s="302"/>
      <c r="AE1025" s="302"/>
      <c r="AF1025" s="302"/>
      <c r="AG1025" s="302"/>
      <c r="AH1025" s="313" t="s">
        <v>12238</v>
      </c>
      <c r="AI1025" s="313" t="s">
        <v>12241</v>
      </c>
      <c r="AJ1025" s="313" t="s">
        <v>12242</v>
      </c>
      <c r="AK1025" s="302"/>
      <c r="AL1025" s="302"/>
      <c r="AM1025" s="314" t="s">
        <v>12271</v>
      </c>
      <c r="AN1025" s="314" t="s">
        <v>12273</v>
      </c>
      <c r="AO1025" s="314" t="s">
        <v>12275</v>
      </c>
      <c r="AP1025" s="302"/>
      <c r="AQ1025" s="302" t="str">
        <f>IFERROR(__xludf.DUMMYFUNCTION("IF(IFERROR(VLOOKUP(A1025, IMPORTRANGE(""https://docs.google.com/spreadsheets/d/1eazy315Oas8TkAoTsdzUl6gNf3VsnwZeSo-bRfkZzOs"", ""工作表1!A:B""), 2, FALSE), """") &lt;&gt; """", ""有縮圖"", ""無縮圖"")"),"無縮圖")</f>
        <v>無縮圖</v>
      </c>
      <c r="AR1025" s="314" t="s">
        <v>12273</v>
      </c>
    </row>
    <row r="1026">
      <c r="A1026" s="301" t="s">
        <v>12277</v>
      </c>
      <c r="B1026" s="301" t="s">
        <v>12278</v>
      </c>
      <c r="C1026" s="304"/>
      <c r="D1026" s="303" t="s">
        <v>2095</v>
      </c>
      <c r="E1026" s="304"/>
      <c r="F1026" s="305" t="s">
        <v>144</v>
      </c>
      <c r="G1026" s="304"/>
      <c r="H1026" s="305" t="s">
        <v>35</v>
      </c>
      <c r="I1026" s="305" t="s">
        <v>84</v>
      </c>
      <c r="J1026" s="301" t="s">
        <v>12279</v>
      </c>
      <c r="K1026" s="323" t="s">
        <v>12280</v>
      </c>
      <c r="L1026" s="310" t="b">
        <v>1</v>
      </c>
      <c r="M1026" s="311" t="b">
        <v>1</v>
      </c>
      <c r="N1026" s="311" t="b">
        <v>0</v>
      </c>
      <c r="O1026" s="311" t="b">
        <v>1</v>
      </c>
      <c r="P1026" s="302"/>
      <c r="Q1026" s="410" t="str">
        <f t="array" ref="Q1026">IFERROR(INDEX('印量調查區'!G:G, MATCH(A1026, '印量調查區'!A:A, 0)), "")</f>
        <v/>
      </c>
      <c r="R1026" s="302"/>
      <c r="S1026" s="302"/>
      <c r="T1026" s="302"/>
      <c r="U1026" s="302"/>
      <c r="V1026" s="302"/>
      <c r="W1026" s="302"/>
      <c r="X1026" s="314" t="s">
        <v>12281</v>
      </c>
      <c r="Y1026" s="314" t="s">
        <v>12282</v>
      </c>
      <c r="Z1026" s="302"/>
      <c r="AA1026" s="302"/>
      <c r="AB1026" s="302"/>
      <c r="AC1026" s="302"/>
      <c r="AD1026" s="302"/>
      <c r="AE1026" s="302"/>
      <c r="AF1026" s="302"/>
      <c r="AG1026" s="302"/>
      <c r="AH1026" s="302"/>
      <c r="AI1026" s="302"/>
      <c r="AJ1026" s="302"/>
      <c r="AK1026" s="314" t="s">
        <v>12284</v>
      </c>
      <c r="AL1026" s="302"/>
      <c r="AM1026" s="348" t="s">
        <v>12285</v>
      </c>
      <c r="AN1026" s="314" t="s">
        <v>12286</v>
      </c>
      <c r="AO1026" s="302"/>
      <c r="AP1026" s="320" t="s">
        <v>12287</v>
      </c>
      <c r="AQ1026" s="302" t="str">
        <f>IFERROR(__xludf.DUMMYFUNCTION("IF(IFERROR(VLOOKUP(A1026, IMPORTRANGE(""https://docs.google.com/spreadsheets/d/1eazy315Oas8TkAoTsdzUl6gNf3VsnwZeSo-bRfkZzOs"", ""工作表1!A:B""), 2, FALSE), """") &lt;&gt; """", ""有縮圖"", ""無縮圖"")"),"無縮圖")</f>
        <v>無縮圖</v>
      </c>
      <c r="AR1026" s="302"/>
    </row>
    <row r="1027" hidden="1">
      <c r="A1027" s="301" t="s">
        <v>521</v>
      </c>
      <c r="B1027" s="302"/>
      <c r="C1027" s="303" t="s">
        <v>2380</v>
      </c>
      <c r="D1027" s="304"/>
      <c r="E1027" s="303" t="s">
        <v>2374</v>
      </c>
      <c r="F1027" s="305" t="s">
        <v>144</v>
      </c>
      <c r="G1027" s="304"/>
      <c r="H1027" s="302"/>
      <c r="I1027" s="302"/>
      <c r="J1027" s="302"/>
      <c r="K1027" s="309"/>
      <c r="L1027" s="310" t="b">
        <v>1</v>
      </c>
      <c r="M1027" s="316" t="b">
        <v>0</v>
      </c>
      <c r="N1027" s="316" t="b">
        <v>0</v>
      </c>
      <c r="O1027" s="316" t="b">
        <v>0</v>
      </c>
      <c r="P1027" s="302"/>
      <c r="Q1027" s="309" t="str">
        <f t="array" ref="Q1027">IFERROR(INDEX('印量調查區'!G:G, MATCH(A1027, '印量調查區'!A:A, 0)), "")</f>
        <v/>
      </c>
      <c r="R1027" s="314" t="s">
        <v>12288</v>
      </c>
      <c r="S1027" s="302"/>
      <c r="T1027" s="302"/>
      <c r="U1027" s="302"/>
      <c r="V1027" s="314" t="s">
        <v>12289</v>
      </c>
      <c r="W1027" s="302"/>
      <c r="X1027" s="302"/>
      <c r="Y1027" s="314" t="s">
        <v>12290</v>
      </c>
      <c r="Z1027" s="302"/>
      <c r="AA1027" s="302"/>
      <c r="AB1027" s="302"/>
      <c r="AC1027" s="302"/>
      <c r="AD1027" s="302"/>
      <c r="AE1027" s="302"/>
      <c r="AF1027" s="302"/>
      <c r="AG1027" s="302"/>
      <c r="AH1027" s="302"/>
      <c r="AI1027" s="302"/>
      <c r="AJ1027" s="302"/>
      <c r="AK1027" s="302"/>
      <c r="AL1027" s="302"/>
      <c r="AM1027" s="302"/>
      <c r="AN1027" s="302"/>
      <c r="AO1027" s="302"/>
      <c r="AP1027" s="302"/>
      <c r="AQ1027" s="302" t="str">
        <f>IFERROR(__xludf.DUMMYFUNCTION("IF(IFERROR(VLOOKUP(A1027, IMPORTRANGE(""https://docs.google.com/spreadsheets/d/1eazy315Oas8TkAoTsdzUl6gNf3VsnwZeSo-bRfkZzOs"", ""工作表1!A:B""), 2, FALSE), """") &lt;&gt; """", ""有縮圖"", ""無縮圖"")"),"無縮圖")</f>
        <v>無縮圖</v>
      </c>
      <c r="AR1027" s="302"/>
    </row>
    <row r="1028" hidden="1">
      <c r="A1028" s="301" t="s">
        <v>538</v>
      </c>
      <c r="B1028" s="301" t="s">
        <v>12291</v>
      </c>
      <c r="C1028" s="303" t="s">
        <v>2414</v>
      </c>
      <c r="D1028" s="304"/>
      <c r="E1028" s="303" t="s">
        <v>3147</v>
      </c>
      <c r="F1028" s="305" t="s">
        <v>144</v>
      </c>
      <c r="G1028" s="304"/>
      <c r="H1028" s="302"/>
      <c r="I1028" s="302"/>
      <c r="J1028" s="302"/>
      <c r="K1028" s="309"/>
      <c r="L1028" s="310" t="b">
        <v>1</v>
      </c>
      <c r="M1028" s="316" t="b">
        <v>1</v>
      </c>
      <c r="N1028" s="316" t="b">
        <v>1</v>
      </c>
      <c r="O1028" s="316" t="b">
        <v>1</v>
      </c>
      <c r="P1028" s="302"/>
      <c r="Q1028" s="309" t="str">
        <f t="array" ref="Q1028">IFERROR(INDEX('印量調查區'!G:G, MATCH(A1028, '印量調查區'!A:A, 0)), "")</f>
        <v/>
      </c>
      <c r="R1028" s="313" t="s">
        <v>12292</v>
      </c>
      <c r="S1028" s="302"/>
      <c r="T1028" s="302"/>
      <c r="U1028" s="302"/>
      <c r="V1028" s="313" t="s">
        <v>12293</v>
      </c>
      <c r="W1028" s="302"/>
      <c r="X1028" s="313" t="s">
        <v>12294</v>
      </c>
      <c r="Y1028" s="302"/>
      <c r="Z1028" s="302"/>
      <c r="AA1028" s="302"/>
      <c r="AB1028" s="302"/>
      <c r="AC1028" s="302"/>
      <c r="AD1028" s="302"/>
      <c r="AE1028" s="302"/>
      <c r="AF1028" s="302"/>
      <c r="AG1028" s="302"/>
      <c r="AH1028" s="302"/>
      <c r="AI1028" s="302"/>
      <c r="AJ1028" s="302"/>
      <c r="AK1028" s="302"/>
      <c r="AL1028" s="302"/>
      <c r="AM1028" s="302"/>
      <c r="AN1028" s="302"/>
      <c r="AO1028" s="302"/>
      <c r="AP1028" s="302"/>
      <c r="AQ1028" s="302" t="str">
        <f>IFERROR(__xludf.DUMMYFUNCTION("IF(IFERROR(VLOOKUP(A1028, IMPORTRANGE(""https://docs.google.com/spreadsheets/d/1eazy315Oas8TkAoTsdzUl6gNf3VsnwZeSo-bRfkZzOs"", ""工作表1!A:B""), 2, FALSE), """") &lt;&gt; """", ""有縮圖"", ""無縮圖"")"),"有縮圖")</f>
        <v>有縮圖</v>
      </c>
      <c r="AR1028" s="302"/>
    </row>
    <row r="1029" hidden="1">
      <c r="A1029" s="301" t="s">
        <v>543</v>
      </c>
      <c r="B1029" s="301" t="s">
        <v>12295</v>
      </c>
      <c r="C1029" s="304"/>
      <c r="D1029" s="303" t="s">
        <v>244</v>
      </c>
      <c r="E1029" s="303" t="s">
        <v>244</v>
      </c>
      <c r="F1029" s="305" t="s">
        <v>144</v>
      </c>
      <c r="G1029" s="304"/>
      <c r="H1029" s="305" t="s">
        <v>34</v>
      </c>
      <c r="I1029" s="305" t="s">
        <v>84</v>
      </c>
      <c r="J1029" s="301" t="s">
        <v>12296</v>
      </c>
      <c r="K1029" s="323" t="s">
        <v>7174</v>
      </c>
      <c r="L1029" s="310" t="b">
        <v>1</v>
      </c>
      <c r="M1029" s="311" t="b">
        <v>1</v>
      </c>
      <c r="N1029" s="316" t="b">
        <v>1</v>
      </c>
      <c r="O1029" s="311" t="b">
        <v>1</v>
      </c>
      <c r="P1029" s="302"/>
      <c r="Q1029" s="309" t="str">
        <f t="array" ref="Q1029">IFERROR(INDEX('印量調查區'!G:G, MATCH(A1029, '印量調查區'!A:A, 0)), "")</f>
        <v/>
      </c>
      <c r="R1029" s="313" t="s">
        <v>12297</v>
      </c>
      <c r="S1029" s="302"/>
      <c r="T1029" s="302"/>
      <c r="U1029" s="302"/>
      <c r="V1029" s="313" t="s">
        <v>12298</v>
      </c>
      <c r="W1029" s="302"/>
      <c r="X1029" s="313" t="s">
        <v>12299</v>
      </c>
      <c r="Y1029" s="302"/>
      <c r="Z1029" s="302"/>
      <c r="AA1029" s="302"/>
      <c r="AB1029" s="302"/>
      <c r="AC1029" s="302"/>
      <c r="AD1029" s="302"/>
      <c r="AE1029" s="302"/>
      <c r="AF1029" s="302"/>
      <c r="AG1029" s="302"/>
      <c r="AH1029" s="313" t="s">
        <v>12300</v>
      </c>
      <c r="AI1029" s="302"/>
      <c r="AJ1029" s="313" t="s">
        <v>12301</v>
      </c>
      <c r="AK1029" s="302"/>
      <c r="AL1029" s="302"/>
      <c r="AM1029" s="302"/>
      <c r="AN1029" s="314" t="s">
        <v>12302</v>
      </c>
      <c r="AO1029" s="302"/>
      <c r="AP1029" s="302"/>
      <c r="AQ1029" s="302" t="str">
        <f>IFERROR(__xludf.DUMMYFUNCTION("IF(IFERROR(VLOOKUP(A1029, IMPORTRANGE(""https://docs.google.com/spreadsheets/d/1eazy315Oas8TkAoTsdzUl6gNf3VsnwZeSo-bRfkZzOs"", ""工作表1!A:B""), 2, FALSE), """") &lt;&gt; """", ""有縮圖"", ""無縮圖"")"),"有縮圖")</f>
        <v>有縮圖</v>
      </c>
      <c r="AR1029" s="302"/>
    </row>
    <row r="1030" hidden="1">
      <c r="A1030" s="301" t="s">
        <v>12303</v>
      </c>
      <c r="B1030" s="301" t="s">
        <v>12304</v>
      </c>
      <c r="C1030" s="304"/>
      <c r="D1030" s="304"/>
      <c r="E1030" s="303" t="s">
        <v>3685</v>
      </c>
      <c r="F1030" s="305" t="s">
        <v>144</v>
      </c>
      <c r="G1030" s="304"/>
      <c r="H1030" s="302"/>
      <c r="I1030" s="302"/>
      <c r="J1030" s="302"/>
      <c r="K1030" s="309"/>
      <c r="L1030" s="310" t="b">
        <v>1</v>
      </c>
      <c r="M1030" s="316" t="b">
        <v>0</v>
      </c>
      <c r="N1030" s="316" t="b">
        <v>0</v>
      </c>
      <c r="O1030" s="316" t="b">
        <v>0</v>
      </c>
      <c r="P1030" s="302"/>
      <c r="Q1030" s="309" t="str">
        <f t="array" ref="Q1030">IFERROR(INDEX('印量調查區'!G:G, MATCH(A1030, '印量調查區'!A:A, 0)), "")</f>
        <v/>
      </c>
      <c r="R1030" s="313" t="s">
        <v>12305</v>
      </c>
      <c r="S1030" s="302"/>
      <c r="T1030" s="302"/>
      <c r="U1030" s="302"/>
      <c r="V1030" s="313" t="s">
        <v>12306</v>
      </c>
      <c r="W1030" s="302"/>
      <c r="X1030" s="313" t="s">
        <v>12307</v>
      </c>
      <c r="Y1030" s="313" t="s">
        <v>12308</v>
      </c>
      <c r="Z1030" s="302"/>
      <c r="AA1030" s="302"/>
      <c r="AB1030" s="302"/>
      <c r="AC1030" s="302"/>
      <c r="AD1030" s="302"/>
      <c r="AE1030" s="313" t="s">
        <v>12309</v>
      </c>
      <c r="AF1030" s="313" t="s">
        <v>12310</v>
      </c>
      <c r="AG1030" s="302"/>
      <c r="AH1030" s="302"/>
      <c r="AI1030" s="313" t="s">
        <v>12311</v>
      </c>
      <c r="AJ1030" s="302"/>
      <c r="AK1030" s="302"/>
      <c r="AL1030" s="302"/>
      <c r="AM1030" s="302"/>
      <c r="AN1030" s="302"/>
      <c r="AO1030" s="302"/>
      <c r="AP1030" s="302"/>
      <c r="AQ1030" s="302" t="str">
        <f>IFERROR(__xludf.DUMMYFUNCTION("IF(IFERROR(VLOOKUP(A1030, IMPORTRANGE(""https://docs.google.com/spreadsheets/d/1eazy315Oas8TkAoTsdzUl6gNf3VsnwZeSo-bRfkZzOs"", ""工作表1!A:B""), 2, FALSE), """") &lt;&gt; """", ""有縮圖"", ""無縮圖"")"),"有縮圖")</f>
        <v>有縮圖</v>
      </c>
      <c r="AR1030" s="302"/>
    </row>
    <row r="1031">
      <c r="A1031" s="301" t="s">
        <v>12312</v>
      </c>
      <c r="B1031" s="301" t="s">
        <v>12313</v>
      </c>
      <c r="C1031" s="303" t="s">
        <v>1079</v>
      </c>
      <c r="D1031" s="303" t="s">
        <v>12314</v>
      </c>
      <c r="E1031" s="304"/>
      <c r="F1031" s="305" t="s">
        <v>144</v>
      </c>
      <c r="G1031" s="304"/>
      <c r="H1031" s="305" t="s">
        <v>35</v>
      </c>
      <c r="I1031" s="305" t="s">
        <v>84</v>
      </c>
      <c r="J1031" s="301" t="s">
        <v>12315</v>
      </c>
      <c r="K1031" s="309"/>
      <c r="L1031" s="310" t="b">
        <v>1</v>
      </c>
      <c r="M1031" s="311" t="b">
        <v>0</v>
      </c>
      <c r="N1031" s="311" t="b">
        <v>0</v>
      </c>
      <c r="O1031" s="311" t="b">
        <v>0</v>
      </c>
      <c r="P1031" s="302"/>
      <c r="Q1031" s="309" t="str">
        <f t="array" ref="Q1031">IFERROR(INDEX('印量調查區'!G:G, MATCH(A1031, '印量調查區'!A:A, 0)), "")</f>
        <v/>
      </c>
      <c r="R1031" s="313" t="s">
        <v>12318</v>
      </c>
      <c r="S1031" s="302"/>
      <c r="T1031" s="302"/>
      <c r="U1031" s="302"/>
      <c r="V1031" s="313" t="s">
        <v>12319</v>
      </c>
      <c r="W1031" s="302"/>
      <c r="X1031" s="302"/>
      <c r="Y1031" s="313" t="s">
        <v>12320</v>
      </c>
      <c r="Z1031" s="313" t="s">
        <v>12321</v>
      </c>
      <c r="AA1031" s="302"/>
      <c r="AB1031" s="302"/>
      <c r="AC1031" s="302"/>
      <c r="AD1031" s="302"/>
      <c r="AE1031" s="302"/>
      <c r="AF1031" s="302"/>
      <c r="AG1031" s="302"/>
      <c r="AH1031" s="302"/>
      <c r="AI1031" s="302"/>
      <c r="AJ1031" s="302"/>
      <c r="AK1031" s="302"/>
      <c r="AL1031" s="302"/>
      <c r="AM1031" s="314" t="s">
        <v>12322</v>
      </c>
      <c r="AN1031" s="314" t="s">
        <v>12324</v>
      </c>
      <c r="AO1031" s="314" t="s">
        <v>12326</v>
      </c>
      <c r="AP1031" s="302"/>
      <c r="AQ1031" s="302" t="str">
        <f>IFERROR(__xludf.DUMMYFUNCTION("IF(IFERROR(VLOOKUP(A1031, IMPORTRANGE(""https://docs.google.com/spreadsheets/d/1eazy315Oas8TkAoTsdzUl6gNf3VsnwZeSo-bRfkZzOs"", ""工作表1!A:B""), 2, FALSE), """") &lt;&gt; """", ""有縮圖"", ""無縮圖"")"),"無縮圖")</f>
        <v>無縮圖</v>
      </c>
      <c r="AR1031" s="314" t="s">
        <v>12326</v>
      </c>
    </row>
    <row r="1032" hidden="1">
      <c r="A1032" s="301" t="s">
        <v>579</v>
      </c>
      <c r="B1032" s="302"/>
      <c r="C1032" s="304"/>
      <c r="D1032" s="303" t="s">
        <v>2311</v>
      </c>
      <c r="E1032" s="303" t="s">
        <v>3083</v>
      </c>
      <c r="F1032" s="305" t="s">
        <v>144</v>
      </c>
      <c r="G1032" s="304"/>
      <c r="H1032" s="305" t="s">
        <v>34</v>
      </c>
      <c r="I1032" s="305" t="s">
        <v>84</v>
      </c>
      <c r="J1032" s="301" t="s">
        <v>12327</v>
      </c>
      <c r="K1032" s="323" t="s">
        <v>4397</v>
      </c>
      <c r="L1032" s="310" t="b">
        <v>1</v>
      </c>
      <c r="M1032" s="311" t="b">
        <v>0</v>
      </c>
      <c r="N1032" s="311" t="b">
        <v>0</v>
      </c>
      <c r="O1032" s="311" t="b">
        <v>0</v>
      </c>
      <c r="P1032" s="313" t="s">
        <v>410</v>
      </c>
      <c r="Q1032" s="309" t="str">
        <f t="array" ref="Q1032">IFERROR(INDEX('印量調查區'!G:G, MATCH(A1032, '印量調查區'!A:A, 0)), "")</f>
        <v/>
      </c>
      <c r="R1032" s="314" t="s">
        <v>12329</v>
      </c>
      <c r="S1032" s="302"/>
      <c r="T1032" s="302"/>
      <c r="U1032" s="302"/>
      <c r="V1032" s="302"/>
      <c r="W1032" s="302"/>
      <c r="X1032" s="302"/>
      <c r="Y1032" s="302"/>
      <c r="Z1032" s="302"/>
      <c r="AA1032" s="302"/>
      <c r="AB1032" s="302"/>
      <c r="AC1032" s="302"/>
      <c r="AD1032" s="302"/>
      <c r="AE1032" s="302"/>
      <c r="AF1032" s="302"/>
      <c r="AG1032" s="302"/>
      <c r="AH1032" s="302"/>
      <c r="AI1032" s="302"/>
      <c r="AJ1032" s="314" t="s">
        <v>12331</v>
      </c>
      <c r="AK1032" s="302"/>
      <c r="AL1032" s="302"/>
      <c r="AM1032" s="314" t="s">
        <v>12333</v>
      </c>
      <c r="AN1032" s="314" t="s">
        <v>12334</v>
      </c>
      <c r="AO1032" s="302"/>
      <c r="AP1032" s="302"/>
      <c r="AQ1032" s="302" t="str">
        <f>IFERROR(__xludf.DUMMYFUNCTION("IF(IFERROR(VLOOKUP(A1032, IMPORTRANGE(""https://docs.google.com/spreadsheets/d/1eazy315Oas8TkAoTsdzUl6gNf3VsnwZeSo-bRfkZzOs"", ""工作表1!A:B""), 2, FALSE), """") &lt;&gt; """", ""有縮圖"", ""無縮圖"")"),"無縮圖")</f>
        <v>無縮圖</v>
      </c>
      <c r="AR1032" s="302"/>
    </row>
    <row r="1033" hidden="1">
      <c r="A1033" s="301" t="s">
        <v>580</v>
      </c>
      <c r="B1033" s="302"/>
      <c r="C1033" s="304"/>
      <c r="D1033" s="303" t="s">
        <v>2336</v>
      </c>
      <c r="E1033" s="303" t="s">
        <v>2317</v>
      </c>
      <c r="F1033" s="305" t="s">
        <v>144</v>
      </c>
      <c r="G1033" s="304"/>
      <c r="H1033" s="302"/>
      <c r="I1033" s="302"/>
      <c r="J1033" s="302"/>
      <c r="K1033" s="309"/>
      <c r="L1033" s="310" t="b">
        <v>1</v>
      </c>
      <c r="M1033" s="316" t="b">
        <v>0</v>
      </c>
      <c r="N1033" s="316" t="b">
        <v>0</v>
      </c>
      <c r="O1033" s="316" t="b">
        <v>0</v>
      </c>
      <c r="P1033" s="302"/>
      <c r="Q1033" s="309" t="str">
        <f t="array" ref="Q1033">IFERROR(INDEX('印量調查區'!G:G, MATCH(A1033, '印量調查區'!A:A, 0)), "")</f>
        <v/>
      </c>
      <c r="R1033" s="313" t="s">
        <v>12337</v>
      </c>
      <c r="S1033" s="302"/>
      <c r="T1033" s="302"/>
      <c r="U1033" s="302"/>
      <c r="V1033" s="302"/>
      <c r="W1033" s="302"/>
      <c r="X1033" s="302"/>
      <c r="Y1033" s="302"/>
      <c r="Z1033" s="302"/>
      <c r="AA1033" s="302"/>
      <c r="AB1033" s="302"/>
      <c r="AC1033" s="302"/>
      <c r="AD1033" s="313" t="s">
        <v>12338</v>
      </c>
      <c r="AE1033" s="302"/>
      <c r="AF1033" s="302"/>
      <c r="AG1033" s="302"/>
      <c r="AH1033" s="302"/>
      <c r="AI1033" s="302"/>
      <c r="AJ1033" s="302"/>
      <c r="AK1033" s="302"/>
      <c r="AL1033" s="302"/>
      <c r="AM1033" s="302"/>
      <c r="AN1033" s="302"/>
      <c r="AO1033" s="302"/>
      <c r="AP1033" s="302"/>
      <c r="AQ1033" s="302" t="str">
        <f>IFERROR(__xludf.DUMMYFUNCTION("IF(IFERROR(VLOOKUP(A1033, IMPORTRANGE(""https://docs.google.com/spreadsheets/d/1eazy315Oas8TkAoTsdzUl6gNf3VsnwZeSo-bRfkZzOs"", ""工作表1!A:B""), 2, FALSE), """") &lt;&gt; """", ""有縮圖"", ""無縮圖"")"),"無縮圖")</f>
        <v>無縮圖</v>
      </c>
      <c r="AR1033" s="302"/>
    </row>
    <row r="1034" hidden="1">
      <c r="A1034" s="301" t="s">
        <v>584</v>
      </c>
      <c r="B1034" s="302"/>
      <c r="C1034" s="304"/>
      <c r="D1034" s="303" t="s">
        <v>2309</v>
      </c>
      <c r="E1034" s="303" t="s">
        <v>2309</v>
      </c>
      <c r="F1034" s="305" t="s">
        <v>144</v>
      </c>
      <c r="G1034" s="304"/>
      <c r="H1034" s="302"/>
      <c r="I1034" s="302"/>
      <c r="J1034" s="302"/>
      <c r="K1034" s="309"/>
      <c r="L1034" s="310" t="b">
        <v>1</v>
      </c>
      <c r="M1034" s="316" t="b">
        <v>0</v>
      </c>
      <c r="N1034" s="316" t="b">
        <v>0</v>
      </c>
      <c r="O1034" s="316" t="b">
        <v>0</v>
      </c>
      <c r="P1034" s="302"/>
      <c r="Q1034" s="309" t="str">
        <f t="array" ref="Q1034">IFERROR(INDEX('印量調查區'!G:G, MATCH(A1034, '印量調查區'!A:A, 0)), "")</f>
        <v/>
      </c>
      <c r="R1034" s="313" t="s">
        <v>12342</v>
      </c>
      <c r="S1034" s="302"/>
      <c r="T1034" s="302"/>
      <c r="U1034" s="302"/>
      <c r="V1034" s="302"/>
      <c r="W1034" s="302"/>
      <c r="X1034" s="302"/>
      <c r="Y1034" s="302"/>
      <c r="Z1034" s="302"/>
      <c r="AA1034" s="302"/>
      <c r="AB1034" s="302"/>
      <c r="AC1034" s="302"/>
      <c r="AD1034" s="302"/>
      <c r="AE1034" s="302"/>
      <c r="AF1034" s="302"/>
      <c r="AG1034" s="302"/>
      <c r="AH1034" s="302"/>
      <c r="AI1034" s="302"/>
      <c r="AJ1034" s="302"/>
      <c r="AK1034" s="313" t="s">
        <v>12344</v>
      </c>
      <c r="AL1034" s="302"/>
      <c r="AM1034" s="302"/>
      <c r="AN1034" s="302"/>
      <c r="AO1034" s="302"/>
      <c r="AP1034" s="302"/>
      <c r="AQ1034" s="302" t="str">
        <f>IFERROR(__xludf.DUMMYFUNCTION("IF(IFERROR(VLOOKUP(A1034, IMPORTRANGE(""https://docs.google.com/spreadsheets/d/1eazy315Oas8TkAoTsdzUl6gNf3VsnwZeSo-bRfkZzOs"", ""工作表1!A:B""), 2, FALSE), """") &lt;&gt; """", ""有縮圖"", ""無縮圖"")"),"無縮圖")</f>
        <v>無縮圖</v>
      </c>
      <c r="AR1034" s="302"/>
    </row>
    <row r="1035" hidden="1">
      <c r="A1035" s="301" t="s">
        <v>590</v>
      </c>
      <c r="B1035" s="302"/>
      <c r="C1035" s="304"/>
      <c r="D1035" s="304"/>
      <c r="E1035" s="303" t="s">
        <v>2339</v>
      </c>
      <c r="F1035" s="305" t="s">
        <v>144</v>
      </c>
      <c r="G1035" s="304"/>
      <c r="H1035" s="302"/>
      <c r="I1035" s="302"/>
      <c r="J1035" s="302"/>
      <c r="K1035" s="309"/>
      <c r="L1035" s="310" t="b">
        <v>1</v>
      </c>
      <c r="M1035" s="316" t="b">
        <v>1</v>
      </c>
      <c r="N1035" s="316" t="b">
        <v>1</v>
      </c>
      <c r="O1035" s="316" t="b">
        <v>1</v>
      </c>
      <c r="P1035" s="302"/>
      <c r="Q1035" s="309" t="str">
        <f t="array" ref="Q1035">IFERROR(INDEX('印量調查區'!G:G, MATCH(A1035, '印量調查區'!A:A, 0)), "")</f>
        <v/>
      </c>
      <c r="R1035" s="313" t="s">
        <v>12345</v>
      </c>
      <c r="S1035" s="302"/>
      <c r="T1035" s="302"/>
      <c r="U1035" s="302"/>
      <c r="V1035" s="302"/>
      <c r="W1035" s="302"/>
      <c r="X1035" s="302"/>
      <c r="Y1035" s="302"/>
      <c r="Z1035" s="302"/>
      <c r="AA1035" s="302"/>
      <c r="AB1035" s="302"/>
      <c r="AC1035" s="302"/>
      <c r="AD1035" s="302"/>
      <c r="AE1035" s="302"/>
      <c r="AF1035" s="302"/>
      <c r="AG1035" s="302"/>
      <c r="AH1035" s="302"/>
      <c r="AI1035" s="302"/>
      <c r="AJ1035" s="302"/>
      <c r="AK1035" s="313" t="s">
        <v>12346</v>
      </c>
      <c r="AL1035" s="302"/>
      <c r="AM1035" s="302"/>
      <c r="AN1035" s="302"/>
      <c r="AO1035" s="302"/>
      <c r="AP1035" s="302"/>
      <c r="AQ1035" s="302" t="str">
        <f>IFERROR(__xludf.DUMMYFUNCTION("IF(IFERROR(VLOOKUP(A1035, IMPORTRANGE(""https://docs.google.com/spreadsheets/d/1eazy315Oas8TkAoTsdzUl6gNf3VsnwZeSo-bRfkZzOs"", ""工作表1!A:B""), 2, FALSE), """") &lt;&gt; """", ""有縮圖"", ""無縮圖"")"),"無縮圖")</f>
        <v>無縮圖</v>
      </c>
      <c r="AR1035" s="302"/>
    </row>
    <row r="1036" hidden="1">
      <c r="A1036" s="301" t="s">
        <v>12347</v>
      </c>
      <c r="B1036" s="302"/>
      <c r="C1036" s="304"/>
      <c r="D1036" s="303" t="s">
        <v>2335</v>
      </c>
      <c r="E1036" s="303" t="s">
        <v>2335</v>
      </c>
      <c r="F1036" s="305" t="s">
        <v>144</v>
      </c>
      <c r="G1036" s="304"/>
      <c r="H1036" s="302"/>
      <c r="I1036" s="302"/>
      <c r="J1036" s="302"/>
      <c r="K1036" s="309"/>
      <c r="L1036" s="310" t="b">
        <v>1</v>
      </c>
      <c r="M1036" s="316" t="b">
        <v>0</v>
      </c>
      <c r="N1036" s="316" t="b">
        <v>0</v>
      </c>
      <c r="O1036" s="316" t="b">
        <v>0</v>
      </c>
      <c r="P1036" s="313" t="s">
        <v>410</v>
      </c>
      <c r="Q1036" s="309" t="str">
        <f t="array" ref="Q1036">IFERROR(INDEX('印量調查區'!G:G, MATCH(A1036, '印量調查區'!A:A, 0)), "")</f>
        <v/>
      </c>
      <c r="R1036" s="302"/>
      <c r="S1036" s="302"/>
      <c r="T1036" s="302"/>
      <c r="U1036" s="302"/>
      <c r="V1036" s="314" t="s">
        <v>12351</v>
      </c>
      <c r="W1036" s="302"/>
      <c r="X1036" s="302"/>
      <c r="Y1036" s="302"/>
      <c r="Z1036" s="302"/>
      <c r="AA1036" s="302"/>
      <c r="AB1036" s="302"/>
      <c r="AC1036" s="302"/>
      <c r="AD1036" s="314" t="s">
        <v>12352</v>
      </c>
      <c r="AE1036" s="302"/>
      <c r="AF1036" s="302"/>
      <c r="AG1036" s="302"/>
      <c r="AH1036" s="302"/>
      <c r="AI1036" s="302"/>
      <c r="AJ1036" s="302"/>
      <c r="AK1036" s="314" t="s">
        <v>12354</v>
      </c>
      <c r="AL1036" s="302"/>
      <c r="AM1036" s="302"/>
      <c r="AN1036" s="302"/>
      <c r="AO1036" s="302"/>
      <c r="AP1036" s="302"/>
      <c r="AQ1036" s="302" t="str">
        <f>IFERROR(__xludf.DUMMYFUNCTION("IF(IFERROR(VLOOKUP(A1036, IMPORTRANGE(""https://docs.google.com/spreadsheets/d/1eazy315Oas8TkAoTsdzUl6gNf3VsnwZeSo-bRfkZzOs"", ""工作表1!A:B""), 2, FALSE), """") &lt;&gt; """", ""有縮圖"", ""無縮圖"")"),"無縮圖")</f>
        <v>無縮圖</v>
      </c>
      <c r="AR1036" s="302"/>
    </row>
    <row r="1037" hidden="1">
      <c r="A1037" s="301" t="s">
        <v>592</v>
      </c>
      <c r="B1037" s="302"/>
      <c r="C1037" s="304"/>
      <c r="D1037" s="304"/>
      <c r="E1037" s="303" t="s">
        <v>171</v>
      </c>
      <c r="F1037" s="305" t="s">
        <v>144</v>
      </c>
      <c r="G1037" s="304"/>
      <c r="H1037" s="302"/>
      <c r="I1037" s="302"/>
      <c r="J1037" s="302"/>
      <c r="K1037" s="309"/>
      <c r="L1037" s="310" t="b">
        <v>1</v>
      </c>
      <c r="M1037" s="316" t="b">
        <v>1</v>
      </c>
      <c r="N1037" s="316" t="b">
        <v>1</v>
      </c>
      <c r="O1037" s="316" t="b">
        <v>1</v>
      </c>
      <c r="P1037" s="313" t="s">
        <v>410</v>
      </c>
      <c r="Q1037" s="309" t="str">
        <f t="array" ref="Q1037">IFERROR(INDEX('印量調查區'!G:G, MATCH(A1037, '印量調查區'!A:A, 0)), "")</f>
        <v/>
      </c>
      <c r="R1037" s="302"/>
      <c r="S1037" s="302"/>
      <c r="T1037" s="302"/>
      <c r="U1037" s="302"/>
      <c r="V1037" s="314" t="s">
        <v>12356</v>
      </c>
      <c r="W1037" s="302"/>
      <c r="X1037" s="302"/>
      <c r="Y1037" s="302"/>
      <c r="Z1037" s="302"/>
      <c r="AA1037" s="314" t="s">
        <v>12357</v>
      </c>
      <c r="AB1037" s="302"/>
      <c r="AC1037" s="314" t="s">
        <v>12358</v>
      </c>
      <c r="AD1037" s="302"/>
      <c r="AE1037" s="302"/>
      <c r="AF1037" s="302"/>
      <c r="AG1037" s="302"/>
      <c r="AH1037" s="302"/>
      <c r="AI1037" s="302"/>
      <c r="AJ1037" s="302"/>
      <c r="AK1037" s="302"/>
      <c r="AL1037" s="302"/>
      <c r="AM1037" s="302"/>
      <c r="AN1037" s="302"/>
      <c r="AO1037" s="302"/>
      <c r="AP1037" s="302"/>
      <c r="AQ1037" s="302" t="str">
        <f>IFERROR(__xludf.DUMMYFUNCTION("IF(IFERROR(VLOOKUP(A1037, IMPORTRANGE(""https://docs.google.com/spreadsheets/d/1eazy315Oas8TkAoTsdzUl6gNf3VsnwZeSo-bRfkZzOs"", ""工作表1!A:B""), 2, FALSE), """") &lt;&gt; """", ""有縮圖"", ""無縮圖"")"),"無縮圖")</f>
        <v>無縮圖</v>
      </c>
      <c r="AR1037" s="302"/>
    </row>
    <row r="1038">
      <c r="A1038" s="301" t="s">
        <v>598</v>
      </c>
      <c r="B1038" s="301" t="s">
        <v>12360</v>
      </c>
      <c r="C1038" s="304"/>
      <c r="D1038" s="303" t="s">
        <v>3092</v>
      </c>
      <c r="E1038" s="303" t="s">
        <v>3092</v>
      </c>
      <c r="F1038" s="305" t="s">
        <v>144</v>
      </c>
      <c r="G1038" s="304"/>
      <c r="H1038" s="305" t="s">
        <v>35</v>
      </c>
      <c r="I1038" s="305" t="s">
        <v>84</v>
      </c>
      <c r="J1038" s="301" t="s">
        <v>12361</v>
      </c>
      <c r="K1038" s="309"/>
      <c r="L1038" s="310" t="b">
        <v>1</v>
      </c>
      <c r="M1038" s="311" t="b">
        <v>0</v>
      </c>
      <c r="N1038" s="311" t="b">
        <v>0</v>
      </c>
      <c r="O1038" s="311" t="b">
        <v>0</v>
      </c>
      <c r="P1038" s="302"/>
      <c r="Q1038" s="309" t="str">
        <f t="array" ref="Q1038">IFERROR(INDEX('印量調查區'!G:G, MATCH(A1038, '印量調查區'!A:A, 0)), "")</f>
        <v/>
      </c>
      <c r="R1038" s="313" t="s">
        <v>12363</v>
      </c>
      <c r="S1038" s="313" t="s">
        <v>12364</v>
      </c>
      <c r="T1038" s="302"/>
      <c r="U1038" s="302"/>
      <c r="V1038" s="313" t="s">
        <v>12365</v>
      </c>
      <c r="W1038" s="313" t="s">
        <v>12366</v>
      </c>
      <c r="X1038" s="313" t="s">
        <v>12367</v>
      </c>
      <c r="Y1038" s="313" t="s">
        <v>12368</v>
      </c>
      <c r="Z1038" s="302"/>
      <c r="AA1038" s="313" t="s">
        <v>12369</v>
      </c>
      <c r="AB1038" s="302"/>
      <c r="AC1038" s="302"/>
      <c r="AD1038" s="302"/>
      <c r="AE1038" s="302"/>
      <c r="AF1038" s="302"/>
      <c r="AG1038" s="302"/>
      <c r="AH1038" s="302"/>
      <c r="AI1038" s="302"/>
      <c r="AJ1038" s="313" t="s">
        <v>12370</v>
      </c>
      <c r="AK1038" s="313" t="s">
        <v>12371</v>
      </c>
      <c r="AL1038" s="302"/>
      <c r="AM1038" s="314" t="s">
        <v>12373</v>
      </c>
      <c r="AN1038" s="314" t="s">
        <v>12374</v>
      </c>
      <c r="AO1038" s="314" t="s">
        <v>12373</v>
      </c>
      <c r="AP1038" s="302"/>
      <c r="AQ1038" s="302" t="str">
        <f>IFERROR(__xludf.DUMMYFUNCTION("IF(IFERROR(VLOOKUP(A1038, IMPORTRANGE(""https://docs.google.com/spreadsheets/d/1eazy315Oas8TkAoTsdzUl6gNf3VsnwZeSo-bRfkZzOs"", ""工作表1!A:B""), 2, FALSE), """") &lt;&gt; """", ""有縮圖"", ""無縮圖"")"),"有縮圖")</f>
        <v>有縮圖</v>
      </c>
      <c r="AR1038" s="302"/>
    </row>
    <row r="1039" hidden="1">
      <c r="A1039" s="301" t="s">
        <v>601</v>
      </c>
      <c r="B1039" s="302"/>
      <c r="C1039" s="304"/>
      <c r="D1039" s="303" t="s">
        <v>12376</v>
      </c>
      <c r="E1039" s="303" t="s">
        <v>12376</v>
      </c>
      <c r="F1039" s="305" t="s">
        <v>144</v>
      </c>
      <c r="G1039" s="304"/>
      <c r="H1039" s="302"/>
      <c r="I1039" s="302"/>
      <c r="J1039" s="302"/>
      <c r="K1039" s="309"/>
      <c r="L1039" s="310" t="b">
        <v>1</v>
      </c>
      <c r="M1039" s="316" t="b">
        <v>0</v>
      </c>
      <c r="N1039" s="316" t="b">
        <v>0</v>
      </c>
      <c r="O1039" s="316" t="b">
        <v>0</v>
      </c>
      <c r="P1039" s="313" t="s">
        <v>410</v>
      </c>
      <c r="Q1039" s="309" t="str">
        <f t="array" ref="Q1039">IFERROR(INDEX('印量調查區'!G:G, MATCH(A1039, '印量調查區'!A:A, 0)), "")</f>
        <v/>
      </c>
      <c r="R1039" s="314" t="s">
        <v>12378</v>
      </c>
      <c r="S1039" s="302"/>
      <c r="T1039" s="302"/>
      <c r="U1039" s="302"/>
      <c r="V1039" s="302"/>
      <c r="W1039" s="302"/>
      <c r="X1039" s="302"/>
      <c r="Y1039" s="302"/>
      <c r="Z1039" s="302"/>
      <c r="AA1039" s="302"/>
      <c r="AB1039" s="302"/>
      <c r="AC1039" s="302"/>
      <c r="AD1039" s="302"/>
      <c r="AE1039" s="302"/>
      <c r="AF1039" s="302"/>
      <c r="AG1039" s="302"/>
      <c r="AH1039" s="302"/>
      <c r="AI1039" s="302"/>
      <c r="AJ1039" s="302"/>
      <c r="AK1039" s="302"/>
      <c r="AL1039" s="302"/>
      <c r="AM1039" s="302"/>
      <c r="AN1039" s="302"/>
      <c r="AO1039" s="302"/>
      <c r="AP1039" s="302"/>
      <c r="AQ1039" s="302" t="str">
        <f>IFERROR(__xludf.DUMMYFUNCTION("IF(IFERROR(VLOOKUP(A1039, IMPORTRANGE(""https://docs.google.com/spreadsheets/d/1eazy315Oas8TkAoTsdzUl6gNf3VsnwZeSo-bRfkZzOs"", ""工作表1!A:B""), 2, FALSE), """") &lt;&gt; """", ""有縮圖"", ""無縮圖"")"),"無縮圖")</f>
        <v>無縮圖</v>
      </c>
      <c r="AR1039" s="302"/>
    </row>
    <row r="1040" hidden="1">
      <c r="A1040" s="301" t="s">
        <v>625</v>
      </c>
      <c r="B1040" s="302"/>
      <c r="C1040" s="303" t="s">
        <v>2186</v>
      </c>
      <c r="D1040" s="303" t="s">
        <v>3035</v>
      </c>
      <c r="E1040" s="304"/>
      <c r="F1040" s="305" t="s">
        <v>144</v>
      </c>
      <c r="G1040" s="304"/>
      <c r="H1040" s="305" t="s">
        <v>34</v>
      </c>
      <c r="I1040" s="305" t="s">
        <v>84</v>
      </c>
      <c r="J1040" s="301" t="s">
        <v>12382</v>
      </c>
      <c r="K1040" s="323" t="s">
        <v>12383</v>
      </c>
      <c r="L1040" s="310" t="b">
        <v>1</v>
      </c>
      <c r="M1040" s="311" t="b">
        <v>1</v>
      </c>
      <c r="N1040" s="311" t="b">
        <v>1</v>
      </c>
      <c r="O1040" s="311" t="b">
        <v>0</v>
      </c>
      <c r="P1040" s="302"/>
      <c r="Q1040" s="309" t="str">
        <f t="array" ref="Q1040">IFERROR(INDEX('印量調查區'!G:G, MATCH(A1040, '印量調查區'!A:A, 0)), "")</f>
        <v/>
      </c>
      <c r="R1040" s="313" t="s">
        <v>12385</v>
      </c>
      <c r="S1040" s="302"/>
      <c r="T1040" s="302"/>
      <c r="U1040" s="302"/>
      <c r="V1040" s="313" t="s">
        <v>12386</v>
      </c>
      <c r="W1040" s="302"/>
      <c r="X1040" s="302"/>
      <c r="Y1040" s="313" t="s">
        <v>12387</v>
      </c>
      <c r="Z1040" s="302"/>
      <c r="AA1040" s="302"/>
      <c r="AB1040" s="302"/>
      <c r="AC1040" s="302"/>
      <c r="AD1040" s="302"/>
      <c r="AE1040" s="302"/>
      <c r="AF1040" s="302"/>
      <c r="AG1040" s="302"/>
      <c r="AH1040" s="302"/>
      <c r="AI1040" s="302"/>
      <c r="AJ1040" s="302"/>
      <c r="AK1040" s="302"/>
      <c r="AL1040" s="302"/>
      <c r="AM1040" s="314" t="s">
        <v>12388</v>
      </c>
      <c r="AN1040" s="314" t="s">
        <v>12389</v>
      </c>
      <c r="AO1040" s="302"/>
      <c r="AP1040" s="302"/>
      <c r="AQ1040" s="302" t="str">
        <f>IFERROR(__xludf.DUMMYFUNCTION("IF(IFERROR(VLOOKUP(A1040, IMPORTRANGE(""https://docs.google.com/spreadsheets/d/1eazy315Oas8TkAoTsdzUl6gNf3VsnwZeSo-bRfkZzOs"", ""工作表1!A:B""), 2, FALSE), """") &lt;&gt; """", ""有縮圖"", ""無縮圖"")"),"無縮圖")</f>
        <v>無縮圖</v>
      </c>
      <c r="AR1040" s="302"/>
    </row>
    <row r="1041" hidden="1">
      <c r="A1041" s="301" t="s">
        <v>12390</v>
      </c>
      <c r="B1041" s="302"/>
      <c r="C1041" s="304"/>
      <c r="D1041" s="303" t="s">
        <v>3036</v>
      </c>
      <c r="E1041" s="303" t="s">
        <v>2240</v>
      </c>
      <c r="F1041" s="305" t="s">
        <v>144</v>
      </c>
      <c r="G1041" s="304"/>
      <c r="H1041" s="302"/>
      <c r="I1041" s="302"/>
      <c r="J1041" s="302"/>
      <c r="K1041" s="309"/>
      <c r="L1041" s="310" t="b">
        <v>1</v>
      </c>
      <c r="M1041" s="316" t="b">
        <v>0</v>
      </c>
      <c r="N1041" s="316" t="b">
        <v>0</v>
      </c>
      <c r="O1041" s="316" t="b">
        <v>0</v>
      </c>
      <c r="P1041" s="302"/>
      <c r="Q1041" s="309" t="str">
        <f t="array" ref="Q1041">IFERROR(INDEX('印量調查區'!G:G, MATCH(A1041, '印量調查區'!A:A, 0)), "")</f>
        <v/>
      </c>
      <c r="R1041" s="313" t="s">
        <v>12391</v>
      </c>
      <c r="S1041" s="313" t="s">
        <v>12392</v>
      </c>
      <c r="T1041" s="302"/>
      <c r="U1041" s="302"/>
      <c r="V1041" s="313" t="s">
        <v>12393</v>
      </c>
      <c r="W1041" s="302"/>
      <c r="X1041" s="313" t="s">
        <v>12394</v>
      </c>
      <c r="Y1041" s="302"/>
      <c r="Z1041" s="302"/>
      <c r="AA1041" s="302"/>
      <c r="AB1041" s="302"/>
      <c r="AC1041" s="302"/>
      <c r="AD1041" s="302"/>
      <c r="AE1041" s="302"/>
      <c r="AF1041" s="302"/>
      <c r="AG1041" s="302"/>
      <c r="AH1041" s="302"/>
      <c r="AI1041" s="302"/>
      <c r="AJ1041" s="302"/>
      <c r="AK1041" s="302"/>
      <c r="AL1041" s="302"/>
      <c r="AM1041" s="302"/>
      <c r="AN1041" s="302"/>
      <c r="AO1041" s="302"/>
      <c r="AP1041" s="302"/>
      <c r="AQ1041" s="302" t="str">
        <f>IFERROR(__xludf.DUMMYFUNCTION("IF(IFERROR(VLOOKUP(A1041, IMPORTRANGE(""https://docs.google.com/spreadsheets/d/1eazy315Oas8TkAoTsdzUl6gNf3VsnwZeSo-bRfkZzOs"", ""工作表1!A:B""), 2, FALSE), """") &lt;&gt; """", ""有縮圖"", ""無縮圖"")"),"有縮圖")</f>
        <v>有縮圖</v>
      </c>
      <c r="AR1041" s="302"/>
    </row>
    <row r="1042" hidden="1">
      <c r="A1042" s="301" t="s">
        <v>655</v>
      </c>
      <c r="B1042" s="302"/>
      <c r="C1042" s="303" t="s">
        <v>2775</v>
      </c>
      <c r="D1042" s="303" t="s">
        <v>3398</v>
      </c>
      <c r="E1042" s="304"/>
      <c r="F1042" s="305" t="s">
        <v>144</v>
      </c>
      <c r="G1042" s="304"/>
      <c r="H1042" s="302"/>
      <c r="I1042" s="302"/>
      <c r="J1042" s="302"/>
      <c r="K1042" s="309"/>
      <c r="L1042" s="310" t="b">
        <v>1</v>
      </c>
      <c r="M1042" s="316" t="b">
        <v>0</v>
      </c>
      <c r="N1042" s="316" t="b">
        <v>0</v>
      </c>
      <c r="O1042" s="316" t="b">
        <v>0</v>
      </c>
      <c r="P1042" s="302"/>
      <c r="Q1042" s="309" t="str">
        <f t="array" ref="Q1042">IFERROR(INDEX('印量調查區'!G:G, MATCH(A1042, '印量調查區'!A:A, 0)), "")</f>
        <v/>
      </c>
      <c r="R1042" s="313" t="s">
        <v>12396</v>
      </c>
      <c r="S1042" s="302"/>
      <c r="T1042" s="302"/>
      <c r="U1042" s="302"/>
      <c r="V1042" s="313" t="s">
        <v>12398</v>
      </c>
      <c r="W1042" s="302"/>
      <c r="X1042" s="313" t="s">
        <v>12399</v>
      </c>
      <c r="Y1042" s="313" t="s">
        <v>12400</v>
      </c>
      <c r="Z1042" s="302"/>
      <c r="AA1042" s="302"/>
      <c r="AB1042" s="302"/>
      <c r="AC1042" s="302"/>
      <c r="AD1042" s="302"/>
      <c r="AE1042" s="302"/>
      <c r="AF1042" s="302"/>
      <c r="AG1042" s="302"/>
      <c r="AH1042" s="302"/>
      <c r="AI1042" s="302"/>
      <c r="AJ1042" s="302"/>
      <c r="AK1042" s="302"/>
      <c r="AL1042" s="302"/>
      <c r="AM1042" s="302"/>
      <c r="AN1042" s="302"/>
      <c r="AO1042" s="302"/>
      <c r="AP1042" s="302"/>
      <c r="AQ1042" s="302" t="str">
        <f>IFERROR(__xludf.DUMMYFUNCTION("IF(IFERROR(VLOOKUP(A1042, IMPORTRANGE(""https://docs.google.com/spreadsheets/d/1eazy315Oas8TkAoTsdzUl6gNf3VsnwZeSo-bRfkZzOs"", ""工作表1!A:B""), 2, FALSE), """") &lt;&gt; """", ""有縮圖"", ""無縮圖"")"),"無縮圖")</f>
        <v>無縮圖</v>
      </c>
      <c r="AR1042" s="302"/>
    </row>
    <row r="1043">
      <c r="A1043" s="301" t="s">
        <v>12402</v>
      </c>
      <c r="B1043" s="302"/>
      <c r="C1043" s="304"/>
      <c r="D1043" s="303" t="s">
        <v>2108</v>
      </c>
      <c r="E1043" s="303" t="s">
        <v>2999</v>
      </c>
      <c r="F1043" s="305" t="s">
        <v>144</v>
      </c>
      <c r="G1043" s="304"/>
      <c r="H1043" s="305" t="s">
        <v>35</v>
      </c>
      <c r="I1043" s="305" t="s">
        <v>84</v>
      </c>
      <c r="J1043" s="301" t="s">
        <v>12404</v>
      </c>
      <c r="K1043" s="309"/>
      <c r="L1043" s="310" t="b">
        <v>0</v>
      </c>
      <c r="M1043" s="311" t="b">
        <v>0</v>
      </c>
      <c r="N1043" s="311" t="b">
        <v>0</v>
      </c>
      <c r="O1043" s="316" t="b">
        <v>0</v>
      </c>
      <c r="P1043" s="302"/>
      <c r="Q1043" s="309" t="str">
        <f t="array" ref="Q1043">IFERROR(INDEX('印量調查區'!G:G, MATCH(A1043, '印量調查區'!A:A, 0)), "")</f>
        <v/>
      </c>
      <c r="R1043" s="314" t="s">
        <v>12406</v>
      </c>
      <c r="S1043" s="302"/>
      <c r="T1043" s="302"/>
      <c r="U1043" s="302"/>
      <c r="V1043" s="324" t="s">
        <v>12408</v>
      </c>
      <c r="W1043" s="302"/>
      <c r="X1043" s="302"/>
      <c r="Y1043" s="302"/>
      <c r="Z1043" s="302"/>
      <c r="AA1043" s="302"/>
      <c r="AB1043" s="302"/>
      <c r="AC1043" s="302"/>
      <c r="AD1043" s="314" t="s">
        <v>12409</v>
      </c>
      <c r="AE1043" s="314" t="s">
        <v>12410</v>
      </c>
      <c r="AF1043" s="302"/>
      <c r="AG1043" s="302"/>
      <c r="AH1043" s="302"/>
      <c r="AI1043" s="302"/>
      <c r="AJ1043" s="314" t="s">
        <v>12411</v>
      </c>
      <c r="AK1043" s="302"/>
      <c r="AL1043" s="302"/>
      <c r="AM1043" s="314" t="s">
        <v>12412</v>
      </c>
      <c r="AN1043" s="302"/>
      <c r="AO1043" s="302"/>
      <c r="AP1043" s="302"/>
      <c r="AQ1043" s="302" t="str">
        <f>IFERROR(__xludf.DUMMYFUNCTION("IF(IFERROR(VLOOKUP(A1043, IMPORTRANGE(""https://docs.google.com/spreadsheets/d/1eazy315Oas8TkAoTsdzUl6gNf3VsnwZeSo-bRfkZzOs"", ""工作表1!A:B""), 2, FALSE), """") &lt;&gt; """", ""有縮圖"", ""無縮圖"")"),"有縮圖")</f>
        <v>有縮圖</v>
      </c>
      <c r="AR1043" s="302"/>
    </row>
    <row r="1044" hidden="1">
      <c r="A1044" s="301" t="s">
        <v>12413</v>
      </c>
      <c r="B1044" s="302"/>
      <c r="C1044" s="304"/>
      <c r="D1044" s="304"/>
      <c r="E1044" s="303" t="s">
        <v>12414</v>
      </c>
      <c r="F1044" s="305" t="s">
        <v>144</v>
      </c>
      <c r="G1044" s="304"/>
      <c r="H1044" s="302"/>
      <c r="I1044" s="302"/>
      <c r="J1044" s="302"/>
      <c r="K1044" s="309"/>
      <c r="L1044" s="310" t="b">
        <v>1</v>
      </c>
      <c r="M1044" s="316" t="b">
        <v>1</v>
      </c>
      <c r="N1044" s="316" t="b">
        <v>1</v>
      </c>
      <c r="O1044" s="316" t="b">
        <v>1</v>
      </c>
      <c r="P1044" s="302"/>
      <c r="Q1044" s="309" t="str">
        <f t="array" ref="Q1044">IFERROR(INDEX('印量調查區'!G:G, MATCH(A1044, '印量調查區'!A:A, 0)), "")</f>
        <v/>
      </c>
      <c r="R1044" s="313" t="s">
        <v>12415</v>
      </c>
      <c r="S1044" s="302"/>
      <c r="T1044" s="302"/>
      <c r="U1044" s="302"/>
      <c r="V1044" s="302"/>
      <c r="W1044" s="302"/>
      <c r="X1044" s="302"/>
      <c r="Y1044" s="302"/>
      <c r="Z1044" s="302"/>
      <c r="AA1044" s="302"/>
      <c r="AB1044" s="302"/>
      <c r="AC1044" s="302"/>
      <c r="AD1044" s="302"/>
      <c r="AE1044" s="302"/>
      <c r="AF1044" s="302"/>
      <c r="AG1044" s="302"/>
      <c r="AH1044" s="302"/>
      <c r="AI1044" s="302"/>
      <c r="AJ1044" s="302"/>
      <c r="AK1044" s="302"/>
      <c r="AL1044" s="302"/>
      <c r="AM1044" s="302"/>
      <c r="AN1044" s="302"/>
      <c r="AO1044" s="302"/>
      <c r="AP1044" s="302"/>
      <c r="AQ1044" s="302" t="str">
        <f>IFERROR(__xludf.DUMMYFUNCTION("IF(IFERROR(VLOOKUP(A1044, IMPORTRANGE(""https://docs.google.com/spreadsheets/d/1eazy315Oas8TkAoTsdzUl6gNf3VsnwZeSo-bRfkZzOs"", ""工作表1!A:B""), 2, FALSE), """") &lt;&gt; """", ""有縮圖"", ""無縮圖"")"),"無縮圖")</f>
        <v>無縮圖</v>
      </c>
      <c r="AR1044" s="302"/>
    </row>
    <row r="1045" hidden="1">
      <c r="A1045" s="301" t="s">
        <v>12416</v>
      </c>
      <c r="B1045" s="302"/>
      <c r="C1045" s="304"/>
      <c r="D1045" s="303" t="s">
        <v>3475</v>
      </c>
      <c r="E1045" s="303" t="s">
        <v>3469</v>
      </c>
      <c r="F1045" s="305" t="s">
        <v>144</v>
      </c>
      <c r="G1045" s="304"/>
      <c r="H1045" s="302"/>
      <c r="I1045" s="302"/>
      <c r="J1045" s="302"/>
      <c r="K1045" s="309"/>
      <c r="L1045" s="310" t="b">
        <v>1</v>
      </c>
      <c r="M1045" s="316" t="b">
        <v>0</v>
      </c>
      <c r="N1045" s="316" t="b">
        <v>0</v>
      </c>
      <c r="O1045" s="316" t="b">
        <v>0</v>
      </c>
      <c r="P1045" s="302"/>
      <c r="Q1045" s="309" t="str">
        <f t="array" ref="Q1045">IFERROR(INDEX('印量調查區'!G:G, MATCH(A1045, '印量調查區'!A:A, 0)), "")</f>
        <v/>
      </c>
      <c r="R1045" s="302"/>
      <c r="S1045" s="302"/>
      <c r="T1045" s="302"/>
      <c r="U1045" s="302"/>
      <c r="V1045" s="302"/>
      <c r="W1045" s="302"/>
      <c r="X1045" s="313" t="s">
        <v>12417</v>
      </c>
      <c r="Y1045" s="302"/>
      <c r="Z1045" s="302"/>
      <c r="AA1045" s="302"/>
      <c r="AB1045" s="302"/>
      <c r="AC1045" s="302"/>
      <c r="AD1045" s="302"/>
      <c r="AE1045" s="302"/>
      <c r="AF1045" s="302"/>
      <c r="AG1045" s="302"/>
      <c r="AH1045" s="302"/>
      <c r="AI1045" s="302"/>
      <c r="AJ1045" s="313" t="s">
        <v>12418</v>
      </c>
      <c r="AK1045" s="302"/>
      <c r="AL1045" s="302"/>
      <c r="AM1045" s="302"/>
      <c r="AN1045" s="302"/>
      <c r="AO1045" s="302"/>
      <c r="AP1045" s="302"/>
      <c r="AQ1045" s="302" t="str">
        <f>IFERROR(__xludf.DUMMYFUNCTION("IF(IFERROR(VLOOKUP(A1045, IMPORTRANGE(""https://docs.google.com/spreadsheets/d/1eazy315Oas8TkAoTsdzUl6gNf3VsnwZeSo-bRfkZzOs"", ""工作表1!A:B""), 2, FALSE), """") &lt;&gt; """", ""有縮圖"", ""無縮圖"")"),"有縮圖")</f>
        <v>有縮圖</v>
      </c>
      <c r="AR1045" s="302"/>
    </row>
    <row r="1046" hidden="1">
      <c r="A1046" s="301" t="s">
        <v>680</v>
      </c>
      <c r="B1046" s="302"/>
      <c r="C1046" s="303" t="s">
        <v>2485</v>
      </c>
      <c r="D1046" s="304"/>
      <c r="E1046" s="303" t="s">
        <v>1945</v>
      </c>
      <c r="F1046" s="305" t="s">
        <v>144</v>
      </c>
      <c r="G1046" s="304"/>
      <c r="H1046" s="302"/>
      <c r="I1046" s="302"/>
      <c r="J1046" s="302"/>
      <c r="K1046" s="309"/>
      <c r="L1046" s="322" t="b">
        <v>1</v>
      </c>
      <c r="M1046" s="316" t="b">
        <v>1</v>
      </c>
      <c r="N1046" s="316" t="b">
        <v>0</v>
      </c>
      <c r="O1046" s="316" t="b">
        <v>1</v>
      </c>
      <c r="P1046" s="302"/>
      <c r="Q1046" s="309" t="str">
        <f t="array" ref="Q1046">IFERROR(INDEX('印量調查區'!G:G, MATCH(A1046, '印量調查區'!A:A, 0)), "")</f>
        <v/>
      </c>
      <c r="R1046" s="302"/>
      <c r="S1046" s="302"/>
      <c r="T1046" s="302"/>
      <c r="U1046" s="302"/>
      <c r="V1046" s="302"/>
      <c r="W1046" s="302"/>
      <c r="X1046" s="302"/>
      <c r="Y1046" s="302"/>
      <c r="Z1046" s="302"/>
      <c r="AA1046" s="302"/>
      <c r="AB1046" s="302"/>
      <c r="AC1046" s="302"/>
      <c r="AD1046" s="302"/>
      <c r="AE1046" s="302"/>
      <c r="AF1046" s="302"/>
      <c r="AG1046" s="302"/>
      <c r="AH1046" s="302"/>
      <c r="AI1046" s="302"/>
      <c r="AJ1046" s="302"/>
      <c r="AK1046" s="302"/>
      <c r="AL1046" s="302"/>
      <c r="AM1046" s="302"/>
      <c r="AN1046" s="302"/>
      <c r="AO1046" s="302"/>
      <c r="AP1046" s="302"/>
      <c r="AQ1046" s="302" t="str">
        <f>IFERROR(__xludf.DUMMYFUNCTION("IF(IFERROR(VLOOKUP(A1046, IMPORTRANGE(""https://docs.google.com/spreadsheets/d/1eazy315Oas8TkAoTsdzUl6gNf3VsnwZeSo-bRfkZzOs"", ""工作表1!A:B""), 2, FALSE), """") &lt;&gt; """", ""有縮圖"", ""無縮圖"")"),"無縮圖")</f>
        <v>無縮圖</v>
      </c>
      <c r="AR1046" s="302"/>
    </row>
    <row r="1047" hidden="1">
      <c r="A1047" s="301" t="s">
        <v>681</v>
      </c>
      <c r="B1047" s="302"/>
      <c r="C1047" s="303" t="s">
        <v>2339</v>
      </c>
      <c r="D1047" s="303" t="s">
        <v>2339</v>
      </c>
      <c r="E1047" s="304"/>
      <c r="F1047" s="305" t="s">
        <v>144</v>
      </c>
      <c r="G1047" s="304"/>
      <c r="H1047" s="305" t="s">
        <v>5012</v>
      </c>
      <c r="I1047" s="305" t="s">
        <v>84</v>
      </c>
      <c r="J1047" s="301" t="s">
        <v>12420</v>
      </c>
      <c r="K1047" s="309"/>
      <c r="L1047" s="310" t="b">
        <v>1</v>
      </c>
      <c r="M1047" s="311" t="b">
        <v>1</v>
      </c>
      <c r="N1047" s="311" t="b">
        <v>0</v>
      </c>
      <c r="O1047" s="311" t="b">
        <v>1</v>
      </c>
      <c r="P1047" s="302"/>
      <c r="Q1047" s="309" t="str">
        <f t="array" ref="Q1047">IFERROR(INDEX('印量調查區'!G:G, MATCH(A1047, '印量調查區'!A:A, 0)), "")</f>
        <v/>
      </c>
      <c r="R1047" s="302"/>
      <c r="S1047" s="302"/>
      <c r="T1047" s="302"/>
      <c r="U1047" s="302"/>
      <c r="V1047" s="313" t="s">
        <v>12421</v>
      </c>
      <c r="W1047" s="302"/>
      <c r="X1047" s="313" t="s">
        <v>12422</v>
      </c>
      <c r="Y1047" s="302"/>
      <c r="Z1047" s="302"/>
      <c r="AA1047" s="302"/>
      <c r="AB1047" s="302"/>
      <c r="AC1047" s="302"/>
      <c r="AD1047" s="302"/>
      <c r="AE1047" s="302"/>
      <c r="AF1047" s="302"/>
      <c r="AG1047" s="302"/>
      <c r="AH1047" s="302"/>
      <c r="AI1047" s="302"/>
      <c r="AJ1047" s="302"/>
      <c r="AK1047" s="302"/>
      <c r="AL1047" s="302"/>
      <c r="AM1047" s="314" t="s">
        <v>12424</v>
      </c>
      <c r="AN1047" s="314" t="s">
        <v>12425</v>
      </c>
      <c r="AO1047" s="302"/>
      <c r="AP1047" s="302"/>
      <c r="AQ1047" s="302" t="str">
        <f>IFERROR(__xludf.DUMMYFUNCTION("IF(IFERROR(VLOOKUP(A1047, IMPORTRANGE(""https://docs.google.com/spreadsheets/d/1eazy315Oas8TkAoTsdzUl6gNf3VsnwZeSo-bRfkZzOs"", ""工作表1!A:B""), 2, FALSE), """") &lt;&gt; """", ""有縮圖"", ""無縮圖"")"),"無縮圖")</f>
        <v>無縮圖</v>
      </c>
      <c r="AR1047" s="302"/>
    </row>
    <row r="1048" hidden="1">
      <c r="A1048" s="301" t="s">
        <v>693</v>
      </c>
      <c r="B1048" s="302"/>
      <c r="C1048" s="304"/>
      <c r="D1048" s="304"/>
      <c r="E1048" s="303" t="s">
        <v>1852</v>
      </c>
      <c r="F1048" s="305" t="s">
        <v>144</v>
      </c>
      <c r="G1048" s="304"/>
      <c r="H1048" s="302"/>
      <c r="I1048" s="302"/>
      <c r="J1048" s="302"/>
      <c r="K1048" s="309"/>
      <c r="L1048" s="310" t="b">
        <v>1</v>
      </c>
      <c r="M1048" s="316" t="b">
        <v>0</v>
      </c>
      <c r="N1048" s="316" t="b">
        <v>0</v>
      </c>
      <c r="O1048" s="316" t="b">
        <v>0</v>
      </c>
      <c r="P1048" s="302"/>
      <c r="Q1048" s="309" t="str">
        <f t="array" ref="Q1048">IFERROR(INDEX('印量調查區'!G:G, MATCH(A1048, '印量調查區'!A:A, 0)), "")</f>
        <v/>
      </c>
      <c r="R1048" s="302"/>
      <c r="S1048" s="302"/>
      <c r="T1048" s="314" t="s">
        <v>12427</v>
      </c>
      <c r="U1048" s="302"/>
      <c r="V1048" s="314" t="s">
        <v>12428</v>
      </c>
      <c r="W1048" s="302"/>
      <c r="X1048" s="302"/>
      <c r="Y1048" s="302"/>
      <c r="Z1048" s="302"/>
      <c r="AA1048" s="302"/>
      <c r="AB1048" s="302"/>
      <c r="AC1048" s="302"/>
      <c r="AD1048" s="302"/>
      <c r="AE1048" s="302"/>
      <c r="AF1048" s="302"/>
      <c r="AG1048" s="302"/>
      <c r="AH1048" s="302"/>
      <c r="AI1048" s="302"/>
      <c r="AJ1048" s="302"/>
      <c r="AK1048" s="314" t="s">
        <v>12431</v>
      </c>
      <c r="AL1048" s="302"/>
      <c r="AM1048" s="302"/>
      <c r="AN1048" s="302"/>
      <c r="AO1048" s="302"/>
      <c r="AP1048" s="302"/>
      <c r="AQ1048" s="302" t="str">
        <f>IFERROR(__xludf.DUMMYFUNCTION("IF(IFERROR(VLOOKUP(A1048, IMPORTRANGE(""https://docs.google.com/spreadsheets/d/1eazy315Oas8TkAoTsdzUl6gNf3VsnwZeSo-bRfkZzOs"", ""工作表1!A:B""), 2, FALSE), """") &lt;&gt; """", ""有縮圖"", ""無縮圖"")"),"無縮圖")</f>
        <v>無縮圖</v>
      </c>
      <c r="AR1048" s="302"/>
    </row>
    <row r="1049">
      <c r="A1049" s="301" t="s">
        <v>12433</v>
      </c>
      <c r="B1049" s="301" t="s">
        <v>12434</v>
      </c>
      <c r="C1049" s="303" t="s">
        <v>2352</v>
      </c>
      <c r="D1049" s="303" t="s">
        <v>12435</v>
      </c>
      <c r="E1049" s="303" t="s">
        <v>2352</v>
      </c>
      <c r="F1049" s="305" t="s">
        <v>144</v>
      </c>
      <c r="G1049" s="304"/>
      <c r="H1049" s="305" t="s">
        <v>35</v>
      </c>
      <c r="I1049" s="305" t="s">
        <v>84</v>
      </c>
      <c r="J1049" s="301" t="s">
        <v>12436</v>
      </c>
      <c r="K1049" s="323" t="s">
        <v>12437</v>
      </c>
      <c r="L1049" s="310" t="b">
        <v>1</v>
      </c>
      <c r="M1049" s="311" t="b">
        <v>1</v>
      </c>
      <c r="N1049" s="316" t="b">
        <v>0</v>
      </c>
      <c r="O1049" s="311" t="b">
        <v>1</v>
      </c>
      <c r="P1049" s="302"/>
      <c r="Q1049" s="309" t="str">
        <f t="array" ref="Q1049">IFERROR(INDEX('印量調查區'!G:G, MATCH(A1049, '印量調查區'!A:A, 0)), "")</f>
        <v/>
      </c>
      <c r="R1049" s="313" t="s">
        <v>12438</v>
      </c>
      <c r="S1049" s="302"/>
      <c r="T1049" s="302"/>
      <c r="U1049" s="302"/>
      <c r="V1049" s="313" t="s">
        <v>12439</v>
      </c>
      <c r="W1049" s="302"/>
      <c r="X1049" s="302"/>
      <c r="Y1049" s="313" t="s">
        <v>12440</v>
      </c>
      <c r="Z1049" s="313" t="s">
        <v>12441</v>
      </c>
      <c r="AA1049" s="302"/>
      <c r="AB1049" s="302"/>
      <c r="AC1049" s="302"/>
      <c r="AD1049" s="302"/>
      <c r="AE1049" s="302"/>
      <c r="AF1049" s="302"/>
      <c r="AG1049" s="302"/>
      <c r="AH1049" s="302"/>
      <c r="AI1049" s="302"/>
      <c r="AJ1049" s="302"/>
      <c r="AK1049" s="302"/>
      <c r="AL1049" s="302"/>
      <c r="AM1049" s="302"/>
      <c r="AN1049" s="345" t="s">
        <v>12443</v>
      </c>
      <c r="AO1049" s="313" t="s">
        <v>12445</v>
      </c>
      <c r="AP1049" s="302"/>
      <c r="AQ1049" s="302" t="str">
        <f>IFERROR(__xludf.DUMMYFUNCTION("IF(IFERROR(VLOOKUP(A1049, IMPORTRANGE(""https://docs.google.com/spreadsheets/d/1eazy315Oas8TkAoTsdzUl6gNf3VsnwZeSo-bRfkZzOs"", ""工作表1!A:B""), 2, FALSE), """") &lt;&gt; """", ""有縮圖"", ""無縮圖"")"),"無縮圖")</f>
        <v>無縮圖</v>
      </c>
      <c r="AR1049" s="314" t="s">
        <v>12446</v>
      </c>
    </row>
    <row r="1050" hidden="1">
      <c r="A1050" s="301" t="s">
        <v>704</v>
      </c>
      <c r="B1050" s="302"/>
      <c r="C1050" s="303" t="s">
        <v>3717</v>
      </c>
      <c r="D1050" s="303" t="s">
        <v>3717</v>
      </c>
      <c r="E1050" s="304"/>
      <c r="F1050" s="305" t="s">
        <v>144</v>
      </c>
      <c r="G1050" s="304"/>
      <c r="H1050" s="305" t="s">
        <v>34</v>
      </c>
      <c r="I1050" s="305" t="s">
        <v>84</v>
      </c>
      <c r="J1050" s="301" t="s">
        <v>12447</v>
      </c>
      <c r="K1050" s="309"/>
      <c r="L1050" s="310" t="b">
        <v>1</v>
      </c>
      <c r="M1050" s="311" t="b">
        <v>1</v>
      </c>
      <c r="N1050" s="316" t="b">
        <v>1</v>
      </c>
      <c r="O1050" s="311" t="b">
        <v>0</v>
      </c>
      <c r="P1050" s="302"/>
      <c r="Q1050" s="309" t="str">
        <f t="array" ref="Q1050">IFERROR(INDEX('印量調查區'!G:G, MATCH(A1050, '印量調查區'!A:A, 0)), "")</f>
        <v/>
      </c>
      <c r="R1050" s="302"/>
      <c r="S1050" s="302"/>
      <c r="T1050" s="302"/>
      <c r="U1050" s="302"/>
      <c r="V1050" s="313" t="s">
        <v>12449</v>
      </c>
      <c r="W1050" s="302"/>
      <c r="X1050" s="302"/>
      <c r="Y1050" s="302"/>
      <c r="Z1050" s="302"/>
      <c r="AA1050" s="302"/>
      <c r="AB1050" s="302"/>
      <c r="AC1050" s="302"/>
      <c r="AD1050" s="302"/>
      <c r="AE1050" s="313" t="s">
        <v>12450</v>
      </c>
      <c r="AF1050" s="302"/>
      <c r="AG1050" s="302"/>
      <c r="AH1050" s="302"/>
      <c r="AI1050" s="302"/>
      <c r="AJ1050" s="302"/>
      <c r="AK1050" s="302"/>
      <c r="AL1050" s="302"/>
      <c r="AM1050" s="302"/>
      <c r="AN1050" s="314" t="s">
        <v>12451</v>
      </c>
      <c r="AO1050" s="302"/>
      <c r="AP1050" s="302"/>
      <c r="AQ1050" s="302" t="str">
        <f>IFERROR(__xludf.DUMMYFUNCTION("IF(IFERROR(VLOOKUP(A1050, IMPORTRANGE(""https://docs.google.com/spreadsheets/d/1eazy315Oas8TkAoTsdzUl6gNf3VsnwZeSo-bRfkZzOs"", ""工作表1!A:B""), 2, FALSE), """") &lt;&gt; """", ""有縮圖"", ""無縮圖"")"),"無縮圖")</f>
        <v>無縮圖</v>
      </c>
      <c r="AR1050" s="302"/>
    </row>
    <row r="1051" hidden="1">
      <c r="A1051" s="301" t="s">
        <v>12453</v>
      </c>
      <c r="B1051" s="302"/>
      <c r="C1051" s="303" t="s">
        <v>1945</v>
      </c>
      <c r="D1051" s="304"/>
      <c r="E1051" s="304"/>
      <c r="F1051" s="305" t="s">
        <v>144</v>
      </c>
      <c r="G1051" s="304"/>
      <c r="H1051" s="302"/>
      <c r="I1051" s="302"/>
      <c r="J1051" s="302"/>
      <c r="K1051" s="309"/>
      <c r="L1051" s="310" t="b">
        <v>1</v>
      </c>
      <c r="M1051" s="316" t="b">
        <v>1</v>
      </c>
      <c r="N1051" s="316" t="b">
        <v>0</v>
      </c>
      <c r="O1051" s="316" t="b">
        <v>1</v>
      </c>
      <c r="P1051" s="304"/>
      <c r="Q1051" s="309" t="str">
        <f t="array" ref="Q1051">IFERROR(INDEX('印量調查區'!G:G, MATCH(A1051, '印量調查區'!A:A, 0)), "")</f>
        <v/>
      </c>
      <c r="R1051" s="302"/>
      <c r="S1051" s="302"/>
      <c r="T1051" s="302"/>
      <c r="U1051" s="302"/>
      <c r="V1051" s="324" t="s">
        <v>12455</v>
      </c>
      <c r="W1051" s="302"/>
      <c r="X1051" s="302"/>
      <c r="Y1051" s="302"/>
      <c r="Z1051" s="302"/>
      <c r="AA1051" s="314" t="s">
        <v>12456</v>
      </c>
      <c r="AB1051" s="302"/>
      <c r="AC1051" s="302"/>
      <c r="AD1051" s="302"/>
      <c r="AE1051" s="302"/>
      <c r="AF1051" s="302"/>
      <c r="AG1051" s="302"/>
      <c r="AH1051" s="302"/>
      <c r="AI1051" s="302"/>
      <c r="AJ1051" s="314" t="s">
        <v>12458</v>
      </c>
      <c r="AK1051" s="304"/>
      <c r="AL1051" s="314" t="s">
        <v>12460</v>
      </c>
      <c r="AM1051" s="302"/>
      <c r="AN1051" s="302"/>
      <c r="AO1051" s="302"/>
      <c r="AP1051" s="302"/>
      <c r="AQ1051" s="302" t="str">
        <f>IFERROR(__xludf.DUMMYFUNCTION("IF(IFERROR(VLOOKUP(A1051, IMPORTRANGE(""https://docs.google.com/spreadsheets/d/1eazy315Oas8TkAoTsdzUl6gNf3VsnwZeSo-bRfkZzOs"", ""工作表1!A:B""), 2, FALSE), """") &lt;&gt; """", ""有縮圖"", ""無縮圖"")"),"無縮圖")</f>
        <v>無縮圖</v>
      </c>
      <c r="AR1051" s="302"/>
    </row>
    <row r="1052" hidden="1">
      <c r="A1052" s="301" t="s">
        <v>12462</v>
      </c>
      <c r="B1052" s="302"/>
      <c r="C1052" s="303" t="s">
        <v>3576</v>
      </c>
      <c r="D1052" s="303" t="s">
        <v>3576</v>
      </c>
      <c r="E1052" s="304"/>
      <c r="F1052" s="305" t="s">
        <v>144</v>
      </c>
      <c r="G1052" s="304"/>
      <c r="H1052" s="305" t="s">
        <v>34</v>
      </c>
      <c r="I1052" s="305" t="s">
        <v>84</v>
      </c>
      <c r="J1052" s="301" t="s">
        <v>12463</v>
      </c>
      <c r="K1052" s="309"/>
      <c r="L1052" s="310" t="b">
        <v>1</v>
      </c>
      <c r="M1052" s="311" t="b">
        <v>1</v>
      </c>
      <c r="N1052" s="316" t="b">
        <v>0</v>
      </c>
      <c r="O1052" s="311" t="b">
        <v>1</v>
      </c>
      <c r="P1052" s="313" t="s">
        <v>410</v>
      </c>
      <c r="Q1052" s="309" t="str">
        <f t="array" ref="Q1052">IFERROR(INDEX('印量調查區'!G:G, MATCH(A1052, '印量調查區'!A:A, 0)), "")</f>
        <v/>
      </c>
      <c r="R1052" s="302"/>
      <c r="S1052" s="302"/>
      <c r="T1052" s="302"/>
      <c r="U1052" s="302"/>
      <c r="V1052" s="314" t="s">
        <v>12464</v>
      </c>
      <c r="W1052" s="302"/>
      <c r="X1052" s="302"/>
      <c r="Y1052" s="302"/>
      <c r="Z1052" s="302"/>
      <c r="AA1052" s="302"/>
      <c r="AB1052" s="302"/>
      <c r="AC1052" s="302"/>
      <c r="AD1052" s="302"/>
      <c r="AE1052" s="302"/>
      <c r="AF1052" s="302"/>
      <c r="AG1052" s="302"/>
      <c r="AH1052" s="302"/>
      <c r="AI1052" s="302"/>
      <c r="AJ1052" s="302"/>
      <c r="AK1052" s="302"/>
      <c r="AL1052" s="302"/>
      <c r="AM1052" s="302"/>
      <c r="AN1052" s="314" t="s">
        <v>12466</v>
      </c>
      <c r="AO1052" s="302"/>
      <c r="AP1052" s="302"/>
      <c r="AQ1052" s="302" t="str">
        <f>IFERROR(__xludf.DUMMYFUNCTION("IF(IFERROR(VLOOKUP(A1052, IMPORTRANGE(""https://docs.google.com/spreadsheets/d/1eazy315Oas8TkAoTsdzUl6gNf3VsnwZeSo-bRfkZzOs"", ""工作表1!A:B""), 2, FALSE), """") &lt;&gt; """", ""有縮圖"", ""無縮圖"")"),"無縮圖")</f>
        <v>無縮圖</v>
      </c>
      <c r="AR1052" s="302"/>
    </row>
    <row r="1053">
      <c r="A1053" s="301" t="s">
        <v>717</v>
      </c>
      <c r="B1053" s="302"/>
      <c r="C1053" s="303" t="s">
        <v>3471</v>
      </c>
      <c r="D1053" s="304"/>
      <c r="E1053" s="303" t="s">
        <v>1838</v>
      </c>
      <c r="F1053" s="305" t="s">
        <v>144</v>
      </c>
      <c r="G1053" s="304"/>
      <c r="H1053" s="305" t="s">
        <v>35</v>
      </c>
      <c r="I1053" s="305" t="s">
        <v>84</v>
      </c>
      <c r="J1053" s="301" t="s">
        <v>12467</v>
      </c>
      <c r="K1053" s="309"/>
      <c r="L1053" s="310" t="b">
        <v>1</v>
      </c>
      <c r="M1053" s="311" t="b">
        <v>1</v>
      </c>
      <c r="N1053" s="311" t="b">
        <v>1</v>
      </c>
      <c r="O1053" s="316" t="b">
        <v>1</v>
      </c>
      <c r="P1053" s="302"/>
      <c r="Q1053" s="309" t="str">
        <f t="array" ref="Q1053">IFERROR(INDEX('印量調查區'!G:G, MATCH(A1053, '印量調查區'!A:A, 0)), "")</f>
        <v/>
      </c>
      <c r="R1053" s="313" t="s">
        <v>12468</v>
      </c>
      <c r="S1053" s="313" t="s">
        <v>12469</v>
      </c>
      <c r="T1053" s="302"/>
      <c r="U1053" s="302"/>
      <c r="V1053" s="313" t="s">
        <v>12470</v>
      </c>
      <c r="W1053" s="302"/>
      <c r="X1053" s="302"/>
      <c r="Y1053" s="314" t="s">
        <v>12471</v>
      </c>
      <c r="Z1053" s="302"/>
      <c r="AA1053" s="302"/>
      <c r="AB1053" s="302"/>
      <c r="AC1053" s="302"/>
      <c r="AD1053" s="302"/>
      <c r="AE1053" s="302"/>
      <c r="AF1053" s="302"/>
      <c r="AG1053" s="302"/>
      <c r="AH1053" s="314" t="s">
        <v>12472</v>
      </c>
      <c r="AI1053" s="302"/>
      <c r="AJ1053" s="314" t="s">
        <v>12473</v>
      </c>
      <c r="AK1053" s="302"/>
      <c r="AL1053" s="302"/>
      <c r="AM1053" s="314" t="s">
        <v>12474</v>
      </c>
      <c r="AN1053" s="302"/>
      <c r="AO1053" s="302"/>
      <c r="AP1053" s="302"/>
      <c r="AQ1053" s="302" t="str">
        <f>IFERROR(__xludf.DUMMYFUNCTION("IF(IFERROR(VLOOKUP(A1053, IMPORTRANGE(""https://docs.google.com/spreadsheets/d/1eazy315Oas8TkAoTsdzUl6gNf3VsnwZeSo-bRfkZzOs"", ""工作表1!A:B""), 2, FALSE), """") &lt;&gt; """", ""有縮圖"", ""無縮圖"")"),"無縮圖")</f>
        <v>無縮圖</v>
      </c>
      <c r="AR1053" s="302"/>
    </row>
    <row r="1054" hidden="1">
      <c r="A1054" s="301" t="s">
        <v>12475</v>
      </c>
      <c r="B1054" s="302"/>
      <c r="C1054" s="304"/>
      <c r="D1054" s="303" t="s">
        <v>2459</v>
      </c>
      <c r="E1054" s="303" t="s">
        <v>12476</v>
      </c>
      <c r="F1054" s="305" t="s">
        <v>144</v>
      </c>
      <c r="G1054" s="304"/>
      <c r="H1054" s="305" t="s">
        <v>34</v>
      </c>
      <c r="I1054" s="305" t="s">
        <v>84</v>
      </c>
      <c r="J1054" s="301" t="s">
        <v>12477</v>
      </c>
      <c r="K1054" s="309"/>
      <c r="L1054" s="310" t="b">
        <v>1</v>
      </c>
      <c r="M1054" s="311" t="b">
        <v>0</v>
      </c>
      <c r="N1054" s="316" t="b">
        <v>0</v>
      </c>
      <c r="O1054" s="311" t="b">
        <v>0</v>
      </c>
      <c r="P1054" s="302"/>
      <c r="Q1054" s="309" t="str">
        <f t="array" ref="Q1054">IFERROR(INDEX('印量調查區'!G:G, MATCH(A1054, '印量調查區'!A:A, 0)), "")</f>
        <v/>
      </c>
      <c r="R1054" s="302"/>
      <c r="S1054" s="302"/>
      <c r="T1054" s="302"/>
      <c r="U1054" s="302"/>
      <c r="V1054" s="314" t="s">
        <v>12478</v>
      </c>
      <c r="W1054" s="302"/>
      <c r="X1054" s="302"/>
      <c r="Y1054" s="302"/>
      <c r="Z1054" s="302"/>
      <c r="AA1054" s="302"/>
      <c r="AB1054" s="302"/>
      <c r="AC1054" s="302"/>
      <c r="AD1054" s="302"/>
      <c r="AE1054" s="302"/>
      <c r="AF1054" s="302"/>
      <c r="AG1054" s="302"/>
      <c r="AH1054" s="302"/>
      <c r="AI1054" s="302"/>
      <c r="AJ1054" s="302"/>
      <c r="AK1054" s="302"/>
      <c r="AL1054" s="302"/>
      <c r="AM1054" s="302"/>
      <c r="AN1054" s="314" t="s">
        <v>12479</v>
      </c>
      <c r="AO1054" s="314" t="s">
        <v>12480</v>
      </c>
      <c r="AP1054" s="302"/>
      <c r="AQ1054" s="302" t="str">
        <f>IFERROR(__xludf.DUMMYFUNCTION("IF(IFERROR(VLOOKUP(A1054, IMPORTRANGE(""https://docs.google.com/spreadsheets/d/1eazy315Oas8TkAoTsdzUl6gNf3VsnwZeSo-bRfkZzOs"", ""工作表1!A:B""), 2, FALSE), """") &lt;&gt; """", ""有縮圖"", ""無縮圖"")"),"無縮圖")</f>
        <v>無縮圖</v>
      </c>
      <c r="AR1054" s="302"/>
    </row>
    <row r="1055">
      <c r="A1055" s="301" t="s">
        <v>723</v>
      </c>
      <c r="B1055" s="301" t="s">
        <v>12481</v>
      </c>
      <c r="C1055" s="304"/>
      <c r="D1055" s="304" t="s">
        <v>4854</v>
      </c>
      <c r="E1055" s="304" t="s">
        <v>4854</v>
      </c>
      <c r="F1055" s="305" t="s">
        <v>144</v>
      </c>
      <c r="G1055" s="304"/>
      <c r="H1055" s="305" t="s">
        <v>35</v>
      </c>
      <c r="I1055" s="305" t="s">
        <v>84</v>
      </c>
      <c r="J1055" s="301" t="s">
        <v>12482</v>
      </c>
      <c r="K1055" s="309"/>
      <c r="L1055" s="310" t="b">
        <v>1</v>
      </c>
      <c r="M1055" s="311" t="b">
        <v>0</v>
      </c>
      <c r="N1055" s="316" t="b">
        <v>0</v>
      </c>
      <c r="O1055" s="311" t="b">
        <v>0</v>
      </c>
      <c r="P1055" s="302"/>
      <c r="Q1055" s="309" t="str">
        <f t="array" ref="Q1055">IFERROR(INDEX('印量調查區'!G:G, MATCH(A1055, '印量調查區'!A:A, 0)), "")</f>
        <v/>
      </c>
      <c r="R1055" s="319" t="s">
        <v>12483</v>
      </c>
      <c r="S1055" s="304"/>
      <c r="T1055" s="304"/>
      <c r="U1055" s="304"/>
      <c r="V1055" s="319" t="s">
        <v>12484</v>
      </c>
      <c r="W1055" s="304"/>
      <c r="X1055" s="304"/>
      <c r="Y1055" s="304"/>
      <c r="Z1055" s="304"/>
      <c r="AA1055" s="304"/>
      <c r="AB1055" s="304"/>
      <c r="AC1055" s="304"/>
      <c r="AD1055" s="319" t="s">
        <v>12485</v>
      </c>
      <c r="AE1055" s="304"/>
      <c r="AF1055" s="304"/>
      <c r="AG1055" s="319" t="s">
        <v>12487</v>
      </c>
      <c r="AH1055" s="304"/>
      <c r="AI1055" s="304"/>
      <c r="AJ1055" s="304"/>
      <c r="AK1055" s="304"/>
      <c r="AL1055" s="304"/>
      <c r="AM1055" s="302"/>
      <c r="AN1055" s="314" t="s">
        <v>12488</v>
      </c>
      <c r="AO1055" s="314" t="s">
        <v>12489</v>
      </c>
      <c r="AP1055" s="302"/>
      <c r="AQ1055" s="302" t="str">
        <f>IFERROR(__xludf.DUMMYFUNCTION("IF(IFERROR(VLOOKUP(A1055, IMPORTRANGE(""https://docs.google.com/spreadsheets/d/1eazy315Oas8TkAoTsdzUl6gNf3VsnwZeSo-bRfkZzOs"", ""工作表1!A:B""), 2, FALSE), """") &lt;&gt; """", ""有縮圖"", ""無縮圖"")"),"無縮圖")</f>
        <v>無縮圖</v>
      </c>
      <c r="AR1055" s="302"/>
    </row>
    <row r="1056" hidden="1">
      <c r="A1056" s="301" t="s">
        <v>724</v>
      </c>
      <c r="B1056" s="301" t="s">
        <v>12490</v>
      </c>
      <c r="C1056" s="303" t="s">
        <v>4431</v>
      </c>
      <c r="D1056" s="303" t="s">
        <v>4431</v>
      </c>
      <c r="E1056" s="304"/>
      <c r="F1056" s="305" t="s">
        <v>144</v>
      </c>
      <c r="G1056" s="304"/>
      <c r="H1056" s="305" t="s">
        <v>34</v>
      </c>
      <c r="I1056" s="305" t="s">
        <v>84</v>
      </c>
      <c r="J1056" s="304" t="s">
        <v>12491</v>
      </c>
      <c r="K1056" s="309"/>
      <c r="L1056" s="310" t="b">
        <v>1</v>
      </c>
      <c r="M1056" s="311" t="b">
        <v>0</v>
      </c>
      <c r="N1056" s="311" t="b">
        <v>0</v>
      </c>
      <c r="O1056" s="311" t="b">
        <v>0</v>
      </c>
      <c r="P1056" s="302"/>
      <c r="Q1056" s="309" t="str">
        <f t="array" ref="Q1056">IFERROR(INDEX('印量調查區'!G:G, MATCH(A1056, '印量調查區'!A:A, 0)), "")</f>
        <v/>
      </c>
      <c r="R1056" s="313" t="s">
        <v>12492</v>
      </c>
      <c r="S1056" s="302"/>
      <c r="T1056" s="313" t="s">
        <v>12493</v>
      </c>
      <c r="U1056" s="302"/>
      <c r="V1056" s="313" t="s">
        <v>12494</v>
      </c>
      <c r="W1056" s="302"/>
      <c r="X1056" s="313" t="s">
        <v>12496</v>
      </c>
      <c r="Y1056" s="313" t="s">
        <v>12497</v>
      </c>
      <c r="Z1056" s="302"/>
      <c r="AA1056" s="302"/>
      <c r="AB1056" s="302"/>
      <c r="AC1056" s="302"/>
      <c r="AD1056" s="313" t="s">
        <v>12498</v>
      </c>
      <c r="AE1056" s="302"/>
      <c r="AF1056" s="302"/>
      <c r="AG1056" s="302"/>
      <c r="AH1056" s="302"/>
      <c r="AI1056" s="302"/>
      <c r="AJ1056" s="302"/>
      <c r="AK1056" s="313" t="s">
        <v>12499</v>
      </c>
      <c r="AL1056" s="302"/>
      <c r="AM1056" s="314" t="s">
        <v>12500</v>
      </c>
      <c r="AN1056" s="314" t="s">
        <v>12502</v>
      </c>
      <c r="AO1056" s="302"/>
      <c r="AP1056" s="302"/>
      <c r="AQ1056" s="302" t="str">
        <f>IFERROR(__xludf.DUMMYFUNCTION("IF(IFERROR(VLOOKUP(A1056, IMPORTRANGE(""https://docs.google.com/spreadsheets/d/1eazy315Oas8TkAoTsdzUl6gNf3VsnwZeSo-bRfkZzOs"", ""工作表1!A:B""), 2, FALSE), """") &lt;&gt; """", ""有縮圖"", ""無縮圖"")"),"有縮圖")</f>
        <v>有縮圖</v>
      </c>
      <c r="AR1056" s="302"/>
    </row>
    <row r="1057" hidden="1">
      <c r="A1057" s="301" t="s">
        <v>733</v>
      </c>
      <c r="B1057" s="302"/>
      <c r="C1057" s="303" t="s">
        <v>2746</v>
      </c>
      <c r="D1057" s="303" t="s">
        <v>3818</v>
      </c>
      <c r="E1057" s="304"/>
      <c r="F1057" s="305" t="s">
        <v>144</v>
      </c>
      <c r="G1057" s="304"/>
      <c r="H1057" s="302"/>
      <c r="I1057" s="302"/>
      <c r="J1057" s="302"/>
      <c r="K1057" s="309"/>
      <c r="L1057" s="310" t="b">
        <v>1</v>
      </c>
      <c r="M1057" s="316" t="b">
        <v>1</v>
      </c>
      <c r="N1057" s="316" t="b">
        <v>1</v>
      </c>
      <c r="O1057" s="316" t="b">
        <v>1</v>
      </c>
      <c r="P1057" s="302"/>
      <c r="Q1057" s="309" t="str">
        <f t="array" ref="Q1057">IFERROR(INDEX('印量調查區'!G:G, MATCH(A1057, '印量調查區'!A:A, 0)), "")</f>
        <v/>
      </c>
      <c r="R1057" s="313" t="s">
        <v>12505</v>
      </c>
      <c r="S1057" s="302"/>
      <c r="T1057" s="302"/>
      <c r="U1057" s="302"/>
      <c r="V1057" s="313" t="s">
        <v>12506</v>
      </c>
      <c r="W1057" s="302"/>
      <c r="X1057" s="302"/>
      <c r="Y1057" s="302"/>
      <c r="Z1057" s="302"/>
      <c r="AA1057" s="302"/>
      <c r="AB1057" s="302"/>
      <c r="AC1057" s="302"/>
      <c r="AD1057" s="313" t="s">
        <v>12507</v>
      </c>
      <c r="AE1057" s="302"/>
      <c r="AF1057" s="302"/>
      <c r="AG1057" s="302"/>
      <c r="AH1057" s="302"/>
      <c r="AI1057" s="302"/>
      <c r="AJ1057" s="302"/>
      <c r="AK1057" s="313" t="s">
        <v>12508</v>
      </c>
      <c r="AL1057" s="302"/>
      <c r="AM1057" s="302"/>
      <c r="AN1057" s="302"/>
      <c r="AO1057" s="302"/>
      <c r="AP1057" s="302"/>
      <c r="AQ1057" s="302" t="str">
        <f>IFERROR(__xludf.DUMMYFUNCTION("IF(IFERROR(VLOOKUP(A1057, IMPORTRANGE(""https://docs.google.com/spreadsheets/d/1eazy315Oas8TkAoTsdzUl6gNf3VsnwZeSo-bRfkZzOs"", ""工作表1!A:B""), 2, FALSE), """") &lt;&gt; """", ""有縮圖"", ""無縮圖"")"),"無縮圖")</f>
        <v>無縮圖</v>
      </c>
      <c r="AR1057" s="302"/>
    </row>
    <row r="1058" hidden="1">
      <c r="A1058" s="301" t="s">
        <v>749</v>
      </c>
      <c r="B1058" s="302"/>
      <c r="C1058" s="303" t="s">
        <v>2839</v>
      </c>
      <c r="D1058" s="303" t="s">
        <v>2839</v>
      </c>
      <c r="E1058" s="303" t="s">
        <v>2839</v>
      </c>
      <c r="F1058" s="305" t="s">
        <v>144</v>
      </c>
      <c r="G1058" s="304"/>
      <c r="H1058" s="302"/>
      <c r="I1058" s="302"/>
      <c r="J1058" s="302"/>
      <c r="K1058" s="309"/>
      <c r="L1058" s="310" t="b">
        <v>1</v>
      </c>
      <c r="M1058" s="316" t="b">
        <v>1</v>
      </c>
      <c r="N1058" s="316" t="b">
        <v>0</v>
      </c>
      <c r="O1058" s="316" t="b">
        <v>1</v>
      </c>
      <c r="P1058" s="302"/>
      <c r="Q1058" s="309" t="str">
        <f t="array" ref="Q1058">IFERROR(INDEX('印量調查區'!G:G, MATCH(A1058, '印量調查區'!A:A, 0)), "")</f>
        <v/>
      </c>
      <c r="R1058" s="302"/>
      <c r="S1058" s="302"/>
      <c r="T1058" s="302"/>
      <c r="U1058" s="302"/>
      <c r="V1058" s="313" t="s">
        <v>12509</v>
      </c>
      <c r="W1058" s="302"/>
      <c r="X1058" s="302"/>
      <c r="Y1058" s="313" t="s">
        <v>12510</v>
      </c>
      <c r="Z1058" s="302"/>
      <c r="AA1058" s="302"/>
      <c r="AB1058" s="302"/>
      <c r="AC1058" s="302"/>
      <c r="AD1058" s="313" t="s">
        <v>12511</v>
      </c>
      <c r="AE1058" s="302"/>
      <c r="AF1058" s="302"/>
      <c r="AG1058" s="302"/>
      <c r="AH1058" s="302"/>
      <c r="AI1058" s="302"/>
      <c r="AJ1058" s="302"/>
      <c r="AK1058" s="302"/>
      <c r="AL1058" s="302"/>
      <c r="AM1058" s="302"/>
      <c r="AN1058" s="302"/>
      <c r="AO1058" s="302"/>
      <c r="AP1058" s="302"/>
      <c r="AQ1058" s="302" t="str">
        <f>IFERROR(__xludf.DUMMYFUNCTION("IF(IFERROR(VLOOKUP(A1058, IMPORTRANGE(""https://docs.google.com/spreadsheets/d/1eazy315Oas8TkAoTsdzUl6gNf3VsnwZeSo-bRfkZzOs"", ""工作表1!A:B""), 2, FALSE), """") &lt;&gt; """", ""有縮圖"", ""無縮圖"")"),"無縮圖")</f>
        <v>無縮圖</v>
      </c>
      <c r="AR1058" s="302"/>
    </row>
    <row r="1059" hidden="1">
      <c r="A1059" s="301" t="s">
        <v>12512</v>
      </c>
      <c r="B1059" s="302"/>
      <c r="C1059" s="304"/>
      <c r="D1059" s="304"/>
      <c r="E1059" s="303" t="s">
        <v>12513</v>
      </c>
      <c r="F1059" s="305" t="s">
        <v>144</v>
      </c>
      <c r="G1059" s="304"/>
      <c r="H1059" s="302"/>
      <c r="I1059" s="302"/>
      <c r="J1059" s="302"/>
      <c r="K1059" s="309"/>
      <c r="L1059" s="310" t="b">
        <v>1</v>
      </c>
      <c r="M1059" s="316" t="b">
        <v>0</v>
      </c>
      <c r="N1059" s="316" t="b">
        <v>0</v>
      </c>
      <c r="O1059" s="316" t="b">
        <v>0</v>
      </c>
      <c r="P1059" s="302"/>
      <c r="Q1059" s="309" t="str">
        <f t="array" ref="Q1059">IFERROR(INDEX('印量調查區'!G:G, MATCH(A1059, '印量調查區'!A:A, 0)), "")</f>
        <v/>
      </c>
      <c r="R1059" s="313" t="s">
        <v>12514</v>
      </c>
      <c r="S1059" s="302"/>
      <c r="T1059" s="302"/>
      <c r="U1059" s="302"/>
      <c r="V1059" s="302"/>
      <c r="W1059" s="302"/>
      <c r="X1059" s="302"/>
      <c r="Y1059" s="302"/>
      <c r="Z1059" s="302"/>
      <c r="AA1059" s="302"/>
      <c r="AB1059" s="302"/>
      <c r="AC1059" s="302"/>
      <c r="AD1059" s="302"/>
      <c r="AE1059" s="302"/>
      <c r="AF1059" s="302"/>
      <c r="AG1059" s="302"/>
      <c r="AH1059" s="302"/>
      <c r="AI1059" s="302"/>
      <c r="AJ1059" s="302"/>
      <c r="AK1059" s="302"/>
      <c r="AL1059" s="302"/>
      <c r="AM1059" s="302"/>
      <c r="AN1059" s="302"/>
      <c r="AO1059" s="302"/>
      <c r="AP1059" s="302"/>
      <c r="AQ1059" s="302" t="str">
        <f>IFERROR(__xludf.DUMMYFUNCTION("IF(IFERROR(VLOOKUP(A1059, IMPORTRANGE(""https://docs.google.com/spreadsheets/d/1eazy315Oas8TkAoTsdzUl6gNf3VsnwZeSo-bRfkZzOs"", ""工作表1!A:B""), 2, FALSE), """") &lt;&gt; """", ""有縮圖"", ""無縮圖"")"),"無縮圖")</f>
        <v>無縮圖</v>
      </c>
      <c r="AR1059" s="302"/>
    </row>
    <row r="1060">
      <c r="A1060" s="301" t="s">
        <v>755</v>
      </c>
      <c r="B1060" s="302"/>
      <c r="C1060" s="303" t="s">
        <v>3034</v>
      </c>
      <c r="D1060" s="304"/>
      <c r="E1060" s="304"/>
      <c r="F1060" s="305" t="s">
        <v>144</v>
      </c>
      <c r="G1060" s="304"/>
      <c r="H1060" s="305" t="s">
        <v>35</v>
      </c>
      <c r="I1060" s="305" t="s">
        <v>84</v>
      </c>
      <c r="J1060" s="301" t="s">
        <v>12515</v>
      </c>
      <c r="K1060" s="309"/>
      <c r="L1060" s="310" t="b">
        <v>1</v>
      </c>
      <c r="M1060" s="311" t="b">
        <v>1</v>
      </c>
      <c r="N1060" s="311" t="b">
        <v>1</v>
      </c>
      <c r="O1060" s="311" t="b">
        <v>1</v>
      </c>
      <c r="P1060" s="302"/>
      <c r="Q1060" s="309" t="str">
        <f t="array" ref="Q1060">IFERROR(INDEX('印量調查區'!G:G, MATCH(A1060, '印量調查區'!A:A, 0)), "")</f>
        <v/>
      </c>
      <c r="R1060" s="302"/>
      <c r="S1060" s="302"/>
      <c r="T1060" s="302"/>
      <c r="U1060" s="302"/>
      <c r="V1060" s="313" t="s">
        <v>12517</v>
      </c>
      <c r="W1060" s="302"/>
      <c r="X1060" s="313" t="s">
        <v>12518</v>
      </c>
      <c r="Y1060" s="313" t="s">
        <v>12519</v>
      </c>
      <c r="Z1060" s="302"/>
      <c r="AA1060" s="302"/>
      <c r="AB1060" s="302"/>
      <c r="AC1060" s="302"/>
      <c r="AD1060" s="302"/>
      <c r="AE1060" s="302"/>
      <c r="AF1060" s="302"/>
      <c r="AG1060" s="302"/>
      <c r="AH1060" s="302"/>
      <c r="AI1060" s="302"/>
      <c r="AJ1060" s="302"/>
      <c r="AK1060" s="302"/>
      <c r="AL1060" s="302"/>
      <c r="AM1060" s="314" t="s">
        <v>12520</v>
      </c>
      <c r="AN1060" s="314" t="s">
        <v>12521</v>
      </c>
      <c r="AO1060" s="302"/>
      <c r="AP1060" s="302"/>
      <c r="AQ1060" s="302" t="str">
        <f>IFERROR(__xludf.DUMMYFUNCTION("IF(IFERROR(VLOOKUP(A1060, IMPORTRANGE(""https://docs.google.com/spreadsheets/d/1eazy315Oas8TkAoTsdzUl6gNf3VsnwZeSo-bRfkZzOs"", ""工作表1!A:B""), 2, FALSE), """") &lt;&gt; """", ""有縮圖"", ""無縮圖"")"),"有縮圖")</f>
        <v>有縮圖</v>
      </c>
      <c r="AR1060" s="302"/>
    </row>
    <row r="1061" hidden="1">
      <c r="A1061" s="301" t="s">
        <v>791</v>
      </c>
      <c r="B1061" s="301" t="s">
        <v>12522</v>
      </c>
      <c r="C1061" s="304"/>
      <c r="D1061" s="303" t="s">
        <v>12524</v>
      </c>
      <c r="E1061" s="303" t="s">
        <v>12524</v>
      </c>
      <c r="F1061" s="305" t="s">
        <v>144</v>
      </c>
      <c r="G1061" s="304"/>
      <c r="H1061" s="305" t="s">
        <v>7875</v>
      </c>
      <c r="I1061" s="305" t="s">
        <v>84</v>
      </c>
      <c r="J1061" s="301" t="s">
        <v>12525</v>
      </c>
      <c r="K1061" s="323" t="s">
        <v>12526</v>
      </c>
      <c r="L1061" s="310" t="b">
        <v>1</v>
      </c>
      <c r="M1061" s="311" t="b">
        <v>0</v>
      </c>
      <c r="N1061" s="316" t="b">
        <v>0</v>
      </c>
      <c r="O1061" s="311" t="b">
        <v>0</v>
      </c>
      <c r="P1061" s="302"/>
      <c r="Q1061" s="309" t="str">
        <f t="array" ref="Q1061">IFERROR(INDEX('印量調查區'!G:G, MATCH(A1061, '印量調查區'!A:A, 0)), "")</f>
        <v/>
      </c>
      <c r="R1061" s="313" t="s">
        <v>12527</v>
      </c>
      <c r="S1061" s="302"/>
      <c r="T1061" s="302"/>
      <c r="U1061" s="302"/>
      <c r="V1061" s="313" t="s">
        <v>12528</v>
      </c>
      <c r="W1061" s="302"/>
      <c r="X1061" s="313" t="s">
        <v>12529</v>
      </c>
      <c r="Y1061" s="313" t="s">
        <v>12530</v>
      </c>
      <c r="Z1061" s="302"/>
      <c r="AA1061" s="302"/>
      <c r="AB1061" s="302"/>
      <c r="AC1061" s="302"/>
      <c r="AD1061" s="302"/>
      <c r="AE1061" s="302"/>
      <c r="AF1061" s="302"/>
      <c r="AG1061" s="302"/>
      <c r="AH1061" s="302"/>
      <c r="AI1061" s="302"/>
      <c r="AJ1061" s="302"/>
      <c r="AK1061" s="302"/>
      <c r="AL1061" s="302"/>
      <c r="AM1061" s="302"/>
      <c r="AN1061" s="314" t="s">
        <v>12532</v>
      </c>
      <c r="AO1061" s="302"/>
      <c r="AP1061" s="302"/>
      <c r="AQ1061" s="302" t="str">
        <f>IFERROR(__xludf.DUMMYFUNCTION("IF(IFERROR(VLOOKUP(A1061, IMPORTRANGE(""https://docs.google.com/spreadsheets/d/1eazy315Oas8TkAoTsdzUl6gNf3VsnwZeSo-bRfkZzOs"", ""工作表1!A:B""), 2, FALSE), """") &lt;&gt; """", ""有縮圖"", ""無縮圖"")"),"無縮圖")</f>
        <v>無縮圖</v>
      </c>
      <c r="AR1061" s="302"/>
    </row>
    <row r="1062" hidden="1">
      <c r="A1062" s="301" t="s">
        <v>803</v>
      </c>
      <c r="B1062" s="302"/>
      <c r="C1062" s="304"/>
      <c r="D1062" s="303" t="s">
        <v>1832</v>
      </c>
      <c r="E1062" s="304"/>
      <c r="F1062" s="305" t="s">
        <v>144</v>
      </c>
      <c r="G1062" s="304"/>
      <c r="H1062" s="302"/>
      <c r="I1062" s="302"/>
      <c r="J1062" s="302"/>
      <c r="K1062" s="309"/>
      <c r="L1062" s="310" t="b">
        <v>1</v>
      </c>
      <c r="M1062" s="316" t="b">
        <v>1</v>
      </c>
      <c r="N1062" s="316" t="b">
        <v>1</v>
      </c>
      <c r="O1062" s="316" t="b">
        <v>1</v>
      </c>
      <c r="P1062" s="302"/>
      <c r="Q1062" s="309" t="str">
        <f t="array" ref="Q1062">IFERROR(INDEX('印量調查區'!G:G, MATCH(A1062, '印量調查區'!A:A, 0)), "")</f>
        <v/>
      </c>
      <c r="R1062" s="313" t="s">
        <v>12534</v>
      </c>
      <c r="S1062" s="302"/>
      <c r="T1062" s="302"/>
      <c r="U1062" s="302"/>
      <c r="V1062" s="313" t="s">
        <v>9379</v>
      </c>
      <c r="W1062" s="302"/>
      <c r="X1062" s="313" t="s">
        <v>9380</v>
      </c>
      <c r="Y1062" s="313" t="s">
        <v>9381</v>
      </c>
      <c r="Z1062" s="302"/>
      <c r="AA1062" s="302"/>
      <c r="AB1062" s="302"/>
      <c r="AC1062" s="302"/>
      <c r="AD1062" s="302"/>
      <c r="AE1062" s="302"/>
      <c r="AF1062" s="302"/>
      <c r="AG1062" s="302"/>
      <c r="AH1062" s="302"/>
      <c r="AI1062" s="302"/>
      <c r="AJ1062" s="302"/>
      <c r="AK1062" s="302"/>
      <c r="AL1062" s="302"/>
      <c r="AM1062" s="302"/>
      <c r="AN1062" s="302"/>
      <c r="AO1062" s="302"/>
      <c r="AP1062" s="302"/>
      <c r="AQ1062" s="302" t="str">
        <f>IFERROR(__xludf.DUMMYFUNCTION("IF(IFERROR(VLOOKUP(A1062, IMPORTRANGE(""https://docs.google.com/spreadsheets/d/1eazy315Oas8TkAoTsdzUl6gNf3VsnwZeSo-bRfkZzOs"", ""工作表1!A:B""), 2, FALSE), """") &lt;&gt; """", ""有縮圖"", ""無縮圖"")"),"有縮圖")</f>
        <v>有縮圖</v>
      </c>
      <c r="AR1062" s="302"/>
    </row>
    <row r="1063">
      <c r="A1063" s="301" t="s">
        <v>804</v>
      </c>
      <c r="B1063" s="302"/>
      <c r="C1063" s="303" t="s">
        <v>2732</v>
      </c>
      <c r="D1063" s="304"/>
      <c r="E1063" s="304"/>
      <c r="F1063" s="305" t="s">
        <v>144</v>
      </c>
      <c r="G1063" s="304"/>
      <c r="H1063" s="305" t="s">
        <v>35</v>
      </c>
      <c r="I1063" s="305" t="s">
        <v>84</v>
      </c>
      <c r="J1063" s="301" t="s">
        <v>12535</v>
      </c>
      <c r="K1063" s="309"/>
      <c r="L1063" s="310" t="b">
        <v>1</v>
      </c>
      <c r="M1063" s="311" t="b">
        <v>0</v>
      </c>
      <c r="N1063" s="311" t="b">
        <v>0</v>
      </c>
      <c r="O1063" s="311" t="b">
        <v>0</v>
      </c>
      <c r="P1063" s="302"/>
      <c r="Q1063" s="309" t="str">
        <f t="array" ref="Q1063">IFERROR(INDEX('印量調查區'!G:G, MATCH(A1063, '印量調查區'!A:A, 0)), "")</f>
        <v/>
      </c>
      <c r="R1063" s="302"/>
      <c r="S1063" s="302"/>
      <c r="T1063" s="302"/>
      <c r="U1063" s="302"/>
      <c r="V1063" s="313" t="s">
        <v>12536</v>
      </c>
      <c r="W1063" s="302"/>
      <c r="X1063" s="313" t="s">
        <v>12537</v>
      </c>
      <c r="Y1063" s="313" t="s">
        <v>12539</v>
      </c>
      <c r="Z1063" s="302"/>
      <c r="AA1063" s="302"/>
      <c r="AB1063" s="302"/>
      <c r="AC1063" s="302"/>
      <c r="AD1063" s="302"/>
      <c r="AE1063" s="302"/>
      <c r="AF1063" s="302"/>
      <c r="AG1063" s="302"/>
      <c r="AH1063" s="302"/>
      <c r="AI1063" s="302"/>
      <c r="AJ1063" s="302"/>
      <c r="AK1063" s="302"/>
      <c r="AL1063" s="302"/>
      <c r="AM1063" s="314" t="s">
        <v>12540</v>
      </c>
      <c r="AN1063" s="314" t="s">
        <v>12541</v>
      </c>
      <c r="AO1063" s="302"/>
      <c r="AP1063" s="302"/>
      <c r="AQ1063" s="302" t="str">
        <f>IFERROR(__xludf.DUMMYFUNCTION("IF(IFERROR(VLOOKUP(A1063, IMPORTRANGE(""https://docs.google.com/spreadsheets/d/1eazy315Oas8TkAoTsdzUl6gNf3VsnwZeSo-bRfkZzOs"", ""工作表1!A:B""), 2, FALSE), """") &lt;&gt; """", ""有縮圖"", ""無縮圖"")"),"無縮圖")</f>
        <v>無縮圖</v>
      </c>
      <c r="AR1063" s="302"/>
    </row>
    <row r="1064" hidden="1">
      <c r="A1064" s="301" t="s">
        <v>12543</v>
      </c>
      <c r="B1064" s="301" t="s">
        <v>12544</v>
      </c>
      <c r="C1064" s="304"/>
      <c r="D1064" s="303" t="s">
        <v>2930</v>
      </c>
      <c r="E1064" s="303" t="s">
        <v>2333</v>
      </c>
      <c r="F1064" s="305" t="s">
        <v>144</v>
      </c>
      <c r="G1064" s="304"/>
      <c r="H1064" s="302"/>
      <c r="I1064" s="302"/>
      <c r="J1064" s="302"/>
      <c r="K1064" s="309"/>
      <c r="L1064" s="310" t="b">
        <v>1</v>
      </c>
      <c r="M1064" s="316" t="b">
        <v>1</v>
      </c>
      <c r="N1064" s="316" t="b">
        <v>1</v>
      </c>
      <c r="O1064" s="316" t="b">
        <v>1</v>
      </c>
      <c r="P1064" s="313" t="s">
        <v>410</v>
      </c>
      <c r="Q1064" s="309" t="str">
        <f t="array" ref="Q1064">IFERROR(INDEX('印量調查區'!G:G, MATCH(A1064, '印量調查區'!A:A, 0)), "")</f>
        <v/>
      </c>
      <c r="R1064" s="302"/>
      <c r="S1064" s="302"/>
      <c r="T1064" s="302"/>
      <c r="U1064" s="302"/>
      <c r="V1064" s="302"/>
      <c r="W1064" s="302"/>
      <c r="X1064" s="302"/>
      <c r="Y1064" s="302"/>
      <c r="Z1064" s="302"/>
      <c r="AA1064" s="302"/>
      <c r="AB1064" s="302"/>
      <c r="AC1064" s="302"/>
      <c r="AD1064" s="314" t="s">
        <v>12546</v>
      </c>
      <c r="AE1064" s="302"/>
      <c r="AF1064" s="302"/>
      <c r="AG1064" s="302"/>
      <c r="AH1064" s="302"/>
      <c r="AI1064" s="302"/>
      <c r="AJ1064" s="302"/>
      <c r="AK1064" s="314" t="s">
        <v>12548</v>
      </c>
      <c r="AL1064" s="302"/>
      <c r="AM1064" s="302"/>
      <c r="AN1064" s="302"/>
      <c r="AO1064" s="302"/>
      <c r="AP1064" s="302"/>
      <c r="AQ1064" s="302" t="str">
        <f>IFERROR(__xludf.DUMMYFUNCTION("IF(IFERROR(VLOOKUP(A1064, IMPORTRANGE(""https://docs.google.com/spreadsheets/d/1eazy315Oas8TkAoTsdzUl6gNf3VsnwZeSo-bRfkZzOs"", ""工作表1!A:B""), 2, FALSE), """") &lt;&gt; """", ""有縮圖"", ""無縮圖"")"),"無縮圖")</f>
        <v>無縮圖</v>
      </c>
      <c r="AR1064" s="302"/>
    </row>
    <row r="1065" hidden="1">
      <c r="A1065" s="301" t="s">
        <v>821</v>
      </c>
      <c r="B1065" s="301" t="s">
        <v>12550</v>
      </c>
      <c r="C1065" s="303" t="s">
        <v>2341</v>
      </c>
      <c r="D1065" s="303" t="s">
        <v>12551</v>
      </c>
      <c r="E1065" s="304"/>
      <c r="F1065" s="305" t="s">
        <v>144</v>
      </c>
      <c r="G1065" s="304"/>
      <c r="H1065" s="305" t="s">
        <v>34</v>
      </c>
      <c r="I1065" s="305" t="s">
        <v>84</v>
      </c>
      <c r="J1065" s="301" t="s">
        <v>12552</v>
      </c>
      <c r="K1065" s="309"/>
      <c r="L1065" s="310" t="b">
        <v>1</v>
      </c>
      <c r="M1065" s="311" t="b">
        <v>0</v>
      </c>
      <c r="N1065" s="311" t="b">
        <v>0</v>
      </c>
      <c r="O1065" s="311" t="b">
        <v>0</v>
      </c>
      <c r="P1065" s="302"/>
      <c r="Q1065" s="309" t="str">
        <f t="array" ref="Q1065">IFERROR(INDEX('印量調查區'!G:G, MATCH(A1065, '印量調查區'!A:A, 0)), "")</f>
        <v/>
      </c>
      <c r="R1065" s="313" t="s">
        <v>12553</v>
      </c>
      <c r="S1065" s="302"/>
      <c r="T1065" s="302"/>
      <c r="U1065" s="302"/>
      <c r="V1065" s="302"/>
      <c r="W1065" s="302"/>
      <c r="X1065" s="302"/>
      <c r="Y1065" s="302"/>
      <c r="Z1065" s="302"/>
      <c r="AA1065" s="302"/>
      <c r="AB1065" s="302"/>
      <c r="AC1065" s="302"/>
      <c r="AD1065" s="302"/>
      <c r="AE1065" s="302"/>
      <c r="AF1065" s="302"/>
      <c r="AG1065" s="302"/>
      <c r="AH1065" s="302"/>
      <c r="AI1065" s="302"/>
      <c r="AJ1065" s="302"/>
      <c r="AK1065" s="302"/>
      <c r="AL1065" s="302"/>
      <c r="AM1065" s="314" t="s">
        <v>12554</v>
      </c>
      <c r="AN1065" s="314" t="s">
        <v>12555</v>
      </c>
      <c r="AO1065" s="302"/>
      <c r="AP1065" s="302"/>
      <c r="AQ1065" s="302" t="str">
        <f>IFERROR(__xludf.DUMMYFUNCTION("IF(IFERROR(VLOOKUP(A1065, IMPORTRANGE(""https://docs.google.com/spreadsheets/d/1eazy315Oas8TkAoTsdzUl6gNf3VsnwZeSo-bRfkZzOs"", ""工作表1!A:B""), 2, FALSE), """") &lt;&gt; """", ""有縮圖"", ""無縮圖"")"),"有縮圖")</f>
        <v>有縮圖</v>
      </c>
      <c r="AR1065" s="302"/>
    </row>
    <row r="1066" hidden="1">
      <c r="A1066" s="301" t="s">
        <v>825</v>
      </c>
      <c r="B1066" s="301" t="s">
        <v>12556</v>
      </c>
      <c r="C1066" s="304"/>
      <c r="D1066" s="304"/>
      <c r="E1066" s="303" t="s">
        <v>1936</v>
      </c>
      <c r="F1066" s="305" t="s">
        <v>144</v>
      </c>
      <c r="G1066" s="304"/>
      <c r="H1066" s="302"/>
      <c r="I1066" s="302"/>
      <c r="J1066" s="302"/>
      <c r="K1066" s="309"/>
      <c r="L1066" s="310" t="b">
        <v>1</v>
      </c>
      <c r="M1066" s="316" t="b">
        <v>1</v>
      </c>
      <c r="N1066" s="316" t="b">
        <v>0</v>
      </c>
      <c r="O1066" s="316" t="b">
        <v>1</v>
      </c>
      <c r="P1066" s="302"/>
      <c r="Q1066" s="309" t="str">
        <f t="array" ref="Q1066">IFERROR(INDEX('印量調查區'!G:G, MATCH(A1066, '印量調查區'!A:A, 0)), "")</f>
        <v/>
      </c>
      <c r="R1066" s="302"/>
      <c r="S1066" s="302"/>
      <c r="T1066" s="302"/>
      <c r="U1066" s="302"/>
      <c r="V1066" s="313" t="s">
        <v>12558</v>
      </c>
      <c r="W1066" s="302"/>
      <c r="X1066" s="313" t="s">
        <v>118</v>
      </c>
      <c r="Y1066" s="313" t="s">
        <v>6661</v>
      </c>
      <c r="Z1066" s="302"/>
      <c r="AA1066" s="302"/>
      <c r="AB1066" s="302"/>
      <c r="AC1066" s="302"/>
      <c r="AD1066" s="302"/>
      <c r="AE1066" s="302"/>
      <c r="AF1066" s="302"/>
      <c r="AG1066" s="302"/>
      <c r="AH1066" s="302"/>
      <c r="AI1066" s="302"/>
      <c r="AJ1066" s="302"/>
      <c r="AK1066" s="302"/>
      <c r="AL1066" s="302"/>
      <c r="AM1066" s="302"/>
      <c r="AN1066" s="302"/>
      <c r="AO1066" s="302"/>
      <c r="AP1066" s="302"/>
      <c r="AQ1066" s="302" t="str">
        <f>IFERROR(__xludf.DUMMYFUNCTION("IF(IFERROR(VLOOKUP(A1066, IMPORTRANGE(""https://docs.google.com/spreadsheets/d/1eazy315Oas8TkAoTsdzUl6gNf3VsnwZeSo-bRfkZzOs"", ""工作表1!A:B""), 2, FALSE), """") &lt;&gt; """", ""有縮圖"", ""無縮圖"")"),"無縮圖")</f>
        <v>無縮圖</v>
      </c>
      <c r="AR1066" s="302"/>
    </row>
    <row r="1067" hidden="1">
      <c r="A1067" s="301" t="s">
        <v>12559</v>
      </c>
      <c r="B1067" s="302"/>
      <c r="C1067" s="303" t="s">
        <v>3069</v>
      </c>
      <c r="D1067" s="303" t="s">
        <v>2318</v>
      </c>
      <c r="E1067" s="304"/>
      <c r="F1067" s="305" t="s">
        <v>144</v>
      </c>
      <c r="G1067" s="304"/>
      <c r="H1067" s="305" t="s">
        <v>34</v>
      </c>
      <c r="I1067" s="305" t="s">
        <v>84</v>
      </c>
      <c r="J1067" s="301" t="s">
        <v>12561</v>
      </c>
      <c r="K1067" s="309"/>
      <c r="L1067" s="310" t="b">
        <v>1</v>
      </c>
      <c r="M1067" s="311" t="b">
        <v>1</v>
      </c>
      <c r="N1067" s="311" t="b">
        <v>1</v>
      </c>
      <c r="O1067" s="311" t="b">
        <v>1</v>
      </c>
      <c r="P1067" s="313" t="s">
        <v>410</v>
      </c>
      <c r="Q1067" s="309" t="str">
        <f t="array" ref="Q1067">IFERROR(INDEX('印量調查區'!G:G, MATCH(A1067, '印量調查區'!A:A, 0)), "")</f>
        <v/>
      </c>
      <c r="R1067" s="314" t="s">
        <v>12563</v>
      </c>
      <c r="S1067" s="302"/>
      <c r="T1067" s="302"/>
      <c r="U1067" s="302"/>
      <c r="V1067" s="313" t="s">
        <v>12564</v>
      </c>
      <c r="W1067" s="302"/>
      <c r="X1067" s="302"/>
      <c r="Y1067" s="302"/>
      <c r="Z1067" s="302"/>
      <c r="AA1067" s="302"/>
      <c r="AB1067" s="302"/>
      <c r="AC1067" s="302"/>
      <c r="AD1067" s="314" t="s">
        <v>12565</v>
      </c>
      <c r="AE1067" s="302"/>
      <c r="AF1067" s="314" t="s">
        <v>12566</v>
      </c>
      <c r="AG1067" s="302"/>
      <c r="AH1067" s="314" t="s">
        <v>12567</v>
      </c>
      <c r="AI1067" s="302"/>
      <c r="AJ1067" s="302"/>
      <c r="AK1067" s="314" t="s">
        <v>12568</v>
      </c>
      <c r="AL1067" s="302"/>
      <c r="AM1067" s="314" t="s">
        <v>12569</v>
      </c>
      <c r="AN1067" s="314" t="s">
        <v>12570</v>
      </c>
      <c r="AO1067" s="302"/>
      <c r="AP1067" s="302"/>
      <c r="AQ1067" s="302" t="str">
        <f>IFERROR(__xludf.DUMMYFUNCTION("IF(IFERROR(VLOOKUP(A1067, IMPORTRANGE(""https://docs.google.com/spreadsheets/d/1eazy315Oas8TkAoTsdzUl6gNf3VsnwZeSo-bRfkZzOs"", ""工作表1!A:B""), 2, FALSE), """") &lt;&gt; """", ""有縮圖"", ""無縮圖"")"),"無縮圖")</f>
        <v>無縮圖</v>
      </c>
      <c r="AR1067" s="302"/>
    </row>
    <row r="1068" hidden="1">
      <c r="A1068" s="301" t="s">
        <v>852</v>
      </c>
      <c r="B1068" s="302"/>
      <c r="C1068" s="304"/>
      <c r="D1068" s="303" t="s">
        <v>1925</v>
      </c>
      <c r="E1068" s="303" t="s">
        <v>1871</v>
      </c>
      <c r="F1068" s="305" t="s">
        <v>144</v>
      </c>
      <c r="G1068" s="304"/>
      <c r="H1068" s="302"/>
      <c r="I1068" s="302"/>
      <c r="J1068" s="302"/>
      <c r="K1068" s="309"/>
      <c r="L1068" s="310" t="b">
        <v>1</v>
      </c>
      <c r="M1068" s="316" t="b">
        <v>1</v>
      </c>
      <c r="N1068" s="316" t="b">
        <v>0</v>
      </c>
      <c r="O1068" s="316" t="b">
        <v>1</v>
      </c>
      <c r="P1068" s="302"/>
      <c r="Q1068" s="309" t="str">
        <f t="array" ref="Q1068">IFERROR(INDEX('印量調查區'!G:G, MATCH(A1068, '印量調查區'!A:A, 0)), "")</f>
        <v/>
      </c>
      <c r="R1068" s="302"/>
      <c r="S1068" s="302"/>
      <c r="T1068" s="302"/>
      <c r="U1068" s="302"/>
      <c r="V1068" s="313" t="s">
        <v>12572</v>
      </c>
      <c r="W1068" s="302"/>
      <c r="X1068" s="302"/>
      <c r="Y1068" s="313" t="s">
        <v>12573</v>
      </c>
      <c r="Z1068" s="302"/>
      <c r="AA1068" s="302"/>
      <c r="AB1068" s="302"/>
      <c r="AC1068" s="302"/>
      <c r="AD1068" s="302"/>
      <c r="AE1068" s="302"/>
      <c r="AF1068" s="302"/>
      <c r="AG1068" s="302"/>
      <c r="AH1068" s="302"/>
      <c r="AI1068" s="302"/>
      <c r="AJ1068" s="302"/>
      <c r="AK1068" s="302"/>
      <c r="AL1068" s="302"/>
      <c r="AM1068" s="302"/>
      <c r="AN1068" s="302"/>
      <c r="AO1068" s="302"/>
      <c r="AP1068" s="302"/>
      <c r="AQ1068" s="302" t="str">
        <f>IFERROR(__xludf.DUMMYFUNCTION("IF(IFERROR(VLOOKUP(A1068, IMPORTRANGE(""https://docs.google.com/spreadsheets/d/1eazy315Oas8TkAoTsdzUl6gNf3VsnwZeSo-bRfkZzOs"", ""工作表1!A:B""), 2, FALSE), """") &lt;&gt; """", ""有縮圖"", ""無縮圖"")"),"無縮圖")</f>
        <v>無縮圖</v>
      </c>
      <c r="AR1068" s="302"/>
    </row>
    <row r="1069">
      <c r="A1069" s="301" t="s">
        <v>2534</v>
      </c>
      <c r="B1069" s="302"/>
      <c r="C1069" s="303" t="s">
        <v>3023</v>
      </c>
      <c r="D1069" s="303" t="s">
        <v>2207</v>
      </c>
      <c r="E1069" s="303" t="s">
        <v>12005</v>
      </c>
      <c r="F1069" s="305" t="s">
        <v>144</v>
      </c>
      <c r="G1069" s="304"/>
      <c r="H1069" s="305" t="s">
        <v>35</v>
      </c>
      <c r="I1069" s="305" t="s">
        <v>84</v>
      </c>
      <c r="J1069" s="301" t="s">
        <v>12575</v>
      </c>
      <c r="K1069" s="323" t="s">
        <v>3940</v>
      </c>
      <c r="L1069" s="310" t="b">
        <v>1</v>
      </c>
      <c r="M1069" s="311" t="b">
        <v>0</v>
      </c>
      <c r="N1069" s="316" t="b">
        <v>0</v>
      </c>
      <c r="O1069" s="311" t="b">
        <v>0</v>
      </c>
      <c r="P1069" s="302"/>
      <c r="Q1069" s="309" t="str">
        <f t="array" ref="Q1069">IFERROR(INDEX('印量調查區'!G:G, MATCH(A1069, '印量調查區'!A:A, 0)), "")</f>
        <v/>
      </c>
      <c r="R1069" s="313" t="s">
        <v>12007</v>
      </c>
      <c r="S1069" s="302"/>
      <c r="T1069" s="302"/>
      <c r="U1069" s="302"/>
      <c r="V1069" s="302"/>
      <c r="W1069" s="302"/>
      <c r="X1069" s="313" t="s">
        <v>12008</v>
      </c>
      <c r="Y1069" s="313" t="s">
        <v>12009</v>
      </c>
      <c r="Z1069" s="302"/>
      <c r="AA1069" s="302"/>
      <c r="AB1069" s="302"/>
      <c r="AC1069" s="302"/>
      <c r="AD1069" s="302"/>
      <c r="AE1069" s="302"/>
      <c r="AF1069" s="302"/>
      <c r="AG1069" s="302"/>
      <c r="AH1069" s="302"/>
      <c r="AI1069" s="302"/>
      <c r="AJ1069" s="302"/>
      <c r="AK1069" s="302"/>
      <c r="AL1069" s="302"/>
      <c r="AM1069" s="302"/>
      <c r="AN1069" s="314" t="s">
        <v>12576</v>
      </c>
      <c r="AO1069" s="302"/>
      <c r="AP1069" s="302"/>
      <c r="AQ1069" s="302" t="str">
        <f>IFERROR(__xludf.DUMMYFUNCTION("IF(IFERROR(VLOOKUP(A1069, IMPORTRANGE(""https://docs.google.com/spreadsheets/d/1eazy315Oas8TkAoTsdzUl6gNf3VsnwZeSo-bRfkZzOs"", ""工作表1!A:B""), 2, FALSE), """") &lt;&gt; """", ""有縮圖"", ""無縮圖"")"),"無縮圖")</f>
        <v>無縮圖</v>
      </c>
      <c r="AR1069" s="302"/>
    </row>
    <row r="1070" hidden="1">
      <c r="A1070" s="301" t="s">
        <v>866</v>
      </c>
      <c r="B1070" s="301" t="s">
        <v>12578</v>
      </c>
      <c r="C1070" s="303" t="s">
        <v>3018</v>
      </c>
      <c r="D1070" s="303" t="s">
        <v>8039</v>
      </c>
      <c r="E1070" s="304"/>
      <c r="F1070" s="305" t="s">
        <v>144</v>
      </c>
      <c r="G1070" s="304"/>
      <c r="H1070" s="305" t="s">
        <v>34</v>
      </c>
      <c r="I1070" s="305" t="s">
        <v>84</v>
      </c>
      <c r="J1070" s="301" t="s">
        <v>12579</v>
      </c>
      <c r="K1070" s="309"/>
      <c r="L1070" s="310" t="b">
        <v>1</v>
      </c>
      <c r="M1070" s="311" t="b">
        <v>0</v>
      </c>
      <c r="N1070" s="311" t="b">
        <v>0</v>
      </c>
      <c r="O1070" s="311" t="b">
        <v>0</v>
      </c>
      <c r="P1070" s="302"/>
      <c r="Q1070" s="309" t="str">
        <f t="array" ref="Q1070">IFERROR(INDEX('印量調查區'!G:G, MATCH(A1070, '印量調查區'!A:A, 0)), "")</f>
        <v/>
      </c>
      <c r="R1070" s="313" t="s">
        <v>12580</v>
      </c>
      <c r="S1070" s="313" t="s">
        <v>12581</v>
      </c>
      <c r="T1070" s="302"/>
      <c r="U1070" s="302"/>
      <c r="V1070" s="313" t="s">
        <v>12582</v>
      </c>
      <c r="W1070" s="302"/>
      <c r="X1070" s="313" t="s">
        <v>12583</v>
      </c>
      <c r="Y1070" s="313" t="s">
        <v>12584</v>
      </c>
      <c r="Z1070" s="302"/>
      <c r="AA1070" s="302"/>
      <c r="AB1070" s="302"/>
      <c r="AC1070" s="302"/>
      <c r="AD1070" s="302"/>
      <c r="AE1070" s="302"/>
      <c r="AF1070" s="302"/>
      <c r="AG1070" s="302"/>
      <c r="AH1070" s="302"/>
      <c r="AI1070" s="302"/>
      <c r="AJ1070" s="302"/>
      <c r="AK1070" s="302"/>
      <c r="AL1070" s="302"/>
      <c r="AM1070" s="314" t="s">
        <v>12585</v>
      </c>
      <c r="AN1070" s="314" t="s">
        <v>12586</v>
      </c>
      <c r="AO1070" s="302"/>
      <c r="AP1070" s="302"/>
      <c r="AQ1070" s="302" t="str">
        <f>IFERROR(__xludf.DUMMYFUNCTION("IF(IFERROR(VLOOKUP(A1070, IMPORTRANGE(""https://docs.google.com/spreadsheets/d/1eazy315Oas8TkAoTsdzUl6gNf3VsnwZeSo-bRfkZzOs"", ""工作表1!A:B""), 2, FALSE), """") &lt;&gt; """", ""有縮圖"", ""無縮圖"")"),"無縮圖")</f>
        <v>無縮圖</v>
      </c>
      <c r="AR1070" s="314" t="s">
        <v>12585</v>
      </c>
    </row>
    <row r="1071" hidden="1">
      <c r="A1071" s="301" t="s">
        <v>12588</v>
      </c>
      <c r="B1071" s="302"/>
      <c r="C1071" s="303" t="s">
        <v>2982</v>
      </c>
      <c r="D1071" s="303" t="s">
        <v>12589</v>
      </c>
      <c r="E1071" s="304"/>
      <c r="F1071" s="305" t="s">
        <v>144</v>
      </c>
      <c r="G1071" s="304"/>
      <c r="H1071" s="305" t="s">
        <v>34</v>
      </c>
      <c r="I1071" s="305" t="s">
        <v>84</v>
      </c>
      <c r="J1071" s="301" t="s">
        <v>12591</v>
      </c>
      <c r="K1071" s="309"/>
      <c r="L1071" s="310" t="b">
        <v>1</v>
      </c>
      <c r="M1071" s="311" t="b">
        <v>1</v>
      </c>
      <c r="N1071" s="316" t="b">
        <v>1</v>
      </c>
      <c r="O1071" s="311" t="b">
        <v>0</v>
      </c>
      <c r="P1071" s="313" t="s">
        <v>410</v>
      </c>
      <c r="Q1071" s="309" t="str">
        <f t="array" ref="Q1071">IFERROR(INDEX('印量調查區'!G:G, MATCH(A1071, '印量調查區'!A:A, 0)), "")</f>
        <v/>
      </c>
      <c r="R1071" s="335" t="s">
        <v>12592</v>
      </c>
      <c r="S1071" s="302"/>
      <c r="T1071" s="302"/>
      <c r="U1071" s="302"/>
      <c r="V1071" s="302"/>
      <c r="W1071" s="302"/>
      <c r="X1071" s="314" t="s">
        <v>12594</v>
      </c>
      <c r="Y1071" s="314" t="s">
        <v>12596</v>
      </c>
      <c r="Z1071" s="302"/>
      <c r="AA1071" s="302"/>
      <c r="AB1071" s="302"/>
      <c r="AC1071" s="302"/>
      <c r="AD1071" s="302"/>
      <c r="AE1071" s="302"/>
      <c r="AF1071" s="302"/>
      <c r="AG1071" s="302"/>
      <c r="AH1071" s="302"/>
      <c r="AI1071" s="302"/>
      <c r="AJ1071" s="302"/>
      <c r="AK1071" s="302"/>
      <c r="AL1071" s="302"/>
      <c r="AM1071" s="302"/>
      <c r="AN1071" s="314" t="s">
        <v>12597</v>
      </c>
      <c r="AO1071" s="302"/>
      <c r="AP1071" s="302"/>
      <c r="AQ1071" s="302" t="str">
        <f>IFERROR(__xludf.DUMMYFUNCTION("IF(IFERROR(VLOOKUP(A1071, IMPORTRANGE(""https://docs.google.com/spreadsheets/d/1eazy315Oas8TkAoTsdzUl6gNf3VsnwZeSo-bRfkZzOs"", ""工作表1!A:B""), 2, FALSE), """") &lt;&gt; """", ""有縮圖"", ""無縮圖"")"),"無縮圖")</f>
        <v>無縮圖</v>
      </c>
      <c r="AR1071" s="302"/>
    </row>
    <row r="1072" hidden="1">
      <c r="A1072" s="301" t="s">
        <v>12598</v>
      </c>
      <c r="B1072" s="301" t="s">
        <v>12598</v>
      </c>
      <c r="C1072" s="303" t="s">
        <v>2397</v>
      </c>
      <c r="D1072" s="303" t="s">
        <v>2397</v>
      </c>
      <c r="E1072" s="304"/>
      <c r="F1072" s="305" t="s">
        <v>144</v>
      </c>
      <c r="G1072" s="304"/>
      <c r="H1072" s="302"/>
      <c r="I1072" s="302"/>
      <c r="J1072" s="302"/>
      <c r="K1072" s="309"/>
      <c r="L1072" s="310" t="b">
        <v>1</v>
      </c>
      <c r="M1072" s="316" t="b">
        <v>0</v>
      </c>
      <c r="N1072" s="316" t="b">
        <v>0</v>
      </c>
      <c r="O1072" s="316" t="b">
        <v>0</v>
      </c>
      <c r="P1072" s="302"/>
      <c r="Q1072" s="309" t="str">
        <f t="array" ref="Q1072">IFERROR(INDEX('印量調查區'!G:G, MATCH(A1072, '印量調查區'!A:A, 0)), "")</f>
        <v/>
      </c>
      <c r="R1072" s="313" t="s">
        <v>12599</v>
      </c>
      <c r="S1072" s="302"/>
      <c r="T1072" s="302"/>
      <c r="U1072" s="302"/>
      <c r="V1072" s="313" t="s">
        <v>12600</v>
      </c>
      <c r="W1072" s="302"/>
      <c r="X1072" s="313" t="s">
        <v>12601</v>
      </c>
      <c r="Y1072" s="313" t="s">
        <v>12602</v>
      </c>
      <c r="Z1072" s="302"/>
      <c r="AA1072" s="302"/>
      <c r="AB1072" s="302"/>
      <c r="AC1072" s="302"/>
      <c r="AD1072" s="302"/>
      <c r="AE1072" s="302"/>
      <c r="AF1072" s="302"/>
      <c r="AG1072" s="302"/>
      <c r="AH1072" s="302"/>
      <c r="AI1072" s="302"/>
      <c r="AJ1072" s="302"/>
      <c r="AK1072" s="302"/>
      <c r="AL1072" s="302"/>
      <c r="AM1072" s="302"/>
      <c r="AN1072" s="302"/>
      <c r="AO1072" s="302"/>
      <c r="AP1072" s="302"/>
      <c r="AQ1072" s="302" t="str">
        <f>IFERROR(__xludf.DUMMYFUNCTION("IF(IFERROR(VLOOKUP(A1072, IMPORTRANGE(""https://docs.google.com/spreadsheets/d/1eazy315Oas8TkAoTsdzUl6gNf3VsnwZeSo-bRfkZzOs"", ""工作表1!A:B""), 2, FALSE), """") &lt;&gt; """", ""有縮圖"", ""無縮圖"")"),"有縮圖")</f>
        <v>有縮圖</v>
      </c>
      <c r="AR1072" s="302"/>
    </row>
    <row r="1073" hidden="1">
      <c r="A1073" s="301" t="s">
        <v>12604</v>
      </c>
      <c r="B1073" s="302"/>
      <c r="C1073" s="304"/>
      <c r="D1073" s="304"/>
      <c r="E1073" s="303" t="s">
        <v>4393</v>
      </c>
      <c r="F1073" s="305" t="s">
        <v>144</v>
      </c>
      <c r="G1073" s="304"/>
      <c r="H1073" s="302"/>
      <c r="I1073" s="302"/>
      <c r="J1073" s="302"/>
      <c r="K1073" s="309"/>
      <c r="L1073" s="310" t="b">
        <v>0</v>
      </c>
      <c r="M1073" s="316" t="b">
        <v>0</v>
      </c>
      <c r="N1073" s="316" t="b">
        <v>0</v>
      </c>
      <c r="O1073" s="316" t="b">
        <v>0</v>
      </c>
      <c r="P1073" s="302"/>
      <c r="Q1073" s="309" t="str">
        <f t="array" ref="Q1073">IFERROR(INDEX('印量調查區'!G:G, MATCH(A1073, '印量調查區'!A:A, 0)), "")</f>
        <v/>
      </c>
      <c r="R1073" s="302"/>
      <c r="S1073" s="302"/>
      <c r="T1073" s="302"/>
      <c r="U1073" s="302"/>
      <c r="V1073" s="314" t="s">
        <v>12605</v>
      </c>
      <c r="W1073" s="302"/>
      <c r="X1073" s="302"/>
      <c r="Y1073" s="302"/>
      <c r="Z1073" s="302"/>
      <c r="AA1073" s="302"/>
      <c r="AB1073" s="302"/>
      <c r="AC1073" s="302"/>
      <c r="AD1073" s="302"/>
      <c r="AE1073" s="302"/>
      <c r="AF1073" s="302"/>
      <c r="AG1073" s="302"/>
      <c r="AH1073" s="302"/>
      <c r="AI1073" s="302"/>
      <c r="AJ1073" s="314" t="s">
        <v>12607</v>
      </c>
      <c r="AK1073" s="302"/>
      <c r="AL1073" s="304"/>
      <c r="AM1073" s="302"/>
      <c r="AN1073" s="302"/>
      <c r="AO1073" s="302"/>
      <c r="AP1073" s="302"/>
      <c r="AQ1073" s="302" t="str">
        <f>IFERROR(__xludf.DUMMYFUNCTION("IF(IFERROR(VLOOKUP(A1073, IMPORTRANGE(""https://docs.google.com/spreadsheets/d/1eazy315Oas8TkAoTsdzUl6gNf3VsnwZeSo-bRfkZzOs"", ""工作表1!A:B""), 2, FALSE), """") &lt;&gt; """", ""有縮圖"", ""無縮圖"")"),"無縮圖")</f>
        <v>無縮圖</v>
      </c>
      <c r="AR1073" s="302"/>
    </row>
    <row r="1074" hidden="1">
      <c r="A1074" s="301" t="s">
        <v>12609</v>
      </c>
      <c r="B1074" s="301" t="s">
        <v>12609</v>
      </c>
      <c r="C1074" s="303" t="s">
        <v>2243</v>
      </c>
      <c r="D1074" s="304"/>
      <c r="E1074" s="303" t="s">
        <v>2267</v>
      </c>
      <c r="F1074" s="305" t="s">
        <v>144</v>
      </c>
      <c r="G1074" s="304"/>
      <c r="H1074" s="305" t="s">
        <v>2551</v>
      </c>
      <c r="I1074" s="305" t="s">
        <v>84</v>
      </c>
      <c r="J1074" s="301" t="s">
        <v>12610</v>
      </c>
      <c r="K1074" s="309"/>
      <c r="L1074" s="310" t="b">
        <v>1</v>
      </c>
      <c r="M1074" s="311" t="b">
        <v>1</v>
      </c>
      <c r="N1074" s="311" t="b">
        <v>1</v>
      </c>
      <c r="O1074" s="316" t="b">
        <v>1</v>
      </c>
      <c r="P1074" s="302"/>
      <c r="Q1074" s="309" t="str">
        <f t="array" ref="Q1074">IFERROR(INDEX('印量調查區'!G:G, MATCH(A1074, '印量調查區'!A:A, 0)), "")</f>
        <v/>
      </c>
      <c r="R1074" s="313" t="s">
        <v>12611</v>
      </c>
      <c r="S1074" s="302"/>
      <c r="T1074" s="302"/>
      <c r="U1074" s="302"/>
      <c r="V1074" s="313" t="s">
        <v>12612</v>
      </c>
      <c r="W1074" s="302"/>
      <c r="X1074" s="302"/>
      <c r="Y1074" s="302"/>
      <c r="Z1074" s="302"/>
      <c r="AA1074" s="302"/>
      <c r="AB1074" s="302"/>
      <c r="AC1074" s="302"/>
      <c r="AD1074" s="302"/>
      <c r="AE1074" s="302"/>
      <c r="AF1074" s="302"/>
      <c r="AG1074" s="302"/>
      <c r="AH1074" s="302"/>
      <c r="AI1074" s="313" t="s">
        <v>130</v>
      </c>
      <c r="AJ1074" s="302"/>
      <c r="AK1074" s="302"/>
      <c r="AL1074" s="302"/>
      <c r="AM1074" s="314" t="s">
        <v>12613</v>
      </c>
      <c r="AN1074" s="302"/>
      <c r="AO1074" s="314" t="s">
        <v>12614</v>
      </c>
      <c r="AP1074" s="302"/>
      <c r="AQ1074" s="302" t="str">
        <f>IFERROR(__xludf.DUMMYFUNCTION("IF(IFERROR(VLOOKUP(A1074, IMPORTRANGE(""https://docs.google.com/spreadsheets/d/1eazy315Oas8TkAoTsdzUl6gNf3VsnwZeSo-bRfkZzOs"", ""工作表1!A:B""), 2, FALSE), """") &lt;&gt; """", ""有縮圖"", ""無縮圖"")"),"無縮圖")</f>
        <v>無縮圖</v>
      </c>
      <c r="AR1074" s="302"/>
    </row>
    <row r="1075" hidden="1">
      <c r="A1075" s="301" t="s">
        <v>883</v>
      </c>
      <c r="B1075" s="301" t="s">
        <v>12615</v>
      </c>
      <c r="C1075" s="304"/>
      <c r="D1075" s="303" t="s">
        <v>2013</v>
      </c>
      <c r="E1075" s="303" t="s">
        <v>2013</v>
      </c>
      <c r="F1075" s="305" t="s">
        <v>144</v>
      </c>
      <c r="G1075" s="304"/>
      <c r="H1075" s="302"/>
      <c r="I1075" s="302"/>
      <c r="J1075" s="302"/>
      <c r="K1075" s="309"/>
      <c r="L1075" s="310" t="b">
        <v>1</v>
      </c>
      <c r="M1075" s="316" t="b">
        <v>1</v>
      </c>
      <c r="N1075" s="316" t="b">
        <v>0</v>
      </c>
      <c r="O1075" s="316" t="b">
        <v>0</v>
      </c>
      <c r="P1075" s="302"/>
      <c r="Q1075" s="309" t="str">
        <f t="array" ref="Q1075">IFERROR(INDEX('印量調查區'!G:G, MATCH(A1075, '印量調查區'!A:A, 0)), "")</f>
        <v/>
      </c>
      <c r="R1075" s="313" t="s">
        <v>12617</v>
      </c>
      <c r="S1075" s="302"/>
      <c r="T1075" s="302"/>
      <c r="U1075" s="302"/>
      <c r="V1075" s="313" t="s">
        <v>12619</v>
      </c>
      <c r="W1075" s="302"/>
      <c r="X1075" s="302"/>
      <c r="Y1075" s="302"/>
      <c r="Z1075" s="302"/>
      <c r="AA1075" s="302"/>
      <c r="AB1075" s="302"/>
      <c r="AC1075" s="302"/>
      <c r="AD1075" s="302"/>
      <c r="AE1075" s="302"/>
      <c r="AF1075" s="302"/>
      <c r="AG1075" s="302"/>
      <c r="AH1075" s="302"/>
      <c r="AI1075" s="302"/>
      <c r="AJ1075" s="302"/>
      <c r="AK1075" s="302"/>
      <c r="AL1075" s="302"/>
      <c r="AM1075" s="302"/>
      <c r="AN1075" s="302"/>
      <c r="AO1075" s="302"/>
      <c r="AP1075" s="302"/>
      <c r="AQ1075" s="302" t="str">
        <f>IFERROR(__xludf.DUMMYFUNCTION("IF(IFERROR(VLOOKUP(A1075, IMPORTRANGE(""https://docs.google.com/spreadsheets/d/1eazy315Oas8TkAoTsdzUl6gNf3VsnwZeSo-bRfkZzOs"", ""工作表1!A:B""), 2, FALSE), """") &lt;&gt; """", ""有縮圖"", ""無縮圖"")"),"有縮圖")</f>
        <v>有縮圖</v>
      </c>
      <c r="AR1075" s="302"/>
    </row>
    <row r="1076" hidden="1">
      <c r="A1076" s="301" t="s">
        <v>12620</v>
      </c>
      <c r="B1076" s="302"/>
      <c r="C1076" s="304"/>
      <c r="D1076" s="303" t="s">
        <v>2898</v>
      </c>
      <c r="E1076" s="303" t="s">
        <v>2898</v>
      </c>
      <c r="F1076" s="305" t="s">
        <v>144</v>
      </c>
      <c r="G1076" s="304"/>
      <c r="H1076" s="302"/>
      <c r="I1076" s="302"/>
      <c r="J1076" s="302"/>
      <c r="K1076" s="309"/>
      <c r="L1076" s="322" t="b">
        <v>1</v>
      </c>
      <c r="M1076" s="316" t="b">
        <v>1</v>
      </c>
      <c r="N1076" s="316" t="b">
        <v>1</v>
      </c>
      <c r="O1076" s="316" t="b">
        <v>1</v>
      </c>
      <c r="P1076" s="302"/>
      <c r="Q1076" s="309" t="str">
        <f t="array" ref="Q1076">IFERROR(INDEX('印量調查區'!G:G, MATCH(A1076, '印量調查區'!A:A, 0)), "")</f>
        <v/>
      </c>
      <c r="R1076" s="302"/>
      <c r="S1076" s="302"/>
      <c r="T1076" s="302"/>
      <c r="U1076" s="302"/>
      <c r="V1076" s="302"/>
      <c r="W1076" s="302"/>
      <c r="X1076" s="302"/>
      <c r="Y1076" s="302"/>
      <c r="Z1076" s="302"/>
      <c r="AA1076" s="302"/>
      <c r="AB1076" s="302"/>
      <c r="AC1076" s="302"/>
      <c r="AD1076" s="302"/>
      <c r="AE1076" s="302"/>
      <c r="AF1076" s="302"/>
      <c r="AG1076" s="302"/>
      <c r="AH1076" s="302"/>
      <c r="AI1076" s="302"/>
      <c r="AJ1076" s="302"/>
      <c r="AK1076" s="302"/>
      <c r="AL1076" s="302"/>
      <c r="AM1076" s="302"/>
      <c r="AN1076" s="302"/>
      <c r="AO1076" s="302"/>
      <c r="AP1076" s="302"/>
      <c r="AQ1076" s="302" t="str">
        <f>IFERROR(__xludf.DUMMYFUNCTION("IF(IFERROR(VLOOKUP(A1076, IMPORTRANGE(""https://docs.google.com/spreadsheets/d/1eazy315Oas8TkAoTsdzUl6gNf3VsnwZeSo-bRfkZzOs"", ""工作表1!A:B""), 2, FALSE), """") &lt;&gt; """", ""有縮圖"", ""無縮圖"")"),"無縮圖")</f>
        <v>無縮圖</v>
      </c>
      <c r="AR1076" s="302"/>
    </row>
    <row r="1077">
      <c r="A1077" s="301" t="s">
        <v>898</v>
      </c>
      <c r="B1077" s="302"/>
      <c r="C1077" s="304"/>
      <c r="D1077" s="303" t="s">
        <v>2206</v>
      </c>
      <c r="E1077" s="303" t="s">
        <v>2206</v>
      </c>
      <c r="F1077" s="305" t="s">
        <v>144</v>
      </c>
      <c r="G1077" s="304"/>
      <c r="H1077" s="305" t="s">
        <v>35</v>
      </c>
      <c r="I1077" s="305" t="s">
        <v>84</v>
      </c>
      <c r="J1077" s="301" t="s">
        <v>12623</v>
      </c>
      <c r="K1077" s="309"/>
      <c r="L1077" s="310" t="b">
        <v>1</v>
      </c>
      <c r="M1077" s="311" t="b">
        <v>0</v>
      </c>
      <c r="N1077" s="311" t="b">
        <v>0</v>
      </c>
      <c r="O1077" s="311" t="b">
        <v>1</v>
      </c>
      <c r="P1077" s="302"/>
      <c r="Q1077" s="309" t="str">
        <f t="array" ref="Q1077">IFERROR(INDEX('印量調查區'!G:G, MATCH(A1077, '印量調查區'!A:A, 0)), "")</f>
        <v/>
      </c>
      <c r="R1077" s="313" t="s">
        <v>12625</v>
      </c>
      <c r="S1077" s="302"/>
      <c r="T1077" s="302"/>
      <c r="U1077" s="302"/>
      <c r="V1077" s="313" t="s">
        <v>12626</v>
      </c>
      <c r="W1077" s="313" t="s">
        <v>12627</v>
      </c>
      <c r="X1077" s="302"/>
      <c r="Y1077" s="302"/>
      <c r="Z1077" s="313" t="s">
        <v>12628</v>
      </c>
      <c r="AA1077" s="302"/>
      <c r="AB1077" s="313" t="s">
        <v>12630</v>
      </c>
      <c r="AC1077" s="302"/>
      <c r="AD1077" s="313" t="s">
        <v>12631</v>
      </c>
      <c r="AE1077" s="313" t="s">
        <v>12632</v>
      </c>
      <c r="AF1077" s="313" t="s">
        <v>12633</v>
      </c>
      <c r="AG1077" s="302"/>
      <c r="AH1077" s="313" t="s">
        <v>12630</v>
      </c>
      <c r="AI1077" s="302"/>
      <c r="AJ1077" s="302"/>
      <c r="AK1077" s="313" t="s">
        <v>12634</v>
      </c>
      <c r="AL1077" s="313" t="s">
        <v>12635</v>
      </c>
      <c r="AM1077" s="314" t="s">
        <v>12636</v>
      </c>
      <c r="AN1077" s="314" t="s">
        <v>12638</v>
      </c>
      <c r="AO1077" s="302"/>
      <c r="AP1077" s="302"/>
      <c r="AQ1077" s="302" t="str">
        <f>IFERROR(__xludf.DUMMYFUNCTION("IF(IFERROR(VLOOKUP(A1077, IMPORTRANGE(""https://docs.google.com/spreadsheets/d/1eazy315Oas8TkAoTsdzUl6gNf3VsnwZeSo-bRfkZzOs"", ""工作表1!A:B""), 2, FALSE), """") &lt;&gt; """", ""有縮圖"", ""無縮圖"")"),"無縮圖")</f>
        <v>無縮圖</v>
      </c>
      <c r="AR1077" s="314" t="s">
        <v>12636</v>
      </c>
    </row>
    <row r="1078" hidden="1">
      <c r="A1078" s="301" t="s">
        <v>12640</v>
      </c>
      <c r="B1078" s="301" t="s">
        <v>12641</v>
      </c>
      <c r="C1078" s="304"/>
      <c r="D1078" s="303" t="s">
        <v>2978</v>
      </c>
      <c r="E1078" s="304"/>
      <c r="F1078" s="305" t="s">
        <v>144</v>
      </c>
      <c r="G1078" s="304"/>
      <c r="H1078" s="302"/>
      <c r="I1078" s="305" t="s">
        <v>84</v>
      </c>
      <c r="J1078" s="301" t="s">
        <v>12642</v>
      </c>
      <c r="K1078" s="309"/>
      <c r="L1078" s="310" t="b">
        <v>1</v>
      </c>
      <c r="M1078" s="311" t="b">
        <v>1</v>
      </c>
      <c r="N1078" s="316" t="b">
        <v>0</v>
      </c>
      <c r="O1078" s="316" t="b">
        <v>1</v>
      </c>
      <c r="P1078" s="302"/>
      <c r="Q1078" s="309" t="str">
        <f t="array" ref="Q1078">IFERROR(INDEX('印量調查區'!G:G, MATCH(A1078, '印量調查區'!A:A, 0)), "")</f>
        <v/>
      </c>
      <c r="R1078" s="313" t="s">
        <v>12643</v>
      </c>
      <c r="S1078" s="302"/>
      <c r="T1078" s="313" t="s">
        <v>12644</v>
      </c>
      <c r="U1078" s="302"/>
      <c r="V1078" s="313" t="s">
        <v>12645</v>
      </c>
      <c r="W1078" s="302"/>
      <c r="X1078" s="313" t="s">
        <v>12646</v>
      </c>
      <c r="Y1078" s="302"/>
      <c r="Z1078" s="302"/>
      <c r="AA1078" s="302"/>
      <c r="AB1078" s="302"/>
      <c r="AC1078" s="302"/>
      <c r="AD1078" s="313" t="s">
        <v>12647</v>
      </c>
      <c r="AE1078" s="313" t="s">
        <v>12648</v>
      </c>
      <c r="AF1078" s="302"/>
      <c r="AG1078" s="302"/>
      <c r="AH1078" s="302"/>
      <c r="AI1078" s="302"/>
      <c r="AJ1078" s="313" t="s">
        <v>12649</v>
      </c>
      <c r="AK1078" s="313" t="s">
        <v>12650</v>
      </c>
      <c r="AL1078" s="313" t="s">
        <v>12651</v>
      </c>
      <c r="AM1078" s="302"/>
      <c r="AN1078" s="302"/>
      <c r="AO1078" s="302"/>
      <c r="AP1078" s="302"/>
      <c r="AQ1078" s="302" t="str">
        <f>IFERROR(__xludf.DUMMYFUNCTION("IF(IFERROR(VLOOKUP(A1078, IMPORTRANGE(""https://docs.google.com/spreadsheets/d/1eazy315Oas8TkAoTsdzUl6gNf3VsnwZeSo-bRfkZzOs"", ""工作表1!A:B""), 2, FALSE), """") &lt;&gt; """", ""有縮圖"", ""無縮圖"")"),"有縮圖")</f>
        <v>有縮圖</v>
      </c>
      <c r="AR1078" s="302"/>
    </row>
    <row r="1079" hidden="1">
      <c r="A1079" s="301" t="s">
        <v>12652</v>
      </c>
      <c r="B1079" s="302"/>
      <c r="C1079" s="303" t="s">
        <v>2123</v>
      </c>
      <c r="D1079" s="303" t="s">
        <v>8218</v>
      </c>
      <c r="E1079" s="304"/>
      <c r="F1079" s="305" t="s">
        <v>144</v>
      </c>
      <c r="G1079" s="304"/>
      <c r="H1079" s="305" t="s">
        <v>47</v>
      </c>
      <c r="I1079" s="305" t="s">
        <v>84</v>
      </c>
      <c r="J1079" s="301" t="s">
        <v>12653</v>
      </c>
      <c r="K1079" s="309"/>
      <c r="L1079" s="310" t="b">
        <v>1</v>
      </c>
      <c r="M1079" s="311" t="b">
        <v>0</v>
      </c>
      <c r="N1079" s="311" t="b">
        <v>0</v>
      </c>
      <c r="O1079" s="311" t="b">
        <v>0</v>
      </c>
      <c r="P1079" s="302"/>
      <c r="Q1079" s="309" t="str">
        <f t="array" ref="Q1079">IFERROR(INDEX('印量調查區'!G:G, MATCH(A1079, '印量調查區'!A:A, 0)), "")</f>
        <v/>
      </c>
      <c r="R1079" s="313" t="s">
        <v>12654</v>
      </c>
      <c r="S1079" s="302"/>
      <c r="T1079" s="302"/>
      <c r="U1079" s="302"/>
      <c r="V1079" s="314" t="s">
        <v>12655</v>
      </c>
      <c r="W1079" s="302"/>
      <c r="X1079" s="302"/>
      <c r="Y1079" s="314" t="s">
        <v>12658</v>
      </c>
      <c r="Z1079" s="302"/>
      <c r="AA1079" s="302"/>
      <c r="AB1079" s="302"/>
      <c r="AC1079" s="302"/>
      <c r="AD1079" s="302"/>
      <c r="AE1079" s="302"/>
      <c r="AF1079" s="302"/>
      <c r="AG1079" s="302"/>
      <c r="AH1079" s="302"/>
      <c r="AI1079" s="302"/>
      <c r="AJ1079" s="302"/>
      <c r="AK1079" s="302"/>
      <c r="AL1079" s="302"/>
      <c r="AM1079" s="314" t="s">
        <v>12660</v>
      </c>
      <c r="AN1079" s="314" t="s">
        <v>12662</v>
      </c>
      <c r="AO1079" s="324" t="s">
        <v>12663</v>
      </c>
      <c r="AP1079" s="302"/>
      <c r="AQ1079" s="302" t="str">
        <f>IFERROR(__xludf.DUMMYFUNCTION("IF(IFERROR(VLOOKUP(A1079, IMPORTRANGE(""https://docs.google.com/spreadsheets/d/1eazy315Oas8TkAoTsdzUl6gNf3VsnwZeSo-bRfkZzOs"", ""工作表1!A:B""), 2, FALSE), """") &lt;&gt; """", ""有縮圖"", ""無縮圖"")"),"無縮圖")</f>
        <v>無縮圖</v>
      </c>
      <c r="AR1079" s="302"/>
    </row>
    <row r="1080" hidden="1">
      <c r="A1080" s="301" t="s">
        <v>12664</v>
      </c>
      <c r="B1080" s="302"/>
      <c r="C1080" s="303" t="s">
        <v>2500</v>
      </c>
      <c r="D1080" s="303" t="s">
        <v>4487</v>
      </c>
      <c r="E1080" s="304"/>
      <c r="F1080" s="305" t="s">
        <v>144</v>
      </c>
      <c r="G1080" s="304"/>
      <c r="H1080" s="302"/>
      <c r="I1080" s="302"/>
      <c r="J1080" s="302"/>
      <c r="K1080" s="309"/>
      <c r="L1080" s="310" t="b">
        <v>1</v>
      </c>
      <c r="M1080" s="316" t="b">
        <v>0</v>
      </c>
      <c r="N1080" s="316" t="b">
        <v>0</v>
      </c>
      <c r="O1080" s="311" t="b">
        <v>0</v>
      </c>
      <c r="P1080" s="302"/>
      <c r="Q1080" s="309" t="str">
        <f t="array" ref="Q1080">IFERROR(INDEX('印量調查區'!G:G, MATCH(A1080, '印量調查區'!A:A, 0)), "")</f>
        <v/>
      </c>
      <c r="R1080" s="313" t="s">
        <v>12666</v>
      </c>
      <c r="S1080" s="302"/>
      <c r="T1080" s="302"/>
      <c r="U1080" s="302"/>
      <c r="V1080" s="313" t="s">
        <v>12667</v>
      </c>
      <c r="W1080" s="302"/>
      <c r="X1080" s="302"/>
      <c r="Y1080" s="313" t="s">
        <v>12668</v>
      </c>
      <c r="Z1080" s="313" t="s">
        <v>12669</v>
      </c>
      <c r="AA1080" s="302"/>
      <c r="AB1080" s="302"/>
      <c r="AC1080" s="302"/>
      <c r="AD1080" s="302"/>
      <c r="AE1080" s="302"/>
      <c r="AF1080" s="302"/>
      <c r="AG1080" s="302"/>
      <c r="AH1080" s="302"/>
      <c r="AI1080" s="313" t="s">
        <v>12670</v>
      </c>
      <c r="AJ1080" s="302"/>
      <c r="AK1080" s="313" t="s">
        <v>12671</v>
      </c>
      <c r="AL1080" s="313" t="s">
        <v>12672</v>
      </c>
      <c r="AM1080" s="302"/>
      <c r="AN1080" s="314" t="s">
        <v>12673</v>
      </c>
      <c r="AO1080" s="302"/>
      <c r="AP1080" s="302"/>
      <c r="AQ1080" s="302" t="str">
        <f>IFERROR(__xludf.DUMMYFUNCTION("IF(IFERROR(VLOOKUP(A1080, IMPORTRANGE(""https://docs.google.com/spreadsheets/d/1eazy315Oas8TkAoTsdzUl6gNf3VsnwZeSo-bRfkZzOs"", ""工作表1!A:B""), 2, FALSE), """") &lt;&gt; """", ""有縮圖"", ""無縮圖"")"),"無縮圖")</f>
        <v>無縮圖</v>
      </c>
      <c r="AR1080" s="302"/>
    </row>
    <row r="1081">
      <c r="A1081" s="301" t="s">
        <v>929</v>
      </c>
      <c r="B1081" s="301" t="s">
        <v>12674</v>
      </c>
      <c r="C1081" s="304"/>
      <c r="D1081" s="303" t="s">
        <v>2358</v>
      </c>
      <c r="E1081" s="303" t="s">
        <v>3623</v>
      </c>
      <c r="F1081" s="305" t="s">
        <v>144</v>
      </c>
      <c r="G1081" s="304"/>
      <c r="H1081" s="305" t="s">
        <v>35</v>
      </c>
      <c r="I1081" s="305" t="s">
        <v>84</v>
      </c>
      <c r="J1081" s="301" t="s">
        <v>12675</v>
      </c>
      <c r="K1081" s="309"/>
      <c r="L1081" s="310" t="b">
        <v>1</v>
      </c>
      <c r="M1081" s="311" t="b">
        <v>0</v>
      </c>
      <c r="N1081" s="316" t="b">
        <v>0</v>
      </c>
      <c r="O1081" s="311" t="b">
        <v>0</v>
      </c>
      <c r="P1081" s="302"/>
      <c r="Q1081" s="309" t="str">
        <f t="array" ref="Q1081">IFERROR(INDEX('印量調查區'!G:G, MATCH(A1081, '印量調查區'!A:A, 0)), "")</f>
        <v/>
      </c>
      <c r="R1081" s="313" t="s">
        <v>12363</v>
      </c>
      <c r="S1081" s="302"/>
      <c r="T1081" s="313" t="s">
        <v>12676</v>
      </c>
      <c r="U1081" s="302"/>
      <c r="V1081" s="313" t="s">
        <v>12677</v>
      </c>
      <c r="W1081" s="313" t="s">
        <v>12366</v>
      </c>
      <c r="X1081" s="302"/>
      <c r="Y1081" s="313" t="s">
        <v>12368</v>
      </c>
      <c r="Z1081" s="313" t="s">
        <v>12678</v>
      </c>
      <c r="AA1081" s="313" t="s">
        <v>12369</v>
      </c>
      <c r="AB1081" s="302"/>
      <c r="AC1081" s="313" t="s">
        <v>12679</v>
      </c>
      <c r="AD1081" s="313" t="s">
        <v>12680</v>
      </c>
      <c r="AE1081" s="302"/>
      <c r="AF1081" s="302"/>
      <c r="AG1081" s="302"/>
      <c r="AH1081" s="302"/>
      <c r="AI1081" s="302"/>
      <c r="AJ1081" s="302"/>
      <c r="AK1081" s="313" t="s">
        <v>12681</v>
      </c>
      <c r="AL1081" s="313" t="s">
        <v>12682</v>
      </c>
      <c r="AM1081" s="302"/>
      <c r="AN1081" s="314" t="s">
        <v>12683</v>
      </c>
      <c r="AO1081" s="302"/>
      <c r="AP1081" s="302"/>
      <c r="AQ1081" s="302" t="str">
        <f>IFERROR(__xludf.DUMMYFUNCTION("IF(IFERROR(VLOOKUP(A1081, IMPORTRANGE(""https://docs.google.com/spreadsheets/d/1eazy315Oas8TkAoTsdzUl6gNf3VsnwZeSo-bRfkZzOs"", ""工作表1!A:B""), 2, FALSE), """") &lt;&gt; """", ""有縮圖"", ""無縮圖"")"),"無縮圖")</f>
        <v>無縮圖</v>
      </c>
      <c r="AR1081" s="302"/>
    </row>
    <row r="1082" hidden="1">
      <c r="A1082" s="301" t="s">
        <v>940</v>
      </c>
      <c r="B1082" s="301" t="s">
        <v>1585</v>
      </c>
      <c r="C1082" s="304"/>
      <c r="D1082" s="303" t="s">
        <v>2241</v>
      </c>
      <c r="E1082" s="303" t="s">
        <v>2241</v>
      </c>
      <c r="F1082" s="305" t="s">
        <v>144</v>
      </c>
      <c r="G1082" s="304"/>
      <c r="H1082" s="302"/>
      <c r="I1082" s="302"/>
      <c r="J1082" s="302"/>
      <c r="K1082" s="309"/>
      <c r="L1082" s="310" t="b">
        <v>1</v>
      </c>
      <c r="M1082" s="316" t="b">
        <v>1</v>
      </c>
      <c r="N1082" s="316" t="b">
        <v>0</v>
      </c>
      <c r="O1082" s="316" t="b">
        <v>1</v>
      </c>
      <c r="P1082" s="313" t="s">
        <v>410</v>
      </c>
      <c r="Q1082" s="309" t="str">
        <f t="array" ref="Q1082">IFERROR(INDEX('印量調查區'!G:G, MATCH(A1082, '印量調查區'!A:A, 0)), "")</f>
        <v/>
      </c>
      <c r="R1082" s="314" t="s">
        <v>12686</v>
      </c>
      <c r="S1082" s="314" t="s">
        <v>1596</v>
      </c>
      <c r="T1082" s="302"/>
      <c r="U1082" s="302"/>
      <c r="V1082" s="302"/>
      <c r="W1082" s="302"/>
      <c r="X1082" s="302"/>
      <c r="Y1082" s="302"/>
      <c r="Z1082" s="302"/>
      <c r="AA1082" s="302"/>
      <c r="AB1082" s="302"/>
      <c r="AC1082" s="302"/>
      <c r="AD1082" s="302"/>
      <c r="AE1082" s="302"/>
      <c r="AF1082" s="302"/>
      <c r="AG1082" s="302"/>
      <c r="AH1082" s="302"/>
      <c r="AI1082" s="302"/>
      <c r="AJ1082" s="314" t="s">
        <v>12689</v>
      </c>
      <c r="AK1082" s="302"/>
      <c r="AL1082" s="302"/>
      <c r="AM1082" s="302"/>
      <c r="AN1082" s="302"/>
      <c r="AO1082" s="302"/>
      <c r="AP1082" s="302"/>
      <c r="AQ1082" s="302" t="str">
        <f>IFERROR(__xludf.DUMMYFUNCTION("IF(IFERROR(VLOOKUP(A1082, IMPORTRANGE(""https://docs.google.com/spreadsheets/d/1eazy315Oas8TkAoTsdzUl6gNf3VsnwZeSo-bRfkZzOs"", ""工作表1!A:B""), 2, FALSE), """") &lt;&gt; """", ""有縮圖"", ""無縮圖"")"),"無縮圖")</f>
        <v>無縮圖</v>
      </c>
      <c r="AR1082" s="302"/>
    </row>
    <row r="1083" hidden="1">
      <c r="A1083" s="301" t="s">
        <v>12692</v>
      </c>
      <c r="B1083" s="301" t="s">
        <v>12693</v>
      </c>
      <c r="C1083" s="304"/>
      <c r="D1083" s="303" t="s">
        <v>3596</v>
      </c>
      <c r="E1083" s="303" t="s">
        <v>3596</v>
      </c>
      <c r="F1083" s="305" t="s">
        <v>144</v>
      </c>
      <c r="G1083" s="304"/>
      <c r="H1083" s="302"/>
      <c r="I1083" s="302"/>
      <c r="J1083" s="302"/>
      <c r="K1083" s="309"/>
      <c r="L1083" s="310" t="b">
        <v>1</v>
      </c>
      <c r="M1083" s="316" t="b">
        <v>1</v>
      </c>
      <c r="N1083" s="316" t="b">
        <v>1</v>
      </c>
      <c r="O1083" s="316" t="b">
        <v>1</v>
      </c>
      <c r="P1083" s="302"/>
      <c r="Q1083" s="309" t="str">
        <f t="array" ref="Q1083">IFERROR(INDEX('印量調查區'!G:G, MATCH(A1083, '印量調查區'!A:A, 0)), "")</f>
        <v/>
      </c>
      <c r="R1083" s="313" t="s">
        <v>12696</v>
      </c>
      <c r="S1083" s="302"/>
      <c r="T1083" s="302"/>
      <c r="U1083" s="302"/>
      <c r="V1083" s="313" t="s">
        <v>12697</v>
      </c>
      <c r="W1083" s="302"/>
      <c r="X1083" s="313" t="s">
        <v>12698</v>
      </c>
      <c r="Y1083" s="313" t="s">
        <v>12699</v>
      </c>
      <c r="Z1083" s="302"/>
      <c r="AA1083" s="302"/>
      <c r="AB1083" s="302"/>
      <c r="AC1083" s="302"/>
      <c r="AD1083" s="302"/>
      <c r="AE1083" s="302"/>
      <c r="AF1083" s="302"/>
      <c r="AG1083" s="302"/>
      <c r="AH1083" s="313" t="s">
        <v>12700</v>
      </c>
      <c r="AI1083" s="302"/>
      <c r="AJ1083" s="302"/>
      <c r="AK1083" s="302"/>
      <c r="AL1083" s="302"/>
      <c r="AM1083" s="302"/>
      <c r="AN1083" s="302"/>
      <c r="AO1083" s="302"/>
      <c r="AP1083" s="302"/>
      <c r="AQ1083" s="302" t="str">
        <f>IFERROR(__xludf.DUMMYFUNCTION("IF(IFERROR(VLOOKUP(A1083, IMPORTRANGE(""https://docs.google.com/spreadsheets/d/1eazy315Oas8TkAoTsdzUl6gNf3VsnwZeSo-bRfkZzOs"", ""工作表1!A:B""), 2, FALSE), """") &lt;&gt; """", ""有縮圖"", ""無縮圖"")"),"無縮圖")</f>
        <v>無縮圖</v>
      </c>
      <c r="AR1083" s="302"/>
    </row>
    <row r="1084" hidden="1">
      <c r="A1084" s="301" t="s">
        <v>956</v>
      </c>
      <c r="B1084" s="301" t="s">
        <v>12701</v>
      </c>
      <c r="C1084" s="304"/>
      <c r="D1084" s="304"/>
      <c r="E1084" s="303" t="s">
        <v>3082</v>
      </c>
      <c r="F1084" s="305" t="s">
        <v>144</v>
      </c>
      <c r="G1084" s="304"/>
      <c r="H1084" s="302"/>
      <c r="I1084" s="302"/>
      <c r="J1084" s="302"/>
      <c r="K1084" s="309"/>
      <c r="L1084" s="310" t="b">
        <v>1</v>
      </c>
      <c r="M1084" s="316" t="b">
        <v>1</v>
      </c>
      <c r="N1084" s="316" t="b">
        <v>1</v>
      </c>
      <c r="O1084" s="316" t="b">
        <v>1</v>
      </c>
      <c r="P1084" s="302"/>
      <c r="Q1084" s="309" t="str">
        <f t="array" ref="Q1084">IFERROR(INDEX('印量調查區'!G:G, MATCH(A1084, '印量調查區'!A:A, 0)), "")</f>
        <v/>
      </c>
      <c r="R1084" s="313" t="s">
        <v>12702</v>
      </c>
      <c r="S1084" s="302"/>
      <c r="T1084" s="313" t="s">
        <v>12703</v>
      </c>
      <c r="U1084" s="302"/>
      <c r="V1084" s="313" t="s">
        <v>12704</v>
      </c>
      <c r="W1084" s="302"/>
      <c r="X1084" s="313" t="s">
        <v>12705</v>
      </c>
      <c r="Y1084" s="302"/>
      <c r="Z1084" s="302"/>
      <c r="AA1084" s="302"/>
      <c r="AB1084" s="302"/>
      <c r="AC1084" s="313" t="s">
        <v>12706</v>
      </c>
      <c r="AD1084" s="313" t="s">
        <v>12707</v>
      </c>
      <c r="AE1084" s="302"/>
      <c r="AF1084" s="302"/>
      <c r="AG1084" s="302"/>
      <c r="AH1084" s="302"/>
      <c r="AI1084" s="313" t="s">
        <v>12709</v>
      </c>
      <c r="AJ1084" s="302"/>
      <c r="AK1084" s="313" t="s">
        <v>12710</v>
      </c>
      <c r="AL1084" s="313" t="s">
        <v>12711</v>
      </c>
      <c r="AM1084" s="302"/>
      <c r="AN1084" s="302"/>
      <c r="AO1084" s="302"/>
      <c r="AP1084" s="302"/>
      <c r="AQ1084" s="302" t="str">
        <f>IFERROR(__xludf.DUMMYFUNCTION("IF(IFERROR(VLOOKUP(A1084, IMPORTRANGE(""https://docs.google.com/spreadsheets/d/1eazy315Oas8TkAoTsdzUl6gNf3VsnwZeSo-bRfkZzOs"", ""工作表1!A:B""), 2, FALSE), """") &lt;&gt; """", ""有縮圖"", ""無縮圖"")"),"無縮圖")</f>
        <v>無縮圖</v>
      </c>
      <c r="AR1084" s="302"/>
    </row>
    <row r="1085" hidden="1">
      <c r="A1085" s="301" t="s">
        <v>12712</v>
      </c>
      <c r="B1085" s="302"/>
      <c r="C1085" s="304"/>
      <c r="D1085" s="304"/>
      <c r="E1085" s="303" t="s">
        <v>2968</v>
      </c>
      <c r="F1085" s="305" t="s">
        <v>144</v>
      </c>
      <c r="G1085" s="304"/>
      <c r="H1085" s="305" t="s">
        <v>34</v>
      </c>
      <c r="I1085" s="305" t="s">
        <v>84</v>
      </c>
      <c r="J1085" s="301" t="s">
        <v>12713</v>
      </c>
      <c r="K1085" s="309"/>
      <c r="L1085" s="310" t="b">
        <v>1</v>
      </c>
      <c r="M1085" s="311" t="b">
        <v>0</v>
      </c>
      <c r="N1085" s="316" t="b">
        <v>0</v>
      </c>
      <c r="O1085" s="311" t="b">
        <v>0</v>
      </c>
      <c r="P1085" s="302"/>
      <c r="Q1085" s="309" t="str">
        <f t="array" ref="Q1085">IFERROR(INDEX('印量調查區'!G:G, MATCH(A1085, '印量調查區'!A:A, 0)), "")</f>
        <v/>
      </c>
      <c r="R1085" s="302"/>
      <c r="S1085" s="302"/>
      <c r="T1085" s="302"/>
      <c r="U1085" s="302"/>
      <c r="V1085" s="324" t="s">
        <v>12714</v>
      </c>
      <c r="W1085" s="302"/>
      <c r="X1085" s="302"/>
      <c r="Y1085" s="302"/>
      <c r="Z1085" s="302"/>
      <c r="AA1085" s="302"/>
      <c r="AB1085" s="302"/>
      <c r="AC1085" s="302"/>
      <c r="AD1085" s="302"/>
      <c r="AE1085" s="302"/>
      <c r="AF1085" s="302"/>
      <c r="AG1085" s="302"/>
      <c r="AH1085" s="302"/>
      <c r="AI1085" s="302"/>
      <c r="AJ1085" s="302"/>
      <c r="AK1085" s="302"/>
      <c r="AL1085" s="302"/>
      <c r="AM1085" s="302"/>
      <c r="AN1085" s="314" t="s">
        <v>12715</v>
      </c>
      <c r="AO1085" s="302"/>
      <c r="AP1085" s="302"/>
      <c r="AQ1085" s="302" t="str">
        <f>IFERROR(__xludf.DUMMYFUNCTION("IF(IFERROR(VLOOKUP(A1085, IMPORTRANGE(""https://docs.google.com/spreadsheets/d/1eazy315Oas8TkAoTsdzUl6gNf3VsnwZeSo-bRfkZzOs"", ""工作表1!A:B""), 2, FALSE), """") &lt;&gt; """", ""有縮圖"", ""無縮圖"")"),"無縮圖")</f>
        <v>無縮圖</v>
      </c>
      <c r="AR1085" s="302"/>
    </row>
    <row r="1086">
      <c r="A1086" s="301" t="s">
        <v>12716</v>
      </c>
      <c r="B1086" s="301" t="s">
        <v>12717</v>
      </c>
      <c r="C1086" s="303" t="s">
        <v>2158</v>
      </c>
      <c r="D1086" s="303" t="s">
        <v>2158</v>
      </c>
      <c r="E1086" s="304"/>
      <c r="F1086" s="305" t="s">
        <v>144</v>
      </c>
      <c r="G1086" s="304"/>
      <c r="H1086" s="305" t="s">
        <v>35</v>
      </c>
      <c r="I1086" s="305" t="s">
        <v>84</v>
      </c>
      <c r="J1086" s="301" t="s">
        <v>12718</v>
      </c>
      <c r="K1086" s="309"/>
      <c r="L1086" s="310" t="b">
        <v>1</v>
      </c>
      <c r="M1086" s="311" t="b">
        <v>1</v>
      </c>
      <c r="N1086" s="311" t="b">
        <v>0</v>
      </c>
      <c r="O1086" s="311" t="b">
        <v>1</v>
      </c>
      <c r="P1086" s="302"/>
      <c r="Q1086" s="309" t="str">
        <f t="array" ref="Q1086">IFERROR(INDEX('印量調查區'!G:G, MATCH(A1086, '印量調查區'!A:A, 0)), "")</f>
        <v/>
      </c>
      <c r="R1086" s="313" t="s">
        <v>12719</v>
      </c>
      <c r="S1086" s="302"/>
      <c r="T1086" s="302"/>
      <c r="U1086" s="302"/>
      <c r="V1086" s="313" t="s">
        <v>12720</v>
      </c>
      <c r="W1086" s="302"/>
      <c r="X1086" s="313" t="s">
        <v>12721</v>
      </c>
      <c r="Y1086" s="313" t="s">
        <v>12722</v>
      </c>
      <c r="Z1086" s="313" t="s">
        <v>12723</v>
      </c>
      <c r="AA1086" s="302"/>
      <c r="AB1086" s="302"/>
      <c r="AC1086" s="313" t="s">
        <v>12724</v>
      </c>
      <c r="AD1086" s="313" t="s">
        <v>12725</v>
      </c>
      <c r="AE1086" s="313" t="s">
        <v>12726</v>
      </c>
      <c r="AF1086" s="302"/>
      <c r="AG1086" s="302"/>
      <c r="AH1086" s="302"/>
      <c r="AI1086" s="313" t="s">
        <v>12727</v>
      </c>
      <c r="AJ1086" s="302"/>
      <c r="AK1086" s="313" t="s">
        <v>12728</v>
      </c>
      <c r="AL1086" s="302"/>
      <c r="AM1086" s="314" t="s">
        <v>12729</v>
      </c>
      <c r="AN1086" s="314" t="s">
        <v>12730</v>
      </c>
      <c r="AO1086" s="302"/>
      <c r="AP1086" s="302"/>
      <c r="AQ1086" s="302" t="str">
        <f>IFERROR(__xludf.DUMMYFUNCTION("IF(IFERROR(VLOOKUP(A1086, IMPORTRANGE(""https://docs.google.com/spreadsheets/d/1eazy315Oas8TkAoTsdzUl6gNf3VsnwZeSo-bRfkZzOs"", ""工作表1!A:B""), 2, FALSE), """") &lt;&gt; """", ""有縮圖"", ""無縮圖"")"),"無縮圖")</f>
        <v>無縮圖</v>
      </c>
      <c r="AR1086" s="314" t="s">
        <v>12729</v>
      </c>
    </row>
    <row r="1087" hidden="1">
      <c r="A1087" s="301" t="s">
        <v>970</v>
      </c>
      <c r="B1087" s="301" t="s">
        <v>11452</v>
      </c>
      <c r="C1087" s="304"/>
      <c r="D1087" s="303" t="s">
        <v>2212</v>
      </c>
      <c r="E1087" s="303" t="s">
        <v>2212</v>
      </c>
      <c r="F1087" s="305" t="s">
        <v>144</v>
      </c>
      <c r="G1087" s="304" t="str">
        <f>G593</f>
        <v>Hololive</v>
      </c>
      <c r="H1087" s="302"/>
      <c r="I1087" s="305" t="s">
        <v>84</v>
      </c>
      <c r="J1087" s="305" t="str">
        <f>J593</f>
        <v>💠壓克力立牌A 200元
💠壓克力立牌B 200元
💠明信片 10元
💠Boing Boing 鑰匙圈 150元
💠歐派滑鼠墊 500元
💠春聯海報 50元</v>
      </c>
      <c r="K1087" s="323" t="s">
        <v>12732</v>
      </c>
      <c r="L1087" s="310" t="b">
        <v>1</v>
      </c>
      <c r="M1087" s="311" t="b">
        <v>0</v>
      </c>
      <c r="N1087" s="311" t="b">
        <v>0</v>
      </c>
      <c r="O1087" s="316" t="b">
        <v>0</v>
      </c>
      <c r="P1087" s="302"/>
      <c r="Q1087" s="309" t="str">
        <f t="array" ref="Q1087">IFERROR(INDEX('印量調查區'!G:G, MATCH(A1087, '印量調查區'!A:A, 0)), "")</f>
        <v/>
      </c>
      <c r="R1087" s="313" t="s">
        <v>11457</v>
      </c>
      <c r="S1087" s="302"/>
      <c r="T1087" s="302"/>
      <c r="U1087" s="302"/>
      <c r="V1087" s="302"/>
      <c r="W1087" s="302"/>
      <c r="X1087" s="302"/>
      <c r="Y1087" s="302"/>
      <c r="Z1087" s="302"/>
      <c r="AA1087" s="302"/>
      <c r="AB1087" s="302"/>
      <c r="AC1087" s="302"/>
      <c r="AD1087" s="302"/>
      <c r="AE1087" s="302"/>
      <c r="AF1087" s="302"/>
      <c r="AG1087" s="302"/>
      <c r="AH1087" s="302"/>
      <c r="AI1087" s="302"/>
      <c r="AJ1087" s="313" t="s">
        <v>11458</v>
      </c>
      <c r="AK1087" s="302"/>
      <c r="AL1087" s="302"/>
      <c r="AM1087" s="314" t="s">
        <v>12733</v>
      </c>
      <c r="AN1087" s="354" t="str">
        <f>AN595</f>
        <v>https://x.com/mschaosgoddess/status/2016451189328564495/photo/1</v>
      </c>
      <c r="AO1087" s="302"/>
      <c r="AP1087" s="302"/>
      <c r="AQ1087" s="302" t="str">
        <f>IFERROR(__xludf.DUMMYFUNCTION("IF(IFERROR(VLOOKUP(A1087, IMPORTRANGE(""https://docs.google.com/spreadsheets/d/1eazy315Oas8TkAoTsdzUl6gNf3VsnwZeSo-bRfkZzOs"", ""工作表1!A:B""), 2, FALSE), """") &lt;&gt; """", ""有縮圖"", ""無縮圖"")"),"無縮圖")</f>
        <v>無縮圖</v>
      </c>
      <c r="AR1087" s="314" t="s">
        <v>11461</v>
      </c>
    </row>
    <row r="1088" hidden="1">
      <c r="A1088" s="301" t="s">
        <v>974</v>
      </c>
      <c r="B1088" s="302"/>
      <c r="C1088" s="304"/>
      <c r="D1088" s="304"/>
      <c r="E1088" s="303" t="s">
        <v>12736</v>
      </c>
      <c r="F1088" s="305" t="s">
        <v>144</v>
      </c>
      <c r="G1088" s="304"/>
      <c r="H1088" s="302"/>
      <c r="I1088" s="302"/>
      <c r="J1088" s="302"/>
      <c r="K1088" s="309"/>
      <c r="L1088" s="310" t="b">
        <v>1</v>
      </c>
      <c r="M1088" s="316" t="b">
        <v>0</v>
      </c>
      <c r="N1088" s="316" t="b">
        <v>0</v>
      </c>
      <c r="O1088" s="316" t="b">
        <v>0</v>
      </c>
      <c r="P1088" s="302"/>
      <c r="Q1088" s="309" t="str">
        <f t="array" ref="Q1088">IFERROR(INDEX('印量調查區'!G:G, MATCH(A1088, '印量調查區'!A:A, 0)), "")</f>
        <v/>
      </c>
      <c r="R1088" s="302"/>
      <c r="S1088" s="302"/>
      <c r="T1088" s="302"/>
      <c r="U1088" s="302"/>
      <c r="V1088" s="314" t="s">
        <v>12738</v>
      </c>
      <c r="W1088" s="302"/>
      <c r="X1088" s="304"/>
      <c r="Y1088" s="314" t="s">
        <v>12740</v>
      </c>
      <c r="Z1088" s="302"/>
      <c r="AA1088" s="302"/>
      <c r="AB1088" s="302"/>
      <c r="AC1088" s="302"/>
      <c r="AD1088" s="302"/>
      <c r="AE1088" s="302"/>
      <c r="AF1088" s="302"/>
      <c r="AG1088" s="302"/>
      <c r="AH1088" s="302"/>
      <c r="AI1088" s="302"/>
      <c r="AJ1088" s="302"/>
      <c r="AK1088" s="302"/>
      <c r="AL1088" s="314" t="s">
        <v>12744</v>
      </c>
      <c r="AM1088" s="302"/>
      <c r="AN1088" s="302"/>
      <c r="AO1088" s="302"/>
      <c r="AP1088" s="302"/>
      <c r="AQ1088" s="302" t="str">
        <f>IFERROR(__xludf.DUMMYFUNCTION("IF(IFERROR(VLOOKUP(A1088, IMPORTRANGE(""https://docs.google.com/spreadsheets/d/1eazy315Oas8TkAoTsdzUl6gNf3VsnwZeSo-bRfkZzOs"", ""工作表1!A:B""), 2, FALSE), """") &lt;&gt; """", ""有縮圖"", ""無縮圖"")"),"有縮圖")</f>
        <v>有縮圖</v>
      </c>
      <c r="AR1088" s="302"/>
    </row>
    <row r="1089" hidden="1">
      <c r="A1089" s="301" t="s">
        <v>976</v>
      </c>
      <c r="B1089" s="302"/>
      <c r="C1089" s="304"/>
      <c r="D1089" s="303" t="s">
        <v>2296</v>
      </c>
      <c r="E1089" s="303" t="s">
        <v>2296</v>
      </c>
      <c r="F1089" s="305" t="s">
        <v>144</v>
      </c>
      <c r="G1089" s="304"/>
      <c r="H1089" s="305" t="s">
        <v>34</v>
      </c>
      <c r="I1089" s="305" t="s">
        <v>84</v>
      </c>
      <c r="J1089" s="301" t="s">
        <v>12151</v>
      </c>
      <c r="K1089" s="309"/>
      <c r="L1089" s="310" t="b">
        <v>1</v>
      </c>
      <c r="M1089" s="311" t="b">
        <v>1</v>
      </c>
      <c r="N1089" s="316" t="b">
        <v>1</v>
      </c>
      <c r="O1089" s="311" t="b">
        <v>1</v>
      </c>
      <c r="P1089" s="302"/>
      <c r="Q1089" s="309" t="str">
        <f t="array" ref="Q1089">IFERROR(INDEX('印量調查區'!G:G, MATCH(A1089, '印量調查區'!A:A, 0)), "")</f>
        <v/>
      </c>
      <c r="R1089" s="302"/>
      <c r="S1089" s="302"/>
      <c r="T1089" s="302"/>
      <c r="U1089" s="302"/>
      <c r="V1089" s="302"/>
      <c r="W1089" s="302"/>
      <c r="X1089" s="313" t="s">
        <v>12748</v>
      </c>
      <c r="Y1089" s="313" t="s">
        <v>12749</v>
      </c>
      <c r="Z1089" s="302"/>
      <c r="AA1089" s="302"/>
      <c r="AB1089" s="302"/>
      <c r="AC1089" s="302"/>
      <c r="AD1089" s="302"/>
      <c r="AE1089" s="302"/>
      <c r="AF1089" s="302"/>
      <c r="AG1089" s="302"/>
      <c r="AH1089" s="302"/>
      <c r="AI1089" s="302"/>
      <c r="AJ1089" s="313" t="s">
        <v>12750</v>
      </c>
      <c r="AK1089" s="302"/>
      <c r="AL1089" s="302"/>
      <c r="AM1089" s="302"/>
      <c r="AN1089" s="314" t="s">
        <v>12751</v>
      </c>
      <c r="AO1089" s="302"/>
      <c r="AP1089" s="302"/>
      <c r="AQ1089" s="302" t="str">
        <f>IFERROR(__xludf.DUMMYFUNCTION("IF(IFERROR(VLOOKUP(A1089, IMPORTRANGE(""https://docs.google.com/spreadsheets/d/1eazy315Oas8TkAoTsdzUl6gNf3VsnwZeSo-bRfkZzOs"", ""工作表1!A:B""), 2, FALSE), """") &lt;&gt; """", ""有縮圖"", ""無縮圖"")"),"無縮圖")</f>
        <v>無縮圖</v>
      </c>
      <c r="AR1089" s="302"/>
    </row>
    <row r="1090" hidden="1">
      <c r="A1090" s="301" t="s">
        <v>12752</v>
      </c>
      <c r="B1090" s="302"/>
      <c r="C1090" s="304"/>
      <c r="D1090" s="303" t="s">
        <v>2313</v>
      </c>
      <c r="E1090" s="303" t="s">
        <v>2313</v>
      </c>
      <c r="F1090" s="305" t="s">
        <v>144</v>
      </c>
      <c r="G1090" s="304"/>
      <c r="H1090" s="302"/>
      <c r="I1090" s="302"/>
      <c r="J1090" s="302"/>
      <c r="K1090" s="309"/>
      <c r="L1090" s="310" t="b">
        <v>1</v>
      </c>
      <c r="M1090" s="316" t="b">
        <v>0</v>
      </c>
      <c r="N1090" s="316" t="b">
        <v>0</v>
      </c>
      <c r="O1090" s="316" t="b">
        <v>0</v>
      </c>
      <c r="P1090" s="302"/>
      <c r="Q1090" s="309" t="str">
        <f t="array" ref="Q1090">IFERROR(INDEX('印量調查區'!G:G, MATCH(A1090, '印量調查區'!A:A, 0)), "")</f>
        <v/>
      </c>
      <c r="R1090" s="313" t="s">
        <v>12753</v>
      </c>
      <c r="S1090" s="302"/>
      <c r="T1090" s="302"/>
      <c r="U1090" s="302"/>
      <c r="V1090" s="302"/>
      <c r="W1090" s="302"/>
      <c r="X1090" s="313" t="s">
        <v>12754</v>
      </c>
      <c r="Y1090" s="302"/>
      <c r="Z1090" s="302"/>
      <c r="AA1090" s="302"/>
      <c r="AB1090" s="302"/>
      <c r="AC1090" s="302"/>
      <c r="AD1090" s="313" t="s">
        <v>12755</v>
      </c>
      <c r="AE1090" s="302"/>
      <c r="AF1090" s="302"/>
      <c r="AG1090" s="302"/>
      <c r="AH1090" s="302"/>
      <c r="AI1090" s="302"/>
      <c r="AJ1090" s="313" t="s">
        <v>12756</v>
      </c>
      <c r="AK1090" s="302"/>
      <c r="AL1090" s="313" t="s">
        <v>12757</v>
      </c>
      <c r="AM1090" s="302"/>
      <c r="AN1090" s="302"/>
      <c r="AO1090" s="302"/>
      <c r="AP1090" s="302"/>
      <c r="AQ1090" s="302" t="str">
        <f>IFERROR(__xludf.DUMMYFUNCTION("IF(IFERROR(VLOOKUP(A1090, IMPORTRANGE(""https://docs.google.com/spreadsheets/d/1eazy315Oas8TkAoTsdzUl6gNf3VsnwZeSo-bRfkZzOs"", ""工作表1!A:B""), 2, FALSE), """") &lt;&gt; """", ""有縮圖"", ""無縮圖"")"),"無縮圖")</f>
        <v>無縮圖</v>
      </c>
      <c r="AR1090" s="302"/>
    </row>
    <row r="1091" hidden="1">
      <c r="A1091" s="301" t="s">
        <v>990</v>
      </c>
      <c r="B1091" s="302"/>
      <c r="C1091" s="304"/>
      <c r="D1091" s="303" t="s">
        <v>3401</v>
      </c>
      <c r="E1091" s="303" t="s">
        <v>3401</v>
      </c>
      <c r="F1091" s="305" t="s">
        <v>144</v>
      </c>
      <c r="G1091" s="304"/>
      <c r="H1091" s="302"/>
      <c r="I1091" s="302"/>
      <c r="J1091" s="302"/>
      <c r="K1091" s="309"/>
      <c r="L1091" s="310" t="b">
        <v>1</v>
      </c>
      <c r="M1091" s="316" t="b">
        <v>1</v>
      </c>
      <c r="N1091" s="316" t="b">
        <v>0</v>
      </c>
      <c r="O1091" s="316" t="b">
        <v>0</v>
      </c>
      <c r="P1091" s="302"/>
      <c r="Q1091" s="309" t="str">
        <f t="array" ref="Q1091">IFERROR(INDEX('印量調查區'!G:G, MATCH(A1091, '印量調查區'!A:A, 0)), "")</f>
        <v/>
      </c>
      <c r="R1091" s="313" t="s">
        <v>12758</v>
      </c>
      <c r="S1091" s="302"/>
      <c r="T1091" s="302"/>
      <c r="U1091" s="302"/>
      <c r="V1091" s="313" t="s">
        <v>12759</v>
      </c>
      <c r="W1091" s="302"/>
      <c r="X1091" s="313" t="s">
        <v>12760</v>
      </c>
      <c r="Y1091" s="302"/>
      <c r="Z1091" s="302"/>
      <c r="AA1091" s="302"/>
      <c r="AB1091" s="302"/>
      <c r="AC1091" s="302"/>
      <c r="AD1091" s="302"/>
      <c r="AE1091" s="302"/>
      <c r="AF1091" s="302"/>
      <c r="AG1091" s="302"/>
      <c r="AH1091" s="302"/>
      <c r="AI1091" s="302"/>
      <c r="AJ1091" s="302"/>
      <c r="AK1091" s="302"/>
      <c r="AL1091" s="302"/>
      <c r="AM1091" s="302"/>
      <c r="AN1091" s="302"/>
      <c r="AO1091" s="302"/>
      <c r="AP1091" s="302"/>
      <c r="AQ1091" s="302" t="str">
        <f>IFERROR(__xludf.DUMMYFUNCTION("IF(IFERROR(VLOOKUP(A1091, IMPORTRANGE(""https://docs.google.com/spreadsheets/d/1eazy315Oas8TkAoTsdzUl6gNf3VsnwZeSo-bRfkZzOs"", ""工作表1!A:B""), 2, FALSE), """") &lt;&gt; """", ""有縮圖"", ""無縮圖"")"),"無縮圖")</f>
        <v>無縮圖</v>
      </c>
      <c r="AR1091" s="302"/>
    </row>
    <row r="1092" hidden="1">
      <c r="A1092" s="301" t="s">
        <v>991</v>
      </c>
      <c r="B1092" s="304" t="s">
        <v>12761</v>
      </c>
      <c r="C1092" s="304"/>
      <c r="D1092" s="303" t="s">
        <v>2186</v>
      </c>
      <c r="E1092" s="303" t="s">
        <v>12762</v>
      </c>
      <c r="F1092" s="304" t="s">
        <v>144</v>
      </c>
      <c r="G1092" s="304"/>
      <c r="H1092" s="305" t="s">
        <v>34</v>
      </c>
      <c r="I1092" s="305" t="s">
        <v>84</v>
      </c>
      <c r="J1092" s="301" t="s">
        <v>12764</v>
      </c>
      <c r="K1092" s="323" t="s">
        <v>7174</v>
      </c>
      <c r="L1092" s="310" t="b">
        <v>1</v>
      </c>
      <c r="M1092" s="311" t="b">
        <v>1</v>
      </c>
      <c r="N1092" s="311" t="b">
        <v>0</v>
      </c>
      <c r="O1092" s="311" t="b">
        <v>0</v>
      </c>
      <c r="P1092" s="302"/>
      <c r="Q1092" s="309" t="str">
        <f t="array" ref="Q1092">IFERROR(INDEX('印量調查區'!G:G, MATCH(A1092, '印量調查區'!A:A, 0)), "")</f>
        <v/>
      </c>
      <c r="R1092" s="314" t="s">
        <v>12766</v>
      </c>
      <c r="S1092" s="302"/>
      <c r="T1092" s="302"/>
      <c r="U1092" s="302"/>
      <c r="V1092" s="314" t="s">
        <v>12768</v>
      </c>
      <c r="W1092" s="302"/>
      <c r="X1092" s="314" t="s">
        <v>12770</v>
      </c>
      <c r="Y1092" s="302"/>
      <c r="Z1092" s="302"/>
      <c r="AA1092" s="302"/>
      <c r="AB1092" s="302"/>
      <c r="AC1092" s="302"/>
      <c r="AD1092" s="314" t="s">
        <v>12772</v>
      </c>
      <c r="AE1092" s="314" t="s">
        <v>12773</v>
      </c>
      <c r="AF1092" s="314" t="s">
        <v>12774</v>
      </c>
      <c r="AG1092" s="302"/>
      <c r="AH1092" s="314" t="s">
        <v>12775</v>
      </c>
      <c r="AI1092" s="302"/>
      <c r="AJ1092" s="314" t="s">
        <v>12776</v>
      </c>
      <c r="AK1092" s="324" t="s">
        <v>12777</v>
      </c>
      <c r="AL1092" s="314" t="s">
        <v>12778</v>
      </c>
      <c r="AM1092" s="314" t="s">
        <v>12779</v>
      </c>
      <c r="AN1092" s="314" t="s">
        <v>12780</v>
      </c>
      <c r="AO1092" s="314" t="s">
        <v>12778</v>
      </c>
      <c r="AP1092" s="302"/>
      <c r="AQ1092" s="302" t="str">
        <f>IFERROR(__xludf.DUMMYFUNCTION("IF(IFERROR(VLOOKUP(A1092, IMPORTRANGE(""https://docs.google.com/spreadsheets/d/1eazy315Oas8TkAoTsdzUl6gNf3VsnwZeSo-bRfkZzOs"", ""工作表1!A:B""), 2, FALSE), """") &lt;&gt; """", ""有縮圖"", ""無縮圖"")"),"有縮圖")</f>
        <v>有縮圖</v>
      </c>
      <c r="AR1092" s="302"/>
    </row>
    <row r="1093" hidden="1">
      <c r="A1093" s="301" t="s">
        <v>992</v>
      </c>
      <c r="B1093" s="301" t="s">
        <v>12781</v>
      </c>
      <c r="C1093" s="304"/>
      <c r="D1093" s="303" t="s">
        <v>3109</v>
      </c>
      <c r="E1093" s="303" t="s">
        <v>3109</v>
      </c>
      <c r="F1093" s="305" t="s">
        <v>144</v>
      </c>
      <c r="G1093" s="304"/>
      <c r="H1093" s="302"/>
      <c r="I1093" s="302"/>
      <c r="J1093" s="302"/>
      <c r="K1093" s="309"/>
      <c r="L1093" s="310" t="b">
        <v>1</v>
      </c>
      <c r="M1093" s="316" t="b">
        <v>0</v>
      </c>
      <c r="N1093" s="316" t="b">
        <v>0</v>
      </c>
      <c r="O1093" s="316" t="b">
        <v>0</v>
      </c>
      <c r="P1093" s="302"/>
      <c r="Q1093" s="309" t="str">
        <f t="array" ref="Q1093">IFERROR(INDEX('印量調查區'!G:G, MATCH(A1093, '印量調查區'!A:A, 0)), "")</f>
        <v/>
      </c>
      <c r="R1093" s="313" t="s">
        <v>12783</v>
      </c>
      <c r="S1093" s="302"/>
      <c r="T1093" s="302"/>
      <c r="U1093" s="302"/>
      <c r="V1093" s="313" t="s">
        <v>12784</v>
      </c>
      <c r="W1093" s="302"/>
      <c r="X1093" s="302"/>
      <c r="Y1093" s="302"/>
      <c r="Z1093" s="302"/>
      <c r="AA1093" s="302"/>
      <c r="AB1093" s="302"/>
      <c r="AC1093" s="302"/>
      <c r="AD1093" s="313" t="s">
        <v>12785</v>
      </c>
      <c r="AE1093" s="313" t="s">
        <v>12786</v>
      </c>
      <c r="AF1093" s="302"/>
      <c r="AG1093" s="302"/>
      <c r="AH1093" s="302"/>
      <c r="AI1093" s="302"/>
      <c r="AJ1093" s="313" t="s">
        <v>12787</v>
      </c>
      <c r="AK1093" s="302"/>
      <c r="AL1093" s="302"/>
      <c r="AM1093" s="302"/>
      <c r="AN1093" s="302"/>
      <c r="AO1093" s="302"/>
      <c r="AP1093" s="302"/>
      <c r="AQ1093" s="302" t="str">
        <f>IFERROR(__xludf.DUMMYFUNCTION("IF(IFERROR(VLOOKUP(A1093, IMPORTRANGE(""https://docs.google.com/spreadsheets/d/1eazy315Oas8TkAoTsdzUl6gNf3VsnwZeSo-bRfkZzOs"", ""工作表1!A:B""), 2, FALSE), """") &lt;&gt; """", ""有縮圖"", ""無縮圖"")"),"無縮圖")</f>
        <v>無縮圖</v>
      </c>
      <c r="AR1093" s="302"/>
    </row>
    <row r="1094" hidden="1">
      <c r="A1094" s="301" t="s">
        <v>12789</v>
      </c>
      <c r="B1094" s="304" t="s">
        <v>12790</v>
      </c>
      <c r="C1094" s="303" t="s">
        <v>3022</v>
      </c>
      <c r="D1094" s="303" t="s">
        <v>2372</v>
      </c>
      <c r="E1094" s="304"/>
      <c r="F1094" s="305" t="s">
        <v>144</v>
      </c>
      <c r="G1094" s="304"/>
      <c r="H1094" s="302"/>
      <c r="I1094" s="302"/>
      <c r="J1094" s="301" t="s">
        <v>12792</v>
      </c>
      <c r="K1094" s="309"/>
      <c r="L1094" s="310" t="b">
        <v>1</v>
      </c>
      <c r="M1094" s="311" t="b">
        <v>0</v>
      </c>
      <c r="N1094" s="316" t="b">
        <v>0</v>
      </c>
      <c r="O1094" s="316" t="b">
        <v>0</v>
      </c>
      <c r="P1094" s="313" t="s">
        <v>410</v>
      </c>
      <c r="Q1094" s="309" t="str">
        <f t="array" ref="Q1094">IFERROR(INDEX('印量調查區'!G:G, MATCH(A1094, '印量調查區'!A:A, 0)), "")</f>
        <v/>
      </c>
      <c r="R1094" s="314" t="s">
        <v>12793</v>
      </c>
      <c r="S1094" s="302"/>
      <c r="T1094" s="302"/>
      <c r="U1094" s="302"/>
      <c r="V1094" s="314" t="s">
        <v>12794</v>
      </c>
      <c r="W1094" s="302"/>
      <c r="X1094" s="302"/>
      <c r="Y1094" s="314" t="s">
        <v>12796</v>
      </c>
      <c r="Z1094" s="302"/>
      <c r="AA1094" s="302"/>
      <c r="AB1094" s="302"/>
      <c r="AC1094" s="302"/>
      <c r="AD1094" s="314" t="s">
        <v>12797</v>
      </c>
      <c r="AE1094" s="302"/>
      <c r="AF1094" s="302"/>
      <c r="AG1094" s="302"/>
      <c r="AH1094" s="302"/>
      <c r="AI1094" s="314" t="s">
        <v>12798</v>
      </c>
      <c r="AJ1094" s="302"/>
      <c r="AK1094" s="314" t="s">
        <v>12800</v>
      </c>
      <c r="AL1094" s="302"/>
      <c r="AM1094" s="302"/>
      <c r="AN1094" s="302"/>
      <c r="AO1094" s="302"/>
      <c r="AP1094" s="302"/>
      <c r="AQ1094" s="302" t="str">
        <f>IFERROR(__xludf.DUMMYFUNCTION("IF(IFERROR(VLOOKUP(A1094, IMPORTRANGE(""https://docs.google.com/spreadsheets/d/1eazy315Oas8TkAoTsdzUl6gNf3VsnwZeSo-bRfkZzOs"", ""工作表1!A:B""), 2, FALSE), """") &lt;&gt; """", ""有縮圖"", ""無縮圖"")"),"無縮圖")</f>
        <v>無縮圖</v>
      </c>
      <c r="AR1094" s="314" t="s">
        <v>12802</v>
      </c>
    </row>
    <row r="1095">
      <c r="A1095" s="301" t="s">
        <v>12804</v>
      </c>
      <c r="B1095" s="302"/>
      <c r="C1095" s="303" t="s">
        <v>2751</v>
      </c>
      <c r="D1095" s="303" t="s">
        <v>1563</v>
      </c>
      <c r="E1095" s="304"/>
      <c r="F1095" s="305" t="s">
        <v>144</v>
      </c>
      <c r="G1095" s="304"/>
      <c r="H1095" s="305" t="s">
        <v>35</v>
      </c>
      <c r="I1095" s="302"/>
      <c r="J1095" s="302"/>
      <c r="K1095" s="309"/>
      <c r="L1095" s="310" t="b">
        <v>1</v>
      </c>
      <c r="M1095" s="311" t="b">
        <v>1</v>
      </c>
      <c r="N1095" s="316" t="b">
        <v>0</v>
      </c>
      <c r="O1095" s="316" t="b">
        <v>1</v>
      </c>
      <c r="P1095" s="313" t="s">
        <v>410</v>
      </c>
      <c r="Q1095" s="309" t="str">
        <f t="array" ref="Q1095">IFERROR(INDEX('印量調查區'!G:G, MATCH(A1095, '印量調查區'!A:A, 0)), "")</f>
        <v/>
      </c>
      <c r="R1095" s="302"/>
      <c r="S1095" s="302"/>
      <c r="T1095" s="302"/>
      <c r="U1095" s="302"/>
      <c r="V1095" s="314" t="s">
        <v>12807</v>
      </c>
      <c r="W1095" s="302"/>
      <c r="X1095" s="302"/>
      <c r="Y1095" s="314" t="s">
        <v>12808</v>
      </c>
      <c r="Z1095" s="314" t="s">
        <v>12809</v>
      </c>
      <c r="AA1095" s="302"/>
      <c r="AB1095" s="302"/>
      <c r="AC1095" s="302"/>
      <c r="AD1095" s="302"/>
      <c r="AE1095" s="302"/>
      <c r="AF1095" s="302"/>
      <c r="AG1095" s="302"/>
      <c r="AH1095" s="302"/>
      <c r="AI1095" s="302"/>
      <c r="AJ1095" s="302"/>
      <c r="AK1095" s="302"/>
      <c r="AL1095" s="302"/>
      <c r="AM1095" s="302"/>
      <c r="AN1095" s="302"/>
      <c r="AO1095" s="302"/>
      <c r="AP1095" s="302"/>
      <c r="AQ1095" s="302" t="str">
        <f>IFERROR(__xludf.DUMMYFUNCTION("IF(IFERROR(VLOOKUP(A1095, IMPORTRANGE(""https://docs.google.com/spreadsheets/d/1eazy315Oas8TkAoTsdzUl6gNf3VsnwZeSo-bRfkZzOs"", ""工作表1!A:B""), 2, FALSE), """") &lt;&gt; """", ""有縮圖"", ""無縮圖"")"),"無縮圖")</f>
        <v>無縮圖</v>
      </c>
      <c r="AR1095" s="302"/>
    </row>
    <row r="1096" hidden="1">
      <c r="A1096" s="301" t="s">
        <v>12810</v>
      </c>
      <c r="B1096" s="302"/>
      <c r="C1096" s="303" t="s">
        <v>1938</v>
      </c>
      <c r="D1096" s="304"/>
      <c r="E1096" s="304"/>
      <c r="F1096" s="305" t="s">
        <v>144</v>
      </c>
      <c r="G1096" s="304"/>
      <c r="H1096" s="302"/>
      <c r="I1096" s="302"/>
      <c r="J1096" s="302"/>
      <c r="K1096" s="309"/>
      <c r="L1096" s="310" t="b">
        <v>1</v>
      </c>
      <c r="M1096" s="316" t="b">
        <v>0</v>
      </c>
      <c r="N1096" s="316" t="b">
        <v>0</v>
      </c>
      <c r="O1096" s="316" t="b">
        <v>0</v>
      </c>
      <c r="P1096" s="313" t="s">
        <v>410</v>
      </c>
      <c r="Q1096" s="309" t="str">
        <f t="array" ref="Q1096">IFERROR(INDEX('印量調查區'!G:G, MATCH(A1096, '印量調查區'!A:A, 0)), "")</f>
        <v/>
      </c>
      <c r="R1096" s="302"/>
      <c r="S1096" s="302"/>
      <c r="T1096" s="302"/>
      <c r="U1096" s="302"/>
      <c r="V1096" s="314" t="s">
        <v>12811</v>
      </c>
      <c r="W1096" s="302"/>
      <c r="X1096" s="304"/>
      <c r="Y1096" s="314" t="s">
        <v>12812</v>
      </c>
      <c r="Z1096" s="302"/>
      <c r="AA1096" s="302"/>
      <c r="AB1096" s="302"/>
      <c r="AC1096" s="314" t="s">
        <v>12813</v>
      </c>
      <c r="AD1096" s="302"/>
      <c r="AE1096" s="302"/>
      <c r="AF1096" s="302"/>
      <c r="AG1096" s="302"/>
      <c r="AH1096" s="302"/>
      <c r="AI1096" s="302"/>
      <c r="AJ1096" s="302"/>
      <c r="AK1096" s="302"/>
      <c r="AL1096" s="302"/>
      <c r="AM1096" s="302"/>
      <c r="AN1096" s="302"/>
      <c r="AO1096" s="302"/>
      <c r="AP1096" s="302"/>
      <c r="AQ1096" s="302" t="str">
        <f>IFERROR(__xludf.DUMMYFUNCTION("IF(IFERROR(VLOOKUP(A1096, IMPORTRANGE(""https://docs.google.com/spreadsheets/d/1eazy315Oas8TkAoTsdzUl6gNf3VsnwZeSo-bRfkZzOs"", ""工作表1!A:B""), 2, FALSE), """") &lt;&gt; """", ""有縮圖"", ""無縮圖"")"),"無縮圖")</f>
        <v>無縮圖</v>
      </c>
      <c r="AR1096" s="302"/>
    </row>
    <row r="1097" hidden="1">
      <c r="A1097" s="301" t="s">
        <v>1044</v>
      </c>
      <c r="B1097" s="302"/>
      <c r="C1097" s="304"/>
      <c r="D1097" s="304"/>
      <c r="E1097" s="303" t="s">
        <v>12816</v>
      </c>
      <c r="F1097" s="305" t="s">
        <v>144</v>
      </c>
      <c r="G1097" s="304"/>
      <c r="H1097" s="302"/>
      <c r="I1097" s="302"/>
      <c r="J1097" s="302"/>
      <c r="K1097" s="309"/>
      <c r="L1097" s="310" t="b">
        <v>1</v>
      </c>
      <c r="M1097" s="316" t="b">
        <v>0</v>
      </c>
      <c r="N1097" s="316" t="b">
        <v>0</v>
      </c>
      <c r="O1097" s="316" t="b">
        <v>0</v>
      </c>
      <c r="P1097" s="302"/>
      <c r="Q1097" s="309" t="str">
        <f t="array" ref="Q1097">IFERROR(INDEX('印量調查區'!G:G, MATCH(A1097, '印量調查區'!A:A, 0)), "")</f>
        <v/>
      </c>
      <c r="R1097" s="302"/>
      <c r="S1097" s="302"/>
      <c r="T1097" s="302"/>
      <c r="U1097" s="302"/>
      <c r="V1097" s="313" t="s">
        <v>12819</v>
      </c>
      <c r="W1097" s="302"/>
      <c r="X1097" s="302"/>
      <c r="Y1097" s="313" t="s">
        <v>9460</v>
      </c>
      <c r="Z1097" s="313" t="s">
        <v>9461</v>
      </c>
      <c r="AA1097" s="302"/>
      <c r="AB1097" s="302"/>
      <c r="AC1097" s="302"/>
      <c r="AD1097" s="302"/>
      <c r="AE1097" s="302"/>
      <c r="AF1097" s="302"/>
      <c r="AG1097" s="302"/>
      <c r="AH1097" s="302"/>
      <c r="AI1097" s="302"/>
      <c r="AJ1097" s="302"/>
      <c r="AK1097" s="302"/>
      <c r="AL1097" s="302"/>
      <c r="AM1097" s="302"/>
      <c r="AN1097" s="302"/>
      <c r="AO1097" s="302"/>
      <c r="AP1097" s="302"/>
      <c r="AQ1097" s="302" t="str">
        <f>IFERROR(__xludf.DUMMYFUNCTION("IF(IFERROR(VLOOKUP(A1097, IMPORTRANGE(""https://docs.google.com/spreadsheets/d/1eazy315Oas8TkAoTsdzUl6gNf3VsnwZeSo-bRfkZzOs"", ""工作表1!A:B""), 2, FALSE), """") &lt;&gt; """", ""有縮圖"", ""無縮圖"")"),"無縮圖")</f>
        <v>無縮圖</v>
      </c>
      <c r="AR1097" s="302"/>
    </row>
    <row r="1098" hidden="1">
      <c r="A1098" s="301" t="s">
        <v>12821</v>
      </c>
      <c r="B1098" s="302"/>
      <c r="C1098" s="303" t="s">
        <v>2175</v>
      </c>
      <c r="D1098" s="303" t="s">
        <v>3010</v>
      </c>
      <c r="E1098" s="304"/>
      <c r="F1098" s="305" t="s">
        <v>144</v>
      </c>
      <c r="G1098" s="304"/>
      <c r="H1098" s="305" t="s">
        <v>17</v>
      </c>
      <c r="I1098" s="305" t="s">
        <v>84</v>
      </c>
      <c r="J1098" s="301" t="s">
        <v>12823</v>
      </c>
      <c r="K1098" s="309"/>
      <c r="L1098" s="310" t="b">
        <v>1</v>
      </c>
      <c r="M1098" s="311" t="b">
        <v>0</v>
      </c>
      <c r="N1098" s="316" t="b">
        <v>0</v>
      </c>
      <c r="O1098" s="311" t="b">
        <v>0</v>
      </c>
      <c r="P1098" s="302"/>
      <c r="Q1098" s="309" t="str">
        <f t="array" ref="Q1098">IFERROR(INDEX('印量調查區'!G:G, MATCH(A1098, '印量調查區'!A:A, 0)), "")</f>
        <v/>
      </c>
      <c r="R1098" s="302"/>
      <c r="S1098" s="302"/>
      <c r="T1098" s="302"/>
      <c r="U1098" s="302"/>
      <c r="V1098" s="313" t="s">
        <v>12825</v>
      </c>
      <c r="W1098" s="313" t="s">
        <v>12826</v>
      </c>
      <c r="X1098" s="302"/>
      <c r="Y1098" s="313" t="s">
        <v>12827</v>
      </c>
      <c r="Z1098" s="313" t="s">
        <v>12828</v>
      </c>
      <c r="AA1098" s="313" t="s">
        <v>12829</v>
      </c>
      <c r="AB1098" s="302"/>
      <c r="AC1098" s="302"/>
      <c r="AD1098" s="302"/>
      <c r="AE1098" s="302"/>
      <c r="AF1098" s="302"/>
      <c r="AG1098" s="302"/>
      <c r="AH1098" s="302"/>
      <c r="AI1098" s="302"/>
      <c r="AJ1098" s="302"/>
      <c r="AK1098" s="302"/>
      <c r="AL1098" s="302"/>
      <c r="AM1098" s="302"/>
      <c r="AN1098" s="313" t="s">
        <v>12830</v>
      </c>
      <c r="AO1098" s="302"/>
      <c r="AP1098" s="302"/>
      <c r="AQ1098" s="302" t="str">
        <f>IFERROR(__xludf.DUMMYFUNCTION("IF(IFERROR(VLOOKUP(A1098, IMPORTRANGE(""https://docs.google.com/spreadsheets/d/1eazy315Oas8TkAoTsdzUl6gNf3VsnwZeSo-bRfkZzOs"", ""工作表1!A:B""), 2, FALSE), """") &lt;&gt; """", ""有縮圖"", ""無縮圖"")"),"無縮圖")</f>
        <v>無縮圖</v>
      </c>
      <c r="AR1098" s="302"/>
    </row>
    <row r="1099" hidden="1">
      <c r="A1099" s="301" t="s">
        <v>12831</v>
      </c>
      <c r="B1099" s="302"/>
      <c r="C1099" s="303" t="s">
        <v>2102</v>
      </c>
      <c r="D1099" s="304"/>
      <c r="E1099" s="303" t="s">
        <v>2053</v>
      </c>
      <c r="F1099" s="305" t="s">
        <v>144</v>
      </c>
      <c r="G1099" s="304"/>
      <c r="H1099" s="302"/>
      <c r="I1099" s="302"/>
      <c r="J1099" s="302"/>
      <c r="K1099" s="309"/>
      <c r="L1099" s="310" t="b">
        <v>1</v>
      </c>
      <c r="M1099" s="316" t="b">
        <v>1</v>
      </c>
      <c r="N1099" s="316" t="b">
        <v>0</v>
      </c>
      <c r="O1099" s="316" t="b">
        <v>1</v>
      </c>
      <c r="P1099" s="302"/>
      <c r="Q1099" s="309" t="str">
        <f t="array" ref="Q1099">IFERROR(INDEX('印量調查區'!G:G, MATCH(A1099, '印量調查區'!A:A, 0)), "")</f>
        <v/>
      </c>
      <c r="R1099" s="313" t="s">
        <v>12832</v>
      </c>
      <c r="S1099" s="302"/>
      <c r="T1099" s="302"/>
      <c r="U1099" s="302"/>
      <c r="V1099" s="314" t="s">
        <v>12833</v>
      </c>
      <c r="W1099" s="302"/>
      <c r="X1099" s="302"/>
      <c r="Y1099" s="313" t="s">
        <v>12834</v>
      </c>
      <c r="Z1099" s="302"/>
      <c r="AA1099" s="302"/>
      <c r="AB1099" s="302"/>
      <c r="AC1099" s="302"/>
      <c r="AD1099" s="302"/>
      <c r="AE1099" s="302"/>
      <c r="AF1099" s="302"/>
      <c r="AG1099" s="302"/>
      <c r="AH1099" s="302"/>
      <c r="AI1099" s="302"/>
      <c r="AJ1099" s="302"/>
      <c r="AK1099" s="302"/>
      <c r="AL1099" s="302"/>
      <c r="AM1099" s="302"/>
      <c r="AN1099" s="302"/>
      <c r="AO1099" s="302"/>
      <c r="AP1099" s="302"/>
      <c r="AQ1099" s="302" t="str">
        <f>IFERROR(__xludf.DUMMYFUNCTION("IF(IFERROR(VLOOKUP(A1099, IMPORTRANGE(""https://docs.google.com/spreadsheets/d/1eazy315Oas8TkAoTsdzUl6gNf3VsnwZeSo-bRfkZzOs"", ""工作表1!A:B""), 2, FALSE), """") &lt;&gt; """", ""有縮圖"", ""無縮圖"")"),"無縮圖")</f>
        <v>無縮圖</v>
      </c>
      <c r="AR1099" s="302"/>
    </row>
    <row r="1100" hidden="1">
      <c r="A1100" s="301" t="s">
        <v>1085</v>
      </c>
      <c r="B1100" s="302"/>
      <c r="C1100" s="304"/>
      <c r="D1100" s="303" t="s">
        <v>2433</v>
      </c>
      <c r="E1100" s="304"/>
      <c r="F1100" s="305" t="s">
        <v>144</v>
      </c>
      <c r="G1100" s="304"/>
      <c r="H1100" s="302"/>
      <c r="I1100" s="302"/>
      <c r="J1100" s="302"/>
      <c r="K1100" s="309"/>
      <c r="L1100" s="310" t="b">
        <v>1</v>
      </c>
      <c r="M1100" s="316" t="b">
        <v>1</v>
      </c>
      <c r="N1100" s="316" t="b">
        <v>0</v>
      </c>
      <c r="O1100" s="316" t="b">
        <v>1</v>
      </c>
      <c r="P1100" s="313" t="s">
        <v>410</v>
      </c>
      <c r="Q1100" s="309" t="str">
        <f t="array" ref="Q1100">IFERROR(INDEX('印量調查區'!G:G, MATCH(A1100, '印量調查區'!A:A, 0)), "")</f>
        <v/>
      </c>
      <c r="R1100" s="302"/>
      <c r="S1100" s="302"/>
      <c r="T1100" s="302"/>
      <c r="U1100" s="302"/>
      <c r="V1100" s="314" t="s">
        <v>12835</v>
      </c>
      <c r="W1100" s="302"/>
      <c r="X1100" s="302"/>
      <c r="Y1100" s="302"/>
      <c r="Z1100" s="302"/>
      <c r="AA1100" s="302"/>
      <c r="AB1100" s="302"/>
      <c r="AC1100" s="302"/>
      <c r="AD1100" s="302"/>
      <c r="AE1100" s="302"/>
      <c r="AF1100" s="302"/>
      <c r="AG1100" s="302"/>
      <c r="AH1100" s="302"/>
      <c r="AI1100" s="302"/>
      <c r="AJ1100" s="302"/>
      <c r="AK1100" s="302"/>
      <c r="AL1100" s="302"/>
      <c r="AM1100" s="302"/>
      <c r="AN1100" s="302"/>
      <c r="AO1100" s="302"/>
      <c r="AP1100" s="302"/>
      <c r="AQ1100" s="302" t="str">
        <f>IFERROR(__xludf.DUMMYFUNCTION("IF(IFERROR(VLOOKUP(A1100, IMPORTRANGE(""https://docs.google.com/spreadsheets/d/1eazy315Oas8TkAoTsdzUl6gNf3VsnwZeSo-bRfkZzOs"", ""工作表1!A:B""), 2, FALSE), """") &lt;&gt; """", ""有縮圖"", ""無縮圖"")"),"無縮圖")</f>
        <v>無縮圖</v>
      </c>
      <c r="AR1100" s="302"/>
    </row>
    <row r="1101" hidden="1">
      <c r="A1101" s="304" t="s">
        <v>1095</v>
      </c>
      <c r="B1101" s="302"/>
      <c r="C1101" s="304"/>
      <c r="D1101" s="304"/>
      <c r="E1101" s="303" t="s">
        <v>2345</v>
      </c>
      <c r="F1101" s="305" t="s">
        <v>144</v>
      </c>
      <c r="G1101" s="304"/>
      <c r="H1101" s="302"/>
      <c r="I1101" s="302"/>
      <c r="J1101" s="302"/>
      <c r="K1101" s="309"/>
      <c r="L1101" s="310" t="b">
        <v>1</v>
      </c>
      <c r="M1101" s="316" t="b">
        <v>0</v>
      </c>
      <c r="N1101" s="316" t="b">
        <v>0</v>
      </c>
      <c r="O1101" s="316" t="b">
        <v>0</v>
      </c>
      <c r="P1101" s="313" t="s">
        <v>410</v>
      </c>
      <c r="Q1101" s="309"/>
      <c r="R1101" s="302"/>
      <c r="S1101" s="302"/>
      <c r="T1101" s="302"/>
      <c r="U1101" s="302"/>
      <c r="V1101" s="314" t="s">
        <v>12838</v>
      </c>
      <c r="W1101" s="302"/>
      <c r="X1101" s="302"/>
      <c r="Y1101" s="302"/>
      <c r="Z1101" s="302"/>
      <c r="AA1101" s="302"/>
      <c r="AB1101" s="302"/>
      <c r="AC1101" s="302"/>
      <c r="AD1101" s="302"/>
      <c r="AE1101" s="302"/>
      <c r="AF1101" s="302"/>
      <c r="AG1101" s="302"/>
      <c r="AH1101" s="302"/>
      <c r="AI1101" s="302"/>
      <c r="AJ1101" s="302"/>
      <c r="AK1101" s="302"/>
      <c r="AL1101" s="302"/>
      <c r="AM1101" s="302"/>
      <c r="AN1101" s="302"/>
      <c r="AO1101" s="302"/>
      <c r="AP1101" s="302"/>
      <c r="AQ1101" s="302" t="str">
        <f>IFERROR(__xludf.DUMMYFUNCTION("IF(IFERROR(VLOOKUP(A1101, IMPORTRANGE(""https://docs.google.com/spreadsheets/d/1eazy315Oas8TkAoTsdzUl6gNf3VsnwZeSo-bRfkZzOs"", ""工作表1!A:B""), 2, FALSE), """") &lt;&gt; """", ""有縮圖"", ""無縮圖"")"),"無縮圖")</f>
        <v>無縮圖</v>
      </c>
      <c r="AR1101" s="302"/>
    </row>
    <row r="1102">
      <c r="A1102" s="301" t="s">
        <v>1097</v>
      </c>
      <c r="B1102" s="302"/>
      <c r="C1102" s="303" t="s">
        <v>2360</v>
      </c>
      <c r="D1102" s="304"/>
      <c r="E1102" s="303" t="s">
        <v>12841</v>
      </c>
      <c r="F1102" s="305" t="s">
        <v>144</v>
      </c>
      <c r="G1102" s="304"/>
      <c r="H1102" s="305" t="s">
        <v>35</v>
      </c>
      <c r="I1102" s="302"/>
      <c r="J1102" s="301" t="s">
        <v>12842</v>
      </c>
      <c r="K1102" s="309"/>
      <c r="L1102" s="310" t="b">
        <v>1</v>
      </c>
      <c r="M1102" s="311" t="b">
        <v>0</v>
      </c>
      <c r="N1102" s="316" t="b">
        <v>0</v>
      </c>
      <c r="O1102" s="311" t="b">
        <v>0</v>
      </c>
      <c r="P1102" s="302"/>
      <c r="Q1102" s="309" t="str">
        <f t="array" ref="Q1102">IFERROR(INDEX('印量調查區'!G:G, MATCH(A1102, '印量調查區'!A:A, 0)), "")</f>
        <v/>
      </c>
      <c r="R1102" s="302"/>
      <c r="S1102" s="302"/>
      <c r="T1102" s="302"/>
      <c r="U1102" s="302"/>
      <c r="V1102" s="313" t="s">
        <v>12844</v>
      </c>
      <c r="W1102" s="302"/>
      <c r="X1102" s="313" t="s">
        <v>12845</v>
      </c>
      <c r="Y1102" s="313" t="s">
        <v>12846</v>
      </c>
      <c r="Z1102" s="313" t="s">
        <v>12847</v>
      </c>
      <c r="AA1102" s="313" t="s">
        <v>12848</v>
      </c>
      <c r="AB1102" s="302"/>
      <c r="AC1102" s="313" t="s">
        <v>12849</v>
      </c>
      <c r="AD1102" s="302"/>
      <c r="AE1102" s="302"/>
      <c r="AF1102" s="302"/>
      <c r="AG1102" s="302"/>
      <c r="AH1102" s="302"/>
      <c r="AI1102" s="302"/>
      <c r="AJ1102" s="302"/>
      <c r="AK1102" s="302"/>
      <c r="AL1102" s="313" t="s">
        <v>12851</v>
      </c>
      <c r="AM1102" s="302"/>
      <c r="AN1102" s="314" t="s">
        <v>12852</v>
      </c>
      <c r="AO1102" s="302"/>
      <c r="AP1102" s="302"/>
      <c r="AQ1102" s="302" t="str">
        <f>IFERROR(__xludf.DUMMYFUNCTION("IF(IFERROR(VLOOKUP(A1102, IMPORTRANGE(""https://docs.google.com/spreadsheets/d/1eazy315Oas8TkAoTsdzUl6gNf3VsnwZeSo-bRfkZzOs"", ""工作表1!A:B""), 2, FALSE), """") &lt;&gt; """", ""有縮圖"", ""無縮圖"")"),"無縮圖")</f>
        <v>無縮圖</v>
      </c>
      <c r="AR1102" s="302"/>
    </row>
    <row r="1103" hidden="1">
      <c r="A1103" s="301" t="s">
        <v>1447</v>
      </c>
      <c r="B1103" s="301" t="s">
        <v>6794</v>
      </c>
      <c r="C1103" s="304"/>
      <c r="D1103" s="303" t="s">
        <v>10202</v>
      </c>
      <c r="E1103" s="303" t="s">
        <v>10202</v>
      </c>
      <c r="F1103" s="305" t="s">
        <v>2435</v>
      </c>
      <c r="G1103" s="304"/>
      <c r="H1103" s="305" t="s">
        <v>34</v>
      </c>
      <c r="I1103" s="305" t="s">
        <v>84</v>
      </c>
      <c r="J1103" s="301" t="s">
        <v>12854</v>
      </c>
      <c r="K1103" s="309"/>
      <c r="L1103" s="310" t="b">
        <v>1</v>
      </c>
      <c r="M1103" s="311" t="b">
        <v>1</v>
      </c>
      <c r="N1103" s="316" t="b">
        <v>1</v>
      </c>
      <c r="O1103" s="311" t="b">
        <v>1</v>
      </c>
      <c r="P1103" s="302"/>
      <c r="Q1103" s="309" t="str">
        <f t="array" ref="Q1103">IFERROR(INDEX('印量調查區'!G:G, MATCH(A1103, '印量調查區'!A:A, 0)), "")</f>
        <v/>
      </c>
      <c r="R1103" s="302"/>
      <c r="S1103" s="302"/>
      <c r="T1103" s="302"/>
      <c r="U1103" s="302"/>
      <c r="V1103" s="313" t="s">
        <v>6802</v>
      </c>
      <c r="W1103" s="302"/>
      <c r="X1103" s="302"/>
      <c r="Y1103" s="302"/>
      <c r="Z1103" s="302"/>
      <c r="AA1103" s="302"/>
      <c r="AB1103" s="302"/>
      <c r="AC1103" s="302"/>
      <c r="AD1103" s="313" t="s">
        <v>6807</v>
      </c>
      <c r="AE1103" s="302"/>
      <c r="AF1103" s="313" t="s">
        <v>6808</v>
      </c>
      <c r="AG1103" s="302"/>
      <c r="AH1103" s="302"/>
      <c r="AI1103" s="302"/>
      <c r="AJ1103" s="302"/>
      <c r="AK1103" s="302"/>
      <c r="AL1103" s="302"/>
      <c r="AM1103" s="302"/>
      <c r="AN1103" s="314" t="s">
        <v>12856</v>
      </c>
      <c r="AO1103" s="302"/>
      <c r="AP1103" s="302"/>
      <c r="AQ1103" s="302" t="str">
        <f>IFERROR(__xludf.DUMMYFUNCTION("IF(IFERROR(VLOOKUP(A1103, IMPORTRANGE(""https://docs.google.com/spreadsheets/d/1eazy315Oas8TkAoTsdzUl6gNf3VsnwZeSo-bRfkZzOs"", ""工作表1!A:B""), 2, FALSE), """") &lt;&gt; """", ""有縮圖"", ""無縮圖"")"),"無縮圖")</f>
        <v>無縮圖</v>
      </c>
      <c r="AR1103" s="302"/>
    </row>
    <row r="1104" hidden="1">
      <c r="A1104" s="301" t="s">
        <v>12857</v>
      </c>
      <c r="B1104" s="301" t="s">
        <v>12858</v>
      </c>
      <c r="C1104" s="304"/>
      <c r="D1104" s="303" t="s">
        <v>12859</v>
      </c>
      <c r="E1104" s="303" t="s">
        <v>510</v>
      </c>
      <c r="F1104" s="305" t="s">
        <v>2435</v>
      </c>
      <c r="G1104" s="304"/>
      <c r="H1104" s="302"/>
      <c r="I1104" s="302"/>
      <c r="J1104" s="302"/>
      <c r="K1104" s="309"/>
      <c r="L1104" s="310" t="b">
        <v>1</v>
      </c>
      <c r="M1104" s="316" t="b">
        <v>0</v>
      </c>
      <c r="N1104" s="316" t="b">
        <v>0</v>
      </c>
      <c r="O1104" s="316" t="b">
        <v>0</v>
      </c>
      <c r="P1104" s="302"/>
      <c r="Q1104" s="309" t="str">
        <f t="array" ref="Q1104">IFERROR(INDEX('印量調查區'!G:G, MATCH(A1104, '印量調查區'!A:A, 0)), "")</f>
        <v/>
      </c>
      <c r="R1104" s="313" t="s">
        <v>12862</v>
      </c>
      <c r="S1104" s="302"/>
      <c r="T1104" s="302"/>
      <c r="U1104" s="302"/>
      <c r="V1104" s="313" t="s">
        <v>12864</v>
      </c>
      <c r="W1104" s="302"/>
      <c r="X1104" s="302"/>
      <c r="Y1104" s="302"/>
      <c r="Z1104" s="302"/>
      <c r="AA1104" s="302"/>
      <c r="AB1104" s="302"/>
      <c r="AC1104" s="302"/>
      <c r="AD1104" s="302"/>
      <c r="AE1104" s="313" t="s">
        <v>12865</v>
      </c>
      <c r="AF1104" s="302"/>
      <c r="AG1104" s="302"/>
      <c r="AH1104" s="313" t="s">
        <v>12866</v>
      </c>
      <c r="AI1104" s="302"/>
      <c r="AJ1104" s="302"/>
      <c r="AK1104" s="302"/>
      <c r="AL1104" s="302"/>
      <c r="AM1104" s="302"/>
      <c r="AN1104" s="302"/>
      <c r="AO1104" s="302"/>
      <c r="AP1104" s="302"/>
      <c r="AQ1104" s="302" t="str">
        <f>IFERROR(__xludf.DUMMYFUNCTION("IF(IFERROR(VLOOKUP(A1104, IMPORTRANGE(""https://docs.google.com/spreadsheets/d/1eazy315Oas8TkAoTsdzUl6gNf3VsnwZeSo-bRfkZzOs"", ""工作表1!A:B""), 2, FALSE), """") &lt;&gt; """", ""有縮圖"", ""無縮圖"")"),"有縮圖")</f>
        <v>有縮圖</v>
      </c>
      <c r="AR1104" s="302"/>
    </row>
    <row r="1105" hidden="1">
      <c r="A1105" s="301" t="s">
        <v>12867</v>
      </c>
      <c r="B1105" s="301" t="s">
        <v>12868</v>
      </c>
      <c r="C1105" s="304"/>
      <c r="D1105" s="303" t="s">
        <v>2404</v>
      </c>
      <c r="E1105" s="303" t="s">
        <v>3637</v>
      </c>
      <c r="F1105" s="305" t="s">
        <v>12871</v>
      </c>
      <c r="G1105" s="304"/>
      <c r="H1105" s="302"/>
      <c r="I1105" s="302"/>
      <c r="J1105" s="302"/>
      <c r="K1105" s="309"/>
      <c r="L1105" s="310" t="b">
        <v>1</v>
      </c>
      <c r="M1105" s="316" t="b">
        <v>1</v>
      </c>
      <c r="N1105" s="316" t="b">
        <v>0</v>
      </c>
      <c r="O1105" s="316" t="b">
        <v>0</v>
      </c>
      <c r="P1105" s="302"/>
      <c r="Q1105" s="309" t="str">
        <f t="array" ref="Q1105">IFERROR(INDEX('印量調查區'!G:G, MATCH(A1105, '印量調查區'!A:A, 0)), "")</f>
        <v/>
      </c>
      <c r="R1105" s="313" t="s">
        <v>12872</v>
      </c>
      <c r="S1105" s="302"/>
      <c r="T1105" s="302"/>
      <c r="U1105" s="302"/>
      <c r="V1105" s="302"/>
      <c r="W1105" s="302"/>
      <c r="X1105" s="302"/>
      <c r="Y1105" s="313" t="s">
        <v>12872</v>
      </c>
      <c r="Z1105" s="302"/>
      <c r="AA1105" s="302"/>
      <c r="AB1105" s="302"/>
      <c r="AC1105" s="302"/>
      <c r="AD1105" s="302"/>
      <c r="AE1105" s="302"/>
      <c r="AF1105" s="302"/>
      <c r="AG1105" s="313" t="s">
        <v>12873</v>
      </c>
      <c r="AH1105" s="302"/>
      <c r="AI1105" s="313" t="s">
        <v>130</v>
      </c>
      <c r="AJ1105" s="302"/>
      <c r="AK1105" s="302"/>
      <c r="AL1105" s="302"/>
      <c r="AM1105" s="302"/>
      <c r="AN1105" s="302"/>
      <c r="AO1105" s="302"/>
      <c r="AP1105" s="302"/>
      <c r="AQ1105" s="302" t="str">
        <f>IFERROR(__xludf.DUMMYFUNCTION("IF(IFERROR(VLOOKUP(A1105, IMPORTRANGE(""https://docs.google.com/spreadsheets/d/1eazy315Oas8TkAoTsdzUl6gNf3VsnwZeSo-bRfkZzOs"", ""工作表1!A:B""), 2, FALSE), """") &lt;&gt; """", ""有縮圖"", ""無縮圖"")"),"無縮圖")</f>
        <v>無縮圖</v>
      </c>
      <c r="AR1105" s="302"/>
    </row>
    <row r="1106" hidden="1">
      <c r="A1106" s="301" t="s">
        <v>605</v>
      </c>
      <c r="B1106" s="301" t="s">
        <v>12874</v>
      </c>
      <c r="C1106" s="304"/>
      <c r="D1106" s="303" t="s">
        <v>2700</v>
      </c>
      <c r="E1106" s="303" t="s">
        <v>2700</v>
      </c>
      <c r="F1106" s="305" t="s">
        <v>12875</v>
      </c>
      <c r="G1106" s="304"/>
      <c r="H1106" s="305" t="s">
        <v>34</v>
      </c>
      <c r="I1106" s="305" t="s">
        <v>84</v>
      </c>
      <c r="J1106" s="301" t="s">
        <v>12876</v>
      </c>
      <c r="K1106" s="309"/>
      <c r="L1106" s="310" t="b">
        <v>1</v>
      </c>
      <c r="M1106" s="311" t="b">
        <v>0</v>
      </c>
      <c r="N1106" s="311" t="b">
        <v>0</v>
      </c>
      <c r="O1106" s="311" t="b">
        <v>0</v>
      </c>
      <c r="P1106" s="302"/>
      <c r="Q1106" s="309" t="str">
        <f t="array" ref="Q1106">IFERROR(INDEX('印量調查區'!G:G, MATCH(A1106, '印量調查區'!A:A, 0)), "")</f>
        <v/>
      </c>
      <c r="R1106" s="313" t="s">
        <v>12877</v>
      </c>
      <c r="S1106" s="302"/>
      <c r="T1106" s="302"/>
      <c r="U1106" s="302"/>
      <c r="V1106" s="313" t="s">
        <v>12878</v>
      </c>
      <c r="W1106" s="302"/>
      <c r="X1106" s="313" t="s">
        <v>12879</v>
      </c>
      <c r="Y1106" s="313" t="s">
        <v>12880</v>
      </c>
      <c r="Z1106" s="302"/>
      <c r="AA1106" s="302"/>
      <c r="AB1106" s="302"/>
      <c r="AC1106" s="302"/>
      <c r="AD1106" s="313" t="s">
        <v>12881</v>
      </c>
      <c r="AE1106" s="313" t="s">
        <v>12882</v>
      </c>
      <c r="AF1106" s="313" t="s">
        <v>12883</v>
      </c>
      <c r="AG1106" s="302"/>
      <c r="AH1106" s="302"/>
      <c r="AI1106" s="302"/>
      <c r="AJ1106" s="313" t="s">
        <v>12884</v>
      </c>
      <c r="AK1106" s="302"/>
      <c r="AL1106" s="302"/>
      <c r="AM1106" s="314" t="s">
        <v>12885</v>
      </c>
      <c r="AN1106" s="314" t="s">
        <v>12886</v>
      </c>
      <c r="AO1106" s="302"/>
      <c r="AP1106" s="302"/>
      <c r="AQ1106" s="302" t="str">
        <f>IFERROR(__xludf.DUMMYFUNCTION("IF(IFERROR(VLOOKUP(A1106, IMPORTRANGE(""https://docs.google.com/spreadsheets/d/1eazy315Oas8TkAoTsdzUl6gNf3VsnwZeSo-bRfkZzOs"", ""工作表1!A:B""), 2, FALSE), """") &lt;&gt; """", ""有縮圖"", ""無縮圖"")"),"有縮圖")</f>
        <v>有縮圖</v>
      </c>
      <c r="AR1106" s="302"/>
    </row>
    <row r="1107" hidden="1">
      <c r="A1107" s="301" t="s">
        <v>12888</v>
      </c>
      <c r="B1107" s="301" t="s">
        <v>12888</v>
      </c>
      <c r="C1107" s="303" t="s">
        <v>2268</v>
      </c>
      <c r="D1107" s="303" t="s">
        <v>2268</v>
      </c>
      <c r="E1107" s="304"/>
      <c r="F1107" s="305" t="s">
        <v>12889</v>
      </c>
      <c r="G1107" s="304"/>
      <c r="H1107" s="302"/>
      <c r="I1107" s="302"/>
      <c r="J1107" s="302"/>
      <c r="K1107" s="309"/>
      <c r="L1107" s="310" t="b">
        <v>1</v>
      </c>
      <c r="M1107" s="316" t="b">
        <v>1</v>
      </c>
      <c r="N1107" s="316" t="b">
        <v>1</v>
      </c>
      <c r="O1107" s="316" t="b">
        <v>1</v>
      </c>
      <c r="P1107" s="302"/>
      <c r="Q1107" s="309" t="str">
        <f t="array" ref="Q1107">IFERROR(INDEX('印量調查區'!G:G, MATCH(A1107, '印量調查區'!A:A, 0)), "")</f>
        <v/>
      </c>
      <c r="R1107" s="313" t="s">
        <v>12891</v>
      </c>
      <c r="S1107" s="302"/>
      <c r="T1107" s="302"/>
      <c r="U1107" s="302"/>
      <c r="V1107" s="313" t="s">
        <v>12892</v>
      </c>
      <c r="W1107" s="302"/>
      <c r="X1107" s="302"/>
      <c r="Y1107" s="313" t="s">
        <v>12893</v>
      </c>
      <c r="Z1107" s="302"/>
      <c r="AA1107" s="302"/>
      <c r="AB1107" s="302"/>
      <c r="AC1107" s="302"/>
      <c r="AD1107" s="302"/>
      <c r="AE1107" s="302"/>
      <c r="AF1107" s="302"/>
      <c r="AG1107" s="302"/>
      <c r="AH1107" s="302"/>
      <c r="AI1107" s="302"/>
      <c r="AJ1107" s="302"/>
      <c r="AK1107" s="302"/>
      <c r="AL1107" s="302"/>
      <c r="AM1107" s="302"/>
      <c r="AN1107" s="302"/>
      <c r="AO1107" s="302"/>
      <c r="AP1107" s="302"/>
      <c r="AQ1107" s="302" t="str">
        <f>IFERROR(__xludf.DUMMYFUNCTION("IF(IFERROR(VLOOKUP(A1107, IMPORTRANGE(""https://docs.google.com/spreadsheets/d/1eazy315Oas8TkAoTsdzUl6gNf3VsnwZeSo-bRfkZzOs"", ""工作表1!A:B""), 2, FALSE), """") &lt;&gt; """", ""有縮圖"", ""無縮圖"")"),"有縮圖")</f>
        <v>有縮圖</v>
      </c>
      <c r="AR1107" s="302"/>
    </row>
    <row r="1108" hidden="1">
      <c r="A1108" s="301" t="s">
        <v>12895</v>
      </c>
      <c r="B1108" s="302"/>
      <c r="C1108" s="303" t="s">
        <v>8930</v>
      </c>
      <c r="D1108" s="303" t="s">
        <v>8930</v>
      </c>
      <c r="E1108" s="304"/>
      <c r="F1108" s="305" t="s">
        <v>11930</v>
      </c>
      <c r="G1108" s="304"/>
      <c r="H1108" s="305" t="s">
        <v>34</v>
      </c>
      <c r="I1108" s="305" t="s">
        <v>84</v>
      </c>
      <c r="J1108" s="301" t="s">
        <v>12896</v>
      </c>
      <c r="K1108" s="309"/>
      <c r="L1108" s="310" t="b">
        <v>1</v>
      </c>
      <c r="M1108" s="311" t="b">
        <v>1</v>
      </c>
      <c r="N1108" s="316" t="b">
        <v>0</v>
      </c>
      <c r="O1108" s="316" t="b">
        <v>1</v>
      </c>
      <c r="P1108" s="302"/>
      <c r="Q1108" s="309" t="str">
        <f t="array" ref="Q1108">IFERROR(INDEX('印量調查區'!G:G, MATCH(A1108, '印量調查區'!A:A, 0)), "")</f>
        <v/>
      </c>
      <c r="R1108" s="313" t="s">
        <v>12897</v>
      </c>
      <c r="S1108" s="302"/>
      <c r="T1108" s="302"/>
      <c r="U1108" s="302"/>
      <c r="V1108" s="313" t="s">
        <v>12898</v>
      </c>
      <c r="W1108" s="302"/>
      <c r="X1108" s="302"/>
      <c r="Y1108" s="302"/>
      <c r="Z1108" s="302"/>
      <c r="AA1108" s="302"/>
      <c r="AB1108" s="302"/>
      <c r="AC1108" s="302"/>
      <c r="AD1108" s="313" t="s">
        <v>12900</v>
      </c>
      <c r="AE1108" s="302"/>
      <c r="AF1108" s="302"/>
      <c r="AG1108" s="302"/>
      <c r="AH1108" s="302"/>
      <c r="AI1108" s="302"/>
      <c r="AJ1108" s="302"/>
      <c r="AK1108" s="313" t="s">
        <v>12901</v>
      </c>
      <c r="AL1108" s="302"/>
      <c r="AM1108" s="302"/>
      <c r="AN1108" s="302"/>
      <c r="AO1108" s="314" t="s">
        <v>12902</v>
      </c>
      <c r="AP1108" s="302"/>
      <c r="AQ1108" s="302" t="str">
        <f>IFERROR(__xludf.DUMMYFUNCTION("IF(IFERROR(VLOOKUP(A1108, IMPORTRANGE(""https://docs.google.com/spreadsheets/d/1eazy315Oas8TkAoTsdzUl6gNf3VsnwZeSo-bRfkZzOs"", ""工作表1!A:B""), 2, FALSE), """") &lt;&gt; """", ""有縮圖"", ""無縮圖"")"),"無縮圖")</f>
        <v>無縮圖</v>
      </c>
      <c r="AR1108" s="302"/>
    </row>
    <row r="1109" hidden="1">
      <c r="A1109" s="301" t="s">
        <v>833</v>
      </c>
      <c r="B1109" s="301" t="s">
        <v>12905</v>
      </c>
      <c r="C1109" s="304"/>
      <c r="D1109" s="304"/>
      <c r="E1109" s="303" t="s">
        <v>2314</v>
      </c>
      <c r="F1109" s="305" t="s">
        <v>12906</v>
      </c>
      <c r="G1109" s="304"/>
      <c r="H1109" s="302"/>
      <c r="I1109" s="302"/>
      <c r="J1109" s="302"/>
      <c r="K1109" s="309"/>
      <c r="L1109" s="310" t="b">
        <v>1</v>
      </c>
      <c r="M1109" s="316" t="b">
        <v>1</v>
      </c>
      <c r="N1109" s="316" t="b">
        <v>0</v>
      </c>
      <c r="O1109" s="316" t="b">
        <v>1</v>
      </c>
      <c r="P1109" s="302"/>
      <c r="Q1109" s="309" t="str">
        <f t="array" ref="Q1109">IFERROR(INDEX('印量調查區'!G:G, MATCH(A1109, '印量調查區'!A:A, 0)), "")</f>
        <v/>
      </c>
      <c r="R1109" s="313" t="s">
        <v>12908</v>
      </c>
      <c r="S1109" s="302"/>
      <c r="T1109" s="302"/>
      <c r="U1109" s="302"/>
      <c r="V1109" s="313" t="s">
        <v>12910</v>
      </c>
      <c r="W1109" s="302"/>
      <c r="X1109" s="313" t="s">
        <v>118</v>
      </c>
      <c r="Y1109" s="302"/>
      <c r="Z1109" s="302"/>
      <c r="AA1109" s="302"/>
      <c r="AB1109" s="302"/>
      <c r="AC1109" s="302"/>
      <c r="AD1109" s="313" t="s">
        <v>124</v>
      </c>
      <c r="AE1109" s="302"/>
      <c r="AF1109" s="302"/>
      <c r="AG1109" s="302"/>
      <c r="AH1109" s="302"/>
      <c r="AI1109" s="302"/>
      <c r="AJ1109" s="313" t="s">
        <v>623</v>
      </c>
      <c r="AK1109" s="302"/>
      <c r="AL1109" s="302"/>
      <c r="AM1109" s="302"/>
      <c r="AN1109" s="302"/>
      <c r="AO1109" s="302"/>
      <c r="AP1109" s="302"/>
      <c r="AQ1109" s="302" t="str">
        <f>IFERROR(__xludf.DUMMYFUNCTION("IF(IFERROR(VLOOKUP(A1109, IMPORTRANGE(""https://docs.google.com/spreadsheets/d/1eazy315Oas8TkAoTsdzUl6gNf3VsnwZeSo-bRfkZzOs"", ""工作表1!A:B""), 2, FALSE), """") &lt;&gt; """", ""有縮圖"", ""無縮圖"")"),"無縮圖")</f>
        <v>無縮圖</v>
      </c>
      <c r="AR1109" s="302"/>
    </row>
    <row r="1110" hidden="1">
      <c r="A1110" s="301" t="s">
        <v>908</v>
      </c>
      <c r="B1110" s="301" t="s">
        <v>909</v>
      </c>
      <c r="C1110" s="304"/>
      <c r="D1110" s="303" t="s">
        <v>2347</v>
      </c>
      <c r="E1110" s="303" t="s">
        <v>2347</v>
      </c>
      <c r="F1110" s="305" t="s">
        <v>305</v>
      </c>
      <c r="G1110" s="304"/>
      <c r="H1110" s="305" t="s">
        <v>34</v>
      </c>
      <c r="I1110" s="305" t="s">
        <v>84</v>
      </c>
      <c r="J1110" s="301" t="s">
        <v>12911</v>
      </c>
      <c r="K1110" s="309"/>
      <c r="L1110" s="310" t="b">
        <v>1</v>
      </c>
      <c r="M1110" s="311" t="b">
        <v>1</v>
      </c>
      <c r="N1110" s="311" t="b">
        <v>0</v>
      </c>
      <c r="O1110" s="311" t="b">
        <v>0</v>
      </c>
      <c r="P1110" s="313" t="s">
        <v>410</v>
      </c>
      <c r="Q1110" s="309" t="str">
        <f t="array" ref="Q1110">IFERROR(INDEX('印量調查區'!G:G, MATCH(A1110, '印量調查區'!A:A, 0)), "")</f>
        <v/>
      </c>
      <c r="R1110" s="302"/>
      <c r="S1110" s="302"/>
      <c r="T1110" s="302"/>
      <c r="U1110" s="302"/>
      <c r="V1110" s="314" t="s">
        <v>920</v>
      </c>
      <c r="W1110" s="302"/>
      <c r="X1110" s="302"/>
      <c r="Y1110" s="314" t="s">
        <v>925</v>
      </c>
      <c r="Z1110" s="314" t="s">
        <v>12914</v>
      </c>
      <c r="AA1110" s="302"/>
      <c r="AB1110" s="302"/>
      <c r="AC1110" s="304"/>
      <c r="AD1110" s="314" t="s">
        <v>930</v>
      </c>
      <c r="AE1110" s="302"/>
      <c r="AF1110" s="302"/>
      <c r="AG1110" s="302"/>
      <c r="AH1110" s="302"/>
      <c r="AI1110" s="302"/>
      <c r="AJ1110" s="302"/>
      <c r="AK1110" s="314" t="s">
        <v>937</v>
      </c>
      <c r="AL1110" s="302"/>
      <c r="AM1110" s="314" t="s">
        <v>12917</v>
      </c>
      <c r="AN1110" s="314" t="s">
        <v>12919</v>
      </c>
      <c r="AO1110" s="302"/>
      <c r="AP1110" s="302"/>
      <c r="AQ1110" s="302" t="str">
        <f>IFERROR(__xludf.DUMMYFUNCTION("IF(IFERROR(VLOOKUP(A1110, IMPORTRANGE(""https://docs.google.com/spreadsheets/d/1eazy315Oas8TkAoTsdzUl6gNf3VsnwZeSo-bRfkZzOs"", ""工作表1!A:B""), 2, FALSE), """") &lt;&gt; """", ""有縮圖"", ""無縮圖"")"),"無縮圖")</f>
        <v>無縮圖</v>
      </c>
      <c r="AR1110" s="302"/>
    </row>
    <row r="1111" hidden="1">
      <c r="A1111" s="301" t="s">
        <v>12920</v>
      </c>
      <c r="B1111" s="302"/>
      <c r="C1111" s="303" t="s">
        <v>12921</v>
      </c>
      <c r="D1111" s="303" t="s">
        <v>12921</v>
      </c>
      <c r="E1111" s="304"/>
      <c r="F1111" s="305" t="s">
        <v>305</v>
      </c>
      <c r="G1111" s="304"/>
      <c r="H1111" s="302"/>
      <c r="I1111" s="305" t="s">
        <v>3325</v>
      </c>
      <c r="J1111" s="301" t="s">
        <v>12922</v>
      </c>
      <c r="K1111" s="309"/>
      <c r="L1111" s="310" t="b">
        <v>1</v>
      </c>
      <c r="M1111" s="311" t="b">
        <v>1</v>
      </c>
      <c r="N1111" s="316" t="b">
        <v>0</v>
      </c>
      <c r="O1111" s="311" t="b">
        <v>1</v>
      </c>
      <c r="P1111" s="302"/>
      <c r="Q1111" s="309" t="str">
        <f t="array" ref="Q1111">IFERROR(INDEX('印量調查區'!G:G, MATCH(A1111, '印量調查區'!A:A, 0)), "")</f>
        <v/>
      </c>
      <c r="R1111" s="302"/>
      <c r="S1111" s="302"/>
      <c r="T1111" s="302"/>
      <c r="U1111" s="302"/>
      <c r="V1111" s="314" t="s">
        <v>12923</v>
      </c>
      <c r="W1111" s="302"/>
      <c r="X1111" s="302"/>
      <c r="Y1111" s="314" t="s">
        <v>12925</v>
      </c>
      <c r="Z1111" s="314" t="s">
        <v>12927</v>
      </c>
      <c r="AA1111" s="302"/>
      <c r="AB1111" s="302"/>
      <c r="AC1111" s="302"/>
      <c r="AD1111" s="302"/>
      <c r="AE1111" s="302"/>
      <c r="AF1111" s="302"/>
      <c r="AG1111" s="302"/>
      <c r="AH1111" s="302"/>
      <c r="AI1111" s="302"/>
      <c r="AJ1111" s="302"/>
      <c r="AK1111" s="314" t="s">
        <v>12928</v>
      </c>
      <c r="AL1111" s="302"/>
      <c r="AM1111" s="302"/>
      <c r="AN1111" s="314" t="s">
        <v>12931</v>
      </c>
      <c r="AO1111" s="302"/>
      <c r="AP1111" s="302"/>
      <c r="AQ1111" s="302" t="str">
        <f>IFERROR(__xludf.DUMMYFUNCTION("IF(IFERROR(VLOOKUP(A1111, IMPORTRANGE(""https://docs.google.com/spreadsheets/d/1eazy315Oas8TkAoTsdzUl6gNf3VsnwZeSo-bRfkZzOs"", ""工作表1!A:B""), 2, FALSE), """") &lt;&gt; """", ""有縮圖"", ""無縮圖"")"),"無縮圖")</f>
        <v>無縮圖</v>
      </c>
      <c r="AR1111" s="302"/>
    </row>
    <row r="1112" hidden="1">
      <c r="A1112" s="301" t="s">
        <v>1445</v>
      </c>
      <c r="B1112" s="301" t="s">
        <v>6778</v>
      </c>
      <c r="C1112" s="303" t="s">
        <v>2358</v>
      </c>
      <c r="D1112" s="303" t="s">
        <v>2360</v>
      </c>
      <c r="E1112" s="303" t="s">
        <v>12841</v>
      </c>
      <c r="F1112" s="305" t="s">
        <v>305</v>
      </c>
      <c r="G1112" s="304"/>
      <c r="H1112" s="305" t="s">
        <v>34</v>
      </c>
      <c r="I1112" s="305" t="s">
        <v>84</v>
      </c>
      <c r="J1112" s="301" t="s">
        <v>12933</v>
      </c>
      <c r="K1112" s="309"/>
      <c r="L1112" s="310" t="b">
        <v>1</v>
      </c>
      <c r="M1112" s="311" t="b">
        <v>0</v>
      </c>
      <c r="N1112" s="316" t="b">
        <v>0</v>
      </c>
      <c r="O1112" s="311" t="b">
        <v>0</v>
      </c>
      <c r="P1112" s="302"/>
      <c r="Q1112" s="309" t="str">
        <f t="array" ref="Q1112">IFERROR(INDEX('印量調查區'!G:G, MATCH(A1112, '印量調查區'!A:A, 0)), "")</f>
        <v/>
      </c>
      <c r="R1112" s="302"/>
      <c r="S1112" s="302"/>
      <c r="T1112" s="302"/>
      <c r="U1112" s="302"/>
      <c r="V1112" s="313" t="s">
        <v>6783</v>
      </c>
      <c r="W1112" s="302"/>
      <c r="X1112" s="302"/>
      <c r="Y1112" s="313" t="s">
        <v>6785</v>
      </c>
      <c r="Z1112" s="302"/>
      <c r="AA1112" s="302"/>
      <c r="AB1112" s="302"/>
      <c r="AC1112" s="302"/>
      <c r="AD1112" s="302"/>
      <c r="AE1112" s="302"/>
      <c r="AF1112" s="302"/>
      <c r="AG1112" s="302"/>
      <c r="AH1112" s="302"/>
      <c r="AI1112" s="302"/>
      <c r="AJ1112" s="302"/>
      <c r="AK1112" s="302"/>
      <c r="AL1112" s="302"/>
      <c r="AM1112" s="302"/>
      <c r="AN1112" s="314" t="s">
        <v>12936</v>
      </c>
      <c r="AO1112" s="302"/>
      <c r="AP1112" s="302"/>
      <c r="AQ1112" s="302" t="str">
        <f>IFERROR(__xludf.DUMMYFUNCTION("IF(IFERROR(VLOOKUP(A1112, IMPORTRANGE(""https://docs.google.com/spreadsheets/d/1eazy315Oas8TkAoTsdzUl6gNf3VsnwZeSo-bRfkZzOs"", ""工作表1!A:B""), 2, FALSE), """") &lt;&gt; """", ""有縮圖"", ""無縮圖"")"),"有縮圖")</f>
        <v>有縮圖</v>
      </c>
      <c r="AR1112" s="302"/>
    </row>
    <row r="1113" hidden="1">
      <c r="A1113" s="301" t="s">
        <v>1609</v>
      </c>
      <c r="B1113" s="301" t="s">
        <v>8450</v>
      </c>
      <c r="C1113" s="304"/>
      <c r="D1113" s="304"/>
      <c r="E1113" s="303" t="s">
        <v>1938</v>
      </c>
      <c r="F1113" s="305" t="s">
        <v>305</v>
      </c>
      <c r="G1113" s="304"/>
      <c r="H1113" s="302"/>
      <c r="I1113" s="302"/>
      <c r="J1113" s="301" t="s">
        <v>12938</v>
      </c>
      <c r="K1113" s="309"/>
      <c r="L1113" s="310" t="b">
        <v>1</v>
      </c>
      <c r="M1113" s="311" t="b">
        <v>1</v>
      </c>
      <c r="N1113" s="316" t="b">
        <v>0</v>
      </c>
      <c r="O1113" s="316" t="b">
        <v>1</v>
      </c>
      <c r="P1113" s="302"/>
      <c r="Q1113" s="309" t="str">
        <f t="array" ref="Q1113">IFERROR(INDEX('印量調查區'!G:G, MATCH(A1113, '印量調查區'!A:A, 0)), "")</f>
        <v/>
      </c>
      <c r="R1113" s="302"/>
      <c r="S1113" s="302"/>
      <c r="T1113" s="302"/>
      <c r="U1113" s="302"/>
      <c r="V1113" s="313" t="s">
        <v>8454</v>
      </c>
      <c r="W1113" s="302"/>
      <c r="X1113" s="313" t="s">
        <v>7166</v>
      </c>
      <c r="Y1113" s="313" t="s">
        <v>7167</v>
      </c>
      <c r="Z1113" s="302"/>
      <c r="AA1113" s="302"/>
      <c r="AB1113" s="302"/>
      <c r="AC1113" s="302"/>
      <c r="AD1113" s="302"/>
      <c r="AE1113" s="302"/>
      <c r="AF1113" s="302"/>
      <c r="AG1113" s="302"/>
      <c r="AH1113" s="302"/>
      <c r="AI1113" s="302"/>
      <c r="AJ1113" s="302"/>
      <c r="AK1113" s="302"/>
      <c r="AL1113" s="302"/>
      <c r="AM1113" s="302"/>
      <c r="AN1113" s="302"/>
      <c r="AO1113" s="302"/>
      <c r="AP1113" s="302"/>
      <c r="AQ1113" s="302" t="str">
        <f>IFERROR(__xludf.DUMMYFUNCTION("IF(IFERROR(VLOOKUP(A1113, IMPORTRANGE(""https://docs.google.com/spreadsheets/d/1eazy315Oas8TkAoTsdzUl6gNf3VsnwZeSo-bRfkZzOs"", ""工作表1!A:B""), 2, FALSE), """") &lt;&gt; """", ""有縮圖"", ""無縮圖"")"),"無縮圖")</f>
        <v>無縮圖</v>
      </c>
      <c r="AR1113" s="302"/>
    </row>
    <row r="1114" hidden="1">
      <c r="A1114" s="301" t="s">
        <v>12941</v>
      </c>
      <c r="B1114" s="301" t="s">
        <v>12941</v>
      </c>
      <c r="C1114" s="303" t="s">
        <v>443</v>
      </c>
      <c r="D1114" s="304"/>
      <c r="E1114" s="303" t="s">
        <v>2371</v>
      </c>
      <c r="F1114" s="305" t="s">
        <v>305</v>
      </c>
      <c r="G1114" s="304"/>
      <c r="H1114" s="305" t="s">
        <v>17</v>
      </c>
      <c r="I1114" s="305" t="s">
        <v>84</v>
      </c>
      <c r="J1114" s="301" t="s">
        <v>12942</v>
      </c>
      <c r="K1114" s="309"/>
      <c r="L1114" s="310" t="b">
        <v>1</v>
      </c>
      <c r="M1114" s="311" t="b">
        <v>1</v>
      </c>
      <c r="N1114" s="316" t="b">
        <v>0</v>
      </c>
      <c r="O1114" s="311" t="b">
        <v>1</v>
      </c>
      <c r="P1114" s="313" t="s">
        <v>410</v>
      </c>
      <c r="Q1114" s="309" t="str">
        <f t="array" ref="Q1114">IFERROR(INDEX('印量調查區'!G:G, MATCH(A1114, '印量調查區'!A:A, 0)), "")</f>
        <v/>
      </c>
      <c r="R1114" s="302"/>
      <c r="S1114" s="302"/>
      <c r="T1114" s="314" t="s">
        <v>12943</v>
      </c>
      <c r="U1114" s="302"/>
      <c r="V1114" s="314" t="s">
        <v>12944</v>
      </c>
      <c r="W1114" s="302"/>
      <c r="X1114" s="302"/>
      <c r="Y1114" s="314" t="s">
        <v>12945</v>
      </c>
      <c r="Z1114" s="314" t="s">
        <v>12947</v>
      </c>
      <c r="AA1114" s="302"/>
      <c r="AB1114" s="302"/>
      <c r="AC1114" s="302"/>
      <c r="AD1114" s="314" t="s">
        <v>12948</v>
      </c>
      <c r="AE1114" s="314" t="s">
        <v>12950</v>
      </c>
      <c r="AF1114" s="302"/>
      <c r="AG1114" s="302"/>
      <c r="AH1114" s="302"/>
      <c r="AI1114" s="302"/>
      <c r="AJ1114" s="302"/>
      <c r="AK1114" s="314" t="s">
        <v>12951</v>
      </c>
      <c r="AL1114" s="302"/>
      <c r="AM1114" s="302"/>
      <c r="AN1114" s="314" t="s">
        <v>12952</v>
      </c>
      <c r="AO1114" s="302"/>
      <c r="AP1114" s="302"/>
      <c r="AQ1114" s="302" t="str">
        <f>IFERROR(__xludf.DUMMYFUNCTION("IF(IFERROR(VLOOKUP(A1114, IMPORTRANGE(""https://docs.google.com/spreadsheets/d/1eazy315Oas8TkAoTsdzUl6gNf3VsnwZeSo-bRfkZzOs"", ""工作表1!A:B""), 2, FALSE), """") &lt;&gt; """", ""有縮圖"", ""無縮圖"")"),"無縮圖")</f>
        <v>無縮圖</v>
      </c>
      <c r="AR1114" s="302"/>
    </row>
    <row r="1115" hidden="1">
      <c r="A1115" s="301" t="s">
        <v>12953</v>
      </c>
      <c r="B1115" s="302"/>
      <c r="C1115" s="304"/>
      <c r="D1115" s="303" t="s">
        <v>2009</v>
      </c>
      <c r="E1115" s="303" t="s">
        <v>2009</v>
      </c>
      <c r="F1115" s="305" t="s">
        <v>305</v>
      </c>
      <c r="G1115" s="304"/>
      <c r="H1115" s="302"/>
      <c r="I1115" s="302"/>
      <c r="J1115" s="302"/>
      <c r="K1115" s="309"/>
      <c r="L1115" s="310" t="b">
        <v>1</v>
      </c>
      <c r="M1115" s="316" t="b">
        <v>1</v>
      </c>
      <c r="N1115" s="316" t="b">
        <v>0</v>
      </c>
      <c r="O1115" s="316" t="b">
        <v>1</v>
      </c>
      <c r="P1115" s="302"/>
      <c r="Q1115" s="309" t="str">
        <f t="array" ref="Q1115">IFERROR(INDEX('印量調查區'!G:G, MATCH(A1115, '印量調查區'!A:A, 0)), "")</f>
        <v/>
      </c>
      <c r="R1115" s="313" t="s">
        <v>12954</v>
      </c>
      <c r="S1115" s="302"/>
      <c r="T1115" s="302"/>
      <c r="U1115" s="302"/>
      <c r="V1115" s="313" t="s">
        <v>12955</v>
      </c>
      <c r="W1115" s="302"/>
      <c r="X1115" s="302"/>
      <c r="Y1115" s="313" t="s">
        <v>12956</v>
      </c>
      <c r="Z1115" s="302"/>
      <c r="AA1115" s="302"/>
      <c r="AB1115" s="302"/>
      <c r="AC1115" s="302"/>
      <c r="AD1115" s="302"/>
      <c r="AE1115" s="302"/>
      <c r="AF1115" s="302"/>
      <c r="AG1115" s="302"/>
      <c r="AH1115" s="302"/>
      <c r="AI1115" s="302"/>
      <c r="AJ1115" s="302"/>
      <c r="AK1115" s="302"/>
      <c r="AL1115" s="302"/>
      <c r="AM1115" s="302"/>
      <c r="AN1115" s="302"/>
      <c r="AO1115" s="302"/>
      <c r="AP1115" s="302"/>
      <c r="AQ1115" s="302" t="str">
        <f>IFERROR(__xludf.DUMMYFUNCTION("IF(IFERROR(VLOOKUP(A1115, IMPORTRANGE(""https://docs.google.com/spreadsheets/d/1eazy315Oas8TkAoTsdzUl6gNf3VsnwZeSo-bRfkZzOs"", ""工作表1!A:B""), 2, FALSE), """") &lt;&gt; """", ""有縮圖"", ""無縮圖"")"),"無縮圖")</f>
        <v>無縮圖</v>
      </c>
      <c r="AR1115" s="302"/>
    </row>
    <row r="1116" hidden="1">
      <c r="A1116" s="301" t="s">
        <v>12957</v>
      </c>
      <c r="B1116" s="302"/>
      <c r="C1116" s="303" t="s">
        <v>2247</v>
      </c>
      <c r="D1116" s="303" t="s">
        <v>2247</v>
      </c>
      <c r="E1116" s="304"/>
      <c r="F1116" s="305" t="s">
        <v>305</v>
      </c>
      <c r="G1116" s="304"/>
      <c r="H1116" s="305" t="s">
        <v>34</v>
      </c>
      <c r="I1116" s="305" t="s">
        <v>84</v>
      </c>
      <c r="J1116" s="301" t="s">
        <v>12958</v>
      </c>
      <c r="K1116" s="309"/>
      <c r="L1116" s="310" t="b">
        <v>1</v>
      </c>
      <c r="M1116" s="311" t="b">
        <v>1</v>
      </c>
      <c r="N1116" s="316" t="b">
        <v>1</v>
      </c>
      <c r="O1116" s="311" t="b">
        <v>1</v>
      </c>
      <c r="P1116" s="313" t="s">
        <v>410</v>
      </c>
      <c r="Q1116" s="309" t="str">
        <f t="array" ref="Q1116">IFERROR(INDEX('印量調查區'!G:G, MATCH(A1116, '印量調查區'!A:A, 0)), "")</f>
        <v/>
      </c>
      <c r="R1116" s="302"/>
      <c r="S1116" s="302"/>
      <c r="T1116" s="302"/>
      <c r="U1116" s="302"/>
      <c r="V1116" s="314" t="s">
        <v>12959</v>
      </c>
      <c r="W1116" s="302"/>
      <c r="X1116" s="302"/>
      <c r="Y1116" s="302"/>
      <c r="Z1116" s="302"/>
      <c r="AA1116" s="302"/>
      <c r="AB1116" s="302"/>
      <c r="AC1116" s="302"/>
      <c r="AD1116" s="302"/>
      <c r="AE1116" s="302"/>
      <c r="AF1116" s="302"/>
      <c r="AG1116" s="302"/>
      <c r="AH1116" s="302"/>
      <c r="AI1116" s="302"/>
      <c r="AJ1116" s="302"/>
      <c r="AK1116" s="302"/>
      <c r="AL1116" s="302"/>
      <c r="AM1116" s="302"/>
      <c r="AN1116" s="314" t="s">
        <v>12960</v>
      </c>
      <c r="AO1116" s="302"/>
      <c r="AP1116" s="302"/>
      <c r="AQ1116" s="302" t="str">
        <f>IFERROR(__xludf.DUMMYFUNCTION("IF(IFERROR(VLOOKUP(A1116, IMPORTRANGE(""https://docs.google.com/spreadsheets/d/1eazy315Oas8TkAoTsdzUl6gNf3VsnwZeSo-bRfkZzOs"", ""工作表1!A:B""), 2, FALSE), """") &lt;&gt; """", ""有縮圖"", ""無縮圖"")"),"無縮圖")</f>
        <v>無縮圖</v>
      </c>
      <c r="AR1116" s="302"/>
    </row>
    <row r="1117" hidden="1">
      <c r="A1117" s="301" t="s">
        <v>12963</v>
      </c>
      <c r="B1117" s="301" t="s">
        <v>12964</v>
      </c>
      <c r="C1117" s="303" t="s">
        <v>3029</v>
      </c>
      <c r="D1117" s="303" t="s">
        <v>3029</v>
      </c>
      <c r="E1117" s="304"/>
      <c r="F1117" s="305" t="s">
        <v>305</v>
      </c>
      <c r="G1117" s="304"/>
      <c r="H1117" s="305" t="s">
        <v>34</v>
      </c>
      <c r="I1117" s="305" t="s">
        <v>84</v>
      </c>
      <c r="J1117" s="301" t="s">
        <v>12965</v>
      </c>
      <c r="K1117" s="309"/>
      <c r="L1117" s="310" t="b">
        <v>1</v>
      </c>
      <c r="M1117" s="311" t="b">
        <v>0</v>
      </c>
      <c r="N1117" s="316" t="b">
        <v>0</v>
      </c>
      <c r="O1117" s="311" t="b">
        <v>0</v>
      </c>
      <c r="P1117" s="302"/>
      <c r="Q1117" s="309" t="str">
        <f t="array" ref="Q1117">IFERROR(INDEX('印量調查區'!G:G, MATCH(A1117, '印量調查區'!A:A, 0)), "")</f>
        <v/>
      </c>
      <c r="R1117" s="302"/>
      <c r="S1117" s="302"/>
      <c r="T1117" s="302"/>
      <c r="U1117" s="302"/>
      <c r="V1117" s="313" t="s">
        <v>12966</v>
      </c>
      <c r="W1117" s="302"/>
      <c r="X1117" s="302"/>
      <c r="Y1117" s="313" t="s">
        <v>12967</v>
      </c>
      <c r="Z1117" s="302"/>
      <c r="AA1117" s="302"/>
      <c r="AB1117" s="302"/>
      <c r="AC1117" s="302"/>
      <c r="AD1117" s="302"/>
      <c r="AE1117" s="302"/>
      <c r="AF1117" s="302"/>
      <c r="AG1117" s="302"/>
      <c r="AH1117" s="302"/>
      <c r="AI1117" s="302"/>
      <c r="AJ1117" s="313" t="s">
        <v>12968</v>
      </c>
      <c r="AK1117" s="302"/>
      <c r="AL1117" s="302"/>
      <c r="AM1117" s="302"/>
      <c r="AN1117" s="314" t="s">
        <v>12969</v>
      </c>
      <c r="AO1117" s="302"/>
      <c r="AP1117" s="302"/>
      <c r="AQ1117" s="302" t="str">
        <f>IFERROR(__xludf.DUMMYFUNCTION("IF(IFERROR(VLOOKUP(A1117, IMPORTRANGE(""https://docs.google.com/spreadsheets/d/1eazy315Oas8TkAoTsdzUl6gNf3VsnwZeSo-bRfkZzOs"", ""工作表1!A:B""), 2, FALSE), """") &lt;&gt; """", ""有縮圖"", ""無縮圖"")"),"無縮圖")</f>
        <v>無縮圖</v>
      </c>
      <c r="AR1117" s="302"/>
    </row>
    <row r="1118">
      <c r="A1118" s="301" t="s">
        <v>12971</v>
      </c>
      <c r="B1118" s="301" t="s">
        <v>12972</v>
      </c>
      <c r="C1118" s="304"/>
      <c r="D1118" s="304"/>
      <c r="E1118" s="303" t="s">
        <v>12973</v>
      </c>
      <c r="F1118" s="305" t="s">
        <v>305</v>
      </c>
      <c r="G1118" s="304"/>
      <c r="H1118" s="305" t="s">
        <v>35</v>
      </c>
      <c r="I1118" s="305" t="s">
        <v>84</v>
      </c>
      <c r="J1118" s="301" t="s">
        <v>83</v>
      </c>
      <c r="K1118" s="309"/>
      <c r="L1118" s="310" t="b">
        <v>1</v>
      </c>
      <c r="M1118" s="311" t="b">
        <v>1</v>
      </c>
      <c r="N1118" s="316" t="b">
        <v>0</v>
      </c>
      <c r="O1118" s="311" t="b">
        <v>1</v>
      </c>
      <c r="P1118" s="302"/>
      <c r="Q1118" s="309" t="str">
        <f t="array" ref="Q1118">IFERROR(INDEX('印量調查區'!G:G, MATCH(A1118, '印量調查區'!A:A, 0)), "")</f>
        <v/>
      </c>
      <c r="R1118" s="302"/>
      <c r="S1118" s="302"/>
      <c r="T1118" s="302"/>
      <c r="U1118" s="302"/>
      <c r="V1118" s="313" t="s">
        <v>12974</v>
      </c>
      <c r="W1118" s="302"/>
      <c r="X1118" s="302"/>
      <c r="Y1118" s="313" t="s">
        <v>12975</v>
      </c>
      <c r="Z1118" s="302"/>
      <c r="AA1118" s="302"/>
      <c r="AB1118" s="302"/>
      <c r="AC1118" s="302"/>
      <c r="AD1118" s="302"/>
      <c r="AE1118" s="302"/>
      <c r="AF1118" s="302"/>
      <c r="AG1118" s="302"/>
      <c r="AH1118" s="302"/>
      <c r="AI1118" s="302"/>
      <c r="AJ1118" s="302"/>
      <c r="AK1118" s="302"/>
      <c r="AL1118" s="302"/>
      <c r="AM1118" s="302"/>
      <c r="AN1118" s="314" t="s">
        <v>12976</v>
      </c>
      <c r="AO1118" s="302"/>
      <c r="AP1118" s="302"/>
      <c r="AQ1118" s="302" t="str">
        <f>IFERROR(__xludf.DUMMYFUNCTION("IF(IFERROR(VLOOKUP(A1118, IMPORTRANGE(""https://docs.google.com/spreadsheets/d/1eazy315Oas8TkAoTsdzUl6gNf3VsnwZeSo-bRfkZzOs"", ""工作表1!A:B""), 2, FALSE), """") &lt;&gt; """", ""有縮圖"", ""無縮圖"")"),"無縮圖")</f>
        <v>無縮圖</v>
      </c>
      <c r="AR1118" s="302"/>
    </row>
    <row r="1119" hidden="1">
      <c r="A1119" s="301" t="s">
        <v>12977</v>
      </c>
      <c r="B1119" s="301" t="s">
        <v>12978</v>
      </c>
      <c r="C1119" s="303" t="s">
        <v>3582</v>
      </c>
      <c r="D1119" s="303" t="s">
        <v>3582</v>
      </c>
      <c r="E1119" s="304"/>
      <c r="F1119" s="305" t="s">
        <v>305</v>
      </c>
      <c r="G1119" s="304"/>
      <c r="H1119" s="305" t="s">
        <v>17</v>
      </c>
      <c r="I1119" s="302"/>
      <c r="J1119" s="301" t="s">
        <v>12979</v>
      </c>
      <c r="K1119" s="309"/>
      <c r="L1119" s="310" t="b">
        <v>1</v>
      </c>
      <c r="M1119" s="311" t="b">
        <v>0</v>
      </c>
      <c r="N1119" s="311" t="b">
        <v>0</v>
      </c>
      <c r="O1119" s="311" t="b">
        <v>0</v>
      </c>
      <c r="P1119" s="302"/>
      <c r="Q1119" s="309" t="str">
        <f t="array" ref="Q1119">IFERROR(INDEX('印量調查區'!G:G, MATCH(A1119, '印量調查區'!A:A, 0)), "")</f>
        <v/>
      </c>
      <c r="R1119" s="302"/>
      <c r="S1119" s="302"/>
      <c r="T1119" s="302"/>
      <c r="U1119" s="302"/>
      <c r="V1119" s="313" t="s">
        <v>12980</v>
      </c>
      <c r="W1119" s="302"/>
      <c r="X1119" s="302"/>
      <c r="Y1119" s="302"/>
      <c r="Z1119" s="313" t="s">
        <v>12981</v>
      </c>
      <c r="AA1119" s="302"/>
      <c r="AB1119" s="302"/>
      <c r="AC1119" s="302"/>
      <c r="AD1119" s="302"/>
      <c r="AE1119" s="302"/>
      <c r="AF1119" s="302"/>
      <c r="AG1119" s="302"/>
      <c r="AH1119" s="302"/>
      <c r="AI1119" s="302"/>
      <c r="AJ1119" s="302"/>
      <c r="AK1119" s="302"/>
      <c r="AL1119" s="313" t="s">
        <v>12983</v>
      </c>
      <c r="AM1119" s="314" t="s">
        <v>12984</v>
      </c>
      <c r="AN1119" s="314" t="s">
        <v>12985</v>
      </c>
      <c r="AO1119" s="302"/>
      <c r="AP1119" s="302"/>
      <c r="AQ1119" s="302" t="str">
        <f>IFERROR(__xludf.DUMMYFUNCTION("IF(IFERROR(VLOOKUP(A1119, IMPORTRANGE(""https://docs.google.com/spreadsheets/d/1eazy315Oas8TkAoTsdzUl6gNf3VsnwZeSo-bRfkZzOs"", ""工作表1!A:B""), 2, FALSE), """") &lt;&gt; """", ""有縮圖"", ""無縮圖"")"),"無縮圖")</f>
        <v>無縮圖</v>
      </c>
      <c r="AR1119" s="302"/>
    </row>
    <row r="1120" hidden="1">
      <c r="A1120" s="301" t="s">
        <v>619</v>
      </c>
      <c r="B1120" s="301" t="s">
        <v>12987</v>
      </c>
      <c r="C1120" s="303" t="s">
        <v>364</v>
      </c>
      <c r="D1120" s="303" t="s">
        <v>364</v>
      </c>
      <c r="E1120" s="304"/>
      <c r="F1120" s="305" t="s">
        <v>305</v>
      </c>
      <c r="G1120" s="304"/>
      <c r="H1120" s="302"/>
      <c r="I1120" s="302"/>
      <c r="J1120" s="302"/>
      <c r="K1120" s="309"/>
      <c r="L1120" s="310" t="b">
        <v>1</v>
      </c>
      <c r="M1120" s="316" t="b">
        <v>0</v>
      </c>
      <c r="N1120" s="316" t="b">
        <v>0</v>
      </c>
      <c r="O1120" s="316" t="b">
        <v>0</v>
      </c>
      <c r="P1120" s="302"/>
      <c r="Q1120" s="309" t="str">
        <f t="array" ref="Q1120">IFERROR(INDEX('印量調查區'!G:G, MATCH(A1120, '印量調查區'!A:A, 0)), "")</f>
        <v/>
      </c>
      <c r="R1120" s="302"/>
      <c r="S1120" s="302"/>
      <c r="T1120" s="302"/>
      <c r="U1120" s="302"/>
      <c r="V1120" s="314" t="s">
        <v>12988</v>
      </c>
      <c r="W1120" s="302"/>
      <c r="X1120" s="302"/>
      <c r="Y1120" s="313" t="s">
        <v>12989</v>
      </c>
      <c r="Z1120" s="314" t="s">
        <v>12990</v>
      </c>
      <c r="AA1120" s="302"/>
      <c r="AB1120" s="302"/>
      <c r="AC1120" s="302"/>
      <c r="AD1120" s="302"/>
      <c r="AE1120" s="302"/>
      <c r="AF1120" s="302"/>
      <c r="AG1120" s="302"/>
      <c r="AH1120" s="302"/>
      <c r="AI1120" s="302"/>
      <c r="AJ1120" s="302"/>
      <c r="AK1120" s="302"/>
      <c r="AL1120" s="302"/>
      <c r="AM1120" s="302"/>
      <c r="AN1120" s="302"/>
      <c r="AO1120" s="302"/>
      <c r="AP1120" s="302"/>
      <c r="AQ1120" s="302" t="str">
        <f>IFERROR(__xludf.DUMMYFUNCTION("IF(IFERROR(VLOOKUP(A1120, IMPORTRANGE(""https://docs.google.com/spreadsheets/d/1eazy315Oas8TkAoTsdzUl6gNf3VsnwZeSo-bRfkZzOs"", ""工作表1!A:B""), 2, FALSE), """") &lt;&gt; """", ""有縮圖"", ""無縮圖"")"),"有縮圖")</f>
        <v>有縮圖</v>
      </c>
      <c r="AR1120" s="302"/>
    </row>
    <row r="1121">
      <c r="A1121" s="301" t="s">
        <v>12991</v>
      </c>
      <c r="B1121" s="301" t="s">
        <v>12992</v>
      </c>
      <c r="C1121" s="303" t="s">
        <v>2815</v>
      </c>
      <c r="D1121" s="303" t="s">
        <v>2815</v>
      </c>
      <c r="E1121" s="304"/>
      <c r="F1121" s="305" t="s">
        <v>305</v>
      </c>
      <c r="G1121" s="304"/>
      <c r="H1121" s="305" t="s">
        <v>35</v>
      </c>
      <c r="I1121" s="305" t="s">
        <v>84</v>
      </c>
      <c r="J1121" s="301" t="s">
        <v>12993</v>
      </c>
      <c r="K1121" s="309"/>
      <c r="L1121" s="310" t="b">
        <v>1</v>
      </c>
      <c r="M1121" s="311" t="b">
        <v>0</v>
      </c>
      <c r="N1121" s="316" t="b">
        <v>0</v>
      </c>
      <c r="O1121" s="311" t="b">
        <v>0</v>
      </c>
      <c r="P1121" s="302"/>
      <c r="Q1121" s="309" t="str">
        <f t="array" ref="Q1121">IFERROR(INDEX('印量調查區'!G:G, MATCH(A1121, '印量調查區'!A:A, 0)), "")</f>
        <v/>
      </c>
      <c r="R1121" s="302"/>
      <c r="S1121" s="302"/>
      <c r="T1121" s="302"/>
      <c r="U1121" s="302"/>
      <c r="V1121" s="314" t="s">
        <v>12995</v>
      </c>
      <c r="W1121" s="302"/>
      <c r="X1121" s="314" t="s">
        <v>12996</v>
      </c>
      <c r="Y1121" s="314" t="s">
        <v>12997</v>
      </c>
      <c r="Z1121" s="302"/>
      <c r="AA1121" s="302"/>
      <c r="AB1121" s="302"/>
      <c r="AC1121" s="302"/>
      <c r="AD1121" s="302"/>
      <c r="AE1121" s="302"/>
      <c r="AF1121" s="302"/>
      <c r="AG1121" s="302"/>
      <c r="AH1121" s="302"/>
      <c r="AI1121" s="302"/>
      <c r="AJ1121" s="302"/>
      <c r="AK1121" s="302"/>
      <c r="AL1121" s="302"/>
      <c r="AM1121" s="302"/>
      <c r="AN1121" s="314" t="s">
        <v>12998</v>
      </c>
      <c r="AO1121" s="302"/>
      <c r="AP1121" s="302"/>
      <c r="AQ1121" s="302" t="str">
        <f>IFERROR(__xludf.DUMMYFUNCTION("IF(IFERROR(VLOOKUP(A1121, IMPORTRANGE(""https://docs.google.com/spreadsheets/d/1eazy315Oas8TkAoTsdzUl6gNf3VsnwZeSo-bRfkZzOs"", ""工作表1!A:B""), 2, FALSE), """") &lt;&gt; """", ""有縮圖"", ""無縮圖"")"),"無縮圖")</f>
        <v>無縮圖</v>
      </c>
      <c r="AR1121" s="302"/>
    </row>
    <row r="1122" hidden="1">
      <c r="A1122" s="301" t="s">
        <v>12999</v>
      </c>
      <c r="B1122" s="301" t="s">
        <v>13000</v>
      </c>
      <c r="C1122" s="304"/>
      <c r="D1122" s="304"/>
      <c r="E1122" s="303" t="s">
        <v>3691</v>
      </c>
      <c r="F1122" s="305" t="s">
        <v>305</v>
      </c>
      <c r="G1122" s="304"/>
      <c r="H1122" s="302"/>
      <c r="I1122" s="302"/>
      <c r="J1122" s="302"/>
      <c r="K1122" s="309"/>
      <c r="L1122" s="310" t="b">
        <v>1</v>
      </c>
      <c r="M1122" s="316" t="b">
        <v>1</v>
      </c>
      <c r="N1122" s="316" t="b">
        <v>0</v>
      </c>
      <c r="O1122" s="316" t="b">
        <v>1</v>
      </c>
      <c r="P1122" s="302"/>
      <c r="Q1122" s="309" t="str">
        <f t="array" ref="Q1122">IFERROR(INDEX('印量調查區'!G:G, MATCH(A1122, '印量調查區'!A:A, 0)), "")</f>
        <v/>
      </c>
      <c r="R1122" s="302"/>
      <c r="S1122" s="302"/>
      <c r="T1122" s="302"/>
      <c r="U1122" s="302"/>
      <c r="V1122" s="313" t="s">
        <v>13001</v>
      </c>
      <c r="W1122" s="302"/>
      <c r="X1122" s="302"/>
      <c r="Y1122" s="313" t="s">
        <v>13002</v>
      </c>
      <c r="Z1122" s="313" t="s">
        <v>13003</v>
      </c>
      <c r="AA1122" s="302"/>
      <c r="AB1122" s="302"/>
      <c r="AC1122" s="302"/>
      <c r="AD1122" s="302"/>
      <c r="AE1122" s="302"/>
      <c r="AF1122" s="302"/>
      <c r="AG1122" s="302"/>
      <c r="AH1122" s="302"/>
      <c r="AI1122" s="302"/>
      <c r="AJ1122" s="302"/>
      <c r="AK1122" s="302"/>
      <c r="AL1122" s="302"/>
      <c r="AM1122" s="302"/>
      <c r="AN1122" s="302"/>
      <c r="AO1122" s="302"/>
      <c r="AP1122" s="302"/>
      <c r="AQ1122" s="302" t="str">
        <f>IFERROR(__xludf.DUMMYFUNCTION("IF(IFERROR(VLOOKUP(A1122, IMPORTRANGE(""https://docs.google.com/spreadsheets/d/1eazy315Oas8TkAoTsdzUl6gNf3VsnwZeSo-bRfkZzOs"", ""工作表1!A:B""), 2, FALSE), """") &lt;&gt; """", ""有縮圖"", ""無縮圖"")"),"無縮圖")</f>
        <v>無縮圖</v>
      </c>
      <c r="AR1122" s="302"/>
    </row>
    <row r="1123" hidden="1">
      <c r="A1123" s="301" t="s">
        <v>13004</v>
      </c>
      <c r="B1123" s="302"/>
      <c r="C1123" s="304"/>
      <c r="D1123" s="303" t="s">
        <v>3020</v>
      </c>
      <c r="E1123" s="303" t="s">
        <v>3020</v>
      </c>
      <c r="F1123" s="305" t="s">
        <v>305</v>
      </c>
      <c r="G1123" s="304"/>
      <c r="H1123" s="302"/>
      <c r="I1123" s="302"/>
      <c r="J1123" s="302"/>
      <c r="K1123" s="309"/>
      <c r="L1123" s="310" t="b">
        <v>1</v>
      </c>
      <c r="M1123" s="316" t="b">
        <v>1</v>
      </c>
      <c r="N1123" s="316" t="b">
        <v>0</v>
      </c>
      <c r="O1123" s="316" t="b">
        <v>1</v>
      </c>
      <c r="P1123" s="302"/>
      <c r="Q1123" s="309" t="str">
        <f t="array" ref="Q1123">IFERROR(INDEX('印量調查區'!G:G, MATCH(A1123, '印量調查區'!A:A, 0)), "")</f>
        <v/>
      </c>
      <c r="R1123" s="302"/>
      <c r="S1123" s="302"/>
      <c r="T1123" s="302"/>
      <c r="U1123" s="302"/>
      <c r="V1123" s="313" t="s">
        <v>13006</v>
      </c>
      <c r="W1123" s="302"/>
      <c r="X1123" s="302"/>
      <c r="Y1123" s="302"/>
      <c r="Z1123" s="313" t="s">
        <v>13007</v>
      </c>
      <c r="AA1123" s="302"/>
      <c r="AB1123" s="302"/>
      <c r="AC1123" s="302"/>
      <c r="AD1123" s="302"/>
      <c r="AE1123" s="302"/>
      <c r="AF1123" s="302"/>
      <c r="AG1123" s="302"/>
      <c r="AH1123" s="302"/>
      <c r="AI1123" s="302"/>
      <c r="AJ1123" s="302"/>
      <c r="AK1123" s="302"/>
      <c r="AL1123" s="302"/>
      <c r="AM1123" s="302"/>
      <c r="AN1123" s="302"/>
      <c r="AO1123" s="302"/>
      <c r="AP1123" s="302"/>
      <c r="AQ1123" s="302" t="str">
        <f>IFERROR(__xludf.DUMMYFUNCTION("IF(IFERROR(VLOOKUP(A1123, IMPORTRANGE(""https://docs.google.com/spreadsheets/d/1eazy315Oas8TkAoTsdzUl6gNf3VsnwZeSo-bRfkZzOs"", ""工作表1!A:B""), 2, FALSE), """") &lt;&gt; """", ""有縮圖"", ""無縮圖"")"),"無縮圖")</f>
        <v>無縮圖</v>
      </c>
      <c r="AR1123" s="302"/>
    </row>
    <row r="1124" hidden="1">
      <c r="A1124" s="301" t="s">
        <v>13008</v>
      </c>
      <c r="B1124" s="407" t="s">
        <v>13010</v>
      </c>
      <c r="C1124" s="303" t="s">
        <v>3027</v>
      </c>
      <c r="D1124" s="303" t="s">
        <v>3027</v>
      </c>
      <c r="E1124" s="304"/>
      <c r="F1124" s="305" t="s">
        <v>305</v>
      </c>
      <c r="G1124" s="304"/>
      <c r="H1124" s="302"/>
      <c r="I1124" s="302"/>
      <c r="J1124" s="302"/>
      <c r="K1124" s="309"/>
      <c r="L1124" s="310" t="b">
        <v>1</v>
      </c>
      <c r="M1124" s="316" t="b">
        <v>1</v>
      </c>
      <c r="N1124" s="316" t="b">
        <v>0</v>
      </c>
      <c r="O1124" s="316" t="b">
        <v>1</v>
      </c>
      <c r="P1124" s="313" t="s">
        <v>410</v>
      </c>
      <c r="Q1124" s="309" t="str">
        <f t="array" ref="Q1124">IFERROR(INDEX('印量調查區'!G:G, MATCH(A1124, '印量調查區'!A:A, 0)), "")</f>
        <v/>
      </c>
      <c r="R1124" s="302"/>
      <c r="S1124" s="302"/>
      <c r="T1124" s="302"/>
      <c r="U1124" s="302"/>
      <c r="V1124" s="314" t="s">
        <v>13011</v>
      </c>
      <c r="W1124" s="302"/>
      <c r="X1124" s="302"/>
      <c r="Y1124" s="314" t="s">
        <v>13012</v>
      </c>
      <c r="Z1124" s="302"/>
      <c r="AA1124" s="302"/>
      <c r="AB1124" s="302"/>
      <c r="AC1124" s="302"/>
      <c r="AD1124" s="302"/>
      <c r="AE1124" s="302"/>
      <c r="AF1124" s="302"/>
      <c r="AG1124" s="302"/>
      <c r="AH1124" s="302"/>
      <c r="AI1124" s="302"/>
      <c r="AJ1124" s="314" t="s">
        <v>13014</v>
      </c>
      <c r="AK1124" s="302"/>
      <c r="AL1124" s="304"/>
      <c r="AM1124" s="302"/>
      <c r="AN1124" s="302"/>
      <c r="AO1124" s="302"/>
      <c r="AP1124" s="302"/>
      <c r="AQ1124" s="302" t="str">
        <f>IFERROR(__xludf.DUMMYFUNCTION("IF(IFERROR(VLOOKUP(A1124, IMPORTRANGE(""https://docs.google.com/spreadsheets/d/1eazy315Oas8TkAoTsdzUl6gNf3VsnwZeSo-bRfkZzOs"", ""工作表1!A:B""), 2, FALSE), """") &lt;&gt; """", ""有縮圖"", ""無縮圖"")"),"無縮圖")</f>
        <v>無縮圖</v>
      </c>
      <c r="AR1124" s="302"/>
    </row>
    <row r="1125">
      <c r="A1125" s="301" t="s">
        <v>13016</v>
      </c>
      <c r="B1125" s="302"/>
      <c r="C1125" s="303" t="s">
        <v>13017</v>
      </c>
      <c r="D1125" s="303" t="s">
        <v>2979</v>
      </c>
      <c r="E1125" s="304"/>
      <c r="F1125" s="305" t="s">
        <v>305</v>
      </c>
      <c r="G1125" s="304"/>
      <c r="H1125" s="305" t="s">
        <v>35</v>
      </c>
      <c r="I1125" s="305" t="s">
        <v>84</v>
      </c>
      <c r="J1125" s="301" t="s">
        <v>13019</v>
      </c>
      <c r="K1125" s="309"/>
      <c r="L1125" s="310" t="b">
        <v>1</v>
      </c>
      <c r="M1125" s="311" t="b">
        <v>0</v>
      </c>
      <c r="N1125" s="316" t="b">
        <v>0</v>
      </c>
      <c r="O1125" s="311" t="b">
        <v>0</v>
      </c>
      <c r="P1125" s="313" t="s">
        <v>410</v>
      </c>
      <c r="Q1125" s="309" t="str">
        <f t="array" ref="Q1125">IFERROR(INDEX('印量調查區'!G:G, MATCH(A1125, '印量調查區'!A:A, 0)), "")</f>
        <v/>
      </c>
      <c r="R1125" s="302"/>
      <c r="S1125" s="302"/>
      <c r="T1125" s="302"/>
      <c r="U1125" s="302"/>
      <c r="V1125" s="314" t="s">
        <v>13021</v>
      </c>
      <c r="W1125" s="302"/>
      <c r="X1125" s="302"/>
      <c r="Y1125" s="302"/>
      <c r="Z1125" s="302"/>
      <c r="AA1125" s="302"/>
      <c r="AB1125" s="302"/>
      <c r="AC1125" s="302"/>
      <c r="AD1125" s="302"/>
      <c r="AE1125" s="302"/>
      <c r="AF1125" s="302"/>
      <c r="AG1125" s="302"/>
      <c r="AH1125" s="302"/>
      <c r="AI1125" s="302"/>
      <c r="AJ1125" s="302"/>
      <c r="AK1125" s="302"/>
      <c r="AL1125" s="304"/>
      <c r="AM1125" s="302"/>
      <c r="AN1125" s="314" t="s">
        <v>13022</v>
      </c>
      <c r="AO1125" s="314" t="s">
        <v>13023</v>
      </c>
      <c r="AP1125" s="302"/>
      <c r="AQ1125" s="302" t="str">
        <f>IFERROR(__xludf.DUMMYFUNCTION("IF(IFERROR(VLOOKUP(A1125, IMPORTRANGE(""https://docs.google.com/spreadsheets/d/1eazy315Oas8TkAoTsdzUl6gNf3VsnwZeSo-bRfkZzOs"", ""工作表1!A:B""), 2, FALSE), """") &lt;&gt; """", ""有縮圖"", ""無縮圖"")"),"無縮圖")</f>
        <v>無縮圖</v>
      </c>
      <c r="AR1125" s="302"/>
    </row>
    <row r="1126" hidden="1">
      <c r="A1126" s="301" t="s">
        <v>789</v>
      </c>
      <c r="B1126" s="301" t="s">
        <v>13024</v>
      </c>
      <c r="C1126" s="303" t="s">
        <v>2335</v>
      </c>
      <c r="D1126" s="304"/>
      <c r="E1126" s="303" t="s">
        <v>2334</v>
      </c>
      <c r="F1126" s="305" t="s">
        <v>305</v>
      </c>
      <c r="G1126" s="304"/>
      <c r="H1126" s="305" t="s">
        <v>34</v>
      </c>
      <c r="I1126" s="305" t="s">
        <v>84</v>
      </c>
      <c r="J1126" s="301" t="s">
        <v>13025</v>
      </c>
      <c r="K1126" s="309"/>
      <c r="L1126" s="310" t="b">
        <v>1</v>
      </c>
      <c r="M1126" s="311" t="b">
        <v>1</v>
      </c>
      <c r="N1126" s="316" t="b">
        <v>0</v>
      </c>
      <c r="O1126" s="311" t="b">
        <v>1</v>
      </c>
      <c r="P1126" s="302"/>
      <c r="Q1126" s="309" t="str">
        <f t="array" ref="Q1126">IFERROR(INDEX('印量調查區'!G:G, MATCH(A1126, '印量調查區'!A:A, 0)), "")</f>
        <v/>
      </c>
      <c r="R1126" s="302"/>
      <c r="S1126" s="302"/>
      <c r="T1126" s="302"/>
      <c r="U1126" s="302"/>
      <c r="V1126" s="314" t="s">
        <v>13026</v>
      </c>
      <c r="W1126" s="302"/>
      <c r="X1126" s="302"/>
      <c r="Y1126" s="314" t="s">
        <v>13027</v>
      </c>
      <c r="Z1126" s="314" t="s">
        <v>13031</v>
      </c>
      <c r="AA1126" s="302"/>
      <c r="AB1126" s="302"/>
      <c r="AC1126" s="302"/>
      <c r="AD1126" s="302"/>
      <c r="AE1126" s="302"/>
      <c r="AF1126" s="302"/>
      <c r="AG1126" s="302"/>
      <c r="AH1126" s="302"/>
      <c r="AI1126" s="302"/>
      <c r="AJ1126" s="302"/>
      <c r="AK1126" s="302"/>
      <c r="AL1126" s="302"/>
      <c r="AM1126" s="302"/>
      <c r="AN1126" s="314" t="s">
        <v>13033</v>
      </c>
      <c r="AO1126" s="302"/>
      <c r="AP1126" s="302"/>
      <c r="AQ1126" s="302" t="str">
        <f>IFERROR(__xludf.DUMMYFUNCTION("IF(IFERROR(VLOOKUP(A1126, IMPORTRANGE(""https://docs.google.com/spreadsheets/d/1eazy315Oas8TkAoTsdzUl6gNf3VsnwZeSo-bRfkZzOs"", ""工作表1!A:B""), 2, FALSE), """") &lt;&gt; """", ""有縮圖"", ""無縮圖"")"),"無縮圖")</f>
        <v>無縮圖</v>
      </c>
      <c r="AR1126" s="302"/>
    </row>
    <row r="1127" hidden="1">
      <c r="A1127" s="301" t="s">
        <v>793</v>
      </c>
      <c r="B1127" s="301" t="s">
        <v>13035</v>
      </c>
      <c r="C1127" s="303" t="s">
        <v>2357</v>
      </c>
      <c r="D1127" s="304"/>
      <c r="E1127" s="304"/>
      <c r="F1127" s="305" t="s">
        <v>305</v>
      </c>
      <c r="G1127" s="304"/>
      <c r="H1127" s="305" t="s">
        <v>34</v>
      </c>
      <c r="I1127" s="305" t="s">
        <v>84</v>
      </c>
      <c r="J1127" s="301" t="s">
        <v>13037</v>
      </c>
      <c r="K1127" s="309"/>
      <c r="L1127" s="310" t="b">
        <v>1</v>
      </c>
      <c r="M1127" s="311" t="b">
        <v>1</v>
      </c>
      <c r="N1127" s="316" t="b">
        <v>1</v>
      </c>
      <c r="O1127" s="311" t="b">
        <v>1</v>
      </c>
      <c r="P1127" s="313" t="s">
        <v>410</v>
      </c>
      <c r="Q1127" s="309" t="str">
        <f t="array" ref="Q1127">IFERROR(INDEX('印量調查區'!G:G, MATCH(A1127, '印量調查區'!A:A, 0)), "")</f>
        <v/>
      </c>
      <c r="R1127" s="302"/>
      <c r="S1127" s="302"/>
      <c r="T1127" s="302"/>
      <c r="U1127" s="302"/>
      <c r="V1127" s="314" t="s">
        <v>13039</v>
      </c>
      <c r="W1127" s="302"/>
      <c r="X1127" s="302"/>
      <c r="Y1127" s="302"/>
      <c r="Z1127" s="314" t="s">
        <v>13040</v>
      </c>
      <c r="AA1127" s="302"/>
      <c r="AB1127" s="302"/>
      <c r="AC1127" s="302"/>
      <c r="AD1127" s="302"/>
      <c r="AE1127" s="302"/>
      <c r="AF1127" s="302"/>
      <c r="AG1127" s="302"/>
      <c r="AH1127" s="302"/>
      <c r="AI1127" s="302"/>
      <c r="AJ1127" s="302"/>
      <c r="AK1127" s="314" t="s">
        <v>13042</v>
      </c>
      <c r="AL1127" s="302"/>
      <c r="AM1127" s="302"/>
      <c r="AN1127" s="314" t="s">
        <v>13043</v>
      </c>
      <c r="AO1127" s="302"/>
      <c r="AP1127" s="302"/>
      <c r="AQ1127" s="302" t="str">
        <f>IFERROR(__xludf.DUMMYFUNCTION("IF(IFERROR(VLOOKUP(A1127, IMPORTRANGE(""https://docs.google.com/spreadsheets/d/1eazy315Oas8TkAoTsdzUl6gNf3VsnwZeSo-bRfkZzOs"", ""工作表1!A:B""), 2, FALSE), """") &lt;&gt; """", ""有縮圖"", ""無縮圖"")"),"無縮圖")</f>
        <v>無縮圖</v>
      </c>
      <c r="AR1127" s="302"/>
    </row>
    <row r="1128" hidden="1">
      <c r="A1128" s="301" t="s">
        <v>13044</v>
      </c>
      <c r="B1128" s="302"/>
      <c r="C1128" s="304"/>
      <c r="D1128" s="303" t="s">
        <v>3802</v>
      </c>
      <c r="E1128" s="303" t="s">
        <v>3802</v>
      </c>
      <c r="F1128" s="305" t="s">
        <v>305</v>
      </c>
      <c r="G1128" s="304"/>
      <c r="H1128" s="302"/>
      <c r="I1128" s="302"/>
      <c r="J1128" s="302"/>
      <c r="K1128" s="309"/>
      <c r="L1128" s="310" t="b">
        <v>1</v>
      </c>
      <c r="M1128" s="316" t="b">
        <v>0</v>
      </c>
      <c r="N1128" s="316" t="b">
        <v>0</v>
      </c>
      <c r="O1128" s="316" t="b">
        <v>0</v>
      </c>
      <c r="P1128" s="313" t="s">
        <v>410</v>
      </c>
      <c r="Q1128" s="309" t="str">
        <f t="array" ref="Q1128">IFERROR(INDEX('印量調查區'!G:G, MATCH(A1128, '印量調查區'!A:A, 0)), "")</f>
        <v/>
      </c>
      <c r="R1128" s="324" t="s">
        <v>13045</v>
      </c>
      <c r="S1128" s="302"/>
      <c r="T1128" s="302"/>
      <c r="U1128" s="302"/>
      <c r="V1128" s="324" t="s">
        <v>13046</v>
      </c>
      <c r="W1128" s="302"/>
      <c r="X1128" s="302"/>
      <c r="Y1128" s="324" t="s">
        <v>13047</v>
      </c>
      <c r="Z1128" s="302"/>
      <c r="AA1128" s="302"/>
      <c r="AB1128" s="302"/>
      <c r="AC1128" s="302"/>
      <c r="AD1128" s="302"/>
      <c r="AE1128" s="302"/>
      <c r="AF1128" s="302"/>
      <c r="AG1128" s="302"/>
      <c r="AH1128" s="302"/>
      <c r="AI1128" s="302"/>
      <c r="AJ1128" s="314" t="s">
        <v>13049</v>
      </c>
      <c r="AK1128" s="302"/>
      <c r="AL1128" s="302"/>
      <c r="AM1128" s="302"/>
      <c r="AN1128" s="302"/>
      <c r="AO1128" s="302"/>
      <c r="AP1128" s="302"/>
      <c r="AQ1128" s="302" t="str">
        <f>IFERROR(__xludf.DUMMYFUNCTION("IF(IFERROR(VLOOKUP(A1128, IMPORTRANGE(""https://docs.google.com/spreadsheets/d/1eazy315Oas8TkAoTsdzUl6gNf3VsnwZeSo-bRfkZzOs"", ""工作表1!A:B""), 2, FALSE), """") &lt;&gt; """", ""有縮圖"", ""無縮圖"")"),"無縮圖")</f>
        <v>無縮圖</v>
      </c>
      <c r="AR1128" s="302"/>
    </row>
    <row r="1129">
      <c r="A1129" s="301" t="s">
        <v>13050</v>
      </c>
      <c r="B1129" s="301" t="s">
        <v>13051</v>
      </c>
      <c r="C1129" s="303" t="s">
        <v>3101</v>
      </c>
      <c r="D1129" s="303" t="s">
        <v>3101</v>
      </c>
      <c r="E1129" s="304"/>
      <c r="F1129" s="305" t="s">
        <v>305</v>
      </c>
      <c r="G1129" s="304"/>
      <c r="H1129" s="305" t="s">
        <v>35</v>
      </c>
      <c r="I1129" s="302"/>
      <c r="J1129" s="301" t="s">
        <v>13052</v>
      </c>
      <c r="K1129" s="309"/>
      <c r="L1129" s="310" t="b">
        <v>1</v>
      </c>
      <c r="M1129" s="311" t="b">
        <v>1</v>
      </c>
      <c r="N1129" s="316" t="b">
        <v>0</v>
      </c>
      <c r="O1129" s="311" t="b">
        <v>1</v>
      </c>
      <c r="P1129" s="302"/>
      <c r="Q1129" s="309" t="str">
        <f t="array" ref="Q1129">IFERROR(INDEX('印量調查區'!G:G, MATCH(A1129, '印量調查區'!A:A, 0)), "")</f>
        <v/>
      </c>
      <c r="R1129" s="302"/>
      <c r="S1129" s="302"/>
      <c r="T1129" s="302"/>
      <c r="U1129" s="302"/>
      <c r="V1129" s="313" t="s">
        <v>13053</v>
      </c>
      <c r="W1129" s="302"/>
      <c r="X1129" s="302"/>
      <c r="Y1129" s="313" t="s">
        <v>13054</v>
      </c>
      <c r="Z1129" s="302"/>
      <c r="AA1129" s="302"/>
      <c r="AB1129" s="302"/>
      <c r="AC1129" s="302"/>
      <c r="AD1129" s="302"/>
      <c r="AE1129" s="302"/>
      <c r="AF1129" s="302"/>
      <c r="AG1129" s="302"/>
      <c r="AH1129" s="302"/>
      <c r="AI1129" s="302"/>
      <c r="AJ1129" s="302"/>
      <c r="AK1129" s="302"/>
      <c r="AL1129" s="302"/>
      <c r="AM1129" s="302"/>
      <c r="AN1129" s="314" t="s">
        <v>13055</v>
      </c>
      <c r="AO1129" s="302"/>
      <c r="AP1129" s="302"/>
      <c r="AQ1129" s="302" t="str">
        <f>IFERROR(__xludf.DUMMYFUNCTION("IF(IFERROR(VLOOKUP(A1129, IMPORTRANGE(""https://docs.google.com/spreadsheets/d/1eazy315Oas8TkAoTsdzUl6gNf3VsnwZeSo-bRfkZzOs"", ""工作表1!A:B""), 2, FALSE), """") &lt;&gt; """", ""有縮圖"", ""無縮圖"")"),"無縮圖")</f>
        <v>無縮圖</v>
      </c>
      <c r="AR1129" s="302"/>
    </row>
    <row r="1130">
      <c r="A1130" s="301" t="s">
        <v>892</v>
      </c>
      <c r="B1130" s="301" t="s">
        <v>13057</v>
      </c>
      <c r="C1130" s="304"/>
      <c r="D1130" s="303" t="s">
        <v>2344</v>
      </c>
      <c r="E1130" s="303" t="s">
        <v>2344</v>
      </c>
      <c r="F1130" s="305" t="s">
        <v>305</v>
      </c>
      <c r="G1130" s="304"/>
      <c r="H1130" s="305" t="s">
        <v>35</v>
      </c>
      <c r="I1130" s="305" t="s">
        <v>84</v>
      </c>
      <c r="J1130" s="301" t="s">
        <v>13059</v>
      </c>
      <c r="K1130" s="309"/>
      <c r="L1130" s="310" t="b">
        <v>1</v>
      </c>
      <c r="M1130" s="311" t="b">
        <v>1</v>
      </c>
      <c r="N1130" s="311" t="b">
        <v>0</v>
      </c>
      <c r="O1130" s="311" t="b">
        <v>1</v>
      </c>
      <c r="P1130" s="302"/>
      <c r="Q1130" s="309" t="str">
        <f t="array" ref="Q1130">IFERROR(INDEX('印量調查區'!G:G, MATCH(A1130, '印量調查區'!A:A, 0)), "")</f>
        <v/>
      </c>
      <c r="R1130" s="302"/>
      <c r="S1130" s="302"/>
      <c r="T1130" s="302"/>
      <c r="U1130" s="302"/>
      <c r="V1130" s="314" t="s">
        <v>13061</v>
      </c>
      <c r="W1130" s="302"/>
      <c r="X1130" s="313" t="s">
        <v>13063</v>
      </c>
      <c r="Y1130" s="313" t="s">
        <v>13064</v>
      </c>
      <c r="Z1130" s="313" t="s">
        <v>13065</v>
      </c>
      <c r="AA1130" s="313" t="s">
        <v>13066</v>
      </c>
      <c r="AB1130" s="302"/>
      <c r="AC1130" s="302"/>
      <c r="AD1130" s="302"/>
      <c r="AE1130" s="302"/>
      <c r="AF1130" s="302"/>
      <c r="AG1130" s="302"/>
      <c r="AH1130" s="302"/>
      <c r="AI1130" s="302"/>
      <c r="AJ1130" s="302"/>
      <c r="AK1130" s="302"/>
      <c r="AL1130" s="302"/>
      <c r="AM1130" s="314" t="s">
        <v>13068</v>
      </c>
      <c r="AN1130" s="314" t="s">
        <v>13069</v>
      </c>
      <c r="AO1130" s="302"/>
      <c r="AP1130" s="302"/>
      <c r="AQ1130" s="302" t="str">
        <f>IFERROR(__xludf.DUMMYFUNCTION("IF(IFERROR(VLOOKUP(A1130, IMPORTRANGE(""https://docs.google.com/spreadsheets/d/1eazy315Oas8TkAoTsdzUl6gNf3VsnwZeSo-bRfkZzOs"", ""工作表1!A:B""), 2, FALSE), """") &lt;&gt; """", ""有縮圖"", ""無縮圖"")"),"無縮圖")</f>
        <v>無縮圖</v>
      </c>
      <c r="AR1130" s="302"/>
    </row>
    <row r="1131" hidden="1">
      <c r="A1131" s="301" t="s">
        <v>1006</v>
      </c>
      <c r="B1131" s="302"/>
      <c r="C1131" s="303" t="s">
        <v>13070</v>
      </c>
      <c r="D1131" s="303" t="s">
        <v>13070</v>
      </c>
      <c r="E1131" s="303" t="s">
        <v>13070</v>
      </c>
      <c r="F1131" s="305" t="s">
        <v>305</v>
      </c>
      <c r="G1131" s="304"/>
      <c r="H1131" s="302"/>
      <c r="I1131" s="302"/>
      <c r="J1131" s="302"/>
      <c r="K1131" s="309"/>
      <c r="L1131" s="310" t="b">
        <v>1</v>
      </c>
      <c r="M1131" s="316" t="b">
        <v>0</v>
      </c>
      <c r="N1131" s="316" t="b">
        <v>0</v>
      </c>
      <c r="O1131" s="316" t="b">
        <v>0</v>
      </c>
      <c r="P1131" s="302"/>
      <c r="Q1131" s="309" t="str">
        <f t="array" ref="Q1131">IFERROR(INDEX('印量調查區'!G:G, MATCH(A1131, '印量調查區'!A:A, 0)), "")</f>
        <v/>
      </c>
      <c r="R1131" s="302"/>
      <c r="S1131" s="302"/>
      <c r="T1131" s="302"/>
      <c r="U1131" s="302"/>
      <c r="V1131" s="313" t="s">
        <v>13071</v>
      </c>
      <c r="W1131" s="302"/>
      <c r="X1131" s="302"/>
      <c r="Y1131" s="313" t="s">
        <v>13072</v>
      </c>
      <c r="Z1131" s="302"/>
      <c r="AA1131" s="302"/>
      <c r="AB1131" s="302"/>
      <c r="AC1131" s="302"/>
      <c r="AD1131" s="302"/>
      <c r="AE1131" s="302"/>
      <c r="AF1131" s="302"/>
      <c r="AG1131" s="302"/>
      <c r="AH1131" s="302"/>
      <c r="AI1131" s="302"/>
      <c r="AJ1131" s="302"/>
      <c r="AK1131" s="302"/>
      <c r="AL1131" s="302"/>
      <c r="AM1131" s="302"/>
      <c r="AN1131" s="302"/>
      <c r="AO1131" s="302"/>
      <c r="AP1131" s="302"/>
      <c r="AQ1131" s="302" t="str">
        <f>IFERROR(__xludf.DUMMYFUNCTION("IF(IFERROR(VLOOKUP(A1131, IMPORTRANGE(""https://docs.google.com/spreadsheets/d/1eazy315Oas8TkAoTsdzUl6gNf3VsnwZeSo-bRfkZzOs"", ""工作表1!A:B""), 2, FALSE), """") &lt;&gt; """", ""有縮圖"", ""無縮圖"")"),"無縮圖")</f>
        <v>無縮圖</v>
      </c>
      <c r="AR1131" s="302"/>
    </row>
    <row r="1132">
      <c r="A1132" s="301" t="s">
        <v>13073</v>
      </c>
      <c r="B1132" s="302"/>
      <c r="C1132" s="303" t="s">
        <v>13074</v>
      </c>
      <c r="D1132" s="304"/>
      <c r="E1132" s="304"/>
      <c r="F1132" s="305" t="s">
        <v>305</v>
      </c>
      <c r="G1132" s="304"/>
      <c r="H1132" s="305" t="s">
        <v>35</v>
      </c>
      <c r="I1132" s="305" t="s">
        <v>84</v>
      </c>
      <c r="J1132" s="301" t="s">
        <v>13075</v>
      </c>
      <c r="K1132" s="309"/>
      <c r="L1132" s="310" t="b">
        <v>1</v>
      </c>
      <c r="M1132" s="311" t="b">
        <v>0</v>
      </c>
      <c r="N1132" s="316" t="b">
        <v>0</v>
      </c>
      <c r="O1132" s="311" t="b">
        <v>0</v>
      </c>
      <c r="P1132" s="302"/>
      <c r="Q1132" s="309" t="str">
        <f t="array" ref="Q1132">IFERROR(INDEX('印量調查區'!G:G, MATCH(A1132, '印量調查區'!A:A, 0)), "")</f>
        <v/>
      </c>
      <c r="R1132" s="302"/>
      <c r="S1132" s="302"/>
      <c r="T1132" s="302"/>
      <c r="U1132" s="302"/>
      <c r="V1132" s="313" t="s">
        <v>13076</v>
      </c>
      <c r="W1132" s="302"/>
      <c r="X1132" s="302"/>
      <c r="Y1132" s="313" t="s">
        <v>13077</v>
      </c>
      <c r="Z1132" s="313" t="s">
        <v>13078</v>
      </c>
      <c r="AA1132" s="313" t="s">
        <v>13079</v>
      </c>
      <c r="AB1132" s="302"/>
      <c r="AC1132" s="302"/>
      <c r="AD1132" s="302"/>
      <c r="AE1132" s="302"/>
      <c r="AF1132" s="302"/>
      <c r="AG1132" s="302"/>
      <c r="AH1132" s="302"/>
      <c r="AI1132" s="302"/>
      <c r="AJ1132" s="313" t="s">
        <v>13081</v>
      </c>
      <c r="AK1132" s="302"/>
      <c r="AL1132" s="302"/>
      <c r="AM1132" s="302"/>
      <c r="AN1132" s="314" t="s">
        <v>13082</v>
      </c>
      <c r="AO1132" s="302"/>
      <c r="AP1132" s="302"/>
      <c r="AQ1132" s="302" t="str">
        <f>IFERROR(__xludf.DUMMYFUNCTION("IF(IFERROR(VLOOKUP(A1132, IMPORTRANGE(""https://docs.google.com/spreadsheets/d/1eazy315Oas8TkAoTsdzUl6gNf3VsnwZeSo-bRfkZzOs"", ""工作表1!A:B""), 2, FALSE), """") &lt;&gt; """", ""有縮圖"", ""無縮圖"")"),"無縮圖")</f>
        <v>無縮圖</v>
      </c>
      <c r="AR1132" s="302"/>
    </row>
    <row r="1133" hidden="1">
      <c r="A1133" s="301" t="s">
        <v>1042</v>
      </c>
      <c r="B1133" s="302"/>
      <c r="C1133" s="303" t="s">
        <v>2359</v>
      </c>
      <c r="D1133" s="303" t="s">
        <v>2359</v>
      </c>
      <c r="E1133" s="303" t="s">
        <v>4086</v>
      </c>
      <c r="F1133" s="305" t="s">
        <v>305</v>
      </c>
      <c r="G1133" s="304"/>
      <c r="H1133" s="305" t="s">
        <v>34</v>
      </c>
      <c r="I1133" s="302"/>
      <c r="J1133" s="301" t="s">
        <v>13085</v>
      </c>
      <c r="K1133" s="309"/>
      <c r="L1133" s="310" t="b">
        <v>1</v>
      </c>
      <c r="M1133" s="311" t="b">
        <v>0</v>
      </c>
      <c r="N1133" s="316" t="b">
        <v>1</v>
      </c>
      <c r="O1133" s="311" t="b">
        <v>0</v>
      </c>
      <c r="P1133" s="302"/>
      <c r="Q1133" s="309" t="str">
        <f t="array" ref="Q1133">IFERROR(INDEX('印量調查區'!G:G, MATCH(A1133, '印量調查區'!A:A, 0)), "")</f>
        <v/>
      </c>
      <c r="R1133" s="302"/>
      <c r="S1133" s="302"/>
      <c r="T1133" s="302"/>
      <c r="U1133" s="302"/>
      <c r="V1133" s="313" t="s">
        <v>13087</v>
      </c>
      <c r="W1133" s="302"/>
      <c r="X1133" s="302"/>
      <c r="Y1133" s="313" t="s">
        <v>13088</v>
      </c>
      <c r="Z1133" s="313" t="s">
        <v>13090</v>
      </c>
      <c r="AA1133" s="302"/>
      <c r="AB1133" s="302"/>
      <c r="AC1133" s="302"/>
      <c r="AD1133" s="302"/>
      <c r="AE1133" s="302"/>
      <c r="AF1133" s="302"/>
      <c r="AG1133" s="302"/>
      <c r="AH1133" s="302"/>
      <c r="AI1133" s="302"/>
      <c r="AJ1133" s="313" t="s">
        <v>13091</v>
      </c>
      <c r="AK1133" s="302"/>
      <c r="AL1133" s="302"/>
      <c r="AM1133" s="302"/>
      <c r="AN1133" s="314" t="s">
        <v>13092</v>
      </c>
      <c r="AO1133" s="302"/>
      <c r="AP1133" s="302"/>
      <c r="AQ1133" s="302" t="str">
        <f>IFERROR(__xludf.DUMMYFUNCTION("IF(IFERROR(VLOOKUP(A1133, IMPORTRANGE(""https://docs.google.com/spreadsheets/d/1eazy315Oas8TkAoTsdzUl6gNf3VsnwZeSo-bRfkZzOs"", ""工作表1!A:B""), 2, FALSE), """") &lt;&gt; """", ""有縮圖"", ""無縮圖"")"),"無縮圖")</f>
        <v>無縮圖</v>
      </c>
      <c r="AR1133" s="302"/>
    </row>
    <row r="1134" hidden="1">
      <c r="A1134" s="301" t="s">
        <v>1045</v>
      </c>
      <c r="B1134" s="302"/>
      <c r="C1134" s="304"/>
      <c r="D1134" s="304"/>
      <c r="E1134" s="303" t="s">
        <v>13095</v>
      </c>
      <c r="F1134" s="305" t="s">
        <v>305</v>
      </c>
      <c r="G1134" s="304"/>
      <c r="H1134" s="302"/>
      <c r="I1134" s="302"/>
      <c r="J1134" s="302"/>
      <c r="K1134" s="309"/>
      <c r="L1134" s="310" t="b">
        <v>1</v>
      </c>
      <c r="M1134" s="316" t="b">
        <v>0</v>
      </c>
      <c r="N1134" s="316" t="b">
        <v>0</v>
      </c>
      <c r="O1134" s="316" t="b">
        <v>0</v>
      </c>
      <c r="P1134" s="302"/>
      <c r="Q1134" s="309" t="str">
        <f t="array" ref="Q1134">IFERROR(INDEX('印量調查區'!G:G, MATCH(A1134, '印量調查區'!A:A, 0)), "")</f>
        <v/>
      </c>
      <c r="R1134" s="302"/>
      <c r="S1134" s="302"/>
      <c r="T1134" s="302"/>
      <c r="U1134" s="302"/>
      <c r="V1134" s="313" t="s">
        <v>9458</v>
      </c>
      <c r="W1134" s="302"/>
      <c r="X1134" s="302"/>
      <c r="Y1134" s="313" t="s">
        <v>9460</v>
      </c>
      <c r="Z1134" s="313" t="s">
        <v>9461</v>
      </c>
      <c r="AA1134" s="302"/>
      <c r="AB1134" s="302"/>
      <c r="AC1134" s="302"/>
      <c r="AD1134" s="302"/>
      <c r="AE1134" s="302"/>
      <c r="AF1134" s="302"/>
      <c r="AG1134" s="302"/>
      <c r="AH1134" s="302"/>
      <c r="AI1134" s="302"/>
      <c r="AJ1134" s="302"/>
      <c r="AK1134" s="302"/>
      <c r="AL1134" s="302"/>
      <c r="AM1134" s="302"/>
      <c r="AN1134" s="302"/>
      <c r="AO1134" s="302"/>
      <c r="AP1134" s="302"/>
      <c r="AQ1134" s="302" t="str">
        <f>IFERROR(__xludf.DUMMYFUNCTION("IF(IFERROR(VLOOKUP(A1134, IMPORTRANGE(""https://docs.google.com/spreadsheets/d/1eazy315Oas8TkAoTsdzUl6gNf3VsnwZeSo-bRfkZzOs"", ""工作表1!A:B""), 2, FALSE), """") &lt;&gt; """", ""有縮圖"", ""無縮圖"")"),"無縮圖")</f>
        <v>無縮圖</v>
      </c>
      <c r="AR1134" s="302"/>
    </row>
    <row r="1135" hidden="1">
      <c r="A1135" s="301" t="s">
        <v>13098</v>
      </c>
      <c r="B1135" s="302"/>
      <c r="C1135" s="303" t="s">
        <v>2322</v>
      </c>
      <c r="D1135" s="303" t="s">
        <v>2322</v>
      </c>
      <c r="E1135" s="304"/>
      <c r="F1135" s="305" t="s">
        <v>305</v>
      </c>
      <c r="G1135" s="304"/>
      <c r="H1135" s="302"/>
      <c r="I1135" s="302"/>
      <c r="J1135" s="302"/>
      <c r="K1135" s="309"/>
      <c r="L1135" s="310" t="b">
        <v>1</v>
      </c>
      <c r="M1135" s="316" t="b">
        <v>0</v>
      </c>
      <c r="N1135" s="316" t="b">
        <v>0</v>
      </c>
      <c r="O1135" s="316" t="b">
        <v>0</v>
      </c>
      <c r="P1135" s="302"/>
      <c r="Q1135" s="309" t="str">
        <f t="array" ref="Q1135">IFERROR(INDEX('印量調查區'!G:G, MATCH(A1135, '印量調查區'!A:A, 0)), "")</f>
        <v/>
      </c>
      <c r="R1135" s="313" t="s">
        <v>3495</v>
      </c>
      <c r="S1135" s="302"/>
      <c r="T1135" s="302"/>
      <c r="U1135" s="302"/>
      <c r="V1135" s="313" t="s">
        <v>3629</v>
      </c>
      <c r="W1135" s="302"/>
      <c r="X1135" s="313" t="s">
        <v>118</v>
      </c>
      <c r="Y1135" s="313" t="s">
        <v>13099</v>
      </c>
      <c r="Z1135" s="302"/>
      <c r="AA1135" s="302"/>
      <c r="AB1135" s="302"/>
      <c r="AC1135" s="302"/>
      <c r="AD1135" s="302"/>
      <c r="AE1135" s="302"/>
      <c r="AF1135" s="302"/>
      <c r="AG1135" s="302"/>
      <c r="AH1135" s="302"/>
      <c r="AI1135" s="302"/>
      <c r="AJ1135" s="302"/>
      <c r="AK1135" s="302"/>
      <c r="AL1135" s="314" t="s">
        <v>13100</v>
      </c>
      <c r="AM1135" s="302"/>
      <c r="AN1135" s="302"/>
      <c r="AO1135" s="302"/>
      <c r="AP1135" s="302"/>
      <c r="AQ1135" s="302" t="str">
        <f>IFERROR(__xludf.DUMMYFUNCTION("IF(IFERROR(VLOOKUP(A1135, IMPORTRANGE(""https://docs.google.com/spreadsheets/d/1eazy315Oas8TkAoTsdzUl6gNf3VsnwZeSo-bRfkZzOs"", ""工作表1!A:B""), 2, FALSE), """") &lt;&gt; """", ""有縮圖"", ""無縮圖"")"),"無縮圖")</f>
        <v>無縮圖</v>
      </c>
      <c r="AR1135" s="302"/>
    </row>
    <row r="1136" hidden="1">
      <c r="A1136" s="301" t="s">
        <v>1057</v>
      </c>
      <c r="B1136" s="302"/>
      <c r="C1136" s="304"/>
      <c r="D1136" s="303" t="s">
        <v>2096</v>
      </c>
      <c r="E1136" s="303" t="s">
        <v>3009</v>
      </c>
      <c r="F1136" s="305" t="s">
        <v>305</v>
      </c>
      <c r="G1136" s="304"/>
      <c r="H1136" s="302"/>
      <c r="I1136" s="302"/>
      <c r="J1136" s="302"/>
      <c r="K1136" s="309"/>
      <c r="L1136" s="310" t="b">
        <v>1</v>
      </c>
      <c r="M1136" s="316" t="b">
        <v>1</v>
      </c>
      <c r="N1136" s="311" t="b">
        <v>0</v>
      </c>
      <c r="O1136" s="316" t="b">
        <v>1</v>
      </c>
      <c r="P1136" s="302"/>
      <c r="Q1136" s="309" t="str">
        <f t="array" ref="Q1136">IFERROR(INDEX('印量調查區'!G:G, MATCH(A1136, '印量調查區'!A:A, 0)), "")</f>
        <v/>
      </c>
      <c r="R1136" s="304"/>
      <c r="S1136" s="302"/>
      <c r="T1136" s="302"/>
      <c r="U1136" s="302"/>
      <c r="V1136" s="302"/>
      <c r="W1136" s="302"/>
      <c r="X1136" s="302"/>
      <c r="Y1136" s="302"/>
      <c r="Z1136" s="302"/>
      <c r="AA1136" s="302"/>
      <c r="AB1136" s="302"/>
      <c r="AC1136" s="302"/>
      <c r="AD1136" s="302"/>
      <c r="AE1136" s="302"/>
      <c r="AF1136" s="302"/>
      <c r="AG1136" s="302"/>
      <c r="AH1136" s="302"/>
      <c r="AI1136" s="302"/>
      <c r="AJ1136" s="313" t="s">
        <v>13102</v>
      </c>
      <c r="AK1136" s="302"/>
      <c r="AL1136" s="302"/>
      <c r="AM1136" s="314" t="s">
        <v>13103</v>
      </c>
      <c r="AN1136" s="302"/>
      <c r="AO1136" s="302"/>
      <c r="AP1136" s="302"/>
      <c r="AQ1136" s="302" t="str">
        <f>IFERROR(__xludf.DUMMYFUNCTION("IF(IFERROR(VLOOKUP(A1136, IMPORTRANGE(""https://docs.google.com/spreadsheets/d/1eazy315Oas8TkAoTsdzUl6gNf3VsnwZeSo-bRfkZzOs"", ""工作表1!A:B""), 2, FALSE), """") &lt;&gt; """", ""有縮圖"", ""無縮圖"")"),"無縮圖")</f>
        <v>無縮圖</v>
      </c>
      <c r="AR1136" s="302"/>
    </row>
    <row r="1137" hidden="1">
      <c r="A1137" s="301" t="s">
        <v>1061</v>
      </c>
      <c r="B1137" s="301" t="s">
        <v>13104</v>
      </c>
      <c r="C1137" s="303" t="s">
        <v>3026</v>
      </c>
      <c r="D1137" s="303" t="s">
        <v>3026</v>
      </c>
      <c r="E1137" s="304"/>
      <c r="F1137" s="305" t="s">
        <v>305</v>
      </c>
      <c r="G1137" s="304"/>
      <c r="H1137" s="302"/>
      <c r="I1137" s="302"/>
      <c r="J1137" s="302"/>
      <c r="K1137" s="309"/>
      <c r="L1137" s="310" t="b">
        <v>1</v>
      </c>
      <c r="M1137" s="316" t="b">
        <v>1</v>
      </c>
      <c r="N1137" s="316" t="b">
        <v>0</v>
      </c>
      <c r="O1137" s="316" t="b">
        <v>1</v>
      </c>
      <c r="P1137" s="302"/>
      <c r="Q1137" s="309" t="str">
        <f t="array" ref="Q1137">IFERROR(INDEX('印量調查區'!G:G, MATCH(A1137, '印量調查區'!A:A, 0)), "")</f>
        <v/>
      </c>
      <c r="R1137" s="302"/>
      <c r="S1137" s="302"/>
      <c r="T1137" s="302"/>
      <c r="U1137" s="302"/>
      <c r="V1137" s="313" t="s">
        <v>13106</v>
      </c>
      <c r="W1137" s="302"/>
      <c r="X1137" s="302"/>
      <c r="Y1137" s="313" t="s">
        <v>13107</v>
      </c>
      <c r="Z1137" s="302"/>
      <c r="AA1137" s="302"/>
      <c r="AB1137" s="302"/>
      <c r="AC1137" s="302"/>
      <c r="AD1137" s="302"/>
      <c r="AE1137" s="302"/>
      <c r="AF1137" s="302"/>
      <c r="AG1137" s="302"/>
      <c r="AH1137" s="302"/>
      <c r="AI1137" s="302"/>
      <c r="AJ1137" s="302"/>
      <c r="AK1137" s="302"/>
      <c r="AL1137" s="302"/>
      <c r="AM1137" s="302"/>
      <c r="AN1137" s="302"/>
      <c r="AO1137" s="302"/>
      <c r="AP1137" s="302"/>
      <c r="AQ1137" s="302" t="str">
        <f>IFERROR(__xludf.DUMMYFUNCTION("IF(IFERROR(VLOOKUP(A1137, IMPORTRANGE(""https://docs.google.com/spreadsheets/d/1eazy315Oas8TkAoTsdzUl6gNf3VsnwZeSo-bRfkZzOs"", ""工作表1!A:B""), 2, FALSE), """") &lt;&gt; """", ""有縮圖"", ""無縮圖"")"),"無縮圖")</f>
        <v>無縮圖</v>
      </c>
      <c r="AR1137" s="302"/>
    </row>
    <row r="1138" hidden="1">
      <c r="A1138" s="301" t="s">
        <v>13108</v>
      </c>
      <c r="B1138" s="302"/>
      <c r="C1138" s="304"/>
      <c r="D1138" s="304"/>
      <c r="E1138" s="303" t="s">
        <v>2214</v>
      </c>
      <c r="F1138" s="305" t="s">
        <v>305</v>
      </c>
      <c r="G1138" s="304"/>
      <c r="H1138" s="302"/>
      <c r="I1138" s="302"/>
      <c r="J1138" s="302"/>
      <c r="K1138" s="309"/>
      <c r="L1138" s="310" t="b">
        <v>1</v>
      </c>
      <c r="M1138" s="316" t="b">
        <v>1</v>
      </c>
      <c r="N1138" s="316" t="b">
        <v>0</v>
      </c>
      <c r="O1138" s="316" t="b">
        <v>1</v>
      </c>
      <c r="P1138" s="313" t="s">
        <v>410</v>
      </c>
      <c r="Q1138" s="309" t="str">
        <f t="array" ref="Q1138">IFERROR(INDEX('印量調查區'!G:G, MATCH(A1138, '印量調查區'!A:A, 0)), "")</f>
        <v/>
      </c>
      <c r="R1138" s="302"/>
      <c r="S1138" s="302"/>
      <c r="T1138" s="302"/>
      <c r="U1138" s="302"/>
      <c r="V1138" s="335" t="s">
        <v>13109</v>
      </c>
      <c r="W1138" s="302"/>
      <c r="X1138" s="314" t="s">
        <v>13110</v>
      </c>
      <c r="Y1138" s="302"/>
      <c r="Z1138" s="302"/>
      <c r="AA1138" s="302"/>
      <c r="AB1138" s="302"/>
      <c r="AC1138" s="302"/>
      <c r="AD1138" s="335" t="s">
        <v>13111</v>
      </c>
      <c r="AE1138" s="302"/>
      <c r="AF1138" s="302"/>
      <c r="AG1138" s="302"/>
      <c r="AH1138" s="302"/>
      <c r="AI1138" s="302"/>
      <c r="AJ1138" s="302"/>
      <c r="AK1138" s="302"/>
      <c r="AL1138" s="302"/>
      <c r="AM1138" s="302"/>
      <c r="AN1138" s="302"/>
      <c r="AO1138" s="302"/>
      <c r="AP1138" s="302"/>
      <c r="AQ1138" s="302" t="str">
        <f>IFERROR(__xludf.DUMMYFUNCTION("IF(IFERROR(VLOOKUP(A1138, IMPORTRANGE(""https://docs.google.com/spreadsheets/d/1eazy315Oas8TkAoTsdzUl6gNf3VsnwZeSo-bRfkZzOs"", ""工作表1!A:B""), 2, FALSE), """") &lt;&gt; """", ""有縮圖"", ""無縮圖"")"),"無縮圖")</f>
        <v>無縮圖</v>
      </c>
      <c r="AR1138" s="302"/>
    </row>
    <row r="1139">
      <c r="A1139" s="301" t="s">
        <v>13112</v>
      </c>
      <c r="B1139" s="301" t="s">
        <v>13113</v>
      </c>
      <c r="C1139" s="303" t="s">
        <v>3073</v>
      </c>
      <c r="D1139" s="303" t="s">
        <v>3073</v>
      </c>
      <c r="E1139" s="304"/>
      <c r="F1139" s="305" t="s">
        <v>305</v>
      </c>
      <c r="G1139" s="304"/>
      <c r="H1139" s="305" t="s">
        <v>35</v>
      </c>
      <c r="I1139" s="302"/>
      <c r="J1139" s="301" t="s">
        <v>13114</v>
      </c>
      <c r="K1139" s="309"/>
      <c r="L1139" s="310" t="b">
        <v>1</v>
      </c>
      <c r="M1139" s="311" t="b">
        <v>1</v>
      </c>
      <c r="N1139" s="316" t="b">
        <v>1</v>
      </c>
      <c r="O1139" s="311" t="b">
        <v>0</v>
      </c>
      <c r="P1139" s="302"/>
      <c r="Q1139" s="309" t="str">
        <f t="array" ref="Q1139">IFERROR(INDEX('印量調查區'!G:G, MATCH(A1139, '印量調查區'!A:A, 0)), "")</f>
        <v/>
      </c>
      <c r="R1139" s="313" t="s">
        <v>4240</v>
      </c>
      <c r="S1139" s="302"/>
      <c r="T1139" s="302"/>
      <c r="U1139" s="302"/>
      <c r="V1139" s="313" t="s">
        <v>13116</v>
      </c>
      <c r="W1139" s="302"/>
      <c r="X1139" s="313" t="s">
        <v>118</v>
      </c>
      <c r="Y1139" s="313" t="s">
        <v>13117</v>
      </c>
      <c r="Z1139" s="313" t="s">
        <v>13119</v>
      </c>
      <c r="AA1139" s="313" t="s">
        <v>13120</v>
      </c>
      <c r="AB1139" s="302"/>
      <c r="AC1139" s="302"/>
      <c r="AD1139" s="302"/>
      <c r="AE1139" s="302"/>
      <c r="AF1139" s="302"/>
      <c r="AG1139" s="302"/>
      <c r="AH1139" s="302"/>
      <c r="AI1139" s="302"/>
      <c r="AJ1139" s="302"/>
      <c r="AK1139" s="302"/>
      <c r="AL1139" s="302"/>
      <c r="AM1139" s="302"/>
      <c r="AN1139" s="314" t="s">
        <v>13121</v>
      </c>
      <c r="AO1139" s="302"/>
      <c r="AP1139" s="302"/>
      <c r="AQ1139" s="302" t="str">
        <f>IFERROR(__xludf.DUMMYFUNCTION("IF(IFERROR(VLOOKUP(A1139, IMPORTRANGE(""https://docs.google.com/spreadsheets/d/1eazy315Oas8TkAoTsdzUl6gNf3VsnwZeSo-bRfkZzOs"", ""工作表1!A:B""), 2, FALSE), """") &lt;&gt; """", ""有縮圖"", ""無縮圖"")"),"無縮圖")</f>
        <v>無縮圖</v>
      </c>
      <c r="AR1139" s="302"/>
    </row>
    <row r="1140" hidden="1">
      <c r="A1140" s="301" t="s">
        <v>13122</v>
      </c>
      <c r="B1140" s="304" t="s">
        <v>13123</v>
      </c>
      <c r="C1140" s="304"/>
      <c r="D1140" s="303" t="s">
        <v>2119</v>
      </c>
      <c r="E1140" s="304"/>
      <c r="F1140" s="305" t="s">
        <v>305</v>
      </c>
      <c r="G1140" s="304"/>
      <c r="H1140" s="305" t="s">
        <v>47</v>
      </c>
      <c r="I1140" s="305" t="s">
        <v>84</v>
      </c>
      <c r="J1140" s="301" t="s">
        <v>13124</v>
      </c>
      <c r="K1140" s="309"/>
      <c r="L1140" s="310" t="b">
        <v>1</v>
      </c>
      <c r="M1140" s="311" t="b">
        <v>1</v>
      </c>
      <c r="N1140" s="316" t="b">
        <v>0</v>
      </c>
      <c r="O1140" s="311" t="b">
        <v>1</v>
      </c>
      <c r="P1140" s="313" t="s">
        <v>410</v>
      </c>
      <c r="Q1140" s="309" t="str">
        <f t="array" ref="Q1140">IFERROR(INDEX('印量調查區'!G:G, MATCH(A1140, '印量調查區'!A:A, 0)), "")</f>
        <v/>
      </c>
      <c r="R1140" s="302"/>
      <c r="S1140" s="302"/>
      <c r="T1140" s="302"/>
      <c r="U1140" s="302"/>
      <c r="V1140" s="314" t="s">
        <v>13126</v>
      </c>
      <c r="W1140" s="302"/>
      <c r="X1140" s="302"/>
      <c r="Y1140" s="314" t="s">
        <v>13127</v>
      </c>
      <c r="Z1140" s="314" t="s">
        <v>13129</v>
      </c>
      <c r="AA1140" s="302"/>
      <c r="AB1140" s="302"/>
      <c r="AC1140" s="304"/>
      <c r="AD1140" s="302"/>
      <c r="AE1140" s="314" t="s">
        <v>13130</v>
      </c>
      <c r="AF1140" s="302"/>
      <c r="AG1140" s="302"/>
      <c r="AH1140" s="302"/>
      <c r="AI1140" s="302"/>
      <c r="AJ1140" s="314" t="s">
        <v>13131</v>
      </c>
      <c r="AK1140" s="314" t="s">
        <v>13132</v>
      </c>
      <c r="AL1140" s="302"/>
      <c r="AM1140" s="302"/>
      <c r="AN1140" s="314" t="s">
        <v>13134</v>
      </c>
      <c r="AO1140" s="302"/>
      <c r="AP1140" s="302"/>
      <c r="AQ1140" s="302" t="str">
        <f>IFERROR(__xludf.DUMMYFUNCTION("IF(IFERROR(VLOOKUP(A1140, IMPORTRANGE(""https://docs.google.com/spreadsheets/d/1eazy315Oas8TkAoTsdzUl6gNf3VsnwZeSo-bRfkZzOs"", ""工作表1!A:B""), 2, FALSE), """") &lt;&gt; """", ""有縮圖"", ""無縮圖"")"),"無縮圖")</f>
        <v>無縮圖</v>
      </c>
      <c r="AR1140" s="302"/>
    </row>
    <row r="1141">
      <c r="A1141" s="301" t="s">
        <v>13136</v>
      </c>
      <c r="B1141" s="302"/>
      <c r="C1141" s="303" t="s">
        <v>2245</v>
      </c>
      <c r="D1141" s="303" t="s">
        <v>2245</v>
      </c>
      <c r="E1141" s="304"/>
      <c r="F1141" s="305" t="s">
        <v>305</v>
      </c>
      <c r="G1141" s="304"/>
      <c r="H1141" s="305" t="s">
        <v>35</v>
      </c>
      <c r="I1141" s="305" t="s">
        <v>84</v>
      </c>
      <c r="J1141" s="301" t="s">
        <v>13137</v>
      </c>
      <c r="K1141" s="309"/>
      <c r="L1141" s="310" t="b">
        <v>1</v>
      </c>
      <c r="M1141" s="311" t="b">
        <v>1</v>
      </c>
      <c r="N1141" s="316" t="b">
        <v>0</v>
      </c>
      <c r="O1141" s="311" t="b">
        <v>1</v>
      </c>
      <c r="P1141" s="302"/>
      <c r="Q1141" s="309" t="str">
        <f t="array" ref="Q1141">IFERROR(INDEX('印量調查區'!G:G, MATCH(A1141, '印量調查區'!A:A, 0)), "")</f>
        <v/>
      </c>
      <c r="R1141" s="302"/>
      <c r="S1141" s="302"/>
      <c r="T1141" s="314" t="s">
        <v>13141</v>
      </c>
      <c r="U1141" s="302"/>
      <c r="V1141" s="314" t="s">
        <v>13142</v>
      </c>
      <c r="W1141" s="302"/>
      <c r="X1141" s="302"/>
      <c r="Y1141" s="314" t="s">
        <v>13143</v>
      </c>
      <c r="Z1141" s="302"/>
      <c r="AA1141" s="302"/>
      <c r="AB1141" s="302"/>
      <c r="AC1141" s="302"/>
      <c r="AD1141" s="302"/>
      <c r="AE1141" s="302"/>
      <c r="AF1141" s="302"/>
      <c r="AG1141" s="302"/>
      <c r="AH1141" s="302"/>
      <c r="AI1141" s="302"/>
      <c r="AJ1141" s="302"/>
      <c r="AK1141" s="314" t="s">
        <v>13145</v>
      </c>
      <c r="AL1141" s="302"/>
      <c r="AM1141" s="302"/>
      <c r="AN1141" s="314" t="s">
        <v>13146</v>
      </c>
      <c r="AO1141" s="302"/>
      <c r="AP1141" s="302"/>
      <c r="AQ1141" s="302" t="str">
        <f>IFERROR(__xludf.DUMMYFUNCTION("IF(IFERROR(VLOOKUP(A1141, IMPORTRANGE(""https://docs.google.com/spreadsheets/d/1eazy315Oas8TkAoTsdzUl6gNf3VsnwZeSo-bRfkZzOs"", ""工作表1!A:B""), 2, FALSE), """") &lt;&gt; """", ""有縮圖"", ""無縮圖"")"),"無縮圖")</f>
        <v>無縮圖</v>
      </c>
      <c r="AR1141" s="302"/>
    </row>
    <row r="1142">
      <c r="A1142" s="301" t="s">
        <v>13148</v>
      </c>
      <c r="B1142" s="301" t="s">
        <v>13149</v>
      </c>
      <c r="C1142" s="303" t="s">
        <v>3100</v>
      </c>
      <c r="D1142" s="303" t="s">
        <v>3100</v>
      </c>
      <c r="E1142" s="304"/>
      <c r="F1142" s="305" t="s">
        <v>305</v>
      </c>
      <c r="G1142" s="304"/>
      <c r="H1142" s="305" t="s">
        <v>35</v>
      </c>
      <c r="I1142" s="302"/>
      <c r="J1142" s="301" t="s">
        <v>13151</v>
      </c>
      <c r="K1142" s="309"/>
      <c r="L1142" s="310" t="b">
        <v>1</v>
      </c>
      <c r="M1142" s="311" t="b">
        <v>0</v>
      </c>
      <c r="N1142" s="311" t="b">
        <v>1</v>
      </c>
      <c r="O1142" s="316" t="b">
        <v>0</v>
      </c>
      <c r="P1142" s="313" t="s">
        <v>410</v>
      </c>
      <c r="Q1142" s="309" t="str">
        <f t="array" ref="Q1142">IFERROR(INDEX('印量調查區'!G:G, MATCH(A1142, '印量調查區'!A:A, 0)), "")</f>
        <v/>
      </c>
      <c r="R1142" s="302"/>
      <c r="S1142" s="302"/>
      <c r="T1142" s="302"/>
      <c r="U1142" s="302"/>
      <c r="V1142" s="335" t="s">
        <v>13152</v>
      </c>
      <c r="W1142" s="302"/>
      <c r="X1142" s="302"/>
      <c r="Y1142" s="314" t="s">
        <v>13153</v>
      </c>
      <c r="Z1142" s="302"/>
      <c r="AA1142" s="302"/>
      <c r="AB1142" s="302"/>
      <c r="AC1142" s="302"/>
      <c r="AD1142" s="302"/>
      <c r="AE1142" s="302"/>
      <c r="AF1142" s="302"/>
      <c r="AG1142" s="302"/>
      <c r="AH1142" s="302"/>
      <c r="AI1142" s="302"/>
      <c r="AJ1142" s="302"/>
      <c r="AK1142" s="302"/>
      <c r="AL1142" s="302"/>
      <c r="AM1142" s="314" t="s">
        <v>13156</v>
      </c>
      <c r="AN1142" s="302"/>
      <c r="AO1142" s="302"/>
      <c r="AP1142" s="302"/>
      <c r="AQ1142" s="302" t="str">
        <f>IFERROR(__xludf.DUMMYFUNCTION("IF(IFERROR(VLOOKUP(A1142, IMPORTRANGE(""https://docs.google.com/spreadsheets/d/1eazy315Oas8TkAoTsdzUl6gNf3VsnwZeSo-bRfkZzOs"", ""工作表1!A:B""), 2, FALSE), """") &lt;&gt; """", ""有縮圖"", ""無縮圖"")"),"無縮圖")</f>
        <v>無縮圖</v>
      </c>
      <c r="AR1142" s="302"/>
    </row>
    <row r="1143">
      <c r="A1143" s="301" t="s">
        <v>13157</v>
      </c>
      <c r="B1143" s="302"/>
      <c r="C1143" s="304"/>
      <c r="D1143" s="303" t="s">
        <v>797</v>
      </c>
      <c r="E1143" s="303" t="s">
        <v>797</v>
      </c>
      <c r="F1143" s="305" t="s">
        <v>305</v>
      </c>
      <c r="G1143" s="304"/>
      <c r="H1143" s="305" t="s">
        <v>35</v>
      </c>
      <c r="I1143" s="305" t="s">
        <v>84</v>
      </c>
      <c r="J1143" s="301" t="s">
        <v>13158</v>
      </c>
      <c r="K1143" s="309"/>
      <c r="L1143" s="310" t="b">
        <v>1</v>
      </c>
      <c r="M1143" s="311" t="b">
        <v>1</v>
      </c>
      <c r="N1143" s="316" t="b">
        <v>0</v>
      </c>
      <c r="O1143" s="311" t="b">
        <v>1</v>
      </c>
      <c r="P1143" s="302"/>
      <c r="Q1143" s="309" t="str">
        <f t="array" ref="Q1143">IFERROR(INDEX('印量調查區'!G:G, MATCH(A1143, '印量調查區'!A:A, 0)), "")</f>
        <v/>
      </c>
      <c r="R1143" s="302"/>
      <c r="S1143" s="302"/>
      <c r="T1143" s="302"/>
      <c r="U1143" s="302"/>
      <c r="V1143" s="314" t="s">
        <v>13159</v>
      </c>
      <c r="W1143" s="302"/>
      <c r="X1143" s="302"/>
      <c r="Y1143" s="302"/>
      <c r="Z1143" s="302"/>
      <c r="AA1143" s="302"/>
      <c r="AB1143" s="302"/>
      <c r="AC1143" s="302"/>
      <c r="AD1143" s="302"/>
      <c r="AE1143" s="314" t="s">
        <v>13160</v>
      </c>
      <c r="AF1143" s="302"/>
      <c r="AG1143" s="302"/>
      <c r="AH1143" s="302"/>
      <c r="AI1143" s="302"/>
      <c r="AJ1143" s="302"/>
      <c r="AK1143" s="302"/>
      <c r="AL1143" s="302"/>
      <c r="AM1143" s="302"/>
      <c r="AN1143" s="314" t="s">
        <v>13161</v>
      </c>
      <c r="AO1143" s="302"/>
      <c r="AP1143" s="302"/>
      <c r="AQ1143" s="302" t="str">
        <f>IFERROR(__xludf.DUMMYFUNCTION("IF(IFERROR(VLOOKUP(A1143, IMPORTRANGE(""https://docs.google.com/spreadsheets/d/1eazy315Oas8TkAoTsdzUl6gNf3VsnwZeSo-bRfkZzOs"", ""工作表1!A:B""), 2, FALSE), """") &lt;&gt; """", ""有縮圖"", ""無縮圖"")"),"無縮圖")</f>
        <v>無縮圖</v>
      </c>
      <c r="AR1143" s="302"/>
    </row>
    <row r="1144" hidden="1">
      <c r="A1144" s="301" t="s">
        <v>13163</v>
      </c>
      <c r="B1144" s="301" t="s">
        <v>3804</v>
      </c>
      <c r="C1144" s="303" t="s">
        <v>2240</v>
      </c>
      <c r="D1144" s="304"/>
      <c r="E1144" s="304"/>
      <c r="F1144" s="305" t="s">
        <v>13164</v>
      </c>
      <c r="G1144" s="304"/>
      <c r="H1144" s="305" t="s">
        <v>34</v>
      </c>
      <c r="I1144" s="305" t="s">
        <v>84</v>
      </c>
      <c r="J1144" s="301" t="s">
        <v>13166</v>
      </c>
      <c r="K1144" s="309"/>
      <c r="L1144" s="310" t="b">
        <v>1</v>
      </c>
      <c r="M1144" s="311" t="b">
        <v>1</v>
      </c>
      <c r="N1144" s="316" t="b">
        <v>0</v>
      </c>
      <c r="O1144" s="311" t="b">
        <v>1</v>
      </c>
      <c r="P1144" s="302"/>
      <c r="Q1144" s="309" t="str">
        <f t="array" ref="Q1144">IFERROR(INDEX('印量調查區'!G:G, MATCH(A1144, '印量調查區'!A:A, 0)), "")</f>
        <v/>
      </c>
      <c r="R1144" s="302"/>
      <c r="S1144" s="302"/>
      <c r="T1144" s="302"/>
      <c r="U1144" s="302"/>
      <c r="V1144" s="313" t="s">
        <v>13167</v>
      </c>
      <c r="W1144" s="313" t="s">
        <v>13168</v>
      </c>
      <c r="X1144" s="302"/>
      <c r="Y1144" s="313" t="s">
        <v>13169</v>
      </c>
      <c r="Z1144" s="302"/>
      <c r="AA1144" s="302"/>
      <c r="AB1144" s="302"/>
      <c r="AC1144" s="313" t="s">
        <v>13170</v>
      </c>
      <c r="AD1144" s="302"/>
      <c r="AE1144" s="302"/>
      <c r="AF1144" s="302"/>
      <c r="AG1144" s="302"/>
      <c r="AH1144" s="313" t="s">
        <v>13171</v>
      </c>
      <c r="AI1144" s="302"/>
      <c r="AJ1144" s="313" t="s">
        <v>13172</v>
      </c>
      <c r="AK1144" s="302"/>
      <c r="AL1144" s="302"/>
      <c r="AM1144" s="302"/>
      <c r="AN1144" s="314" t="s">
        <v>13173</v>
      </c>
      <c r="AO1144" s="302"/>
      <c r="AP1144" s="302"/>
      <c r="AQ1144" s="302" t="str">
        <f>IFERROR(__xludf.DUMMYFUNCTION("IF(IFERROR(VLOOKUP(A1144, IMPORTRANGE(""https://docs.google.com/spreadsheets/d/1eazy315Oas8TkAoTsdzUl6gNf3VsnwZeSo-bRfkZzOs"", ""工作表1!A:B""), 2, FALSE), """") &lt;&gt; """", ""有縮圖"", ""無縮圖"")"),"無縮圖")</f>
        <v>無縮圖</v>
      </c>
      <c r="AR1144" s="302"/>
    </row>
    <row r="1145" hidden="1">
      <c r="A1145" s="301" t="s">
        <v>1926</v>
      </c>
      <c r="B1145" s="301" t="s">
        <v>10743</v>
      </c>
      <c r="C1145" s="304"/>
      <c r="D1145" s="304"/>
      <c r="E1145" s="303" t="s">
        <v>13175</v>
      </c>
      <c r="F1145" s="305" t="s">
        <v>4358</v>
      </c>
      <c r="G1145" s="304"/>
      <c r="H1145" s="302"/>
      <c r="I1145" s="302"/>
      <c r="J1145" s="302"/>
      <c r="K1145" s="309"/>
      <c r="L1145" s="310" t="b">
        <v>1</v>
      </c>
      <c r="M1145" s="316" t="b">
        <v>0</v>
      </c>
      <c r="N1145" s="311" t="b">
        <v>0</v>
      </c>
      <c r="O1145" s="316" t="b">
        <v>0</v>
      </c>
      <c r="P1145" s="302"/>
      <c r="Q1145" s="309" t="str">
        <f t="array" ref="Q1145">IFERROR(INDEX('印量調查區'!G:G, MATCH(A1145, '印量調查區'!A:A, 0)), "")</f>
        <v/>
      </c>
      <c r="R1145" s="313" t="s">
        <v>10746</v>
      </c>
      <c r="S1145" s="302"/>
      <c r="T1145" s="302"/>
      <c r="U1145" s="302"/>
      <c r="V1145" s="313" t="s">
        <v>10747</v>
      </c>
      <c r="W1145" s="302"/>
      <c r="X1145" s="313" t="s">
        <v>10749</v>
      </c>
      <c r="Y1145" s="313" t="s">
        <v>10750</v>
      </c>
      <c r="Z1145" s="302"/>
      <c r="AA1145" s="302"/>
      <c r="AB1145" s="302"/>
      <c r="AC1145" s="302"/>
      <c r="AD1145" s="313" t="s">
        <v>10754</v>
      </c>
      <c r="AE1145" s="302"/>
      <c r="AF1145" s="302"/>
      <c r="AG1145" s="302"/>
      <c r="AH1145" s="302"/>
      <c r="AI1145" s="302"/>
      <c r="AJ1145" s="313" t="s">
        <v>10755</v>
      </c>
      <c r="AK1145" s="302"/>
      <c r="AL1145" s="302"/>
      <c r="AM1145" s="314" t="s">
        <v>13179</v>
      </c>
      <c r="AN1145" s="302"/>
      <c r="AO1145" s="302"/>
      <c r="AP1145" s="302"/>
      <c r="AQ1145" s="302" t="str">
        <f>IFERROR(__xludf.DUMMYFUNCTION("IF(IFERROR(VLOOKUP(A1145, IMPORTRANGE(""https://docs.google.com/spreadsheets/d/1eazy315Oas8TkAoTsdzUl6gNf3VsnwZeSo-bRfkZzOs"", ""工作表1!A:B""), 2, FALSE), """") &lt;&gt; """", ""有縮圖"", ""無縮圖"")"),"無縮圖")</f>
        <v>無縮圖</v>
      </c>
      <c r="AR1145" s="302"/>
    </row>
    <row r="1146" hidden="1">
      <c r="A1146" s="301" t="s">
        <v>13181</v>
      </c>
      <c r="B1146" s="301" t="s">
        <v>13182</v>
      </c>
      <c r="C1146" s="304"/>
      <c r="D1146" s="304"/>
      <c r="E1146" s="303" t="s">
        <v>1563</v>
      </c>
      <c r="F1146" s="305" t="s">
        <v>13183</v>
      </c>
      <c r="G1146" s="304"/>
      <c r="H1146" s="305" t="s">
        <v>34</v>
      </c>
      <c r="I1146" s="305" t="s">
        <v>84</v>
      </c>
      <c r="J1146" s="301" t="s">
        <v>13184</v>
      </c>
      <c r="K1146" s="309"/>
      <c r="L1146" s="310" t="b">
        <v>1</v>
      </c>
      <c r="M1146" s="311" t="b">
        <v>1</v>
      </c>
      <c r="N1146" s="316" t="b">
        <v>1</v>
      </c>
      <c r="O1146" s="311" t="b">
        <v>1</v>
      </c>
      <c r="P1146" s="302"/>
      <c r="Q1146" s="309" t="str">
        <f t="array" ref="Q1146">IFERROR(INDEX('印量調查區'!G:G, MATCH(A1146, '印量調查區'!A:A, 0)), "")</f>
        <v/>
      </c>
      <c r="R1146" s="302"/>
      <c r="S1146" s="302"/>
      <c r="T1146" s="302"/>
      <c r="U1146" s="302"/>
      <c r="V1146" s="302"/>
      <c r="W1146" s="302"/>
      <c r="X1146" s="302"/>
      <c r="Y1146" s="313" t="s">
        <v>13186</v>
      </c>
      <c r="Z1146" s="302"/>
      <c r="AA1146" s="302"/>
      <c r="AB1146" s="302"/>
      <c r="AC1146" s="302"/>
      <c r="AD1146" s="313" t="s">
        <v>13187</v>
      </c>
      <c r="AE1146" s="313" t="s">
        <v>13188</v>
      </c>
      <c r="AF1146" s="302"/>
      <c r="AG1146" s="302"/>
      <c r="AH1146" s="313" t="s">
        <v>13190</v>
      </c>
      <c r="AI1146" s="302"/>
      <c r="AJ1146" s="302"/>
      <c r="AK1146" s="313" t="s">
        <v>13191</v>
      </c>
      <c r="AL1146" s="302"/>
      <c r="AM1146" s="302"/>
      <c r="AN1146" s="314" t="s">
        <v>13192</v>
      </c>
      <c r="AO1146" s="302"/>
      <c r="AP1146" s="302"/>
      <c r="AQ1146" s="302" t="str">
        <f>IFERROR(__xludf.DUMMYFUNCTION("IF(IFERROR(VLOOKUP(A1146, IMPORTRANGE(""https://docs.google.com/spreadsheets/d/1eazy315Oas8TkAoTsdzUl6gNf3VsnwZeSo-bRfkZzOs"", ""工作表1!A:B""), 2, FALSE), """") &lt;&gt; """", ""有縮圖"", ""無縮圖"")"),"無縮圖")</f>
        <v>無縮圖</v>
      </c>
      <c r="AR1146" s="302"/>
    </row>
    <row r="1147" hidden="1">
      <c r="A1147" s="301" t="s">
        <v>13193</v>
      </c>
      <c r="B1147" s="302"/>
      <c r="C1147" s="303" t="s">
        <v>11505</v>
      </c>
      <c r="D1147" s="304"/>
      <c r="E1147" s="304"/>
      <c r="F1147" s="305" t="s">
        <v>13194</v>
      </c>
      <c r="G1147" s="304"/>
      <c r="H1147" s="305" t="s">
        <v>34</v>
      </c>
      <c r="I1147" s="305" t="s">
        <v>84</v>
      </c>
      <c r="J1147" s="301" t="s">
        <v>13195</v>
      </c>
      <c r="K1147" s="309"/>
      <c r="L1147" s="310" t="b">
        <v>1</v>
      </c>
      <c r="M1147" s="311" t="b">
        <v>1</v>
      </c>
      <c r="N1147" s="316" t="b">
        <v>0</v>
      </c>
      <c r="O1147" s="311" t="b">
        <v>1</v>
      </c>
      <c r="P1147" s="302"/>
      <c r="Q1147" s="309" t="str">
        <f t="array" ref="Q1147">IFERROR(INDEX('印量調查區'!G:G, MATCH(A1147, '印量調查區'!A:A, 0)), "")</f>
        <v/>
      </c>
      <c r="R1147" s="313" t="s">
        <v>13197</v>
      </c>
      <c r="S1147" s="302"/>
      <c r="T1147" s="302"/>
      <c r="U1147" s="302"/>
      <c r="V1147" s="313" t="s">
        <v>3629</v>
      </c>
      <c r="W1147" s="302"/>
      <c r="X1147" s="313" t="s">
        <v>13198</v>
      </c>
      <c r="Y1147" s="313" t="s">
        <v>13199</v>
      </c>
      <c r="Z1147" s="302"/>
      <c r="AA1147" s="302"/>
      <c r="AB1147" s="302"/>
      <c r="AC1147" s="302"/>
      <c r="AD1147" s="302"/>
      <c r="AE1147" s="302"/>
      <c r="AF1147" s="302"/>
      <c r="AG1147" s="302"/>
      <c r="AH1147" s="302"/>
      <c r="AI1147" s="302"/>
      <c r="AJ1147" s="302"/>
      <c r="AK1147" s="302"/>
      <c r="AL1147" s="302"/>
      <c r="AM1147" s="302"/>
      <c r="AN1147" s="314" t="s">
        <v>13201</v>
      </c>
      <c r="AO1147" s="302"/>
      <c r="AP1147" s="302"/>
      <c r="AQ1147" s="302" t="str">
        <f>IFERROR(__xludf.DUMMYFUNCTION("IF(IFERROR(VLOOKUP(A1147, IMPORTRANGE(""https://docs.google.com/spreadsheets/d/1eazy315Oas8TkAoTsdzUl6gNf3VsnwZeSo-bRfkZzOs"", ""工作表1!A:B""), 2, FALSE), """") &lt;&gt; """", ""有縮圖"", ""無縮圖"")"),"無縮圖")</f>
        <v>無縮圖</v>
      </c>
      <c r="AR1147" s="302"/>
    </row>
    <row r="1148" hidden="1">
      <c r="A1148" s="301" t="s">
        <v>1722</v>
      </c>
      <c r="B1148" s="301" t="s">
        <v>9442</v>
      </c>
      <c r="C1148" s="304"/>
      <c r="D1148" s="303" t="s">
        <v>3806</v>
      </c>
      <c r="E1148" s="303" t="s">
        <v>3806</v>
      </c>
      <c r="F1148" s="305" t="s">
        <v>9444</v>
      </c>
      <c r="G1148" s="304"/>
      <c r="H1148" s="302"/>
      <c r="I1148" s="302"/>
      <c r="J1148" s="302"/>
      <c r="K1148" s="309"/>
      <c r="L1148" s="310" t="b">
        <v>1</v>
      </c>
      <c r="M1148" s="316" t="b">
        <v>0</v>
      </c>
      <c r="N1148" s="316" t="b">
        <v>0</v>
      </c>
      <c r="O1148" s="316" t="b">
        <v>0</v>
      </c>
      <c r="P1148" s="302"/>
      <c r="Q1148" s="309" t="str">
        <f t="array" ref="Q1148">IFERROR(INDEX('印量調查區'!G:G, MATCH(A1148, '印量調查區'!A:A, 0)), "")</f>
        <v/>
      </c>
      <c r="R1148" s="313" t="s">
        <v>9450</v>
      </c>
      <c r="S1148" s="302"/>
      <c r="T1148" s="302"/>
      <c r="U1148" s="302"/>
      <c r="V1148" s="313" t="s">
        <v>9453</v>
      </c>
      <c r="W1148" s="302"/>
      <c r="X1148" s="313" t="s">
        <v>9454</v>
      </c>
      <c r="Y1148" s="302"/>
      <c r="Z1148" s="302"/>
      <c r="AA1148" s="302"/>
      <c r="AB1148" s="302"/>
      <c r="AC1148" s="302"/>
      <c r="AD1148" s="302"/>
      <c r="AE1148" s="313" t="s">
        <v>9456</v>
      </c>
      <c r="AF1148" s="302"/>
      <c r="AG1148" s="302"/>
      <c r="AH1148" s="302"/>
      <c r="AI1148" s="302"/>
      <c r="AJ1148" s="302"/>
      <c r="AK1148" s="302"/>
      <c r="AL1148" s="302"/>
      <c r="AM1148" s="302"/>
      <c r="AN1148" s="302"/>
      <c r="AO1148" s="302"/>
      <c r="AP1148" s="302"/>
      <c r="AQ1148" s="302" t="str">
        <f>IFERROR(__xludf.DUMMYFUNCTION("IF(IFERROR(VLOOKUP(A1148, IMPORTRANGE(""https://docs.google.com/spreadsheets/d/1eazy315Oas8TkAoTsdzUl6gNf3VsnwZeSo-bRfkZzOs"", ""工作表1!A:B""), 2, FALSE), """") &lt;&gt; """", ""有縮圖"", ""無縮圖"")"),"有縮圖")</f>
        <v>有縮圖</v>
      </c>
      <c r="AR1148" s="302"/>
    </row>
    <row r="1149">
      <c r="A1149" s="301" t="s">
        <v>1228</v>
      </c>
      <c r="B1149" s="301" t="s">
        <v>4089</v>
      </c>
      <c r="C1149" s="303" t="s">
        <v>13204</v>
      </c>
      <c r="D1149" s="303" t="s">
        <v>13205</v>
      </c>
      <c r="E1149" s="303" t="s">
        <v>13204</v>
      </c>
      <c r="F1149" s="305" t="s">
        <v>4091</v>
      </c>
      <c r="G1149" s="304"/>
      <c r="H1149" s="305" t="s">
        <v>35</v>
      </c>
      <c r="I1149" s="305" t="s">
        <v>84</v>
      </c>
      <c r="J1149" s="301" t="s">
        <v>13206</v>
      </c>
      <c r="K1149" s="309"/>
      <c r="L1149" s="310" t="b">
        <v>1</v>
      </c>
      <c r="M1149" s="311" t="b">
        <v>1</v>
      </c>
      <c r="N1149" s="311" t="b">
        <v>0</v>
      </c>
      <c r="O1149" s="311" t="b">
        <v>1</v>
      </c>
      <c r="P1149" s="302"/>
      <c r="Q1149" s="309" t="str">
        <f t="array" ref="Q1149">IFERROR(INDEX('印量調查區'!G:G, MATCH(A1149, '印量調查區'!A:A, 0)), "")</f>
        <v/>
      </c>
      <c r="R1149" s="313" t="s">
        <v>4099</v>
      </c>
      <c r="S1149" s="313" t="s">
        <v>4101</v>
      </c>
      <c r="T1149" s="302"/>
      <c r="U1149" s="302"/>
      <c r="V1149" s="302"/>
      <c r="W1149" s="302"/>
      <c r="X1149" s="313" t="s">
        <v>4105</v>
      </c>
      <c r="Y1149" s="313" t="s">
        <v>4107</v>
      </c>
      <c r="Z1149" s="313" t="s">
        <v>4109</v>
      </c>
      <c r="AA1149" s="302"/>
      <c r="AB1149" s="302"/>
      <c r="AC1149" s="302"/>
      <c r="AD1149" s="302"/>
      <c r="AE1149" s="302"/>
      <c r="AF1149" s="302"/>
      <c r="AG1149" s="302"/>
      <c r="AH1149" s="313" t="s">
        <v>4111</v>
      </c>
      <c r="AI1149" s="313" t="s">
        <v>4113</v>
      </c>
      <c r="AJ1149" s="302"/>
      <c r="AK1149" s="302"/>
      <c r="AL1149" s="302"/>
      <c r="AM1149" s="314" t="s">
        <v>13209</v>
      </c>
      <c r="AN1149" s="324" t="s">
        <v>13211</v>
      </c>
      <c r="AO1149" s="314" t="s">
        <v>13212</v>
      </c>
      <c r="AP1149" s="302"/>
      <c r="AQ1149" s="302" t="str">
        <f>IFERROR(__xludf.DUMMYFUNCTION("IF(IFERROR(VLOOKUP(A1149, IMPORTRANGE(""https://docs.google.com/spreadsheets/d/1eazy315Oas8TkAoTsdzUl6gNf3VsnwZeSo-bRfkZzOs"", ""工作表1!A:B""), 2, FALSE), """") &lt;&gt; """", ""有縮圖"", ""無縮圖"")"),"有縮圖")</f>
        <v>有縮圖</v>
      </c>
      <c r="AR1149" s="314" t="s">
        <v>13213</v>
      </c>
    </row>
    <row r="1150">
      <c r="A1150" s="301" t="s">
        <v>1798</v>
      </c>
      <c r="B1150" s="301" t="s">
        <v>10118</v>
      </c>
      <c r="C1150" s="303" t="s">
        <v>303</v>
      </c>
      <c r="D1150" s="303" t="s">
        <v>303</v>
      </c>
      <c r="E1150" s="304"/>
      <c r="F1150" s="305" t="s">
        <v>10121</v>
      </c>
      <c r="G1150" s="304"/>
      <c r="H1150" s="305" t="s">
        <v>35</v>
      </c>
      <c r="I1150" s="305" t="s">
        <v>84</v>
      </c>
      <c r="J1150" s="301" t="s">
        <v>13214</v>
      </c>
      <c r="K1150" s="309"/>
      <c r="L1150" s="310" t="b">
        <v>1</v>
      </c>
      <c r="M1150" s="311" t="b">
        <v>1</v>
      </c>
      <c r="N1150" s="316" t="b">
        <v>0</v>
      </c>
      <c r="O1150" s="311" t="b">
        <v>1</v>
      </c>
      <c r="P1150" s="302"/>
      <c r="Q1150" s="309" t="str">
        <f t="array" ref="Q1150">IFERROR(INDEX('印量調查區'!G:G, MATCH(A1150, '印量調查區'!A:A, 0)), "")</f>
        <v/>
      </c>
      <c r="R1150" s="313" t="s">
        <v>10125</v>
      </c>
      <c r="S1150" s="302"/>
      <c r="T1150" s="302"/>
      <c r="U1150" s="302"/>
      <c r="V1150" s="313" t="s">
        <v>10127</v>
      </c>
      <c r="W1150" s="302"/>
      <c r="X1150" s="313" t="s">
        <v>10129</v>
      </c>
      <c r="Y1150" s="313" t="s">
        <v>10131</v>
      </c>
      <c r="Z1150" s="302"/>
      <c r="AA1150" s="302"/>
      <c r="AB1150" s="302"/>
      <c r="AC1150" s="302"/>
      <c r="AD1150" s="302"/>
      <c r="AE1150" s="302"/>
      <c r="AF1150" s="302"/>
      <c r="AG1150" s="302"/>
      <c r="AH1150" s="302"/>
      <c r="AI1150" s="302"/>
      <c r="AJ1150" s="302"/>
      <c r="AK1150" s="302"/>
      <c r="AL1150" s="302"/>
      <c r="AM1150" s="302"/>
      <c r="AN1150" s="314" t="s">
        <v>13215</v>
      </c>
      <c r="AO1150" s="314" t="s">
        <v>13216</v>
      </c>
      <c r="AP1150" s="302"/>
      <c r="AQ1150" s="302" t="str">
        <f>IFERROR(__xludf.DUMMYFUNCTION("IF(IFERROR(VLOOKUP(A1150, IMPORTRANGE(""https://docs.google.com/spreadsheets/d/1eazy315Oas8TkAoTsdzUl6gNf3VsnwZeSo-bRfkZzOs"", ""工作表1!A:B""), 2, FALSE), """") &lt;&gt; """", ""有縮圖"", ""無縮圖"")"),"無縮圖")</f>
        <v>無縮圖</v>
      </c>
      <c r="AR1150" s="302"/>
    </row>
    <row r="1151" hidden="1">
      <c r="A1151" s="343" t="s">
        <v>1172</v>
      </c>
      <c r="B1151" s="302"/>
      <c r="C1151" s="303" t="s">
        <v>13217</v>
      </c>
      <c r="D1151" s="304"/>
      <c r="E1151" s="304"/>
      <c r="F1151" s="305" t="s">
        <v>3240</v>
      </c>
      <c r="G1151" s="304"/>
      <c r="H1151" s="302"/>
      <c r="I1151" s="302"/>
      <c r="J1151" s="302"/>
      <c r="K1151" s="309"/>
      <c r="L1151" s="310" t="b">
        <v>1</v>
      </c>
      <c r="M1151" s="316" t="b">
        <v>1</v>
      </c>
      <c r="N1151" s="316" t="b">
        <v>0</v>
      </c>
      <c r="O1151" s="316" t="b">
        <v>1</v>
      </c>
      <c r="P1151" s="302"/>
      <c r="Q1151" s="309" t="str">
        <f t="array" ref="Q1151">IFERROR(INDEX('印量調查區'!G:G, MATCH(A1151, '印量調查區'!A:A, 0)), "")</f>
        <v/>
      </c>
      <c r="R1151" s="313" t="s">
        <v>3252</v>
      </c>
      <c r="S1151" s="302"/>
      <c r="T1151" s="302"/>
      <c r="U1151" s="302"/>
      <c r="V1151" s="313" t="s">
        <v>3264</v>
      </c>
      <c r="W1151" s="302"/>
      <c r="X1151" s="302"/>
      <c r="Y1151" s="302"/>
      <c r="Z1151" s="302"/>
      <c r="AA1151" s="302"/>
      <c r="AB1151" s="302"/>
      <c r="AC1151" s="302"/>
      <c r="AD1151" s="313" t="s">
        <v>3268</v>
      </c>
      <c r="AE1151" s="302"/>
      <c r="AF1151" s="302"/>
      <c r="AG1151" s="302"/>
      <c r="AH1151" s="302"/>
      <c r="AI1151" s="302"/>
      <c r="AJ1151" s="302"/>
      <c r="AK1151" s="302"/>
      <c r="AL1151" s="302"/>
      <c r="AM1151" s="302"/>
      <c r="AN1151" s="302"/>
      <c r="AO1151" s="302"/>
      <c r="AP1151" s="302"/>
      <c r="AQ1151" s="302" t="str">
        <f>IFERROR(__xludf.DUMMYFUNCTION("IF(IFERROR(VLOOKUP(A1151, IMPORTRANGE(""https://docs.google.com/spreadsheets/d/1eazy315Oas8TkAoTsdzUl6gNf3VsnwZeSo-bRfkZzOs"", ""工作表1!A:B""), 2, FALSE), """") &lt;&gt; """", ""有縮圖"", ""無縮圖"")"),"無縮圖")</f>
        <v>無縮圖</v>
      </c>
      <c r="AR1151" s="302"/>
    </row>
    <row r="1152" hidden="1">
      <c r="A1152" s="301" t="s">
        <v>13219</v>
      </c>
      <c r="B1152" s="302"/>
      <c r="C1152" s="304"/>
      <c r="D1152" s="303" t="s">
        <v>2228</v>
      </c>
      <c r="E1152" s="303" t="s">
        <v>2228</v>
      </c>
      <c r="F1152" s="305" t="s">
        <v>4394</v>
      </c>
      <c r="G1152" s="304"/>
      <c r="H1152" s="305" t="s">
        <v>34</v>
      </c>
      <c r="I1152" s="305" t="s">
        <v>84</v>
      </c>
      <c r="J1152" s="301" t="s">
        <v>13220</v>
      </c>
      <c r="K1152" s="309"/>
      <c r="L1152" s="310" t="b">
        <v>1</v>
      </c>
      <c r="M1152" s="311" t="b">
        <v>1</v>
      </c>
      <c r="N1152" s="316" t="b">
        <v>1</v>
      </c>
      <c r="O1152" s="311" t="b">
        <v>1</v>
      </c>
      <c r="P1152" s="302"/>
      <c r="Q1152" s="309" t="str">
        <f t="array" ref="Q1152">IFERROR(INDEX('印量調查區'!G:G, MATCH(A1152, '印量調查區'!A:A, 0)), "")</f>
        <v/>
      </c>
      <c r="R1152" s="313" t="s">
        <v>13221</v>
      </c>
      <c r="S1152" s="302"/>
      <c r="T1152" s="302"/>
      <c r="U1152" s="302"/>
      <c r="V1152" s="302"/>
      <c r="W1152" s="302"/>
      <c r="X1152" s="302"/>
      <c r="Y1152" s="313" t="s">
        <v>13222</v>
      </c>
      <c r="Z1152" s="302"/>
      <c r="AA1152" s="302"/>
      <c r="AB1152" s="302"/>
      <c r="AC1152" s="302"/>
      <c r="AD1152" s="314" t="s">
        <v>13223</v>
      </c>
      <c r="AE1152" s="302"/>
      <c r="AF1152" s="302"/>
      <c r="AG1152" s="302"/>
      <c r="AH1152" s="302"/>
      <c r="AI1152" s="302"/>
      <c r="AJ1152" s="302"/>
      <c r="AK1152" s="302"/>
      <c r="AL1152" s="302"/>
      <c r="AM1152" s="302"/>
      <c r="AN1152" s="314" t="s">
        <v>13224</v>
      </c>
      <c r="AO1152" s="302"/>
      <c r="AP1152" s="302"/>
      <c r="AQ1152" s="302" t="str">
        <f>IFERROR(__xludf.DUMMYFUNCTION("IF(IFERROR(VLOOKUP(A1152, IMPORTRANGE(""https://docs.google.com/spreadsheets/d/1eazy315Oas8TkAoTsdzUl6gNf3VsnwZeSo-bRfkZzOs"", ""工作表1!A:B""), 2, FALSE), """") &lt;&gt; """", ""有縮圖"", ""無縮圖"")"),"有縮圖")</f>
        <v>有縮圖</v>
      </c>
      <c r="AR1152" s="302"/>
    </row>
    <row r="1153" hidden="1">
      <c r="A1153" s="301" t="s">
        <v>905</v>
      </c>
      <c r="B1153" s="301" t="s">
        <v>8025</v>
      </c>
      <c r="C1153" s="303" t="s">
        <v>2864</v>
      </c>
      <c r="D1153" s="303" t="s">
        <v>2864</v>
      </c>
      <c r="E1153" s="303" t="s">
        <v>2864</v>
      </c>
      <c r="F1153" s="305" t="s">
        <v>3240</v>
      </c>
      <c r="G1153" s="317" t="str">
        <f>G1152</f>
        <v/>
      </c>
      <c r="H1153" s="305" t="s">
        <v>5012</v>
      </c>
      <c r="I1153" s="305" t="s">
        <v>367</v>
      </c>
      <c r="J1153" s="301" t="str">
        <f t="shared" ref="J1153:K1153" si="6">J1152</f>
        <v>💠 新刊《BADGIRL》系列 各 180–200 元
&gt;BADGIRL IV (B5 16P 全彩) 180 元
&gt;BADGIRL III (B5 20P 全彩) 200 元
&gt;BADGIRL II (B5 16P 全彩) 180 元
💠 水露新刊套組 NT$600
1️⃣ 新刊
2️⃣ 燙色Cheki ×2 60元/張 250元/5張
3️⃣ A6明信片 ×2 40元/張 200元/6張
4️⃣ 變化壓克力扣 
5️⃣ 幻想系列卡牌 ×1  50元/張 500元/套
💠 地雷系T恤 NT$800
💠 光柵壓克力鑰匙扣 NT$160</v>
      </c>
      <c r="K1153" s="323" t="str">
        <f t="shared" si="6"/>
        <v/>
      </c>
      <c r="L1153" s="310" t="b">
        <v>1</v>
      </c>
      <c r="M1153" s="311" t="b">
        <v>0</v>
      </c>
      <c r="N1153" s="311" t="b">
        <v>1</v>
      </c>
      <c r="O1153" s="311" t="b">
        <v>0</v>
      </c>
      <c r="P1153" s="302"/>
      <c r="Q1153" s="309" t="str">
        <f t="array" ref="Q1153">IFERROR(INDEX('印量調查區'!G:G, MATCH(A1153, '印量調查區'!A:A, 0)), "")</f>
        <v/>
      </c>
      <c r="R1153" s="313" t="s">
        <v>8028</v>
      </c>
      <c r="S1153" s="302"/>
      <c r="T1153" s="302"/>
      <c r="U1153" s="302"/>
      <c r="V1153" s="313" t="s">
        <v>13228</v>
      </c>
      <c r="W1153" s="302"/>
      <c r="X1153" s="313" t="s">
        <v>8030</v>
      </c>
      <c r="Y1153" s="313" t="s">
        <v>8031</v>
      </c>
      <c r="Z1153" s="302"/>
      <c r="AA1153" s="302"/>
      <c r="AB1153" s="302"/>
      <c r="AC1153" s="302"/>
      <c r="AD1153" s="313" t="s">
        <v>8032</v>
      </c>
      <c r="AE1153" s="302"/>
      <c r="AF1153" s="302"/>
      <c r="AG1153" s="302"/>
      <c r="AH1153" s="313" t="s">
        <v>8033</v>
      </c>
      <c r="AI1153" s="313" t="s">
        <v>8034</v>
      </c>
      <c r="AJ1153" s="313" t="s">
        <v>8035</v>
      </c>
      <c r="AK1153" s="302"/>
      <c r="AL1153" s="313" t="s">
        <v>8036</v>
      </c>
      <c r="AM1153" s="313" t="str">
        <f t="shared" ref="AM1153:AN1153" si="7">AM1152</f>
        <v/>
      </c>
      <c r="AN1153" s="314" t="str">
        <f t="shared" si="7"/>
        <v>https://www.instagram.com/p/DTz3fh7j7AD/</v>
      </c>
      <c r="AO1153" s="302"/>
      <c r="AP1153" s="302"/>
      <c r="AQ1153" s="302" t="str">
        <f>IFERROR(__xludf.DUMMYFUNCTION("IF(IFERROR(VLOOKUP(A1153, IMPORTRANGE(""https://docs.google.com/spreadsheets/d/1eazy315Oas8TkAoTsdzUl6gNf3VsnwZeSo-bRfkZzOs"", ""工作表1!A:B""), 2, FALSE), """") &lt;&gt; """", ""有縮圖"", ""無縮圖"")"),"有縮圖")</f>
        <v>有縮圖</v>
      </c>
      <c r="AR1153" s="302"/>
    </row>
    <row r="1154">
      <c r="A1154" s="301" t="s">
        <v>1008</v>
      </c>
      <c r="B1154" s="302"/>
      <c r="C1154" s="303" t="s">
        <v>3568</v>
      </c>
      <c r="D1154" s="303" t="s">
        <v>3568</v>
      </c>
      <c r="E1154" s="304"/>
      <c r="F1154" s="305" t="s">
        <v>13229</v>
      </c>
      <c r="G1154" s="304"/>
      <c r="H1154" s="305" t="s">
        <v>35</v>
      </c>
      <c r="I1154" s="305" t="s">
        <v>84</v>
      </c>
      <c r="J1154" s="301" t="s">
        <v>13230</v>
      </c>
      <c r="K1154" s="309"/>
      <c r="L1154" s="310" t="b">
        <v>1</v>
      </c>
      <c r="M1154" s="311" t="b">
        <v>1</v>
      </c>
      <c r="N1154" s="316" t="b">
        <v>0</v>
      </c>
      <c r="O1154" s="311" t="b">
        <v>0</v>
      </c>
      <c r="P1154" s="302"/>
      <c r="Q1154" s="309" t="str">
        <f t="array" ref="Q1154">IFERROR(INDEX('印量調查區'!G:G, MATCH(A1154, '印量調查區'!A:A, 0)), "")</f>
        <v/>
      </c>
      <c r="R1154" s="313" t="s">
        <v>13231</v>
      </c>
      <c r="S1154" s="302"/>
      <c r="T1154" s="302"/>
      <c r="U1154" s="302"/>
      <c r="V1154" s="313" t="s">
        <v>13232</v>
      </c>
      <c r="W1154" s="302"/>
      <c r="X1154" s="302"/>
      <c r="Y1154" s="302"/>
      <c r="Z1154" s="302"/>
      <c r="AA1154" s="302"/>
      <c r="AB1154" s="302"/>
      <c r="AC1154" s="313" t="s">
        <v>13233</v>
      </c>
      <c r="AD1154" s="302"/>
      <c r="AE1154" s="302"/>
      <c r="AF1154" s="302"/>
      <c r="AG1154" s="302"/>
      <c r="AH1154" s="302"/>
      <c r="AI1154" s="302"/>
      <c r="AJ1154" s="302"/>
      <c r="AK1154" s="313" t="s">
        <v>13234</v>
      </c>
      <c r="AL1154" s="302"/>
      <c r="AM1154" s="302"/>
      <c r="AN1154" s="314" t="s">
        <v>13235</v>
      </c>
      <c r="AO1154" s="302"/>
      <c r="AP1154" s="302"/>
      <c r="AQ1154" s="302" t="str">
        <f>IFERROR(__xludf.DUMMYFUNCTION("IF(IFERROR(VLOOKUP(A1154, IMPORTRANGE(""https://docs.google.com/spreadsheets/d/1eazy315Oas8TkAoTsdzUl6gNf3VsnwZeSo-bRfkZzOs"", ""工作表1!A:B""), 2, FALSE), """") &lt;&gt; """", ""有縮圖"", ""無縮圖"")"),"無縮圖")</f>
        <v>無縮圖</v>
      </c>
      <c r="AR1154" s="302"/>
    </row>
    <row r="1155" hidden="1">
      <c r="A1155" s="301" t="s">
        <v>13236</v>
      </c>
      <c r="B1155" s="301" t="s">
        <v>13237</v>
      </c>
      <c r="C1155" s="303" t="s">
        <v>2343</v>
      </c>
      <c r="D1155" s="304"/>
      <c r="E1155" s="303" t="s">
        <v>2691</v>
      </c>
      <c r="F1155" s="305" t="s">
        <v>13238</v>
      </c>
      <c r="G1155" s="304"/>
      <c r="H1155" s="305" t="s">
        <v>6744</v>
      </c>
      <c r="I1155" s="305" t="s">
        <v>84</v>
      </c>
      <c r="J1155" s="301" t="s">
        <v>13240</v>
      </c>
      <c r="K1155" s="323" t="s">
        <v>13241</v>
      </c>
      <c r="L1155" s="310" t="b">
        <v>1</v>
      </c>
      <c r="M1155" s="311" t="b">
        <v>0</v>
      </c>
      <c r="N1155" s="311" t="b">
        <v>0</v>
      </c>
      <c r="O1155" s="311" t="b">
        <v>0</v>
      </c>
      <c r="P1155" s="302"/>
      <c r="Q1155" s="309" t="str">
        <f t="array" ref="Q1155">IFERROR(INDEX('印量調查區'!G:G, MATCH(A1155, '印量調查區'!A:A, 0)), "")</f>
        <v/>
      </c>
      <c r="R1155" s="313" t="s">
        <v>13242</v>
      </c>
      <c r="S1155" s="313" t="s">
        <v>13243</v>
      </c>
      <c r="T1155" s="302"/>
      <c r="U1155" s="302"/>
      <c r="V1155" s="313" t="s">
        <v>13244</v>
      </c>
      <c r="W1155" s="302"/>
      <c r="X1155" s="302"/>
      <c r="Y1155" s="302"/>
      <c r="Z1155" s="313" t="s">
        <v>13245</v>
      </c>
      <c r="AA1155" s="302"/>
      <c r="AB1155" s="302"/>
      <c r="AC1155" s="302"/>
      <c r="AD1155" s="313" t="s">
        <v>13246</v>
      </c>
      <c r="AE1155" s="313" t="s">
        <v>13247</v>
      </c>
      <c r="AF1155" s="302"/>
      <c r="AG1155" s="302"/>
      <c r="AH1155" s="302"/>
      <c r="AI1155" s="302"/>
      <c r="AJ1155" s="302"/>
      <c r="AK1155" s="313" t="s">
        <v>13248</v>
      </c>
      <c r="AL1155" s="313" t="s">
        <v>13249</v>
      </c>
      <c r="AM1155" s="314" t="s">
        <v>13250</v>
      </c>
      <c r="AN1155" s="314" t="s">
        <v>13251</v>
      </c>
      <c r="AO1155" s="302"/>
      <c r="AP1155" s="302"/>
      <c r="AQ1155" s="302" t="str">
        <f>IFERROR(__xludf.DUMMYFUNCTION("IF(IFERROR(VLOOKUP(A1155, IMPORTRANGE(""https://docs.google.com/spreadsheets/d/1eazy315Oas8TkAoTsdzUl6gNf3VsnwZeSo-bRfkZzOs"", ""工作表1!A:B""), 2, FALSE), """") &lt;&gt; """", ""有縮圖"", ""無縮圖"")"),"無縮圖")</f>
        <v>無縮圖</v>
      </c>
      <c r="AR1155" s="302"/>
    </row>
    <row r="1156" hidden="1">
      <c r="A1156" s="301" t="s">
        <v>1416</v>
      </c>
      <c r="B1156" s="301" t="s">
        <v>6387</v>
      </c>
      <c r="C1156" s="303" t="s">
        <v>2772</v>
      </c>
      <c r="D1156" s="303" t="s">
        <v>3395</v>
      </c>
      <c r="E1156" s="304"/>
      <c r="F1156" s="305" t="s">
        <v>6389</v>
      </c>
      <c r="G1156" s="304"/>
      <c r="H1156" s="302"/>
      <c r="I1156" s="302"/>
      <c r="J1156" s="302"/>
      <c r="K1156" s="309"/>
      <c r="L1156" s="310" t="b">
        <v>1</v>
      </c>
      <c r="M1156" s="316" t="b">
        <v>1</v>
      </c>
      <c r="N1156" s="311" t="b">
        <v>0</v>
      </c>
      <c r="O1156" s="316" t="b">
        <v>1</v>
      </c>
      <c r="P1156" s="302"/>
      <c r="Q1156" s="309" t="str">
        <f t="array" ref="Q1156">IFERROR(INDEX('印量調查區'!G:G, MATCH(A1156, '印量調查區'!A:A, 0)), "")</f>
        <v/>
      </c>
      <c r="R1156" s="313" t="s">
        <v>6392</v>
      </c>
      <c r="S1156" s="302"/>
      <c r="T1156" s="302"/>
      <c r="U1156" s="302"/>
      <c r="V1156" s="313" t="s">
        <v>6397</v>
      </c>
      <c r="W1156" s="302"/>
      <c r="X1156" s="313" t="s">
        <v>6400</v>
      </c>
      <c r="Y1156" s="313" t="s">
        <v>6402</v>
      </c>
      <c r="Z1156" s="302"/>
      <c r="AA1156" s="302"/>
      <c r="AB1156" s="302"/>
      <c r="AC1156" s="302"/>
      <c r="AD1156" s="302"/>
      <c r="AE1156" s="302"/>
      <c r="AF1156" s="302"/>
      <c r="AG1156" s="302"/>
      <c r="AH1156" s="302"/>
      <c r="AI1156" s="302"/>
      <c r="AJ1156" s="302"/>
      <c r="AK1156" s="302"/>
      <c r="AL1156" s="302"/>
      <c r="AM1156" s="314" t="s">
        <v>13253</v>
      </c>
      <c r="AN1156" s="302"/>
      <c r="AO1156" s="302"/>
      <c r="AP1156" s="302"/>
      <c r="AQ1156" s="302" t="str">
        <f>IFERROR(__xludf.DUMMYFUNCTION("IF(IFERROR(VLOOKUP(A1156, IMPORTRANGE(""https://docs.google.com/spreadsheets/d/1eazy315Oas8TkAoTsdzUl6gNf3VsnwZeSo-bRfkZzOs"", ""工作表1!A:B""), 2, FALSE), """") &lt;&gt; """", ""有縮圖"", ""無縮圖"")"),"無縮圖")</f>
        <v>無縮圖</v>
      </c>
      <c r="AR1156" s="302"/>
    </row>
    <row r="1157" hidden="1">
      <c r="A1157" s="301" t="s">
        <v>13255</v>
      </c>
      <c r="B1157" s="301" t="s">
        <v>13256</v>
      </c>
      <c r="C1157" s="303" t="s">
        <v>244</v>
      </c>
      <c r="D1157" s="304"/>
      <c r="E1157" s="303" t="s">
        <v>2227</v>
      </c>
      <c r="F1157" s="305" t="s">
        <v>13257</v>
      </c>
      <c r="G1157" s="304"/>
      <c r="H1157" s="302"/>
      <c r="I1157" s="305" t="s">
        <v>84</v>
      </c>
      <c r="J1157" s="301" t="s">
        <v>13259</v>
      </c>
      <c r="K1157" s="309"/>
      <c r="L1157" s="310" t="b">
        <v>1</v>
      </c>
      <c r="M1157" s="311" t="b">
        <v>0</v>
      </c>
      <c r="N1157" s="316" t="b">
        <v>0</v>
      </c>
      <c r="O1157" s="316" t="b">
        <v>0</v>
      </c>
      <c r="P1157" s="313" t="s">
        <v>410</v>
      </c>
      <c r="Q1157" s="309" t="str">
        <f t="array" ref="Q1157">IFERROR(INDEX('印量調查區'!G:G, MATCH(A1157, '印量調查區'!A:A, 0)), "")</f>
        <v/>
      </c>
      <c r="R1157" s="314" t="s">
        <v>13260</v>
      </c>
      <c r="S1157" s="302"/>
      <c r="T1157" s="302"/>
      <c r="U1157" s="302"/>
      <c r="V1157" s="314" t="s">
        <v>13262</v>
      </c>
      <c r="W1157" s="302"/>
      <c r="X1157" s="302"/>
      <c r="Y1157" s="302"/>
      <c r="Z1157" s="302"/>
      <c r="AA1157" s="302"/>
      <c r="AB1157" s="302"/>
      <c r="AC1157" s="302"/>
      <c r="AD1157" s="302"/>
      <c r="AE1157" s="302"/>
      <c r="AF1157" s="302"/>
      <c r="AG1157" s="302"/>
      <c r="AH1157" s="302"/>
      <c r="AI1157" s="302"/>
      <c r="AJ1157" s="302"/>
      <c r="AK1157" s="302"/>
      <c r="AL1157" s="302"/>
      <c r="AM1157" s="302"/>
      <c r="AN1157" s="302"/>
      <c r="AO1157" s="302"/>
      <c r="AP1157" s="302"/>
      <c r="AQ1157" s="302" t="str">
        <f>IFERROR(__xludf.DUMMYFUNCTION("IF(IFERROR(VLOOKUP(A1157, IMPORTRANGE(""https://docs.google.com/spreadsheets/d/1eazy315Oas8TkAoTsdzUl6gNf3VsnwZeSo-bRfkZzOs"", ""工作表1!A:B""), 2, FALSE), """") &lt;&gt; """", ""有縮圖"", ""無縮圖"")"),"無縮圖")</f>
        <v>無縮圖</v>
      </c>
      <c r="AR1157" s="314" t="s">
        <v>13266</v>
      </c>
    </row>
    <row r="1158" hidden="1">
      <c r="A1158" s="301" t="s">
        <v>682</v>
      </c>
      <c r="B1158" s="301" t="s">
        <v>13268</v>
      </c>
      <c r="C1158" s="304"/>
      <c r="D1158" s="303" t="s">
        <v>980</v>
      </c>
      <c r="E1158" s="304"/>
      <c r="F1158" s="305" t="s">
        <v>13269</v>
      </c>
      <c r="G1158" s="304"/>
      <c r="H1158" s="302"/>
      <c r="I1158" s="302"/>
      <c r="J1158" s="302"/>
      <c r="K1158" s="309"/>
      <c r="L1158" s="310" t="b">
        <v>1</v>
      </c>
      <c r="M1158" s="316" t="b">
        <v>0</v>
      </c>
      <c r="N1158" s="316" t="b">
        <v>0</v>
      </c>
      <c r="O1158" s="316" t="b">
        <v>0</v>
      </c>
      <c r="P1158" s="302"/>
      <c r="Q1158" s="309" t="str">
        <f t="array" ref="Q1158">IFERROR(INDEX('印量調查區'!G:G, MATCH(A1158, '印量調查區'!A:A, 0)), "")</f>
        <v/>
      </c>
      <c r="R1158" s="313" t="s">
        <v>13270</v>
      </c>
      <c r="S1158" s="302"/>
      <c r="T1158" s="302"/>
      <c r="U1158" s="302"/>
      <c r="V1158" s="302"/>
      <c r="W1158" s="302"/>
      <c r="X1158" s="313" t="s">
        <v>13271</v>
      </c>
      <c r="Y1158" s="313" t="s">
        <v>13272</v>
      </c>
      <c r="Z1158" s="302"/>
      <c r="AA1158" s="302"/>
      <c r="AB1158" s="302"/>
      <c r="AC1158" s="302"/>
      <c r="AD1158" s="302"/>
      <c r="AE1158" s="302"/>
      <c r="AF1158" s="302"/>
      <c r="AG1158" s="302"/>
      <c r="AH1158" s="302"/>
      <c r="AI1158" s="302"/>
      <c r="AJ1158" s="302"/>
      <c r="AK1158" s="302"/>
      <c r="AL1158" s="302"/>
      <c r="AM1158" s="302"/>
      <c r="AN1158" s="302"/>
      <c r="AO1158" s="302"/>
      <c r="AP1158" s="302"/>
      <c r="AQ1158" s="302" t="str">
        <f>IFERROR(__xludf.DUMMYFUNCTION("IF(IFERROR(VLOOKUP(A1158, IMPORTRANGE(""https://docs.google.com/spreadsheets/d/1eazy315Oas8TkAoTsdzUl6gNf3VsnwZeSo-bRfkZzOs"", ""工作表1!A:B""), 2, FALSE), """") &lt;&gt; """", ""有縮圖"", ""無縮圖"")"),"無縮圖")</f>
        <v>無縮圖</v>
      </c>
      <c r="AR1158" s="302"/>
    </row>
    <row r="1159" hidden="1">
      <c r="A1159" s="301" t="s">
        <v>573</v>
      </c>
      <c r="B1159" s="301" t="s">
        <v>573</v>
      </c>
      <c r="C1159" s="304"/>
      <c r="D1159" s="303" t="s">
        <v>654</v>
      </c>
      <c r="E1159" s="303" t="s">
        <v>654</v>
      </c>
      <c r="F1159" s="305" t="s">
        <v>12685</v>
      </c>
      <c r="G1159" s="304"/>
      <c r="H1159" s="305" t="s">
        <v>34</v>
      </c>
      <c r="I1159" s="305" t="s">
        <v>84</v>
      </c>
      <c r="J1159" s="301" t="s">
        <v>13273</v>
      </c>
      <c r="K1159" s="309"/>
      <c r="L1159" s="310" t="b">
        <v>1</v>
      </c>
      <c r="M1159" s="311" t="b">
        <v>0</v>
      </c>
      <c r="N1159" s="316" t="b">
        <v>0</v>
      </c>
      <c r="O1159" s="311" t="b">
        <v>0</v>
      </c>
      <c r="P1159" s="302"/>
      <c r="Q1159" s="309" t="str">
        <f t="array" ref="Q1159">IFERROR(INDEX('印量調查區'!G:G, MATCH(A1159, '印量調查區'!A:A, 0)), "")</f>
        <v/>
      </c>
      <c r="R1159" s="302"/>
      <c r="S1159" s="302"/>
      <c r="T1159" s="302"/>
      <c r="U1159" s="302"/>
      <c r="V1159" s="313" t="s">
        <v>12687</v>
      </c>
      <c r="W1159" s="302"/>
      <c r="X1159" s="302"/>
      <c r="Y1159" s="313" t="s">
        <v>12688</v>
      </c>
      <c r="Z1159" s="302"/>
      <c r="AA1159" s="302"/>
      <c r="AB1159" s="302"/>
      <c r="AC1159" s="302"/>
      <c r="AD1159" s="313" t="s">
        <v>12690</v>
      </c>
      <c r="AE1159" s="302"/>
      <c r="AF1159" s="302"/>
      <c r="AG1159" s="302"/>
      <c r="AH1159" s="302"/>
      <c r="AI1159" s="302"/>
      <c r="AJ1159" s="302"/>
      <c r="AK1159" s="313" t="s">
        <v>12691</v>
      </c>
      <c r="AL1159" s="302"/>
      <c r="AM1159" s="302"/>
      <c r="AN1159" s="314" t="s">
        <v>13275</v>
      </c>
      <c r="AO1159" s="302"/>
      <c r="AP1159" s="302"/>
      <c r="AQ1159" s="302" t="str">
        <f>IFERROR(__xludf.DUMMYFUNCTION("IF(IFERROR(VLOOKUP(A1159, IMPORTRANGE(""https://docs.google.com/spreadsheets/d/1eazy315Oas8TkAoTsdzUl6gNf3VsnwZeSo-bRfkZzOs"", ""工作表1!A:B""), 2, FALSE), """") &lt;&gt; """", ""有縮圖"", ""無縮圖"")"),"無縮圖")</f>
        <v>無縮圖</v>
      </c>
      <c r="AR1159" s="302"/>
    </row>
    <row r="1160" hidden="1">
      <c r="A1160" s="301" t="s">
        <v>586</v>
      </c>
      <c r="B1160" s="301" t="s">
        <v>12782</v>
      </c>
      <c r="C1160" s="304"/>
      <c r="D1160" s="303" t="s">
        <v>2948</v>
      </c>
      <c r="E1160" s="303" t="s">
        <v>342</v>
      </c>
      <c r="F1160" s="305" t="s">
        <v>12685</v>
      </c>
      <c r="G1160" s="304"/>
      <c r="H1160" s="302"/>
      <c r="I1160" s="302"/>
      <c r="J1160" s="302"/>
      <c r="K1160" s="309"/>
      <c r="L1160" s="310" t="b">
        <v>1</v>
      </c>
      <c r="M1160" s="316" t="b">
        <v>0</v>
      </c>
      <c r="N1160" s="316" t="b">
        <v>0</v>
      </c>
      <c r="O1160" s="316" t="b">
        <v>0</v>
      </c>
      <c r="P1160" s="302"/>
      <c r="Q1160" s="309" t="str">
        <f t="array" ref="Q1160">IFERROR(INDEX('印量調查區'!G:G, MATCH(A1160, '印量調查區'!A:A, 0)), "")</f>
        <v/>
      </c>
      <c r="R1160" s="302"/>
      <c r="S1160" s="302"/>
      <c r="T1160" s="302"/>
      <c r="U1160" s="302"/>
      <c r="V1160" s="313" t="s">
        <v>12788</v>
      </c>
      <c r="W1160" s="302"/>
      <c r="X1160" s="302"/>
      <c r="Y1160" s="302"/>
      <c r="Z1160" s="302"/>
      <c r="AA1160" s="302"/>
      <c r="AB1160" s="302"/>
      <c r="AC1160" s="302"/>
      <c r="AD1160" s="302"/>
      <c r="AE1160" s="313" t="s">
        <v>12791</v>
      </c>
      <c r="AF1160" s="302"/>
      <c r="AG1160" s="302"/>
      <c r="AH1160" s="302"/>
      <c r="AI1160" s="302"/>
      <c r="AJ1160" s="302"/>
      <c r="AK1160" s="302"/>
      <c r="AL1160" s="302"/>
      <c r="AM1160" s="302"/>
      <c r="AN1160" s="302"/>
      <c r="AO1160" s="302"/>
      <c r="AP1160" s="302"/>
      <c r="AQ1160" s="302" t="str">
        <f>IFERROR(__xludf.DUMMYFUNCTION("IF(IFERROR(VLOOKUP(A1160, IMPORTRANGE(""https://docs.google.com/spreadsheets/d/1eazy315Oas8TkAoTsdzUl6gNf3VsnwZeSo-bRfkZzOs"", ""工作表1!A:B""), 2, FALSE), """") &lt;&gt; """", ""有縮圖"", ""無縮圖"")"),"無縮圖")</f>
        <v>無縮圖</v>
      </c>
      <c r="AR1160" s="302"/>
    </row>
    <row r="1161" hidden="1">
      <c r="A1161" s="301" t="s">
        <v>13279</v>
      </c>
      <c r="B1161" s="302"/>
      <c r="C1161" s="304"/>
      <c r="D1161" s="303" t="s">
        <v>2924</v>
      </c>
      <c r="E1161" s="303" t="s">
        <v>2924</v>
      </c>
      <c r="F1161" s="305" t="s">
        <v>12685</v>
      </c>
      <c r="G1161" s="304"/>
      <c r="H1161" s="302"/>
      <c r="I1161" s="302"/>
      <c r="J1161" s="302"/>
      <c r="K1161" s="309"/>
      <c r="L1161" s="310" t="b">
        <v>1</v>
      </c>
      <c r="M1161" s="316" t="b">
        <v>0</v>
      </c>
      <c r="N1161" s="316" t="b">
        <v>0</v>
      </c>
      <c r="O1161" s="316" t="b">
        <v>0</v>
      </c>
      <c r="P1161" s="302"/>
      <c r="Q1161" s="309" t="str">
        <f t="array" ref="Q1161">IFERROR(INDEX('印量調查區'!G:G, MATCH(A1161, '印量調查區'!A:A, 0)), "")</f>
        <v/>
      </c>
      <c r="R1161" s="302"/>
      <c r="S1161" s="302"/>
      <c r="T1161" s="302"/>
      <c r="U1161" s="302"/>
      <c r="V1161" s="313" t="s">
        <v>13280</v>
      </c>
      <c r="W1161" s="302"/>
      <c r="X1161" s="302"/>
      <c r="Y1161" s="313" t="s">
        <v>13281</v>
      </c>
      <c r="Z1161" s="302"/>
      <c r="AA1161" s="302"/>
      <c r="AB1161" s="302"/>
      <c r="AC1161" s="302"/>
      <c r="AD1161" s="302"/>
      <c r="AE1161" s="302"/>
      <c r="AF1161" s="302"/>
      <c r="AG1161" s="302"/>
      <c r="AH1161" s="302"/>
      <c r="AI1161" s="302"/>
      <c r="AJ1161" s="302"/>
      <c r="AK1161" s="302"/>
      <c r="AL1161" s="302"/>
      <c r="AM1161" s="302"/>
      <c r="AN1161" s="302"/>
      <c r="AO1161" s="302"/>
      <c r="AP1161" s="302"/>
      <c r="AQ1161" s="302" t="str">
        <f>IFERROR(__xludf.DUMMYFUNCTION("IF(IFERROR(VLOOKUP(A1161, IMPORTRANGE(""https://docs.google.com/spreadsheets/d/1eazy315Oas8TkAoTsdzUl6gNf3VsnwZeSo-bRfkZzOs"", ""工作表1!A:B""), 2, FALSE), """") &lt;&gt; """", ""有縮圖"", ""無縮圖"")"),"無縮圖")</f>
        <v>無縮圖</v>
      </c>
      <c r="AR1161" s="302"/>
    </row>
    <row r="1162" hidden="1">
      <c r="A1162" s="301" t="s">
        <v>13284</v>
      </c>
      <c r="B1162" s="301" t="s">
        <v>13285</v>
      </c>
      <c r="C1162" s="304"/>
      <c r="D1162" s="303" t="s">
        <v>3080</v>
      </c>
      <c r="E1162" s="303" t="s">
        <v>3080</v>
      </c>
      <c r="F1162" s="305" t="s">
        <v>12685</v>
      </c>
      <c r="G1162" s="304"/>
      <c r="H1162" s="302"/>
      <c r="I1162" s="302"/>
      <c r="J1162" s="302"/>
      <c r="K1162" s="309"/>
      <c r="L1162" s="310" t="b">
        <v>1</v>
      </c>
      <c r="M1162" s="316" t="b">
        <v>0</v>
      </c>
      <c r="N1162" s="316" t="b">
        <v>0</v>
      </c>
      <c r="O1162" s="316" t="b">
        <v>0</v>
      </c>
      <c r="P1162" s="302"/>
      <c r="Q1162" s="309" t="str">
        <f t="array" ref="Q1162">IFERROR(INDEX('印量調查區'!G:G, MATCH(A1162, '印量調查區'!A:A, 0)), "")</f>
        <v/>
      </c>
      <c r="R1162" s="302"/>
      <c r="S1162" s="302"/>
      <c r="T1162" s="302"/>
      <c r="U1162" s="302"/>
      <c r="V1162" s="313" t="s">
        <v>13286</v>
      </c>
      <c r="W1162" s="302"/>
      <c r="X1162" s="302"/>
      <c r="Y1162" s="313" t="s">
        <v>13287</v>
      </c>
      <c r="Z1162" s="313" t="s">
        <v>13288</v>
      </c>
      <c r="AA1162" s="302"/>
      <c r="AB1162" s="302"/>
      <c r="AC1162" s="313" t="s">
        <v>13289</v>
      </c>
      <c r="AD1162" s="302"/>
      <c r="AE1162" s="302"/>
      <c r="AF1162" s="302"/>
      <c r="AG1162" s="302"/>
      <c r="AH1162" s="302"/>
      <c r="AI1162" s="302"/>
      <c r="AJ1162" s="302"/>
      <c r="AK1162" s="313" t="s">
        <v>13290</v>
      </c>
      <c r="AL1162" s="302"/>
      <c r="AM1162" s="302"/>
      <c r="AN1162" s="302"/>
      <c r="AO1162" s="302"/>
      <c r="AP1162" s="302"/>
      <c r="AQ1162" s="302" t="str">
        <f>IFERROR(__xludf.DUMMYFUNCTION("IF(IFERROR(VLOOKUP(A1162, IMPORTRANGE(""https://docs.google.com/spreadsheets/d/1eazy315Oas8TkAoTsdzUl6gNf3VsnwZeSo-bRfkZzOs"", ""工作表1!A:B""), 2, FALSE), """") &lt;&gt; """", ""有縮圖"", ""無縮圖"")"),"無縮圖")</f>
        <v>無縮圖</v>
      </c>
      <c r="AR1162" s="302"/>
    </row>
    <row r="1163" hidden="1">
      <c r="A1163" s="301" t="s">
        <v>13291</v>
      </c>
      <c r="B1163" s="301" t="s">
        <v>13291</v>
      </c>
      <c r="C1163" s="304"/>
      <c r="D1163" s="303" t="s">
        <v>3079</v>
      </c>
      <c r="E1163" s="303" t="s">
        <v>2336</v>
      </c>
      <c r="F1163" s="305" t="s">
        <v>12685</v>
      </c>
      <c r="G1163" s="304"/>
      <c r="H1163" s="302"/>
      <c r="I1163" s="302"/>
      <c r="J1163" s="302"/>
      <c r="K1163" s="309"/>
      <c r="L1163" s="310" t="b">
        <v>1</v>
      </c>
      <c r="M1163" s="316" t="b">
        <v>1</v>
      </c>
      <c r="N1163" s="316" t="b">
        <v>1</v>
      </c>
      <c r="O1163" s="316" t="b">
        <v>1</v>
      </c>
      <c r="P1163" s="302"/>
      <c r="Q1163" s="309" t="str">
        <f t="array" ref="Q1163">IFERROR(INDEX('印量調查區'!G:G, MATCH(A1163, '印量調查區'!A:A, 0)), "")</f>
        <v/>
      </c>
      <c r="R1163" s="302"/>
      <c r="S1163" s="302"/>
      <c r="T1163" s="302"/>
      <c r="U1163" s="302"/>
      <c r="V1163" s="313" t="s">
        <v>13292</v>
      </c>
      <c r="W1163" s="302"/>
      <c r="X1163" s="302"/>
      <c r="Y1163" s="313" t="s">
        <v>13293</v>
      </c>
      <c r="Z1163" s="302"/>
      <c r="AA1163" s="302"/>
      <c r="AB1163" s="302"/>
      <c r="AC1163" s="302"/>
      <c r="AD1163" s="302"/>
      <c r="AE1163" s="302"/>
      <c r="AF1163" s="302"/>
      <c r="AG1163" s="302"/>
      <c r="AH1163" s="302"/>
      <c r="AI1163" s="302"/>
      <c r="AJ1163" s="302"/>
      <c r="AK1163" s="302"/>
      <c r="AL1163" s="302"/>
      <c r="AM1163" s="302"/>
      <c r="AN1163" s="302"/>
      <c r="AO1163" s="302"/>
      <c r="AP1163" s="302"/>
      <c r="AQ1163" s="302" t="str">
        <f>IFERROR(__xludf.DUMMYFUNCTION("IF(IFERROR(VLOOKUP(A1163, IMPORTRANGE(""https://docs.google.com/spreadsheets/d/1eazy315Oas8TkAoTsdzUl6gNf3VsnwZeSo-bRfkZzOs"", ""工作表1!A:B""), 2, FALSE), """") &lt;&gt; """", ""有縮圖"", ""無縮圖"")"),"無縮圖")</f>
        <v>無縮圖</v>
      </c>
      <c r="AR1163" s="302"/>
    </row>
    <row r="1164" hidden="1">
      <c r="A1164" s="301" t="s">
        <v>13294</v>
      </c>
      <c r="B1164" s="301" t="s">
        <v>13294</v>
      </c>
      <c r="C1164" s="304"/>
      <c r="D1164" s="304"/>
      <c r="E1164" s="303" t="s">
        <v>3079</v>
      </c>
      <c r="F1164" s="305" t="s">
        <v>12685</v>
      </c>
      <c r="G1164" s="304"/>
      <c r="H1164" s="302"/>
      <c r="I1164" s="302"/>
      <c r="J1164" s="302"/>
      <c r="K1164" s="309"/>
      <c r="L1164" s="310" t="b">
        <v>1</v>
      </c>
      <c r="M1164" s="316" t="b">
        <v>1</v>
      </c>
      <c r="N1164" s="316" t="b">
        <v>0</v>
      </c>
      <c r="O1164" s="316" t="b">
        <v>1</v>
      </c>
      <c r="P1164" s="302"/>
      <c r="Q1164" s="309" t="str">
        <f t="array" ref="Q1164">IFERROR(INDEX('印量調查區'!G:G, MATCH(A1164, '印量調查區'!A:A, 0)), "")</f>
        <v/>
      </c>
      <c r="R1164" s="302"/>
      <c r="S1164" s="302"/>
      <c r="T1164" s="302"/>
      <c r="U1164" s="302"/>
      <c r="V1164" s="313" t="s">
        <v>13296</v>
      </c>
      <c r="W1164" s="302"/>
      <c r="X1164" s="302"/>
      <c r="Y1164" s="313" t="s">
        <v>13297</v>
      </c>
      <c r="Z1164" s="313" t="s">
        <v>13298</v>
      </c>
      <c r="AA1164" s="302"/>
      <c r="AB1164" s="302"/>
      <c r="AC1164" s="302"/>
      <c r="AD1164" s="313" t="s">
        <v>13299</v>
      </c>
      <c r="AE1164" s="313" t="s">
        <v>13300</v>
      </c>
      <c r="AF1164" s="302"/>
      <c r="AG1164" s="302"/>
      <c r="AH1164" s="302"/>
      <c r="AI1164" s="302"/>
      <c r="AJ1164" s="313" t="s">
        <v>13301</v>
      </c>
      <c r="AK1164" s="313" t="s">
        <v>13302</v>
      </c>
      <c r="AL1164" s="302"/>
      <c r="AM1164" s="302"/>
      <c r="AN1164" s="302"/>
      <c r="AO1164" s="302"/>
      <c r="AP1164" s="302"/>
      <c r="AQ1164" s="302" t="str">
        <f>IFERROR(__xludf.DUMMYFUNCTION("IF(IFERROR(VLOOKUP(A1164, IMPORTRANGE(""https://docs.google.com/spreadsheets/d/1eazy315Oas8TkAoTsdzUl6gNf3VsnwZeSo-bRfkZzOs"", ""工作表1!A:B""), 2, FALSE), """") &lt;&gt; """", ""有縮圖"", ""無縮圖"")"),"無縮圖")</f>
        <v>無縮圖</v>
      </c>
      <c r="AR1164" s="302"/>
    </row>
    <row r="1165" hidden="1">
      <c r="A1165" s="301" t="s">
        <v>13304</v>
      </c>
      <c r="B1165" s="302"/>
      <c r="C1165" s="304"/>
      <c r="D1165" s="303" t="s">
        <v>13074</v>
      </c>
      <c r="E1165" s="303" t="s">
        <v>13074</v>
      </c>
      <c r="F1165" s="305" t="s">
        <v>389</v>
      </c>
      <c r="G1165" s="304"/>
      <c r="H1165" s="302"/>
      <c r="I1165" s="302"/>
      <c r="J1165" s="302"/>
      <c r="K1165" s="309"/>
      <c r="L1165" s="310" t="b">
        <v>1</v>
      </c>
      <c r="M1165" s="316" t="b">
        <v>1</v>
      </c>
      <c r="N1165" s="316" t="b">
        <v>0</v>
      </c>
      <c r="O1165" s="316" t="b">
        <v>1</v>
      </c>
      <c r="P1165" s="302"/>
      <c r="Q1165" s="309" t="str">
        <f t="array" ref="Q1165">IFERROR(INDEX('印量調查區'!G:G, MATCH(A1165, '印量調查區'!A:A, 0)), "")</f>
        <v/>
      </c>
      <c r="R1165" s="313" t="s">
        <v>13305</v>
      </c>
      <c r="S1165" s="302"/>
      <c r="T1165" s="302"/>
      <c r="U1165" s="302"/>
      <c r="V1165" s="302"/>
      <c r="W1165" s="302"/>
      <c r="X1165" s="302"/>
      <c r="Y1165" s="302"/>
      <c r="Z1165" s="302"/>
      <c r="AA1165" s="302"/>
      <c r="AB1165" s="302"/>
      <c r="AC1165" s="302"/>
      <c r="AD1165" s="302"/>
      <c r="AE1165" s="302"/>
      <c r="AF1165" s="302"/>
      <c r="AG1165" s="302"/>
      <c r="AH1165" s="302"/>
      <c r="AI1165" s="302"/>
      <c r="AJ1165" s="302"/>
      <c r="AK1165" s="302"/>
      <c r="AL1165" s="302"/>
      <c r="AM1165" s="302"/>
      <c r="AN1165" s="302"/>
      <c r="AO1165" s="302"/>
      <c r="AP1165" s="302"/>
      <c r="AQ1165" s="302" t="str">
        <f>IFERROR(__xludf.DUMMYFUNCTION("IF(IFERROR(VLOOKUP(A1165, IMPORTRANGE(""https://docs.google.com/spreadsheets/d/1eazy315Oas8TkAoTsdzUl6gNf3VsnwZeSo-bRfkZzOs"", ""工作表1!A:B""), 2, FALSE), """") &lt;&gt; """", ""有縮圖"", ""無縮圖"")"),"無縮圖")</f>
        <v>無縮圖</v>
      </c>
      <c r="AR1165" s="302"/>
    </row>
    <row r="1166">
      <c r="A1166" s="301" t="s">
        <v>1383</v>
      </c>
      <c r="B1166" s="301" t="s">
        <v>1383</v>
      </c>
      <c r="C1166" s="303" t="s">
        <v>3569</v>
      </c>
      <c r="D1166" s="303" t="s">
        <v>3569</v>
      </c>
      <c r="E1166" s="304"/>
      <c r="F1166" s="305" t="s">
        <v>5992</v>
      </c>
      <c r="G1166" s="304"/>
      <c r="H1166" s="305" t="s">
        <v>35</v>
      </c>
      <c r="I1166" s="305" t="s">
        <v>84</v>
      </c>
      <c r="J1166" s="301" t="s">
        <v>13306</v>
      </c>
      <c r="K1166" s="309"/>
      <c r="L1166" s="310" t="b">
        <v>1</v>
      </c>
      <c r="M1166" s="311" t="b">
        <v>0</v>
      </c>
      <c r="N1166" s="311" t="b">
        <v>0</v>
      </c>
      <c r="O1166" s="311" t="b">
        <v>0</v>
      </c>
      <c r="P1166" s="302"/>
      <c r="Q1166" s="309" t="str">
        <f t="array" ref="Q1166">IFERROR(INDEX('印量調查區'!G:G, MATCH(A1166, '印量調查區'!A:A, 0)), "")</f>
        <v/>
      </c>
      <c r="R1166" s="302"/>
      <c r="S1166" s="302"/>
      <c r="T1166" s="302"/>
      <c r="U1166" s="302"/>
      <c r="V1166" s="313" t="s">
        <v>5998</v>
      </c>
      <c r="W1166" s="302"/>
      <c r="X1166" s="302"/>
      <c r="Y1166" s="313" t="s">
        <v>6001</v>
      </c>
      <c r="Z1166" s="302"/>
      <c r="AA1166" s="302"/>
      <c r="AB1166" s="302"/>
      <c r="AC1166" s="302"/>
      <c r="AD1166" s="313" t="s">
        <v>6005</v>
      </c>
      <c r="AE1166" s="313" t="s">
        <v>6011</v>
      </c>
      <c r="AF1166" s="302"/>
      <c r="AG1166" s="302"/>
      <c r="AH1166" s="313" t="s">
        <v>6012</v>
      </c>
      <c r="AI1166" s="313" t="s">
        <v>6013</v>
      </c>
      <c r="AJ1166" s="302"/>
      <c r="AK1166" s="302"/>
      <c r="AL1166" s="302"/>
      <c r="AM1166" s="314" t="s">
        <v>13307</v>
      </c>
      <c r="AN1166" s="314" t="s">
        <v>13309</v>
      </c>
      <c r="AO1166" s="314" t="s">
        <v>13310</v>
      </c>
      <c r="AP1166" s="302"/>
      <c r="AQ1166" s="302" t="str">
        <f>IFERROR(__xludf.DUMMYFUNCTION("IF(IFERROR(VLOOKUP(A1166, IMPORTRANGE(""https://docs.google.com/spreadsheets/d/1eazy315Oas8TkAoTsdzUl6gNf3VsnwZeSo-bRfkZzOs"", ""工作表1!A:B""), 2, FALSE), """") &lt;&gt; """", ""有縮圖"", ""無縮圖"")"),"有縮圖")</f>
        <v>有縮圖</v>
      </c>
      <c r="AR1166" s="302"/>
    </row>
    <row r="1167" hidden="1">
      <c r="A1167" s="301" t="s">
        <v>1704</v>
      </c>
      <c r="B1167" s="301" t="s">
        <v>1704</v>
      </c>
      <c r="C1167" s="304"/>
      <c r="D1167" s="303" t="s">
        <v>3049</v>
      </c>
      <c r="E1167" s="303" t="s">
        <v>3049</v>
      </c>
      <c r="F1167" s="305" t="s">
        <v>389</v>
      </c>
      <c r="G1167" s="304"/>
      <c r="H1167" s="302"/>
      <c r="I1167" s="302"/>
      <c r="J1167" s="301" t="s">
        <v>13313</v>
      </c>
      <c r="K1167" s="323" t="s">
        <v>4350</v>
      </c>
      <c r="L1167" s="310" t="b">
        <v>1</v>
      </c>
      <c r="M1167" s="311" t="b">
        <v>1</v>
      </c>
      <c r="N1167" s="316" t="b">
        <v>0</v>
      </c>
      <c r="O1167" s="311" t="b">
        <v>0</v>
      </c>
      <c r="P1167" s="302"/>
      <c r="Q1167" s="309" t="str">
        <f t="array" ref="Q1167">IFERROR(INDEX('印量調查區'!G:G, MATCH(A1167, '印量調查區'!A:A, 0)), "")</f>
        <v/>
      </c>
      <c r="R1167" s="313" t="s">
        <v>9280</v>
      </c>
      <c r="S1167" s="302"/>
      <c r="T1167" s="302"/>
      <c r="U1167" s="302"/>
      <c r="V1167" s="302"/>
      <c r="W1167" s="302"/>
      <c r="X1167" s="302"/>
      <c r="Y1167" s="302"/>
      <c r="Z1167" s="302"/>
      <c r="AA1167" s="302"/>
      <c r="AB1167" s="302"/>
      <c r="AC1167" s="302"/>
      <c r="AD1167" s="302"/>
      <c r="AE1167" s="302"/>
      <c r="AF1167" s="302"/>
      <c r="AG1167" s="302"/>
      <c r="AH1167" s="302"/>
      <c r="AI1167" s="302"/>
      <c r="AJ1167" s="302"/>
      <c r="AK1167" s="302"/>
      <c r="AL1167" s="302"/>
      <c r="AM1167" s="302"/>
      <c r="AN1167" s="314" t="s">
        <v>13314</v>
      </c>
      <c r="AO1167" s="302"/>
      <c r="AP1167" s="302"/>
      <c r="AQ1167" s="302" t="str">
        <f>IFERROR(__xludf.DUMMYFUNCTION("IF(IFERROR(VLOOKUP(A1167, IMPORTRANGE(""https://docs.google.com/spreadsheets/d/1eazy315Oas8TkAoTsdzUl6gNf3VsnwZeSo-bRfkZzOs"", ""工作表1!A:B""), 2, FALSE), """") &lt;&gt; """", ""有縮圖"", ""無縮圖"")"),"無縮圖")</f>
        <v>無縮圖</v>
      </c>
      <c r="AR1167" s="302"/>
    </row>
    <row r="1168" hidden="1">
      <c r="A1168" s="301" t="s">
        <v>1737</v>
      </c>
      <c r="B1168" s="302"/>
      <c r="C1168" s="303" t="s">
        <v>12122</v>
      </c>
      <c r="D1168" s="303" t="s">
        <v>13315</v>
      </c>
      <c r="E1168" s="304"/>
      <c r="F1168" s="305" t="s">
        <v>389</v>
      </c>
      <c r="G1168" s="304"/>
      <c r="H1168" s="305" t="s">
        <v>34</v>
      </c>
      <c r="I1168" s="305" t="s">
        <v>84</v>
      </c>
      <c r="J1168" s="301" t="s">
        <v>13316</v>
      </c>
      <c r="K1168" s="309"/>
      <c r="L1168" s="310" t="b">
        <v>1</v>
      </c>
      <c r="M1168" s="311" t="b">
        <v>1</v>
      </c>
      <c r="N1168" s="316" t="b">
        <v>0</v>
      </c>
      <c r="O1168" s="311" t="b">
        <v>1</v>
      </c>
      <c r="P1168" s="302"/>
      <c r="Q1168" s="309" t="str">
        <f t="array" ref="Q1168">IFERROR(INDEX('印量調查區'!G:G, MATCH(A1168, '印量調查區'!A:A, 0)), "")</f>
        <v/>
      </c>
      <c r="R1168" s="313" t="s">
        <v>9565</v>
      </c>
      <c r="S1168" s="314" t="s">
        <v>13317</v>
      </c>
      <c r="T1168" s="302"/>
      <c r="U1168" s="302"/>
      <c r="V1168" s="302"/>
      <c r="W1168" s="302"/>
      <c r="X1168" s="302"/>
      <c r="Y1168" s="302"/>
      <c r="Z1168" s="302"/>
      <c r="AA1168" s="302"/>
      <c r="AB1168" s="302"/>
      <c r="AC1168" s="302"/>
      <c r="AD1168" s="302"/>
      <c r="AE1168" s="302"/>
      <c r="AF1168" s="302"/>
      <c r="AG1168" s="302"/>
      <c r="AH1168" s="302"/>
      <c r="AI1168" s="302"/>
      <c r="AJ1168" s="302"/>
      <c r="AK1168" s="302"/>
      <c r="AL1168" s="302"/>
      <c r="AM1168" s="302"/>
      <c r="AN1168" s="314" t="s">
        <v>13318</v>
      </c>
      <c r="AO1168" s="302"/>
      <c r="AP1168" s="302"/>
      <c r="AQ1168" s="302" t="str">
        <f>IFERROR(__xludf.DUMMYFUNCTION("IF(IFERROR(VLOOKUP(A1168, IMPORTRANGE(""https://docs.google.com/spreadsheets/d/1eazy315Oas8TkAoTsdzUl6gNf3VsnwZeSo-bRfkZzOs"", ""工作表1!A:B""), 2, FALSE), """") &lt;&gt; """", ""有縮圖"", ""無縮圖"")"),"無縮圖")</f>
        <v>無縮圖</v>
      </c>
      <c r="AR1168" s="302"/>
    </row>
    <row r="1169" hidden="1">
      <c r="A1169" s="301" t="s">
        <v>1540</v>
      </c>
      <c r="B1169" s="302"/>
      <c r="C1169" s="304"/>
      <c r="D1169" s="303" t="s">
        <v>2104</v>
      </c>
      <c r="E1169" s="304"/>
      <c r="F1169" s="305" t="s">
        <v>7736</v>
      </c>
      <c r="G1169" s="304"/>
      <c r="H1169" s="302"/>
      <c r="I1169" s="302"/>
      <c r="J1169" s="302"/>
      <c r="K1169" s="309"/>
      <c r="L1169" s="310" t="b">
        <v>1</v>
      </c>
      <c r="M1169" s="316" t="b">
        <v>1</v>
      </c>
      <c r="N1169" s="316" t="b">
        <v>0</v>
      </c>
      <c r="O1169" s="316" t="b">
        <v>1</v>
      </c>
      <c r="P1169" s="302"/>
      <c r="Q1169" s="309" t="str">
        <f t="array" ref="Q1169">IFERROR(INDEX('印量調查區'!G:G, MATCH(A1169, '印量調查區'!A:A, 0)), "")</f>
        <v/>
      </c>
      <c r="R1169" s="313" t="s">
        <v>7744</v>
      </c>
      <c r="S1169" s="302"/>
      <c r="T1169" s="302"/>
      <c r="U1169" s="302"/>
      <c r="V1169" s="313" t="s">
        <v>7749</v>
      </c>
      <c r="W1169" s="302"/>
      <c r="X1169" s="302"/>
      <c r="Y1169" s="302"/>
      <c r="Z1169" s="302"/>
      <c r="AA1169" s="302"/>
      <c r="AB1169" s="302"/>
      <c r="AC1169" s="302"/>
      <c r="AD1169" s="302"/>
      <c r="AE1169" s="313" t="s">
        <v>7750</v>
      </c>
      <c r="AF1169" s="313" t="s">
        <v>7752</v>
      </c>
      <c r="AG1169" s="302"/>
      <c r="AH1169" s="302"/>
      <c r="AI1169" s="302"/>
      <c r="AJ1169" s="302"/>
      <c r="AK1169" s="313" t="s">
        <v>7753</v>
      </c>
      <c r="AL1169" s="302"/>
      <c r="AM1169" s="302"/>
      <c r="AN1169" s="302"/>
      <c r="AO1169" s="302"/>
      <c r="AP1169" s="302"/>
      <c r="AQ1169" s="302" t="str">
        <f>IFERROR(__xludf.DUMMYFUNCTION("IF(IFERROR(VLOOKUP(A1169, IMPORTRANGE(""https://docs.google.com/spreadsheets/d/1eazy315Oas8TkAoTsdzUl6gNf3VsnwZeSo-bRfkZzOs"", ""工作表1!A:B""), 2, FALSE), """") &lt;&gt; """", ""有縮圖"", ""無縮圖"")"),"無縮圖")</f>
        <v>無縮圖</v>
      </c>
      <c r="AR1169" s="302"/>
    </row>
    <row r="1170" hidden="1">
      <c r="A1170" s="301" t="s">
        <v>13319</v>
      </c>
      <c r="B1170" s="301" t="s">
        <v>13320</v>
      </c>
      <c r="C1170" s="304"/>
      <c r="D1170" s="304"/>
      <c r="E1170" s="303" t="s">
        <v>2466</v>
      </c>
      <c r="F1170" s="305" t="s">
        <v>7736</v>
      </c>
      <c r="G1170" s="304"/>
      <c r="H1170" s="305" t="s">
        <v>34</v>
      </c>
      <c r="I1170" s="305" t="s">
        <v>84</v>
      </c>
      <c r="J1170" s="301" t="s">
        <v>13321</v>
      </c>
      <c r="K1170" s="309"/>
      <c r="L1170" s="310" t="b">
        <v>1</v>
      </c>
      <c r="M1170" s="311" t="b">
        <v>1</v>
      </c>
      <c r="N1170" s="316" t="b">
        <v>1</v>
      </c>
      <c r="O1170" s="316" t="b">
        <v>1</v>
      </c>
      <c r="P1170" s="302"/>
      <c r="Q1170" s="309" t="str">
        <f t="array" ref="Q1170">IFERROR(INDEX('印量調查區'!G:G, MATCH(A1170, '印量調查區'!A:A, 0)), "")</f>
        <v/>
      </c>
      <c r="R1170" s="302"/>
      <c r="S1170" s="302"/>
      <c r="T1170" s="302"/>
      <c r="U1170" s="302"/>
      <c r="V1170" s="314" t="s">
        <v>13322</v>
      </c>
      <c r="W1170" s="302"/>
      <c r="X1170" s="302"/>
      <c r="Y1170" s="302"/>
      <c r="Z1170" s="302"/>
      <c r="AA1170" s="302"/>
      <c r="AB1170" s="302"/>
      <c r="AC1170" s="302"/>
      <c r="AD1170" s="302"/>
      <c r="AE1170" s="314" t="s">
        <v>13323</v>
      </c>
      <c r="AF1170" s="314" t="s">
        <v>13324</v>
      </c>
      <c r="AG1170" s="302"/>
      <c r="AH1170" s="302"/>
      <c r="AI1170" s="302"/>
      <c r="AJ1170" s="302"/>
      <c r="AK1170" s="302"/>
      <c r="AL1170" s="302"/>
      <c r="AM1170" s="302"/>
      <c r="AN1170" s="302"/>
      <c r="AO1170" s="302"/>
      <c r="AP1170" s="302"/>
      <c r="AQ1170" s="302" t="str">
        <f>IFERROR(__xludf.DUMMYFUNCTION("IF(IFERROR(VLOOKUP(A1170, IMPORTRANGE(""https://docs.google.com/spreadsheets/d/1eazy315Oas8TkAoTsdzUl6gNf3VsnwZeSo-bRfkZzOs"", ""工作表1!A:B""), 2, FALSE), """") &lt;&gt; """", ""有縮圖"", ""無縮圖"")"),"無縮圖")</f>
        <v>無縮圖</v>
      </c>
      <c r="AR1170" s="302"/>
    </row>
    <row r="1171" hidden="1">
      <c r="A1171" s="301" t="s">
        <v>999</v>
      </c>
      <c r="B1171" s="301" t="s">
        <v>13325</v>
      </c>
      <c r="C1171" s="303" t="s">
        <v>2373</v>
      </c>
      <c r="D1171" s="303" t="s">
        <v>2373</v>
      </c>
      <c r="E1171" s="304"/>
      <c r="F1171" s="305" t="s">
        <v>7736</v>
      </c>
      <c r="G1171" s="304"/>
      <c r="H1171" s="305" t="s">
        <v>47</v>
      </c>
      <c r="I1171" s="305" t="s">
        <v>84</v>
      </c>
      <c r="J1171" s="301" t="s">
        <v>13326</v>
      </c>
      <c r="K1171" s="309"/>
      <c r="L1171" s="310" t="b">
        <v>1</v>
      </c>
      <c r="M1171" s="311" t="b">
        <v>1</v>
      </c>
      <c r="N1171" s="316" t="b">
        <v>0</v>
      </c>
      <c r="O1171" s="311" t="b">
        <v>1</v>
      </c>
      <c r="P1171" s="302"/>
      <c r="Q1171" s="309" t="str">
        <f t="array" ref="Q1171">IFERROR(INDEX('印量調查區'!G:G, MATCH(A1171, '印量調查區'!A:A, 0)), "")</f>
        <v/>
      </c>
      <c r="R1171" s="302"/>
      <c r="S1171" s="302"/>
      <c r="T1171" s="313" t="s">
        <v>13327</v>
      </c>
      <c r="U1171" s="302"/>
      <c r="V1171" s="313" t="s">
        <v>13328</v>
      </c>
      <c r="W1171" s="302"/>
      <c r="X1171" s="302"/>
      <c r="Y1171" s="313" t="s">
        <v>13329</v>
      </c>
      <c r="Z1171" s="302"/>
      <c r="AA1171" s="302"/>
      <c r="AB1171" s="302"/>
      <c r="AC1171" s="302"/>
      <c r="AD1171" s="313" t="s">
        <v>13331</v>
      </c>
      <c r="AE1171" s="313" t="s">
        <v>13332</v>
      </c>
      <c r="AF1171" s="313" t="s">
        <v>13333</v>
      </c>
      <c r="AG1171" s="302"/>
      <c r="AH1171" s="302"/>
      <c r="AI1171" s="302"/>
      <c r="AJ1171" s="313" t="s">
        <v>13334</v>
      </c>
      <c r="AK1171" s="302"/>
      <c r="AL1171" s="302"/>
      <c r="AM1171" s="302"/>
      <c r="AN1171" s="314" t="s">
        <v>13335</v>
      </c>
      <c r="AO1171" s="302"/>
      <c r="AP1171" s="302"/>
      <c r="AQ1171" s="302" t="str">
        <f>IFERROR(__xludf.DUMMYFUNCTION("IF(IFERROR(VLOOKUP(A1171, IMPORTRANGE(""https://docs.google.com/spreadsheets/d/1eazy315Oas8TkAoTsdzUl6gNf3VsnwZeSo-bRfkZzOs"", ""工作表1!A:B""), 2, FALSE), """") &lt;&gt; """", ""有縮圖"", ""無縮圖"")"),"無縮圖")</f>
        <v>無縮圖</v>
      </c>
      <c r="AR1171" s="302"/>
    </row>
    <row r="1172" hidden="1">
      <c r="A1172" s="301" t="s">
        <v>13336</v>
      </c>
      <c r="B1172" s="301" t="s">
        <v>13337</v>
      </c>
      <c r="C1172" s="304"/>
      <c r="D1172" s="304"/>
      <c r="E1172" s="303" t="s">
        <v>2464</v>
      </c>
      <c r="F1172" s="305" t="s">
        <v>13338</v>
      </c>
      <c r="G1172" s="304"/>
      <c r="H1172" s="305" t="s">
        <v>34</v>
      </c>
      <c r="I1172" s="305" t="s">
        <v>84</v>
      </c>
      <c r="J1172" s="301" t="s">
        <v>13340</v>
      </c>
      <c r="K1172" s="309"/>
      <c r="L1172" s="310" t="b">
        <v>1</v>
      </c>
      <c r="M1172" s="311" t="b">
        <v>1</v>
      </c>
      <c r="N1172" s="316" t="b">
        <v>0</v>
      </c>
      <c r="O1172" s="311" t="b">
        <v>1</v>
      </c>
      <c r="P1172" s="313" t="s">
        <v>410</v>
      </c>
      <c r="Q1172" s="309" t="str">
        <f t="array" ref="Q1172">IFERROR(INDEX('印量調查區'!G:G, MATCH(A1172, '印量調查區'!A:A, 0)), "")</f>
        <v/>
      </c>
      <c r="R1172" s="302"/>
      <c r="S1172" s="302"/>
      <c r="T1172" s="302"/>
      <c r="U1172" s="302"/>
      <c r="V1172" s="314" t="s">
        <v>13342</v>
      </c>
      <c r="W1172" s="302"/>
      <c r="X1172" s="302"/>
      <c r="Y1172" s="302"/>
      <c r="Z1172" s="302"/>
      <c r="AA1172" s="302"/>
      <c r="AB1172" s="302"/>
      <c r="AC1172" s="302"/>
      <c r="AD1172" s="314" t="s">
        <v>13344</v>
      </c>
      <c r="AE1172" s="302"/>
      <c r="AF1172" s="314" t="s">
        <v>13345</v>
      </c>
      <c r="AG1172" s="302"/>
      <c r="AH1172" s="302"/>
      <c r="AI1172" s="302"/>
      <c r="AJ1172" s="302"/>
      <c r="AK1172" s="302"/>
      <c r="AL1172" s="302"/>
      <c r="AM1172" s="302"/>
      <c r="AN1172" s="314" t="s">
        <v>13347</v>
      </c>
      <c r="AO1172" s="302"/>
      <c r="AP1172" s="302"/>
      <c r="AQ1172" s="302" t="str">
        <f>IFERROR(__xludf.DUMMYFUNCTION("IF(IFERROR(VLOOKUP(A1172, IMPORTRANGE(""https://docs.google.com/spreadsheets/d/1eazy315Oas8TkAoTsdzUl6gNf3VsnwZeSo-bRfkZzOs"", ""工作表1!A:B""), 2, FALSE), """") &lt;&gt; """", ""有縮圖"", ""無縮圖"")"),"無縮圖")</f>
        <v>無縮圖</v>
      </c>
      <c r="AR1172" s="302"/>
    </row>
    <row r="1173">
      <c r="A1173" s="301" t="s">
        <v>942</v>
      </c>
      <c r="B1173" s="302"/>
      <c r="C1173" s="303" t="s">
        <v>2325</v>
      </c>
      <c r="D1173" s="303" t="s">
        <v>2325</v>
      </c>
      <c r="E1173" s="304"/>
      <c r="F1173" s="305" t="s">
        <v>13348</v>
      </c>
      <c r="G1173" s="304"/>
      <c r="H1173" s="305" t="s">
        <v>35</v>
      </c>
      <c r="I1173" s="305" t="s">
        <v>84</v>
      </c>
      <c r="J1173" s="301" t="s">
        <v>13349</v>
      </c>
      <c r="K1173" s="309"/>
      <c r="L1173" s="310" t="b">
        <v>1</v>
      </c>
      <c r="M1173" s="311" t="b">
        <v>1</v>
      </c>
      <c r="N1173" s="311" t="b">
        <v>1</v>
      </c>
      <c r="O1173" s="311" t="b">
        <v>0</v>
      </c>
      <c r="P1173" s="302"/>
      <c r="Q1173" s="309" t="str">
        <f t="array" ref="Q1173">IFERROR(INDEX('印量調查區'!G:G, MATCH(A1173, '印量調查區'!A:A, 0)), "")</f>
        <v/>
      </c>
      <c r="R1173" s="302"/>
      <c r="S1173" s="302"/>
      <c r="T1173" s="302"/>
      <c r="U1173" s="302"/>
      <c r="V1173" s="313" t="s">
        <v>13351</v>
      </c>
      <c r="W1173" s="302"/>
      <c r="X1173" s="302"/>
      <c r="Y1173" s="313" t="s">
        <v>13352</v>
      </c>
      <c r="Z1173" s="302"/>
      <c r="AA1173" s="302"/>
      <c r="AB1173" s="302"/>
      <c r="AC1173" s="302"/>
      <c r="AD1173" s="302"/>
      <c r="AE1173" s="302"/>
      <c r="AF1173" s="302"/>
      <c r="AG1173" s="302"/>
      <c r="AH1173" s="302"/>
      <c r="AI1173" s="302"/>
      <c r="AJ1173" s="302"/>
      <c r="AK1173" s="302"/>
      <c r="AL1173" s="302"/>
      <c r="AM1173" s="314" t="s">
        <v>13353</v>
      </c>
      <c r="AN1173" s="314" t="s">
        <v>13355</v>
      </c>
      <c r="AO1173" s="302"/>
      <c r="AP1173" s="302"/>
      <c r="AQ1173" s="302" t="str">
        <f>IFERROR(__xludf.DUMMYFUNCTION("IF(IFERROR(VLOOKUP(A1173, IMPORTRANGE(""https://docs.google.com/spreadsheets/d/1eazy315Oas8TkAoTsdzUl6gNf3VsnwZeSo-bRfkZzOs"", ""工作表1!A:B""), 2, FALSE), """") &lt;&gt; """", ""有縮圖"", ""無縮圖"")"),"無縮圖")</f>
        <v>無縮圖</v>
      </c>
      <c r="AR1173" s="302"/>
    </row>
    <row r="1174" hidden="1">
      <c r="A1174" s="301" t="s">
        <v>13356</v>
      </c>
      <c r="B1174" s="304" t="s">
        <v>13357</v>
      </c>
      <c r="C1174" s="304"/>
      <c r="D1174" s="303" t="s">
        <v>2117</v>
      </c>
      <c r="E1174" s="304"/>
      <c r="F1174" s="305" t="s">
        <v>13348</v>
      </c>
      <c r="G1174" s="304"/>
      <c r="H1174" s="305" t="s">
        <v>34</v>
      </c>
      <c r="I1174" s="305" t="s">
        <v>84</v>
      </c>
      <c r="J1174" s="301" t="s">
        <v>13358</v>
      </c>
      <c r="K1174" s="309"/>
      <c r="L1174" s="310" t="b">
        <v>0</v>
      </c>
      <c r="M1174" s="311" t="b">
        <v>0</v>
      </c>
      <c r="N1174" s="316" t="b">
        <v>0</v>
      </c>
      <c r="O1174" s="311" t="b">
        <v>0</v>
      </c>
      <c r="P1174" s="313" t="s">
        <v>410</v>
      </c>
      <c r="Q1174" s="309" t="str">
        <f t="array" ref="Q1174">IFERROR(INDEX('印量調查區'!G:G, MATCH(A1174, '印量調查區'!A:A, 0)), "")</f>
        <v/>
      </c>
      <c r="R1174" s="302"/>
      <c r="S1174" s="302"/>
      <c r="T1174" s="302"/>
      <c r="U1174" s="302"/>
      <c r="V1174" s="314" t="s">
        <v>13359</v>
      </c>
      <c r="W1174" s="314" t="s">
        <v>13360</v>
      </c>
      <c r="X1174" s="302"/>
      <c r="Y1174" s="314" t="s">
        <v>13361</v>
      </c>
      <c r="Z1174" s="314" t="s">
        <v>13362</v>
      </c>
      <c r="AA1174" s="302"/>
      <c r="AB1174" s="302"/>
      <c r="AC1174" s="302"/>
      <c r="AD1174" s="302"/>
      <c r="AE1174" s="314" t="s">
        <v>13363</v>
      </c>
      <c r="AF1174" s="314" t="s">
        <v>13364</v>
      </c>
      <c r="AG1174" s="302"/>
      <c r="AH1174" s="302"/>
      <c r="AI1174" s="302"/>
      <c r="AJ1174" s="314" t="s">
        <v>13365</v>
      </c>
      <c r="AK1174" s="302"/>
      <c r="AL1174" s="302"/>
      <c r="AM1174" s="302"/>
      <c r="AN1174" s="314" t="s">
        <v>13366</v>
      </c>
      <c r="AO1174" s="302"/>
      <c r="AP1174" s="302"/>
      <c r="AQ1174" s="302" t="str">
        <f>IFERROR(__xludf.DUMMYFUNCTION("IF(IFERROR(VLOOKUP(A1174, IMPORTRANGE(""https://docs.google.com/spreadsheets/d/1eazy315Oas8TkAoTsdzUl6gNf3VsnwZeSo-bRfkZzOs"", ""工作表1!A:B""), 2, FALSE), """") &lt;&gt; """", ""有縮圖"", ""無縮圖"")"),"無縮圖")</f>
        <v>無縮圖</v>
      </c>
      <c r="AR1174" s="302"/>
    </row>
    <row r="1175" hidden="1">
      <c r="A1175" s="301" t="s">
        <v>13367</v>
      </c>
      <c r="B1175" s="301" t="s">
        <v>13368</v>
      </c>
      <c r="C1175" s="304"/>
      <c r="D1175" s="304" t="s">
        <v>13369</v>
      </c>
      <c r="E1175" s="304" t="s">
        <v>13369</v>
      </c>
      <c r="F1175" s="305" t="s">
        <v>13370</v>
      </c>
      <c r="G1175" s="304"/>
      <c r="H1175" s="305" t="s">
        <v>34</v>
      </c>
      <c r="I1175" s="305" t="s">
        <v>84</v>
      </c>
      <c r="J1175" s="301" t="s">
        <v>13371</v>
      </c>
      <c r="K1175" s="309"/>
      <c r="L1175" s="310" t="b">
        <v>1</v>
      </c>
      <c r="M1175" s="311" t="b">
        <v>1</v>
      </c>
      <c r="N1175" s="316" t="b">
        <v>0</v>
      </c>
      <c r="O1175" s="311" t="b">
        <v>1</v>
      </c>
      <c r="P1175" s="302"/>
      <c r="Q1175" s="309" t="str">
        <f t="array" ref="Q1175">IFERROR(INDEX('印量調查區'!G:G, MATCH(A1175, '印量調查區'!A:A, 0)), "")</f>
        <v/>
      </c>
      <c r="R1175" s="319" t="s">
        <v>13373</v>
      </c>
      <c r="S1175" s="304"/>
      <c r="T1175" s="304"/>
      <c r="U1175" s="304"/>
      <c r="V1175" s="319" t="s">
        <v>4207</v>
      </c>
      <c r="W1175" s="304"/>
      <c r="X1175" s="304"/>
      <c r="Y1175" s="304"/>
      <c r="Z1175" s="304"/>
      <c r="AA1175" s="304"/>
      <c r="AB1175" s="304"/>
      <c r="AC1175" s="304"/>
      <c r="AD1175" s="319" t="s">
        <v>4212</v>
      </c>
      <c r="AE1175" s="319" t="s">
        <v>13374</v>
      </c>
      <c r="AF1175" s="319" t="s">
        <v>4216</v>
      </c>
      <c r="AG1175" s="304"/>
      <c r="AH1175" s="319" t="s">
        <v>13375</v>
      </c>
      <c r="AI1175" s="304"/>
      <c r="AJ1175" s="304"/>
      <c r="AK1175" s="319" t="s">
        <v>13377</v>
      </c>
      <c r="AL1175" s="304"/>
      <c r="AM1175" s="302"/>
      <c r="AN1175" s="314" t="s">
        <v>13378</v>
      </c>
      <c r="AO1175" s="302"/>
      <c r="AP1175" s="302"/>
      <c r="AQ1175" s="302" t="str">
        <f>IFERROR(__xludf.DUMMYFUNCTION("IF(IFERROR(VLOOKUP(A1175, IMPORTRANGE(""https://docs.google.com/spreadsheets/d/1eazy315Oas8TkAoTsdzUl6gNf3VsnwZeSo-bRfkZzOs"", ""工作表1!A:B""), 2, FALSE), """") &lt;&gt; """", ""有縮圖"", ""無縮圖"")"),"無縮圖")</f>
        <v>無縮圖</v>
      </c>
      <c r="AR1175" s="302"/>
    </row>
    <row r="1176" hidden="1">
      <c r="A1176" s="301" t="s">
        <v>13379</v>
      </c>
      <c r="B1176" s="302"/>
      <c r="C1176" s="303" t="s">
        <v>2320</v>
      </c>
      <c r="D1176" s="303" t="s">
        <v>2320</v>
      </c>
      <c r="E1176" s="304"/>
      <c r="F1176" s="305" t="s">
        <v>13380</v>
      </c>
      <c r="G1176" s="304"/>
      <c r="H1176" s="302"/>
      <c r="I1176" s="302"/>
      <c r="J1176" s="301" t="s">
        <v>13381</v>
      </c>
      <c r="K1176" s="309"/>
      <c r="L1176" s="310" t="b">
        <v>1</v>
      </c>
      <c r="M1176" s="311" t="b">
        <v>1</v>
      </c>
      <c r="N1176" s="311" t="b">
        <v>1</v>
      </c>
      <c r="O1176" s="316" t="b">
        <v>1</v>
      </c>
      <c r="P1176" s="302"/>
      <c r="Q1176" s="309" t="str">
        <f t="array" ref="Q1176">IFERROR(INDEX('印量調查區'!G:G, MATCH(A1176, '印量調查區'!A:A, 0)), "")</f>
        <v/>
      </c>
      <c r="R1176" s="313" t="s">
        <v>13382</v>
      </c>
      <c r="S1176" s="302"/>
      <c r="T1176" s="302"/>
      <c r="U1176" s="302"/>
      <c r="V1176" s="302"/>
      <c r="W1176" s="302"/>
      <c r="X1176" s="302"/>
      <c r="Y1176" s="313" t="s">
        <v>13383</v>
      </c>
      <c r="Z1176" s="302"/>
      <c r="AA1176" s="302"/>
      <c r="AB1176" s="302"/>
      <c r="AC1176" s="302"/>
      <c r="AD1176" s="302"/>
      <c r="AE1176" s="302"/>
      <c r="AF1176" s="302"/>
      <c r="AG1176" s="302"/>
      <c r="AH1176" s="313" t="s">
        <v>13384</v>
      </c>
      <c r="AI1176" s="302"/>
      <c r="AJ1176" s="313" t="s">
        <v>13385</v>
      </c>
      <c r="AK1176" s="302"/>
      <c r="AL1176" s="302"/>
      <c r="AM1176" s="314" t="s">
        <v>13386</v>
      </c>
      <c r="AN1176" s="302"/>
      <c r="AO1176" s="302"/>
      <c r="AP1176" s="302"/>
      <c r="AQ1176" s="302" t="str">
        <f>IFERROR(__xludf.DUMMYFUNCTION("IF(IFERROR(VLOOKUP(A1176, IMPORTRANGE(""https://docs.google.com/spreadsheets/d/1eazy315Oas8TkAoTsdzUl6gNf3VsnwZeSo-bRfkZzOs"", ""工作表1!A:B""), 2, FALSE), """") &lt;&gt; """", ""有縮圖"", ""無縮圖"")"),"無縮圖")</f>
        <v>無縮圖</v>
      </c>
      <c r="AR1176" s="302"/>
    </row>
    <row r="1177" hidden="1">
      <c r="A1177" s="304" t="s">
        <v>13387</v>
      </c>
      <c r="B1177" s="302"/>
      <c r="C1177" s="303" t="s">
        <v>3180</v>
      </c>
      <c r="D1177" s="303" t="s">
        <v>3180</v>
      </c>
      <c r="E1177" s="303" t="s">
        <v>3180</v>
      </c>
      <c r="F1177" s="305" t="s">
        <v>13388</v>
      </c>
      <c r="G1177" s="304"/>
      <c r="H1177" s="302"/>
      <c r="I1177" s="302"/>
      <c r="J1177" s="302"/>
      <c r="K1177" s="309"/>
      <c r="L1177" s="322" t="b">
        <v>1</v>
      </c>
      <c r="M1177" s="316" t="b">
        <v>0</v>
      </c>
      <c r="N1177" s="316" t="b">
        <v>0</v>
      </c>
      <c r="O1177" s="316" t="b">
        <v>0</v>
      </c>
      <c r="P1177" s="302"/>
      <c r="Q1177" s="309"/>
      <c r="R1177" s="302"/>
      <c r="S1177" s="302"/>
      <c r="T1177" s="302"/>
      <c r="U1177" s="302"/>
      <c r="V1177" s="302"/>
      <c r="W1177" s="302"/>
      <c r="X1177" s="302"/>
      <c r="Y1177" s="302"/>
      <c r="Z1177" s="302"/>
      <c r="AA1177" s="302"/>
      <c r="AB1177" s="302"/>
      <c r="AC1177" s="302"/>
      <c r="AD1177" s="302"/>
      <c r="AE1177" s="302"/>
      <c r="AF1177" s="302"/>
      <c r="AG1177" s="302"/>
      <c r="AH1177" s="302"/>
      <c r="AI1177" s="302"/>
      <c r="AJ1177" s="302"/>
      <c r="AK1177" s="302"/>
      <c r="AL1177" s="302"/>
      <c r="AM1177" s="302"/>
      <c r="AN1177" s="302"/>
      <c r="AO1177" s="302"/>
      <c r="AP1177" s="302"/>
      <c r="AQ1177" s="302" t="str">
        <f>IFERROR(__xludf.DUMMYFUNCTION("IF(IFERROR(VLOOKUP(A1177, IMPORTRANGE(""https://docs.google.com/spreadsheets/d/1eazy315Oas8TkAoTsdzUl6gNf3VsnwZeSo-bRfkZzOs"", ""工作表1!A:B""), 2, FALSE), """") &lt;&gt; """", ""有縮圖"", ""無縮圖"")"),"無縮圖")</f>
        <v>無縮圖</v>
      </c>
      <c r="AR1177" s="302"/>
    </row>
    <row r="1178" hidden="1">
      <c r="A1178" s="301" t="s">
        <v>13390</v>
      </c>
      <c r="B1178" s="302"/>
      <c r="C1178" s="304"/>
      <c r="D1178" s="303" t="s">
        <v>13391</v>
      </c>
      <c r="E1178" s="303" t="s">
        <v>13391</v>
      </c>
      <c r="F1178" s="305" t="s">
        <v>13392</v>
      </c>
      <c r="G1178" s="304"/>
      <c r="H1178" s="305" t="s">
        <v>34</v>
      </c>
      <c r="I1178" s="305" t="s">
        <v>84</v>
      </c>
      <c r="J1178" s="301" t="s">
        <v>13393</v>
      </c>
      <c r="K1178" s="323" t="s">
        <v>13394</v>
      </c>
      <c r="L1178" s="310" t="b">
        <v>0</v>
      </c>
      <c r="M1178" s="311" t="b">
        <v>0</v>
      </c>
      <c r="N1178" s="316" t="b">
        <v>0</v>
      </c>
      <c r="O1178" s="311" t="b">
        <v>0</v>
      </c>
      <c r="P1178" s="302"/>
      <c r="Q1178" s="309" t="str">
        <f t="array" ref="Q1178">IFERROR(INDEX('印量調查區'!G:G, MATCH(A1178, '印量調查區'!A:A, 0)), "")</f>
        <v/>
      </c>
      <c r="R1178" s="302"/>
      <c r="S1178" s="302"/>
      <c r="T1178" s="302"/>
      <c r="U1178" s="302"/>
      <c r="V1178" s="313" t="s">
        <v>13397</v>
      </c>
      <c r="W1178" s="302"/>
      <c r="X1178" s="302"/>
      <c r="Y1178" s="302"/>
      <c r="Z1178" s="302"/>
      <c r="AA1178" s="302"/>
      <c r="AB1178" s="302"/>
      <c r="AC1178" s="302"/>
      <c r="AD1178" s="313" t="s">
        <v>13398</v>
      </c>
      <c r="AE1178" s="302"/>
      <c r="AF1178" s="302"/>
      <c r="AG1178" s="302"/>
      <c r="AH1178" s="302"/>
      <c r="AI1178" s="302"/>
      <c r="AJ1178" s="313" t="s">
        <v>13400</v>
      </c>
      <c r="AK1178" s="302"/>
      <c r="AL1178" s="302"/>
      <c r="AM1178" s="302"/>
      <c r="AN1178" s="314" t="s">
        <v>13401</v>
      </c>
      <c r="AO1178" s="302"/>
      <c r="AP1178" s="302"/>
      <c r="AQ1178" s="302" t="str">
        <f>IFERROR(__xludf.DUMMYFUNCTION("IF(IFERROR(VLOOKUP(A1178, IMPORTRANGE(""https://docs.google.com/spreadsheets/d/1eazy315Oas8TkAoTsdzUl6gNf3VsnwZeSo-bRfkZzOs"", ""工作表1!A:B""), 2, FALSE), """") &lt;&gt; """", ""有縮圖"", ""無縮圖"")"),"無縮圖")</f>
        <v>無縮圖</v>
      </c>
      <c r="AR1178" s="302"/>
    </row>
    <row r="1179" hidden="1">
      <c r="A1179" s="301" t="s">
        <v>13403</v>
      </c>
      <c r="B1179" s="302"/>
      <c r="C1179" s="304"/>
      <c r="D1179" s="303" t="s">
        <v>2192</v>
      </c>
      <c r="E1179" s="303" t="s">
        <v>2192</v>
      </c>
      <c r="F1179" s="305" t="s">
        <v>9359</v>
      </c>
      <c r="G1179" s="304"/>
      <c r="H1179" s="305" t="s">
        <v>34</v>
      </c>
      <c r="I1179" s="305" t="s">
        <v>84</v>
      </c>
      <c r="J1179" s="301" t="s">
        <v>13404</v>
      </c>
      <c r="K1179" s="323" t="s">
        <v>9359</v>
      </c>
      <c r="L1179" s="310" t="b">
        <v>1</v>
      </c>
      <c r="M1179" s="311" t="b">
        <v>1</v>
      </c>
      <c r="N1179" s="311" t="b">
        <v>1</v>
      </c>
      <c r="O1179" s="311" t="b">
        <v>0</v>
      </c>
      <c r="P1179" s="313" t="s">
        <v>410</v>
      </c>
      <c r="Q1179" s="309" t="str">
        <f t="array" ref="Q1179">IFERROR(INDEX('印量調查區'!G:G, MATCH(A1179, '印量調查區'!A:A, 0)), "")</f>
        <v/>
      </c>
      <c r="R1179" s="314" t="s">
        <v>13405</v>
      </c>
      <c r="S1179" s="302"/>
      <c r="T1179" s="302"/>
      <c r="U1179" s="302"/>
      <c r="V1179" s="302"/>
      <c r="W1179" s="302"/>
      <c r="X1179" s="302"/>
      <c r="Y1179" s="302"/>
      <c r="Z1179" s="302"/>
      <c r="AA1179" s="302"/>
      <c r="AB1179" s="302"/>
      <c r="AC1179" s="302"/>
      <c r="AD1179" s="302"/>
      <c r="AE1179" s="302"/>
      <c r="AF1179" s="302"/>
      <c r="AG1179" s="302"/>
      <c r="AH1179" s="302"/>
      <c r="AI1179" s="302"/>
      <c r="AJ1179" s="302"/>
      <c r="AK1179" s="302"/>
      <c r="AL1179" s="302"/>
      <c r="AM1179" s="314" t="s">
        <v>13406</v>
      </c>
      <c r="AN1179" s="314" t="s">
        <v>13408</v>
      </c>
      <c r="AO1179" s="302"/>
      <c r="AP1179" s="302"/>
      <c r="AQ1179" s="302" t="str">
        <f>IFERROR(__xludf.DUMMYFUNCTION("IF(IFERROR(VLOOKUP(A1179, IMPORTRANGE(""https://docs.google.com/spreadsheets/d/1eazy315Oas8TkAoTsdzUl6gNf3VsnwZeSo-bRfkZzOs"", ""工作表1!A:B""), 2, FALSE), """") &lt;&gt; """", ""有縮圖"", ""無縮圖"")"),"無縮圖")</f>
        <v>無縮圖</v>
      </c>
      <c r="AR1179" s="302"/>
    </row>
    <row r="1180" hidden="1">
      <c r="A1180" s="301" t="s">
        <v>2082</v>
      </c>
      <c r="B1180" s="302"/>
      <c r="C1180" s="304"/>
      <c r="D1180" s="303" t="s">
        <v>2282</v>
      </c>
      <c r="E1180" s="303" t="s">
        <v>2282</v>
      </c>
      <c r="F1180" s="305" t="s">
        <v>9359</v>
      </c>
      <c r="G1180" s="304"/>
      <c r="H1180" s="302"/>
      <c r="I1180" s="302"/>
      <c r="J1180" s="302"/>
      <c r="K1180" s="309"/>
      <c r="L1180" s="310" t="b">
        <v>1</v>
      </c>
      <c r="M1180" s="316" t="b">
        <v>0</v>
      </c>
      <c r="N1180" s="316" t="b">
        <v>0</v>
      </c>
      <c r="O1180" s="316" t="b">
        <v>0</v>
      </c>
      <c r="P1180" s="302"/>
      <c r="Q1180" s="309" t="str">
        <f t="array" ref="Q1180">IFERROR(INDEX('印量調查區'!G:G, MATCH(A1180, '印量調查區'!A:A, 0)), "")</f>
        <v/>
      </c>
      <c r="R1180" s="313" t="s">
        <v>11403</v>
      </c>
      <c r="S1180" s="302"/>
      <c r="T1180" s="302"/>
      <c r="U1180" s="302"/>
      <c r="V1180" s="302"/>
      <c r="W1180" s="302"/>
      <c r="X1180" s="302"/>
      <c r="Y1180" s="302"/>
      <c r="Z1180" s="302"/>
      <c r="AA1180" s="302"/>
      <c r="AB1180" s="302"/>
      <c r="AC1180" s="302"/>
      <c r="AD1180" s="302"/>
      <c r="AE1180" s="302"/>
      <c r="AF1180" s="302"/>
      <c r="AG1180" s="302"/>
      <c r="AH1180" s="302"/>
      <c r="AI1180" s="302"/>
      <c r="AJ1180" s="302"/>
      <c r="AK1180" s="302"/>
      <c r="AL1180" s="302"/>
      <c r="AM1180" s="302"/>
      <c r="AN1180" s="302"/>
      <c r="AO1180" s="302"/>
      <c r="AP1180" s="302"/>
      <c r="AQ1180" s="302" t="str">
        <f>IFERROR(__xludf.DUMMYFUNCTION("IF(IFERROR(VLOOKUP(A1180, IMPORTRANGE(""https://docs.google.com/spreadsheets/d/1eazy315Oas8TkAoTsdzUl6gNf3VsnwZeSo-bRfkZzOs"", ""工作表1!A:B""), 2, FALSE), """") &lt;&gt; """", ""有縮圖"", ""無縮圖"")"),"無縮圖")</f>
        <v>無縮圖</v>
      </c>
      <c r="AR1180" s="302"/>
    </row>
    <row r="1181" hidden="1">
      <c r="A1181" s="304" t="s">
        <v>13411</v>
      </c>
      <c r="B1181" s="302"/>
      <c r="C1181" s="303" t="s">
        <v>3180</v>
      </c>
      <c r="D1181" s="303" t="s">
        <v>3180</v>
      </c>
      <c r="E1181" s="303" t="s">
        <v>3180</v>
      </c>
      <c r="F1181" s="305" t="s">
        <v>13412</v>
      </c>
      <c r="G1181" s="304"/>
      <c r="H1181" s="302"/>
      <c r="I1181" s="302"/>
      <c r="J1181" s="302"/>
      <c r="K1181" s="309"/>
      <c r="L1181" s="322" t="b">
        <v>0</v>
      </c>
      <c r="M1181" s="316" t="b">
        <v>0</v>
      </c>
      <c r="N1181" s="316" t="b">
        <v>0</v>
      </c>
      <c r="O1181" s="316" t="b">
        <v>0</v>
      </c>
      <c r="P1181" s="302"/>
      <c r="Q1181" s="309"/>
      <c r="R1181" s="302"/>
      <c r="S1181" s="302"/>
      <c r="T1181" s="302"/>
      <c r="U1181" s="302"/>
      <c r="V1181" s="302"/>
      <c r="W1181" s="302"/>
      <c r="X1181" s="302"/>
      <c r="Y1181" s="302"/>
      <c r="Z1181" s="302"/>
      <c r="AA1181" s="302"/>
      <c r="AB1181" s="302"/>
      <c r="AC1181" s="302"/>
      <c r="AD1181" s="302"/>
      <c r="AE1181" s="302"/>
      <c r="AF1181" s="302"/>
      <c r="AG1181" s="302"/>
      <c r="AH1181" s="302"/>
      <c r="AI1181" s="302"/>
      <c r="AJ1181" s="302"/>
      <c r="AK1181" s="302"/>
      <c r="AL1181" s="302"/>
      <c r="AM1181" s="302"/>
      <c r="AN1181" s="302"/>
      <c r="AO1181" s="302"/>
      <c r="AP1181" s="302"/>
      <c r="AQ1181" s="302" t="str">
        <f>IFERROR(__xludf.DUMMYFUNCTION("IF(IFERROR(VLOOKUP(A1181, IMPORTRANGE(""https://docs.google.com/spreadsheets/d/1eazy315Oas8TkAoTsdzUl6gNf3VsnwZeSo-bRfkZzOs"", ""工作表1!A:B""), 2, FALSE), """") &lt;&gt; """", ""有縮圖"", ""無縮圖"")"),"無縮圖")</f>
        <v>無縮圖</v>
      </c>
      <c r="AR1181" s="302"/>
    </row>
    <row r="1182" hidden="1">
      <c r="A1182" s="301" t="s">
        <v>13414</v>
      </c>
      <c r="B1182" s="302"/>
      <c r="C1182" s="303" t="s">
        <v>3099</v>
      </c>
      <c r="D1182" s="304"/>
      <c r="E1182" s="303" t="s">
        <v>3098</v>
      </c>
      <c r="F1182" s="305" t="s">
        <v>13415</v>
      </c>
      <c r="G1182" s="304"/>
      <c r="H1182" s="302"/>
      <c r="I1182" s="302"/>
      <c r="J1182" s="301" t="s">
        <v>13416</v>
      </c>
      <c r="K1182" s="309"/>
      <c r="L1182" s="310" t="b">
        <v>1</v>
      </c>
      <c r="M1182" s="311" t="b">
        <v>0</v>
      </c>
      <c r="N1182" s="311" t="b">
        <v>0</v>
      </c>
      <c r="O1182" s="316" t="b">
        <v>0</v>
      </c>
      <c r="P1182" s="302"/>
      <c r="Q1182" s="309" t="str">
        <f t="array" ref="Q1182">IFERROR(INDEX('印量調查區'!G:G, MATCH(A1182, '印量調查區'!A:A, 0)), "")</f>
        <v/>
      </c>
      <c r="R1182" s="313" t="s">
        <v>13418</v>
      </c>
      <c r="S1182" s="302"/>
      <c r="T1182" s="302"/>
      <c r="U1182" s="302"/>
      <c r="V1182" s="313" t="s">
        <v>13420</v>
      </c>
      <c r="W1182" s="302"/>
      <c r="X1182" s="313" t="s">
        <v>13421</v>
      </c>
      <c r="Y1182" s="302"/>
      <c r="Z1182" s="302"/>
      <c r="AA1182" s="302"/>
      <c r="AB1182" s="302"/>
      <c r="AC1182" s="302"/>
      <c r="AD1182" s="302"/>
      <c r="AE1182" s="313" t="s">
        <v>13422</v>
      </c>
      <c r="AF1182" s="302"/>
      <c r="AG1182" s="302"/>
      <c r="AH1182" s="302"/>
      <c r="AI1182" s="302"/>
      <c r="AJ1182" s="302"/>
      <c r="AK1182" s="302"/>
      <c r="AL1182" s="302"/>
      <c r="AM1182" s="314" t="s">
        <v>13423</v>
      </c>
      <c r="AN1182" s="304"/>
      <c r="AO1182" s="302"/>
      <c r="AP1182" s="302"/>
      <c r="AQ1182" s="302" t="str">
        <f>IFERROR(__xludf.DUMMYFUNCTION("IF(IFERROR(VLOOKUP(A1182, IMPORTRANGE(""https://docs.google.com/spreadsheets/d/1eazy315Oas8TkAoTsdzUl6gNf3VsnwZeSo-bRfkZzOs"", ""工作表1!A:B""), 2, FALSE), """") &lt;&gt; """", ""有縮圖"", ""無縮圖"")"),"無縮圖")</f>
        <v>無縮圖</v>
      </c>
      <c r="AR1182" s="302"/>
    </row>
    <row r="1183" hidden="1">
      <c r="A1183" s="301" t="s">
        <v>13425</v>
      </c>
      <c r="B1183" s="302"/>
      <c r="C1183" s="304"/>
      <c r="D1183" s="303" t="s">
        <v>13427</v>
      </c>
      <c r="E1183" s="303" t="s">
        <v>13427</v>
      </c>
      <c r="F1183" s="305" t="s">
        <v>13428</v>
      </c>
      <c r="G1183" s="304"/>
      <c r="H1183" s="302"/>
      <c r="I1183" s="302"/>
      <c r="J1183" s="302"/>
      <c r="K1183" s="309"/>
      <c r="L1183" s="310" t="b">
        <v>1</v>
      </c>
      <c r="M1183" s="316" t="b">
        <v>1</v>
      </c>
      <c r="N1183" s="316" t="b">
        <v>0</v>
      </c>
      <c r="O1183" s="316" t="b">
        <v>1</v>
      </c>
      <c r="P1183" s="302"/>
      <c r="Q1183" s="309" t="str">
        <f t="array" ref="Q1183">IFERROR(INDEX('印量調查區'!G:G, MATCH(A1183, '印量調查區'!A:A, 0)), "")</f>
        <v/>
      </c>
      <c r="R1183" s="314" t="s">
        <v>13430</v>
      </c>
      <c r="S1183" s="302"/>
      <c r="T1183" s="302"/>
      <c r="U1183" s="302"/>
      <c r="V1183" s="302"/>
      <c r="W1183" s="302"/>
      <c r="X1183" s="302"/>
      <c r="Y1183" s="302"/>
      <c r="Z1183" s="302"/>
      <c r="AA1183" s="302"/>
      <c r="AB1183" s="302"/>
      <c r="AC1183" s="302"/>
      <c r="AD1183" s="302"/>
      <c r="AE1183" s="302"/>
      <c r="AF1183" s="302"/>
      <c r="AG1183" s="302"/>
      <c r="AH1183" s="302"/>
      <c r="AI1183" s="302"/>
      <c r="AJ1183" s="302"/>
      <c r="AK1183" s="302"/>
      <c r="AL1183" s="302"/>
      <c r="AM1183" s="302"/>
      <c r="AN1183" s="302"/>
      <c r="AO1183" s="302"/>
      <c r="AP1183" s="302"/>
      <c r="AQ1183" s="302" t="str">
        <f>IFERROR(__xludf.DUMMYFUNCTION("IF(IFERROR(VLOOKUP(A1183, IMPORTRANGE(""https://docs.google.com/spreadsheets/d/1eazy315Oas8TkAoTsdzUl6gNf3VsnwZeSo-bRfkZzOs"", ""工作表1!A:B""), 2, FALSE), """") &lt;&gt; """", ""有縮圖"", ""無縮圖"")"),"無縮圖")</f>
        <v>無縮圖</v>
      </c>
      <c r="AR1183" s="302"/>
    </row>
    <row r="1184" hidden="1">
      <c r="A1184" s="301" t="s">
        <v>13433</v>
      </c>
      <c r="B1184" s="302"/>
      <c r="C1184" s="304"/>
      <c r="D1184" s="303" t="s">
        <v>2085</v>
      </c>
      <c r="E1184" s="304"/>
      <c r="F1184" s="305" t="s">
        <v>140</v>
      </c>
      <c r="G1184" s="304"/>
      <c r="H1184" s="302"/>
      <c r="I1184" s="302"/>
      <c r="J1184" s="302"/>
      <c r="K1184" s="309"/>
      <c r="L1184" s="322" t="b">
        <v>1</v>
      </c>
      <c r="M1184" s="316" t="b">
        <v>0</v>
      </c>
      <c r="N1184" s="316" t="b">
        <v>0</v>
      </c>
      <c r="O1184" s="316" t="b">
        <v>0</v>
      </c>
      <c r="P1184" s="302"/>
      <c r="Q1184" s="309" t="str">
        <f t="array" ref="Q1184">IFERROR(INDEX('印量調查區'!G:G, MATCH(A1184, '印量調查區'!A:A, 0)), "")</f>
        <v/>
      </c>
      <c r="R1184" s="302"/>
      <c r="S1184" s="302"/>
      <c r="T1184" s="302"/>
      <c r="U1184" s="302"/>
      <c r="V1184" s="302"/>
      <c r="W1184" s="302"/>
      <c r="X1184" s="302"/>
      <c r="Y1184" s="302"/>
      <c r="Z1184" s="302"/>
      <c r="AA1184" s="302"/>
      <c r="AB1184" s="302"/>
      <c r="AC1184" s="302"/>
      <c r="AD1184" s="302"/>
      <c r="AE1184" s="302"/>
      <c r="AF1184" s="302"/>
      <c r="AG1184" s="302"/>
      <c r="AH1184" s="302"/>
      <c r="AI1184" s="302"/>
      <c r="AJ1184" s="302"/>
      <c r="AK1184" s="302"/>
      <c r="AL1184" s="302"/>
      <c r="AM1184" s="302"/>
      <c r="AN1184" s="302"/>
      <c r="AO1184" s="302"/>
      <c r="AP1184" s="302"/>
      <c r="AQ1184" s="302" t="str">
        <f>IFERROR(__xludf.DUMMYFUNCTION("IF(IFERROR(VLOOKUP(A1184, IMPORTRANGE(""https://docs.google.com/spreadsheets/d/1eazy315Oas8TkAoTsdzUl6gNf3VsnwZeSo-bRfkZzOs"", ""工作表1!A:B""), 2, FALSE), """") &lt;&gt; """", ""有縮圖"", ""無縮圖"")"),"無縮圖")</f>
        <v>無縮圖</v>
      </c>
      <c r="AR1184" s="302"/>
    </row>
    <row r="1185" hidden="1">
      <c r="A1185" s="394" t="s">
        <v>13437</v>
      </c>
      <c r="B1185" s="302"/>
      <c r="C1185" s="302"/>
      <c r="D1185" s="301" t="s">
        <v>3331</v>
      </c>
      <c r="E1185" s="301" t="s">
        <v>3331</v>
      </c>
      <c r="F1185" s="305" t="s">
        <v>140</v>
      </c>
      <c r="G1185" s="304"/>
      <c r="H1185" s="302"/>
      <c r="I1185" s="302"/>
      <c r="J1185" s="302"/>
      <c r="K1185" s="309"/>
      <c r="L1185" s="310" t="b">
        <v>1</v>
      </c>
      <c r="M1185" s="316" t="b">
        <v>0</v>
      </c>
      <c r="N1185" s="316" t="b">
        <v>0</v>
      </c>
      <c r="O1185" s="316" t="b">
        <v>0</v>
      </c>
      <c r="P1185" s="302"/>
      <c r="Q1185" s="309" t="str">
        <f t="array" ref="Q1185">IFERROR(INDEX('印量調查區'!G:G, MATCH(A1185, '印量調查區'!A:A, 0)), "")</f>
        <v/>
      </c>
      <c r="R1185" s="314" t="s">
        <v>13438</v>
      </c>
      <c r="S1185" s="302"/>
      <c r="T1185" s="302"/>
      <c r="U1185" s="302"/>
      <c r="V1185" s="314" t="s">
        <v>13439</v>
      </c>
      <c r="W1185" s="302"/>
      <c r="X1185" s="302"/>
      <c r="Y1185" s="302"/>
      <c r="Z1185" s="302"/>
      <c r="AA1185" s="302"/>
      <c r="AB1185" s="302"/>
      <c r="AC1185" s="302"/>
      <c r="AD1185" s="314" t="s">
        <v>13440</v>
      </c>
      <c r="AE1185" s="302"/>
      <c r="AF1185" s="302"/>
      <c r="AG1185" s="302"/>
      <c r="AH1185" s="302"/>
      <c r="AI1185" s="302"/>
      <c r="AJ1185" s="302"/>
      <c r="AK1185" s="302"/>
      <c r="AL1185" s="302"/>
      <c r="AM1185" s="302"/>
      <c r="AN1185" s="302"/>
      <c r="AO1185" s="302"/>
      <c r="AP1185" s="302"/>
      <c r="AQ1185" s="302" t="str">
        <f>IFERROR(__xludf.DUMMYFUNCTION("IF(IFERROR(VLOOKUP(A1185, IMPORTRANGE(""https://docs.google.com/spreadsheets/d/1eazy315Oas8TkAoTsdzUl6gNf3VsnwZeSo-bRfkZzOs"", ""工作表1!A:B""), 2, FALSE), """") &lt;&gt; """", ""有縮圖"", ""無縮圖"")"),"無縮圖")</f>
        <v>無縮圖</v>
      </c>
      <c r="AR1185" s="302"/>
    </row>
    <row r="1186" hidden="1">
      <c r="A1186" s="394" t="s">
        <v>13441</v>
      </c>
      <c r="B1186" s="301" t="s">
        <v>237</v>
      </c>
      <c r="C1186" s="302"/>
      <c r="D1186" s="301" t="s">
        <v>2645</v>
      </c>
      <c r="E1186" s="301" t="s">
        <v>2645</v>
      </c>
      <c r="F1186" s="305" t="s">
        <v>140</v>
      </c>
      <c r="G1186" s="304"/>
      <c r="H1186" s="305" t="s">
        <v>47</v>
      </c>
      <c r="I1186" s="305" t="s">
        <v>84</v>
      </c>
      <c r="J1186" s="301" t="s">
        <v>13442</v>
      </c>
      <c r="K1186" s="309"/>
      <c r="L1186" s="310" t="b">
        <v>1</v>
      </c>
      <c r="M1186" s="311" t="b">
        <v>1</v>
      </c>
      <c r="N1186" s="316" t="b">
        <v>1</v>
      </c>
      <c r="O1186" s="311" t="b">
        <v>1</v>
      </c>
      <c r="P1186" s="302"/>
      <c r="Q1186" s="309" t="str">
        <f t="array" ref="Q1186">IFERROR(INDEX('印量調查區'!G:G, MATCH(A1186, '印量調查區'!A:A, 0)), "")</f>
        <v/>
      </c>
      <c r="R1186" s="313" t="s">
        <v>238</v>
      </c>
      <c r="S1186" s="302"/>
      <c r="T1186" s="302"/>
      <c r="U1186" s="302"/>
      <c r="V1186" s="313" t="s">
        <v>241</v>
      </c>
      <c r="W1186" s="302"/>
      <c r="X1186" s="302"/>
      <c r="Y1186" s="302"/>
      <c r="Z1186" s="302"/>
      <c r="AA1186" s="302"/>
      <c r="AB1186" s="302"/>
      <c r="AC1186" s="302"/>
      <c r="AD1186" s="313" t="s">
        <v>124</v>
      </c>
      <c r="AE1186" s="302"/>
      <c r="AF1186" s="302"/>
      <c r="AG1186" s="302"/>
      <c r="AH1186" s="302"/>
      <c r="AI1186" s="302"/>
      <c r="AJ1186" s="302"/>
      <c r="AK1186" s="302"/>
      <c r="AL1186" s="302"/>
      <c r="AM1186" s="302"/>
      <c r="AN1186" s="314" t="s">
        <v>13443</v>
      </c>
      <c r="AO1186" s="302"/>
      <c r="AP1186" s="302"/>
      <c r="AQ1186" s="302" t="str">
        <f>IFERROR(__xludf.DUMMYFUNCTION("IF(IFERROR(VLOOKUP(A1186, IMPORTRANGE(""https://docs.google.com/spreadsheets/d/1eazy315Oas8TkAoTsdzUl6gNf3VsnwZeSo-bRfkZzOs"", ""工作表1!A:B""), 2, FALSE), """") &lt;&gt; """", ""有縮圖"", ""無縮圖"")"),"無縮圖")</f>
        <v>無縮圖</v>
      </c>
      <c r="AR1186" s="302"/>
    </row>
    <row r="1187" hidden="1">
      <c r="A1187" s="301" t="s">
        <v>13444</v>
      </c>
      <c r="B1187" s="301" t="s">
        <v>13445</v>
      </c>
      <c r="C1187" s="303" t="s">
        <v>2661</v>
      </c>
      <c r="D1187" s="303" t="s">
        <v>2661</v>
      </c>
      <c r="E1187" s="304"/>
      <c r="F1187" s="305" t="s">
        <v>140</v>
      </c>
      <c r="G1187" s="304"/>
      <c r="H1187" s="302"/>
      <c r="I1187" s="302"/>
      <c r="J1187" s="302"/>
      <c r="K1187" s="309"/>
      <c r="L1187" s="310" t="b">
        <v>0</v>
      </c>
      <c r="M1187" s="316" t="b">
        <v>0</v>
      </c>
      <c r="N1187" s="316" t="b">
        <v>0</v>
      </c>
      <c r="O1187" s="316" t="b">
        <v>0</v>
      </c>
      <c r="P1187" s="302"/>
      <c r="Q1187" s="309" t="str">
        <f t="array" ref="Q1187">IFERROR(INDEX('印量調查區'!G:G, MATCH(A1187, '印量調查區'!A:A, 0)), "")</f>
        <v/>
      </c>
      <c r="R1187" s="313" t="s">
        <v>13446</v>
      </c>
      <c r="S1187" s="302"/>
      <c r="T1187" s="302"/>
      <c r="U1187" s="302"/>
      <c r="V1187" s="302"/>
      <c r="W1187" s="302"/>
      <c r="X1187" s="302"/>
      <c r="Y1187" s="302"/>
      <c r="Z1187" s="302"/>
      <c r="AA1187" s="302"/>
      <c r="AB1187" s="302"/>
      <c r="AC1187" s="302"/>
      <c r="AD1187" s="313" t="s">
        <v>13447</v>
      </c>
      <c r="AE1187" s="302"/>
      <c r="AF1187" s="302"/>
      <c r="AG1187" s="302"/>
      <c r="AH1187" s="302"/>
      <c r="AI1187" s="302"/>
      <c r="AJ1187" s="302"/>
      <c r="AK1187" s="302"/>
      <c r="AL1187" s="313" t="s">
        <v>13448</v>
      </c>
      <c r="AM1187" s="302"/>
      <c r="AN1187" s="302"/>
      <c r="AO1187" s="302"/>
      <c r="AP1187" s="302"/>
      <c r="AQ1187" s="302" t="str">
        <f>IFERROR(__xludf.DUMMYFUNCTION("IF(IFERROR(VLOOKUP(A1187, IMPORTRANGE(""https://docs.google.com/spreadsheets/d/1eazy315Oas8TkAoTsdzUl6gNf3VsnwZeSo-bRfkZzOs"", ""工作表1!A:B""), 2, FALSE), """") &lt;&gt; """", ""有縮圖"", ""無縮圖"")"),"無縮圖")</f>
        <v>無縮圖</v>
      </c>
      <c r="AR1187" s="302"/>
    </row>
    <row r="1188" hidden="1">
      <c r="A1188" s="301" t="s">
        <v>13449</v>
      </c>
      <c r="B1188" s="302"/>
      <c r="C1188" s="304"/>
      <c r="D1188" s="303" t="s">
        <v>3307</v>
      </c>
      <c r="E1188" s="304"/>
      <c r="F1188" s="305" t="s">
        <v>140</v>
      </c>
      <c r="G1188" s="304"/>
      <c r="H1188" s="302"/>
      <c r="I1188" s="302"/>
      <c r="J1188" s="302"/>
      <c r="K1188" s="309"/>
      <c r="L1188" s="310" t="b">
        <v>0</v>
      </c>
      <c r="M1188" s="316" t="b">
        <v>0</v>
      </c>
      <c r="N1188" s="316" t="b">
        <v>0</v>
      </c>
      <c r="O1188" s="316" t="b">
        <v>0</v>
      </c>
      <c r="P1188" s="302"/>
      <c r="Q1188" s="309" t="str">
        <f t="array" ref="Q1188">IFERROR(INDEX('印量調查區'!G:G, MATCH(A1188, '印量調查區'!A:A, 0)), "")</f>
        <v/>
      </c>
      <c r="R1188" s="314" t="s">
        <v>13451</v>
      </c>
      <c r="S1188" s="302"/>
      <c r="T1188" s="302"/>
      <c r="U1188" s="302"/>
      <c r="V1188" s="314" t="s">
        <v>13452</v>
      </c>
      <c r="W1188" s="302"/>
      <c r="X1188" s="302"/>
      <c r="Y1188" s="302"/>
      <c r="Z1188" s="302"/>
      <c r="AA1188" s="302"/>
      <c r="AB1188" s="302"/>
      <c r="AC1188" s="302"/>
      <c r="AD1188" s="314" t="s">
        <v>13453</v>
      </c>
      <c r="AE1188" s="302"/>
      <c r="AF1188" s="302"/>
      <c r="AG1188" s="302"/>
      <c r="AH1188" s="302"/>
      <c r="AI1188" s="302"/>
      <c r="AJ1188" s="302"/>
      <c r="AK1188" s="302"/>
      <c r="AL1188" s="302"/>
      <c r="AM1188" s="302"/>
      <c r="AN1188" s="302"/>
      <c r="AO1188" s="302"/>
      <c r="AP1188" s="302"/>
      <c r="AQ1188" s="302" t="str">
        <f>IFERROR(__xludf.DUMMYFUNCTION("IF(IFERROR(VLOOKUP(A1188, IMPORTRANGE(""https://docs.google.com/spreadsheets/d/1eazy315Oas8TkAoTsdzUl6gNf3VsnwZeSo-bRfkZzOs"", ""工作表1!A:B""), 2, FALSE), """") &lt;&gt; """", ""有縮圖"", ""無縮圖"")"),"無縮圖")</f>
        <v>無縮圖</v>
      </c>
      <c r="AR1188" s="302"/>
    </row>
    <row r="1189" hidden="1">
      <c r="A1189" s="301" t="s">
        <v>13454</v>
      </c>
      <c r="B1189" s="302"/>
      <c r="C1189" s="303" t="s">
        <v>2678</v>
      </c>
      <c r="D1189" s="304"/>
      <c r="E1189" s="304"/>
      <c r="F1189" s="305" t="s">
        <v>140</v>
      </c>
      <c r="G1189" s="304"/>
      <c r="H1189" s="305" t="s">
        <v>47</v>
      </c>
      <c r="I1189" s="305" t="s">
        <v>84</v>
      </c>
      <c r="J1189" s="301" t="s">
        <v>13455</v>
      </c>
      <c r="K1189" s="309"/>
      <c r="L1189" s="310" t="b">
        <v>1</v>
      </c>
      <c r="M1189" s="311" t="b">
        <v>0</v>
      </c>
      <c r="N1189" s="311" t="b">
        <v>0</v>
      </c>
      <c r="O1189" s="311" t="b">
        <v>0</v>
      </c>
      <c r="P1189" s="302"/>
      <c r="Q1189" s="309" t="str">
        <f t="array" ref="Q1189">IFERROR(INDEX('印量調查區'!G:G, MATCH(A1189, '印量調查區'!A:A, 0)), "")</f>
        <v/>
      </c>
      <c r="R1189" s="314" t="s">
        <v>13456</v>
      </c>
      <c r="S1189" s="302"/>
      <c r="T1189" s="302"/>
      <c r="U1189" s="302"/>
      <c r="V1189" s="314" t="s">
        <v>13457</v>
      </c>
      <c r="W1189" s="302"/>
      <c r="X1189" s="302"/>
      <c r="Y1189" s="302"/>
      <c r="Z1189" s="302"/>
      <c r="AA1189" s="302"/>
      <c r="AB1189" s="302"/>
      <c r="AC1189" s="302"/>
      <c r="AD1189" s="314" t="s">
        <v>13459</v>
      </c>
      <c r="AE1189" s="302"/>
      <c r="AF1189" s="302"/>
      <c r="AG1189" s="302"/>
      <c r="AH1189" s="302"/>
      <c r="AI1189" s="302"/>
      <c r="AJ1189" s="302"/>
      <c r="AK1189" s="302"/>
      <c r="AL1189" s="302"/>
      <c r="AM1189" s="314" t="s">
        <v>13461</v>
      </c>
      <c r="AN1189" s="314" t="s">
        <v>13462</v>
      </c>
      <c r="AO1189" s="324" t="s">
        <v>13463</v>
      </c>
      <c r="AP1189" s="302"/>
      <c r="AQ1189" s="302" t="str">
        <f>IFERROR(__xludf.DUMMYFUNCTION("IF(IFERROR(VLOOKUP(A1189, IMPORTRANGE(""https://docs.google.com/spreadsheets/d/1eazy315Oas8TkAoTsdzUl6gNf3VsnwZeSo-bRfkZzOs"", ""工作表1!A:B""), 2, FALSE), """") &lt;&gt; """", ""有縮圖"", ""無縮圖"")"),"無縮圖")</f>
        <v>無縮圖</v>
      </c>
      <c r="AR1189" s="302"/>
    </row>
    <row r="1190" hidden="1">
      <c r="A1190" s="301" t="s">
        <v>13464</v>
      </c>
      <c r="B1190" s="302"/>
      <c r="C1190" s="303" t="s">
        <v>3294</v>
      </c>
      <c r="D1190" s="304"/>
      <c r="E1190" s="303" t="s">
        <v>2327</v>
      </c>
      <c r="F1190" s="305" t="s">
        <v>140</v>
      </c>
      <c r="G1190" s="304"/>
      <c r="H1190" s="302"/>
      <c r="I1190" s="302"/>
      <c r="J1190" s="302"/>
      <c r="K1190" s="309"/>
      <c r="L1190" s="322" t="b">
        <v>1</v>
      </c>
      <c r="M1190" s="316" t="b">
        <v>0</v>
      </c>
      <c r="N1190" s="316" t="b">
        <v>0</v>
      </c>
      <c r="O1190" s="316" t="b">
        <v>0</v>
      </c>
      <c r="P1190" s="302"/>
      <c r="Q1190" s="309" t="str">
        <f t="array" ref="Q1190">IFERROR(INDEX('印量調查區'!G:G, MATCH(A1190, '印量調查區'!A:A, 0)), "")</f>
        <v/>
      </c>
      <c r="R1190" s="302"/>
      <c r="S1190" s="302"/>
      <c r="T1190" s="302"/>
      <c r="U1190" s="302"/>
      <c r="V1190" s="302"/>
      <c r="W1190" s="302"/>
      <c r="X1190" s="302"/>
      <c r="Y1190" s="302"/>
      <c r="Z1190" s="302"/>
      <c r="AA1190" s="302"/>
      <c r="AB1190" s="302"/>
      <c r="AC1190" s="302"/>
      <c r="AD1190" s="302"/>
      <c r="AE1190" s="302"/>
      <c r="AF1190" s="302"/>
      <c r="AG1190" s="302"/>
      <c r="AH1190" s="302"/>
      <c r="AI1190" s="302"/>
      <c r="AJ1190" s="302"/>
      <c r="AK1190" s="302"/>
      <c r="AL1190" s="302"/>
      <c r="AM1190" s="302"/>
      <c r="AN1190" s="302"/>
      <c r="AO1190" s="302"/>
      <c r="AP1190" s="302"/>
      <c r="AQ1190" s="302" t="str">
        <f>IFERROR(__xludf.DUMMYFUNCTION("IF(IFERROR(VLOOKUP(A1190, IMPORTRANGE(""https://docs.google.com/spreadsheets/d/1eazy315Oas8TkAoTsdzUl6gNf3VsnwZeSo-bRfkZzOs"", ""工作表1!A:B""), 2, FALSE), """") &lt;&gt; """", ""有縮圖"", ""無縮圖"")"),"無縮圖")</f>
        <v>無縮圖</v>
      </c>
      <c r="AR1190" s="302"/>
    </row>
    <row r="1191" hidden="1">
      <c r="A1191" s="301" t="s">
        <v>13468</v>
      </c>
      <c r="B1191" s="302"/>
      <c r="C1191" s="303" t="s">
        <v>13470</v>
      </c>
      <c r="D1191" s="304"/>
      <c r="E1191" s="304"/>
      <c r="F1191" s="305" t="s">
        <v>140</v>
      </c>
      <c r="G1191" s="304"/>
      <c r="H1191" s="302"/>
      <c r="I1191" s="302"/>
      <c r="J1191" s="302"/>
      <c r="K1191" s="309"/>
      <c r="L1191" s="322" t="b">
        <v>1</v>
      </c>
      <c r="M1191" s="316" t="b">
        <v>0</v>
      </c>
      <c r="N1191" s="316" t="b">
        <v>0</v>
      </c>
      <c r="O1191" s="316" t="b">
        <v>0</v>
      </c>
      <c r="P1191" s="302"/>
      <c r="Q1191" s="309" t="str">
        <f t="array" ref="Q1191">IFERROR(INDEX('印量調查區'!G:G, MATCH(A1191, '印量調查區'!A:A, 0)), "")</f>
        <v/>
      </c>
      <c r="R1191" s="302"/>
      <c r="S1191" s="302"/>
      <c r="T1191" s="302"/>
      <c r="U1191" s="302"/>
      <c r="V1191" s="302"/>
      <c r="W1191" s="302"/>
      <c r="X1191" s="302"/>
      <c r="Y1191" s="302"/>
      <c r="Z1191" s="302"/>
      <c r="AA1191" s="302"/>
      <c r="AB1191" s="302"/>
      <c r="AC1191" s="302"/>
      <c r="AD1191" s="302"/>
      <c r="AE1191" s="302"/>
      <c r="AF1191" s="302"/>
      <c r="AG1191" s="302"/>
      <c r="AH1191" s="302"/>
      <c r="AI1191" s="302"/>
      <c r="AJ1191" s="302"/>
      <c r="AK1191" s="302"/>
      <c r="AL1191" s="302"/>
      <c r="AM1191" s="302"/>
      <c r="AN1191" s="302"/>
      <c r="AO1191" s="302"/>
      <c r="AP1191" s="302"/>
      <c r="AQ1191" s="302" t="str">
        <f>IFERROR(__xludf.DUMMYFUNCTION("IF(IFERROR(VLOOKUP(A1191, IMPORTRANGE(""https://docs.google.com/spreadsheets/d/1eazy315Oas8TkAoTsdzUl6gNf3VsnwZeSo-bRfkZzOs"", ""工作表1!A:B""), 2, FALSE), """") &lt;&gt; """", ""有縮圖"", ""無縮圖"")"),"無縮圖")</f>
        <v>無縮圖</v>
      </c>
      <c r="AR1191" s="302"/>
    </row>
    <row r="1192" hidden="1">
      <c r="A1192" s="301" t="s">
        <v>1124</v>
      </c>
      <c r="B1192" s="302"/>
      <c r="C1192" s="303" t="s">
        <v>2412</v>
      </c>
      <c r="D1192" s="303" t="s">
        <v>2412</v>
      </c>
      <c r="E1192" s="304"/>
      <c r="F1192" s="305" t="s">
        <v>1536</v>
      </c>
      <c r="G1192" s="304"/>
      <c r="H1192" s="302"/>
      <c r="I1192" s="302"/>
      <c r="J1192" s="302"/>
      <c r="K1192" s="309"/>
      <c r="L1192" s="310" t="b">
        <v>1</v>
      </c>
      <c r="M1192" s="316" t="b">
        <v>0</v>
      </c>
      <c r="N1192" s="316" t="b">
        <v>0</v>
      </c>
      <c r="O1192" s="316" t="b">
        <v>0</v>
      </c>
      <c r="P1192" s="302"/>
      <c r="Q1192" s="309" t="str">
        <f t="array" ref="Q1192">IFERROR(INDEX('印量調查區'!G:G, MATCH(A1192, '印量調查區'!A:A, 0)), "")</f>
        <v/>
      </c>
      <c r="R1192" s="313" t="s">
        <v>13473</v>
      </c>
      <c r="S1192" s="302"/>
      <c r="T1192" s="302"/>
      <c r="U1192" s="302"/>
      <c r="V1192" s="302"/>
      <c r="W1192" s="302"/>
      <c r="X1192" s="302"/>
      <c r="Y1192" s="302"/>
      <c r="Z1192" s="302"/>
      <c r="AA1192" s="302"/>
      <c r="AB1192" s="302"/>
      <c r="AC1192" s="302"/>
      <c r="AD1192" s="302"/>
      <c r="AE1192" s="302"/>
      <c r="AF1192" s="302"/>
      <c r="AG1192" s="302"/>
      <c r="AH1192" s="302"/>
      <c r="AI1192" s="302"/>
      <c r="AJ1192" s="302"/>
      <c r="AK1192" s="302"/>
      <c r="AL1192" s="302"/>
      <c r="AM1192" s="302"/>
      <c r="AN1192" s="302"/>
      <c r="AO1192" s="302"/>
      <c r="AP1192" s="302"/>
      <c r="AQ1192" s="302" t="str">
        <f>IFERROR(__xludf.DUMMYFUNCTION("IF(IFERROR(VLOOKUP(A1192, IMPORTRANGE(""https://docs.google.com/spreadsheets/d/1eazy315Oas8TkAoTsdzUl6gNf3VsnwZeSo-bRfkZzOs"", ""工作表1!A:B""), 2, FALSE), """") &lt;&gt; """", ""有縮圖"", ""無縮圖"")"),"無縮圖")</f>
        <v>無縮圖</v>
      </c>
      <c r="AR1192" s="302"/>
    </row>
    <row r="1193" hidden="1">
      <c r="A1193" s="301" t="s">
        <v>13475</v>
      </c>
      <c r="B1193" s="302"/>
      <c r="C1193" s="304"/>
      <c r="D1193" s="303" t="s">
        <v>2364</v>
      </c>
      <c r="E1193" s="304"/>
      <c r="F1193" s="305" t="s">
        <v>140</v>
      </c>
      <c r="G1193" s="304"/>
      <c r="H1193" s="302"/>
      <c r="I1193" s="302"/>
      <c r="J1193" s="302"/>
      <c r="K1193" s="309"/>
      <c r="L1193" s="310" t="b">
        <v>1</v>
      </c>
      <c r="M1193" s="316" t="b">
        <v>0</v>
      </c>
      <c r="N1193" s="316" t="b">
        <v>0</v>
      </c>
      <c r="O1193" s="316" t="b">
        <v>0</v>
      </c>
      <c r="P1193" s="302"/>
      <c r="Q1193" s="309" t="str">
        <f t="array" ref="Q1193">IFERROR(INDEX('印量調查區'!G:G, MATCH(A1193, '印量調查區'!A:A, 0)), "")</f>
        <v/>
      </c>
      <c r="R1193" s="313" t="s">
        <v>13477</v>
      </c>
      <c r="S1193" s="302"/>
      <c r="T1193" s="302"/>
      <c r="U1193" s="302"/>
      <c r="V1193" s="302"/>
      <c r="W1193" s="302"/>
      <c r="X1193" s="302"/>
      <c r="Y1193" s="302"/>
      <c r="Z1193" s="302"/>
      <c r="AA1193" s="302"/>
      <c r="AB1193" s="302"/>
      <c r="AC1193" s="302"/>
      <c r="AD1193" s="302"/>
      <c r="AE1193" s="302"/>
      <c r="AF1193" s="302"/>
      <c r="AG1193" s="302"/>
      <c r="AH1193" s="302"/>
      <c r="AI1193" s="302"/>
      <c r="AJ1193" s="302"/>
      <c r="AK1193" s="302"/>
      <c r="AL1193" s="302"/>
      <c r="AM1193" s="302"/>
      <c r="AN1193" s="302"/>
      <c r="AO1193" s="302"/>
      <c r="AP1193" s="302"/>
      <c r="AQ1193" s="302" t="str">
        <f>IFERROR(__xludf.DUMMYFUNCTION("IF(IFERROR(VLOOKUP(A1193, IMPORTRANGE(""https://docs.google.com/spreadsheets/d/1eazy315Oas8TkAoTsdzUl6gNf3VsnwZeSo-bRfkZzOs"", ""工作表1!A:B""), 2, FALSE), """") &lt;&gt; """", ""有縮圖"", ""無縮圖"")"),"無縮圖")</f>
        <v>無縮圖</v>
      </c>
      <c r="AR1193" s="302"/>
    </row>
    <row r="1194" hidden="1">
      <c r="A1194" s="301" t="s">
        <v>13479</v>
      </c>
      <c r="B1194" s="301" t="s">
        <v>13480</v>
      </c>
      <c r="C1194" s="303" t="s">
        <v>429</v>
      </c>
      <c r="D1194" s="303" t="s">
        <v>484</v>
      </c>
      <c r="E1194" s="304"/>
      <c r="F1194" s="305" t="s">
        <v>140</v>
      </c>
      <c r="G1194" s="304"/>
      <c r="H1194" s="302"/>
      <c r="I1194" s="302"/>
      <c r="J1194" s="302"/>
      <c r="K1194" s="309"/>
      <c r="L1194" s="310" t="b">
        <v>1</v>
      </c>
      <c r="M1194" s="316" t="b">
        <v>0</v>
      </c>
      <c r="N1194" s="316" t="b">
        <v>0</v>
      </c>
      <c r="O1194" s="316" t="b">
        <v>0</v>
      </c>
      <c r="P1194" s="302"/>
      <c r="Q1194" s="309" t="str">
        <f t="array" ref="Q1194">IFERROR(INDEX('印量調查區'!G:G, MATCH(A1194, '印量調查區'!A:A, 0)), "")</f>
        <v/>
      </c>
      <c r="R1194" s="313" t="s">
        <v>13481</v>
      </c>
      <c r="S1194" s="313" t="s">
        <v>13482</v>
      </c>
      <c r="T1194" s="302"/>
      <c r="U1194" s="302"/>
      <c r="V1194" s="302"/>
      <c r="W1194" s="302"/>
      <c r="X1194" s="302"/>
      <c r="Y1194" s="302"/>
      <c r="Z1194" s="302"/>
      <c r="AA1194" s="302"/>
      <c r="AB1194" s="302"/>
      <c r="AC1194" s="302"/>
      <c r="AD1194" s="302"/>
      <c r="AE1194" s="302"/>
      <c r="AF1194" s="302"/>
      <c r="AG1194" s="302"/>
      <c r="AH1194" s="302"/>
      <c r="AI1194" s="302"/>
      <c r="AJ1194" s="302"/>
      <c r="AK1194" s="302"/>
      <c r="AL1194" s="302"/>
      <c r="AM1194" s="302"/>
      <c r="AN1194" s="302"/>
      <c r="AO1194" s="302"/>
      <c r="AP1194" s="302"/>
      <c r="AQ1194" s="302" t="str">
        <f>IFERROR(__xludf.DUMMYFUNCTION("IF(IFERROR(VLOOKUP(A1194, IMPORTRANGE(""https://docs.google.com/spreadsheets/d/1eazy315Oas8TkAoTsdzUl6gNf3VsnwZeSo-bRfkZzOs"", ""工作表1!A:B""), 2, FALSE), """") &lt;&gt; """", ""有縮圖"", ""無縮圖"")"),"無縮圖")</f>
        <v>無縮圖</v>
      </c>
      <c r="AR1194" s="302"/>
    </row>
    <row r="1195" hidden="1">
      <c r="A1195" s="301" t="s">
        <v>13483</v>
      </c>
      <c r="B1195" s="301" t="s">
        <v>13484</v>
      </c>
      <c r="C1195" s="304"/>
      <c r="D1195" s="304"/>
      <c r="E1195" s="303" t="s">
        <v>3307</v>
      </c>
      <c r="F1195" s="305" t="s">
        <v>140</v>
      </c>
      <c r="G1195" s="304"/>
      <c r="H1195" s="302"/>
      <c r="I1195" s="302"/>
      <c r="J1195" s="302"/>
      <c r="K1195" s="309"/>
      <c r="L1195" s="310" t="b">
        <v>1</v>
      </c>
      <c r="M1195" s="316" t="b">
        <v>0</v>
      </c>
      <c r="N1195" s="316" t="b">
        <v>0</v>
      </c>
      <c r="O1195" s="316" t="b">
        <v>0</v>
      </c>
      <c r="P1195" s="302"/>
      <c r="Q1195" s="309" t="str">
        <f t="array" ref="Q1195">IFERROR(INDEX('印量調查區'!G:G, MATCH(A1195, '印量調查區'!A:A, 0)), "")</f>
        <v/>
      </c>
      <c r="R1195" s="313" t="s">
        <v>13485</v>
      </c>
      <c r="S1195" s="302"/>
      <c r="T1195" s="302"/>
      <c r="U1195" s="302"/>
      <c r="V1195" s="302"/>
      <c r="W1195" s="302"/>
      <c r="X1195" s="302"/>
      <c r="Y1195" s="302"/>
      <c r="Z1195" s="302"/>
      <c r="AA1195" s="302"/>
      <c r="AB1195" s="302"/>
      <c r="AC1195" s="302"/>
      <c r="AD1195" s="313" t="s">
        <v>13486</v>
      </c>
      <c r="AE1195" s="313" t="s">
        <v>13487</v>
      </c>
      <c r="AF1195" s="302"/>
      <c r="AG1195" s="302"/>
      <c r="AH1195" s="302"/>
      <c r="AI1195" s="302"/>
      <c r="AJ1195" s="302"/>
      <c r="AK1195" s="302"/>
      <c r="AL1195" s="302"/>
      <c r="AM1195" s="302"/>
      <c r="AN1195" s="302"/>
      <c r="AO1195" s="302"/>
      <c r="AP1195" s="302"/>
      <c r="AQ1195" s="302" t="str">
        <f>IFERROR(__xludf.DUMMYFUNCTION("IF(IFERROR(VLOOKUP(A1195, IMPORTRANGE(""https://docs.google.com/spreadsheets/d/1eazy315Oas8TkAoTsdzUl6gNf3VsnwZeSo-bRfkZzOs"", ""工作表1!A:B""), 2, FALSE), """") &lt;&gt; """", ""有縮圖"", ""無縮圖"")"),"無縮圖")</f>
        <v>無縮圖</v>
      </c>
      <c r="AR1195" s="302"/>
    </row>
    <row r="1196" hidden="1">
      <c r="A1196" s="301" t="s">
        <v>13488</v>
      </c>
      <c r="B1196" s="302"/>
      <c r="C1196" s="303" t="s">
        <v>3440</v>
      </c>
      <c r="D1196" s="304"/>
      <c r="E1196" s="304"/>
      <c r="F1196" s="305" t="s">
        <v>140</v>
      </c>
      <c r="G1196" s="304"/>
      <c r="H1196" s="302"/>
      <c r="I1196" s="302"/>
      <c r="J1196" s="302"/>
      <c r="K1196" s="309"/>
      <c r="L1196" s="310" t="b">
        <v>1</v>
      </c>
      <c r="M1196" s="316" t="b">
        <v>1</v>
      </c>
      <c r="N1196" s="316" t="b">
        <v>0</v>
      </c>
      <c r="O1196" s="316" t="b">
        <v>1</v>
      </c>
      <c r="P1196" s="302"/>
      <c r="Q1196" s="309" t="str">
        <f t="array" ref="Q1196">IFERROR(INDEX('印量調查區'!G:G, MATCH(A1196, '印量調查區'!A:A, 0)), "")</f>
        <v/>
      </c>
      <c r="R1196" s="313" t="s">
        <v>13489</v>
      </c>
      <c r="S1196" s="302"/>
      <c r="T1196" s="302"/>
      <c r="U1196" s="302"/>
      <c r="V1196" s="313" t="s">
        <v>13491</v>
      </c>
      <c r="W1196" s="302"/>
      <c r="X1196" s="302"/>
      <c r="Y1196" s="302"/>
      <c r="Z1196" s="302"/>
      <c r="AA1196" s="302"/>
      <c r="AB1196" s="302"/>
      <c r="AC1196" s="302"/>
      <c r="AD1196" s="313" t="s">
        <v>13492</v>
      </c>
      <c r="AE1196" s="302"/>
      <c r="AF1196" s="302"/>
      <c r="AG1196" s="302"/>
      <c r="AH1196" s="302"/>
      <c r="AI1196" s="302"/>
      <c r="AJ1196" s="302"/>
      <c r="AK1196" s="302"/>
      <c r="AL1196" s="302"/>
      <c r="AM1196" s="302"/>
      <c r="AN1196" s="302"/>
      <c r="AO1196" s="302"/>
      <c r="AP1196" s="302"/>
      <c r="AQ1196" s="302" t="str">
        <f>IFERROR(__xludf.DUMMYFUNCTION("IF(IFERROR(VLOOKUP(A1196, IMPORTRANGE(""https://docs.google.com/spreadsheets/d/1eazy315Oas8TkAoTsdzUl6gNf3VsnwZeSo-bRfkZzOs"", ""工作表1!A:B""), 2, FALSE), """") &lt;&gt; """", ""有縮圖"", ""無縮圖"")"),"無縮圖")</f>
        <v>無縮圖</v>
      </c>
      <c r="AR1196" s="302"/>
    </row>
    <row r="1197" hidden="1">
      <c r="A1197" s="301" t="s">
        <v>13493</v>
      </c>
      <c r="B1197" s="302"/>
      <c r="C1197" s="304"/>
      <c r="D1197" s="304"/>
      <c r="E1197" s="303" t="s">
        <v>2619</v>
      </c>
      <c r="F1197" s="305" t="s">
        <v>140</v>
      </c>
      <c r="G1197" s="304"/>
      <c r="H1197" s="302"/>
      <c r="I1197" s="302"/>
      <c r="J1197" s="302"/>
      <c r="K1197" s="309"/>
      <c r="L1197" s="310" t="b">
        <v>1</v>
      </c>
      <c r="M1197" s="316" t="b">
        <v>0</v>
      </c>
      <c r="N1197" s="316" t="b">
        <v>0</v>
      </c>
      <c r="O1197" s="316" t="b">
        <v>0</v>
      </c>
      <c r="P1197" s="313" t="s">
        <v>410</v>
      </c>
      <c r="Q1197" s="309" t="str">
        <f t="array" ref="Q1197">IFERROR(INDEX('印量調查區'!G:G, MATCH(A1197, '印量調查區'!A:A, 0)), "")</f>
        <v/>
      </c>
      <c r="R1197" s="314" t="s">
        <v>13494</v>
      </c>
      <c r="S1197" s="302"/>
      <c r="T1197" s="302"/>
      <c r="U1197" s="302"/>
      <c r="V1197" s="302"/>
      <c r="W1197" s="302"/>
      <c r="X1197" s="302"/>
      <c r="Y1197" s="302"/>
      <c r="Z1197" s="302"/>
      <c r="AA1197" s="302"/>
      <c r="AB1197" s="302"/>
      <c r="AC1197" s="314" t="s">
        <v>13495</v>
      </c>
      <c r="AD1197" s="314" t="s">
        <v>2415</v>
      </c>
      <c r="AE1197" s="302"/>
      <c r="AF1197" s="302"/>
      <c r="AG1197" s="302"/>
      <c r="AH1197" s="302"/>
      <c r="AI1197" s="302"/>
      <c r="AJ1197" s="302"/>
      <c r="AK1197" s="302"/>
      <c r="AL1197" s="302"/>
      <c r="AM1197" s="302"/>
      <c r="AN1197" s="302"/>
      <c r="AO1197" s="302"/>
      <c r="AP1197" s="302"/>
      <c r="AQ1197" s="302" t="str">
        <f>IFERROR(__xludf.DUMMYFUNCTION("IF(IFERROR(VLOOKUP(A1197, IMPORTRANGE(""https://docs.google.com/spreadsheets/d/1eazy315Oas8TkAoTsdzUl6gNf3VsnwZeSo-bRfkZzOs"", ""工作表1!A:B""), 2, FALSE), """") &lt;&gt; """", ""有縮圖"", ""無縮圖"")"),"無縮圖")</f>
        <v>無縮圖</v>
      </c>
      <c r="AR1197" s="302"/>
    </row>
    <row r="1198" hidden="1">
      <c r="A1198" s="301" t="s">
        <v>13497</v>
      </c>
      <c r="B1198" s="301" t="s">
        <v>13498</v>
      </c>
      <c r="C1198" s="303" t="s">
        <v>3776</v>
      </c>
      <c r="D1198" s="304"/>
      <c r="E1198" s="304"/>
      <c r="F1198" s="305" t="s">
        <v>140</v>
      </c>
      <c r="G1198" s="304"/>
      <c r="H1198" s="302"/>
      <c r="I1198" s="302"/>
      <c r="J1198" s="302"/>
      <c r="K1198" s="309"/>
      <c r="L1198" s="310" t="b">
        <v>1</v>
      </c>
      <c r="M1198" s="316" t="b">
        <v>0</v>
      </c>
      <c r="N1198" s="316" t="b">
        <v>0</v>
      </c>
      <c r="O1198" s="316" t="b">
        <v>0</v>
      </c>
      <c r="P1198" s="302"/>
      <c r="Q1198" s="309" t="str">
        <f t="array" ref="Q1198">IFERROR(INDEX('印量調查區'!G:G, MATCH(A1198, '印量調查區'!A:A, 0)), "")</f>
        <v/>
      </c>
      <c r="R1198" s="314" t="s">
        <v>13499</v>
      </c>
      <c r="S1198" s="302"/>
      <c r="T1198" s="302"/>
      <c r="U1198" s="302"/>
      <c r="V1198" s="302"/>
      <c r="W1198" s="302"/>
      <c r="X1198" s="302"/>
      <c r="Y1198" s="302"/>
      <c r="Z1198" s="302"/>
      <c r="AA1198" s="302"/>
      <c r="AB1198" s="302"/>
      <c r="AC1198" s="302"/>
      <c r="AD1198" s="302"/>
      <c r="AE1198" s="302"/>
      <c r="AF1198" s="302"/>
      <c r="AG1198" s="302"/>
      <c r="AH1198" s="302"/>
      <c r="AI1198" s="302"/>
      <c r="AJ1198" s="302"/>
      <c r="AK1198" s="302"/>
      <c r="AL1198" s="302"/>
      <c r="AM1198" s="302"/>
      <c r="AN1198" s="302"/>
      <c r="AO1198" s="302"/>
      <c r="AP1198" s="302"/>
      <c r="AQ1198" s="302" t="str">
        <f>IFERROR(__xludf.DUMMYFUNCTION("IF(IFERROR(VLOOKUP(A1198, IMPORTRANGE(""https://docs.google.com/spreadsheets/d/1eazy315Oas8TkAoTsdzUl6gNf3VsnwZeSo-bRfkZzOs"", ""工作表1!A:B""), 2, FALSE), """") &lt;&gt; """", ""有縮圖"", ""無縮圖"")"),"無縮圖")</f>
        <v>無縮圖</v>
      </c>
      <c r="AR1198" s="302"/>
    </row>
    <row r="1199" hidden="1">
      <c r="A1199" s="301" t="s">
        <v>1151</v>
      </c>
      <c r="B1199" s="302"/>
      <c r="C1199" s="304"/>
      <c r="D1199" s="303" t="s">
        <v>2665</v>
      </c>
      <c r="E1199" s="303" t="s">
        <v>3760</v>
      </c>
      <c r="F1199" s="305" t="s">
        <v>140</v>
      </c>
      <c r="G1199" s="304"/>
      <c r="H1199" s="305" t="s">
        <v>34</v>
      </c>
      <c r="I1199" s="305" t="s">
        <v>84</v>
      </c>
      <c r="J1199" s="301" t="s">
        <v>13500</v>
      </c>
      <c r="K1199" s="309"/>
      <c r="L1199" s="310" t="b">
        <v>1</v>
      </c>
      <c r="M1199" s="311" t="b">
        <v>0</v>
      </c>
      <c r="N1199" s="316" t="b">
        <v>0</v>
      </c>
      <c r="O1199" s="311" t="b">
        <v>0</v>
      </c>
      <c r="P1199" s="302"/>
      <c r="Q1199" s="309" t="str">
        <f t="array" ref="Q1199">IFERROR(INDEX('印量調查區'!G:G, MATCH(A1199, '印量調查區'!A:A, 0)), "")</f>
        <v/>
      </c>
      <c r="R1199" s="302"/>
      <c r="S1199" s="302"/>
      <c r="T1199" s="302"/>
      <c r="U1199" s="302"/>
      <c r="V1199" s="302"/>
      <c r="W1199" s="302"/>
      <c r="X1199" s="302"/>
      <c r="Y1199" s="302"/>
      <c r="Z1199" s="302"/>
      <c r="AA1199" s="302"/>
      <c r="AB1199" s="302"/>
      <c r="AC1199" s="302"/>
      <c r="AD1199" s="313" t="s">
        <v>2842</v>
      </c>
      <c r="AE1199" s="302"/>
      <c r="AF1199" s="302"/>
      <c r="AG1199" s="302"/>
      <c r="AH1199" s="302"/>
      <c r="AI1199" s="302"/>
      <c r="AJ1199" s="313" t="s">
        <v>2851</v>
      </c>
      <c r="AK1199" s="302"/>
      <c r="AL1199" s="302"/>
      <c r="AM1199" s="302"/>
      <c r="AN1199" s="314" t="s">
        <v>13501</v>
      </c>
      <c r="AO1199" s="314" t="s">
        <v>13502</v>
      </c>
      <c r="AP1199" s="302"/>
      <c r="AQ1199" s="302" t="str">
        <f>IFERROR(__xludf.DUMMYFUNCTION("IF(IFERROR(VLOOKUP(A1199, IMPORTRANGE(""https://docs.google.com/spreadsheets/d/1eazy315Oas8TkAoTsdzUl6gNf3VsnwZeSo-bRfkZzOs"", ""工作表1!A:B""), 2, FALSE), """") &lt;&gt; """", ""有縮圖"", ""無縮圖"")"),"無縮圖")</f>
        <v>無縮圖</v>
      </c>
      <c r="AR1199" s="302"/>
    </row>
    <row r="1200" hidden="1">
      <c r="A1200" s="301" t="s">
        <v>13503</v>
      </c>
      <c r="B1200" s="301" t="s">
        <v>13504</v>
      </c>
      <c r="C1200" s="303" t="s">
        <v>2648</v>
      </c>
      <c r="D1200" s="304"/>
      <c r="E1200" s="304"/>
      <c r="F1200" s="305" t="s">
        <v>140</v>
      </c>
      <c r="G1200" s="304"/>
      <c r="H1200" s="302"/>
      <c r="I1200" s="302"/>
      <c r="J1200" s="302"/>
      <c r="K1200" s="309"/>
      <c r="L1200" s="310" t="b">
        <v>1</v>
      </c>
      <c r="M1200" s="316" t="b">
        <v>0</v>
      </c>
      <c r="N1200" s="316" t="b">
        <v>0</v>
      </c>
      <c r="O1200" s="316" t="b">
        <v>0</v>
      </c>
      <c r="P1200" s="313" t="s">
        <v>410</v>
      </c>
      <c r="Q1200" s="309" t="str">
        <f t="array" ref="Q1200">IFERROR(INDEX('印量調查區'!G:G, MATCH(A1200, '印量調查區'!A:A, 0)), "")</f>
        <v/>
      </c>
      <c r="R1200" s="302"/>
      <c r="S1200" s="302"/>
      <c r="T1200" s="302"/>
      <c r="U1200" s="302"/>
      <c r="V1200" s="314" t="s">
        <v>13506</v>
      </c>
      <c r="W1200" s="302"/>
      <c r="X1200" s="302"/>
      <c r="Y1200" s="302"/>
      <c r="Z1200" s="302"/>
      <c r="AA1200" s="302"/>
      <c r="AB1200" s="302"/>
      <c r="AC1200" s="302"/>
      <c r="AD1200" s="302"/>
      <c r="AE1200" s="302"/>
      <c r="AF1200" s="302"/>
      <c r="AG1200" s="302"/>
      <c r="AH1200" s="302"/>
      <c r="AI1200" s="302"/>
      <c r="AJ1200" s="302"/>
      <c r="AK1200" s="302"/>
      <c r="AL1200" s="302"/>
      <c r="AM1200" s="302"/>
      <c r="AN1200" s="302"/>
      <c r="AO1200" s="302"/>
      <c r="AP1200" s="302"/>
      <c r="AQ1200" s="302" t="str">
        <f>IFERROR(__xludf.DUMMYFUNCTION("IF(IFERROR(VLOOKUP(A1200, IMPORTRANGE(""https://docs.google.com/spreadsheets/d/1eazy315Oas8TkAoTsdzUl6gNf3VsnwZeSo-bRfkZzOs"", ""工作表1!A:B""), 2, FALSE), """") &lt;&gt; """", ""有縮圖"", ""無縮圖"")"),"無縮圖")</f>
        <v>無縮圖</v>
      </c>
      <c r="AR1200" s="302"/>
    </row>
    <row r="1201" hidden="1">
      <c r="A1201" s="301" t="s">
        <v>1154</v>
      </c>
      <c r="B1201" s="302"/>
      <c r="C1201" s="304"/>
      <c r="D1201" s="303" t="s">
        <v>3105</v>
      </c>
      <c r="E1201" s="303" t="s">
        <v>947</v>
      </c>
      <c r="F1201" s="305" t="s">
        <v>140</v>
      </c>
      <c r="G1201" s="304"/>
      <c r="H1201" s="302"/>
      <c r="I1201" s="302"/>
      <c r="J1201" s="302"/>
      <c r="K1201" s="309"/>
      <c r="L1201" s="310" t="b">
        <v>1</v>
      </c>
      <c r="M1201" s="316" t="b">
        <v>1</v>
      </c>
      <c r="N1201" s="316" t="b">
        <v>1</v>
      </c>
      <c r="O1201" s="316" t="b">
        <v>0</v>
      </c>
      <c r="P1201" s="302"/>
      <c r="Q1201" s="309" t="str">
        <f t="array" ref="Q1201">IFERROR(INDEX('印量調查區'!G:G, MATCH(A1201, '印量調查區'!A:A, 0)), "")</f>
        <v/>
      </c>
      <c r="R1201" s="313" t="s">
        <v>2887</v>
      </c>
      <c r="S1201" s="302"/>
      <c r="T1201" s="302"/>
      <c r="U1201" s="302"/>
      <c r="V1201" s="302"/>
      <c r="W1201" s="302"/>
      <c r="X1201" s="302"/>
      <c r="Y1201" s="302"/>
      <c r="Z1201" s="302"/>
      <c r="AA1201" s="302"/>
      <c r="AB1201" s="302"/>
      <c r="AC1201" s="302"/>
      <c r="AD1201" s="302"/>
      <c r="AE1201" s="302"/>
      <c r="AF1201" s="302"/>
      <c r="AG1201" s="302"/>
      <c r="AH1201" s="302"/>
      <c r="AI1201" s="302"/>
      <c r="AJ1201" s="302"/>
      <c r="AK1201" s="302"/>
      <c r="AL1201" s="302"/>
      <c r="AM1201" s="302"/>
      <c r="AN1201" s="302"/>
      <c r="AO1201" s="302"/>
      <c r="AP1201" s="302"/>
      <c r="AQ1201" s="302" t="str">
        <f>IFERROR(__xludf.DUMMYFUNCTION("IF(IFERROR(VLOOKUP(A1201, IMPORTRANGE(""https://docs.google.com/spreadsheets/d/1eazy315Oas8TkAoTsdzUl6gNf3VsnwZeSo-bRfkZzOs"", ""工作表1!A:B""), 2, FALSE), """") &lt;&gt; """", ""有縮圖"", ""無縮圖"")"),"無縮圖")</f>
        <v>無縮圖</v>
      </c>
      <c r="AR1201" s="302"/>
    </row>
    <row r="1202" hidden="1">
      <c r="A1202" s="301" t="s">
        <v>1179</v>
      </c>
      <c r="B1202" s="301" t="s">
        <v>3458</v>
      </c>
      <c r="C1202" s="303" t="s">
        <v>2667</v>
      </c>
      <c r="D1202" s="303" t="s">
        <v>2667</v>
      </c>
      <c r="E1202" s="304"/>
      <c r="F1202" s="305" t="s">
        <v>140</v>
      </c>
      <c r="G1202" s="304"/>
      <c r="H1202" s="302"/>
      <c r="I1202" s="302"/>
      <c r="J1202" s="302"/>
      <c r="K1202" s="309"/>
      <c r="L1202" s="310" t="b">
        <v>1</v>
      </c>
      <c r="M1202" s="316" t="b">
        <v>0</v>
      </c>
      <c r="N1202" s="316" t="b">
        <v>0</v>
      </c>
      <c r="O1202" s="316" t="b">
        <v>0</v>
      </c>
      <c r="P1202" s="302"/>
      <c r="Q1202" s="309" t="str">
        <f t="array" ref="Q1202">IFERROR(INDEX('印量調查區'!G:G, MATCH(A1202, '印量調查區'!A:A, 0)), "")</f>
        <v/>
      </c>
      <c r="R1202" s="313" t="s">
        <v>3465</v>
      </c>
      <c r="S1202" s="302"/>
      <c r="T1202" s="302"/>
      <c r="U1202" s="302"/>
      <c r="V1202" s="302"/>
      <c r="W1202" s="302"/>
      <c r="X1202" s="302"/>
      <c r="Y1202" s="302"/>
      <c r="Z1202" s="302"/>
      <c r="AA1202" s="302"/>
      <c r="AB1202" s="302"/>
      <c r="AC1202" s="302"/>
      <c r="AD1202" s="302"/>
      <c r="AE1202" s="302"/>
      <c r="AF1202" s="302"/>
      <c r="AG1202" s="302"/>
      <c r="AH1202" s="302"/>
      <c r="AI1202" s="302"/>
      <c r="AJ1202" s="302"/>
      <c r="AK1202" s="302"/>
      <c r="AL1202" s="302"/>
      <c r="AM1202" s="302"/>
      <c r="AN1202" s="302"/>
      <c r="AO1202" s="302"/>
      <c r="AP1202" s="302"/>
      <c r="AQ1202" s="302" t="str">
        <f>IFERROR(__xludf.DUMMYFUNCTION("IF(IFERROR(VLOOKUP(A1202, IMPORTRANGE(""https://docs.google.com/spreadsheets/d/1eazy315Oas8TkAoTsdzUl6gNf3VsnwZeSo-bRfkZzOs"", ""工作表1!A:B""), 2, FALSE), """") &lt;&gt; """", ""有縮圖"", ""無縮圖"")"),"無縮圖")</f>
        <v>無縮圖</v>
      </c>
      <c r="AR1202" s="302"/>
    </row>
    <row r="1203" hidden="1">
      <c r="A1203" s="301" t="s">
        <v>13510</v>
      </c>
      <c r="B1203" s="302"/>
      <c r="C1203" s="303" t="s">
        <v>3288</v>
      </c>
      <c r="D1203" s="304"/>
      <c r="E1203" s="304"/>
      <c r="F1203" s="305" t="s">
        <v>140</v>
      </c>
      <c r="G1203" s="304"/>
      <c r="H1203" s="302"/>
      <c r="I1203" s="302"/>
      <c r="J1203" s="302"/>
      <c r="K1203" s="309"/>
      <c r="L1203" s="310" t="b">
        <v>1</v>
      </c>
      <c r="M1203" s="316" t="b">
        <v>1</v>
      </c>
      <c r="N1203" s="316" t="b">
        <v>0</v>
      </c>
      <c r="O1203" s="316" t="b">
        <v>1</v>
      </c>
      <c r="P1203" s="302"/>
      <c r="Q1203" s="309" t="str">
        <f t="array" ref="Q1203">IFERROR(INDEX('印量調查區'!G:G, MATCH(A1203, '印量調查區'!A:A, 0)), "")</f>
        <v/>
      </c>
      <c r="R1203" s="313" t="s">
        <v>13512</v>
      </c>
      <c r="S1203" s="313" t="s">
        <v>3062</v>
      </c>
      <c r="T1203" s="302"/>
      <c r="U1203" s="313" t="s">
        <v>118</v>
      </c>
      <c r="V1203" s="313" t="s">
        <v>13513</v>
      </c>
      <c r="W1203" s="302"/>
      <c r="X1203" s="302"/>
      <c r="Y1203" s="302"/>
      <c r="Z1203" s="313" t="s">
        <v>130</v>
      </c>
      <c r="AA1203" s="302"/>
      <c r="AB1203" s="302"/>
      <c r="AC1203" s="302"/>
      <c r="AD1203" s="313" t="s">
        <v>13515</v>
      </c>
      <c r="AE1203" s="313" t="s">
        <v>13516</v>
      </c>
      <c r="AF1203" s="313" t="s">
        <v>13517</v>
      </c>
      <c r="AG1203" s="302"/>
      <c r="AH1203" s="313" t="s">
        <v>13518</v>
      </c>
      <c r="AI1203" s="302"/>
      <c r="AJ1203" s="302"/>
      <c r="AK1203" s="302"/>
      <c r="AL1203" s="302"/>
      <c r="AM1203" s="302"/>
      <c r="AN1203" s="302"/>
      <c r="AO1203" s="302"/>
      <c r="AP1203" s="302"/>
      <c r="AQ1203" s="302" t="str">
        <f>IFERROR(__xludf.DUMMYFUNCTION("IF(IFERROR(VLOOKUP(A1203, IMPORTRANGE(""https://docs.google.com/spreadsheets/d/1eazy315Oas8TkAoTsdzUl6gNf3VsnwZeSo-bRfkZzOs"", ""工作表1!A:B""), 2, FALSE), """") &lt;&gt; """", ""有縮圖"", ""無縮圖"")"),"無縮圖")</f>
        <v>無縮圖</v>
      </c>
      <c r="AR1203" s="302"/>
    </row>
    <row r="1204" hidden="1">
      <c r="A1204" s="301" t="s">
        <v>1225</v>
      </c>
      <c r="B1204" s="301" t="s">
        <v>4054</v>
      </c>
      <c r="C1204" s="304"/>
      <c r="D1204" s="304"/>
      <c r="E1204" s="303" t="s">
        <v>2687</v>
      </c>
      <c r="F1204" s="305" t="s">
        <v>140</v>
      </c>
      <c r="G1204" s="304"/>
      <c r="H1204" s="302"/>
      <c r="I1204" s="302"/>
      <c r="J1204" s="301" t="s">
        <v>3248</v>
      </c>
      <c r="K1204" s="309"/>
      <c r="L1204" s="310" t="b">
        <v>0</v>
      </c>
      <c r="M1204" s="311" t="b">
        <v>1</v>
      </c>
      <c r="N1204" s="311" t="b">
        <v>0</v>
      </c>
      <c r="O1204" s="316" t="b">
        <v>0</v>
      </c>
      <c r="P1204" s="302"/>
      <c r="Q1204" s="309" t="str">
        <f t="array" ref="Q1204">IFERROR(INDEX('印量調查區'!G:G, MATCH(A1204, '印量調查區'!A:A, 0)), "")</f>
        <v/>
      </c>
      <c r="R1204" s="313" t="s">
        <v>4056</v>
      </c>
      <c r="S1204" s="302"/>
      <c r="T1204" s="302"/>
      <c r="U1204" s="302"/>
      <c r="V1204" s="313" t="s">
        <v>4058</v>
      </c>
      <c r="W1204" s="302"/>
      <c r="X1204" s="313" t="s">
        <v>118</v>
      </c>
      <c r="Y1204" s="302"/>
      <c r="Z1204" s="302"/>
      <c r="AA1204" s="302"/>
      <c r="AB1204" s="302"/>
      <c r="AC1204" s="313" t="s">
        <v>4059</v>
      </c>
      <c r="AD1204" s="313" t="s">
        <v>4061</v>
      </c>
      <c r="AE1204" s="302"/>
      <c r="AF1204" s="313" t="s">
        <v>127</v>
      </c>
      <c r="AG1204" s="302"/>
      <c r="AH1204" s="313" t="s">
        <v>129</v>
      </c>
      <c r="AI1204" s="313" t="s">
        <v>130</v>
      </c>
      <c r="AJ1204" s="302"/>
      <c r="AK1204" s="313" t="s">
        <v>4062</v>
      </c>
      <c r="AL1204" s="302"/>
      <c r="AM1204" s="314" t="s">
        <v>13519</v>
      </c>
      <c r="AN1204" s="302"/>
      <c r="AO1204" s="302"/>
      <c r="AP1204" s="302"/>
      <c r="AQ1204" s="302" t="str">
        <f>IFERROR(__xludf.DUMMYFUNCTION("IF(IFERROR(VLOOKUP(A1204, IMPORTRANGE(""https://docs.google.com/spreadsheets/d/1eazy315Oas8TkAoTsdzUl6gNf3VsnwZeSo-bRfkZzOs"", ""工作表1!A:B""), 2, FALSE), """") &lt;&gt; """", ""有縮圖"", ""無縮圖"")"),"無縮圖")</f>
        <v>無縮圖</v>
      </c>
      <c r="AR1204" s="302"/>
    </row>
    <row r="1205" hidden="1">
      <c r="A1205" s="301" t="s">
        <v>13520</v>
      </c>
      <c r="B1205" s="302"/>
      <c r="C1205" s="303" t="s">
        <v>2649</v>
      </c>
      <c r="D1205" s="304"/>
      <c r="E1205" s="303" t="s">
        <v>289</v>
      </c>
      <c r="F1205" s="305" t="s">
        <v>140</v>
      </c>
      <c r="G1205" s="304"/>
      <c r="H1205" s="302"/>
      <c r="I1205" s="302"/>
      <c r="J1205" s="302"/>
      <c r="K1205" s="309"/>
      <c r="L1205" s="310" t="b">
        <v>0</v>
      </c>
      <c r="M1205" s="316" t="b">
        <v>0</v>
      </c>
      <c r="N1205" s="316" t="b">
        <v>0</v>
      </c>
      <c r="O1205" s="316" t="b">
        <v>0</v>
      </c>
      <c r="P1205" s="313" t="s">
        <v>410</v>
      </c>
      <c r="Q1205" s="309" t="str">
        <f t="array" ref="Q1205">IFERROR(INDEX('印量調查區'!G:G, MATCH(A1205, '印量調查區'!A:A, 0)), "")</f>
        <v/>
      </c>
      <c r="R1205" s="286" t="s">
        <v>13521</v>
      </c>
      <c r="S1205" s="304"/>
      <c r="T1205" s="304"/>
      <c r="U1205" s="304"/>
      <c r="V1205" s="286" t="s">
        <v>13522</v>
      </c>
      <c r="W1205" s="304"/>
      <c r="X1205" s="304"/>
      <c r="Y1205" s="304"/>
      <c r="Z1205" s="304"/>
      <c r="AA1205" s="304"/>
      <c r="AB1205" s="304"/>
      <c r="AC1205" s="304"/>
      <c r="AD1205" s="286" t="s">
        <v>13523</v>
      </c>
      <c r="AE1205" s="304"/>
      <c r="AF1205" s="286" t="s">
        <v>13524</v>
      </c>
      <c r="AG1205" s="304"/>
      <c r="AH1205" s="286" t="s">
        <v>13525</v>
      </c>
      <c r="AI1205" s="304"/>
      <c r="AJ1205" s="304"/>
      <c r="AK1205" s="286" t="s">
        <v>13526</v>
      </c>
      <c r="AL1205" s="304"/>
      <c r="AM1205" s="302"/>
      <c r="AN1205" s="302"/>
      <c r="AO1205" s="302"/>
      <c r="AP1205" s="302"/>
      <c r="AQ1205" s="302" t="str">
        <f>IFERROR(__xludf.DUMMYFUNCTION("IF(IFERROR(VLOOKUP(A1205, IMPORTRANGE(""https://docs.google.com/spreadsheets/d/1eazy315Oas8TkAoTsdzUl6gNf3VsnwZeSo-bRfkZzOs"", ""工作表1!A:B""), 2, FALSE), """") &lt;&gt; """", ""有縮圖"", ""無縮圖"")"),"無縮圖")</f>
        <v>無縮圖</v>
      </c>
      <c r="AR1205" s="302"/>
    </row>
    <row r="1206" hidden="1">
      <c r="A1206" s="301" t="s">
        <v>1233</v>
      </c>
      <c r="B1206" s="301" t="s">
        <v>13527</v>
      </c>
      <c r="C1206" s="303" t="s">
        <v>13528</v>
      </c>
      <c r="D1206" s="303" t="s">
        <v>3746</v>
      </c>
      <c r="E1206" s="303" t="s">
        <v>3292</v>
      </c>
      <c r="F1206" s="305" t="s">
        <v>140</v>
      </c>
      <c r="G1206" s="304"/>
      <c r="H1206" s="305" t="s">
        <v>47</v>
      </c>
      <c r="I1206" s="305" t="s">
        <v>84</v>
      </c>
      <c r="J1206" s="301" t="s">
        <v>13529</v>
      </c>
      <c r="K1206" s="309"/>
      <c r="L1206" s="310" t="b">
        <v>1</v>
      </c>
      <c r="M1206" s="311" t="b">
        <v>0</v>
      </c>
      <c r="N1206" s="316" t="b">
        <v>1</v>
      </c>
      <c r="O1206" s="311" t="b">
        <v>0</v>
      </c>
      <c r="P1206" s="302"/>
      <c r="Q1206" s="309" t="str">
        <f t="array" ref="Q1206">IFERROR(INDEX('印量調查區'!G:G, MATCH(A1206, '印量調查區'!A:A, 0)), "")</f>
        <v/>
      </c>
      <c r="R1206" s="302"/>
      <c r="S1206" s="302"/>
      <c r="T1206" s="302"/>
      <c r="U1206" s="302"/>
      <c r="V1206" s="313" t="s">
        <v>4167</v>
      </c>
      <c r="W1206" s="313" t="s">
        <v>4169</v>
      </c>
      <c r="X1206" s="313" t="s">
        <v>4171</v>
      </c>
      <c r="Y1206" s="302"/>
      <c r="Z1206" s="302"/>
      <c r="AA1206" s="302"/>
      <c r="AB1206" s="302"/>
      <c r="AC1206" s="302"/>
      <c r="AD1206" s="313" t="s">
        <v>4173</v>
      </c>
      <c r="AE1206" s="302"/>
      <c r="AF1206" s="302"/>
      <c r="AG1206" s="302"/>
      <c r="AH1206" s="302"/>
      <c r="AI1206" s="302"/>
      <c r="AJ1206" s="302"/>
      <c r="AK1206" s="313" t="s">
        <v>4176</v>
      </c>
      <c r="AL1206" s="302"/>
      <c r="AM1206" s="302"/>
      <c r="AN1206" s="314" t="s">
        <v>13531</v>
      </c>
      <c r="AO1206" s="302"/>
      <c r="AP1206" s="302"/>
      <c r="AQ1206" s="302" t="str">
        <f>IFERROR(__xludf.DUMMYFUNCTION("IF(IFERROR(VLOOKUP(A1206, IMPORTRANGE(""https://docs.google.com/spreadsheets/d/1eazy315Oas8TkAoTsdzUl6gNf3VsnwZeSo-bRfkZzOs"", ""工作表1!A:B""), 2, FALSE), """") &lt;&gt; """", ""有縮圖"", ""無縮圖"")"),"無縮圖")</f>
        <v>無縮圖</v>
      </c>
      <c r="AR1206" s="302"/>
    </row>
    <row r="1207" hidden="1">
      <c r="A1207" s="301" t="s">
        <v>13532</v>
      </c>
      <c r="B1207" s="301" t="s">
        <v>13533</v>
      </c>
      <c r="C1207" s="303" t="s">
        <v>2638</v>
      </c>
      <c r="D1207" s="304"/>
      <c r="E1207" s="304"/>
      <c r="F1207" s="305" t="s">
        <v>140</v>
      </c>
      <c r="G1207" s="304"/>
      <c r="H1207" s="305" t="s">
        <v>34</v>
      </c>
      <c r="I1207" s="302"/>
      <c r="J1207" s="302"/>
      <c r="K1207" s="309"/>
      <c r="L1207" s="322" t="b">
        <v>0</v>
      </c>
      <c r="M1207" s="311" t="b">
        <v>0</v>
      </c>
      <c r="N1207" s="316" t="b">
        <v>0</v>
      </c>
      <c r="O1207" s="316" t="b">
        <v>0</v>
      </c>
      <c r="P1207" s="302"/>
      <c r="Q1207" s="309"/>
      <c r="R1207" s="304"/>
      <c r="S1207" s="304"/>
      <c r="T1207" s="304"/>
      <c r="U1207" s="304"/>
      <c r="V1207" s="304"/>
      <c r="W1207" s="304"/>
      <c r="X1207" s="304"/>
      <c r="Y1207" s="304"/>
      <c r="Z1207" s="304"/>
      <c r="AA1207" s="304"/>
      <c r="AB1207" s="304"/>
      <c r="AC1207" s="304"/>
      <c r="AD1207" s="304"/>
      <c r="AE1207" s="304"/>
      <c r="AF1207" s="304"/>
      <c r="AG1207" s="304"/>
      <c r="AH1207" s="304"/>
      <c r="AI1207" s="304"/>
      <c r="AJ1207" s="304"/>
      <c r="AK1207" s="304"/>
      <c r="AL1207" s="304"/>
      <c r="AM1207" s="302"/>
      <c r="AN1207" s="302"/>
      <c r="AO1207" s="304"/>
      <c r="AP1207" s="302"/>
      <c r="AQ1207" s="302"/>
      <c r="AR1207" s="302"/>
    </row>
    <row r="1208" hidden="1">
      <c r="A1208" s="301" t="s">
        <v>13532</v>
      </c>
      <c r="B1208" s="302"/>
      <c r="C1208" s="303" t="s">
        <v>2679</v>
      </c>
      <c r="D1208" s="304"/>
      <c r="E1208" s="304"/>
      <c r="F1208" s="305" t="s">
        <v>140</v>
      </c>
      <c r="G1208" s="304"/>
      <c r="H1208" s="302"/>
      <c r="I1208" s="302"/>
      <c r="J1208" s="302"/>
      <c r="K1208" s="309"/>
      <c r="L1208" s="322" t="b">
        <v>1</v>
      </c>
      <c r="M1208" s="316" t="b">
        <v>0</v>
      </c>
      <c r="N1208" s="316" t="b">
        <v>0</v>
      </c>
      <c r="O1208" s="316" t="b">
        <v>0</v>
      </c>
      <c r="P1208" s="302"/>
      <c r="Q1208" s="309" t="str">
        <f t="array" ref="Q1208">IFERROR(INDEX('印量調查區'!G:G, MATCH(A1208, '印量調查區'!A:A, 0)), "")</f>
        <v/>
      </c>
      <c r="R1208" s="302"/>
      <c r="S1208" s="302"/>
      <c r="T1208" s="302"/>
      <c r="U1208" s="302"/>
      <c r="V1208" s="302"/>
      <c r="W1208" s="302"/>
      <c r="X1208" s="302"/>
      <c r="Y1208" s="302"/>
      <c r="Z1208" s="302"/>
      <c r="AA1208" s="302"/>
      <c r="AB1208" s="302"/>
      <c r="AC1208" s="302"/>
      <c r="AD1208" s="302"/>
      <c r="AE1208" s="302"/>
      <c r="AF1208" s="302"/>
      <c r="AG1208" s="302"/>
      <c r="AH1208" s="302"/>
      <c r="AI1208" s="302"/>
      <c r="AJ1208" s="302"/>
      <c r="AK1208" s="302"/>
      <c r="AL1208" s="302"/>
      <c r="AM1208" s="302"/>
      <c r="AN1208" s="302"/>
      <c r="AO1208" s="302"/>
      <c r="AP1208" s="302"/>
      <c r="AQ1208" s="302" t="str">
        <f>IFERROR(__xludf.DUMMYFUNCTION("IF(IFERROR(VLOOKUP(A1208, IMPORTRANGE(""https://docs.google.com/spreadsheets/d/1eazy315Oas8TkAoTsdzUl6gNf3VsnwZeSo-bRfkZzOs"", ""工作表1!A:B""), 2, FALSE), """") &lt;&gt; """", ""有縮圖"", ""無縮圖"")"),"無縮圖")</f>
        <v>無縮圖</v>
      </c>
      <c r="AR1208" s="302"/>
    </row>
    <row r="1209" hidden="1">
      <c r="A1209" s="301" t="s">
        <v>13535</v>
      </c>
      <c r="B1209" s="302"/>
      <c r="C1209" s="303" t="s">
        <v>13536</v>
      </c>
      <c r="D1209" s="303" t="s">
        <v>4716</v>
      </c>
      <c r="E1209" s="304"/>
      <c r="F1209" s="305" t="s">
        <v>140</v>
      </c>
      <c r="G1209" s="304"/>
      <c r="H1209" s="302"/>
      <c r="I1209" s="302"/>
      <c r="J1209" s="302"/>
      <c r="K1209" s="309"/>
      <c r="L1209" s="310" t="b">
        <v>1</v>
      </c>
      <c r="M1209" s="316" t="b">
        <v>1</v>
      </c>
      <c r="N1209" s="311" t="b">
        <v>1</v>
      </c>
      <c r="O1209" s="316" t="b">
        <v>0</v>
      </c>
      <c r="P1209" s="302"/>
      <c r="Q1209" s="309" t="str">
        <f t="array" ref="Q1209">IFERROR(INDEX('印量調查區'!G:G, MATCH(A1209, '印量調查區'!A:A, 0)), "")</f>
        <v/>
      </c>
      <c r="R1209" s="302"/>
      <c r="S1209" s="302"/>
      <c r="T1209" s="302"/>
      <c r="U1209" s="302"/>
      <c r="V1209" s="314" t="s">
        <v>13539</v>
      </c>
      <c r="W1209" s="302"/>
      <c r="X1209" s="302"/>
      <c r="Y1209" s="302"/>
      <c r="Z1209" s="302"/>
      <c r="AA1209" s="302"/>
      <c r="AB1209" s="302"/>
      <c r="AC1209" s="302"/>
      <c r="AD1209" s="302"/>
      <c r="AE1209" s="302"/>
      <c r="AF1209" s="302"/>
      <c r="AG1209" s="302"/>
      <c r="AH1209" s="302"/>
      <c r="AI1209" s="302"/>
      <c r="AJ1209" s="302"/>
      <c r="AK1209" s="302"/>
      <c r="AL1209" s="302"/>
      <c r="AM1209" s="314" t="s">
        <v>13540</v>
      </c>
      <c r="AN1209" s="302"/>
      <c r="AO1209" s="302"/>
      <c r="AP1209" s="302"/>
      <c r="AQ1209" s="302" t="str">
        <f>IFERROR(__xludf.DUMMYFUNCTION("IF(IFERROR(VLOOKUP(A1209, IMPORTRANGE(""https://docs.google.com/spreadsheets/d/1eazy315Oas8TkAoTsdzUl6gNf3VsnwZeSo-bRfkZzOs"", ""工作表1!A:B""), 2, FALSE), """") &lt;&gt; """", ""有縮圖"", ""無縮圖"")"),"無縮圖")</f>
        <v>無縮圖</v>
      </c>
      <c r="AR1209" s="302"/>
    </row>
    <row r="1210" hidden="1">
      <c r="A1210" s="301" t="s">
        <v>13543</v>
      </c>
      <c r="B1210" s="302"/>
      <c r="C1210" s="303" t="s">
        <v>2617</v>
      </c>
      <c r="D1210" s="304"/>
      <c r="E1210" s="304"/>
      <c r="F1210" s="305" t="s">
        <v>140</v>
      </c>
      <c r="G1210" s="304"/>
      <c r="H1210" s="302"/>
      <c r="I1210" s="302"/>
      <c r="J1210" s="302"/>
      <c r="K1210" s="309"/>
      <c r="L1210" s="322" t="b">
        <v>1</v>
      </c>
      <c r="M1210" s="316" t="b">
        <v>0</v>
      </c>
      <c r="N1210" s="316" t="b">
        <v>0</v>
      </c>
      <c r="O1210" s="316" t="b">
        <v>0</v>
      </c>
      <c r="P1210" s="302"/>
      <c r="Q1210" s="309" t="str">
        <f t="array" ref="Q1210">IFERROR(INDEX('印量調查區'!G:G, MATCH(A1210, '印量調查區'!A:A, 0)), "")</f>
        <v/>
      </c>
      <c r="R1210" s="302"/>
      <c r="S1210" s="302"/>
      <c r="T1210" s="302"/>
      <c r="U1210" s="302"/>
      <c r="V1210" s="302"/>
      <c r="W1210" s="302"/>
      <c r="X1210" s="302"/>
      <c r="Y1210" s="302"/>
      <c r="Z1210" s="302"/>
      <c r="AA1210" s="302"/>
      <c r="AB1210" s="302"/>
      <c r="AC1210" s="302"/>
      <c r="AD1210" s="302"/>
      <c r="AE1210" s="302"/>
      <c r="AF1210" s="302"/>
      <c r="AG1210" s="302"/>
      <c r="AH1210" s="302"/>
      <c r="AI1210" s="302"/>
      <c r="AJ1210" s="302"/>
      <c r="AK1210" s="302"/>
      <c r="AL1210" s="302"/>
      <c r="AM1210" s="302"/>
      <c r="AN1210" s="302"/>
      <c r="AO1210" s="302"/>
      <c r="AP1210" s="302"/>
      <c r="AQ1210" s="302" t="str">
        <f>IFERROR(__xludf.DUMMYFUNCTION("IF(IFERROR(VLOOKUP(A1210, IMPORTRANGE(""https://docs.google.com/spreadsheets/d/1eazy315Oas8TkAoTsdzUl6gNf3VsnwZeSo-bRfkZzOs"", ""工作表1!A:B""), 2, FALSE), """") &lt;&gt; """", ""有縮圖"", ""無縮圖"")"),"無縮圖")</f>
        <v>無縮圖</v>
      </c>
      <c r="AR1210" s="302"/>
    </row>
    <row r="1211" hidden="1">
      <c r="A1211" s="301" t="s">
        <v>1351</v>
      </c>
      <c r="B1211" s="302"/>
      <c r="C1211" s="303" t="s">
        <v>8610</v>
      </c>
      <c r="D1211" s="304"/>
      <c r="E1211" s="304"/>
      <c r="F1211" s="305" t="s">
        <v>140</v>
      </c>
      <c r="G1211" s="304"/>
      <c r="H1211" s="302"/>
      <c r="I1211" s="302"/>
      <c r="J1211" s="302"/>
      <c r="K1211" s="309"/>
      <c r="L1211" s="310" t="b">
        <v>1</v>
      </c>
      <c r="M1211" s="316" t="b">
        <v>0</v>
      </c>
      <c r="N1211" s="316" t="b">
        <v>0</v>
      </c>
      <c r="O1211" s="316" t="b">
        <v>0</v>
      </c>
      <c r="P1211" s="302"/>
      <c r="Q1211" s="309" t="str">
        <f t="array" ref="Q1211">IFERROR(INDEX('印量調查區'!G:G, MATCH(A1211, '印量調查區'!A:A, 0)), "")</f>
        <v/>
      </c>
      <c r="R1211" s="302"/>
      <c r="S1211" s="302"/>
      <c r="T1211" s="302"/>
      <c r="U1211" s="302"/>
      <c r="V1211" s="302"/>
      <c r="W1211" s="302"/>
      <c r="X1211" s="302"/>
      <c r="Y1211" s="302"/>
      <c r="Z1211" s="302"/>
      <c r="AA1211" s="302"/>
      <c r="AB1211" s="302"/>
      <c r="AC1211" s="302"/>
      <c r="AD1211" s="313" t="s">
        <v>5566</v>
      </c>
      <c r="AE1211" s="302"/>
      <c r="AF1211" s="302"/>
      <c r="AG1211" s="302"/>
      <c r="AH1211" s="302"/>
      <c r="AI1211" s="302"/>
      <c r="AJ1211" s="302"/>
      <c r="AK1211" s="302"/>
      <c r="AL1211" s="302"/>
      <c r="AM1211" s="302"/>
      <c r="AN1211" s="302"/>
      <c r="AO1211" s="302"/>
      <c r="AP1211" s="302"/>
      <c r="AQ1211" s="302" t="str">
        <f>IFERROR(__xludf.DUMMYFUNCTION("IF(IFERROR(VLOOKUP(A1211, IMPORTRANGE(""https://docs.google.com/spreadsheets/d/1eazy315Oas8TkAoTsdzUl6gNf3VsnwZeSo-bRfkZzOs"", ""工作表1!A:B""), 2, FALSE), """") &lt;&gt; """", ""有縮圖"", ""無縮圖"")"),"無縮圖")</f>
        <v>無縮圖</v>
      </c>
      <c r="AR1211" s="302"/>
    </row>
    <row r="1212" hidden="1">
      <c r="A1212" s="301" t="s">
        <v>13547</v>
      </c>
      <c r="B1212" s="301" t="s">
        <v>13548</v>
      </c>
      <c r="C1212" s="303" t="s">
        <v>2536</v>
      </c>
      <c r="D1212" s="304"/>
      <c r="E1212" s="304"/>
      <c r="F1212" s="305" t="s">
        <v>140</v>
      </c>
      <c r="G1212" s="304"/>
      <c r="H1212" s="302"/>
      <c r="I1212" s="302"/>
      <c r="J1212" s="301" t="s">
        <v>3248</v>
      </c>
      <c r="K1212" s="309"/>
      <c r="L1212" s="310" t="b">
        <v>1</v>
      </c>
      <c r="M1212" s="311" t="b">
        <v>1</v>
      </c>
      <c r="N1212" s="311" t="b">
        <v>1</v>
      </c>
      <c r="O1212" s="316" t="b">
        <v>0</v>
      </c>
      <c r="P1212" s="302"/>
      <c r="Q1212" s="309" t="str">
        <f t="array" ref="Q1212">IFERROR(INDEX('印量調查區'!G:G, MATCH(A1212, '印量調查區'!A:A, 0)), "")</f>
        <v/>
      </c>
      <c r="R1212" s="314" t="s">
        <v>13549</v>
      </c>
      <c r="S1212" s="302"/>
      <c r="T1212" s="302"/>
      <c r="U1212" s="302"/>
      <c r="V1212" s="314" t="s">
        <v>13550</v>
      </c>
      <c r="W1212" s="302"/>
      <c r="X1212" s="302"/>
      <c r="Y1212" s="302"/>
      <c r="Z1212" s="302"/>
      <c r="AA1212" s="302"/>
      <c r="AB1212" s="302"/>
      <c r="AC1212" s="302"/>
      <c r="AD1212" s="314" t="s">
        <v>13551</v>
      </c>
      <c r="AE1212" s="302"/>
      <c r="AF1212" s="302"/>
      <c r="AG1212" s="302"/>
      <c r="AH1212" s="302"/>
      <c r="AI1212" s="302"/>
      <c r="AJ1212" s="302"/>
      <c r="AK1212" s="302"/>
      <c r="AL1212" s="302"/>
      <c r="AM1212" s="314" t="s">
        <v>13552</v>
      </c>
      <c r="AN1212" s="302"/>
      <c r="AO1212" s="302"/>
      <c r="AP1212" s="302"/>
      <c r="AQ1212" s="302" t="str">
        <f>IFERROR(__xludf.DUMMYFUNCTION("IF(IFERROR(VLOOKUP(A1212, IMPORTRANGE(""https://docs.google.com/spreadsheets/d/1eazy315Oas8TkAoTsdzUl6gNf3VsnwZeSo-bRfkZzOs"", ""工作表1!A:B""), 2, FALSE), """") &lt;&gt; """", ""有縮圖"", ""無縮圖"")"),"無縮圖")</f>
        <v>無縮圖</v>
      </c>
      <c r="AR1212" s="302"/>
    </row>
    <row r="1213" hidden="1">
      <c r="A1213" s="301" t="s">
        <v>13553</v>
      </c>
      <c r="B1213" s="301" t="s">
        <v>13554</v>
      </c>
      <c r="C1213" s="303" t="s">
        <v>2665</v>
      </c>
      <c r="D1213" s="304"/>
      <c r="E1213" s="304"/>
      <c r="F1213" s="305" t="s">
        <v>3879</v>
      </c>
      <c r="G1213" s="304"/>
      <c r="H1213" s="302"/>
      <c r="I1213" s="302"/>
      <c r="J1213" s="302"/>
      <c r="K1213" s="309"/>
      <c r="L1213" s="310" t="b">
        <v>1</v>
      </c>
      <c r="M1213" s="316" t="b">
        <v>0</v>
      </c>
      <c r="N1213" s="316" t="b">
        <v>0</v>
      </c>
      <c r="O1213" s="316" t="b">
        <v>0</v>
      </c>
      <c r="P1213" s="302"/>
      <c r="Q1213" s="309" t="str">
        <f t="array" ref="Q1213">IFERROR(INDEX('印量調查區'!G:G, MATCH(A1213, '印量調查區'!A:A, 0)), "")</f>
        <v/>
      </c>
      <c r="R1213" s="313" t="s">
        <v>13555</v>
      </c>
      <c r="S1213" s="302"/>
      <c r="T1213" s="302"/>
      <c r="U1213" s="302"/>
      <c r="V1213" s="313" t="s">
        <v>13556</v>
      </c>
      <c r="W1213" s="302"/>
      <c r="X1213" s="302"/>
      <c r="Y1213" s="302"/>
      <c r="Z1213" s="302"/>
      <c r="AA1213" s="302"/>
      <c r="AB1213" s="302"/>
      <c r="AC1213" s="302"/>
      <c r="AD1213" s="313" t="s">
        <v>13557</v>
      </c>
      <c r="AE1213" s="302"/>
      <c r="AF1213" s="302"/>
      <c r="AG1213" s="302"/>
      <c r="AH1213" s="302"/>
      <c r="AI1213" s="302"/>
      <c r="AJ1213" s="302"/>
      <c r="AK1213" s="313" t="s">
        <v>13558</v>
      </c>
      <c r="AL1213" s="302"/>
      <c r="AM1213" s="302"/>
      <c r="AN1213" s="302"/>
      <c r="AO1213" s="302"/>
      <c r="AP1213" s="302"/>
      <c r="AQ1213" s="302" t="str">
        <f>IFERROR(__xludf.DUMMYFUNCTION("IF(IFERROR(VLOOKUP(A1213, IMPORTRANGE(""https://docs.google.com/spreadsheets/d/1eazy315Oas8TkAoTsdzUl6gNf3VsnwZeSo-bRfkZzOs"", ""工作表1!A:B""), 2, FALSE), """") &lt;&gt; """", ""有縮圖"", ""無縮圖"")"),"無縮圖")</f>
        <v>無縮圖</v>
      </c>
      <c r="AR1213" s="302"/>
    </row>
    <row r="1214" hidden="1">
      <c r="A1214" s="301" t="s">
        <v>13559</v>
      </c>
      <c r="B1214" s="301" t="s">
        <v>13560</v>
      </c>
      <c r="C1214" s="304"/>
      <c r="D1214" s="304"/>
      <c r="E1214" s="303" t="s">
        <v>2364</v>
      </c>
      <c r="F1214" s="305" t="s">
        <v>140</v>
      </c>
      <c r="G1214" s="304"/>
      <c r="H1214" s="302"/>
      <c r="I1214" s="302"/>
      <c r="J1214" s="302"/>
      <c r="K1214" s="309"/>
      <c r="L1214" s="310" t="b">
        <v>1</v>
      </c>
      <c r="M1214" s="316" t="b">
        <v>0</v>
      </c>
      <c r="N1214" s="316" t="b">
        <v>0</v>
      </c>
      <c r="O1214" s="316" t="b">
        <v>0</v>
      </c>
      <c r="P1214" s="302"/>
      <c r="Q1214" s="309" t="str">
        <f t="array" ref="Q1214">IFERROR(INDEX('印量調查區'!G:G, MATCH(A1214, '印量調查區'!A:A, 0)), "")</f>
        <v/>
      </c>
      <c r="R1214" s="313" t="s">
        <v>13563</v>
      </c>
      <c r="S1214" s="302"/>
      <c r="T1214" s="302"/>
      <c r="U1214" s="302"/>
      <c r="V1214" s="302"/>
      <c r="W1214" s="302"/>
      <c r="X1214" s="302"/>
      <c r="Y1214" s="302"/>
      <c r="Z1214" s="302"/>
      <c r="AA1214" s="302"/>
      <c r="AB1214" s="302"/>
      <c r="AC1214" s="302"/>
      <c r="AD1214" s="313" t="s">
        <v>13564</v>
      </c>
      <c r="AE1214" s="313" t="s">
        <v>13565</v>
      </c>
      <c r="AF1214" s="313" t="s">
        <v>13566</v>
      </c>
      <c r="AG1214" s="302"/>
      <c r="AH1214" s="302"/>
      <c r="AI1214" s="302"/>
      <c r="AJ1214" s="302"/>
      <c r="AK1214" s="313" t="s">
        <v>13568</v>
      </c>
      <c r="AL1214" s="302"/>
      <c r="AM1214" s="302"/>
      <c r="AN1214" s="302"/>
      <c r="AO1214" s="302"/>
      <c r="AP1214" s="302"/>
      <c r="AQ1214" s="302" t="str">
        <f>IFERROR(__xludf.DUMMYFUNCTION("IF(IFERROR(VLOOKUP(A1214, IMPORTRANGE(""https://docs.google.com/spreadsheets/d/1eazy315Oas8TkAoTsdzUl6gNf3VsnwZeSo-bRfkZzOs"", ""工作表1!A:B""), 2, FALSE), """") &lt;&gt; """", ""有縮圖"", ""無縮圖"")"),"無縮圖")</f>
        <v>無縮圖</v>
      </c>
      <c r="AR1214" s="302"/>
    </row>
    <row r="1215" hidden="1">
      <c r="A1215" s="301" t="s">
        <v>13569</v>
      </c>
      <c r="B1215" s="302"/>
      <c r="C1215" s="303" t="s">
        <v>947</v>
      </c>
      <c r="D1215" s="303" t="s">
        <v>947</v>
      </c>
      <c r="E1215" s="304"/>
      <c r="F1215" s="305" t="s">
        <v>140</v>
      </c>
      <c r="G1215" s="304"/>
      <c r="H1215" s="305" t="s">
        <v>47</v>
      </c>
      <c r="I1215" s="305" t="s">
        <v>84</v>
      </c>
      <c r="J1215" s="301" t="s">
        <v>3248</v>
      </c>
      <c r="K1215" s="309"/>
      <c r="L1215" s="310" t="b">
        <v>1</v>
      </c>
      <c r="M1215" s="311" t="b">
        <v>1</v>
      </c>
      <c r="N1215" s="311" t="b">
        <v>0</v>
      </c>
      <c r="O1215" s="316" t="b">
        <v>1</v>
      </c>
      <c r="P1215" s="302"/>
      <c r="Q1215" s="309" t="str">
        <f t="array" ref="Q1215">IFERROR(INDEX('印量調查區'!G:G, MATCH(A1215, '印量調查區'!A:A, 0)), "")</f>
        <v/>
      </c>
      <c r="R1215" s="314" t="s">
        <v>13571</v>
      </c>
      <c r="S1215" s="302"/>
      <c r="T1215" s="302"/>
      <c r="U1215" s="302"/>
      <c r="V1215" s="314" t="s">
        <v>13573</v>
      </c>
      <c r="W1215" s="302"/>
      <c r="X1215" s="302"/>
      <c r="Y1215" s="302"/>
      <c r="Z1215" s="302"/>
      <c r="AA1215" s="302"/>
      <c r="AB1215" s="302"/>
      <c r="AC1215" s="302"/>
      <c r="AD1215" s="302"/>
      <c r="AE1215" s="302"/>
      <c r="AF1215" s="302"/>
      <c r="AG1215" s="302"/>
      <c r="AH1215" s="302"/>
      <c r="AI1215" s="302"/>
      <c r="AJ1215" s="302"/>
      <c r="AK1215" s="302"/>
      <c r="AL1215" s="302"/>
      <c r="AM1215" s="314" t="s">
        <v>13575</v>
      </c>
      <c r="AN1215" s="302"/>
      <c r="AO1215" s="302"/>
      <c r="AP1215" s="302"/>
      <c r="AQ1215" s="302" t="str">
        <f>IFERROR(__xludf.DUMMYFUNCTION("IF(IFERROR(VLOOKUP(A1215, IMPORTRANGE(""https://docs.google.com/spreadsheets/d/1eazy315Oas8TkAoTsdzUl6gNf3VsnwZeSo-bRfkZzOs"", ""工作表1!A:B""), 2, FALSE), """") &lt;&gt; """", ""有縮圖"", ""無縮圖"")"),"無縮圖")</f>
        <v>無縮圖</v>
      </c>
      <c r="AR1215" s="302"/>
    </row>
    <row r="1216" hidden="1">
      <c r="A1216" s="301" t="s">
        <v>1425</v>
      </c>
      <c r="B1216" s="301" t="s">
        <v>6508</v>
      </c>
      <c r="C1216" s="303" t="s">
        <v>13577</v>
      </c>
      <c r="D1216" s="303" t="s">
        <v>13577</v>
      </c>
      <c r="E1216" s="304"/>
      <c r="F1216" s="305" t="s">
        <v>140</v>
      </c>
      <c r="G1216" s="304"/>
      <c r="H1216" s="302"/>
      <c r="I1216" s="302"/>
      <c r="J1216" s="302"/>
      <c r="K1216" s="309"/>
      <c r="L1216" s="310" t="b">
        <v>1</v>
      </c>
      <c r="M1216" s="316" t="b">
        <v>0</v>
      </c>
      <c r="N1216" s="316" t="b">
        <v>1</v>
      </c>
      <c r="O1216" s="316" t="b">
        <v>0</v>
      </c>
      <c r="P1216" s="302"/>
      <c r="Q1216" s="309" t="str">
        <f t="array" ref="Q1216">IFERROR(INDEX('印量調查區'!G:G, MATCH(A1216, '印量調查區'!A:A, 0)), "")</f>
        <v/>
      </c>
      <c r="R1216" s="313" t="s">
        <v>6516</v>
      </c>
      <c r="S1216" s="313" t="s">
        <v>6519</v>
      </c>
      <c r="T1216" s="302"/>
      <c r="U1216" s="302"/>
      <c r="V1216" s="313" t="s">
        <v>6522</v>
      </c>
      <c r="W1216" s="302"/>
      <c r="X1216" s="302"/>
      <c r="Y1216" s="302"/>
      <c r="Z1216" s="302"/>
      <c r="AA1216" s="302"/>
      <c r="AB1216" s="302"/>
      <c r="AC1216" s="302"/>
      <c r="AD1216" s="313" t="s">
        <v>6524</v>
      </c>
      <c r="AE1216" s="302"/>
      <c r="AF1216" s="302"/>
      <c r="AG1216" s="302"/>
      <c r="AH1216" s="302"/>
      <c r="AI1216" s="302"/>
      <c r="AJ1216" s="302"/>
      <c r="AK1216" s="313" t="s">
        <v>6526</v>
      </c>
      <c r="AL1216" s="302"/>
      <c r="AM1216" s="302"/>
      <c r="AN1216" s="302"/>
      <c r="AO1216" s="302"/>
      <c r="AP1216" s="302"/>
      <c r="AQ1216" s="302" t="str">
        <f>IFERROR(__xludf.DUMMYFUNCTION("IF(IFERROR(VLOOKUP(A1216, IMPORTRANGE(""https://docs.google.com/spreadsheets/d/1eazy315Oas8TkAoTsdzUl6gNf3VsnwZeSo-bRfkZzOs"", ""工作表1!A:B""), 2, FALSE), """") &lt;&gt; """", ""有縮圖"", ""無縮圖"")"),"無縮圖")</f>
        <v>無縮圖</v>
      </c>
      <c r="AR1216" s="302"/>
    </row>
    <row r="1217" hidden="1">
      <c r="A1217" s="301" t="s">
        <v>13579</v>
      </c>
      <c r="B1217" s="302"/>
      <c r="C1217" s="303" t="s">
        <v>2854</v>
      </c>
      <c r="D1217" s="304"/>
      <c r="E1217" s="304"/>
      <c r="F1217" s="305" t="s">
        <v>140</v>
      </c>
      <c r="G1217" s="304"/>
      <c r="H1217" s="302"/>
      <c r="I1217" s="302"/>
      <c r="J1217" s="302"/>
      <c r="K1217" s="309"/>
      <c r="L1217" s="310" t="b">
        <v>1</v>
      </c>
      <c r="M1217" s="316" t="b">
        <v>0</v>
      </c>
      <c r="N1217" s="316" t="b">
        <v>0</v>
      </c>
      <c r="O1217" s="316" t="b">
        <v>0</v>
      </c>
      <c r="P1217" s="313" t="s">
        <v>410</v>
      </c>
      <c r="Q1217" s="309" t="str">
        <f t="array" ref="Q1217">IFERROR(INDEX('印量調查區'!G:G, MATCH(A1217, '印量調查區'!A:A, 0)), "")</f>
        <v/>
      </c>
      <c r="R1217" s="314" t="s">
        <v>13581</v>
      </c>
      <c r="S1217" s="302"/>
      <c r="T1217" s="302"/>
      <c r="U1217" s="302"/>
      <c r="V1217" s="302"/>
      <c r="W1217" s="302"/>
      <c r="X1217" s="302"/>
      <c r="Y1217" s="302"/>
      <c r="Z1217" s="302"/>
      <c r="AA1217" s="302"/>
      <c r="AB1217" s="302"/>
      <c r="AC1217" s="302"/>
      <c r="AD1217" s="314" t="s">
        <v>13583</v>
      </c>
      <c r="AE1217" s="302"/>
      <c r="AF1217" s="302"/>
      <c r="AG1217" s="302"/>
      <c r="AH1217" s="302"/>
      <c r="AI1217" s="302"/>
      <c r="AJ1217" s="302"/>
      <c r="AK1217" s="302"/>
      <c r="AL1217" s="302"/>
      <c r="AM1217" s="302"/>
      <c r="AN1217" s="302"/>
      <c r="AO1217" s="302"/>
      <c r="AP1217" s="302"/>
      <c r="AQ1217" s="302" t="str">
        <f>IFERROR(__xludf.DUMMYFUNCTION("IF(IFERROR(VLOOKUP(A1217, IMPORTRANGE(""https://docs.google.com/spreadsheets/d/1eazy315Oas8TkAoTsdzUl6gNf3VsnwZeSo-bRfkZzOs"", ""工作表1!A:B""), 2, FALSE), """") &lt;&gt; """", ""有縮圖"", ""無縮圖"")"),"無縮圖")</f>
        <v>無縮圖</v>
      </c>
      <c r="AR1217" s="302"/>
    </row>
    <row r="1218" hidden="1">
      <c r="A1218" s="301" t="s">
        <v>13584</v>
      </c>
      <c r="B1218" s="302"/>
      <c r="C1218" s="304"/>
      <c r="D1218" s="303" t="s">
        <v>13585</v>
      </c>
      <c r="E1218" s="303" t="s">
        <v>774</v>
      </c>
      <c r="F1218" s="305" t="s">
        <v>140</v>
      </c>
      <c r="G1218" s="304"/>
      <c r="H1218" s="305" t="s">
        <v>47</v>
      </c>
      <c r="I1218" s="305" t="s">
        <v>84</v>
      </c>
      <c r="J1218" s="301" t="s">
        <v>13586</v>
      </c>
      <c r="K1218" s="309"/>
      <c r="L1218" s="310" t="b">
        <v>1</v>
      </c>
      <c r="M1218" s="311" t="b">
        <v>0</v>
      </c>
      <c r="N1218" s="316" t="b">
        <v>0</v>
      </c>
      <c r="O1218" s="311" t="b">
        <v>0</v>
      </c>
      <c r="P1218" s="313" t="s">
        <v>410</v>
      </c>
      <c r="Q1218" s="309" t="str">
        <f t="array" ref="Q1218">IFERROR(INDEX('印量調查區'!G:G, MATCH(A1218, '印量調查區'!A:A, 0)), "")</f>
        <v/>
      </c>
      <c r="R1218" s="302"/>
      <c r="S1218" s="302"/>
      <c r="T1218" s="302"/>
      <c r="U1218" s="302"/>
      <c r="V1218" s="302"/>
      <c r="W1218" s="302"/>
      <c r="X1218" s="302"/>
      <c r="Y1218" s="302"/>
      <c r="Z1218" s="302"/>
      <c r="AA1218" s="302"/>
      <c r="AB1218" s="302"/>
      <c r="AC1218" s="302"/>
      <c r="AD1218" s="314" t="s">
        <v>13587</v>
      </c>
      <c r="AE1218" s="302"/>
      <c r="AF1218" s="302"/>
      <c r="AG1218" s="302"/>
      <c r="AH1218" s="302"/>
      <c r="AI1218" s="302"/>
      <c r="AJ1218" s="302"/>
      <c r="AK1218" s="302"/>
      <c r="AL1218" s="302"/>
      <c r="AM1218" s="302"/>
      <c r="AN1218" s="314" t="s">
        <v>13588</v>
      </c>
      <c r="AO1218" s="302"/>
      <c r="AP1218" s="302"/>
      <c r="AQ1218" s="302" t="str">
        <f>IFERROR(__xludf.DUMMYFUNCTION("IF(IFERROR(VLOOKUP(A1218, IMPORTRANGE(""https://docs.google.com/spreadsheets/d/1eazy315Oas8TkAoTsdzUl6gNf3VsnwZeSo-bRfkZzOs"", ""工作表1!A:B""), 2, FALSE), """") &lt;&gt; """", ""有縮圖"", ""無縮圖"")"),"無縮圖")</f>
        <v>無縮圖</v>
      </c>
      <c r="AR1218" s="302"/>
    </row>
    <row r="1219" hidden="1">
      <c r="A1219" s="301" t="s">
        <v>13590</v>
      </c>
      <c r="B1219" s="301" t="s">
        <v>13590</v>
      </c>
      <c r="C1219" s="303" t="s">
        <v>3738</v>
      </c>
      <c r="D1219" s="303" t="s">
        <v>2620</v>
      </c>
      <c r="E1219" s="304"/>
      <c r="F1219" s="305" t="s">
        <v>140</v>
      </c>
      <c r="G1219" s="304"/>
      <c r="H1219" s="302"/>
      <c r="I1219" s="302"/>
      <c r="J1219" s="302"/>
      <c r="K1219" s="309"/>
      <c r="L1219" s="310" t="b">
        <v>1</v>
      </c>
      <c r="M1219" s="316" t="b">
        <v>0</v>
      </c>
      <c r="N1219" s="311" t="b">
        <v>0</v>
      </c>
      <c r="O1219" s="316" t="b">
        <v>0</v>
      </c>
      <c r="P1219" s="302"/>
      <c r="Q1219" s="309" t="str">
        <f t="array" ref="Q1219">IFERROR(INDEX('印量調查區'!G:G, MATCH(A1219, '印量調查區'!A:A, 0)), "")</f>
        <v/>
      </c>
      <c r="R1219" s="313" t="s">
        <v>13592</v>
      </c>
      <c r="S1219" s="302"/>
      <c r="T1219" s="302"/>
      <c r="U1219" s="302"/>
      <c r="V1219" s="302"/>
      <c r="W1219" s="302"/>
      <c r="X1219" s="302"/>
      <c r="Y1219" s="302"/>
      <c r="Z1219" s="302"/>
      <c r="AA1219" s="302"/>
      <c r="AB1219" s="302"/>
      <c r="AC1219" s="302"/>
      <c r="AD1219" s="302"/>
      <c r="AE1219" s="313" t="s">
        <v>13593</v>
      </c>
      <c r="AF1219" s="313" t="s">
        <v>7152</v>
      </c>
      <c r="AG1219" s="313" t="s">
        <v>7152</v>
      </c>
      <c r="AH1219" s="302"/>
      <c r="AI1219" s="302"/>
      <c r="AJ1219" s="302"/>
      <c r="AK1219" s="302"/>
      <c r="AL1219" s="302"/>
      <c r="AM1219" s="314" t="s">
        <v>13594</v>
      </c>
      <c r="AN1219" s="302"/>
      <c r="AO1219" s="314" t="s">
        <v>13597</v>
      </c>
      <c r="AP1219" s="302"/>
      <c r="AQ1219" s="302" t="str">
        <f>IFERROR(__xludf.DUMMYFUNCTION("IF(IFERROR(VLOOKUP(A1219, IMPORTRANGE(""https://docs.google.com/spreadsheets/d/1eazy315Oas8TkAoTsdzUl6gNf3VsnwZeSo-bRfkZzOs"", ""工作表1!A:B""), 2, FALSE), """") &lt;&gt; """", ""有縮圖"", ""無縮圖"")"),"無縮圖")</f>
        <v>無縮圖</v>
      </c>
      <c r="AR1219" s="302"/>
    </row>
    <row r="1220" hidden="1">
      <c r="A1220" s="301" t="s">
        <v>13598</v>
      </c>
      <c r="B1220" s="301" t="s">
        <v>13599</v>
      </c>
      <c r="C1220" s="304"/>
      <c r="D1220" s="303" t="s">
        <v>13600</v>
      </c>
      <c r="E1220" s="304"/>
      <c r="F1220" s="305" t="s">
        <v>140</v>
      </c>
      <c r="G1220" s="304"/>
      <c r="H1220" s="302"/>
      <c r="I1220" s="302"/>
      <c r="J1220" s="302"/>
      <c r="K1220" s="309"/>
      <c r="L1220" s="310" t="b">
        <v>1</v>
      </c>
      <c r="M1220" s="316" t="b">
        <v>0</v>
      </c>
      <c r="N1220" s="316" t="b">
        <v>0</v>
      </c>
      <c r="O1220" s="316" t="b">
        <v>0</v>
      </c>
      <c r="P1220" s="302"/>
      <c r="Q1220" s="309" t="str">
        <f t="array" ref="Q1220">IFERROR(INDEX('印量調查區'!G:G, MATCH(A1220, '印量調查區'!A:A, 0)), "")</f>
        <v/>
      </c>
      <c r="R1220" s="313" t="s">
        <v>13601</v>
      </c>
      <c r="S1220" s="302"/>
      <c r="T1220" s="302"/>
      <c r="U1220" s="302"/>
      <c r="V1220" s="313" t="s">
        <v>12439</v>
      </c>
      <c r="W1220" s="302"/>
      <c r="X1220" s="302"/>
      <c r="Y1220" s="313" t="s">
        <v>12440</v>
      </c>
      <c r="Z1220" s="302"/>
      <c r="AA1220" s="302"/>
      <c r="AB1220" s="302"/>
      <c r="AC1220" s="302"/>
      <c r="AD1220" s="313" t="s">
        <v>13602</v>
      </c>
      <c r="AE1220" s="302"/>
      <c r="AF1220" s="302"/>
      <c r="AG1220" s="302"/>
      <c r="AH1220" s="302"/>
      <c r="AI1220" s="302"/>
      <c r="AJ1220" s="302"/>
      <c r="AK1220" s="302"/>
      <c r="AL1220" s="302"/>
      <c r="AM1220" s="302"/>
      <c r="AN1220" s="302"/>
      <c r="AO1220" s="302"/>
      <c r="AP1220" s="302"/>
      <c r="AQ1220" s="302" t="str">
        <f>IFERROR(__xludf.DUMMYFUNCTION("IF(IFERROR(VLOOKUP(A1220, IMPORTRANGE(""https://docs.google.com/spreadsheets/d/1eazy315Oas8TkAoTsdzUl6gNf3VsnwZeSo-bRfkZzOs"", ""工作表1!A:B""), 2, FALSE), """") &lt;&gt; """", ""有縮圖"", ""無縮圖"")"),"無縮圖")</f>
        <v>無縮圖</v>
      </c>
      <c r="AR1220" s="302"/>
    </row>
    <row r="1221" hidden="1">
      <c r="A1221" s="301" t="s">
        <v>13604</v>
      </c>
      <c r="B1221" s="302"/>
      <c r="C1221" s="304"/>
      <c r="D1221" s="303" t="s">
        <v>3294</v>
      </c>
      <c r="E1221" s="304"/>
      <c r="F1221" s="305" t="s">
        <v>140</v>
      </c>
      <c r="G1221" s="304"/>
      <c r="H1221" s="302"/>
      <c r="I1221" s="302"/>
      <c r="J1221" s="302"/>
      <c r="K1221" s="309"/>
      <c r="L1221" s="310" t="b">
        <v>1</v>
      </c>
      <c r="M1221" s="316" t="b">
        <v>0</v>
      </c>
      <c r="N1221" s="316" t="b">
        <v>0</v>
      </c>
      <c r="O1221" s="316" t="b">
        <v>0</v>
      </c>
      <c r="P1221" s="313" t="s">
        <v>410</v>
      </c>
      <c r="Q1221" s="309" t="str">
        <f t="array" ref="Q1221">IFERROR(INDEX('印量調查區'!G:G, MATCH(A1221, '印量調查區'!A:A, 0)), "")</f>
        <v/>
      </c>
      <c r="R1221" s="314" t="s">
        <v>13606</v>
      </c>
      <c r="S1221" s="302"/>
      <c r="T1221" s="302"/>
      <c r="U1221" s="302"/>
      <c r="V1221" s="302"/>
      <c r="W1221" s="302"/>
      <c r="X1221" s="302"/>
      <c r="Y1221" s="302"/>
      <c r="Z1221" s="302"/>
      <c r="AA1221" s="302"/>
      <c r="AB1221" s="302"/>
      <c r="AC1221" s="302"/>
      <c r="AD1221" s="314" t="s">
        <v>13607</v>
      </c>
      <c r="AE1221" s="302"/>
      <c r="AF1221" s="302"/>
      <c r="AG1221" s="302"/>
      <c r="AH1221" s="302"/>
      <c r="AI1221" s="302"/>
      <c r="AJ1221" s="302"/>
      <c r="AK1221" s="302"/>
      <c r="AL1221" s="302"/>
      <c r="AM1221" s="302"/>
      <c r="AN1221" s="302"/>
      <c r="AO1221" s="302"/>
      <c r="AP1221" s="302"/>
      <c r="AQ1221" s="302" t="str">
        <f>IFERROR(__xludf.DUMMYFUNCTION("IF(IFERROR(VLOOKUP(A1221, IMPORTRANGE(""https://docs.google.com/spreadsheets/d/1eazy315Oas8TkAoTsdzUl6gNf3VsnwZeSo-bRfkZzOs"", ""工作表1!A:B""), 2, FALSE), """") &lt;&gt; """", ""有縮圖"", ""無縮圖"")"),"無縮圖")</f>
        <v>無縮圖</v>
      </c>
      <c r="AR1221" s="302"/>
    </row>
    <row r="1222" hidden="1">
      <c r="A1222" s="301" t="s">
        <v>1509</v>
      </c>
      <c r="B1222" s="302"/>
      <c r="C1222" s="304"/>
      <c r="D1222" s="303" t="s">
        <v>2619</v>
      </c>
      <c r="E1222" s="304"/>
      <c r="F1222" s="305" t="s">
        <v>140</v>
      </c>
      <c r="G1222" s="304"/>
      <c r="H1222" s="302"/>
      <c r="I1222" s="302"/>
      <c r="J1222" s="302"/>
      <c r="K1222" s="309"/>
      <c r="L1222" s="310" t="b">
        <v>1</v>
      </c>
      <c r="M1222" s="316" t="b">
        <v>0</v>
      </c>
      <c r="N1222" s="316" t="b">
        <v>1</v>
      </c>
      <c r="O1222" s="316" t="b">
        <v>0</v>
      </c>
      <c r="P1222" s="313" t="s">
        <v>410</v>
      </c>
      <c r="Q1222" s="309" t="str">
        <f t="array" ref="Q1222">IFERROR(INDEX('印量調查區'!G:G, MATCH(A1222, '印量調查區'!A:A, 0)), "")</f>
        <v/>
      </c>
      <c r="R1222" s="314" t="s">
        <v>7433</v>
      </c>
      <c r="S1222" s="302"/>
      <c r="T1222" s="302"/>
      <c r="U1222" s="302"/>
      <c r="V1222" s="302"/>
      <c r="W1222" s="302"/>
      <c r="X1222" s="302"/>
      <c r="Y1222" s="302"/>
      <c r="Z1222" s="302"/>
      <c r="AA1222" s="302"/>
      <c r="AB1222" s="302"/>
      <c r="AC1222" s="302"/>
      <c r="AD1222" s="302"/>
      <c r="AE1222" s="302"/>
      <c r="AF1222" s="302"/>
      <c r="AG1222" s="302"/>
      <c r="AH1222" s="302"/>
      <c r="AI1222" s="302"/>
      <c r="AJ1222" s="302"/>
      <c r="AK1222" s="302"/>
      <c r="AL1222" s="302"/>
      <c r="AM1222" s="302"/>
      <c r="AN1222" s="302"/>
      <c r="AO1222" s="302"/>
      <c r="AP1222" s="302"/>
      <c r="AQ1222" s="302" t="str">
        <f>IFERROR(__xludf.DUMMYFUNCTION("IF(IFERROR(VLOOKUP(A1222, IMPORTRANGE(""https://docs.google.com/spreadsheets/d/1eazy315Oas8TkAoTsdzUl6gNf3VsnwZeSo-bRfkZzOs"", ""工作表1!A:B""), 2, FALSE), """") &lt;&gt; """", ""有縮圖"", ""無縮圖"")"),"無縮圖")</f>
        <v>無縮圖</v>
      </c>
      <c r="AR1222" s="302"/>
    </row>
    <row r="1223" hidden="1">
      <c r="A1223" s="301" t="s">
        <v>13610</v>
      </c>
      <c r="B1223" s="301" t="s">
        <v>13612</v>
      </c>
      <c r="C1223" s="304"/>
      <c r="D1223" s="304"/>
      <c r="E1223" s="303" t="s">
        <v>585</v>
      </c>
      <c r="F1223" s="305" t="s">
        <v>140</v>
      </c>
      <c r="G1223" s="304"/>
      <c r="H1223" s="302"/>
      <c r="I1223" s="302"/>
      <c r="J1223" s="302"/>
      <c r="K1223" s="309"/>
      <c r="L1223" s="310" t="b">
        <v>1</v>
      </c>
      <c r="M1223" s="316" t="b">
        <v>0</v>
      </c>
      <c r="N1223" s="316" t="b">
        <v>1</v>
      </c>
      <c r="O1223" s="316" t="b">
        <v>0</v>
      </c>
      <c r="P1223" s="302"/>
      <c r="Q1223" s="309" t="str">
        <f t="array" ref="Q1223">IFERROR(INDEX('印量調查區'!G:G, MATCH(A1223, '印量調查區'!A:A, 0)), "")</f>
        <v/>
      </c>
      <c r="R1223" s="313" t="s">
        <v>13614</v>
      </c>
      <c r="S1223" s="302"/>
      <c r="T1223" s="302"/>
      <c r="U1223" s="302"/>
      <c r="V1223" s="313" t="s">
        <v>13615</v>
      </c>
      <c r="W1223" s="302"/>
      <c r="X1223" s="302"/>
      <c r="Y1223" s="302"/>
      <c r="Z1223" s="302"/>
      <c r="AA1223" s="302"/>
      <c r="AB1223" s="302"/>
      <c r="AC1223" s="302"/>
      <c r="AD1223" s="313" t="s">
        <v>13617</v>
      </c>
      <c r="AE1223" s="302"/>
      <c r="AF1223" s="302"/>
      <c r="AG1223" s="302"/>
      <c r="AH1223" s="302"/>
      <c r="AI1223" s="302"/>
      <c r="AJ1223" s="302"/>
      <c r="AK1223" s="313" t="s">
        <v>13618</v>
      </c>
      <c r="AL1223" s="302"/>
      <c r="AM1223" s="302"/>
      <c r="AN1223" s="302"/>
      <c r="AO1223" s="302"/>
      <c r="AP1223" s="302"/>
      <c r="AQ1223" s="302" t="str">
        <f>IFERROR(__xludf.DUMMYFUNCTION("IF(IFERROR(VLOOKUP(A1223, IMPORTRANGE(""https://docs.google.com/spreadsheets/d/1eazy315Oas8TkAoTsdzUl6gNf3VsnwZeSo-bRfkZzOs"", ""工作表1!A:B""), 2, FALSE), """") &lt;&gt; """", ""有縮圖"", ""無縮圖"")"),"無縮圖")</f>
        <v>無縮圖</v>
      </c>
      <c r="AR1223" s="302"/>
    </row>
    <row r="1224" hidden="1">
      <c r="A1224" s="301" t="s">
        <v>1593</v>
      </c>
      <c r="B1224" s="302"/>
      <c r="C1224" s="303" t="s">
        <v>4873</v>
      </c>
      <c r="D1224" s="304"/>
      <c r="E1224" s="304"/>
      <c r="F1224" s="305" t="s">
        <v>1536</v>
      </c>
      <c r="G1224" s="304"/>
      <c r="H1224" s="302"/>
      <c r="I1224" s="302"/>
      <c r="J1224" s="302"/>
      <c r="K1224" s="309"/>
      <c r="L1224" s="310" t="b">
        <v>1</v>
      </c>
      <c r="M1224" s="316" t="b">
        <v>1</v>
      </c>
      <c r="N1224" s="316" t="b">
        <v>1</v>
      </c>
      <c r="O1224" s="316" t="b">
        <v>0</v>
      </c>
      <c r="P1224" s="302"/>
      <c r="Q1224" s="309" t="str">
        <f t="array" ref="Q1224">IFERROR(INDEX('印量調查區'!G:G, MATCH(A1224, '印量調查區'!A:A, 0)), "")</f>
        <v/>
      </c>
      <c r="R1224" s="313" t="s">
        <v>8272</v>
      </c>
      <c r="S1224" s="302"/>
      <c r="T1224" s="302"/>
      <c r="U1224" s="302"/>
      <c r="V1224" s="313" t="s">
        <v>8276</v>
      </c>
      <c r="W1224" s="302"/>
      <c r="X1224" s="302"/>
      <c r="Y1224" s="302"/>
      <c r="Z1224" s="302"/>
      <c r="AA1224" s="302"/>
      <c r="AB1224" s="302"/>
      <c r="AC1224" s="302"/>
      <c r="AD1224" s="313" t="s">
        <v>8281</v>
      </c>
      <c r="AE1224" s="302"/>
      <c r="AF1224" s="302"/>
      <c r="AG1224" s="302"/>
      <c r="AH1224" s="313" t="s">
        <v>8283</v>
      </c>
      <c r="AI1224" s="302"/>
      <c r="AJ1224" s="302"/>
      <c r="AK1224" s="302"/>
      <c r="AL1224" s="302"/>
      <c r="AM1224" s="302"/>
      <c r="AN1224" s="302"/>
      <c r="AO1224" s="314" t="s">
        <v>13622</v>
      </c>
      <c r="AP1224" s="302"/>
      <c r="AQ1224" s="302" t="str">
        <f>IFERROR(__xludf.DUMMYFUNCTION("IF(IFERROR(VLOOKUP(A1224, IMPORTRANGE(""https://docs.google.com/spreadsheets/d/1eazy315Oas8TkAoTsdzUl6gNf3VsnwZeSo-bRfkZzOs"", ""工作表1!A:B""), 2, FALSE), """") &lt;&gt; """", ""有縮圖"", ""無縮圖"")"),"無縮圖")</f>
        <v>無縮圖</v>
      </c>
      <c r="AR1224" s="302"/>
    </row>
    <row r="1225" hidden="1">
      <c r="A1225" s="301" t="s">
        <v>13624</v>
      </c>
      <c r="B1225" s="302"/>
      <c r="C1225" s="303" t="s">
        <v>2613</v>
      </c>
      <c r="D1225" s="304"/>
      <c r="E1225" s="304"/>
      <c r="F1225" s="305" t="s">
        <v>140</v>
      </c>
      <c r="G1225" s="304"/>
      <c r="H1225" s="302"/>
      <c r="I1225" s="302"/>
      <c r="J1225" s="302"/>
      <c r="K1225" s="309"/>
      <c r="L1225" s="310" t="b">
        <v>1</v>
      </c>
      <c r="M1225" s="316" t="b">
        <v>1</v>
      </c>
      <c r="N1225" s="311" t="b">
        <v>0</v>
      </c>
      <c r="O1225" s="316" t="b">
        <v>1</v>
      </c>
      <c r="P1225" s="302"/>
      <c r="Q1225" s="309" t="str">
        <f t="array" ref="Q1225">IFERROR(INDEX('印量調查區'!G:G, MATCH(A1225, '印量調查區'!A:A, 0)), "")</f>
        <v/>
      </c>
      <c r="R1225" s="313" t="s">
        <v>13628</v>
      </c>
      <c r="S1225" s="302"/>
      <c r="T1225" s="302"/>
      <c r="U1225" s="302"/>
      <c r="V1225" s="313" t="s">
        <v>3629</v>
      </c>
      <c r="W1225" s="302"/>
      <c r="X1225" s="313" t="s">
        <v>118</v>
      </c>
      <c r="Y1225" s="302"/>
      <c r="Z1225" s="302"/>
      <c r="AA1225" s="302"/>
      <c r="AB1225" s="302"/>
      <c r="AC1225" s="302"/>
      <c r="AD1225" s="313" t="s">
        <v>13630</v>
      </c>
      <c r="AE1225" s="302"/>
      <c r="AF1225" s="302"/>
      <c r="AG1225" s="302"/>
      <c r="AH1225" s="302"/>
      <c r="AI1225" s="302"/>
      <c r="AJ1225" s="302"/>
      <c r="AK1225" s="302"/>
      <c r="AL1225" s="302"/>
      <c r="AM1225" s="314" t="s">
        <v>13631</v>
      </c>
      <c r="AN1225" s="302"/>
      <c r="AO1225" s="314" t="s">
        <v>13634</v>
      </c>
      <c r="AP1225" s="302"/>
      <c r="AQ1225" s="302" t="str">
        <f>IFERROR(__xludf.DUMMYFUNCTION("IF(IFERROR(VLOOKUP(A1225, IMPORTRANGE(""https://docs.google.com/spreadsheets/d/1eazy315Oas8TkAoTsdzUl6gNf3VsnwZeSo-bRfkZzOs"", ""工作表1!A:B""), 2, FALSE), """") &lt;&gt; """", ""有縮圖"", ""無縮圖"")"),"無縮圖")</f>
        <v>無縮圖</v>
      </c>
      <c r="AR1225" s="302"/>
    </row>
    <row r="1226" hidden="1">
      <c r="A1226" s="301" t="s">
        <v>13636</v>
      </c>
      <c r="B1226" s="302"/>
      <c r="C1226" s="304"/>
      <c r="D1226" s="304"/>
      <c r="E1226" s="303" t="s">
        <v>2663</v>
      </c>
      <c r="F1226" s="305" t="s">
        <v>140</v>
      </c>
      <c r="G1226" s="304"/>
      <c r="H1226" s="302"/>
      <c r="I1226" s="302"/>
      <c r="J1226" s="302"/>
      <c r="K1226" s="309"/>
      <c r="L1226" s="310" t="b">
        <v>1</v>
      </c>
      <c r="M1226" s="316" t="b">
        <v>0</v>
      </c>
      <c r="N1226" s="311" t="b">
        <v>0</v>
      </c>
      <c r="O1226" s="316" t="b">
        <v>0</v>
      </c>
      <c r="P1226" s="302"/>
      <c r="Q1226" s="309" t="str">
        <f t="array" ref="Q1226">IFERROR(INDEX('印量調查區'!G:G, MATCH(A1226, '印量調查區'!A:A, 0)), "")</f>
        <v/>
      </c>
      <c r="R1226" s="313" t="s">
        <v>13637</v>
      </c>
      <c r="S1226" s="302"/>
      <c r="T1226" s="302"/>
      <c r="U1226" s="302"/>
      <c r="V1226" s="302"/>
      <c r="W1226" s="302"/>
      <c r="X1226" s="302"/>
      <c r="Y1226" s="302"/>
      <c r="Z1226" s="302"/>
      <c r="AA1226" s="302"/>
      <c r="AB1226" s="302"/>
      <c r="AC1226" s="302"/>
      <c r="AD1226" s="302"/>
      <c r="AE1226" s="302"/>
      <c r="AF1226" s="302"/>
      <c r="AG1226" s="302"/>
      <c r="AH1226" s="302"/>
      <c r="AI1226" s="302"/>
      <c r="AJ1226" s="302"/>
      <c r="AK1226" s="302"/>
      <c r="AL1226" s="302"/>
      <c r="AM1226" s="314" t="s">
        <v>13638</v>
      </c>
      <c r="AN1226" s="302"/>
      <c r="AO1226" s="302"/>
      <c r="AP1226" s="302"/>
      <c r="AQ1226" s="302" t="str">
        <f>IFERROR(__xludf.DUMMYFUNCTION("IF(IFERROR(VLOOKUP(A1226, IMPORTRANGE(""https://docs.google.com/spreadsheets/d/1eazy315Oas8TkAoTsdzUl6gNf3VsnwZeSo-bRfkZzOs"", ""工作表1!A:B""), 2, FALSE), """") &lt;&gt; """", ""有縮圖"", ""無縮圖"")"),"無縮圖")</f>
        <v>無縮圖</v>
      </c>
      <c r="AR1226" s="302"/>
    </row>
    <row r="1227" hidden="1">
      <c r="A1227" s="301" t="s">
        <v>1635</v>
      </c>
      <c r="B1227" s="302"/>
      <c r="C1227" s="304"/>
      <c r="D1227" s="303" t="s">
        <v>3737</v>
      </c>
      <c r="E1227" s="304"/>
      <c r="F1227" s="305" t="s">
        <v>140</v>
      </c>
      <c r="G1227" s="304"/>
      <c r="H1227" s="302"/>
      <c r="I1227" s="302"/>
      <c r="J1227" s="301" t="s">
        <v>13640</v>
      </c>
      <c r="K1227" s="309"/>
      <c r="L1227" s="310" t="b">
        <v>1</v>
      </c>
      <c r="M1227" s="311" t="b">
        <v>0</v>
      </c>
      <c r="N1227" s="311" t="b">
        <v>0</v>
      </c>
      <c r="O1227" s="316" t="b">
        <v>0</v>
      </c>
      <c r="P1227" s="302"/>
      <c r="Q1227" s="309" t="str">
        <f t="array" ref="Q1227">IFERROR(INDEX('印量調查區'!G:G, MATCH(A1227, '印量調查區'!A:A, 0)), "")</f>
        <v/>
      </c>
      <c r="R1227" s="313" t="s">
        <v>8712</v>
      </c>
      <c r="S1227" s="302"/>
      <c r="T1227" s="302"/>
      <c r="U1227" s="302"/>
      <c r="V1227" s="313" t="s">
        <v>8715</v>
      </c>
      <c r="W1227" s="313" t="s">
        <v>8716</v>
      </c>
      <c r="X1227" s="313" t="s">
        <v>8716</v>
      </c>
      <c r="Y1227" s="302"/>
      <c r="Z1227" s="302"/>
      <c r="AA1227" s="302"/>
      <c r="AB1227" s="302"/>
      <c r="AC1227" s="302"/>
      <c r="AD1227" s="313" t="s">
        <v>8718</v>
      </c>
      <c r="AE1227" s="313" t="s">
        <v>8721</v>
      </c>
      <c r="AF1227" s="302"/>
      <c r="AG1227" s="302"/>
      <c r="AH1227" s="302"/>
      <c r="AI1227" s="302"/>
      <c r="AJ1227" s="302"/>
      <c r="AK1227" s="302"/>
      <c r="AL1227" s="302"/>
      <c r="AM1227" s="314" t="s">
        <v>13642</v>
      </c>
      <c r="AN1227" s="302"/>
      <c r="AO1227" s="302"/>
      <c r="AP1227" s="302"/>
      <c r="AQ1227" s="302" t="str">
        <f>IFERROR(__xludf.DUMMYFUNCTION("IF(IFERROR(VLOOKUP(A1227, IMPORTRANGE(""https://docs.google.com/spreadsheets/d/1eazy315Oas8TkAoTsdzUl6gNf3VsnwZeSo-bRfkZzOs"", ""工作表1!A:B""), 2, FALSE), """") &lt;&gt; """", ""有縮圖"", ""無縮圖"")"),"無縮圖")</f>
        <v>無縮圖</v>
      </c>
      <c r="AR1227" s="302"/>
    </row>
    <row r="1228" hidden="1">
      <c r="A1228" s="301" t="s">
        <v>13643</v>
      </c>
      <c r="B1228" s="302"/>
      <c r="C1228" s="303" t="s">
        <v>3744</v>
      </c>
      <c r="D1228" s="303" t="s">
        <v>3744</v>
      </c>
      <c r="E1228" s="304"/>
      <c r="F1228" s="305" t="s">
        <v>140</v>
      </c>
      <c r="G1228" s="304"/>
      <c r="H1228" s="305" t="s">
        <v>34</v>
      </c>
      <c r="I1228" s="305" t="s">
        <v>84</v>
      </c>
      <c r="J1228" s="301" t="s">
        <v>13645</v>
      </c>
      <c r="K1228" s="309"/>
      <c r="L1228" s="310" t="b">
        <v>1</v>
      </c>
      <c r="M1228" s="311" t="b">
        <v>0</v>
      </c>
      <c r="N1228" s="316" t="b">
        <v>0</v>
      </c>
      <c r="O1228" s="311" t="b">
        <v>0</v>
      </c>
      <c r="P1228" s="302"/>
      <c r="Q1228" s="309" t="str">
        <f t="array" ref="Q1228">IFERROR(INDEX('印量調查區'!G:G, MATCH(A1228, '印量調查區'!A:A, 0)), "")</f>
        <v/>
      </c>
      <c r="R1228" s="302"/>
      <c r="S1228" s="302"/>
      <c r="T1228" s="302"/>
      <c r="U1228" s="302"/>
      <c r="V1228" s="313" t="s">
        <v>13647</v>
      </c>
      <c r="W1228" s="302"/>
      <c r="X1228" s="302"/>
      <c r="Y1228" s="302"/>
      <c r="Z1228" s="302"/>
      <c r="AA1228" s="302"/>
      <c r="AB1228" s="302"/>
      <c r="AC1228" s="302"/>
      <c r="AD1228" s="313" t="s">
        <v>13648</v>
      </c>
      <c r="AE1228" s="302"/>
      <c r="AF1228" s="302"/>
      <c r="AG1228" s="302"/>
      <c r="AH1228" s="302"/>
      <c r="AI1228" s="302"/>
      <c r="AJ1228" s="302"/>
      <c r="AK1228" s="302"/>
      <c r="AL1228" s="313" t="s">
        <v>13649</v>
      </c>
      <c r="AM1228" s="302"/>
      <c r="AN1228" s="314" t="s">
        <v>13650</v>
      </c>
      <c r="AO1228" s="302"/>
      <c r="AP1228" s="302"/>
      <c r="AQ1228" s="302" t="str">
        <f>IFERROR(__xludf.DUMMYFUNCTION("IF(IFERROR(VLOOKUP(A1228, IMPORTRANGE(""https://docs.google.com/spreadsheets/d/1eazy315Oas8TkAoTsdzUl6gNf3VsnwZeSo-bRfkZzOs"", ""工作表1!A:B""), 2, FALSE), """") &lt;&gt; """", ""有縮圖"", ""無縮圖"")"),"無縮圖")</f>
        <v>無縮圖</v>
      </c>
      <c r="AR1228" s="302"/>
    </row>
    <row r="1229" hidden="1">
      <c r="A1229" s="301" t="s">
        <v>1707</v>
      </c>
      <c r="B1229" s="301" t="s">
        <v>9287</v>
      </c>
      <c r="C1229" s="304"/>
      <c r="D1229" s="303" t="s">
        <v>2673</v>
      </c>
      <c r="E1229" s="303" t="s">
        <v>2673</v>
      </c>
      <c r="F1229" s="305" t="s">
        <v>140</v>
      </c>
      <c r="G1229" s="304"/>
      <c r="H1229" s="302"/>
      <c r="I1229" s="302"/>
      <c r="J1229" s="302"/>
      <c r="K1229" s="309"/>
      <c r="L1229" s="310" t="b">
        <v>0</v>
      </c>
      <c r="M1229" s="316" t="b">
        <v>0</v>
      </c>
      <c r="N1229" s="316" t="b">
        <v>0</v>
      </c>
      <c r="O1229" s="316" t="b">
        <v>0</v>
      </c>
      <c r="P1229" s="302"/>
      <c r="Q1229" s="309" t="str">
        <f t="array" ref="Q1229">IFERROR(INDEX('印量調查區'!G:G, MATCH(A1229, '印量調查區'!A:A, 0)), "")</f>
        <v/>
      </c>
      <c r="R1229" s="313" t="s">
        <v>9290</v>
      </c>
      <c r="S1229" s="302"/>
      <c r="T1229" s="302"/>
      <c r="U1229" s="302"/>
      <c r="V1229" s="302"/>
      <c r="W1229" s="302"/>
      <c r="X1229" s="302"/>
      <c r="Y1229" s="302"/>
      <c r="Z1229" s="302"/>
      <c r="AA1229" s="302"/>
      <c r="AB1229" s="302"/>
      <c r="AC1229" s="302"/>
      <c r="AD1229" s="302"/>
      <c r="AE1229" s="302"/>
      <c r="AF1229" s="302"/>
      <c r="AG1229" s="302"/>
      <c r="AH1229" s="302"/>
      <c r="AI1229" s="302"/>
      <c r="AJ1229" s="313" t="s">
        <v>9292</v>
      </c>
      <c r="AK1229" s="302"/>
      <c r="AL1229" s="302"/>
      <c r="AM1229" s="302"/>
      <c r="AN1229" s="302"/>
      <c r="AO1229" s="302"/>
      <c r="AP1229" s="302"/>
      <c r="AQ1229" s="302" t="str">
        <f>IFERROR(__xludf.DUMMYFUNCTION("IF(IFERROR(VLOOKUP(A1229, IMPORTRANGE(""https://docs.google.com/spreadsheets/d/1eazy315Oas8TkAoTsdzUl6gNf3VsnwZeSo-bRfkZzOs"", ""工作表1!A:B""), 2, FALSE), """") &lt;&gt; """", ""有縮圖"", ""無縮圖"")"),"無縮圖")</f>
        <v>無縮圖</v>
      </c>
      <c r="AR1229" s="302"/>
    </row>
    <row r="1230" hidden="1">
      <c r="A1230" s="301" t="s">
        <v>13651</v>
      </c>
      <c r="B1230" s="301" t="s">
        <v>13652</v>
      </c>
      <c r="C1230" s="303" t="s">
        <v>2639</v>
      </c>
      <c r="D1230" s="304"/>
      <c r="E1230" s="304"/>
      <c r="F1230" s="305" t="s">
        <v>140</v>
      </c>
      <c r="G1230" s="304"/>
      <c r="H1230" s="302"/>
      <c r="I1230" s="302"/>
      <c r="J1230" s="302"/>
      <c r="K1230" s="309"/>
      <c r="L1230" s="310" t="b">
        <v>1</v>
      </c>
      <c r="M1230" s="316" t="b">
        <v>1</v>
      </c>
      <c r="N1230" s="316" t="b">
        <v>1</v>
      </c>
      <c r="O1230" s="316" t="b">
        <v>1</v>
      </c>
      <c r="P1230" s="313" t="s">
        <v>410</v>
      </c>
      <c r="Q1230" s="309" t="str">
        <f t="array" ref="Q1230">IFERROR(INDEX('印量調查區'!G:G, MATCH(A1230, '印量調查區'!A:A, 0)), "")</f>
        <v/>
      </c>
      <c r="R1230" s="314" t="s">
        <v>13653</v>
      </c>
      <c r="S1230" s="302"/>
      <c r="T1230" s="302"/>
      <c r="U1230" s="302"/>
      <c r="V1230" s="302"/>
      <c r="W1230" s="302"/>
      <c r="X1230" s="302"/>
      <c r="Y1230" s="302"/>
      <c r="Z1230" s="302"/>
      <c r="AA1230" s="302"/>
      <c r="AB1230" s="302"/>
      <c r="AC1230" s="302"/>
      <c r="AD1230" s="314" t="s">
        <v>13655</v>
      </c>
      <c r="AE1230" s="302"/>
      <c r="AF1230" s="302"/>
      <c r="AG1230" s="302"/>
      <c r="AH1230" s="302"/>
      <c r="AI1230" s="302"/>
      <c r="AJ1230" s="302"/>
      <c r="AK1230" s="302"/>
      <c r="AL1230" s="302"/>
      <c r="AM1230" s="302"/>
      <c r="AN1230" s="302"/>
      <c r="AO1230" s="302"/>
      <c r="AP1230" s="302"/>
      <c r="AQ1230" s="302" t="str">
        <f>IFERROR(__xludf.DUMMYFUNCTION("IF(IFERROR(VLOOKUP(A1230, IMPORTRANGE(""https://docs.google.com/spreadsheets/d/1eazy315Oas8TkAoTsdzUl6gNf3VsnwZeSo-bRfkZzOs"", ""工作表1!A:B""), 2, FALSE), """") &lt;&gt; """", ""有縮圖"", ""無縮圖"")"),"無縮圖")</f>
        <v>無縮圖</v>
      </c>
      <c r="AR1230" s="302"/>
    </row>
    <row r="1231" hidden="1">
      <c r="A1231" s="301" t="s">
        <v>13658</v>
      </c>
      <c r="B1231" s="302"/>
      <c r="C1231" s="303" t="s">
        <v>3346</v>
      </c>
      <c r="D1231" s="304"/>
      <c r="E1231" s="304"/>
      <c r="F1231" s="305" t="s">
        <v>140</v>
      </c>
      <c r="G1231" s="304"/>
      <c r="H1231" s="302"/>
      <c r="I1231" s="302"/>
      <c r="J1231" s="302"/>
      <c r="K1231" s="309"/>
      <c r="L1231" s="310" t="b">
        <v>1</v>
      </c>
      <c r="M1231" s="316" t="b">
        <v>1</v>
      </c>
      <c r="N1231" s="316" t="b">
        <v>0</v>
      </c>
      <c r="O1231" s="316" t="b">
        <v>0</v>
      </c>
      <c r="P1231" s="313" t="s">
        <v>410</v>
      </c>
      <c r="Q1231" s="309" t="str">
        <f t="array" ref="Q1231">IFERROR(INDEX('印量調查區'!G:G, MATCH(A1231, '印量調查區'!A:A, 0)), "")</f>
        <v/>
      </c>
      <c r="R1231" s="314" t="s">
        <v>13660</v>
      </c>
      <c r="S1231" s="302"/>
      <c r="T1231" s="302"/>
      <c r="U1231" s="302"/>
      <c r="V1231" s="314" t="s">
        <v>13661</v>
      </c>
      <c r="W1231" s="302"/>
      <c r="X1231" s="302"/>
      <c r="Y1231" s="302"/>
      <c r="Z1231" s="302"/>
      <c r="AA1231" s="302"/>
      <c r="AB1231" s="302"/>
      <c r="AC1231" s="302"/>
      <c r="AD1231" s="314" t="s">
        <v>13662</v>
      </c>
      <c r="AE1231" s="302"/>
      <c r="AF1231" s="302"/>
      <c r="AG1231" s="302"/>
      <c r="AH1231" s="302"/>
      <c r="AI1231" s="302"/>
      <c r="AJ1231" s="302"/>
      <c r="AK1231" s="302"/>
      <c r="AL1231" s="302"/>
      <c r="AM1231" s="302"/>
      <c r="AN1231" s="302"/>
      <c r="AO1231" s="302"/>
      <c r="AP1231" s="302"/>
      <c r="AQ1231" s="302" t="str">
        <f>IFERROR(__xludf.DUMMYFUNCTION("IF(IFERROR(VLOOKUP(A1231, IMPORTRANGE(""https://docs.google.com/spreadsheets/d/1eazy315Oas8TkAoTsdzUl6gNf3VsnwZeSo-bRfkZzOs"", ""工作表1!A:B""), 2, FALSE), """") &lt;&gt; """", ""有縮圖"", ""無縮圖"")"),"無縮圖")</f>
        <v>無縮圖</v>
      </c>
      <c r="AR1231" s="302"/>
    </row>
    <row r="1232" hidden="1">
      <c r="A1232" s="301" t="s">
        <v>13663</v>
      </c>
      <c r="B1232" s="302"/>
      <c r="C1232" s="303" t="s">
        <v>2846</v>
      </c>
      <c r="D1232" s="304"/>
      <c r="E1232" s="304"/>
      <c r="F1232" s="305" t="s">
        <v>140</v>
      </c>
      <c r="G1232" s="304"/>
      <c r="H1232" s="302"/>
      <c r="I1232" s="302"/>
      <c r="J1232" s="302"/>
      <c r="K1232" s="309"/>
      <c r="L1232" s="322" t="b">
        <v>1</v>
      </c>
      <c r="M1232" s="316" t="b">
        <v>0</v>
      </c>
      <c r="N1232" s="316" t="b">
        <v>0</v>
      </c>
      <c r="O1232" s="316" t="b">
        <v>0</v>
      </c>
      <c r="P1232" s="302"/>
      <c r="Q1232" s="309" t="str">
        <f t="array" ref="Q1232">IFERROR(INDEX('印量調查區'!G:G, MATCH(A1232, '印量調查區'!A:A, 0)), "")</f>
        <v/>
      </c>
      <c r="R1232" s="302"/>
      <c r="S1232" s="302"/>
      <c r="T1232" s="302"/>
      <c r="U1232" s="302"/>
      <c r="V1232" s="302"/>
      <c r="W1232" s="302"/>
      <c r="X1232" s="302"/>
      <c r="Y1232" s="302"/>
      <c r="Z1232" s="302"/>
      <c r="AA1232" s="302"/>
      <c r="AB1232" s="302"/>
      <c r="AC1232" s="302"/>
      <c r="AD1232" s="302"/>
      <c r="AE1232" s="302"/>
      <c r="AF1232" s="302"/>
      <c r="AG1232" s="302"/>
      <c r="AH1232" s="302"/>
      <c r="AI1232" s="302"/>
      <c r="AJ1232" s="302"/>
      <c r="AK1232" s="302"/>
      <c r="AL1232" s="302"/>
      <c r="AM1232" s="302"/>
      <c r="AN1232" s="302"/>
      <c r="AO1232" s="302"/>
      <c r="AP1232" s="302"/>
      <c r="AQ1232" s="302" t="str">
        <f>IFERROR(__xludf.DUMMYFUNCTION("IF(IFERROR(VLOOKUP(A1232, IMPORTRANGE(""https://docs.google.com/spreadsheets/d/1eazy315Oas8TkAoTsdzUl6gNf3VsnwZeSo-bRfkZzOs"", ""工作表1!A:B""), 2, FALSE), """") &lt;&gt; """", ""有縮圖"", ""無縮圖"")"),"無縮圖")</f>
        <v>無縮圖</v>
      </c>
      <c r="AR1232" s="302"/>
    </row>
    <row r="1233" hidden="1">
      <c r="A1233" s="301" t="s">
        <v>1808</v>
      </c>
      <c r="B1233" s="301" t="s">
        <v>10188</v>
      </c>
      <c r="C1233" s="304"/>
      <c r="D1233" s="303" t="s">
        <v>13664</v>
      </c>
      <c r="E1233" s="303" t="s">
        <v>13664</v>
      </c>
      <c r="F1233" s="305" t="s">
        <v>140</v>
      </c>
      <c r="G1233" s="304"/>
      <c r="H1233" s="305" t="s">
        <v>34</v>
      </c>
      <c r="I1233" s="305" t="s">
        <v>84</v>
      </c>
      <c r="J1233" s="301" t="s">
        <v>13665</v>
      </c>
      <c r="K1233" s="309"/>
      <c r="L1233" s="310" t="b">
        <v>1</v>
      </c>
      <c r="M1233" s="311" t="b">
        <v>0</v>
      </c>
      <c r="N1233" s="311" t="b">
        <v>0</v>
      </c>
      <c r="O1233" s="311" t="b">
        <v>0</v>
      </c>
      <c r="P1233" s="302"/>
      <c r="Q1233" s="309" t="str">
        <f t="array" ref="Q1233">IFERROR(INDEX('印量調查區'!G:G, MATCH(A1233, '印量調查區'!A:A, 0)), "")</f>
        <v/>
      </c>
      <c r="R1233" s="302"/>
      <c r="S1233" s="302"/>
      <c r="T1233" s="302"/>
      <c r="U1233" s="302"/>
      <c r="V1233" s="313" t="s">
        <v>10190</v>
      </c>
      <c r="W1233" s="302"/>
      <c r="X1233" s="302"/>
      <c r="Y1233" s="302"/>
      <c r="Z1233" s="302"/>
      <c r="AA1233" s="302"/>
      <c r="AB1233" s="302"/>
      <c r="AC1233" s="302"/>
      <c r="AD1233" s="313" t="s">
        <v>10191</v>
      </c>
      <c r="AE1233" s="302"/>
      <c r="AF1233" s="302"/>
      <c r="AG1233" s="302"/>
      <c r="AH1233" s="302"/>
      <c r="AI1233" s="302"/>
      <c r="AJ1233" s="313" t="s">
        <v>10195</v>
      </c>
      <c r="AK1233" s="314" t="s">
        <v>13666</v>
      </c>
      <c r="AL1233" s="302"/>
      <c r="AM1233" s="314" t="s">
        <v>10190</v>
      </c>
      <c r="AN1233" s="314" t="s">
        <v>13667</v>
      </c>
      <c r="AO1233" s="302"/>
      <c r="AP1233" s="302"/>
      <c r="AQ1233" s="302" t="str">
        <f>IFERROR(__xludf.DUMMYFUNCTION("IF(IFERROR(VLOOKUP(A1233, IMPORTRANGE(""https://docs.google.com/spreadsheets/d/1eazy315Oas8TkAoTsdzUl6gNf3VsnwZeSo-bRfkZzOs"", ""工作表1!A:B""), 2, FALSE), """") &lt;&gt; """", ""有縮圖"", ""無縮圖"")"),"無縮圖")</f>
        <v>無縮圖</v>
      </c>
      <c r="AR1233" s="302"/>
    </row>
    <row r="1234" hidden="1">
      <c r="A1234" s="301" t="s">
        <v>13668</v>
      </c>
      <c r="B1234" s="302"/>
      <c r="C1234" s="304"/>
      <c r="D1234" s="303" t="s">
        <v>3329</v>
      </c>
      <c r="E1234" s="304"/>
      <c r="F1234" s="305" t="s">
        <v>140</v>
      </c>
      <c r="G1234" s="304"/>
      <c r="H1234" s="302"/>
      <c r="I1234" s="302"/>
      <c r="J1234" s="301" t="s">
        <v>3248</v>
      </c>
      <c r="K1234" s="309"/>
      <c r="L1234" s="310" t="b">
        <v>1</v>
      </c>
      <c r="M1234" s="311" t="b">
        <v>0</v>
      </c>
      <c r="N1234" s="316" t="b">
        <v>0</v>
      </c>
      <c r="O1234" s="316" t="b">
        <v>0</v>
      </c>
      <c r="P1234" s="313" t="s">
        <v>410</v>
      </c>
      <c r="Q1234" s="309" t="str">
        <f t="array" ref="Q1234">IFERROR(INDEX('印量調查區'!G:G, MATCH(A1234, '印量調查區'!A:A, 0)), "")</f>
        <v/>
      </c>
      <c r="R1234" s="302"/>
      <c r="S1234" s="302"/>
      <c r="T1234" s="302"/>
      <c r="U1234" s="302"/>
      <c r="V1234" s="314" t="s">
        <v>13670</v>
      </c>
      <c r="W1234" s="302"/>
      <c r="X1234" s="302"/>
      <c r="Y1234" s="302"/>
      <c r="Z1234" s="302"/>
      <c r="AA1234" s="314" t="s">
        <v>13671</v>
      </c>
      <c r="AB1234" s="302"/>
      <c r="AC1234" s="302"/>
      <c r="AD1234" s="314" t="s">
        <v>13672</v>
      </c>
      <c r="AE1234" s="302"/>
      <c r="AF1234" s="302"/>
      <c r="AG1234" s="302"/>
      <c r="AH1234" s="302"/>
      <c r="AI1234" s="302"/>
      <c r="AJ1234" s="302"/>
      <c r="AK1234" s="302"/>
      <c r="AL1234" s="302"/>
      <c r="AM1234" s="302"/>
      <c r="AN1234" s="302"/>
      <c r="AO1234" s="302"/>
      <c r="AP1234" s="302"/>
      <c r="AQ1234" s="302" t="str">
        <f>IFERROR(__xludf.DUMMYFUNCTION("IF(IFERROR(VLOOKUP(A1234, IMPORTRANGE(""https://docs.google.com/spreadsheets/d/1eazy315Oas8TkAoTsdzUl6gNf3VsnwZeSo-bRfkZzOs"", ""工作表1!A:B""), 2, FALSE), """") &lt;&gt; """", ""有縮圖"", ""無縮圖"")"),"無縮圖")</f>
        <v>無縮圖</v>
      </c>
      <c r="AR1234" s="302"/>
    </row>
    <row r="1235" hidden="1">
      <c r="A1235" s="301" t="s">
        <v>13673</v>
      </c>
      <c r="B1235" s="301" t="s">
        <v>13674</v>
      </c>
      <c r="C1235" s="303" t="s">
        <v>276</v>
      </c>
      <c r="D1235" s="304"/>
      <c r="E1235" s="303" t="s">
        <v>13676</v>
      </c>
      <c r="F1235" s="305" t="s">
        <v>140</v>
      </c>
      <c r="G1235" s="304"/>
      <c r="H1235" s="302"/>
      <c r="I1235" s="302"/>
      <c r="J1235" s="302"/>
      <c r="K1235" s="309"/>
      <c r="L1235" s="310" t="b">
        <v>0</v>
      </c>
      <c r="M1235" s="316" t="b">
        <v>0</v>
      </c>
      <c r="N1235" s="316" t="b">
        <v>0</v>
      </c>
      <c r="O1235" s="316" t="b">
        <v>0</v>
      </c>
      <c r="P1235" s="302"/>
      <c r="Q1235" s="309" t="str">
        <f t="array" ref="Q1235">IFERROR(INDEX('印量調查區'!G:G, MATCH(A1235, '印量調查區'!A:A, 0)), "")</f>
        <v/>
      </c>
      <c r="R1235" s="313" t="s">
        <v>10659</v>
      </c>
      <c r="S1235" s="302"/>
      <c r="T1235" s="302"/>
      <c r="U1235" s="302"/>
      <c r="V1235" s="302"/>
      <c r="W1235" s="302"/>
      <c r="X1235" s="302"/>
      <c r="Y1235" s="302"/>
      <c r="Z1235" s="302"/>
      <c r="AA1235" s="302"/>
      <c r="AB1235" s="302"/>
      <c r="AC1235" s="302"/>
      <c r="AD1235" s="313" t="s">
        <v>13678</v>
      </c>
      <c r="AE1235" s="302"/>
      <c r="AF1235" s="302"/>
      <c r="AG1235" s="302"/>
      <c r="AH1235" s="302"/>
      <c r="AI1235" s="302"/>
      <c r="AJ1235" s="302"/>
      <c r="AK1235" s="302"/>
      <c r="AL1235" s="302"/>
      <c r="AM1235" s="302"/>
      <c r="AN1235" s="302"/>
      <c r="AO1235" s="302"/>
      <c r="AP1235" s="302"/>
      <c r="AQ1235" s="302" t="str">
        <f>IFERROR(__xludf.DUMMYFUNCTION("IF(IFERROR(VLOOKUP(A1235, IMPORTRANGE(""https://docs.google.com/spreadsheets/d/1eazy315Oas8TkAoTsdzUl6gNf3VsnwZeSo-bRfkZzOs"", ""工作表1!A:B""), 2, FALSE), """") &lt;&gt; """", ""有縮圖"", ""無縮圖"")"),"無縮圖")</f>
        <v>無縮圖</v>
      </c>
      <c r="AR1235" s="302"/>
    </row>
    <row r="1236" hidden="1">
      <c r="A1236" s="301" t="s">
        <v>13679</v>
      </c>
      <c r="B1236" s="301" t="s">
        <v>13680</v>
      </c>
      <c r="C1236" s="304"/>
      <c r="D1236" s="303" t="s">
        <v>3332</v>
      </c>
      <c r="E1236" s="303" t="s">
        <v>3332</v>
      </c>
      <c r="F1236" s="305" t="s">
        <v>140</v>
      </c>
      <c r="G1236" s="304"/>
      <c r="H1236" s="302"/>
      <c r="I1236" s="302"/>
      <c r="J1236" s="302"/>
      <c r="K1236" s="309"/>
      <c r="L1236" s="310" t="b">
        <v>1</v>
      </c>
      <c r="M1236" s="316" t="b">
        <v>0</v>
      </c>
      <c r="N1236" s="316" t="b">
        <v>0</v>
      </c>
      <c r="O1236" s="316" t="b">
        <v>0</v>
      </c>
      <c r="P1236" s="302"/>
      <c r="Q1236" s="309" t="str">
        <f t="array" ref="Q1236">IFERROR(INDEX('印量調查區'!G:G, MATCH(A1236, '印量調查區'!A:A, 0)), "")</f>
        <v/>
      </c>
      <c r="R1236" s="313" t="s">
        <v>13682</v>
      </c>
      <c r="S1236" s="302"/>
      <c r="T1236" s="302"/>
      <c r="U1236" s="302"/>
      <c r="V1236" s="313" t="s">
        <v>13683</v>
      </c>
      <c r="W1236" s="302"/>
      <c r="X1236" s="302"/>
      <c r="Y1236" s="302"/>
      <c r="Z1236" s="302"/>
      <c r="AA1236" s="302"/>
      <c r="AB1236" s="302"/>
      <c r="AC1236" s="313" t="s">
        <v>13684</v>
      </c>
      <c r="AD1236" s="313" t="s">
        <v>13685</v>
      </c>
      <c r="AE1236" s="302"/>
      <c r="AF1236" s="302"/>
      <c r="AG1236" s="302"/>
      <c r="AH1236" s="302"/>
      <c r="AI1236" s="302"/>
      <c r="AJ1236" s="302"/>
      <c r="AK1236" s="313" t="s">
        <v>11895</v>
      </c>
      <c r="AL1236" s="302"/>
      <c r="AM1236" s="302"/>
      <c r="AN1236" s="302"/>
      <c r="AO1236" s="302"/>
      <c r="AP1236" s="302"/>
      <c r="AQ1236" s="302" t="str">
        <f>IFERROR(__xludf.DUMMYFUNCTION("IF(IFERROR(VLOOKUP(A1236, IMPORTRANGE(""https://docs.google.com/spreadsheets/d/1eazy315Oas8TkAoTsdzUl6gNf3VsnwZeSo-bRfkZzOs"", ""工作表1!A:B""), 2, FALSE), """") &lt;&gt; """", ""有縮圖"", ""無縮圖"")"),"無縮圖")</f>
        <v>無縮圖</v>
      </c>
      <c r="AR1236" s="302"/>
    </row>
    <row r="1237" hidden="1">
      <c r="A1237" s="301" t="s">
        <v>13686</v>
      </c>
      <c r="B1237" s="301" t="s">
        <v>13687</v>
      </c>
      <c r="C1237" s="304"/>
      <c r="D1237" s="304"/>
      <c r="E1237" s="303" t="s">
        <v>2928</v>
      </c>
      <c r="F1237" s="305" t="s">
        <v>140</v>
      </c>
      <c r="G1237" s="304"/>
      <c r="H1237" s="302"/>
      <c r="I1237" s="302"/>
      <c r="J1237" s="302"/>
      <c r="K1237" s="309"/>
      <c r="L1237" s="310" t="b">
        <v>1</v>
      </c>
      <c r="M1237" s="316" t="b">
        <v>1</v>
      </c>
      <c r="N1237" s="316" t="b">
        <v>0</v>
      </c>
      <c r="O1237" s="316" t="b">
        <v>0</v>
      </c>
      <c r="P1237" s="313" t="s">
        <v>5823</v>
      </c>
      <c r="Q1237" s="309" t="str">
        <f t="array" ref="Q1237">IFERROR(INDEX('印量調查區'!G:G, MATCH(A1237, '印量調查區'!A:A, 0)), "")</f>
        <v/>
      </c>
      <c r="R1237" s="302"/>
      <c r="S1237" s="302"/>
      <c r="T1237" s="302"/>
      <c r="U1237" s="302"/>
      <c r="V1237" s="302"/>
      <c r="W1237" s="302"/>
      <c r="X1237" s="302"/>
      <c r="Y1237" s="302"/>
      <c r="Z1237" s="302"/>
      <c r="AA1237" s="302"/>
      <c r="AB1237" s="302"/>
      <c r="AC1237" s="302"/>
      <c r="AD1237" s="314" t="s">
        <v>13688</v>
      </c>
      <c r="AE1237" s="302"/>
      <c r="AF1237" s="302"/>
      <c r="AG1237" s="302"/>
      <c r="AH1237" s="302"/>
      <c r="AI1237" s="302"/>
      <c r="AJ1237" s="302"/>
      <c r="AK1237" s="302"/>
      <c r="AL1237" s="302"/>
      <c r="AM1237" s="302"/>
      <c r="AN1237" s="302"/>
      <c r="AO1237" s="302"/>
      <c r="AP1237" s="302"/>
      <c r="AQ1237" s="302" t="str">
        <f>IFERROR(__xludf.DUMMYFUNCTION("IF(IFERROR(VLOOKUP(A1237, IMPORTRANGE(""https://docs.google.com/spreadsheets/d/1eazy315Oas8TkAoTsdzUl6gNf3VsnwZeSo-bRfkZzOs"", ""工作表1!A:B""), 2, FALSE), """") &lt;&gt; """", ""有縮圖"", ""無縮圖"")"),"無縮圖")</f>
        <v>無縮圖</v>
      </c>
      <c r="AR1237" s="302"/>
    </row>
    <row r="1238" hidden="1">
      <c r="A1238" s="301" t="s">
        <v>13689</v>
      </c>
      <c r="B1238" s="302"/>
      <c r="C1238" s="303" t="s">
        <v>13690</v>
      </c>
      <c r="D1238" s="303" t="s">
        <v>13690</v>
      </c>
      <c r="E1238" s="304"/>
      <c r="F1238" s="305" t="s">
        <v>140</v>
      </c>
      <c r="G1238" s="304"/>
      <c r="H1238" s="302"/>
      <c r="I1238" s="302"/>
      <c r="J1238" s="302"/>
      <c r="K1238" s="309"/>
      <c r="L1238" s="322" t="b">
        <v>0</v>
      </c>
      <c r="M1238" s="316" t="b">
        <v>0</v>
      </c>
      <c r="N1238" s="316" t="b">
        <v>0</v>
      </c>
      <c r="O1238" s="316" t="b">
        <v>0</v>
      </c>
      <c r="P1238" s="302"/>
      <c r="Q1238" s="309" t="str">
        <f t="array" ref="Q1238">IFERROR(INDEX('印量調查區'!G:G, MATCH(A1238, '印量調查區'!A:A, 0)), "")</f>
        <v/>
      </c>
      <c r="R1238" s="302"/>
      <c r="S1238" s="302"/>
      <c r="T1238" s="302"/>
      <c r="U1238" s="302"/>
      <c r="V1238" s="302"/>
      <c r="W1238" s="302"/>
      <c r="X1238" s="302"/>
      <c r="Y1238" s="302"/>
      <c r="Z1238" s="302"/>
      <c r="AA1238" s="302"/>
      <c r="AB1238" s="302"/>
      <c r="AC1238" s="302"/>
      <c r="AD1238" s="302"/>
      <c r="AE1238" s="302"/>
      <c r="AF1238" s="302"/>
      <c r="AG1238" s="302"/>
      <c r="AH1238" s="302"/>
      <c r="AI1238" s="302"/>
      <c r="AJ1238" s="302"/>
      <c r="AK1238" s="302"/>
      <c r="AL1238" s="302"/>
      <c r="AM1238" s="302"/>
      <c r="AN1238" s="302"/>
      <c r="AO1238" s="302"/>
      <c r="AP1238" s="302"/>
      <c r="AQ1238" s="302" t="str">
        <f>IFERROR(__xludf.DUMMYFUNCTION("IF(IFERROR(VLOOKUP(A1238, IMPORTRANGE(""https://docs.google.com/spreadsheets/d/1eazy315Oas8TkAoTsdzUl6gNf3VsnwZeSo-bRfkZzOs"", ""工作表1!A:B""), 2, FALSE), """") &lt;&gt; """", ""有縮圖"", ""無縮圖"")"),"無縮圖")</f>
        <v>無縮圖</v>
      </c>
      <c r="AR1238" s="302"/>
    </row>
    <row r="1239" hidden="1">
      <c r="A1239" s="301" t="s">
        <v>13692</v>
      </c>
      <c r="B1239" s="301" t="s">
        <v>13693</v>
      </c>
      <c r="C1239" s="304"/>
      <c r="D1239" s="303" t="s">
        <v>2638</v>
      </c>
      <c r="E1239" s="303" t="s">
        <v>2638</v>
      </c>
      <c r="F1239" s="305" t="s">
        <v>140</v>
      </c>
      <c r="G1239" s="304"/>
      <c r="H1239" s="302"/>
      <c r="I1239" s="302"/>
      <c r="J1239" s="302"/>
      <c r="K1239" s="309"/>
      <c r="L1239" s="310" t="b">
        <v>1</v>
      </c>
      <c r="M1239" s="316" t="b">
        <v>0</v>
      </c>
      <c r="N1239" s="316" t="b">
        <v>0</v>
      </c>
      <c r="O1239" s="316" t="b">
        <v>0</v>
      </c>
      <c r="P1239" s="302"/>
      <c r="Q1239" s="309" t="str">
        <f t="array" ref="Q1239">IFERROR(INDEX('印量調查區'!G:G, MATCH(A1239, '印量調查區'!A:A, 0)), "")</f>
        <v/>
      </c>
      <c r="R1239" s="313" t="s">
        <v>13695</v>
      </c>
      <c r="S1239" s="302"/>
      <c r="T1239" s="302"/>
      <c r="U1239" s="302"/>
      <c r="V1239" s="313" t="s">
        <v>13697</v>
      </c>
      <c r="W1239" s="302"/>
      <c r="X1239" s="302"/>
      <c r="Y1239" s="302"/>
      <c r="Z1239" s="302"/>
      <c r="AA1239" s="302"/>
      <c r="AB1239" s="302"/>
      <c r="AC1239" s="302"/>
      <c r="AD1239" s="302"/>
      <c r="AE1239" s="302"/>
      <c r="AF1239" s="302"/>
      <c r="AG1239" s="302"/>
      <c r="AH1239" s="302"/>
      <c r="AI1239" s="302"/>
      <c r="AJ1239" s="302"/>
      <c r="AK1239" s="302"/>
      <c r="AL1239" s="302"/>
      <c r="AM1239" s="302"/>
      <c r="AN1239" s="302"/>
      <c r="AO1239" s="302"/>
      <c r="AP1239" s="302"/>
      <c r="AQ1239" s="302" t="str">
        <f>IFERROR(__xludf.DUMMYFUNCTION("IF(IFERROR(VLOOKUP(A1239, IMPORTRANGE(""https://docs.google.com/spreadsheets/d/1eazy315Oas8TkAoTsdzUl6gNf3VsnwZeSo-bRfkZzOs"", ""工作表1!A:B""), 2, FALSE), """") &lt;&gt; """", ""有縮圖"", ""無縮圖"")"),"無縮圖")</f>
        <v>無縮圖</v>
      </c>
      <c r="AR1239" s="302"/>
    </row>
    <row r="1240" hidden="1">
      <c r="A1240" s="301" t="s">
        <v>13698</v>
      </c>
      <c r="B1240" s="301" t="s">
        <v>8235</v>
      </c>
      <c r="C1240" s="303" t="s">
        <v>2646</v>
      </c>
      <c r="D1240" s="303" t="s">
        <v>3299</v>
      </c>
      <c r="E1240" s="304"/>
      <c r="F1240" s="305" t="s">
        <v>140</v>
      </c>
      <c r="G1240" s="110" t="str">
        <f>G1241</f>
        <v/>
      </c>
      <c r="H1240" s="305" t="s">
        <v>47</v>
      </c>
      <c r="I1240" s="305" t="s">
        <v>108</v>
      </c>
      <c r="J1240" s="301" t="str">
        <f>J1241</f>
        <v/>
      </c>
      <c r="K1240" s="323" t="s">
        <v>13699</v>
      </c>
      <c r="L1240" s="310" t="b">
        <v>1</v>
      </c>
      <c r="M1240" s="311" t="b">
        <v>0</v>
      </c>
      <c r="N1240" s="311" t="b">
        <v>0</v>
      </c>
      <c r="O1240" s="311" t="b">
        <v>1</v>
      </c>
      <c r="P1240" s="302"/>
      <c r="Q1240" s="309" t="str">
        <f t="array" ref="Q1240">IFERROR(INDEX('印量調查區'!G:G, MATCH(A1240, '印量調查區'!A:A, 0)), "")</f>
        <v/>
      </c>
      <c r="R1240" s="313" t="s">
        <v>8238</v>
      </c>
      <c r="S1240" s="302"/>
      <c r="T1240" s="302"/>
      <c r="U1240" s="302"/>
      <c r="V1240" s="302"/>
      <c r="W1240" s="302"/>
      <c r="X1240" s="302"/>
      <c r="Y1240" s="302"/>
      <c r="Z1240" s="302"/>
      <c r="AA1240" s="302"/>
      <c r="AB1240" s="302"/>
      <c r="AC1240" s="302"/>
      <c r="AD1240" s="313" t="s">
        <v>8240</v>
      </c>
      <c r="AE1240" s="302"/>
      <c r="AF1240" s="302"/>
      <c r="AG1240" s="302"/>
      <c r="AH1240" s="302"/>
      <c r="AI1240" s="302"/>
      <c r="AJ1240" s="302"/>
      <c r="AK1240" s="302"/>
      <c r="AL1240" s="302"/>
      <c r="AM1240" s="314" t="str">
        <f t="shared" ref="AM1240:AN1240" si="8">AM1241</f>
        <v/>
      </c>
      <c r="AN1240" s="314" t="str">
        <f t="shared" si="8"/>
        <v/>
      </c>
      <c r="AO1240" s="302"/>
      <c r="AP1240" s="302"/>
      <c r="AQ1240" s="302" t="str">
        <f>IFERROR(__xludf.DUMMYFUNCTION("IF(IFERROR(VLOOKUP(A1240, IMPORTRANGE(""https://docs.google.com/spreadsheets/d/1eazy315Oas8TkAoTsdzUl6gNf3VsnwZeSo-bRfkZzOs"", ""工作表1!A:B""), 2, FALSE), """") &lt;&gt; """", ""有縮圖"", ""無縮圖"")"),"無縮圖")</f>
        <v>無縮圖</v>
      </c>
      <c r="AR1240" s="302"/>
    </row>
    <row r="1241" hidden="1">
      <c r="A1241" s="301" t="s">
        <v>13700</v>
      </c>
      <c r="B1241" s="302"/>
      <c r="C1241" s="304"/>
      <c r="D1241" s="304"/>
      <c r="E1241" s="303" t="s">
        <v>3349</v>
      </c>
      <c r="F1241" s="305" t="s">
        <v>140</v>
      </c>
      <c r="G1241" s="304"/>
      <c r="H1241" s="302"/>
      <c r="I1241" s="302"/>
      <c r="J1241" s="302"/>
      <c r="K1241" s="309"/>
      <c r="L1241" s="322" t="b">
        <v>0</v>
      </c>
      <c r="M1241" s="316" t="b">
        <v>0</v>
      </c>
      <c r="N1241" s="316" t="b">
        <v>0</v>
      </c>
      <c r="O1241" s="316" t="b">
        <v>0</v>
      </c>
      <c r="P1241" s="302"/>
      <c r="Q1241" s="309" t="str">
        <f t="array" ref="Q1241">IFERROR(INDEX('印量調查區'!G:G, MATCH(A1241, '印量調查區'!A:A, 0)), "")</f>
        <v/>
      </c>
      <c r="R1241" s="302"/>
      <c r="S1241" s="302"/>
      <c r="T1241" s="302"/>
      <c r="U1241" s="302"/>
      <c r="V1241" s="302"/>
      <c r="W1241" s="302"/>
      <c r="X1241" s="302"/>
      <c r="Y1241" s="302"/>
      <c r="Z1241" s="302"/>
      <c r="AA1241" s="302"/>
      <c r="AB1241" s="302"/>
      <c r="AC1241" s="302"/>
      <c r="AD1241" s="302"/>
      <c r="AE1241" s="302"/>
      <c r="AF1241" s="302"/>
      <c r="AG1241" s="302"/>
      <c r="AH1241" s="302"/>
      <c r="AI1241" s="302"/>
      <c r="AJ1241" s="302"/>
      <c r="AK1241" s="302"/>
      <c r="AL1241" s="302"/>
      <c r="AM1241" s="302"/>
      <c r="AN1241" s="302"/>
      <c r="AO1241" s="302"/>
      <c r="AP1241" s="302"/>
      <c r="AQ1241" s="302" t="str">
        <f>IFERROR(__xludf.DUMMYFUNCTION("IF(IFERROR(VLOOKUP(A1241, IMPORTRANGE(""https://docs.google.com/spreadsheets/d/1eazy315Oas8TkAoTsdzUl6gNf3VsnwZeSo-bRfkZzOs"", ""工作表1!A:B""), 2, FALSE), """") &lt;&gt; """", ""有縮圖"", ""無縮圖"")"),"無縮圖")</f>
        <v>無縮圖</v>
      </c>
      <c r="AR1241" s="302"/>
    </row>
    <row r="1242" hidden="1">
      <c r="A1242" s="301" t="s">
        <v>2134</v>
      </c>
      <c r="B1242" s="302"/>
      <c r="C1242" s="304"/>
      <c r="D1242" s="303" t="s">
        <v>2657</v>
      </c>
      <c r="E1242" s="304"/>
      <c r="F1242" s="305" t="s">
        <v>140</v>
      </c>
      <c r="G1242" s="304"/>
      <c r="H1242" s="302"/>
      <c r="I1242" s="302"/>
      <c r="J1242" s="302"/>
      <c r="K1242" s="309"/>
      <c r="L1242" s="310" t="b">
        <v>1</v>
      </c>
      <c r="M1242" s="316" t="b">
        <v>0</v>
      </c>
      <c r="N1242" s="316" t="b">
        <v>0</v>
      </c>
      <c r="O1242" s="316" t="b">
        <v>0</v>
      </c>
      <c r="P1242" s="313" t="s">
        <v>410</v>
      </c>
      <c r="Q1242" s="309" t="str">
        <f t="array" ref="Q1242">IFERROR(INDEX('印量調查區'!G:G, MATCH(A1242, '印量調查區'!A:A, 0)), "")</f>
        <v/>
      </c>
      <c r="R1242" s="314" t="s">
        <v>13702</v>
      </c>
      <c r="S1242" s="302"/>
      <c r="T1242" s="302"/>
      <c r="U1242" s="302"/>
      <c r="V1242" s="314" t="s">
        <v>13703</v>
      </c>
      <c r="W1242" s="302"/>
      <c r="X1242" s="302"/>
      <c r="Y1242" s="302"/>
      <c r="Z1242" s="302"/>
      <c r="AA1242" s="302"/>
      <c r="AB1242" s="302"/>
      <c r="AC1242" s="314" t="s">
        <v>13704</v>
      </c>
      <c r="AD1242" s="314" t="s">
        <v>11632</v>
      </c>
      <c r="AE1242" s="302"/>
      <c r="AF1242" s="302"/>
      <c r="AG1242" s="302"/>
      <c r="AH1242" s="302"/>
      <c r="AI1242" s="302"/>
      <c r="AJ1242" s="302"/>
      <c r="AK1242" s="314" t="s">
        <v>13706</v>
      </c>
      <c r="AL1242" s="302"/>
      <c r="AM1242" s="302"/>
      <c r="AN1242" s="302"/>
      <c r="AO1242" s="302"/>
      <c r="AP1242" s="302"/>
      <c r="AQ1242" s="302" t="str">
        <f>IFERROR(__xludf.DUMMYFUNCTION("IF(IFERROR(VLOOKUP(A1242, IMPORTRANGE(""https://docs.google.com/spreadsheets/d/1eazy315Oas8TkAoTsdzUl6gNf3VsnwZeSo-bRfkZzOs"", ""工作表1!A:B""), 2, FALSE), """") &lt;&gt; """", ""有縮圖"", ""無縮圖"")"),"無縮圖")</f>
        <v>無縮圖</v>
      </c>
      <c r="AR1242" s="302"/>
    </row>
    <row r="1243" hidden="1">
      <c r="A1243" s="301" t="s">
        <v>2161</v>
      </c>
      <c r="B1243" s="302"/>
      <c r="C1243" s="303" t="s">
        <v>3246</v>
      </c>
      <c r="D1243" s="304"/>
      <c r="E1243" s="303" t="s">
        <v>3246</v>
      </c>
      <c r="F1243" s="305" t="s">
        <v>140</v>
      </c>
      <c r="G1243" s="304"/>
      <c r="H1243" s="302"/>
      <c r="I1243" s="302"/>
      <c r="J1243" s="302"/>
      <c r="K1243" s="309"/>
      <c r="L1243" s="310" t="b">
        <v>1</v>
      </c>
      <c r="M1243" s="316" t="b">
        <v>0</v>
      </c>
      <c r="N1243" s="316" t="b">
        <v>0</v>
      </c>
      <c r="O1243" s="311" t="b">
        <v>0</v>
      </c>
      <c r="P1243" s="313" t="s">
        <v>410</v>
      </c>
      <c r="Q1243" s="309" t="str">
        <f t="array" ref="Q1243">IFERROR(INDEX('印量調查區'!G:G, MATCH(A1243, '印量調查區'!A:A, 0)), "")</f>
        <v/>
      </c>
      <c r="R1243" s="314" t="s">
        <v>13707</v>
      </c>
      <c r="S1243" s="314" t="s">
        <v>13708</v>
      </c>
      <c r="T1243" s="302"/>
      <c r="U1243" s="302"/>
      <c r="V1243" s="314" t="s">
        <v>13709</v>
      </c>
      <c r="W1243" s="302"/>
      <c r="X1243" s="302"/>
      <c r="Y1243" s="302"/>
      <c r="Z1243" s="302"/>
      <c r="AA1243" s="302"/>
      <c r="AB1243" s="302"/>
      <c r="AC1243" s="302"/>
      <c r="AD1243" s="314" t="s">
        <v>13711</v>
      </c>
      <c r="AE1243" s="302"/>
      <c r="AF1243" s="302"/>
      <c r="AG1243" s="302"/>
      <c r="AH1243" s="314" t="s">
        <v>13712</v>
      </c>
      <c r="AI1243" s="302"/>
      <c r="AJ1243" s="302"/>
      <c r="AK1243" s="314" t="s">
        <v>13713</v>
      </c>
      <c r="AL1243" s="302"/>
      <c r="AM1243" s="302"/>
      <c r="AN1243" s="314" t="s">
        <v>13715</v>
      </c>
      <c r="AO1243" s="314" t="s">
        <v>13716</v>
      </c>
      <c r="AP1243" s="302"/>
      <c r="AQ1243" s="302" t="str">
        <f>IFERROR(__xludf.DUMMYFUNCTION("IF(IFERROR(VLOOKUP(A1243, IMPORTRANGE(""https://docs.google.com/spreadsheets/d/1eazy315Oas8TkAoTsdzUl6gNf3VsnwZeSo-bRfkZzOs"", ""工作表1!A:B""), 2, FALSE), """") &lt;&gt; """", ""有縮圖"", ""無縮圖"")"),"無縮圖")</f>
        <v>無縮圖</v>
      </c>
      <c r="AR1243" s="302"/>
    </row>
    <row r="1244" hidden="1">
      <c r="A1244" s="301" t="s">
        <v>2203</v>
      </c>
      <c r="B1244" s="302"/>
      <c r="C1244" s="303" t="s">
        <v>3292</v>
      </c>
      <c r="D1244" s="304"/>
      <c r="E1244" s="304"/>
      <c r="F1244" s="305" t="s">
        <v>140</v>
      </c>
      <c r="G1244" s="304"/>
      <c r="H1244" s="302"/>
      <c r="I1244" s="302"/>
      <c r="J1244" s="302"/>
      <c r="K1244" s="309"/>
      <c r="L1244" s="322" t="b">
        <v>1</v>
      </c>
      <c r="M1244" s="316" t="b">
        <v>0</v>
      </c>
      <c r="N1244" s="316" t="b">
        <v>0</v>
      </c>
      <c r="O1244" s="316" t="b">
        <v>0</v>
      </c>
      <c r="P1244" s="302"/>
      <c r="Q1244" s="309" t="str">
        <f t="array" ref="Q1244">IFERROR(INDEX('印量調查區'!G:G, MATCH(A1244, '印量調查區'!A:A, 0)), "")</f>
        <v/>
      </c>
      <c r="R1244" s="302"/>
      <c r="S1244" s="302"/>
      <c r="T1244" s="302"/>
      <c r="U1244" s="302"/>
      <c r="V1244" s="302"/>
      <c r="W1244" s="302"/>
      <c r="X1244" s="302"/>
      <c r="Y1244" s="302"/>
      <c r="Z1244" s="302"/>
      <c r="AA1244" s="302"/>
      <c r="AB1244" s="302"/>
      <c r="AC1244" s="302"/>
      <c r="AD1244" s="302"/>
      <c r="AE1244" s="302"/>
      <c r="AF1244" s="302"/>
      <c r="AG1244" s="302"/>
      <c r="AH1244" s="302"/>
      <c r="AI1244" s="302"/>
      <c r="AJ1244" s="302"/>
      <c r="AK1244" s="302"/>
      <c r="AL1244" s="302"/>
      <c r="AM1244" s="302"/>
      <c r="AN1244" s="302"/>
      <c r="AO1244" s="302"/>
      <c r="AP1244" s="302"/>
      <c r="AQ1244" s="302" t="str">
        <f>IFERROR(__xludf.DUMMYFUNCTION("IF(IFERROR(VLOOKUP(A1244, IMPORTRANGE(""https://docs.google.com/spreadsheets/d/1eazy315Oas8TkAoTsdzUl6gNf3VsnwZeSo-bRfkZzOs"", ""工作表1!A:B""), 2, FALSE), """") &lt;&gt; """", ""有縮圖"", ""無縮圖"")"),"無縮圖")</f>
        <v>無縮圖</v>
      </c>
      <c r="AR1244" s="302"/>
    </row>
    <row r="1245" hidden="1">
      <c r="A1245" s="301" t="s">
        <v>2281</v>
      </c>
      <c r="B1245" s="302"/>
      <c r="C1245" s="303" t="s">
        <v>2658</v>
      </c>
      <c r="D1245" s="304"/>
      <c r="E1245" s="304"/>
      <c r="F1245" s="305" t="s">
        <v>140</v>
      </c>
      <c r="G1245" s="304"/>
      <c r="H1245" s="302"/>
      <c r="I1245" s="302"/>
      <c r="J1245" s="302"/>
      <c r="K1245" s="309"/>
      <c r="L1245" s="310" t="b">
        <v>1</v>
      </c>
      <c r="M1245" s="316" t="b">
        <v>0</v>
      </c>
      <c r="N1245" s="316" t="b">
        <v>0</v>
      </c>
      <c r="O1245" s="316" t="b">
        <v>0</v>
      </c>
      <c r="P1245" s="302"/>
      <c r="Q1245" s="309" t="str">
        <f t="array" ref="Q1245">IFERROR(INDEX('印量調查區'!G:G, MATCH(A1245, '印量調查區'!A:A, 0)), "")</f>
        <v/>
      </c>
      <c r="R1245" s="313" t="s">
        <v>12130</v>
      </c>
      <c r="S1245" s="302"/>
      <c r="T1245" s="302"/>
      <c r="U1245" s="302"/>
      <c r="V1245" s="302"/>
      <c r="W1245" s="302"/>
      <c r="X1245" s="302"/>
      <c r="Y1245" s="302"/>
      <c r="Z1245" s="302"/>
      <c r="AA1245" s="302"/>
      <c r="AB1245" s="302"/>
      <c r="AC1245" s="302"/>
      <c r="AD1245" s="302"/>
      <c r="AE1245" s="302"/>
      <c r="AF1245" s="302"/>
      <c r="AG1245" s="302"/>
      <c r="AH1245" s="302"/>
      <c r="AI1245" s="302"/>
      <c r="AJ1245" s="302"/>
      <c r="AK1245" s="302"/>
      <c r="AL1245" s="302"/>
      <c r="AM1245" s="302"/>
      <c r="AN1245" s="302"/>
      <c r="AO1245" s="302"/>
      <c r="AP1245" s="302"/>
      <c r="AQ1245" s="302" t="str">
        <f>IFERROR(__xludf.DUMMYFUNCTION("IF(IFERROR(VLOOKUP(A1245, IMPORTRANGE(""https://docs.google.com/spreadsheets/d/1eazy315Oas8TkAoTsdzUl6gNf3VsnwZeSo-bRfkZzOs"", ""工作表1!A:B""), 2, FALSE), """") &lt;&gt; """", ""有縮圖"", ""無縮圖"")"),"無縮圖")</f>
        <v>無縮圖</v>
      </c>
      <c r="AR1245" s="302"/>
    </row>
    <row r="1246" hidden="1">
      <c r="A1246" s="301" t="s">
        <v>13717</v>
      </c>
      <c r="B1246" s="302"/>
      <c r="C1246" s="304"/>
      <c r="D1246" s="304"/>
      <c r="E1246" s="303" t="s">
        <v>3280</v>
      </c>
      <c r="F1246" s="305" t="s">
        <v>140</v>
      </c>
      <c r="G1246" s="304"/>
      <c r="H1246" s="302"/>
      <c r="I1246" s="302"/>
      <c r="J1246" s="302"/>
      <c r="K1246" s="309"/>
      <c r="L1246" s="310" t="b">
        <v>1</v>
      </c>
      <c r="M1246" s="316" t="b">
        <v>1</v>
      </c>
      <c r="N1246" s="316" t="b">
        <v>0</v>
      </c>
      <c r="O1246" s="316" t="b">
        <v>1</v>
      </c>
      <c r="P1246" s="302"/>
      <c r="Q1246" s="309" t="str">
        <f t="array" ref="Q1246">IFERROR(INDEX('印量調查區'!G:G, MATCH(A1246, '印量調查區'!A:A, 0)), "")</f>
        <v/>
      </c>
      <c r="R1246" s="313" t="s">
        <v>13718</v>
      </c>
      <c r="S1246" s="302"/>
      <c r="T1246" s="302"/>
      <c r="U1246" s="302"/>
      <c r="V1246" s="313" t="s">
        <v>13719</v>
      </c>
      <c r="W1246" s="302"/>
      <c r="X1246" s="302"/>
      <c r="Y1246" s="302"/>
      <c r="Z1246" s="302"/>
      <c r="AA1246" s="302"/>
      <c r="AB1246" s="302"/>
      <c r="AC1246" s="302"/>
      <c r="AD1246" s="313" t="s">
        <v>13720</v>
      </c>
      <c r="AE1246" s="302"/>
      <c r="AF1246" s="313" t="s">
        <v>13721</v>
      </c>
      <c r="AG1246" s="302"/>
      <c r="AH1246" s="302"/>
      <c r="AI1246" s="302"/>
      <c r="AJ1246" s="302"/>
      <c r="AK1246" s="313" t="s">
        <v>13722</v>
      </c>
      <c r="AL1246" s="302"/>
      <c r="AM1246" s="302"/>
      <c r="AN1246" s="302"/>
      <c r="AO1246" s="302"/>
      <c r="AP1246" s="302"/>
      <c r="AQ1246" s="302" t="str">
        <f>IFERROR(__xludf.DUMMYFUNCTION("IF(IFERROR(VLOOKUP(A1246, IMPORTRANGE(""https://docs.google.com/spreadsheets/d/1eazy315Oas8TkAoTsdzUl6gNf3VsnwZeSo-bRfkZzOs"", ""工作表1!A:B""), 2, FALSE), """") &lt;&gt; """", ""有縮圖"", ""無縮圖"")"),"無縮圖")</f>
        <v>無縮圖</v>
      </c>
      <c r="AR1246" s="302"/>
    </row>
    <row r="1247" hidden="1">
      <c r="A1247" s="301" t="s">
        <v>1104</v>
      </c>
      <c r="B1247" s="302"/>
      <c r="C1247" s="303" t="s">
        <v>2652</v>
      </c>
      <c r="D1247" s="303" t="s">
        <v>2652</v>
      </c>
      <c r="E1247" s="304"/>
      <c r="F1247" s="305" t="s">
        <v>140</v>
      </c>
      <c r="G1247" s="304"/>
      <c r="H1247" s="302"/>
      <c r="I1247" s="302"/>
      <c r="J1247" s="302"/>
      <c r="K1247" s="309"/>
      <c r="L1247" s="310" t="b">
        <v>1</v>
      </c>
      <c r="M1247" s="316" t="b">
        <v>0</v>
      </c>
      <c r="N1247" s="316" t="b">
        <v>0</v>
      </c>
      <c r="O1247" s="316" t="b">
        <v>0</v>
      </c>
      <c r="P1247" s="302"/>
      <c r="Q1247" s="309" t="str">
        <f t="array" ref="Q1247">IFERROR(INDEX('印量調查區'!G:G, MATCH(A1247, '印量調查區'!A:A, 0)), "")</f>
        <v/>
      </c>
      <c r="R1247" s="313" t="s">
        <v>12265</v>
      </c>
      <c r="S1247" s="302"/>
      <c r="T1247" s="302"/>
      <c r="U1247" s="302"/>
      <c r="V1247" s="313" t="s">
        <v>12268</v>
      </c>
      <c r="W1247" s="302"/>
      <c r="X1247" s="302"/>
      <c r="Y1247" s="302"/>
      <c r="Z1247" s="302"/>
      <c r="AA1247" s="302"/>
      <c r="AB1247" s="302"/>
      <c r="AC1247" s="313" t="s">
        <v>12269</v>
      </c>
      <c r="AD1247" s="313" t="s">
        <v>12270</v>
      </c>
      <c r="AE1247" s="313" t="s">
        <v>12272</v>
      </c>
      <c r="AF1247" s="313" t="s">
        <v>12274</v>
      </c>
      <c r="AG1247" s="302"/>
      <c r="AH1247" s="302"/>
      <c r="AI1247" s="302"/>
      <c r="AJ1247" s="302"/>
      <c r="AK1247" s="313" t="s">
        <v>12276</v>
      </c>
      <c r="AL1247" s="302"/>
      <c r="AM1247" s="302"/>
      <c r="AN1247" s="302"/>
      <c r="AO1247" s="302"/>
      <c r="AP1247" s="302"/>
      <c r="AQ1247" s="302" t="str">
        <f>IFERROR(__xludf.DUMMYFUNCTION("IF(IFERROR(VLOOKUP(A1247, IMPORTRANGE(""https://docs.google.com/spreadsheets/d/1eazy315Oas8TkAoTsdzUl6gNf3VsnwZeSo-bRfkZzOs"", ""工作表1!A:B""), 2, FALSE), """") &lt;&gt; """", ""有縮圖"", ""無縮圖"")"),"無縮圖")</f>
        <v>無縮圖</v>
      </c>
      <c r="AR1247" s="302"/>
    </row>
    <row r="1248" hidden="1">
      <c r="A1248" s="301" t="s">
        <v>13723</v>
      </c>
      <c r="B1248" s="353" t="s">
        <v>13724</v>
      </c>
      <c r="C1248" s="303" t="s">
        <v>2614</v>
      </c>
      <c r="D1248" s="304"/>
      <c r="E1248" s="304"/>
      <c r="F1248" s="305" t="s">
        <v>140</v>
      </c>
      <c r="G1248" s="304"/>
      <c r="H1248" s="302"/>
      <c r="I1248" s="302"/>
      <c r="J1248" s="302"/>
      <c r="K1248" s="309"/>
      <c r="L1248" s="310" t="b">
        <v>1</v>
      </c>
      <c r="M1248" s="316" t="b">
        <v>0</v>
      </c>
      <c r="N1248" s="316" t="b">
        <v>0</v>
      </c>
      <c r="O1248" s="316" t="b">
        <v>0</v>
      </c>
      <c r="P1248" s="302"/>
      <c r="Q1248" s="309" t="str">
        <f t="array" ref="Q1248">IFERROR(INDEX('印量調查區'!G:G, MATCH(A1248, '印量調查區'!A:A, 0)), "")</f>
        <v/>
      </c>
      <c r="R1248" s="314" t="s">
        <v>13725</v>
      </c>
      <c r="S1248" s="302"/>
      <c r="T1248" s="302"/>
      <c r="U1248" s="302"/>
      <c r="V1248" s="314" t="s">
        <v>13726</v>
      </c>
      <c r="W1248" s="302"/>
      <c r="X1248" s="302"/>
      <c r="Y1248" s="302"/>
      <c r="Z1248" s="302"/>
      <c r="AA1248" s="302"/>
      <c r="AB1248" s="302"/>
      <c r="AC1248" s="302"/>
      <c r="AD1248" s="314" t="s">
        <v>13727</v>
      </c>
      <c r="AE1248" s="302"/>
      <c r="AF1248" s="302"/>
      <c r="AG1248" s="302"/>
      <c r="AH1248" s="302"/>
      <c r="AI1248" s="302"/>
      <c r="AJ1248" s="302"/>
      <c r="AK1248" s="302"/>
      <c r="AL1248" s="302"/>
      <c r="AM1248" s="302"/>
      <c r="AN1248" s="302"/>
      <c r="AO1248" s="302"/>
      <c r="AP1248" s="302"/>
      <c r="AQ1248" s="302" t="str">
        <f>IFERROR(__xludf.DUMMYFUNCTION("IF(IFERROR(VLOOKUP(A1248, IMPORTRANGE(""https://docs.google.com/spreadsheets/d/1eazy315Oas8TkAoTsdzUl6gNf3VsnwZeSo-bRfkZzOs"", ""工作表1!A:B""), 2, FALSE), """") &lt;&gt; """", ""有縮圖"", ""無縮圖"")"),"無縮圖")</f>
        <v>無縮圖</v>
      </c>
      <c r="AR1248" s="302"/>
    </row>
    <row r="1249">
      <c r="A1249" s="301" t="s">
        <v>581</v>
      </c>
      <c r="B1249" s="302"/>
      <c r="C1249" s="303" t="s">
        <v>2840</v>
      </c>
      <c r="D1249" s="303" t="s">
        <v>2840</v>
      </c>
      <c r="E1249" s="303" t="s">
        <v>2840</v>
      </c>
      <c r="F1249" s="305" t="s">
        <v>140</v>
      </c>
      <c r="G1249" s="304"/>
      <c r="H1249" s="305" t="s">
        <v>35</v>
      </c>
      <c r="I1249" s="305" t="s">
        <v>84</v>
      </c>
      <c r="J1249" s="301" t="s">
        <v>13730</v>
      </c>
      <c r="K1249" s="309"/>
      <c r="L1249" s="310" t="b">
        <v>1</v>
      </c>
      <c r="M1249" s="311" t="b">
        <v>0</v>
      </c>
      <c r="N1249" s="316" t="b">
        <v>1</v>
      </c>
      <c r="O1249" s="311" t="b">
        <v>0</v>
      </c>
      <c r="P1249" s="302"/>
      <c r="Q1249" s="309" t="str">
        <f t="array" ref="Q1249">IFERROR(INDEX('印量調查區'!G:G, MATCH(A1249, '印量調查區'!A:A, 0)), "")</f>
        <v/>
      </c>
      <c r="R1249" s="302"/>
      <c r="S1249" s="302"/>
      <c r="T1249" s="302"/>
      <c r="U1249" s="302"/>
      <c r="V1249" s="313" t="s">
        <v>12763</v>
      </c>
      <c r="W1249" s="302"/>
      <c r="X1249" s="302"/>
      <c r="Y1249" s="313" t="s">
        <v>12765</v>
      </c>
      <c r="Z1249" s="313" t="s">
        <v>12767</v>
      </c>
      <c r="AA1249" s="302"/>
      <c r="AB1249" s="302"/>
      <c r="AC1249" s="302"/>
      <c r="AD1249" s="313" t="s">
        <v>12769</v>
      </c>
      <c r="AE1249" s="313" t="s">
        <v>12771</v>
      </c>
      <c r="AF1249" s="302"/>
      <c r="AG1249" s="302"/>
      <c r="AH1249" s="302"/>
      <c r="AI1249" s="302"/>
      <c r="AJ1249" s="302"/>
      <c r="AK1249" s="302"/>
      <c r="AL1249" s="302"/>
      <c r="AM1249" s="302"/>
      <c r="AN1249" s="314" t="s">
        <v>13731</v>
      </c>
      <c r="AO1249" s="302"/>
      <c r="AP1249" s="302"/>
      <c r="AQ1249" s="302" t="str">
        <f>IFERROR(__xludf.DUMMYFUNCTION("IF(IFERROR(VLOOKUP(A1249, IMPORTRANGE(""https://docs.google.com/spreadsheets/d/1eazy315Oas8TkAoTsdzUl6gNf3VsnwZeSo-bRfkZzOs"", ""工作表1!A:B""), 2, FALSE), """") &lt;&gt; """", ""有縮圖"", ""無縮圖"")"),"無縮圖")</f>
        <v>無縮圖</v>
      </c>
      <c r="AR1249" s="302"/>
    </row>
    <row r="1250" hidden="1">
      <c r="A1250" s="301" t="s">
        <v>13732</v>
      </c>
      <c r="B1250" s="302"/>
      <c r="C1250" s="304"/>
      <c r="D1250" s="303" t="s">
        <v>2622</v>
      </c>
      <c r="E1250" s="304"/>
      <c r="F1250" s="305" t="s">
        <v>140</v>
      </c>
      <c r="G1250" s="304"/>
      <c r="H1250" s="302"/>
      <c r="I1250" s="302"/>
      <c r="J1250" s="302"/>
      <c r="K1250" s="309"/>
      <c r="L1250" s="310" t="b">
        <v>1</v>
      </c>
      <c r="M1250" s="316" t="b">
        <v>0</v>
      </c>
      <c r="N1250" s="316" t="b">
        <v>0</v>
      </c>
      <c r="O1250" s="316" t="b">
        <v>0</v>
      </c>
      <c r="P1250" s="302"/>
      <c r="Q1250" s="309" t="str">
        <f t="array" ref="Q1250">IFERROR(INDEX('印量調查區'!G:G, MATCH(A1250, '印量調查區'!A:A, 0)), "")</f>
        <v/>
      </c>
      <c r="R1250" s="314" t="s">
        <v>12523</v>
      </c>
      <c r="S1250" s="302"/>
      <c r="T1250" s="302"/>
      <c r="U1250" s="302"/>
      <c r="V1250" s="314" t="s">
        <v>13733</v>
      </c>
      <c r="W1250" s="302"/>
      <c r="X1250" s="302"/>
      <c r="Y1250" s="302"/>
      <c r="Z1250" s="302"/>
      <c r="AA1250" s="302"/>
      <c r="AB1250" s="302"/>
      <c r="AC1250" s="302"/>
      <c r="AD1250" s="314" t="s">
        <v>13735</v>
      </c>
      <c r="AE1250" s="302"/>
      <c r="AF1250" s="302"/>
      <c r="AG1250" s="302"/>
      <c r="AH1250" s="302"/>
      <c r="AI1250" s="302"/>
      <c r="AJ1250" s="302"/>
      <c r="AK1250" s="302"/>
      <c r="AL1250" s="302"/>
      <c r="AM1250" s="302"/>
      <c r="AN1250" s="302"/>
      <c r="AO1250" s="302"/>
      <c r="AP1250" s="302"/>
      <c r="AQ1250" s="302" t="str">
        <f>IFERROR(__xludf.DUMMYFUNCTION("IF(IFERROR(VLOOKUP(A1250, IMPORTRANGE(""https://docs.google.com/spreadsheets/d/1eazy315Oas8TkAoTsdzUl6gNf3VsnwZeSo-bRfkZzOs"", ""工作表1!A:B""), 2, FALSE), """") &lt;&gt; """", ""有縮圖"", ""無縮圖"")"),"無縮圖")</f>
        <v>無縮圖</v>
      </c>
      <c r="AR1250" s="302"/>
    </row>
    <row r="1251" hidden="1">
      <c r="A1251" s="301" t="s">
        <v>600</v>
      </c>
      <c r="B1251" s="301" t="s">
        <v>12894</v>
      </c>
      <c r="C1251" s="303" t="s">
        <v>2865</v>
      </c>
      <c r="D1251" s="303" t="s">
        <v>2865</v>
      </c>
      <c r="E1251" s="303" t="s">
        <v>2865</v>
      </c>
      <c r="F1251" s="305" t="s">
        <v>140</v>
      </c>
      <c r="G1251" s="304"/>
      <c r="H1251" s="302"/>
      <c r="I1251" s="302"/>
      <c r="J1251" s="302"/>
      <c r="K1251" s="309"/>
      <c r="L1251" s="310" t="b">
        <v>1</v>
      </c>
      <c r="M1251" s="316" t="b">
        <v>0</v>
      </c>
      <c r="N1251" s="316" t="b">
        <v>1</v>
      </c>
      <c r="O1251" s="316" t="b">
        <v>1</v>
      </c>
      <c r="P1251" s="302"/>
      <c r="Q1251" s="309" t="str">
        <f t="array" ref="Q1251">IFERROR(INDEX('印量調查區'!G:G, MATCH(A1251, '印量調查區'!A:A, 0)), "")</f>
        <v/>
      </c>
      <c r="R1251" s="313" t="s">
        <v>12899</v>
      </c>
      <c r="S1251" s="302"/>
      <c r="T1251" s="302"/>
      <c r="U1251" s="302"/>
      <c r="V1251" s="313" t="s">
        <v>12903</v>
      </c>
      <c r="W1251" s="302"/>
      <c r="X1251" s="302"/>
      <c r="Y1251" s="302"/>
      <c r="Z1251" s="302"/>
      <c r="AA1251" s="302"/>
      <c r="AB1251" s="302"/>
      <c r="AC1251" s="302"/>
      <c r="AD1251" s="313" t="s">
        <v>12904</v>
      </c>
      <c r="AE1251" s="313" t="s">
        <v>12907</v>
      </c>
      <c r="AF1251" s="302"/>
      <c r="AG1251" s="302"/>
      <c r="AH1251" s="302"/>
      <c r="AI1251" s="302"/>
      <c r="AJ1251" s="302"/>
      <c r="AK1251" s="313" t="s">
        <v>12909</v>
      </c>
      <c r="AL1251" s="302"/>
      <c r="AM1251" s="302"/>
      <c r="AN1251" s="302"/>
      <c r="AO1251" s="302"/>
      <c r="AP1251" s="302"/>
      <c r="AQ1251" s="302" t="str">
        <f>IFERROR(__xludf.DUMMYFUNCTION("IF(IFERROR(VLOOKUP(A1251, IMPORTRANGE(""https://docs.google.com/spreadsheets/d/1eazy315Oas8TkAoTsdzUl6gNf3VsnwZeSo-bRfkZzOs"", ""工作表1!A:B""), 2, FALSE), """") &lt;&gt; """", ""有縮圖"", ""無縮圖"")"),"無縮圖")</f>
        <v>無縮圖</v>
      </c>
      <c r="AR1251" s="302"/>
    </row>
    <row r="1252" hidden="1">
      <c r="A1252" s="301" t="s">
        <v>13738</v>
      </c>
      <c r="B1252" s="301" t="s">
        <v>13739</v>
      </c>
      <c r="C1252" s="304"/>
      <c r="D1252" s="304"/>
      <c r="E1252" s="303" t="s">
        <v>489</v>
      </c>
      <c r="F1252" s="305" t="s">
        <v>140</v>
      </c>
      <c r="G1252" s="304"/>
      <c r="H1252" s="302"/>
      <c r="I1252" s="302"/>
      <c r="J1252" s="302"/>
      <c r="K1252" s="309"/>
      <c r="L1252" s="310" t="b">
        <v>1</v>
      </c>
      <c r="M1252" s="316" t="b">
        <v>1</v>
      </c>
      <c r="N1252" s="311" t="b">
        <v>1</v>
      </c>
      <c r="O1252" s="316" t="b">
        <v>1</v>
      </c>
      <c r="P1252" s="302"/>
      <c r="Q1252" s="309" t="str">
        <f t="array" ref="Q1252">IFERROR(INDEX('印量調查區'!G:G, MATCH(A1252, '印量調查區'!A:A, 0)), "")</f>
        <v/>
      </c>
      <c r="R1252" s="314" t="s">
        <v>13741</v>
      </c>
      <c r="S1252" s="302"/>
      <c r="T1252" s="314" t="s">
        <v>13742</v>
      </c>
      <c r="U1252" s="302"/>
      <c r="V1252" s="314" t="s">
        <v>13743</v>
      </c>
      <c r="W1252" s="302"/>
      <c r="X1252" s="302"/>
      <c r="Y1252" s="302"/>
      <c r="Z1252" s="302"/>
      <c r="AA1252" s="302"/>
      <c r="AB1252" s="302"/>
      <c r="AC1252" s="302"/>
      <c r="AD1252" s="314" t="s">
        <v>13745</v>
      </c>
      <c r="AE1252" s="314" t="s">
        <v>13746</v>
      </c>
      <c r="AF1252" s="314" t="s">
        <v>13747</v>
      </c>
      <c r="AG1252" s="302"/>
      <c r="AH1252" s="302"/>
      <c r="AI1252" s="302"/>
      <c r="AJ1252" s="302"/>
      <c r="AK1252" s="314" t="s">
        <v>13748</v>
      </c>
      <c r="AL1252" s="302"/>
      <c r="AM1252" s="314" t="s">
        <v>13749</v>
      </c>
      <c r="AN1252" s="302"/>
      <c r="AO1252" s="302"/>
      <c r="AP1252" s="302"/>
      <c r="AQ1252" s="302" t="str">
        <f>IFERROR(__xludf.DUMMYFUNCTION("IF(IFERROR(VLOOKUP(A1252, IMPORTRANGE(""https://docs.google.com/spreadsheets/d/1eazy315Oas8TkAoTsdzUl6gNf3VsnwZeSo-bRfkZzOs"", ""工作表1!A:B""), 2, FALSE), """") &lt;&gt; """", ""有縮圖"", ""無縮圖"")"),"無縮圖")</f>
        <v>無縮圖</v>
      </c>
      <c r="AR1252" s="302"/>
    </row>
    <row r="1253" hidden="1">
      <c r="A1253" s="304" t="s">
        <v>13750</v>
      </c>
      <c r="B1253" s="302"/>
      <c r="C1253" s="304"/>
      <c r="D1253" s="303" t="s">
        <v>3776</v>
      </c>
      <c r="E1253" s="303" t="s">
        <v>3776</v>
      </c>
      <c r="F1253" s="305" t="s">
        <v>140</v>
      </c>
      <c r="G1253" s="304"/>
      <c r="H1253" s="302"/>
      <c r="I1253" s="302"/>
      <c r="J1253" s="302"/>
      <c r="K1253" s="309"/>
      <c r="L1253" s="310" t="b">
        <v>1</v>
      </c>
      <c r="M1253" s="316" t="b">
        <v>0</v>
      </c>
      <c r="N1253" s="316" t="b">
        <v>0</v>
      </c>
      <c r="O1253" s="316" t="b">
        <v>0</v>
      </c>
      <c r="P1253" s="302"/>
      <c r="Q1253" s="309"/>
      <c r="R1253" s="302"/>
      <c r="S1253" s="302"/>
      <c r="T1253" s="302"/>
      <c r="U1253" s="302"/>
      <c r="V1253" s="302"/>
      <c r="W1253" s="302"/>
      <c r="X1253" s="302"/>
      <c r="Y1253" s="302"/>
      <c r="Z1253" s="302"/>
      <c r="AA1253" s="302"/>
      <c r="AB1253" s="302"/>
      <c r="AC1253" s="302"/>
      <c r="AD1253" s="314" t="s">
        <v>13751</v>
      </c>
      <c r="AE1253" s="302"/>
      <c r="AF1253" s="302"/>
      <c r="AG1253" s="302"/>
      <c r="AH1253" s="302"/>
      <c r="AI1253" s="302"/>
      <c r="AJ1253" s="302"/>
      <c r="AK1253" s="302"/>
      <c r="AL1253" s="302"/>
      <c r="AM1253" s="302"/>
      <c r="AN1253" s="302"/>
      <c r="AO1253" s="302"/>
      <c r="AP1253" s="302"/>
      <c r="AQ1253" s="302" t="str">
        <f>IFERROR(__xludf.DUMMYFUNCTION("IF(IFERROR(VLOOKUP(A1253, IMPORTRANGE(""https://docs.google.com/spreadsheets/d/1eazy315Oas8TkAoTsdzUl6gNf3VsnwZeSo-bRfkZzOs"", ""工作表1!A:B""), 2, FALSE), """") &lt;&gt; """", ""有縮圖"", ""無縮圖"")"),"無縮圖")</f>
        <v>無縮圖</v>
      </c>
      <c r="AR1253" s="302"/>
    </row>
    <row r="1254" hidden="1">
      <c r="A1254" s="301" t="s">
        <v>13752</v>
      </c>
      <c r="B1254" s="301" t="s">
        <v>178</v>
      </c>
      <c r="C1254" s="304"/>
      <c r="D1254" s="303" t="s">
        <v>2668</v>
      </c>
      <c r="E1254" s="303" t="s">
        <v>2668</v>
      </c>
      <c r="F1254" s="305" t="s">
        <v>140</v>
      </c>
      <c r="G1254" s="304"/>
      <c r="H1254" s="302"/>
      <c r="I1254" s="302"/>
      <c r="J1254" s="302"/>
      <c r="K1254" s="309"/>
      <c r="L1254" s="310" t="b">
        <v>1</v>
      </c>
      <c r="M1254" s="316" t="b">
        <v>1</v>
      </c>
      <c r="N1254" s="311" t="b">
        <v>0</v>
      </c>
      <c r="O1254" s="311" t="b">
        <v>1</v>
      </c>
      <c r="P1254" s="302"/>
      <c r="Q1254" s="309" t="str">
        <f t="array" ref="Q1254">IFERROR(INDEX('印量調查區'!G:G, MATCH(A1254, '印量調查區'!A:A, 0)), "")</f>
        <v/>
      </c>
      <c r="R1254" s="313" t="s">
        <v>180</v>
      </c>
      <c r="S1254" s="302"/>
      <c r="T1254" s="302"/>
      <c r="U1254" s="302"/>
      <c r="V1254" s="313" t="s">
        <v>182</v>
      </c>
      <c r="W1254" s="302"/>
      <c r="X1254" s="302"/>
      <c r="Y1254" s="302"/>
      <c r="Z1254" s="302"/>
      <c r="AA1254" s="313" t="s">
        <v>184</v>
      </c>
      <c r="AB1254" s="302"/>
      <c r="AC1254" s="302"/>
      <c r="AD1254" s="313" t="s">
        <v>185</v>
      </c>
      <c r="AE1254" s="302"/>
      <c r="AF1254" s="313" t="s">
        <v>189</v>
      </c>
      <c r="AG1254" s="302"/>
      <c r="AH1254" s="302"/>
      <c r="AI1254" s="302"/>
      <c r="AJ1254" s="302"/>
      <c r="AK1254" s="313" t="s">
        <v>192</v>
      </c>
      <c r="AL1254" s="302"/>
      <c r="AM1254" s="314" t="s">
        <v>13754</v>
      </c>
      <c r="AN1254" s="314" t="s">
        <v>13755</v>
      </c>
      <c r="AO1254" s="314" t="s">
        <v>13756</v>
      </c>
      <c r="AP1254" s="302"/>
      <c r="AQ1254" s="302" t="str">
        <f>IFERROR(__xludf.DUMMYFUNCTION("IF(IFERROR(VLOOKUP(A1254, IMPORTRANGE(""https://docs.google.com/spreadsheets/d/1eazy315Oas8TkAoTsdzUl6gNf3VsnwZeSo-bRfkZzOs"", ""工作表1!A:B""), 2, FALSE), """") &lt;&gt; """", ""有縮圖"", ""無縮圖"")"),"無縮圖")</f>
        <v>無縮圖</v>
      </c>
      <c r="AR1254" s="302"/>
    </row>
    <row r="1255" hidden="1">
      <c r="A1255" s="301" t="s">
        <v>13757</v>
      </c>
      <c r="B1255" s="301" t="s">
        <v>202</v>
      </c>
      <c r="C1255" s="304"/>
      <c r="D1255" s="303" t="s">
        <v>13758</v>
      </c>
      <c r="E1255" s="303" t="s">
        <v>13758</v>
      </c>
      <c r="F1255" s="305" t="s">
        <v>140</v>
      </c>
      <c r="G1255" s="304"/>
      <c r="H1255" s="305" t="s">
        <v>47</v>
      </c>
      <c r="I1255" s="302"/>
      <c r="J1255" s="301" t="s">
        <v>13759</v>
      </c>
      <c r="K1255" s="309"/>
      <c r="L1255" s="310" t="b">
        <v>1</v>
      </c>
      <c r="M1255" s="311" t="b">
        <v>1</v>
      </c>
      <c r="N1255" s="311" t="b">
        <v>1</v>
      </c>
      <c r="O1255" s="311" t="b">
        <v>0</v>
      </c>
      <c r="P1255" s="302"/>
      <c r="Q1255" s="309" t="str">
        <f t="array" ref="Q1255">IFERROR(INDEX('印量調查區'!G:G, MATCH(A1255, '印量調查區'!A:A, 0)), "")</f>
        <v/>
      </c>
      <c r="R1255" s="313" t="s">
        <v>205</v>
      </c>
      <c r="S1255" s="302"/>
      <c r="T1255" s="302"/>
      <c r="U1255" s="302"/>
      <c r="V1255" s="302"/>
      <c r="W1255" s="302"/>
      <c r="X1255" s="302"/>
      <c r="Y1255" s="302"/>
      <c r="Z1255" s="302"/>
      <c r="AA1255" s="302"/>
      <c r="AB1255" s="302"/>
      <c r="AC1255" s="302"/>
      <c r="AD1255" s="302"/>
      <c r="AE1255" s="302"/>
      <c r="AF1255" s="302"/>
      <c r="AG1255" s="302"/>
      <c r="AH1255" s="302"/>
      <c r="AI1255" s="302"/>
      <c r="AJ1255" s="302"/>
      <c r="AK1255" s="302"/>
      <c r="AL1255" s="302"/>
      <c r="AM1255" s="314" t="s">
        <v>13760</v>
      </c>
      <c r="AN1255" s="314" t="s">
        <v>13761</v>
      </c>
      <c r="AO1255" s="314" t="s">
        <v>13761</v>
      </c>
      <c r="AP1255" s="302"/>
      <c r="AQ1255" s="302" t="str">
        <f>IFERROR(__xludf.DUMMYFUNCTION("IF(IFERROR(VLOOKUP(A1255, IMPORTRANGE(""https://docs.google.com/spreadsheets/d/1eazy315Oas8TkAoTsdzUl6gNf3VsnwZeSo-bRfkZzOs"", ""工作表1!A:B""), 2, FALSE), """") &lt;&gt; """", ""有縮圖"", ""無縮圖"")"),"無縮圖")</f>
        <v>無縮圖</v>
      </c>
      <c r="AR1255" s="302"/>
    </row>
    <row r="1256" hidden="1">
      <c r="A1256" s="301" t="s">
        <v>13762</v>
      </c>
      <c r="B1256" s="301" t="s">
        <v>13763</v>
      </c>
      <c r="C1256" s="304"/>
      <c r="D1256" s="304"/>
      <c r="E1256" s="303" t="s">
        <v>2644</v>
      </c>
      <c r="F1256" s="305" t="s">
        <v>1536</v>
      </c>
      <c r="G1256" s="304"/>
      <c r="H1256" s="302"/>
      <c r="I1256" s="302"/>
      <c r="J1256" s="302"/>
      <c r="K1256" s="309"/>
      <c r="L1256" s="310" t="b">
        <v>1</v>
      </c>
      <c r="M1256" s="316" t="b">
        <v>1</v>
      </c>
      <c r="N1256" s="316" t="b">
        <v>0</v>
      </c>
      <c r="O1256" s="316" t="b">
        <v>1</v>
      </c>
      <c r="P1256" s="302"/>
      <c r="Q1256" s="309" t="str">
        <f t="array" ref="Q1256">IFERROR(INDEX('印量調查區'!G:G, MATCH(A1256, '印量調查區'!A:A, 0)), "")</f>
        <v/>
      </c>
      <c r="R1256" s="313" t="s">
        <v>13765</v>
      </c>
      <c r="S1256" s="302"/>
      <c r="T1256" s="302"/>
      <c r="U1256" s="302"/>
      <c r="V1256" s="313" t="s">
        <v>13766</v>
      </c>
      <c r="W1256" s="302"/>
      <c r="X1256" s="302"/>
      <c r="Y1256" s="302"/>
      <c r="Z1256" s="302"/>
      <c r="AA1256" s="302"/>
      <c r="AB1256" s="302"/>
      <c r="AC1256" s="313" t="s">
        <v>13767</v>
      </c>
      <c r="AD1256" s="313" t="s">
        <v>13768</v>
      </c>
      <c r="AE1256" s="313" t="s">
        <v>13769</v>
      </c>
      <c r="AF1256" s="302"/>
      <c r="AG1256" s="302"/>
      <c r="AH1256" s="302"/>
      <c r="AI1256" s="302"/>
      <c r="AJ1256" s="313" t="s">
        <v>13770</v>
      </c>
      <c r="AK1256" s="302"/>
      <c r="AL1256" s="302"/>
      <c r="AM1256" s="302"/>
      <c r="AN1256" s="302"/>
      <c r="AO1256" s="302"/>
      <c r="AP1256" s="302"/>
      <c r="AQ1256" s="302" t="str">
        <f>IFERROR(__xludf.DUMMYFUNCTION("IF(IFERROR(VLOOKUP(A1256, IMPORTRANGE(""https://docs.google.com/spreadsheets/d/1eazy315Oas8TkAoTsdzUl6gNf3VsnwZeSo-bRfkZzOs"", ""工作表1!A:B""), 2, FALSE), """") &lt;&gt; """", ""有縮圖"", ""無縮圖"")"),"無縮圖")</f>
        <v>無縮圖</v>
      </c>
      <c r="AR1256" s="302"/>
    </row>
    <row r="1257" hidden="1">
      <c r="A1257" s="301" t="s">
        <v>702</v>
      </c>
      <c r="B1257" s="302"/>
      <c r="C1257" s="303" t="s">
        <v>171</v>
      </c>
      <c r="D1257" s="303" t="s">
        <v>171</v>
      </c>
      <c r="E1257" s="304"/>
      <c r="F1257" s="305" t="s">
        <v>140</v>
      </c>
      <c r="G1257" s="304"/>
      <c r="H1257" s="305" t="s">
        <v>34</v>
      </c>
      <c r="I1257" s="305" t="s">
        <v>84</v>
      </c>
      <c r="J1257" s="301" t="s">
        <v>13772</v>
      </c>
      <c r="K1257" s="309"/>
      <c r="L1257" s="310" t="b">
        <v>1</v>
      </c>
      <c r="M1257" s="311" t="b">
        <v>0</v>
      </c>
      <c r="N1257" s="316" t="b">
        <v>0</v>
      </c>
      <c r="O1257" s="311" t="b">
        <v>0</v>
      </c>
      <c r="P1257" s="302"/>
      <c r="Q1257" s="309" t="str">
        <f t="array" ref="Q1257">IFERROR(INDEX('印量調查區'!G:G, MATCH(A1257, '印量調查區'!A:A, 0)), "")</f>
        <v/>
      </c>
      <c r="R1257" s="313" t="s">
        <v>13639</v>
      </c>
      <c r="S1257" s="302"/>
      <c r="T1257" s="302"/>
      <c r="U1257" s="302"/>
      <c r="V1257" s="302"/>
      <c r="W1257" s="302"/>
      <c r="X1257" s="302"/>
      <c r="Y1257" s="302"/>
      <c r="Z1257" s="302"/>
      <c r="AA1257" s="302"/>
      <c r="AB1257" s="302"/>
      <c r="AC1257" s="302"/>
      <c r="AD1257" s="302"/>
      <c r="AE1257" s="302"/>
      <c r="AF1257" s="302"/>
      <c r="AG1257" s="302"/>
      <c r="AH1257" s="302"/>
      <c r="AI1257" s="302"/>
      <c r="AJ1257" s="302"/>
      <c r="AK1257" s="313" t="s">
        <v>13641</v>
      </c>
      <c r="AL1257" s="302"/>
      <c r="AM1257" s="302"/>
      <c r="AN1257" s="314" t="s">
        <v>13776</v>
      </c>
      <c r="AO1257" s="302"/>
      <c r="AP1257" s="302"/>
      <c r="AQ1257" s="302" t="str">
        <f>IFERROR(__xludf.DUMMYFUNCTION("IF(IFERROR(VLOOKUP(A1257, IMPORTRANGE(""https://docs.google.com/spreadsheets/d/1eazy315Oas8TkAoTsdzUl6gNf3VsnwZeSo-bRfkZzOs"", ""工作表1!A:B""), 2, FALSE), """") &lt;&gt; """", ""有縮圖"", ""無縮圖"")"),"無縮圖")</f>
        <v>無縮圖</v>
      </c>
      <c r="AR1257" s="302"/>
    </row>
    <row r="1258" hidden="1">
      <c r="A1258" s="301" t="s">
        <v>705</v>
      </c>
      <c r="B1258" s="301" t="s">
        <v>13654</v>
      </c>
      <c r="C1258" s="304"/>
      <c r="D1258" s="303" t="s">
        <v>2693</v>
      </c>
      <c r="E1258" s="303" t="s">
        <v>2693</v>
      </c>
      <c r="F1258" s="305" t="s">
        <v>1536</v>
      </c>
      <c r="G1258" s="304"/>
      <c r="H1258" s="302"/>
      <c r="I1258" s="305" t="s">
        <v>84</v>
      </c>
      <c r="J1258" s="301" t="s">
        <v>3248</v>
      </c>
      <c r="K1258" s="309"/>
      <c r="L1258" s="310" t="b">
        <v>1</v>
      </c>
      <c r="M1258" s="311" t="b">
        <v>0</v>
      </c>
      <c r="N1258" s="311" t="b">
        <v>0</v>
      </c>
      <c r="O1258" s="316" t="b">
        <v>0</v>
      </c>
      <c r="P1258" s="302"/>
      <c r="Q1258" s="309" t="str">
        <f t="array" ref="Q1258">IFERROR(INDEX('印量調查區'!G:G, MATCH(A1258, '印量調查區'!A:A, 0)), "")</f>
        <v/>
      </c>
      <c r="R1258" s="313" t="s">
        <v>13656</v>
      </c>
      <c r="S1258" s="302"/>
      <c r="T1258" s="302"/>
      <c r="U1258" s="302"/>
      <c r="V1258" s="313" t="s">
        <v>13657</v>
      </c>
      <c r="W1258" s="302"/>
      <c r="X1258" s="302"/>
      <c r="Y1258" s="302"/>
      <c r="Z1258" s="302"/>
      <c r="AA1258" s="302"/>
      <c r="AB1258" s="302"/>
      <c r="AC1258" s="302"/>
      <c r="AD1258" s="313" t="s">
        <v>13659</v>
      </c>
      <c r="AE1258" s="302"/>
      <c r="AF1258" s="302"/>
      <c r="AG1258" s="302"/>
      <c r="AH1258" s="302"/>
      <c r="AI1258" s="302"/>
      <c r="AJ1258" s="302"/>
      <c r="AK1258" s="302"/>
      <c r="AL1258" s="302"/>
      <c r="AM1258" s="314" t="s">
        <v>13778</v>
      </c>
      <c r="AN1258" s="302"/>
      <c r="AO1258" s="302"/>
      <c r="AP1258" s="302"/>
      <c r="AQ1258" s="302" t="str">
        <f>IFERROR(__xludf.DUMMYFUNCTION("IF(IFERROR(VLOOKUP(A1258, IMPORTRANGE(""https://docs.google.com/spreadsheets/d/1eazy315Oas8TkAoTsdzUl6gNf3VsnwZeSo-bRfkZzOs"", ""工作表1!A:B""), 2, FALSE), """") &lt;&gt; """", ""有縮圖"", ""無縮圖"")"),"無縮圖")</f>
        <v>無縮圖</v>
      </c>
      <c r="AR1258" s="302"/>
    </row>
    <row r="1259" hidden="1">
      <c r="A1259" s="301" t="s">
        <v>709</v>
      </c>
      <c r="B1259" s="302"/>
      <c r="C1259" s="304"/>
      <c r="D1259" s="303" t="s">
        <v>2704</v>
      </c>
      <c r="E1259" s="303" t="s">
        <v>2704</v>
      </c>
      <c r="F1259" s="305" t="s">
        <v>140</v>
      </c>
      <c r="G1259" s="304"/>
      <c r="H1259" s="305" t="s">
        <v>47</v>
      </c>
      <c r="I1259" s="305" t="s">
        <v>84</v>
      </c>
      <c r="J1259" s="301" t="s">
        <v>13779</v>
      </c>
      <c r="K1259" s="309"/>
      <c r="L1259" s="310" t="b">
        <v>1</v>
      </c>
      <c r="M1259" s="311" t="b">
        <v>0</v>
      </c>
      <c r="N1259" s="316" t="b">
        <v>0</v>
      </c>
      <c r="O1259" s="311" t="b">
        <v>0</v>
      </c>
      <c r="P1259" s="313" t="s">
        <v>410</v>
      </c>
      <c r="Q1259" s="309" t="str">
        <f t="array" ref="Q1259">IFERROR(INDEX('印量調查區'!G:G, MATCH(A1259, '印量調查區'!A:A, 0)), "")</f>
        <v/>
      </c>
      <c r="R1259" s="302"/>
      <c r="S1259" s="302"/>
      <c r="T1259" s="302"/>
      <c r="U1259" s="302"/>
      <c r="V1259" s="314" t="s">
        <v>13677</v>
      </c>
      <c r="W1259" s="302"/>
      <c r="X1259" s="302"/>
      <c r="Y1259" s="302"/>
      <c r="Z1259" s="302"/>
      <c r="AA1259" s="302"/>
      <c r="AB1259" s="302"/>
      <c r="AC1259" s="302"/>
      <c r="AD1259" s="302"/>
      <c r="AE1259" s="302"/>
      <c r="AF1259" s="302"/>
      <c r="AG1259" s="302"/>
      <c r="AH1259" s="302"/>
      <c r="AI1259" s="302"/>
      <c r="AJ1259" s="302"/>
      <c r="AK1259" s="302"/>
      <c r="AL1259" s="302"/>
      <c r="AM1259" s="302"/>
      <c r="AN1259" s="314" t="s">
        <v>13780</v>
      </c>
      <c r="AO1259" s="302"/>
      <c r="AP1259" s="302"/>
      <c r="AQ1259" s="302" t="str">
        <f>IFERROR(__xludf.DUMMYFUNCTION("IF(IFERROR(VLOOKUP(A1259, IMPORTRANGE(""https://docs.google.com/spreadsheets/d/1eazy315Oas8TkAoTsdzUl6gNf3VsnwZeSo-bRfkZzOs"", ""工作表1!A:B""), 2, FALSE), """") &lt;&gt; """", ""有縮圖"", ""無縮圖"")"),"無縮圖")</f>
        <v>無縮圖</v>
      </c>
      <c r="AR1259" s="302"/>
    </row>
    <row r="1260" hidden="1">
      <c r="A1260" s="301" t="s">
        <v>13781</v>
      </c>
      <c r="B1260" s="302"/>
      <c r="C1260" s="304"/>
      <c r="D1260" s="303" t="s">
        <v>2846</v>
      </c>
      <c r="E1260" s="303" t="s">
        <v>2846</v>
      </c>
      <c r="F1260" s="305" t="s">
        <v>140</v>
      </c>
      <c r="G1260" s="304"/>
      <c r="H1260" s="302"/>
      <c r="I1260" s="302"/>
      <c r="J1260" s="302"/>
      <c r="K1260" s="309"/>
      <c r="L1260" s="310" t="b">
        <v>1</v>
      </c>
      <c r="M1260" s="316" t="b">
        <v>0</v>
      </c>
      <c r="N1260" s="316" t="b">
        <v>0</v>
      </c>
      <c r="O1260" s="316" t="b">
        <v>0</v>
      </c>
      <c r="P1260" s="302"/>
      <c r="Q1260" s="309" t="str">
        <f t="array" ref="Q1260">IFERROR(INDEX('印量調查區'!G:G, MATCH(A1260, '印量調查區'!A:A, 0)), "")</f>
        <v/>
      </c>
      <c r="R1260" s="302"/>
      <c r="S1260" s="302"/>
      <c r="T1260" s="302"/>
      <c r="U1260" s="302"/>
      <c r="V1260" s="302"/>
      <c r="W1260" s="302"/>
      <c r="X1260" s="302"/>
      <c r="Y1260" s="302"/>
      <c r="Z1260" s="302"/>
      <c r="AA1260" s="302"/>
      <c r="AB1260" s="302"/>
      <c r="AC1260" s="302"/>
      <c r="AD1260" s="314" t="s">
        <v>13784</v>
      </c>
      <c r="AE1260" s="302"/>
      <c r="AF1260" s="302"/>
      <c r="AG1260" s="302"/>
      <c r="AH1260" s="302"/>
      <c r="AI1260" s="302"/>
      <c r="AJ1260" s="302"/>
      <c r="AK1260" s="302"/>
      <c r="AL1260" s="302"/>
      <c r="AM1260" s="302"/>
      <c r="AN1260" s="302"/>
      <c r="AO1260" s="302"/>
      <c r="AP1260" s="302"/>
      <c r="AQ1260" s="302" t="str">
        <f>IFERROR(__xludf.DUMMYFUNCTION("IF(IFERROR(VLOOKUP(A1260, IMPORTRANGE(""https://docs.google.com/spreadsheets/d/1eazy315Oas8TkAoTsdzUl6gNf3VsnwZeSo-bRfkZzOs"", ""工作表1!A:B""), 2, FALSE), """") &lt;&gt; """", ""有縮圖"", ""無縮圖"")"),"無縮圖")</f>
        <v>無縮圖</v>
      </c>
      <c r="AR1260" s="302"/>
    </row>
    <row r="1261" hidden="1">
      <c r="A1261" s="301" t="s">
        <v>765</v>
      </c>
      <c r="B1261" s="302"/>
      <c r="C1261" s="304"/>
      <c r="D1261" s="303" t="s">
        <v>945</v>
      </c>
      <c r="E1261" s="303" t="s">
        <v>945</v>
      </c>
      <c r="F1261" s="305" t="s">
        <v>140</v>
      </c>
      <c r="G1261" s="304"/>
      <c r="H1261" s="302"/>
      <c r="I1261" s="302"/>
      <c r="J1261" s="302"/>
      <c r="K1261" s="309"/>
      <c r="L1261" s="310" t="b">
        <v>1</v>
      </c>
      <c r="M1261" s="316" t="b">
        <v>1</v>
      </c>
      <c r="N1261" s="316" t="b">
        <v>0</v>
      </c>
      <c r="O1261" s="316" t="b">
        <v>1</v>
      </c>
      <c r="P1261" s="302"/>
      <c r="Q1261" s="309" t="str">
        <f t="array" ref="Q1261">IFERROR(INDEX('印量調查區'!G:G, MATCH(A1261, '印量調查區'!A:A, 0)), "")</f>
        <v/>
      </c>
      <c r="R1261" s="313" t="s">
        <v>13787</v>
      </c>
      <c r="S1261" s="302"/>
      <c r="T1261" s="302"/>
      <c r="U1261" s="302"/>
      <c r="V1261" s="302"/>
      <c r="W1261" s="302"/>
      <c r="X1261" s="302"/>
      <c r="Y1261" s="302"/>
      <c r="Z1261" s="302"/>
      <c r="AA1261" s="302"/>
      <c r="AB1261" s="302"/>
      <c r="AC1261" s="302"/>
      <c r="AD1261" s="302"/>
      <c r="AE1261" s="302"/>
      <c r="AF1261" s="302"/>
      <c r="AG1261" s="302"/>
      <c r="AH1261" s="302"/>
      <c r="AI1261" s="302"/>
      <c r="AJ1261" s="302"/>
      <c r="AK1261" s="302"/>
      <c r="AL1261" s="302"/>
      <c r="AM1261" s="302"/>
      <c r="AN1261" s="302"/>
      <c r="AO1261" s="302"/>
      <c r="AP1261" s="302"/>
      <c r="AQ1261" s="302" t="str">
        <f>IFERROR(__xludf.DUMMYFUNCTION("IF(IFERROR(VLOOKUP(A1261, IMPORTRANGE(""https://docs.google.com/spreadsheets/d/1eazy315Oas8TkAoTsdzUl6gNf3VsnwZeSo-bRfkZzOs"", ""工作表1!A:B""), 2, FALSE), """") &lt;&gt; """", ""有縮圖"", ""無縮圖"")"),"無縮圖")</f>
        <v>無縮圖</v>
      </c>
      <c r="AR1261" s="302"/>
    </row>
    <row r="1262" hidden="1">
      <c r="A1262" s="301" t="s">
        <v>13790</v>
      </c>
      <c r="B1262" s="302"/>
      <c r="C1262" s="304"/>
      <c r="D1262" s="303" t="s">
        <v>2644</v>
      </c>
      <c r="E1262" s="304"/>
      <c r="F1262" s="305" t="s">
        <v>140</v>
      </c>
      <c r="G1262" s="304"/>
      <c r="H1262" s="302"/>
      <c r="I1262" s="302"/>
      <c r="J1262" s="302"/>
      <c r="K1262" s="309"/>
      <c r="L1262" s="310" t="b">
        <v>1</v>
      </c>
      <c r="M1262" s="316" t="b">
        <v>0</v>
      </c>
      <c r="N1262" s="316" t="b">
        <v>0</v>
      </c>
      <c r="O1262" s="316" t="b">
        <v>0</v>
      </c>
      <c r="P1262" s="302"/>
      <c r="Q1262" s="309" t="str">
        <f t="array" ref="Q1262">IFERROR(INDEX('印量調查區'!G:G, MATCH(A1262, '印量調查區'!A:A, 0)), "")</f>
        <v/>
      </c>
      <c r="R1262" s="313" t="s">
        <v>13791</v>
      </c>
      <c r="S1262" s="302"/>
      <c r="T1262" s="302"/>
      <c r="U1262" s="302"/>
      <c r="V1262" s="302"/>
      <c r="W1262" s="302"/>
      <c r="X1262" s="302"/>
      <c r="Y1262" s="302"/>
      <c r="Z1262" s="302"/>
      <c r="AA1262" s="302"/>
      <c r="AB1262" s="302"/>
      <c r="AC1262" s="302"/>
      <c r="AD1262" s="302"/>
      <c r="AE1262" s="302"/>
      <c r="AF1262" s="302"/>
      <c r="AG1262" s="302"/>
      <c r="AH1262" s="302"/>
      <c r="AI1262" s="302"/>
      <c r="AJ1262" s="302"/>
      <c r="AK1262" s="302"/>
      <c r="AL1262" s="302"/>
      <c r="AM1262" s="302"/>
      <c r="AN1262" s="302"/>
      <c r="AO1262" s="302"/>
      <c r="AP1262" s="302"/>
      <c r="AQ1262" s="302" t="str">
        <f>IFERROR(__xludf.DUMMYFUNCTION("IF(IFERROR(VLOOKUP(A1262, IMPORTRANGE(""https://docs.google.com/spreadsheets/d/1eazy315Oas8TkAoTsdzUl6gNf3VsnwZeSo-bRfkZzOs"", ""工作表1!A:B""), 2, FALSE), """") &lt;&gt; """", ""有縮圖"", ""無縮圖"")"),"無縮圖")</f>
        <v>無縮圖</v>
      </c>
      <c r="AR1262" s="302"/>
    </row>
    <row r="1263" hidden="1">
      <c r="A1263" s="301" t="s">
        <v>794</v>
      </c>
      <c r="B1263" s="301" t="s">
        <v>13792</v>
      </c>
      <c r="C1263" s="304"/>
      <c r="D1263" s="304"/>
      <c r="E1263" s="303" t="s">
        <v>2614</v>
      </c>
      <c r="F1263" s="305" t="s">
        <v>140</v>
      </c>
      <c r="G1263" s="304"/>
      <c r="H1263" s="302"/>
      <c r="I1263" s="302"/>
      <c r="J1263" s="302"/>
      <c r="K1263" s="309"/>
      <c r="L1263" s="310" t="b">
        <v>1</v>
      </c>
      <c r="M1263" s="316" t="b">
        <v>0</v>
      </c>
      <c r="N1263" s="316" t="b">
        <v>0</v>
      </c>
      <c r="O1263" s="316" t="b">
        <v>0</v>
      </c>
      <c r="P1263" s="302"/>
      <c r="Q1263" s="309" t="str">
        <f t="array" ref="Q1263">IFERROR(INDEX('印量調查區'!G:G, MATCH(A1263, '印量調查區'!A:A, 0)), "")</f>
        <v/>
      </c>
      <c r="R1263" s="313" t="s">
        <v>13793</v>
      </c>
      <c r="S1263" s="313" t="s">
        <v>13794</v>
      </c>
      <c r="T1263" s="302"/>
      <c r="U1263" s="302"/>
      <c r="V1263" s="313" t="s">
        <v>13795</v>
      </c>
      <c r="W1263" s="302"/>
      <c r="X1263" s="302"/>
      <c r="Y1263" s="302"/>
      <c r="Z1263" s="302"/>
      <c r="AA1263" s="302"/>
      <c r="AB1263" s="302"/>
      <c r="AC1263" s="302"/>
      <c r="AD1263" s="313" t="s">
        <v>13796</v>
      </c>
      <c r="AE1263" s="313" t="s">
        <v>13797</v>
      </c>
      <c r="AF1263" s="302"/>
      <c r="AG1263" s="302"/>
      <c r="AH1263" s="313" t="s">
        <v>13798</v>
      </c>
      <c r="AI1263" s="302"/>
      <c r="AJ1263" s="302"/>
      <c r="AK1263" s="313" t="s">
        <v>13799</v>
      </c>
      <c r="AL1263" s="302"/>
      <c r="AM1263" s="302"/>
      <c r="AN1263" s="302"/>
      <c r="AO1263" s="302"/>
      <c r="AP1263" s="302"/>
      <c r="AQ1263" s="302" t="str">
        <f>IFERROR(__xludf.DUMMYFUNCTION("IF(IFERROR(VLOOKUP(A1263, IMPORTRANGE(""https://docs.google.com/spreadsheets/d/1eazy315Oas8TkAoTsdzUl6gNf3VsnwZeSo-bRfkZzOs"", ""工作表1!A:B""), 2, FALSE), """") &lt;&gt; """", ""有縮圖"", ""無縮圖"")"),"無縮圖")</f>
        <v>無縮圖</v>
      </c>
      <c r="AR1263" s="302"/>
    </row>
    <row r="1264" hidden="1">
      <c r="A1264" s="301" t="s">
        <v>13800</v>
      </c>
      <c r="B1264" s="302"/>
      <c r="C1264" s="303" t="s">
        <v>774</v>
      </c>
      <c r="D1264" s="304"/>
      <c r="E1264" s="303" t="s">
        <v>2631</v>
      </c>
      <c r="F1264" s="305" t="s">
        <v>140</v>
      </c>
      <c r="G1264" s="304"/>
      <c r="H1264" s="305" t="s">
        <v>47</v>
      </c>
      <c r="I1264" s="302"/>
      <c r="J1264" s="301" t="s">
        <v>13801</v>
      </c>
      <c r="K1264" s="309"/>
      <c r="L1264" s="310" t="b">
        <v>1</v>
      </c>
      <c r="M1264" s="311" t="b">
        <v>0</v>
      </c>
      <c r="N1264" s="316" t="b">
        <v>0</v>
      </c>
      <c r="O1264" s="311" t="b">
        <v>0</v>
      </c>
      <c r="P1264" s="313" t="s">
        <v>410</v>
      </c>
      <c r="Q1264" s="309" t="str">
        <f t="array" ref="Q1264">IFERROR(INDEX('印量調查區'!G:G, MATCH(A1264, '印量調查區'!A:A, 0)), "")</f>
        <v/>
      </c>
      <c r="R1264" s="314" t="s">
        <v>13802</v>
      </c>
      <c r="S1264" s="302"/>
      <c r="T1264" s="302"/>
      <c r="U1264" s="302"/>
      <c r="V1264" s="302"/>
      <c r="W1264" s="302"/>
      <c r="X1264" s="302"/>
      <c r="Y1264" s="302"/>
      <c r="Z1264" s="302"/>
      <c r="AA1264" s="302"/>
      <c r="AB1264" s="302"/>
      <c r="AC1264" s="302"/>
      <c r="AD1264" s="302"/>
      <c r="AE1264" s="302"/>
      <c r="AF1264" s="302"/>
      <c r="AG1264" s="302"/>
      <c r="AH1264" s="302"/>
      <c r="AI1264" s="302"/>
      <c r="AJ1264" s="302"/>
      <c r="AK1264" s="302"/>
      <c r="AL1264" s="302"/>
      <c r="AM1264" s="302"/>
      <c r="AN1264" s="314" t="s">
        <v>13803</v>
      </c>
      <c r="AO1264" s="302"/>
      <c r="AP1264" s="302"/>
      <c r="AQ1264" s="302" t="str">
        <f>IFERROR(__xludf.DUMMYFUNCTION("IF(IFERROR(VLOOKUP(A1264, IMPORTRANGE(""https://docs.google.com/spreadsheets/d/1eazy315Oas8TkAoTsdzUl6gNf3VsnwZeSo-bRfkZzOs"", ""工作表1!A:B""), 2, FALSE), """") &lt;&gt; """", ""有縮圖"", ""無縮圖"")"),"無縮圖")</f>
        <v>無縮圖</v>
      </c>
      <c r="AR1264" s="302"/>
    </row>
    <row r="1265" hidden="1">
      <c r="A1265" s="301" t="s">
        <v>823</v>
      </c>
      <c r="B1265" s="302"/>
      <c r="C1265" s="304"/>
      <c r="D1265" s="304"/>
      <c r="E1265" s="303" t="s">
        <v>3288</v>
      </c>
      <c r="F1265" s="305" t="s">
        <v>1536</v>
      </c>
      <c r="G1265" s="304"/>
      <c r="H1265" s="302"/>
      <c r="I1265" s="302"/>
      <c r="J1265" s="302"/>
      <c r="K1265" s="309"/>
      <c r="L1265" s="310" t="b">
        <v>1</v>
      </c>
      <c r="M1265" s="316" t="b">
        <v>0</v>
      </c>
      <c r="N1265" s="316" t="b">
        <v>0</v>
      </c>
      <c r="O1265" s="316" t="b">
        <v>0</v>
      </c>
      <c r="P1265" s="302"/>
      <c r="Q1265" s="309" t="str">
        <f t="array" ref="Q1265">IFERROR(INDEX('印量調查區'!G:G, MATCH(A1265, '印量調查區'!A:A, 0)), "")</f>
        <v/>
      </c>
      <c r="R1265" s="313" t="s">
        <v>13804</v>
      </c>
      <c r="S1265" s="302"/>
      <c r="T1265" s="302"/>
      <c r="U1265" s="302"/>
      <c r="V1265" s="313" t="s">
        <v>13805</v>
      </c>
      <c r="W1265" s="302"/>
      <c r="X1265" s="302"/>
      <c r="Y1265" s="302"/>
      <c r="Z1265" s="302"/>
      <c r="AA1265" s="302"/>
      <c r="AB1265" s="302"/>
      <c r="AC1265" s="302"/>
      <c r="AD1265" s="313" t="s">
        <v>13806</v>
      </c>
      <c r="AE1265" s="302"/>
      <c r="AF1265" s="302"/>
      <c r="AG1265" s="302"/>
      <c r="AH1265" s="302"/>
      <c r="AI1265" s="302"/>
      <c r="AJ1265" s="302"/>
      <c r="AK1265" s="302"/>
      <c r="AL1265" s="302"/>
      <c r="AM1265" s="302"/>
      <c r="AN1265" s="302"/>
      <c r="AO1265" s="302"/>
      <c r="AP1265" s="302"/>
      <c r="AQ1265" s="302" t="str">
        <f>IFERROR(__xludf.DUMMYFUNCTION("IF(IFERROR(VLOOKUP(A1265, IMPORTRANGE(""https://docs.google.com/spreadsheets/d/1eazy315Oas8TkAoTsdzUl6gNf3VsnwZeSo-bRfkZzOs"", ""工作表1!A:B""), 2, FALSE), """") &lt;&gt; """", ""有縮圖"", ""無縮圖"")"),"無縮圖")</f>
        <v>無縮圖</v>
      </c>
      <c r="AR1265" s="302"/>
    </row>
    <row r="1266" hidden="1">
      <c r="A1266" s="301" t="s">
        <v>13807</v>
      </c>
      <c r="B1266" s="302"/>
      <c r="C1266" s="304"/>
      <c r="D1266" s="304"/>
      <c r="E1266" s="303" t="s">
        <v>5186</v>
      </c>
      <c r="F1266" s="305" t="s">
        <v>140</v>
      </c>
      <c r="G1266" s="304"/>
      <c r="H1266" s="302"/>
      <c r="I1266" s="302"/>
      <c r="J1266" s="302"/>
      <c r="K1266" s="309"/>
      <c r="L1266" s="310" t="b">
        <v>1</v>
      </c>
      <c r="M1266" s="316" t="b">
        <v>0</v>
      </c>
      <c r="N1266" s="316" t="b">
        <v>0</v>
      </c>
      <c r="O1266" s="316" t="b">
        <v>0</v>
      </c>
      <c r="P1266" s="302"/>
      <c r="Q1266" s="309" t="str">
        <f t="array" ref="Q1266">IFERROR(INDEX('印量調查區'!G:G, MATCH(A1266, '印量調查區'!A:A, 0)), "")</f>
        <v/>
      </c>
      <c r="R1266" s="313" t="s">
        <v>13808</v>
      </c>
      <c r="S1266" s="302"/>
      <c r="T1266" s="302"/>
      <c r="U1266" s="302"/>
      <c r="V1266" s="302"/>
      <c r="W1266" s="302"/>
      <c r="X1266" s="302"/>
      <c r="Y1266" s="302"/>
      <c r="Z1266" s="302"/>
      <c r="AA1266" s="302"/>
      <c r="AB1266" s="302"/>
      <c r="AC1266" s="302"/>
      <c r="AD1266" s="302"/>
      <c r="AE1266" s="302"/>
      <c r="AF1266" s="302"/>
      <c r="AG1266" s="302"/>
      <c r="AH1266" s="302"/>
      <c r="AI1266" s="302"/>
      <c r="AJ1266" s="302"/>
      <c r="AK1266" s="302"/>
      <c r="AL1266" s="302"/>
      <c r="AM1266" s="302"/>
      <c r="AN1266" s="302"/>
      <c r="AO1266" s="302"/>
      <c r="AP1266" s="302"/>
      <c r="AQ1266" s="302" t="str">
        <f>IFERROR(__xludf.DUMMYFUNCTION("IF(IFERROR(VLOOKUP(A1266, IMPORTRANGE(""https://docs.google.com/spreadsheets/d/1eazy315Oas8TkAoTsdzUl6gNf3VsnwZeSo-bRfkZzOs"", ""工作表1!A:B""), 2, FALSE), """") &lt;&gt; """", ""有縮圖"", ""無縮圖"")"),"無縮圖")</f>
        <v>無縮圖</v>
      </c>
      <c r="AR1266" s="302"/>
    </row>
    <row r="1267" hidden="1">
      <c r="A1267" s="301" t="s">
        <v>13809</v>
      </c>
      <c r="B1267" s="301" t="s">
        <v>13810</v>
      </c>
      <c r="C1267" s="303" t="s">
        <v>3773</v>
      </c>
      <c r="D1267" s="303" t="s">
        <v>3773</v>
      </c>
      <c r="E1267" s="303" t="s">
        <v>3773</v>
      </c>
      <c r="F1267" s="305" t="s">
        <v>140</v>
      </c>
      <c r="G1267" s="304"/>
      <c r="H1267" s="302"/>
      <c r="I1267" s="302"/>
      <c r="J1267" s="302"/>
      <c r="K1267" s="309"/>
      <c r="L1267" s="310" t="b">
        <v>1</v>
      </c>
      <c r="M1267" s="316" t="b">
        <v>0</v>
      </c>
      <c r="N1267" s="316" t="b">
        <v>0</v>
      </c>
      <c r="O1267" s="316" t="b">
        <v>0</v>
      </c>
      <c r="P1267" s="302"/>
      <c r="Q1267" s="309" t="str">
        <f t="array" ref="Q1267">IFERROR(INDEX('印量調查區'!G:G, MATCH(A1267, '印量調查區'!A:A, 0)), "")</f>
        <v/>
      </c>
      <c r="R1267" s="313" t="s">
        <v>13812</v>
      </c>
      <c r="S1267" s="313" t="s">
        <v>13813</v>
      </c>
      <c r="T1267" s="302"/>
      <c r="U1267" s="302"/>
      <c r="V1267" s="313" t="s">
        <v>13815</v>
      </c>
      <c r="W1267" s="302"/>
      <c r="X1267" s="302"/>
      <c r="Y1267" s="302"/>
      <c r="Z1267" s="302"/>
      <c r="AA1267" s="302"/>
      <c r="AB1267" s="302"/>
      <c r="AC1267" s="302"/>
      <c r="AD1267" s="302"/>
      <c r="AE1267" s="302"/>
      <c r="AF1267" s="302"/>
      <c r="AG1267" s="302"/>
      <c r="AH1267" s="302"/>
      <c r="AI1267" s="302"/>
      <c r="AJ1267" s="302"/>
      <c r="AK1267" s="302"/>
      <c r="AL1267" s="302"/>
      <c r="AM1267" s="302"/>
      <c r="AN1267" s="302"/>
      <c r="AO1267" s="302"/>
      <c r="AP1267" s="302"/>
      <c r="AQ1267" s="302" t="str">
        <f>IFERROR(__xludf.DUMMYFUNCTION("IF(IFERROR(VLOOKUP(A1267, IMPORTRANGE(""https://docs.google.com/spreadsheets/d/1eazy315Oas8TkAoTsdzUl6gNf3VsnwZeSo-bRfkZzOs"", ""工作表1!A:B""), 2, FALSE), """") &lt;&gt; """", ""有縮圖"", ""無縮圖"")"),"無縮圖")</f>
        <v>無縮圖</v>
      </c>
      <c r="AR1267" s="302"/>
    </row>
    <row r="1268" hidden="1">
      <c r="A1268" s="301" t="s">
        <v>13818</v>
      </c>
      <c r="B1268" s="302"/>
      <c r="C1268" s="303" t="s">
        <v>3305</v>
      </c>
      <c r="D1268" s="303" t="s">
        <v>3305</v>
      </c>
      <c r="E1268" s="304"/>
      <c r="F1268" s="305" t="s">
        <v>140</v>
      </c>
      <c r="G1268" s="304"/>
      <c r="H1268" s="302"/>
      <c r="I1268" s="302"/>
      <c r="J1268" s="302"/>
      <c r="K1268" s="309"/>
      <c r="L1268" s="310" t="b">
        <v>1</v>
      </c>
      <c r="M1268" s="316" t="b">
        <v>0</v>
      </c>
      <c r="N1268" s="316" t="b">
        <v>1</v>
      </c>
      <c r="O1268" s="316" t="b">
        <v>0</v>
      </c>
      <c r="P1268" s="313" t="s">
        <v>410</v>
      </c>
      <c r="Q1268" s="309" t="str">
        <f t="array" ref="Q1268">IFERROR(INDEX('印量調查區'!G:G, MATCH(A1268, '印量調查區'!A:A, 0)), "")</f>
        <v/>
      </c>
      <c r="R1268" s="314" t="s">
        <v>13819</v>
      </c>
      <c r="S1268" s="302"/>
      <c r="T1268" s="302"/>
      <c r="U1268" s="302"/>
      <c r="V1268" s="302"/>
      <c r="W1268" s="302"/>
      <c r="X1268" s="302"/>
      <c r="Y1268" s="302"/>
      <c r="Z1268" s="302"/>
      <c r="AA1268" s="302"/>
      <c r="AB1268" s="302"/>
      <c r="AC1268" s="302"/>
      <c r="AD1268" s="314" t="s">
        <v>13821</v>
      </c>
      <c r="AE1268" s="302"/>
      <c r="AF1268" s="302"/>
      <c r="AG1268" s="302"/>
      <c r="AH1268" s="302"/>
      <c r="AI1268" s="302"/>
      <c r="AJ1268" s="302"/>
      <c r="AK1268" s="302"/>
      <c r="AL1268" s="302"/>
      <c r="AM1268" s="302"/>
      <c r="AN1268" s="302"/>
      <c r="AO1268" s="302"/>
      <c r="AP1268" s="302"/>
      <c r="AQ1268" s="302" t="str">
        <f>IFERROR(__xludf.DUMMYFUNCTION("IF(IFERROR(VLOOKUP(A1268, IMPORTRANGE(""https://docs.google.com/spreadsheets/d/1eazy315Oas8TkAoTsdzUl6gNf3VsnwZeSo-bRfkZzOs"", ""工作表1!A:B""), 2, FALSE), """") &lt;&gt; """", ""有縮圖"", ""無縮圖"")"),"無縮圖")</f>
        <v>無縮圖</v>
      </c>
      <c r="AR1268" s="302"/>
    </row>
    <row r="1269" hidden="1">
      <c r="A1269" s="301" t="s">
        <v>855</v>
      </c>
      <c r="B1269" s="301" t="s">
        <v>13824</v>
      </c>
      <c r="C1269" s="303" t="s">
        <v>2708</v>
      </c>
      <c r="D1269" s="303" t="s">
        <v>2708</v>
      </c>
      <c r="E1269" s="304"/>
      <c r="F1269" s="305" t="s">
        <v>140</v>
      </c>
      <c r="G1269" s="304"/>
      <c r="H1269" s="302"/>
      <c r="I1269" s="302"/>
      <c r="J1269" s="302"/>
      <c r="K1269" s="309"/>
      <c r="L1269" s="310" t="b">
        <v>1</v>
      </c>
      <c r="M1269" s="316" t="b">
        <v>0</v>
      </c>
      <c r="N1269" s="316" t="b">
        <v>0</v>
      </c>
      <c r="O1269" s="316" t="b">
        <v>0</v>
      </c>
      <c r="P1269" s="302"/>
      <c r="Q1269" s="309" t="str">
        <f t="array" ref="Q1269">IFERROR(INDEX('印量調查區'!G:G, MATCH(A1269, '印量調查區'!A:A, 0)), "")</f>
        <v/>
      </c>
      <c r="R1269" s="313" t="s">
        <v>13826</v>
      </c>
      <c r="S1269" s="302"/>
      <c r="T1269" s="302"/>
      <c r="U1269" s="302"/>
      <c r="V1269" s="313" t="s">
        <v>13827</v>
      </c>
      <c r="W1269" s="302"/>
      <c r="X1269" s="302"/>
      <c r="Y1269" s="302"/>
      <c r="Z1269" s="313" t="s">
        <v>13828</v>
      </c>
      <c r="AA1269" s="313" t="s">
        <v>13829</v>
      </c>
      <c r="AB1269" s="302"/>
      <c r="AC1269" s="302"/>
      <c r="AD1269" s="313" t="s">
        <v>5474</v>
      </c>
      <c r="AE1269" s="302"/>
      <c r="AF1269" s="302"/>
      <c r="AG1269" s="302"/>
      <c r="AH1269" s="302"/>
      <c r="AI1269" s="302"/>
      <c r="AJ1269" s="302"/>
      <c r="AK1269" s="313" t="s">
        <v>13830</v>
      </c>
      <c r="AL1269" s="302"/>
      <c r="AM1269" s="302"/>
      <c r="AN1269" s="302"/>
      <c r="AO1269" s="302"/>
      <c r="AP1269" s="302"/>
      <c r="AQ1269" s="302" t="str">
        <f>IFERROR(__xludf.DUMMYFUNCTION("IF(IFERROR(VLOOKUP(A1269, IMPORTRANGE(""https://docs.google.com/spreadsheets/d/1eazy315Oas8TkAoTsdzUl6gNf3VsnwZeSo-bRfkZzOs"", ""工作表1!A:B""), 2, FALSE), """") &lt;&gt; """", ""有縮圖"", ""無縮圖"")"),"無縮圖")</f>
        <v>無縮圖</v>
      </c>
      <c r="AR1269" s="302"/>
    </row>
    <row r="1270" hidden="1">
      <c r="A1270" s="301" t="s">
        <v>856</v>
      </c>
      <c r="B1270" s="302"/>
      <c r="C1270" s="303" t="s">
        <v>2631</v>
      </c>
      <c r="D1270" s="303" t="s">
        <v>3285</v>
      </c>
      <c r="E1270" s="304"/>
      <c r="F1270" s="305" t="s">
        <v>140</v>
      </c>
      <c r="G1270" s="304"/>
      <c r="H1270" s="302"/>
      <c r="I1270" s="302"/>
      <c r="J1270" s="302"/>
      <c r="K1270" s="309"/>
      <c r="L1270" s="310" t="b">
        <v>0</v>
      </c>
      <c r="M1270" s="316" t="b">
        <v>0</v>
      </c>
      <c r="N1270" s="316" t="b">
        <v>0</v>
      </c>
      <c r="O1270" s="316" t="b">
        <v>0</v>
      </c>
      <c r="P1270" s="302"/>
      <c r="Q1270" s="309" t="str">
        <f t="array" ref="Q1270">IFERROR(INDEX('印量調查區'!G:G, MATCH(A1270, '印量調查區'!A:A, 0)), "")</f>
        <v/>
      </c>
      <c r="R1270" s="313" t="s">
        <v>13831</v>
      </c>
      <c r="S1270" s="302"/>
      <c r="T1270" s="302"/>
      <c r="U1270" s="302"/>
      <c r="V1270" s="313" t="s">
        <v>13832</v>
      </c>
      <c r="W1270" s="302"/>
      <c r="X1270" s="302"/>
      <c r="Y1270" s="302"/>
      <c r="Z1270" s="302"/>
      <c r="AA1270" s="302"/>
      <c r="AB1270" s="302"/>
      <c r="AC1270" s="302"/>
      <c r="AD1270" s="313" t="s">
        <v>13833</v>
      </c>
      <c r="AE1270" s="302"/>
      <c r="AF1270" s="302"/>
      <c r="AG1270" s="302"/>
      <c r="AH1270" s="302"/>
      <c r="AI1270" s="302"/>
      <c r="AJ1270" s="302"/>
      <c r="AK1270" s="302"/>
      <c r="AL1270" s="302"/>
      <c r="AM1270" s="302"/>
      <c r="AN1270" s="302"/>
      <c r="AO1270" s="302"/>
      <c r="AP1270" s="302"/>
      <c r="AQ1270" s="302" t="str">
        <f>IFERROR(__xludf.DUMMYFUNCTION("IF(IFERROR(VLOOKUP(A1270, IMPORTRANGE(""https://docs.google.com/spreadsheets/d/1eazy315Oas8TkAoTsdzUl6gNf3VsnwZeSo-bRfkZzOs"", ""工作表1!A:B""), 2, FALSE), """") &lt;&gt; """", ""有縮圖"", ""無縮圖"")"),"無縮圖")</f>
        <v>無縮圖</v>
      </c>
      <c r="AR1270" s="302"/>
    </row>
    <row r="1271" hidden="1">
      <c r="A1271" s="301" t="s">
        <v>13834</v>
      </c>
      <c r="B1271" s="302"/>
      <c r="C1271" s="303" t="s">
        <v>772</v>
      </c>
      <c r="D1271" s="304"/>
      <c r="E1271" s="304"/>
      <c r="F1271" s="305" t="s">
        <v>140</v>
      </c>
      <c r="G1271" s="304"/>
      <c r="H1271" s="302"/>
      <c r="I1271" s="302"/>
      <c r="J1271" s="302"/>
      <c r="K1271" s="309"/>
      <c r="L1271" s="310" t="b">
        <v>0</v>
      </c>
      <c r="M1271" s="316" t="b">
        <v>0</v>
      </c>
      <c r="N1271" s="311" t="b">
        <v>0</v>
      </c>
      <c r="O1271" s="316" t="b">
        <v>0</v>
      </c>
      <c r="P1271" s="302"/>
      <c r="Q1271" s="309" t="str">
        <f t="array" ref="Q1271">IFERROR(INDEX('印量調查區'!G:G, MATCH(A1271, '印量調查區'!A:A, 0)), "")</f>
        <v/>
      </c>
      <c r="R1271" s="313" t="s">
        <v>13835</v>
      </c>
      <c r="S1271" s="302"/>
      <c r="T1271" s="302"/>
      <c r="U1271" s="302"/>
      <c r="V1271" s="313" t="s">
        <v>13836</v>
      </c>
      <c r="W1271" s="302"/>
      <c r="X1271" s="302"/>
      <c r="Y1271" s="302"/>
      <c r="Z1271" s="302"/>
      <c r="AA1271" s="302"/>
      <c r="AB1271" s="302"/>
      <c r="AC1271" s="302"/>
      <c r="AD1271" s="313" t="s">
        <v>13837</v>
      </c>
      <c r="AE1271" s="302"/>
      <c r="AF1271" s="302"/>
      <c r="AG1271" s="302"/>
      <c r="AH1271" s="302"/>
      <c r="AI1271" s="302"/>
      <c r="AJ1271" s="302"/>
      <c r="AK1271" s="302"/>
      <c r="AL1271" s="302"/>
      <c r="AM1271" s="314" t="s">
        <v>13838</v>
      </c>
      <c r="AN1271" s="302"/>
      <c r="AO1271" s="302"/>
      <c r="AP1271" s="302"/>
      <c r="AQ1271" s="302" t="str">
        <f>IFERROR(__xludf.DUMMYFUNCTION("IF(IFERROR(VLOOKUP(A1271, IMPORTRANGE(""https://docs.google.com/spreadsheets/d/1eazy315Oas8TkAoTsdzUl6gNf3VsnwZeSo-bRfkZzOs"", ""工作表1!A:B""), 2, FALSE), """") &lt;&gt; """", ""有縮圖"", ""無縮圖"")"),"無縮圖")</f>
        <v>無縮圖</v>
      </c>
      <c r="AR1271" s="302"/>
    </row>
    <row r="1272" hidden="1">
      <c r="A1272" s="301" t="s">
        <v>13839</v>
      </c>
      <c r="B1272" s="301" t="s">
        <v>13840</v>
      </c>
      <c r="C1272" s="304"/>
      <c r="D1272" s="303" t="s">
        <v>2536</v>
      </c>
      <c r="E1272" s="304"/>
      <c r="F1272" s="305" t="s">
        <v>140</v>
      </c>
      <c r="G1272" s="304"/>
      <c r="H1272" s="302"/>
      <c r="I1272" s="302"/>
      <c r="J1272" s="302"/>
      <c r="K1272" s="309"/>
      <c r="L1272" s="310" t="b">
        <v>1</v>
      </c>
      <c r="M1272" s="316" t="b">
        <v>0</v>
      </c>
      <c r="N1272" s="316" t="b">
        <v>0</v>
      </c>
      <c r="O1272" s="316" t="b">
        <v>0</v>
      </c>
      <c r="P1272" s="302"/>
      <c r="Q1272" s="309" t="str">
        <f t="array" ref="Q1272">IFERROR(INDEX('印量調查區'!G:G, MATCH(A1272, '印量調查區'!A:A, 0)), "")</f>
        <v/>
      </c>
      <c r="R1272" s="314" t="s">
        <v>13841</v>
      </c>
      <c r="S1272" s="302"/>
      <c r="T1272" s="302"/>
      <c r="U1272" s="302"/>
      <c r="V1272" s="302"/>
      <c r="W1272" s="302"/>
      <c r="X1272" s="302"/>
      <c r="Y1272" s="302"/>
      <c r="Z1272" s="302"/>
      <c r="AA1272" s="302"/>
      <c r="AB1272" s="302"/>
      <c r="AC1272" s="302"/>
      <c r="AD1272" s="314" t="s">
        <v>13842</v>
      </c>
      <c r="AE1272" s="302"/>
      <c r="AF1272" s="302"/>
      <c r="AG1272" s="302"/>
      <c r="AH1272" s="302"/>
      <c r="AI1272" s="302"/>
      <c r="AJ1272" s="302"/>
      <c r="AK1272" s="302"/>
      <c r="AL1272" s="302"/>
      <c r="AM1272" s="302"/>
      <c r="AN1272" s="302"/>
      <c r="AO1272" s="302"/>
      <c r="AP1272" s="302"/>
      <c r="AQ1272" s="302" t="str">
        <f>IFERROR(__xludf.DUMMYFUNCTION("IF(IFERROR(VLOOKUP(A1272, IMPORTRANGE(""https://docs.google.com/spreadsheets/d/1eazy315Oas8TkAoTsdzUl6gNf3VsnwZeSo-bRfkZzOs"", ""工作表1!A:B""), 2, FALSE), """") &lt;&gt; """", ""有縮圖"", ""無縮圖"")"),"無縮圖")</f>
        <v>無縮圖</v>
      </c>
      <c r="AR1272" s="302"/>
    </row>
    <row r="1273" hidden="1">
      <c r="A1273" s="301" t="s">
        <v>13843</v>
      </c>
      <c r="B1273" s="302"/>
      <c r="C1273" s="303" t="s">
        <v>3775</v>
      </c>
      <c r="D1273" s="303" t="s">
        <v>3775</v>
      </c>
      <c r="E1273" s="303" t="s">
        <v>3775</v>
      </c>
      <c r="F1273" s="305" t="s">
        <v>140</v>
      </c>
      <c r="G1273" s="304"/>
      <c r="H1273" s="302"/>
      <c r="I1273" s="302"/>
      <c r="J1273" s="302"/>
      <c r="K1273" s="309"/>
      <c r="L1273" s="322" t="b">
        <v>1</v>
      </c>
      <c r="M1273" s="316" t="b">
        <v>0</v>
      </c>
      <c r="N1273" s="316" t="b">
        <v>0</v>
      </c>
      <c r="O1273" s="316" t="b">
        <v>0</v>
      </c>
      <c r="P1273" s="302"/>
      <c r="Q1273" s="309" t="str">
        <f t="array" ref="Q1273">IFERROR(INDEX('印量調查區'!G:G, MATCH(A1273, '印量調查區'!A:A, 0)), "")</f>
        <v/>
      </c>
      <c r="R1273" s="302"/>
      <c r="S1273" s="302"/>
      <c r="T1273" s="302"/>
      <c r="U1273" s="302"/>
      <c r="V1273" s="302"/>
      <c r="W1273" s="302"/>
      <c r="X1273" s="302"/>
      <c r="Y1273" s="302"/>
      <c r="Z1273" s="302"/>
      <c r="AA1273" s="302"/>
      <c r="AB1273" s="302"/>
      <c r="AC1273" s="302"/>
      <c r="AD1273" s="302"/>
      <c r="AE1273" s="302"/>
      <c r="AF1273" s="302"/>
      <c r="AG1273" s="302"/>
      <c r="AH1273" s="302"/>
      <c r="AI1273" s="302"/>
      <c r="AJ1273" s="302"/>
      <c r="AK1273" s="302"/>
      <c r="AL1273" s="302"/>
      <c r="AM1273" s="302"/>
      <c r="AN1273" s="302"/>
      <c r="AO1273" s="302"/>
      <c r="AP1273" s="302"/>
      <c r="AQ1273" s="302" t="str">
        <f>IFERROR(__xludf.DUMMYFUNCTION("IF(IFERROR(VLOOKUP(A1273, IMPORTRANGE(""https://docs.google.com/spreadsheets/d/1eazy315Oas8TkAoTsdzUl6gNf3VsnwZeSo-bRfkZzOs"", ""工作表1!A:B""), 2, FALSE), """") &lt;&gt; """", ""有縮圖"", ""無縮圖"")"),"無縮圖")</f>
        <v>無縮圖</v>
      </c>
      <c r="AR1273" s="302"/>
    </row>
    <row r="1274" hidden="1">
      <c r="A1274" s="301" t="s">
        <v>13844</v>
      </c>
      <c r="B1274" s="302"/>
      <c r="C1274" s="304"/>
      <c r="D1274" s="303" t="s">
        <v>47</v>
      </c>
      <c r="E1274" s="303" t="s">
        <v>2656</v>
      </c>
      <c r="F1274" s="305" t="s">
        <v>140</v>
      </c>
      <c r="G1274" s="304"/>
      <c r="H1274" s="302"/>
      <c r="I1274" s="302"/>
      <c r="J1274" s="302"/>
      <c r="K1274" s="309"/>
      <c r="L1274" s="322" t="b">
        <v>1</v>
      </c>
      <c r="M1274" s="316" t="b">
        <v>0</v>
      </c>
      <c r="N1274" s="316" t="b">
        <v>0</v>
      </c>
      <c r="O1274" s="316" t="b">
        <v>0</v>
      </c>
      <c r="P1274" s="302"/>
      <c r="Q1274" s="309" t="str">
        <f t="array" ref="Q1274">IFERROR(INDEX('印量調查區'!G:G, MATCH(A1274, '印量調查區'!A:A, 0)), "")</f>
        <v/>
      </c>
      <c r="R1274" s="302"/>
      <c r="S1274" s="302"/>
      <c r="T1274" s="302"/>
      <c r="U1274" s="302"/>
      <c r="V1274" s="302"/>
      <c r="W1274" s="302"/>
      <c r="X1274" s="302"/>
      <c r="Y1274" s="302"/>
      <c r="Z1274" s="302"/>
      <c r="AA1274" s="302"/>
      <c r="AB1274" s="302"/>
      <c r="AC1274" s="302"/>
      <c r="AD1274" s="302"/>
      <c r="AE1274" s="302"/>
      <c r="AF1274" s="302"/>
      <c r="AG1274" s="302"/>
      <c r="AH1274" s="302"/>
      <c r="AI1274" s="302"/>
      <c r="AJ1274" s="302"/>
      <c r="AK1274" s="302"/>
      <c r="AL1274" s="302"/>
      <c r="AM1274" s="302"/>
      <c r="AN1274" s="302"/>
      <c r="AO1274" s="302"/>
      <c r="AP1274" s="302"/>
      <c r="AQ1274" s="302" t="str">
        <f>IFERROR(__xludf.DUMMYFUNCTION("IF(IFERROR(VLOOKUP(A1274, IMPORTRANGE(""https://docs.google.com/spreadsheets/d/1eazy315Oas8TkAoTsdzUl6gNf3VsnwZeSo-bRfkZzOs"", ""工作表1!A:B""), 2, FALSE), """") &lt;&gt; """", ""有縮圖"", ""無縮圖"")"),"無縮圖")</f>
        <v>無縮圖</v>
      </c>
      <c r="AR1274" s="302"/>
    </row>
    <row r="1275" hidden="1">
      <c r="A1275" s="301" t="s">
        <v>13845</v>
      </c>
      <c r="B1275" s="301" t="s">
        <v>13846</v>
      </c>
      <c r="C1275" s="304"/>
      <c r="D1275" s="303" t="s">
        <v>3303</v>
      </c>
      <c r="E1275" s="304"/>
      <c r="F1275" s="305" t="s">
        <v>140</v>
      </c>
      <c r="G1275" s="304"/>
      <c r="H1275" s="302"/>
      <c r="I1275" s="302"/>
      <c r="J1275" s="302"/>
      <c r="K1275" s="309"/>
      <c r="L1275" s="310" t="b">
        <v>0</v>
      </c>
      <c r="M1275" s="316" t="b">
        <v>0</v>
      </c>
      <c r="N1275" s="316" t="b">
        <v>0</v>
      </c>
      <c r="O1275" s="316" t="b">
        <v>0</v>
      </c>
      <c r="P1275" s="302"/>
      <c r="Q1275" s="309" t="str">
        <f t="array" ref="Q1275">IFERROR(INDEX('印量調查區'!G:G, MATCH(A1275, '印量調查區'!A:A, 0)), "")</f>
        <v/>
      </c>
      <c r="R1275" s="313" t="s">
        <v>13847</v>
      </c>
      <c r="S1275" s="302"/>
      <c r="T1275" s="302"/>
      <c r="U1275" s="302"/>
      <c r="V1275" s="302"/>
      <c r="W1275" s="302"/>
      <c r="X1275" s="302"/>
      <c r="Y1275" s="302"/>
      <c r="Z1275" s="302"/>
      <c r="AA1275" s="302"/>
      <c r="AB1275" s="302"/>
      <c r="AC1275" s="302"/>
      <c r="AD1275" s="313" t="s">
        <v>13848</v>
      </c>
      <c r="AE1275" s="302"/>
      <c r="AF1275" s="302"/>
      <c r="AG1275" s="302"/>
      <c r="AH1275" s="302"/>
      <c r="AI1275" s="302"/>
      <c r="AJ1275" s="302"/>
      <c r="AK1275" s="302"/>
      <c r="AL1275" s="313" t="s">
        <v>13849</v>
      </c>
      <c r="AM1275" s="302"/>
      <c r="AN1275" s="302"/>
      <c r="AO1275" s="302"/>
      <c r="AP1275" s="302"/>
      <c r="AQ1275" s="302" t="str">
        <f>IFERROR(__xludf.DUMMYFUNCTION("IF(IFERROR(VLOOKUP(A1275, IMPORTRANGE(""https://docs.google.com/spreadsheets/d/1eazy315Oas8TkAoTsdzUl6gNf3VsnwZeSo-bRfkZzOs"", ""工作表1!A:B""), 2, FALSE), """") &lt;&gt; """", ""有縮圖"", ""無縮圖"")"),"無縮圖")</f>
        <v>無縮圖</v>
      </c>
      <c r="AR1275" s="302"/>
    </row>
    <row r="1276" hidden="1">
      <c r="A1276" s="301" t="s">
        <v>13850</v>
      </c>
      <c r="B1276" s="301" t="s">
        <v>13851</v>
      </c>
      <c r="C1276" s="304"/>
      <c r="D1276" s="303" t="s">
        <v>3279</v>
      </c>
      <c r="E1276" s="304"/>
      <c r="F1276" s="305" t="s">
        <v>140</v>
      </c>
      <c r="G1276" s="304"/>
      <c r="H1276" s="302"/>
      <c r="I1276" s="302"/>
      <c r="J1276" s="302"/>
      <c r="K1276" s="309"/>
      <c r="L1276" s="310" t="b">
        <v>1</v>
      </c>
      <c r="M1276" s="316" t="b">
        <v>0</v>
      </c>
      <c r="N1276" s="316" t="b">
        <v>0</v>
      </c>
      <c r="O1276" s="316" t="b">
        <v>0</v>
      </c>
      <c r="P1276" s="313" t="s">
        <v>410</v>
      </c>
      <c r="Q1276" s="309" t="str">
        <f t="array" ref="Q1276">IFERROR(INDEX('印量調查區'!G:G, MATCH(A1276, '印量調查區'!A:A, 0)), "")</f>
        <v/>
      </c>
      <c r="R1276" s="314" t="s">
        <v>13852</v>
      </c>
      <c r="S1276" s="302"/>
      <c r="T1276" s="302"/>
      <c r="U1276" s="302"/>
      <c r="V1276" s="314" t="s">
        <v>13853</v>
      </c>
      <c r="W1276" s="302"/>
      <c r="X1276" s="302"/>
      <c r="Y1276" s="302"/>
      <c r="Z1276" s="302"/>
      <c r="AA1276" s="302"/>
      <c r="AB1276" s="302"/>
      <c r="AC1276" s="302"/>
      <c r="AD1276" s="314" t="s">
        <v>13854</v>
      </c>
      <c r="AE1276" s="314" t="s">
        <v>13855</v>
      </c>
      <c r="AF1276" s="324" t="s">
        <v>13856</v>
      </c>
      <c r="AG1276" s="302"/>
      <c r="AH1276" s="302"/>
      <c r="AI1276" s="302"/>
      <c r="AJ1276" s="302"/>
      <c r="AK1276" s="314" t="s">
        <v>13857</v>
      </c>
      <c r="AL1276" s="302"/>
      <c r="AM1276" s="302"/>
      <c r="AN1276" s="302"/>
      <c r="AO1276" s="302"/>
      <c r="AP1276" s="302"/>
      <c r="AQ1276" s="302" t="str">
        <f>IFERROR(__xludf.DUMMYFUNCTION("IF(IFERROR(VLOOKUP(A1276, IMPORTRANGE(""https://docs.google.com/spreadsheets/d/1eazy315Oas8TkAoTsdzUl6gNf3VsnwZeSo-bRfkZzOs"", ""工作表1!A:B""), 2, FALSE), """") &lt;&gt; """", ""有縮圖"", ""無縮圖"")"),"無縮圖")</f>
        <v>無縮圖</v>
      </c>
      <c r="AR1276" s="302"/>
    </row>
    <row r="1277" hidden="1">
      <c r="A1277" s="301" t="s">
        <v>939</v>
      </c>
      <c r="B1277" s="301" t="s">
        <v>13858</v>
      </c>
      <c r="C1277" s="303" t="s">
        <v>2673</v>
      </c>
      <c r="D1277" s="304"/>
      <c r="E1277" s="304"/>
      <c r="F1277" s="305" t="s">
        <v>140</v>
      </c>
      <c r="G1277" s="304"/>
      <c r="H1277" s="302"/>
      <c r="I1277" s="302"/>
      <c r="J1277" s="302"/>
      <c r="K1277" s="309"/>
      <c r="L1277" s="310" t="b">
        <v>1</v>
      </c>
      <c r="M1277" s="316" t="b">
        <v>0</v>
      </c>
      <c r="N1277" s="316" t="b">
        <v>0</v>
      </c>
      <c r="O1277" s="316" t="b">
        <v>0</v>
      </c>
      <c r="P1277" s="313" t="s">
        <v>410</v>
      </c>
      <c r="Q1277" s="309" t="str">
        <f t="array" ref="Q1277">IFERROR(INDEX('印量調查區'!G:G, MATCH(A1277, '印量調查區'!A:A, 0)), "")</f>
        <v/>
      </c>
      <c r="R1277" s="314" t="s">
        <v>13860</v>
      </c>
      <c r="S1277" s="302"/>
      <c r="T1277" s="302"/>
      <c r="U1277" s="302"/>
      <c r="V1277" s="314" t="s">
        <v>13862</v>
      </c>
      <c r="W1277" s="302"/>
      <c r="X1277" s="302"/>
      <c r="Y1277" s="302"/>
      <c r="Z1277" s="302"/>
      <c r="AA1277" s="302"/>
      <c r="AB1277" s="302"/>
      <c r="AC1277" s="314" t="s">
        <v>13863</v>
      </c>
      <c r="AD1277" s="314" t="s">
        <v>13864</v>
      </c>
      <c r="AE1277" s="314" t="s">
        <v>13866</v>
      </c>
      <c r="AF1277" s="314" t="s">
        <v>13867</v>
      </c>
      <c r="AG1277" s="302"/>
      <c r="AH1277" s="314" t="s">
        <v>13868</v>
      </c>
      <c r="AI1277" s="302"/>
      <c r="AJ1277" s="302"/>
      <c r="AK1277" s="314" t="s">
        <v>13870</v>
      </c>
      <c r="AL1277" s="302"/>
      <c r="AM1277" s="302"/>
      <c r="AN1277" s="302"/>
      <c r="AO1277" s="314" t="s">
        <v>13872</v>
      </c>
      <c r="AP1277" s="302"/>
      <c r="AQ1277" s="302" t="str">
        <f>IFERROR(__xludf.DUMMYFUNCTION("IF(IFERROR(VLOOKUP(A1277, IMPORTRANGE(""https://docs.google.com/spreadsheets/d/1eazy315Oas8TkAoTsdzUl6gNf3VsnwZeSo-bRfkZzOs"", ""工作表1!A:B""), 2, FALSE), """") &lt;&gt; """", ""有縮圖"", ""無縮圖"")"),"無縮圖")</f>
        <v>無縮圖</v>
      </c>
      <c r="AR1277" s="302"/>
    </row>
    <row r="1278" hidden="1">
      <c r="A1278" s="301" t="s">
        <v>13873</v>
      </c>
      <c r="B1278" s="302"/>
      <c r="C1278" s="304"/>
      <c r="D1278" s="303" t="s">
        <v>2615</v>
      </c>
      <c r="E1278" s="304"/>
      <c r="F1278" s="305" t="s">
        <v>140</v>
      </c>
      <c r="G1278" s="304"/>
      <c r="H1278" s="302"/>
      <c r="I1278" s="302"/>
      <c r="J1278" s="302"/>
      <c r="K1278" s="309"/>
      <c r="L1278" s="322" t="b">
        <v>1</v>
      </c>
      <c r="M1278" s="316" t="b">
        <v>0</v>
      </c>
      <c r="N1278" s="316" t="b">
        <v>0</v>
      </c>
      <c r="O1278" s="316" t="b">
        <v>0</v>
      </c>
      <c r="P1278" s="302"/>
      <c r="Q1278" s="309" t="str">
        <f t="array" ref="Q1278">IFERROR(INDEX('印量調查區'!G:G, MATCH(A1278, '印量調查區'!A:A, 0)), "")</f>
        <v/>
      </c>
      <c r="R1278" s="302"/>
      <c r="S1278" s="302"/>
      <c r="T1278" s="302"/>
      <c r="U1278" s="302"/>
      <c r="V1278" s="302"/>
      <c r="W1278" s="302"/>
      <c r="X1278" s="302"/>
      <c r="Y1278" s="302"/>
      <c r="Z1278" s="302"/>
      <c r="AA1278" s="302"/>
      <c r="AB1278" s="302"/>
      <c r="AC1278" s="302"/>
      <c r="AD1278" s="302"/>
      <c r="AE1278" s="302"/>
      <c r="AF1278" s="302"/>
      <c r="AG1278" s="302"/>
      <c r="AH1278" s="302"/>
      <c r="AI1278" s="302"/>
      <c r="AJ1278" s="302"/>
      <c r="AK1278" s="302"/>
      <c r="AL1278" s="302"/>
      <c r="AM1278" s="302"/>
      <c r="AN1278" s="302"/>
      <c r="AO1278" s="302"/>
      <c r="AP1278" s="302"/>
      <c r="AQ1278" s="302" t="str">
        <f>IFERROR(__xludf.DUMMYFUNCTION("IF(IFERROR(VLOOKUP(A1278, IMPORTRANGE(""https://docs.google.com/spreadsheets/d/1eazy315Oas8TkAoTsdzUl6gNf3VsnwZeSo-bRfkZzOs"", ""工作表1!A:B""), 2, FALSE), """") &lt;&gt; """", ""有縮圖"", ""無縮圖"")"),"無縮圖")</f>
        <v>無縮圖</v>
      </c>
      <c r="AR1278" s="302"/>
    </row>
    <row r="1279" hidden="1">
      <c r="A1279" s="301" t="s">
        <v>13876</v>
      </c>
      <c r="B1279" s="302"/>
      <c r="C1279" s="303" t="s">
        <v>196</v>
      </c>
      <c r="D1279" s="304"/>
      <c r="E1279" s="304"/>
      <c r="F1279" s="305" t="s">
        <v>140</v>
      </c>
      <c r="G1279" s="304"/>
      <c r="H1279" s="302"/>
      <c r="I1279" s="302"/>
      <c r="J1279" s="302"/>
      <c r="K1279" s="309"/>
      <c r="L1279" s="310" t="b">
        <v>1</v>
      </c>
      <c r="M1279" s="316" t="b">
        <v>0</v>
      </c>
      <c r="N1279" s="316" t="b">
        <v>0</v>
      </c>
      <c r="O1279" s="316" t="b">
        <v>0</v>
      </c>
      <c r="P1279" s="302"/>
      <c r="Q1279" s="309" t="str">
        <f t="array" ref="Q1279">IFERROR(INDEX('印量調查區'!G:G, MATCH(A1279, '印量調查區'!A:A, 0)), "")</f>
        <v/>
      </c>
      <c r="R1279" s="313" t="s">
        <v>13877</v>
      </c>
      <c r="S1279" s="302"/>
      <c r="T1279" s="302"/>
      <c r="U1279" s="302"/>
      <c r="V1279" s="313" t="s">
        <v>13878</v>
      </c>
      <c r="W1279" s="302"/>
      <c r="X1279" s="302"/>
      <c r="Y1279" s="302"/>
      <c r="Z1279" s="302"/>
      <c r="AA1279" s="302"/>
      <c r="AB1279" s="302"/>
      <c r="AC1279" s="302"/>
      <c r="AD1279" s="313" t="s">
        <v>13880</v>
      </c>
      <c r="AE1279" s="302"/>
      <c r="AF1279" s="313" t="s">
        <v>13881</v>
      </c>
      <c r="AG1279" s="302"/>
      <c r="AH1279" s="302"/>
      <c r="AI1279" s="302"/>
      <c r="AJ1279" s="302"/>
      <c r="AK1279" s="302"/>
      <c r="AL1279" s="313" t="s">
        <v>13882</v>
      </c>
      <c r="AM1279" s="302"/>
      <c r="AN1279" s="302"/>
      <c r="AO1279" s="302"/>
      <c r="AP1279" s="302"/>
      <c r="AQ1279" s="302" t="str">
        <f>IFERROR(__xludf.DUMMYFUNCTION("IF(IFERROR(VLOOKUP(A1279, IMPORTRANGE(""https://docs.google.com/spreadsheets/d/1eazy315Oas8TkAoTsdzUl6gNf3VsnwZeSo-bRfkZzOs"", ""工作表1!A:B""), 2, FALSE), """") &lt;&gt; """", ""有縮圖"", ""無縮圖"")"),"無縮圖")</f>
        <v>無縮圖</v>
      </c>
      <c r="AR1279" s="302"/>
    </row>
    <row r="1280" hidden="1">
      <c r="A1280" s="301" t="s">
        <v>13883</v>
      </c>
      <c r="B1280" s="301" t="s">
        <v>13884</v>
      </c>
      <c r="C1280" s="304"/>
      <c r="D1280" s="303" t="s">
        <v>3741</v>
      </c>
      <c r="E1280" s="304"/>
      <c r="F1280" s="305" t="s">
        <v>140</v>
      </c>
      <c r="G1280" s="304"/>
      <c r="H1280" s="302"/>
      <c r="I1280" s="302"/>
      <c r="J1280" s="302"/>
      <c r="K1280" s="309"/>
      <c r="L1280" s="310" t="b">
        <v>1</v>
      </c>
      <c r="M1280" s="316" t="b">
        <v>0</v>
      </c>
      <c r="N1280" s="316" t="b">
        <v>0</v>
      </c>
      <c r="O1280" s="316" t="b">
        <v>0</v>
      </c>
      <c r="P1280" s="313" t="s">
        <v>410</v>
      </c>
      <c r="Q1280" s="309" t="str">
        <f t="array" ref="Q1280">IFERROR(INDEX('印量調查區'!G:G, MATCH(A1280, '印量調查區'!A:A, 0)), "")</f>
        <v/>
      </c>
      <c r="R1280" s="314" t="s">
        <v>13886</v>
      </c>
      <c r="S1280" s="302"/>
      <c r="T1280" s="302"/>
      <c r="U1280" s="302"/>
      <c r="V1280" s="302"/>
      <c r="W1280" s="302"/>
      <c r="X1280" s="302"/>
      <c r="Y1280" s="302"/>
      <c r="Z1280" s="302"/>
      <c r="AA1280" s="302"/>
      <c r="AB1280" s="302"/>
      <c r="AC1280" s="314" t="s">
        <v>13888</v>
      </c>
      <c r="AD1280" s="302"/>
      <c r="AE1280" s="302"/>
      <c r="AF1280" s="302"/>
      <c r="AG1280" s="302"/>
      <c r="AH1280" s="302"/>
      <c r="AI1280" s="302"/>
      <c r="AJ1280" s="302"/>
      <c r="AK1280" s="302"/>
      <c r="AL1280" s="302"/>
      <c r="AM1280" s="302"/>
      <c r="AN1280" s="302"/>
      <c r="AO1280" s="302"/>
      <c r="AP1280" s="302"/>
      <c r="AQ1280" s="302" t="str">
        <f>IFERROR(__xludf.DUMMYFUNCTION("IF(IFERROR(VLOOKUP(A1280, IMPORTRANGE(""https://docs.google.com/spreadsheets/d/1eazy315Oas8TkAoTsdzUl6gNf3VsnwZeSo-bRfkZzOs"", ""工作表1!A:B""), 2, FALSE), """") &lt;&gt; """", ""有縮圖"", ""無縮圖"")"),"無縮圖")</f>
        <v>無縮圖</v>
      </c>
      <c r="AR1280" s="302"/>
    </row>
    <row r="1281" hidden="1">
      <c r="A1281" s="301" t="s">
        <v>966</v>
      </c>
      <c r="B1281" s="302"/>
      <c r="C1281" s="304"/>
      <c r="D1281" s="304"/>
      <c r="E1281" s="303" t="s">
        <v>2659</v>
      </c>
      <c r="F1281" s="305" t="s">
        <v>140</v>
      </c>
      <c r="G1281" s="304"/>
      <c r="H1281" s="302"/>
      <c r="I1281" s="302"/>
      <c r="J1281" s="302"/>
      <c r="K1281" s="309"/>
      <c r="L1281" s="310" t="b">
        <v>1</v>
      </c>
      <c r="M1281" s="316" t="b">
        <v>0</v>
      </c>
      <c r="N1281" s="316" t="b">
        <v>0</v>
      </c>
      <c r="O1281" s="316" t="b">
        <v>0</v>
      </c>
      <c r="P1281" s="302"/>
      <c r="Q1281" s="309" t="str">
        <f t="array" ref="Q1281">IFERROR(INDEX('印量調查區'!G:G, MATCH(A1281, '印量調查區'!A:A, 0)), "")</f>
        <v/>
      </c>
      <c r="R1281" s="313" t="s">
        <v>13889</v>
      </c>
      <c r="S1281" s="302"/>
      <c r="T1281" s="302"/>
      <c r="U1281" s="302"/>
      <c r="V1281" s="313" t="s">
        <v>13890</v>
      </c>
      <c r="W1281" s="302"/>
      <c r="X1281" s="302"/>
      <c r="Y1281" s="302"/>
      <c r="Z1281" s="302"/>
      <c r="AA1281" s="302"/>
      <c r="AB1281" s="302"/>
      <c r="AC1281" s="313" t="s">
        <v>13891</v>
      </c>
      <c r="AD1281" s="313" t="s">
        <v>13892</v>
      </c>
      <c r="AE1281" s="313" t="s">
        <v>13893</v>
      </c>
      <c r="AF1281" s="313" t="s">
        <v>13894</v>
      </c>
      <c r="AG1281" s="302"/>
      <c r="AH1281" s="313" t="s">
        <v>13895</v>
      </c>
      <c r="AI1281" s="302"/>
      <c r="AJ1281" s="302"/>
      <c r="AK1281" s="313" t="s">
        <v>13896</v>
      </c>
      <c r="AL1281" s="302"/>
      <c r="AM1281" s="302"/>
      <c r="AN1281" s="302"/>
      <c r="AO1281" s="302"/>
      <c r="AP1281" s="302"/>
      <c r="AQ1281" s="302" t="str">
        <f>IFERROR(__xludf.DUMMYFUNCTION("IF(IFERROR(VLOOKUP(A1281, IMPORTRANGE(""https://docs.google.com/spreadsheets/d/1eazy315Oas8TkAoTsdzUl6gNf3VsnwZeSo-bRfkZzOs"", ""工作表1!A:B""), 2, FALSE), """") &lt;&gt; """", ""有縮圖"", ""無縮圖"")"),"無縮圖")</f>
        <v>無縮圖</v>
      </c>
      <c r="AR1281" s="302"/>
    </row>
    <row r="1282" hidden="1">
      <c r="A1282" s="301" t="s">
        <v>988</v>
      </c>
      <c r="B1282" s="302"/>
      <c r="C1282" s="303" t="s">
        <v>13898</v>
      </c>
      <c r="D1282" s="304"/>
      <c r="E1282" s="304"/>
      <c r="F1282" s="305" t="s">
        <v>140</v>
      </c>
      <c r="G1282" s="304"/>
      <c r="H1282" s="302"/>
      <c r="I1282" s="302"/>
      <c r="J1282" s="302"/>
      <c r="K1282" s="309"/>
      <c r="L1282" s="310" t="b">
        <v>1</v>
      </c>
      <c r="M1282" s="316" t="b">
        <v>0</v>
      </c>
      <c r="N1282" s="316" t="b">
        <v>0</v>
      </c>
      <c r="O1282" s="316" t="b">
        <v>0</v>
      </c>
      <c r="P1282" s="302"/>
      <c r="Q1282" s="309" t="str">
        <f t="array" ref="Q1282">IFERROR(INDEX('印量調查區'!G:G, MATCH(A1282, '印量調查區'!A:A, 0)), "")</f>
        <v/>
      </c>
      <c r="R1282" s="314" t="s">
        <v>13900</v>
      </c>
      <c r="S1282" s="302"/>
      <c r="T1282" s="302"/>
      <c r="U1282" s="302"/>
      <c r="V1282" s="302"/>
      <c r="W1282" s="302"/>
      <c r="X1282" s="302"/>
      <c r="Y1282" s="302"/>
      <c r="Z1282" s="302"/>
      <c r="AA1282" s="302"/>
      <c r="AB1282" s="302"/>
      <c r="AC1282" s="302"/>
      <c r="AD1282" s="314" t="s">
        <v>13902</v>
      </c>
      <c r="AE1282" s="314" t="s">
        <v>13905</v>
      </c>
      <c r="AF1282" s="314" t="s">
        <v>13907</v>
      </c>
      <c r="AG1282" s="302"/>
      <c r="AH1282" s="302"/>
      <c r="AI1282" s="302"/>
      <c r="AJ1282" s="302"/>
      <c r="AK1282" s="302"/>
      <c r="AL1282" s="302"/>
      <c r="AM1282" s="302"/>
      <c r="AN1282" s="302"/>
      <c r="AO1282" s="302"/>
      <c r="AP1282" s="302"/>
      <c r="AQ1282" s="302" t="str">
        <f>IFERROR(__xludf.DUMMYFUNCTION("IF(IFERROR(VLOOKUP(A1282, IMPORTRANGE(""https://docs.google.com/spreadsheets/d/1eazy315Oas8TkAoTsdzUl6gNf3VsnwZeSo-bRfkZzOs"", ""工作表1!A:B""), 2, FALSE), """") &lt;&gt; """", ""有縮圖"", ""無縮圖"")"),"無縮圖")</f>
        <v>無縮圖</v>
      </c>
      <c r="AR1282" s="302"/>
    </row>
    <row r="1283" hidden="1">
      <c r="A1283" s="301" t="s">
        <v>13909</v>
      </c>
      <c r="B1283" s="302"/>
      <c r="C1283" s="303" t="s">
        <v>2698</v>
      </c>
      <c r="D1283" s="304"/>
      <c r="E1283" s="304"/>
      <c r="F1283" s="305" t="s">
        <v>140</v>
      </c>
      <c r="G1283" s="304"/>
      <c r="H1283" s="302"/>
      <c r="I1283" s="302"/>
      <c r="J1283" s="302"/>
      <c r="K1283" s="309"/>
      <c r="L1283" s="310" t="b">
        <v>1</v>
      </c>
      <c r="M1283" s="316" t="b">
        <v>1</v>
      </c>
      <c r="N1283" s="316" t="b">
        <v>1</v>
      </c>
      <c r="O1283" s="316" t="b">
        <v>0</v>
      </c>
      <c r="P1283" s="302"/>
      <c r="Q1283" s="309" t="str">
        <f t="array" ref="Q1283">IFERROR(INDEX('印量調查區'!G:G, MATCH(A1283, '印量調查區'!A:A, 0)), "")</f>
        <v/>
      </c>
      <c r="R1283" s="302"/>
      <c r="S1283" s="302"/>
      <c r="T1283" s="302"/>
      <c r="U1283" s="302"/>
      <c r="V1283" s="313" t="s">
        <v>13911</v>
      </c>
      <c r="W1283" s="302"/>
      <c r="X1283" s="302"/>
      <c r="Y1283" s="302"/>
      <c r="Z1283" s="302"/>
      <c r="AA1283" s="302"/>
      <c r="AB1283" s="302"/>
      <c r="AC1283" s="302"/>
      <c r="AD1283" s="302"/>
      <c r="AE1283" s="313" t="s">
        <v>13912</v>
      </c>
      <c r="AF1283" s="302"/>
      <c r="AG1283" s="302"/>
      <c r="AH1283" s="302"/>
      <c r="AI1283" s="302"/>
      <c r="AJ1283" s="302"/>
      <c r="AK1283" s="313" t="s">
        <v>13913</v>
      </c>
      <c r="AL1283" s="302"/>
      <c r="AM1283" s="302"/>
      <c r="AN1283" s="302"/>
      <c r="AO1283" s="302"/>
      <c r="AP1283" s="302"/>
      <c r="AQ1283" s="302" t="str">
        <f>IFERROR(__xludf.DUMMYFUNCTION("IF(IFERROR(VLOOKUP(A1283, IMPORTRANGE(""https://docs.google.com/spreadsheets/d/1eazy315Oas8TkAoTsdzUl6gNf3VsnwZeSo-bRfkZzOs"", ""工作表1!A:B""), 2, FALSE), """") &lt;&gt; """", ""有縮圖"", ""無縮圖"")"),"無縮圖")</f>
        <v>無縮圖</v>
      </c>
      <c r="AR1283" s="302"/>
    </row>
    <row r="1284" hidden="1">
      <c r="A1284" s="301" t="s">
        <v>998</v>
      </c>
      <c r="B1284" s="302"/>
      <c r="C1284" s="304"/>
      <c r="D1284" s="303" t="s">
        <v>2613</v>
      </c>
      <c r="E1284" s="303" t="s">
        <v>2613</v>
      </c>
      <c r="F1284" s="305" t="s">
        <v>140</v>
      </c>
      <c r="G1284" s="304"/>
      <c r="H1284" s="302"/>
      <c r="I1284" s="302"/>
      <c r="J1284" s="302"/>
      <c r="K1284" s="309"/>
      <c r="L1284" s="310" t="b">
        <v>1</v>
      </c>
      <c r="M1284" s="316" t="b">
        <v>0</v>
      </c>
      <c r="N1284" s="316" t="b">
        <v>0</v>
      </c>
      <c r="O1284" s="316" t="b">
        <v>0</v>
      </c>
      <c r="P1284" s="313" t="s">
        <v>410</v>
      </c>
      <c r="Q1284" s="309" t="str">
        <f t="array" ref="Q1284">IFERROR(INDEX('印量調查區'!G:G, MATCH(A1284, '印量調查區'!A:A, 0)), "")</f>
        <v/>
      </c>
      <c r="R1284" s="314" t="s">
        <v>13914</v>
      </c>
      <c r="S1284" s="302"/>
      <c r="T1284" s="302"/>
      <c r="U1284" s="302"/>
      <c r="V1284" s="314" t="s">
        <v>13915</v>
      </c>
      <c r="W1284" s="302"/>
      <c r="X1284" s="302"/>
      <c r="Y1284" s="302"/>
      <c r="Z1284" s="302"/>
      <c r="AA1284" s="302"/>
      <c r="AB1284" s="302"/>
      <c r="AC1284" s="314" t="s">
        <v>13916</v>
      </c>
      <c r="AD1284" s="314" t="s">
        <v>13917</v>
      </c>
      <c r="AE1284" s="302"/>
      <c r="AF1284" s="314" t="s">
        <v>13918</v>
      </c>
      <c r="AG1284" s="302"/>
      <c r="AH1284" s="302"/>
      <c r="AI1284" s="302"/>
      <c r="AJ1284" s="302"/>
      <c r="AK1284" s="314" t="s">
        <v>13919</v>
      </c>
      <c r="AL1284" s="302"/>
      <c r="AM1284" s="302"/>
      <c r="AN1284" s="302"/>
      <c r="AO1284" s="302"/>
      <c r="AP1284" s="302"/>
      <c r="AQ1284" s="302" t="str">
        <f>IFERROR(__xludf.DUMMYFUNCTION("IF(IFERROR(VLOOKUP(A1284, IMPORTRANGE(""https://docs.google.com/spreadsheets/d/1eazy315Oas8TkAoTsdzUl6gNf3VsnwZeSo-bRfkZzOs"", ""工作表1!A:B""), 2, FALSE), """") &lt;&gt; """", ""有縮圖"", ""無縮圖"")"),"無縮圖")</f>
        <v>無縮圖</v>
      </c>
      <c r="AR1284" s="302"/>
    </row>
    <row r="1285" hidden="1">
      <c r="A1285" s="301" t="s">
        <v>1013</v>
      </c>
      <c r="B1285" s="302"/>
      <c r="C1285" s="304"/>
      <c r="D1285" s="303" t="s">
        <v>2614</v>
      </c>
      <c r="E1285" s="304"/>
      <c r="F1285" s="305" t="s">
        <v>140</v>
      </c>
      <c r="G1285" s="304"/>
      <c r="H1285" s="302"/>
      <c r="I1285" s="302"/>
      <c r="J1285" s="302"/>
      <c r="K1285" s="309"/>
      <c r="L1285" s="310" t="b">
        <v>1</v>
      </c>
      <c r="M1285" s="316" t="b">
        <v>0</v>
      </c>
      <c r="N1285" s="316" t="b">
        <v>0</v>
      </c>
      <c r="O1285" s="316" t="b">
        <v>0</v>
      </c>
      <c r="P1285" s="302"/>
      <c r="Q1285" s="309" t="str">
        <f t="array" ref="Q1285">IFERROR(INDEX('印量調查區'!G:G, MATCH(A1285, '印量調查區'!A:A, 0)), "")</f>
        <v/>
      </c>
      <c r="R1285" s="313" t="s">
        <v>13921</v>
      </c>
      <c r="S1285" s="302"/>
      <c r="T1285" s="302"/>
      <c r="U1285" s="302"/>
      <c r="V1285" s="313" t="s">
        <v>13452</v>
      </c>
      <c r="W1285" s="302"/>
      <c r="X1285" s="302"/>
      <c r="Y1285" s="302"/>
      <c r="Z1285" s="302"/>
      <c r="AA1285" s="302"/>
      <c r="AB1285" s="302"/>
      <c r="AC1285" s="313" t="s">
        <v>13922</v>
      </c>
      <c r="AD1285" s="313" t="s">
        <v>13453</v>
      </c>
      <c r="AE1285" s="302"/>
      <c r="AF1285" s="302"/>
      <c r="AG1285" s="302"/>
      <c r="AH1285" s="302"/>
      <c r="AI1285" s="302"/>
      <c r="AJ1285" s="302"/>
      <c r="AK1285" s="302"/>
      <c r="AL1285" s="302"/>
      <c r="AM1285" s="302"/>
      <c r="AN1285" s="302"/>
      <c r="AO1285" s="302"/>
      <c r="AP1285" s="302"/>
      <c r="AQ1285" s="302" t="str">
        <f>IFERROR(__xludf.DUMMYFUNCTION("IF(IFERROR(VLOOKUP(A1285, IMPORTRANGE(""https://docs.google.com/spreadsheets/d/1eazy315Oas8TkAoTsdzUl6gNf3VsnwZeSo-bRfkZzOs"", ""工作表1!A:B""), 2, FALSE), """") &lt;&gt; """", ""有縮圖"", ""無縮圖"")"),"有縮圖")</f>
        <v>有縮圖</v>
      </c>
      <c r="AR1285" s="302"/>
    </row>
    <row r="1286" hidden="1">
      <c r="A1286" s="301" t="s">
        <v>13924</v>
      </c>
      <c r="B1286" s="302"/>
      <c r="C1286" s="304"/>
      <c r="D1286" s="303" t="s">
        <v>3286</v>
      </c>
      <c r="E1286" s="304"/>
      <c r="F1286" s="305" t="s">
        <v>140</v>
      </c>
      <c r="G1286" s="304"/>
      <c r="H1286" s="305" t="s">
        <v>47</v>
      </c>
      <c r="I1286" s="302"/>
      <c r="J1286" s="301" t="s">
        <v>13925</v>
      </c>
      <c r="K1286" s="309"/>
      <c r="L1286" s="310" t="b">
        <v>1</v>
      </c>
      <c r="M1286" s="311" t="b">
        <v>0</v>
      </c>
      <c r="N1286" s="311" t="b">
        <v>0</v>
      </c>
      <c r="O1286" s="316" t="b">
        <v>0</v>
      </c>
      <c r="P1286" s="313" t="s">
        <v>410</v>
      </c>
      <c r="Q1286" s="309" t="str">
        <f t="array" ref="Q1286">IFERROR(INDEX('印量調查區'!G:G, MATCH(A1286, '印量調查區'!A:A, 0)), "")</f>
        <v/>
      </c>
      <c r="R1286" s="314" t="s">
        <v>13927</v>
      </c>
      <c r="S1286" s="302"/>
      <c r="T1286" s="302"/>
      <c r="U1286" s="302"/>
      <c r="V1286" s="314" t="s">
        <v>13928</v>
      </c>
      <c r="W1286" s="302"/>
      <c r="X1286" s="302"/>
      <c r="Y1286" s="302"/>
      <c r="Z1286" s="302"/>
      <c r="AA1286" s="302"/>
      <c r="AB1286" s="302"/>
      <c r="AC1286" s="302"/>
      <c r="AD1286" s="314" t="s">
        <v>13929</v>
      </c>
      <c r="AE1286" s="302"/>
      <c r="AF1286" s="302"/>
      <c r="AG1286" s="302"/>
      <c r="AH1286" s="302"/>
      <c r="AI1286" s="302"/>
      <c r="AJ1286" s="302"/>
      <c r="AK1286" s="314" t="s">
        <v>13931</v>
      </c>
      <c r="AL1286" s="302"/>
      <c r="AM1286" s="314" t="s">
        <v>13933</v>
      </c>
      <c r="AN1286" s="302"/>
      <c r="AO1286" s="302"/>
      <c r="AP1286" s="302"/>
      <c r="AQ1286" s="302" t="str">
        <f>IFERROR(__xludf.DUMMYFUNCTION("IF(IFERROR(VLOOKUP(A1286, IMPORTRANGE(""https://docs.google.com/spreadsheets/d/1eazy315Oas8TkAoTsdzUl6gNf3VsnwZeSo-bRfkZzOs"", ""工作表1!A:B""), 2, FALSE), """") &lt;&gt; """", ""有縮圖"", ""無縮圖"")"),"無縮圖")</f>
        <v>無縮圖</v>
      </c>
      <c r="AR1286" s="302"/>
    </row>
    <row r="1287" hidden="1">
      <c r="A1287" s="301" t="s">
        <v>13935</v>
      </c>
      <c r="B1287" s="302"/>
      <c r="C1287" s="304"/>
      <c r="D1287" s="304"/>
      <c r="E1287" s="303" t="s">
        <v>2710</v>
      </c>
      <c r="F1287" s="305" t="s">
        <v>140</v>
      </c>
      <c r="G1287" s="304"/>
      <c r="H1287" s="302"/>
      <c r="I1287" s="302"/>
      <c r="J1287" s="302"/>
      <c r="K1287" s="309"/>
      <c r="L1287" s="310" t="b">
        <v>1</v>
      </c>
      <c r="M1287" s="316" t="b">
        <v>0</v>
      </c>
      <c r="N1287" s="316" t="b">
        <v>0</v>
      </c>
      <c r="O1287" s="316" t="b">
        <v>0</v>
      </c>
      <c r="P1287" s="302"/>
      <c r="Q1287" s="309" t="str">
        <f t="array" ref="Q1287">IFERROR(INDEX('印量調查區'!G:G, MATCH(A1287, '印量調查區'!A:A, 0)), "")</f>
        <v/>
      </c>
      <c r="R1287" s="314" t="s">
        <v>13936</v>
      </c>
      <c r="S1287" s="302"/>
      <c r="T1287" s="302"/>
      <c r="U1287" s="302"/>
      <c r="V1287" s="314" t="s">
        <v>13937</v>
      </c>
      <c r="W1287" s="302"/>
      <c r="X1287" s="302"/>
      <c r="Y1287" s="302"/>
      <c r="Z1287" s="302"/>
      <c r="AA1287" s="302"/>
      <c r="AB1287" s="302"/>
      <c r="AC1287" s="302"/>
      <c r="AD1287" s="302"/>
      <c r="AE1287" s="302"/>
      <c r="AF1287" s="302"/>
      <c r="AG1287" s="302"/>
      <c r="AH1287" s="302"/>
      <c r="AI1287" s="302"/>
      <c r="AJ1287" s="302"/>
      <c r="AK1287" s="302"/>
      <c r="AL1287" s="302"/>
      <c r="AM1287" s="302"/>
      <c r="AN1287" s="302"/>
      <c r="AO1287" s="302"/>
      <c r="AP1287" s="302"/>
      <c r="AQ1287" s="302" t="str">
        <f>IFERROR(__xludf.DUMMYFUNCTION("IF(IFERROR(VLOOKUP(A1287, IMPORTRANGE(""https://docs.google.com/spreadsheets/d/1eazy315Oas8TkAoTsdzUl6gNf3VsnwZeSo-bRfkZzOs"", ""工作表1!A:B""), 2, FALSE), """") &lt;&gt; """", ""有縮圖"", ""無縮圖"")"),"無縮圖")</f>
        <v>無縮圖</v>
      </c>
      <c r="AR1287" s="302"/>
    </row>
    <row r="1288" hidden="1">
      <c r="A1288" s="301" t="s">
        <v>13938</v>
      </c>
      <c r="B1288" s="302"/>
      <c r="C1288" s="304"/>
      <c r="D1288" s="303" t="s">
        <v>13939</v>
      </c>
      <c r="E1288" s="303" t="s">
        <v>2679</v>
      </c>
      <c r="F1288" s="305" t="s">
        <v>140</v>
      </c>
      <c r="G1288" s="304"/>
      <c r="H1288" s="302"/>
      <c r="I1288" s="302"/>
      <c r="J1288" s="302"/>
      <c r="K1288" s="309"/>
      <c r="L1288" s="310" t="b">
        <v>1</v>
      </c>
      <c r="M1288" s="316" t="b">
        <v>0</v>
      </c>
      <c r="N1288" s="316" t="b">
        <v>1</v>
      </c>
      <c r="O1288" s="316" t="b">
        <v>0</v>
      </c>
      <c r="P1288" s="313" t="s">
        <v>410</v>
      </c>
      <c r="Q1288" s="309" t="str">
        <f t="array" ref="Q1288">IFERROR(INDEX('印量調查區'!G:G, MATCH(A1288, '印量調查區'!A:A, 0)), "")</f>
        <v/>
      </c>
      <c r="R1288" s="302"/>
      <c r="S1288" s="302"/>
      <c r="T1288" s="302"/>
      <c r="U1288" s="302"/>
      <c r="V1288" s="314" t="s">
        <v>13940</v>
      </c>
      <c r="W1288" s="302"/>
      <c r="X1288" s="302"/>
      <c r="Y1288" s="302"/>
      <c r="Z1288" s="302"/>
      <c r="AA1288" s="314" t="s">
        <v>13941</v>
      </c>
      <c r="AB1288" s="302"/>
      <c r="AC1288" s="302"/>
      <c r="AD1288" s="314" t="s">
        <v>13943</v>
      </c>
      <c r="AE1288" s="302"/>
      <c r="AF1288" s="302"/>
      <c r="AG1288" s="302"/>
      <c r="AH1288" s="302"/>
      <c r="AI1288" s="302"/>
      <c r="AJ1288" s="302"/>
      <c r="AK1288" s="314" t="s">
        <v>13944</v>
      </c>
      <c r="AL1288" s="302"/>
      <c r="AM1288" s="302"/>
      <c r="AN1288" s="302"/>
      <c r="AO1288" s="302"/>
      <c r="AP1288" s="302"/>
      <c r="AQ1288" s="302" t="str">
        <f>IFERROR(__xludf.DUMMYFUNCTION("IF(IFERROR(VLOOKUP(A1288, IMPORTRANGE(""https://docs.google.com/spreadsheets/d/1eazy315Oas8TkAoTsdzUl6gNf3VsnwZeSo-bRfkZzOs"", ""工作表1!A:B""), 2, FALSE), """") &lt;&gt; """", ""有縮圖"", ""無縮圖"")"),"無縮圖")</f>
        <v>無縮圖</v>
      </c>
      <c r="AR1288" s="302"/>
    </row>
    <row r="1289" hidden="1">
      <c r="A1289" s="301" t="s">
        <v>13945</v>
      </c>
      <c r="B1289" s="302"/>
      <c r="C1289" s="304"/>
      <c r="D1289" s="303" t="s">
        <v>2641</v>
      </c>
      <c r="E1289" s="304"/>
      <c r="F1289" s="305" t="s">
        <v>140</v>
      </c>
      <c r="G1289" s="304"/>
      <c r="H1289" s="302"/>
      <c r="I1289" s="302"/>
      <c r="J1289" s="302"/>
      <c r="K1289" s="309"/>
      <c r="L1289" s="310" t="b">
        <v>1</v>
      </c>
      <c r="M1289" s="316" t="b">
        <v>0</v>
      </c>
      <c r="N1289" s="316" t="b">
        <v>0</v>
      </c>
      <c r="O1289" s="316" t="b">
        <v>0</v>
      </c>
      <c r="P1289" s="302"/>
      <c r="Q1289" s="309" t="str">
        <f t="array" ref="Q1289">IFERROR(INDEX('印量調查區'!G:G, MATCH(A1289, '印量調查區'!A:A, 0)), "")</f>
        <v/>
      </c>
      <c r="R1289" s="302"/>
      <c r="S1289" s="302"/>
      <c r="T1289" s="302"/>
      <c r="U1289" s="302"/>
      <c r="V1289" s="302"/>
      <c r="W1289" s="302"/>
      <c r="X1289" s="302"/>
      <c r="Y1289" s="302"/>
      <c r="Z1289" s="302"/>
      <c r="AA1289" s="302"/>
      <c r="AB1289" s="302"/>
      <c r="AC1289" s="302"/>
      <c r="AD1289" s="348" t="s">
        <v>13946</v>
      </c>
      <c r="AE1289" s="302"/>
      <c r="AF1289" s="302"/>
      <c r="AG1289" s="302"/>
      <c r="AH1289" s="302"/>
      <c r="AI1289" s="302"/>
      <c r="AJ1289" s="302"/>
      <c r="AK1289" s="302"/>
      <c r="AL1289" s="302"/>
      <c r="AM1289" s="302"/>
      <c r="AN1289" s="302"/>
      <c r="AO1289" s="302"/>
      <c r="AP1289" s="302"/>
      <c r="AQ1289" s="302" t="str">
        <f>IFERROR(__xludf.DUMMYFUNCTION("IF(IFERROR(VLOOKUP(A1289, IMPORTRANGE(""https://docs.google.com/spreadsheets/d/1eazy315Oas8TkAoTsdzUl6gNf3VsnwZeSo-bRfkZzOs"", ""工作表1!A:B""), 2, FALSE), """") &lt;&gt; """", ""有縮圖"", ""無縮圖"")"),"無縮圖")</f>
        <v>無縮圖</v>
      </c>
      <c r="AR1289" s="302"/>
    </row>
    <row r="1290" hidden="1">
      <c r="A1290" s="301" t="s">
        <v>13947</v>
      </c>
      <c r="B1290" s="301" t="s">
        <v>13948</v>
      </c>
      <c r="C1290" s="304"/>
      <c r="D1290" s="303" t="s">
        <v>13949</v>
      </c>
      <c r="E1290" s="304"/>
      <c r="F1290" s="305" t="s">
        <v>140</v>
      </c>
      <c r="G1290" s="304"/>
      <c r="H1290" s="302"/>
      <c r="I1290" s="302"/>
      <c r="J1290" s="302"/>
      <c r="K1290" s="309"/>
      <c r="L1290" s="310" t="b">
        <v>1</v>
      </c>
      <c r="M1290" s="316" t="b">
        <v>1</v>
      </c>
      <c r="N1290" s="316" t="b">
        <v>0</v>
      </c>
      <c r="O1290" s="316" t="b">
        <v>1</v>
      </c>
      <c r="P1290" s="302"/>
      <c r="Q1290" s="309" t="str">
        <f t="array" ref="Q1290">IFERROR(INDEX('印量調查區'!G:G, MATCH(A1290, '印量調查區'!A:A, 0)), "")</f>
        <v/>
      </c>
      <c r="R1290" s="302"/>
      <c r="S1290" s="302"/>
      <c r="T1290" s="302"/>
      <c r="U1290" s="302"/>
      <c r="V1290" s="313" t="s">
        <v>13950</v>
      </c>
      <c r="W1290" s="302"/>
      <c r="X1290" s="302"/>
      <c r="Y1290" s="302"/>
      <c r="Z1290" s="302"/>
      <c r="AA1290" s="302"/>
      <c r="AB1290" s="302"/>
      <c r="AC1290" s="302"/>
      <c r="AD1290" s="313" t="s">
        <v>13951</v>
      </c>
      <c r="AE1290" s="313" t="s">
        <v>126</v>
      </c>
      <c r="AF1290" s="302"/>
      <c r="AG1290" s="302"/>
      <c r="AH1290" s="302"/>
      <c r="AI1290" s="302"/>
      <c r="AJ1290" s="302"/>
      <c r="AK1290" s="302"/>
      <c r="AL1290" s="302"/>
      <c r="AM1290" s="302"/>
      <c r="AN1290" s="302"/>
      <c r="AO1290" s="302"/>
      <c r="AP1290" s="302"/>
      <c r="AQ1290" s="302" t="str">
        <f>IFERROR(__xludf.DUMMYFUNCTION("IF(IFERROR(VLOOKUP(A1290, IMPORTRANGE(""https://docs.google.com/spreadsheets/d/1eazy315Oas8TkAoTsdzUl6gNf3VsnwZeSo-bRfkZzOs"", ""工作表1!A:B""), 2, FALSE), """") &lt;&gt; """", ""有縮圖"", ""無縮圖"")"),"無縮圖")</f>
        <v>無縮圖</v>
      </c>
      <c r="AR1290" s="302"/>
    </row>
    <row r="1291" hidden="1">
      <c r="A1291" s="301" t="s">
        <v>1069</v>
      </c>
      <c r="B1291" s="302"/>
      <c r="C1291" s="304"/>
      <c r="D1291" s="303" t="s">
        <v>2699</v>
      </c>
      <c r="E1291" s="304"/>
      <c r="F1291" s="305" t="s">
        <v>140</v>
      </c>
      <c r="G1291" s="304"/>
      <c r="H1291" s="302"/>
      <c r="I1291" s="302"/>
      <c r="J1291" s="302"/>
      <c r="K1291" s="309"/>
      <c r="L1291" s="310" t="b">
        <v>1</v>
      </c>
      <c r="M1291" s="316" t="b">
        <v>0</v>
      </c>
      <c r="N1291" s="311" t="b">
        <v>0</v>
      </c>
      <c r="O1291" s="316" t="b">
        <v>0</v>
      </c>
      <c r="P1291" s="302"/>
      <c r="Q1291" s="309" t="str">
        <f t="array" ref="Q1291">IFERROR(INDEX('印量調查區'!G:G, MATCH(A1291, '印量調查區'!A:A, 0)), "")</f>
        <v/>
      </c>
      <c r="R1291" s="302"/>
      <c r="S1291" s="302"/>
      <c r="T1291" s="302"/>
      <c r="U1291" s="302"/>
      <c r="V1291" s="313" t="s">
        <v>13954</v>
      </c>
      <c r="W1291" s="313" t="s">
        <v>13955</v>
      </c>
      <c r="X1291" s="302"/>
      <c r="Y1291" s="302"/>
      <c r="Z1291" s="302"/>
      <c r="AA1291" s="313" t="s">
        <v>13956</v>
      </c>
      <c r="AB1291" s="302"/>
      <c r="AC1291" s="302"/>
      <c r="AD1291" s="313" t="s">
        <v>13957</v>
      </c>
      <c r="AE1291" s="302"/>
      <c r="AF1291" s="302"/>
      <c r="AG1291" s="302"/>
      <c r="AH1291" s="302"/>
      <c r="AI1291" s="302"/>
      <c r="AJ1291" s="302"/>
      <c r="AK1291" s="302"/>
      <c r="AL1291" s="302"/>
      <c r="AM1291" s="314" t="s">
        <v>13959</v>
      </c>
      <c r="AN1291" s="302"/>
      <c r="AO1291" s="302"/>
      <c r="AP1291" s="302"/>
      <c r="AQ1291" s="302" t="str">
        <f>IFERROR(__xludf.DUMMYFUNCTION("IF(IFERROR(VLOOKUP(A1291, IMPORTRANGE(""https://docs.google.com/spreadsheets/d/1eazy315Oas8TkAoTsdzUl6gNf3VsnwZeSo-bRfkZzOs"", ""工作表1!A:B""), 2, FALSE), """") &lt;&gt; """", ""有縮圖"", ""無縮圖"")"),"無縮圖")</f>
        <v>無縮圖</v>
      </c>
      <c r="AR1291" s="302"/>
    </row>
    <row r="1292" hidden="1">
      <c r="A1292" s="301" t="s">
        <v>1070</v>
      </c>
      <c r="B1292" s="301" t="s">
        <v>13960</v>
      </c>
      <c r="C1292" s="304"/>
      <c r="D1292" s="303" t="s">
        <v>5106</v>
      </c>
      <c r="E1292" s="303" t="s">
        <v>2675</v>
      </c>
      <c r="F1292" s="305" t="s">
        <v>140</v>
      </c>
      <c r="G1292" s="304"/>
      <c r="H1292" s="302"/>
      <c r="I1292" s="302"/>
      <c r="J1292" s="302"/>
      <c r="K1292" s="309"/>
      <c r="L1292" s="310" t="b">
        <v>1</v>
      </c>
      <c r="M1292" s="316" t="b">
        <v>1</v>
      </c>
      <c r="N1292" s="316" t="b">
        <v>0</v>
      </c>
      <c r="O1292" s="316" t="b">
        <v>1</v>
      </c>
      <c r="P1292" s="302"/>
      <c r="Q1292" s="309" t="str">
        <f t="array" ref="Q1292">IFERROR(INDEX('印量調查區'!G:G, MATCH(A1292, '印量調查區'!A:A, 0)), "")</f>
        <v/>
      </c>
      <c r="R1292" s="314" t="s">
        <v>13962</v>
      </c>
      <c r="S1292" s="302"/>
      <c r="T1292" s="302"/>
      <c r="U1292" s="302"/>
      <c r="V1292" s="314" t="s">
        <v>13963</v>
      </c>
      <c r="W1292" s="302"/>
      <c r="X1292" s="302"/>
      <c r="Y1292" s="302"/>
      <c r="Z1292" s="302"/>
      <c r="AA1292" s="302"/>
      <c r="AB1292" s="302"/>
      <c r="AC1292" s="304"/>
      <c r="AD1292" s="314" t="s">
        <v>13964</v>
      </c>
      <c r="AE1292" s="314" t="s">
        <v>13965</v>
      </c>
      <c r="AF1292" s="302"/>
      <c r="AG1292" s="302"/>
      <c r="AH1292" s="302"/>
      <c r="AI1292" s="302"/>
      <c r="AJ1292" s="302"/>
      <c r="AK1292" s="314" t="s">
        <v>13966</v>
      </c>
      <c r="AL1292" s="302"/>
      <c r="AM1292" s="302"/>
      <c r="AN1292" s="302"/>
      <c r="AO1292" s="302"/>
      <c r="AP1292" s="302"/>
      <c r="AQ1292" s="302" t="str">
        <f>IFERROR(__xludf.DUMMYFUNCTION("IF(IFERROR(VLOOKUP(A1292, IMPORTRANGE(""https://docs.google.com/spreadsheets/d/1eazy315Oas8TkAoTsdzUl6gNf3VsnwZeSo-bRfkZzOs"", ""工作表1!A:B""), 2, FALSE), """") &lt;&gt; """", ""有縮圖"", ""無縮圖"")"),"無縮圖")</f>
        <v>無縮圖</v>
      </c>
      <c r="AR1292" s="302"/>
    </row>
    <row r="1293" hidden="1">
      <c r="A1293" s="301" t="s">
        <v>1096</v>
      </c>
      <c r="B1293" s="302"/>
      <c r="C1293" s="304"/>
      <c r="D1293" s="303" t="s">
        <v>3321</v>
      </c>
      <c r="E1293" s="303" t="s">
        <v>3321</v>
      </c>
      <c r="F1293" s="305" t="s">
        <v>140</v>
      </c>
      <c r="G1293" s="304"/>
      <c r="H1293" s="305" t="s">
        <v>34</v>
      </c>
      <c r="I1293" s="305" t="s">
        <v>84</v>
      </c>
      <c r="J1293" s="301" t="s">
        <v>13968</v>
      </c>
      <c r="K1293" s="309"/>
      <c r="L1293" s="310" t="b">
        <v>1</v>
      </c>
      <c r="M1293" s="311" t="b">
        <v>0</v>
      </c>
      <c r="N1293" s="316" t="b">
        <v>0</v>
      </c>
      <c r="O1293" s="311" t="b">
        <v>0</v>
      </c>
      <c r="P1293" s="302"/>
      <c r="Q1293" s="309" t="str">
        <f t="array" ref="Q1293">IFERROR(INDEX('印量調查區'!G:G, MATCH(A1293, '印量調查區'!A:A, 0)), "")</f>
        <v/>
      </c>
      <c r="R1293" s="302"/>
      <c r="S1293" s="302"/>
      <c r="T1293" s="302"/>
      <c r="U1293" s="302"/>
      <c r="V1293" s="314" t="s">
        <v>13969</v>
      </c>
      <c r="W1293" s="302"/>
      <c r="X1293" s="302"/>
      <c r="Y1293" s="302"/>
      <c r="Z1293" s="302"/>
      <c r="AA1293" s="302"/>
      <c r="AB1293" s="302"/>
      <c r="AC1293" s="302"/>
      <c r="AD1293" s="302"/>
      <c r="AE1293" s="302"/>
      <c r="AF1293" s="302"/>
      <c r="AG1293" s="302"/>
      <c r="AH1293" s="302"/>
      <c r="AI1293" s="302"/>
      <c r="AJ1293" s="302"/>
      <c r="AK1293" s="302"/>
      <c r="AL1293" s="302"/>
      <c r="AM1293" s="302"/>
      <c r="AN1293" s="314" t="s">
        <v>13970</v>
      </c>
      <c r="AO1293" s="302"/>
      <c r="AP1293" s="302"/>
      <c r="AQ1293" s="302" t="str">
        <f>IFERROR(__xludf.DUMMYFUNCTION("IF(IFERROR(VLOOKUP(A1293, IMPORTRANGE(""https://docs.google.com/spreadsheets/d/1eazy315Oas8TkAoTsdzUl6gNf3VsnwZeSo-bRfkZzOs"", ""工作表1!A:B""), 2, FALSE), """") &lt;&gt; """", ""有縮圖"", ""無縮圖"")"),"無縮圖")</f>
        <v>無縮圖</v>
      </c>
      <c r="AR1293" s="302"/>
    </row>
    <row r="1294" hidden="1">
      <c r="A1294" s="301" t="s">
        <v>13971</v>
      </c>
      <c r="B1294" s="302"/>
      <c r="C1294" s="304"/>
      <c r="D1294" s="303" t="s">
        <v>2682</v>
      </c>
      <c r="E1294" s="304"/>
      <c r="F1294" s="305" t="s">
        <v>140</v>
      </c>
      <c r="G1294" s="304"/>
      <c r="H1294" s="302"/>
      <c r="I1294" s="302"/>
      <c r="J1294" s="302"/>
      <c r="K1294" s="309"/>
      <c r="L1294" s="310" t="b">
        <v>1</v>
      </c>
      <c r="M1294" s="316" t="b">
        <v>1</v>
      </c>
      <c r="N1294" s="316" t="b">
        <v>1</v>
      </c>
      <c r="O1294" s="316" t="b">
        <v>1</v>
      </c>
      <c r="P1294" s="302"/>
      <c r="Q1294" s="309" t="str">
        <f t="array" ref="Q1294">IFERROR(INDEX('印量調查區'!G:G, MATCH(A1294, '印量調查區'!A:A, 0)), "")</f>
        <v/>
      </c>
      <c r="R1294" s="302"/>
      <c r="S1294" s="302"/>
      <c r="T1294" s="302"/>
      <c r="U1294" s="302"/>
      <c r="V1294" s="314" t="s">
        <v>13972</v>
      </c>
      <c r="W1294" s="302"/>
      <c r="X1294" s="302"/>
      <c r="Y1294" s="302"/>
      <c r="Z1294" s="302"/>
      <c r="AA1294" s="314" t="s">
        <v>13973</v>
      </c>
      <c r="AB1294" s="302"/>
      <c r="AC1294" s="302"/>
      <c r="AD1294" s="314" t="s">
        <v>13974</v>
      </c>
      <c r="AE1294" s="302"/>
      <c r="AF1294" s="314" t="s">
        <v>13975</v>
      </c>
      <c r="AG1294" s="302"/>
      <c r="AH1294" s="302"/>
      <c r="AI1294" s="302"/>
      <c r="AJ1294" s="302"/>
      <c r="AK1294" s="314" t="s">
        <v>13976</v>
      </c>
      <c r="AL1294" s="302"/>
      <c r="AM1294" s="302"/>
      <c r="AN1294" s="302"/>
      <c r="AO1294" s="302"/>
      <c r="AP1294" s="302"/>
      <c r="AQ1294" s="302" t="str">
        <f>IFERROR(__xludf.DUMMYFUNCTION("IF(IFERROR(VLOOKUP(A1294, IMPORTRANGE(""https://docs.google.com/spreadsheets/d/1eazy315Oas8TkAoTsdzUl6gNf3VsnwZeSo-bRfkZzOs"", ""工作表1!A:B""), 2, FALSE), """") &lt;&gt; """", ""有縮圖"", ""無縮圖"")"),"無縮圖")</f>
        <v>無縮圖</v>
      </c>
      <c r="AR1294" s="302"/>
    </row>
    <row r="1295" hidden="1">
      <c r="A1295" s="301" t="s">
        <v>13977</v>
      </c>
      <c r="B1295" s="302"/>
      <c r="C1295" s="303" t="s">
        <v>8462</v>
      </c>
      <c r="D1295" s="304"/>
      <c r="E1295" s="303" t="s">
        <v>2683</v>
      </c>
      <c r="F1295" s="305" t="s">
        <v>140</v>
      </c>
      <c r="G1295" s="304"/>
      <c r="H1295" s="305" t="s">
        <v>34</v>
      </c>
      <c r="I1295" s="305" t="s">
        <v>84</v>
      </c>
      <c r="J1295" s="301" t="s">
        <v>13978</v>
      </c>
      <c r="K1295" s="309"/>
      <c r="L1295" s="310" t="b">
        <v>1</v>
      </c>
      <c r="M1295" s="311" t="b">
        <v>1</v>
      </c>
      <c r="N1295" s="316" t="b">
        <v>1</v>
      </c>
      <c r="O1295" s="311" t="b">
        <v>1</v>
      </c>
      <c r="P1295" s="302"/>
      <c r="Q1295" s="309" t="str">
        <f t="array" ref="Q1295">IFERROR(INDEX('印量調查區'!G:G, MATCH(A1295, '印量調查區'!A:A, 0)), "")</f>
        <v/>
      </c>
      <c r="R1295" s="313" t="s">
        <v>13979</v>
      </c>
      <c r="S1295" s="302"/>
      <c r="T1295" s="302"/>
      <c r="U1295" s="302"/>
      <c r="V1295" s="302"/>
      <c r="W1295" s="302"/>
      <c r="X1295" s="302"/>
      <c r="Y1295" s="302"/>
      <c r="Z1295" s="302"/>
      <c r="AA1295" s="302"/>
      <c r="AB1295" s="302"/>
      <c r="AC1295" s="302"/>
      <c r="AD1295" s="313" t="s">
        <v>13980</v>
      </c>
      <c r="AE1295" s="302"/>
      <c r="AF1295" s="302"/>
      <c r="AG1295" s="302"/>
      <c r="AH1295" s="302"/>
      <c r="AI1295" s="302"/>
      <c r="AJ1295" s="313" t="s">
        <v>13981</v>
      </c>
      <c r="AK1295" s="313" t="s">
        <v>13982</v>
      </c>
      <c r="AL1295" s="302"/>
      <c r="AM1295" s="302"/>
      <c r="AN1295" s="314" t="s">
        <v>13983</v>
      </c>
      <c r="AO1295" s="314" t="s">
        <v>13984</v>
      </c>
      <c r="AP1295" s="302"/>
      <c r="AQ1295" s="302" t="str">
        <f>IFERROR(__xludf.DUMMYFUNCTION("IF(IFERROR(VLOOKUP(A1295, IMPORTRANGE(""https://docs.google.com/spreadsheets/d/1eazy315Oas8TkAoTsdzUl6gNf3VsnwZeSo-bRfkZzOs"", ""工作表1!A:B""), 2, FALSE), """") &lt;&gt; """", ""有縮圖"", ""無縮圖"")"),"無縮圖")</f>
        <v>無縮圖</v>
      </c>
      <c r="AR1295" s="302"/>
    </row>
    <row r="1296" hidden="1">
      <c r="A1296" s="301" t="s">
        <v>13985</v>
      </c>
      <c r="B1296" s="302"/>
      <c r="C1296" s="304"/>
      <c r="D1296" s="304"/>
      <c r="E1296" s="303" t="s">
        <v>3348</v>
      </c>
      <c r="F1296" s="305" t="s">
        <v>4005</v>
      </c>
      <c r="G1296" s="304"/>
      <c r="H1296" s="302"/>
      <c r="I1296" s="302"/>
      <c r="J1296" s="302"/>
      <c r="K1296" s="309"/>
      <c r="L1296" s="310" t="b">
        <v>1</v>
      </c>
      <c r="M1296" s="316" t="b">
        <v>0</v>
      </c>
      <c r="N1296" s="316" t="b">
        <v>0</v>
      </c>
      <c r="O1296" s="316" t="b">
        <v>0</v>
      </c>
      <c r="P1296" s="313" t="s">
        <v>410</v>
      </c>
      <c r="Q1296" s="309" t="str">
        <f t="array" ref="Q1296">IFERROR(INDEX('印量調查區'!G:G, MATCH(A1296, '印量調查區'!A:A, 0)), "")</f>
        <v/>
      </c>
      <c r="R1296" s="302"/>
      <c r="S1296" s="302"/>
      <c r="T1296" s="302"/>
      <c r="U1296" s="302"/>
      <c r="V1296" s="314" t="s">
        <v>13987</v>
      </c>
      <c r="W1296" s="302"/>
      <c r="X1296" s="302"/>
      <c r="Y1296" s="302"/>
      <c r="Z1296" s="302"/>
      <c r="AA1296" s="302"/>
      <c r="AB1296" s="302"/>
      <c r="AC1296" s="302"/>
      <c r="AD1296" s="314" t="s">
        <v>13988</v>
      </c>
      <c r="AE1296" s="302"/>
      <c r="AF1296" s="302"/>
      <c r="AG1296" s="302"/>
      <c r="AH1296" s="302"/>
      <c r="AI1296" s="302"/>
      <c r="AJ1296" s="302"/>
      <c r="AK1296" s="314" t="s">
        <v>13990</v>
      </c>
      <c r="AL1296" s="302"/>
      <c r="AM1296" s="302"/>
      <c r="AN1296" s="302"/>
      <c r="AO1296" s="302"/>
      <c r="AP1296" s="302"/>
      <c r="AQ1296" s="302" t="str">
        <f>IFERROR(__xludf.DUMMYFUNCTION("IF(IFERROR(VLOOKUP(A1296, IMPORTRANGE(""https://docs.google.com/spreadsheets/d/1eazy315Oas8TkAoTsdzUl6gNf3VsnwZeSo-bRfkZzOs"", ""工作表1!A:B""), 2, FALSE), """") &lt;&gt; """", ""有縮圖"", ""無縮圖"")"),"無縮圖")</f>
        <v>無縮圖</v>
      </c>
      <c r="AR1296" s="302"/>
    </row>
    <row r="1297" hidden="1">
      <c r="A1297" s="301" t="s">
        <v>13991</v>
      </c>
      <c r="B1297" s="302"/>
      <c r="C1297" s="303" t="s">
        <v>2709</v>
      </c>
      <c r="D1297" s="304"/>
      <c r="E1297" s="304"/>
      <c r="F1297" s="304" t="s">
        <v>4005</v>
      </c>
      <c r="G1297" s="304"/>
      <c r="H1297" s="302"/>
      <c r="I1297" s="302"/>
      <c r="J1297" s="301" t="s">
        <v>13992</v>
      </c>
      <c r="K1297" s="309"/>
      <c r="L1297" s="310" t="b">
        <v>1</v>
      </c>
      <c r="M1297" s="311" t="b">
        <v>0</v>
      </c>
      <c r="N1297" s="311" t="b">
        <v>0</v>
      </c>
      <c r="O1297" s="311" t="b">
        <v>0</v>
      </c>
      <c r="P1297" s="302"/>
      <c r="Q1297" s="309" t="str">
        <f t="array" ref="Q1297">IFERROR(INDEX('印量調查區'!G:G, MATCH(A1297, '印量調查區'!A:A, 0)), "")</f>
        <v/>
      </c>
      <c r="R1297" s="302"/>
      <c r="S1297" s="302"/>
      <c r="T1297" s="302"/>
      <c r="U1297" s="302"/>
      <c r="V1297" s="324" t="s">
        <v>13993</v>
      </c>
      <c r="W1297" s="302"/>
      <c r="X1297" s="302"/>
      <c r="Y1297" s="302"/>
      <c r="Z1297" s="302"/>
      <c r="AA1297" s="302"/>
      <c r="AB1297" s="302"/>
      <c r="AC1297" s="302"/>
      <c r="AD1297" s="302"/>
      <c r="AE1297" s="302"/>
      <c r="AF1297" s="302"/>
      <c r="AG1297" s="302"/>
      <c r="AH1297" s="302"/>
      <c r="AI1297" s="302"/>
      <c r="AJ1297" s="302"/>
      <c r="AK1297" s="302"/>
      <c r="AL1297" s="302"/>
      <c r="AM1297" s="314" t="s">
        <v>13995</v>
      </c>
      <c r="AN1297" s="314" t="s">
        <v>13997</v>
      </c>
      <c r="AO1297" s="314" t="s">
        <v>13997</v>
      </c>
      <c r="AP1297" s="302"/>
      <c r="AQ1297" s="302" t="str">
        <f>IFERROR(__xludf.DUMMYFUNCTION("IF(IFERROR(VLOOKUP(A1297, IMPORTRANGE(""https://docs.google.com/spreadsheets/d/1eazy315Oas8TkAoTsdzUl6gNf3VsnwZeSo-bRfkZzOs"", ""工作表1!A:B""), 2, FALSE), """") &lt;&gt; """", ""有縮圖"", ""無縮圖"")"),"無縮圖")</f>
        <v>無縮圖</v>
      </c>
      <c r="AR1297" s="302"/>
    </row>
    <row r="1298" hidden="1">
      <c r="A1298" s="301" t="s">
        <v>13998</v>
      </c>
      <c r="B1298" s="302"/>
      <c r="C1298" s="303" t="s">
        <v>2710</v>
      </c>
      <c r="D1298" s="304"/>
      <c r="E1298" s="304"/>
      <c r="F1298" s="304" t="s">
        <v>4005</v>
      </c>
      <c r="G1298" s="304"/>
      <c r="H1298" s="305" t="s">
        <v>47</v>
      </c>
      <c r="I1298" s="305" t="s">
        <v>84</v>
      </c>
      <c r="J1298" s="301" t="s">
        <v>14000</v>
      </c>
      <c r="K1298" s="309"/>
      <c r="L1298" s="310" t="b">
        <v>1</v>
      </c>
      <c r="M1298" s="311" t="b">
        <v>0</v>
      </c>
      <c r="N1298" s="311" t="b">
        <v>0</v>
      </c>
      <c r="O1298" s="311" t="b">
        <v>0</v>
      </c>
      <c r="P1298" s="302"/>
      <c r="Q1298" s="309" t="str">
        <f t="array" ref="Q1298">IFERROR(INDEX('印量調查區'!G:G, MATCH(A1298, '印量調查區'!A:A, 0)), "")</f>
        <v/>
      </c>
      <c r="R1298" s="302"/>
      <c r="S1298" s="302"/>
      <c r="T1298" s="302"/>
      <c r="U1298" s="302"/>
      <c r="V1298" s="324" t="s">
        <v>14001</v>
      </c>
      <c r="W1298" s="302"/>
      <c r="X1298" s="302"/>
      <c r="Y1298" s="302"/>
      <c r="Z1298" s="302"/>
      <c r="AA1298" s="302"/>
      <c r="AB1298" s="302"/>
      <c r="AC1298" s="302"/>
      <c r="AD1298" s="302"/>
      <c r="AE1298" s="302"/>
      <c r="AF1298" s="302"/>
      <c r="AG1298" s="302"/>
      <c r="AH1298" s="302"/>
      <c r="AI1298" s="302"/>
      <c r="AJ1298" s="302"/>
      <c r="AK1298" s="302"/>
      <c r="AL1298" s="302"/>
      <c r="AM1298" s="314" t="s">
        <v>13995</v>
      </c>
      <c r="AN1298" s="314" t="s">
        <v>14002</v>
      </c>
      <c r="AO1298" s="314" t="s">
        <v>13997</v>
      </c>
      <c r="AP1298" s="302"/>
      <c r="AQ1298" s="302" t="str">
        <f>IFERROR(__xludf.DUMMYFUNCTION("IF(IFERROR(VLOOKUP(A1298, IMPORTRANGE(""https://docs.google.com/spreadsheets/d/1eazy315Oas8TkAoTsdzUl6gNf3VsnwZeSo-bRfkZzOs"", ""工作表1!A:B""), 2, FALSE), """") &lt;&gt; """", ""有縮圖"", ""無縮圖"")"),"無縮圖")</f>
        <v>無縮圖</v>
      </c>
      <c r="AR1298" s="302"/>
    </row>
    <row r="1299" hidden="1">
      <c r="A1299" s="301" t="s">
        <v>14004</v>
      </c>
      <c r="B1299" s="302"/>
      <c r="C1299" s="303" t="s">
        <v>3283</v>
      </c>
      <c r="D1299" s="303" t="s">
        <v>2627</v>
      </c>
      <c r="E1299" s="304"/>
      <c r="F1299" s="305" t="s">
        <v>13140</v>
      </c>
      <c r="G1299" s="304"/>
      <c r="H1299" s="302"/>
      <c r="I1299" s="302"/>
      <c r="J1299" s="302"/>
      <c r="K1299" s="309"/>
      <c r="L1299" s="310" t="b">
        <v>1</v>
      </c>
      <c r="M1299" s="316" t="b">
        <v>0</v>
      </c>
      <c r="N1299" s="316" t="b">
        <v>0</v>
      </c>
      <c r="O1299" s="316" t="b">
        <v>0</v>
      </c>
      <c r="P1299" s="313" t="s">
        <v>410</v>
      </c>
      <c r="Q1299" s="309" t="str">
        <f t="array" ref="Q1299">IFERROR(INDEX('印量調查區'!G:G, MATCH(A1299, '印量調查區'!A:A, 0)), "")</f>
        <v/>
      </c>
      <c r="R1299" s="314" t="s">
        <v>11904</v>
      </c>
      <c r="S1299" s="302"/>
      <c r="T1299" s="302"/>
      <c r="U1299" s="302"/>
      <c r="V1299" s="324" t="s">
        <v>14006</v>
      </c>
      <c r="W1299" s="302"/>
      <c r="X1299" s="302"/>
      <c r="Y1299" s="302"/>
      <c r="Z1299" s="302"/>
      <c r="AA1299" s="302"/>
      <c r="AB1299" s="302"/>
      <c r="AC1299" s="302"/>
      <c r="AD1299" s="302"/>
      <c r="AE1299" s="302"/>
      <c r="AF1299" s="302"/>
      <c r="AG1299" s="302"/>
      <c r="AH1299" s="302"/>
      <c r="AI1299" s="302"/>
      <c r="AJ1299" s="302"/>
      <c r="AK1299" s="302"/>
      <c r="AL1299" s="302"/>
      <c r="AM1299" s="302"/>
      <c r="AN1299" s="302"/>
      <c r="AO1299" s="302"/>
      <c r="AP1299" s="302"/>
      <c r="AQ1299" s="302" t="str">
        <f>IFERROR(__xludf.DUMMYFUNCTION("IF(IFERROR(VLOOKUP(A1299, IMPORTRANGE(""https://docs.google.com/spreadsheets/d/1eazy315Oas8TkAoTsdzUl6gNf3VsnwZeSo-bRfkZzOs"", ""工作表1!A:B""), 2, FALSE), """") &lt;&gt; """", ""有縮圖"", ""無縮圖"")"),"無縮圖")</f>
        <v>無縮圖</v>
      </c>
      <c r="AR1299" s="302"/>
    </row>
    <row r="1300" hidden="1">
      <c r="A1300" s="301" t="s">
        <v>14008</v>
      </c>
      <c r="B1300" s="302"/>
      <c r="C1300" s="304"/>
      <c r="D1300" s="303" t="s">
        <v>2710</v>
      </c>
      <c r="E1300" s="304"/>
      <c r="F1300" s="305" t="s">
        <v>14009</v>
      </c>
      <c r="G1300" s="304"/>
      <c r="H1300" s="302"/>
      <c r="I1300" s="302"/>
      <c r="J1300" s="302"/>
      <c r="K1300" s="309"/>
      <c r="L1300" s="310" t="b">
        <v>1</v>
      </c>
      <c r="M1300" s="316" t="b">
        <v>0</v>
      </c>
      <c r="N1300" s="316" t="b">
        <v>0</v>
      </c>
      <c r="O1300" s="316" t="b">
        <v>0</v>
      </c>
      <c r="P1300" s="302"/>
      <c r="Q1300" s="309" t="str">
        <f t="array" ref="Q1300">IFERROR(INDEX('印量調查區'!G:G, MATCH(A1300, '印量調查區'!A:A, 0)), "")</f>
        <v/>
      </c>
      <c r="R1300" s="302"/>
      <c r="S1300" s="302"/>
      <c r="T1300" s="302"/>
      <c r="U1300" s="302"/>
      <c r="V1300" s="313" t="s">
        <v>14010</v>
      </c>
      <c r="W1300" s="302"/>
      <c r="X1300" s="302"/>
      <c r="Y1300" s="302"/>
      <c r="Z1300" s="302"/>
      <c r="AA1300" s="302"/>
      <c r="AB1300" s="302"/>
      <c r="AC1300" s="302"/>
      <c r="AD1300" s="313" t="s">
        <v>14011</v>
      </c>
      <c r="AE1300" s="313" t="s">
        <v>14012</v>
      </c>
      <c r="AF1300" s="302"/>
      <c r="AG1300" s="302"/>
      <c r="AH1300" s="302"/>
      <c r="AI1300" s="302"/>
      <c r="AJ1300" s="302"/>
      <c r="AK1300" s="313" t="s">
        <v>14013</v>
      </c>
      <c r="AL1300" s="302"/>
      <c r="AM1300" s="302"/>
      <c r="AN1300" s="302"/>
      <c r="AO1300" s="302"/>
      <c r="AP1300" s="302"/>
      <c r="AQ1300" s="302" t="str">
        <f>IFERROR(__xludf.DUMMYFUNCTION("IF(IFERROR(VLOOKUP(A1300, IMPORTRANGE(""https://docs.google.com/spreadsheets/d/1eazy315Oas8TkAoTsdzUl6gNf3VsnwZeSo-bRfkZzOs"", ""工作表1!A:B""), 2, FALSE), """") &lt;&gt; """", ""有縮圖"", ""無縮圖"")"),"無縮圖")</f>
        <v>無縮圖</v>
      </c>
      <c r="AR1300" s="302"/>
    </row>
    <row r="1301" hidden="1">
      <c r="A1301" s="301" t="s">
        <v>14014</v>
      </c>
      <c r="B1301" s="302"/>
      <c r="C1301" s="304"/>
      <c r="D1301" s="303" t="s">
        <v>2677</v>
      </c>
      <c r="E1301" s="303" t="s">
        <v>2677</v>
      </c>
      <c r="F1301" s="305" t="s">
        <v>2088</v>
      </c>
      <c r="G1301" s="304"/>
      <c r="H1301" s="302"/>
      <c r="I1301" s="302"/>
      <c r="J1301" s="302"/>
      <c r="K1301" s="309"/>
      <c r="L1301" s="310" t="b">
        <v>0</v>
      </c>
      <c r="M1301" s="316" t="b">
        <v>0</v>
      </c>
      <c r="N1301" s="316" t="b">
        <v>0</v>
      </c>
      <c r="O1301" s="316" t="b">
        <v>0</v>
      </c>
      <c r="P1301" s="302"/>
      <c r="Q1301" s="309" t="str">
        <f t="array" ref="Q1301">IFERROR(INDEX('印量調查區'!G:G, MATCH(A1301, '印量調查區'!A:A, 0)), "")</f>
        <v/>
      </c>
      <c r="R1301" s="302"/>
      <c r="S1301" s="302"/>
      <c r="T1301" s="302"/>
      <c r="U1301" s="302"/>
      <c r="V1301" s="314" t="s">
        <v>14015</v>
      </c>
      <c r="W1301" s="302"/>
      <c r="X1301" s="302"/>
      <c r="Y1301" s="302"/>
      <c r="Z1301" s="302"/>
      <c r="AA1301" s="302"/>
      <c r="AB1301" s="302"/>
      <c r="AC1301" s="302"/>
      <c r="AD1301" s="314" t="s">
        <v>14016</v>
      </c>
      <c r="AE1301" s="314" t="s">
        <v>14017</v>
      </c>
      <c r="AF1301" s="302"/>
      <c r="AG1301" s="302"/>
      <c r="AH1301" s="302"/>
      <c r="AI1301" s="302"/>
      <c r="AJ1301" s="302"/>
      <c r="AK1301" s="314" t="s">
        <v>14018</v>
      </c>
      <c r="AL1301" s="302"/>
      <c r="AM1301" s="302"/>
      <c r="AN1301" s="302"/>
      <c r="AO1301" s="302"/>
      <c r="AP1301" s="302"/>
      <c r="AQ1301" s="302" t="str">
        <f>IFERROR(__xludf.DUMMYFUNCTION("IF(IFERROR(VLOOKUP(A1301, IMPORTRANGE(""https://docs.google.com/spreadsheets/d/1eazy315Oas8TkAoTsdzUl6gNf3VsnwZeSo-bRfkZzOs"", ""工作表1!A:B""), 2, FALSE), """") &lt;&gt; """", ""有縮圖"", ""無縮圖"")"),"無縮圖")</f>
        <v>無縮圖</v>
      </c>
      <c r="AR1301" s="302"/>
    </row>
    <row r="1302" hidden="1">
      <c r="A1302" s="301" t="s">
        <v>14019</v>
      </c>
      <c r="B1302" s="302"/>
      <c r="C1302" s="304"/>
      <c r="D1302" s="304"/>
      <c r="E1302" s="303" t="s">
        <v>2699</v>
      </c>
      <c r="F1302" s="305" t="s">
        <v>2088</v>
      </c>
      <c r="G1302" s="304"/>
      <c r="H1302" s="302"/>
      <c r="I1302" s="302"/>
      <c r="J1302" s="302"/>
      <c r="K1302" s="309"/>
      <c r="L1302" s="310" t="b">
        <v>1</v>
      </c>
      <c r="M1302" s="316" t="b">
        <v>0</v>
      </c>
      <c r="N1302" s="316" t="b">
        <v>0</v>
      </c>
      <c r="O1302" s="316" t="b">
        <v>0</v>
      </c>
      <c r="P1302" s="302"/>
      <c r="Q1302" s="309" t="str">
        <f t="array" ref="Q1302">IFERROR(INDEX('印量調查區'!G:G, MATCH(A1302, '印量調查區'!A:A, 0)), "")</f>
        <v/>
      </c>
      <c r="R1302" s="302"/>
      <c r="S1302" s="302"/>
      <c r="T1302" s="302"/>
      <c r="U1302" s="302"/>
      <c r="V1302" s="314" t="s">
        <v>14021</v>
      </c>
      <c r="W1302" s="302"/>
      <c r="X1302" s="302"/>
      <c r="Y1302" s="302"/>
      <c r="Z1302" s="302"/>
      <c r="AA1302" s="302"/>
      <c r="AB1302" s="302"/>
      <c r="AC1302" s="302"/>
      <c r="AD1302" s="314" t="s">
        <v>14022</v>
      </c>
      <c r="AE1302" s="302"/>
      <c r="AF1302" s="302"/>
      <c r="AG1302" s="302"/>
      <c r="AH1302" s="302"/>
      <c r="AI1302" s="302"/>
      <c r="AJ1302" s="302"/>
      <c r="AK1302" s="302"/>
      <c r="AL1302" s="302"/>
      <c r="AM1302" s="302"/>
      <c r="AN1302" s="302"/>
      <c r="AO1302" s="302"/>
      <c r="AP1302" s="302"/>
      <c r="AQ1302" s="302" t="str">
        <f>IFERROR(__xludf.DUMMYFUNCTION("IF(IFERROR(VLOOKUP(A1302, IMPORTRANGE(""https://docs.google.com/spreadsheets/d/1eazy315Oas8TkAoTsdzUl6gNf3VsnwZeSo-bRfkZzOs"", ""工作表1!A:B""), 2, FALSE), """") &lt;&gt; """", ""有縮圖"", ""無縮圖"")"),"無縮圖")</f>
        <v>無縮圖</v>
      </c>
      <c r="AR1302" s="302"/>
    </row>
    <row r="1303" hidden="1">
      <c r="A1303" s="301" t="s">
        <v>14025</v>
      </c>
      <c r="B1303" s="302"/>
      <c r="C1303" s="304"/>
      <c r="D1303" s="304"/>
      <c r="E1303" s="303" t="s">
        <v>2636</v>
      </c>
      <c r="F1303" s="305" t="s">
        <v>2088</v>
      </c>
      <c r="G1303" s="304"/>
      <c r="H1303" s="302"/>
      <c r="I1303" s="302"/>
      <c r="J1303" s="302"/>
      <c r="K1303" s="309"/>
      <c r="L1303" s="310" t="b">
        <v>1</v>
      </c>
      <c r="M1303" s="316" t="b">
        <v>0</v>
      </c>
      <c r="N1303" s="316" t="b">
        <v>0</v>
      </c>
      <c r="O1303" s="316" t="b">
        <v>0</v>
      </c>
      <c r="P1303" s="302"/>
      <c r="Q1303" s="309" t="str">
        <f t="array" ref="Q1303">IFERROR(INDEX('印量調查區'!G:G, MATCH(A1303, '印量調查區'!A:A, 0)), "")</f>
        <v/>
      </c>
      <c r="R1303" s="314" t="s">
        <v>14027</v>
      </c>
      <c r="S1303" s="302"/>
      <c r="T1303" s="302"/>
      <c r="U1303" s="302"/>
      <c r="V1303" s="302"/>
      <c r="W1303" s="302"/>
      <c r="X1303" s="302"/>
      <c r="Y1303" s="302"/>
      <c r="Z1303" s="302"/>
      <c r="AA1303" s="302"/>
      <c r="AB1303" s="302"/>
      <c r="AC1303" s="302"/>
      <c r="AD1303" s="314" t="s">
        <v>14028</v>
      </c>
      <c r="AE1303" s="302"/>
      <c r="AF1303" s="302"/>
      <c r="AG1303" s="302"/>
      <c r="AH1303" s="302"/>
      <c r="AI1303" s="302"/>
      <c r="AJ1303" s="302"/>
      <c r="AK1303" s="302"/>
      <c r="AL1303" s="302"/>
      <c r="AM1303" s="302"/>
      <c r="AN1303" s="302"/>
      <c r="AO1303" s="302"/>
      <c r="AP1303" s="302"/>
      <c r="AQ1303" s="302" t="str">
        <f>IFERROR(__xludf.DUMMYFUNCTION("IF(IFERROR(VLOOKUP(A1303, IMPORTRANGE(""https://docs.google.com/spreadsheets/d/1eazy315Oas8TkAoTsdzUl6gNf3VsnwZeSo-bRfkZzOs"", ""工作表1!A:B""), 2, FALSE), """") &lt;&gt; """", ""有縮圖"", ""無縮圖"")"),"無縮圖")</f>
        <v>無縮圖</v>
      </c>
      <c r="AR1303" s="302"/>
    </row>
    <row r="1304" hidden="1">
      <c r="A1304" s="301" t="s">
        <v>14029</v>
      </c>
      <c r="B1304" s="302"/>
      <c r="C1304" s="304"/>
      <c r="D1304" s="304"/>
      <c r="E1304" s="303" t="s">
        <v>3346</v>
      </c>
      <c r="F1304" s="305" t="s">
        <v>2088</v>
      </c>
      <c r="G1304" s="304"/>
      <c r="H1304" s="302"/>
      <c r="I1304" s="302"/>
      <c r="J1304" s="302"/>
      <c r="K1304" s="309"/>
      <c r="L1304" s="322" t="b">
        <v>1</v>
      </c>
      <c r="M1304" s="316" t="b">
        <v>1</v>
      </c>
      <c r="N1304" s="316" t="b">
        <v>0</v>
      </c>
      <c r="O1304" s="316" t="b">
        <v>1</v>
      </c>
      <c r="P1304" s="302"/>
      <c r="Q1304" s="309" t="str">
        <f t="array" ref="Q1304">IFERROR(INDEX('印量調查區'!G:G, MATCH(A1304, '印量調查區'!A:A, 0)), "")</f>
        <v/>
      </c>
      <c r="R1304" s="302"/>
      <c r="S1304" s="302"/>
      <c r="T1304" s="302"/>
      <c r="U1304" s="302"/>
      <c r="V1304" s="302"/>
      <c r="W1304" s="302"/>
      <c r="X1304" s="302"/>
      <c r="Y1304" s="302"/>
      <c r="Z1304" s="302"/>
      <c r="AA1304" s="302"/>
      <c r="AB1304" s="302"/>
      <c r="AC1304" s="302"/>
      <c r="AD1304" s="302"/>
      <c r="AE1304" s="302"/>
      <c r="AF1304" s="302"/>
      <c r="AG1304" s="302"/>
      <c r="AH1304" s="302"/>
      <c r="AI1304" s="302"/>
      <c r="AJ1304" s="302"/>
      <c r="AK1304" s="302"/>
      <c r="AL1304" s="302"/>
      <c r="AM1304" s="302"/>
      <c r="AN1304" s="302"/>
      <c r="AO1304" s="302"/>
      <c r="AP1304" s="302"/>
      <c r="AQ1304" s="302" t="str">
        <f>IFERROR(__xludf.DUMMYFUNCTION("IF(IFERROR(VLOOKUP(A1304, IMPORTRANGE(""https://docs.google.com/spreadsheets/d/1eazy315Oas8TkAoTsdzUl6gNf3VsnwZeSo-bRfkZzOs"", ""工作表1!A:B""), 2, FALSE), """") &lt;&gt; """", ""有縮圖"", ""無縮圖"")"),"無縮圖")</f>
        <v>無縮圖</v>
      </c>
      <c r="AR1304" s="302"/>
    </row>
    <row r="1305" hidden="1">
      <c r="A1305" s="301" t="s">
        <v>887</v>
      </c>
      <c r="B1305" s="302"/>
      <c r="C1305" s="304"/>
      <c r="D1305" s="303" t="s">
        <v>2701</v>
      </c>
      <c r="E1305" s="303" t="s">
        <v>2701</v>
      </c>
      <c r="F1305" s="305" t="s">
        <v>2088</v>
      </c>
      <c r="G1305" s="304"/>
      <c r="H1305" s="302"/>
      <c r="I1305" s="302"/>
      <c r="J1305" s="302"/>
      <c r="K1305" s="309"/>
      <c r="L1305" s="310" t="b">
        <v>1</v>
      </c>
      <c r="M1305" s="316" t="b">
        <v>0</v>
      </c>
      <c r="N1305" s="316" t="b">
        <v>0</v>
      </c>
      <c r="O1305" s="316" t="b">
        <v>0</v>
      </c>
      <c r="P1305" s="302"/>
      <c r="Q1305" s="309" t="str">
        <f t="array" ref="Q1305">IFERROR(INDEX('印量調查區'!G:G, MATCH(A1305, '印量調查區'!A:A, 0)), "")</f>
        <v/>
      </c>
      <c r="R1305" s="302"/>
      <c r="S1305" s="302"/>
      <c r="T1305" s="302"/>
      <c r="U1305" s="302"/>
      <c r="V1305" s="313" t="s">
        <v>14031</v>
      </c>
      <c r="W1305" s="313" t="s">
        <v>14032</v>
      </c>
      <c r="X1305" s="302"/>
      <c r="Y1305" s="302"/>
      <c r="Z1305" s="302"/>
      <c r="AA1305" s="302"/>
      <c r="AB1305" s="302"/>
      <c r="AC1305" s="302"/>
      <c r="AD1305" s="302"/>
      <c r="AE1305" s="302"/>
      <c r="AF1305" s="302"/>
      <c r="AG1305" s="302"/>
      <c r="AH1305" s="302"/>
      <c r="AI1305" s="302"/>
      <c r="AJ1305" s="302"/>
      <c r="AK1305" s="302"/>
      <c r="AL1305" s="302"/>
      <c r="AM1305" s="302"/>
      <c r="AN1305" s="302"/>
      <c r="AO1305" s="302"/>
      <c r="AP1305" s="302"/>
      <c r="AQ1305" s="302" t="str">
        <f>IFERROR(__xludf.DUMMYFUNCTION("IF(IFERROR(VLOOKUP(A1305, IMPORTRANGE(""https://docs.google.com/spreadsheets/d/1eazy315Oas8TkAoTsdzUl6gNf3VsnwZeSo-bRfkZzOs"", ""工作表1!A:B""), 2, FALSE), """") &lt;&gt; """", ""有縮圖"", ""無縮圖"")"),"無縮圖")</f>
        <v>無縮圖</v>
      </c>
      <c r="AR1305" s="302"/>
    </row>
    <row r="1306" hidden="1">
      <c r="A1306" s="301" t="s">
        <v>14033</v>
      </c>
      <c r="B1306" s="302"/>
      <c r="C1306" s="304"/>
      <c r="D1306" s="304"/>
      <c r="E1306" s="303" t="s">
        <v>2621</v>
      </c>
      <c r="F1306" s="305" t="s">
        <v>2088</v>
      </c>
      <c r="G1306" s="304"/>
      <c r="H1306" s="302"/>
      <c r="I1306" s="302"/>
      <c r="J1306" s="302"/>
      <c r="K1306" s="309"/>
      <c r="L1306" s="310" t="b">
        <v>1</v>
      </c>
      <c r="M1306" s="316" t="b">
        <v>1</v>
      </c>
      <c r="N1306" s="316" t="b">
        <v>0</v>
      </c>
      <c r="O1306" s="316" t="b">
        <v>1</v>
      </c>
      <c r="P1306" s="313" t="s">
        <v>410</v>
      </c>
      <c r="Q1306" s="309" t="str">
        <f t="array" ref="Q1306">IFERROR(INDEX('印量調查區'!G:G, MATCH(A1306, '印量調查區'!A:A, 0)), "")</f>
        <v/>
      </c>
      <c r="R1306" s="302"/>
      <c r="S1306" s="302"/>
      <c r="T1306" s="302"/>
      <c r="U1306" s="302"/>
      <c r="V1306" s="314" t="s">
        <v>14034</v>
      </c>
      <c r="W1306" s="302"/>
      <c r="X1306" s="302"/>
      <c r="Y1306" s="302"/>
      <c r="Z1306" s="302"/>
      <c r="AA1306" s="314" t="s">
        <v>14036</v>
      </c>
      <c r="AB1306" s="302"/>
      <c r="AC1306" s="302"/>
      <c r="AD1306" s="314" t="s">
        <v>14037</v>
      </c>
      <c r="AE1306" s="302"/>
      <c r="AF1306" s="302"/>
      <c r="AG1306" s="302"/>
      <c r="AH1306" s="302"/>
      <c r="AI1306" s="302"/>
      <c r="AJ1306" s="302"/>
      <c r="AK1306" s="314" t="s">
        <v>14038</v>
      </c>
      <c r="AL1306" s="302"/>
      <c r="AM1306" s="302"/>
      <c r="AN1306" s="302"/>
      <c r="AO1306" s="302"/>
      <c r="AP1306" s="302"/>
      <c r="AQ1306" s="302" t="str">
        <f>IFERROR(__xludf.DUMMYFUNCTION("IF(IFERROR(VLOOKUP(A1306, IMPORTRANGE(""https://docs.google.com/spreadsheets/d/1eazy315Oas8TkAoTsdzUl6gNf3VsnwZeSo-bRfkZzOs"", ""工作表1!A:B""), 2, FALSE), """") &lt;&gt; """", ""有縮圖"", ""無縮圖"")"),"無縮圖")</f>
        <v>無縮圖</v>
      </c>
      <c r="AR1306" s="302"/>
    </row>
    <row r="1307" hidden="1">
      <c r="A1307" s="301" t="s">
        <v>14039</v>
      </c>
      <c r="B1307" s="302"/>
      <c r="C1307" s="303" t="s">
        <v>3780</v>
      </c>
      <c r="D1307" s="304"/>
      <c r="E1307" s="303" t="s">
        <v>3297</v>
      </c>
      <c r="F1307" s="305" t="s">
        <v>2088</v>
      </c>
      <c r="G1307" s="304"/>
      <c r="H1307" s="305" t="s">
        <v>34</v>
      </c>
      <c r="I1307" s="305" t="s">
        <v>84</v>
      </c>
      <c r="J1307" s="301" t="s">
        <v>14040</v>
      </c>
      <c r="K1307" s="309"/>
      <c r="L1307" s="310" t="b">
        <v>1</v>
      </c>
      <c r="M1307" s="311" t="b">
        <v>0</v>
      </c>
      <c r="N1307" s="316" t="b">
        <v>0</v>
      </c>
      <c r="O1307" s="311" t="b">
        <v>0</v>
      </c>
      <c r="P1307" s="313" t="s">
        <v>410</v>
      </c>
      <c r="Q1307" s="309" t="str">
        <f t="array" ref="Q1307">IFERROR(INDEX('印量調查區'!G:G, MATCH(A1307, '印量調查區'!A:A, 0)), "")</f>
        <v/>
      </c>
      <c r="R1307" s="302"/>
      <c r="S1307" s="302"/>
      <c r="T1307" s="302"/>
      <c r="U1307" s="302"/>
      <c r="V1307" s="314" t="s">
        <v>14043</v>
      </c>
      <c r="W1307" s="302"/>
      <c r="X1307" s="302"/>
      <c r="Y1307" s="302"/>
      <c r="Z1307" s="302"/>
      <c r="AA1307" s="302"/>
      <c r="AB1307" s="302"/>
      <c r="AC1307" s="314" t="s">
        <v>14044</v>
      </c>
      <c r="AD1307" s="314" t="s">
        <v>14045</v>
      </c>
      <c r="AE1307" s="302"/>
      <c r="AF1307" s="314" t="s">
        <v>14046</v>
      </c>
      <c r="AG1307" s="302"/>
      <c r="AH1307" s="302"/>
      <c r="AI1307" s="302"/>
      <c r="AJ1307" s="302"/>
      <c r="AK1307" s="314" t="s">
        <v>14047</v>
      </c>
      <c r="AL1307" s="302"/>
      <c r="AM1307" s="302"/>
      <c r="AN1307" s="314" t="s">
        <v>14048</v>
      </c>
      <c r="AO1307" s="302"/>
      <c r="AP1307" s="302"/>
      <c r="AQ1307" s="302" t="str">
        <f>IFERROR(__xludf.DUMMYFUNCTION("IF(IFERROR(VLOOKUP(A1307, IMPORTRANGE(""https://docs.google.com/spreadsheets/d/1eazy315Oas8TkAoTsdzUl6gNf3VsnwZeSo-bRfkZzOs"", ""工作表1!A:B""), 2, FALSE), """") &lt;&gt; """", ""有縮圖"", ""無縮圖"")"),"無縮圖")</f>
        <v>無縮圖</v>
      </c>
      <c r="AR1307" s="302"/>
    </row>
    <row r="1308" hidden="1">
      <c r="A1308" s="301" t="s">
        <v>1028</v>
      </c>
      <c r="B1308" s="302"/>
      <c r="C1308" s="304"/>
      <c r="D1308" s="304"/>
      <c r="E1308" s="303" t="s">
        <v>13949</v>
      </c>
      <c r="F1308" s="305" t="s">
        <v>2088</v>
      </c>
      <c r="G1308" s="304"/>
      <c r="H1308" s="302"/>
      <c r="I1308" s="302"/>
      <c r="J1308" s="302"/>
      <c r="K1308" s="309"/>
      <c r="L1308" s="310" t="b">
        <v>1</v>
      </c>
      <c r="M1308" s="316" t="b">
        <v>0</v>
      </c>
      <c r="N1308" s="316" t="b">
        <v>0</v>
      </c>
      <c r="O1308" s="316" t="b">
        <v>0</v>
      </c>
      <c r="P1308" s="302"/>
      <c r="Q1308" s="309" t="str">
        <f t="array" ref="Q1308">IFERROR(INDEX('印量調查區'!G:G, MATCH(A1308, '印量調查區'!A:A, 0)), "")</f>
        <v/>
      </c>
      <c r="R1308" s="302"/>
      <c r="S1308" s="302"/>
      <c r="T1308" s="302"/>
      <c r="U1308" s="302"/>
      <c r="V1308" s="313" t="s">
        <v>14049</v>
      </c>
      <c r="W1308" s="302"/>
      <c r="X1308" s="302"/>
      <c r="Y1308" s="302"/>
      <c r="Z1308" s="302"/>
      <c r="AA1308" s="302"/>
      <c r="AB1308" s="302"/>
      <c r="AC1308" s="302"/>
      <c r="AD1308" s="313" t="s">
        <v>14050</v>
      </c>
      <c r="AE1308" s="302"/>
      <c r="AF1308" s="302"/>
      <c r="AG1308" s="302"/>
      <c r="AH1308" s="302"/>
      <c r="AI1308" s="302"/>
      <c r="AJ1308" s="313" t="s">
        <v>14051</v>
      </c>
      <c r="AK1308" s="302"/>
      <c r="AL1308" s="302"/>
      <c r="AM1308" s="302"/>
      <c r="AN1308" s="302"/>
      <c r="AO1308" s="302"/>
      <c r="AP1308" s="302"/>
      <c r="AQ1308" s="302" t="str">
        <f>IFERROR(__xludf.DUMMYFUNCTION("IF(IFERROR(VLOOKUP(A1308, IMPORTRANGE(""https://docs.google.com/spreadsheets/d/1eazy315Oas8TkAoTsdzUl6gNf3VsnwZeSo-bRfkZzOs"", ""工作表1!A:B""), 2, FALSE), """") &lt;&gt; """", ""有縮圖"", ""無縮圖"")"),"無縮圖")</f>
        <v>無縮圖</v>
      </c>
      <c r="AR1308" s="302"/>
    </row>
    <row r="1309" hidden="1">
      <c r="A1309" s="301" t="s">
        <v>1033</v>
      </c>
      <c r="B1309" s="301" t="s">
        <v>14052</v>
      </c>
      <c r="C1309" s="304"/>
      <c r="D1309" s="303" t="s">
        <v>2854</v>
      </c>
      <c r="E1309" s="303" t="s">
        <v>2854</v>
      </c>
      <c r="F1309" s="305" t="s">
        <v>2088</v>
      </c>
      <c r="G1309" s="304"/>
      <c r="H1309" s="305" t="s">
        <v>34</v>
      </c>
      <c r="I1309" s="305" t="s">
        <v>84</v>
      </c>
      <c r="J1309" s="301" t="s">
        <v>14053</v>
      </c>
      <c r="K1309" s="309"/>
      <c r="L1309" s="310" t="b">
        <v>1</v>
      </c>
      <c r="M1309" s="311" t="b">
        <v>0</v>
      </c>
      <c r="N1309" s="316" t="b">
        <v>1</v>
      </c>
      <c r="O1309" s="311" t="b">
        <v>0</v>
      </c>
      <c r="P1309" s="302"/>
      <c r="Q1309" s="309" t="str">
        <f t="array" ref="Q1309">IFERROR(INDEX('印量調查區'!G:G, MATCH(A1309, '印量調查區'!A:A, 0)), "")</f>
        <v/>
      </c>
      <c r="R1309" s="313" t="s">
        <v>14054</v>
      </c>
      <c r="S1309" s="302"/>
      <c r="T1309" s="302"/>
      <c r="U1309" s="302"/>
      <c r="V1309" s="313" t="s">
        <v>14055</v>
      </c>
      <c r="W1309" s="302"/>
      <c r="X1309" s="302"/>
      <c r="Y1309" s="302"/>
      <c r="Z1309" s="302"/>
      <c r="AA1309" s="302"/>
      <c r="AB1309" s="302"/>
      <c r="AC1309" s="313" t="s">
        <v>14056</v>
      </c>
      <c r="AD1309" s="313" t="s">
        <v>14057</v>
      </c>
      <c r="AE1309" s="313" t="s">
        <v>14058</v>
      </c>
      <c r="AF1309" s="313" t="s">
        <v>14059</v>
      </c>
      <c r="AG1309" s="302"/>
      <c r="AH1309" s="302"/>
      <c r="AI1309" s="302"/>
      <c r="AJ1309" s="302"/>
      <c r="AK1309" s="302"/>
      <c r="AL1309" s="302"/>
      <c r="AM1309" s="302"/>
      <c r="AN1309" s="314" t="s">
        <v>14062</v>
      </c>
      <c r="AO1309" s="302"/>
      <c r="AP1309" s="302"/>
      <c r="AQ1309" s="302" t="str">
        <f>IFERROR(__xludf.DUMMYFUNCTION("IF(IFERROR(VLOOKUP(A1309, IMPORTRANGE(""https://docs.google.com/spreadsheets/d/1eazy315Oas8TkAoTsdzUl6gNf3VsnwZeSo-bRfkZzOs"", ""工作表1!A:B""), 2, FALSE), """") &lt;&gt; """", ""有縮圖"", ""無縮圖"")"),"無縮圖")</f>
        <v>無縮圖</v>
      </c>
      <c r="AR1309" s="302"/>
    </row>
    <row r="1310" hidden="1">
      <c r="A1310" s="301" t="s">
        <v>14063</v>
      </c>
      <c r="B1310" s="301" t="s">
        <v>14064</v>
      </c>
      <c r="C1310" s="304"/>
      <c r="D1310" s="303" t="s">
        <v>2843</v>
      </c>
      <c r="E1310" s="304"/>
      <c r="F1310" s="305" t="s">
        <v>2088</v>
      </c>
      <c r="G1310" s="304"/>
      <c r="H1310" s="302"/>
      <c r="I1310" s="302"/>
      <c r="J1310" s="302"/>
      <c r="K1310" s="309"/>
      <c r="L1310" s="310" t="b">
        <v>1</v>
      </c>
      <c r="M1310" s="316" t="b">
        <v>0</v>
      </c>
      <c r="N1310" s="316" t="b">
        <v>0</v>
      </c>
      <c r="O1310" s="316" t="b">
        <v>0</v>
      </c>
      <c r="P1310" s="302"/>
      <c r="Q1310" s="309" t="str">
        <f t="array" ref="Q1310">IFERROR(INDEX('印量調查區'!G:G, MATCH(A1310, '印量調查區'!A:A, 0)), "")</f>
        <v/>
      </c>
      <c r="R1310" s="313" t="s">
        <v>14065</v>
      </c>
      <c r="S1310" s="302"/>
      <c r="T1310" s="302"/>
      <c r="U1310" s="302"/>
      <c r="V1310" s="313" t="s">
        <v>14066</v>
      </c>
      <c r="W1310" s="302"/>
      <c r="X1310" s="302"/>
      <c r="Y1310" s="302"/>
      <c r="Z1310" s="302"/>
      <c r="AA1310" s="302"/>
      <c r="AB1310" s="302"/>
      <c r="AC1310" s="302"/>
      <c r="AD1310" s="313" t="s">
        <v>14067</v>
      </c>
      <c r="AE1310" s="313" t="s">
        <v>14068</v>
      </c>
      <c r="AF1310" s="302"/>
      <c r="AG1310" s="302"/>
      <c r="AH1310" s="302"/>
      <c r="AI1310" s="302"/>
      <c r="AJ1310" s="302"/>
      <c r="AK1310" s="302"/>
      <c r="AL1310" s="302"/>
      <c r="AM1310" s="302"/>
      <c r="AN1310" s="302"/>
      <c r="AO1310" s="302"/>
      <c r="AP1310" s="302"/>
      <c r="AQ1310" s="302" t="str">
        <f>IFERROR(__xludf.DUMMYFUNCTION("IF(IFERROR(VLOOKUP(A1310, IMPORTRANGE(""https://docs.google.com/spreadsheets/d/1eazy315Oas8TkAoTsdzUl6gNf3VsnwZeSo-bRfkZzOs"", ""工作表1!A:B""), 2, FALSE), """") &lt;&gt; """", ""有縮圖"", ""無縮圖"")"),"無縮圖")</f>
        <v>無縮圖</v>
      </c>
      <c r="AR1310" s="302"/>
    </row>
    <row r="1311" hidden="1">
      <c r="A1311" s="301" t="s">
        <v>14069</v>
      </c>
      <c r="B1311" s="301" t="s">
        <v>14070</v>
      </c>
      <c r="C1311" s="304"/>
      <c r="D1311" s="303" t="s">
        <v>2841</v>
      </c>
      <c r="E1311" s="304"/>
      <c r="F1311" s="305" t="s">
        <v>2088</v>
      </c>
      <c r="G1311" s="304"/>
      <c r="H1311" s="302"/>
      <c r="I1311" s="302"/>
      <c r="J1311" s="302"/>
      <c r="K1311" s="309"/>
      <c r="L1311" s="310" t="b">
        <v>1</v>
      </c>
      <c r="M1311" s="316" t="b">
        <v>1</v>
      </c>
      <c r="N1311" s="316" t="b">
        <v>0</v>
      </c>
      <c r="O1311" s="316" t="b">
        <v>0</v>
      </c>
      <c r="P1311" s="302"/>
      <c r="Q1311" s="309" t="str">
        <f t="array" ref="Q1311">IFERROR(INDEX('印量調查區'!G:G, MATCH(A1311, '印量調查區'!A:A, 0)), "")</f>
        <v/>
      </c>
      <c r="R1311" s="302"/>
      <c r="S1311" s="302"/>
      <c r="T1311" s="302"/>
      <c r="U1311" s="302"/>
      <c r="V1311" s="313" t="s">
        <v>14073</v>
      </c>
      <c r="W1311" s="302"/>
      <c r="X1311" s="302"/>
      <c r="Y1311" s="302"/>
      <c r="Z1311" s="302"/>
      <c r="AA1311" s="302"/>
      <c r="AB1311" s="302"/>
      <c r="AC1311" s="302"/>
      <c r="AD1311" s="313" t="s">
        <v>14074</v>
      </c>
      <c r="AE1311" s="313" t="s">
        <v>14075</v>
      </c>
      <c r="AF1311" s="313" t="s">
        <v>14076</v>
      </c>
      <c r="AG1311" s="313" t="s">
        <v>14077</v>
      </c>
      <c r="AH1311" s="302"/>
      <c r="AI1311" s="302"/>
      <c r="AJ1311" s="302"/>
      <c r="AK1311" s="302"/>
      <c r="AL1311" s="302"/>
      <c r="AM1311" s="302"/>
      <c r="AN1311" s="302"/>
      <c r="AO1311" s="302"/>
      <c r="AP1311" s="302"/>
      <c r="AQ1311" s="302" t="str">
        <f>IFERROR(__xludf.DUMMYFUNCTION("IF(IFERROR(VLOOKUP(A1311, IMPORTRANGE(""https://docs.google.com/spreadsheets/d/1eazy315Oas8TkAoTsdzUl6gNf3VsnwZeSo-bRfkZzOs"", ""工作表1!A:B""), 2, FALSE), """") &lt;&gt; """", ""有縮圖"", ""無縮圖"")"),"無縮圖")</f>
        <v>無縮圖</v>
      </c>
      <c r="AR1311" s="302"/>
    </row>
    <row r="1312" hidden="1">
      <c r="A1312" s="301" t="s">
        <v>14079</v>
      </c>
      <c r="B1312" s="302"/>
      <c r="C1312" s="304"/>
      <c r="D1312" s="303" t="s">
        <v>3344</v>
      </c>
      <c r="E1312" s="303" t="s">
        <v>3344</v>
      </c>
      <c r="F1312" s="305" t="s">
        <v>2088</v>
      </c>
      <c r="G1312" s="304"/>
      <c r="H1312" s="302"/>
      <c r="I1312" s="302"/>
      <c r="J1312" s="302"/>
      <c r="K1312" s="309"/>
      <c r="L1312" s="310" t="b">
        <v>1</v>
      </c>
      <c r="M1312" s="316" t="b">
        <v>1</v>
      </c>
      <c r="N1312" s="311" t="b">
        <v>1</v>
      </c>
      <c r="O1312" s="316" t="b">
        <v>0</v>
      </c>
      <c r="P1312" s="313" t="s">
        <v>410</v>
      </c>
      <c r="Q1312" s="309" t="str">
        <f t="array" ref="Q1312">IFERROR(INDEX('印量調查區'!G:G, MATCH(A1312, '印量調查區'!A:A, 0)), "")</f>
        <v/>
      </c>
      <c r="R1312" s="302"/>
      <c r="S1312" s="302"/>
      <c r="T1312" s="302"/>
      <c r="U1312" s="302"/>
      <c r="V1312" s="314" t="s">
        <v>14082</v>
      </c>
      <c r="W1312" s="302"/>
      <c r="X1312" s="302"/>
      <c r="Y1312" s="302"/>
      <c r="Z1312" s="302"/>
      <c r="AA1312" s="314" t="s">
        <v>14084</v>
      </c>
      <c r="AB1312" s="302"/>
      <c r="AC1312" s="302"/>
      <c r="AD1312" s="314" t="s">
        <v>14085</v>
      </c>
      <c r="AE1312" s="302"/>
      <c r="AF1312" s="302"/>
      <c r="AG1312" s="302"/>
      <c r="AH1312" s="302"/>
      <c r="AI1312" s="302"/>
      <c r="AJ1312" s="302"/>
      <c r="AK1312" s="302"/>
      <c r="AL1312" s="302"/>
      <c r="AM1312" s="314" t="s">
        <v>14087</v>
      </c>
      <c r="AN1312" s="302"/>
      <c r="AO1312" s="302"/>
      <c r="AP1312" s="302"/>
      <c r="AQ1312" s="302" t="str">
        <f>IFERROR(__xludf.DUMMYFUNCTION("IF(IFERROR(VLOOKUP(A1312, IMPORTRANGE(""https://docs.google.com/spreadsheets/d/1eazy315Oas8TkAoTsdzUl6gNf3VsnwZeSo-bRfkZzOs"", ""工作表1!A:B""), 2, FALSE), """") &lt;&gt; """", ""有縮圖"", ""無縮圖"")"),"無縮圖")</f>
        <v>無縮圖</v>
      </c>
      <c r="AR1312" s="302"/>
    </row>
    <row r="1313" hidden="1">
      <c r="A1313" s="301" t="s">
        <v>14088</v>
      </c>
      <c r="B1313" s="302"/>
      <c r="C1313" s="304"/>
      <c r="D1313" s="303" t="s">
        <v>13470</v>
      </c>
      <c r="E1313" s="304"/>
      <c r="F1313" s="305" t="s">
        <v>2088</v>
      </c>
      <c r="G1313" s="304"/>
      <c r="H1313" s="302"/>
      <c r="I1313" s="302"/>
      <c r="J1313" s="302"/>
      <c r="K1313" s="309"/>
      <c r="L1313" s="310" t="b">
        <v>1</v>
      </c>
      <c r="M1313" s="316" t="b">
        <v>0</v>
      </c>
      <c r="N1313" s="316" t="b">
        <v>0</v>
      </c>
      <c r="O1313" s="316" t="b">
        <v>0</v>
      </c>
      <c r="P1313" s="313" t="s">
        <v>410</v>
      </c>
      <c r="Q1313" s="309" t="str">
        <f t="array" ref="Q1313">IFERROR(INDEX('印量調查區'!G:G, MATCH(A1313, '印量調查區'!A:A, 0)), "")</f>
        <v/>
      </c>
      <c r="R1313" s="314" t="s">
        <v>14089</v>
      </c>
      <c r="S1313" s="302"/>
      <c r="T1313" s="302"/>
      <c r="U1313" s="302"/>
      <c r="V1313" s="314" t="s">
        <v>14090</v>
      </c>
      <c r="W1313" s="302"/>
      <c r="X1313" s="302"/>
      <c r="Y1313" s="302"/>
      <c r="Z1313" s="302"/>
      <c r="AA1313" s="302"/>
      <c r="AB1313" s="302"/>
      <c r="AC1313" s="302"/>
      <c r="AD1313" s="314" t="s">
        <v>14091</v>
      </c>
      <c r="AE1313" s="302"/>
      <c r="AF1313" s="302"/>
      <c r="AG1313" s="302"/>
      <c r="AH1313" s="302"/>
      <c r="AI1313" s="302"/>
      <c r="AJ1313" s="302"/>
      <c r="AK1313" s="314" t="s">
        <v>14092</v>
      </c>
      <c r="AL1313" s="302"/>
      <c r="AM1313" s="302"/>
      <c r="AN1313" s="302"/>
      <c r="AO1313" s="302"/>
      <c r="AP1313" s="302"/>
      <c r="AQ1313" s="302" t="str">
        <f>IFERROR(__xludf.DUMMYFUNCTION("IF(IFERROR(VLOOKUP(A1313, IMPORTRANGE(""https://docs.google.com/spreadsheets/d/1eazy315Oas8TkAoTsdzUl6gNf3VsnwZeSo-bRfkZzOs"", ""工作表1!A:B""), 2, FALSE), """") &lt;&gt; """", ""有縮圖"", ""無縮圖"")"),"無縮圖")</f>
        <v>無縮圖</v>
      </c>
      <c r="AR1313" s="302"/>
    </row>
    <row r="1314" hidden="1">
      <c r="A1314" s="301" t="s">
        <v>14093</v>
      </c>
      <c r="B1314" s="302"/>
      <c r="C1314" s="304"/>
      <c r="D1314" s="303" t="s">
        <v>3328</v>
      </c>
      <c r="E1314" s="304"/>
      <c r="F1314" s="305" t="s">
        <v>2088</v>
      </c>
      <c r="G1314" s="304"/>
      <c r="H1314" s="302"/>
      <c r="I1314" s="302"/>
      <c r="J1314" s="302"/>
      <c r="K1314" s="323" t="s">
        <v>14095</v>
      </c>
      <c r="L1314" s="310" t="b">
        <v>1</v>
      </c>
      <c r="M1314" s="311" t="b">
        <v>0</v>
      </c>
      <c r="N1314" s="316" t="b">
        <v>0</v>
      </c>
      <c r="O1314" s="316" t="b">
        <v>0</v>
      </c>
      <c r="P1314" s="313" t="s">
        <v>410</v>
      </c>
      <c r="Q1314" s="309" t="str">
        <f t="array" ref="Q1314">IFERROR(INDEX('印量調查區'!G:G, MATCH(A1314, '印量調查區'!A:A, 0)), "")</f>
        <v/>
      </c>
      <c r="R1314" s="302"/>
      <c r="S1314" s="302"/>
      <c r="T1314" s="302"/>
      <c r="U1314" s="302"/>
      <c r="V1314" s="314" t="s">
        <v>14096</v>
      </c>
      <c r="W1314" s="304"/>
      <c r="X1314" s="302"/>
      <c r="Y1314" s="302"/>
      <c r="Z1314" s="302"/>
      <c r="AA1314" s="314" t="s">
        <v>14098</v>
      </c>
      <c r="AB1314" s="302"/>
      <c r="AC1314" s="302"/>
      <c r="AD1314" s="314" t="s">
        <v>14100</v>
      </c>
      <c r="AE1314" s="302"/>
      <c r="AF1314" s="302"/>
      <c r="AG1314" s="302"/>
      <c r="AH1314" s="302"/>
      <c r="AI1314" s="302"/>
      <c r="AJ1314" s="302"/>
      <c r="AK1314" s="302"/>
      <c r="AL1314" s="302"/>
      <c r="AM1314" s="302"/>
      <c r="AN1314" s="302"/>
      <c r="AO1314" s="302"/>
      <c r="AP1314" s="302"/>
      <c r="AQ1314" s="302" t="str">
        <f>IFERROR(__xludf.DUMMYFUNCTION("IF(IFERROR(VLOOKUP(A1314, IMPORTRANGE(""https://docs.google.com/spreadsheets/d/1eazy315Oas8TkAoTsdzUl6gNf3VsnwZeSo-bRfkZzOs"", ""工作表1!A:B""), 2, FALSE), """") &lt;&gt; """", ""有縮圖"", ""無縮圖"")"),"無縮圖")</f>
        <v>無縮圖</v>
      </c>
      <c r="AR1314" s="302"/>
    </row>
    <row r="1315" hidden="1">
      <c r="A1315" s="301" t="s">
        <v>1748</v>
      </c>
      <c r="B1315" s="302"/>
      <c r="C1315" s="303" t="s">
        <v>14102</v>
      </c>
      <c r="D1315" s="303" t="s">
        <v>2636</v>
      </c>
      <c r="E1315" s="304"/>
      <c r="F1315" s="305" t="s">
        <v>2329</v>
      </c>
      <c r="G1315" s="304"/>
      <c r="H1315" s="305" t="s">
        <v>47</v>
      </c>
      <c r="I1315" s="305" t="s">
        <v>84</v>
      </c>
      <c r="J1315" s="301" t="s">
        <v>13925</v>
      </c>
      <c r="K1315" s="309"/>
      <c r="L1315" s="310" t="b">
        <v>1</v>
      </c>
      <c r="M1315" s="311" t="b">
        <v>0</v>
      </c>
      <c r="N1315" s="311" t="b">
        <v>0</v>
      </c>
      <c r="O1315" s="316" t="b">
        <v>0</v>
      </c>
      <c r="P1315" s="302"/>
      <c r="Q1315" s="309" t="str">
        <f t="array" ref="Q1315">IFERROR(INDEX('印量調查區'!G:G, MATCH(A1315, '印量調查區'!A:A, 0)), "")</f>
        <v/>
      </c>
      <c r="R1315" s="313" t="s">
        <v>9651</v>
      </c>
      <c r="S1315" s="302"/>
      <c r="T1315" s="302"/>
      <c r="U1315" s="302"/>
      <c r="V1315" s="313" t="s">
        <v>9656</v>
      </c>
      <c r="W1315" s="302"/>
      <c r="X1315" s="302"/>
      <c r="Y1315" s="302"/>
      <c r="Z1315" s="302"/>
      <c r="AA1315" s="302"/>
      <c r="AB1315" s="302"/>
      <c r="AC1315" s="302"/>
      <c r="AD1315" s="313" t="s">
        <v>9657</v>
      </c>
      <c r="AE1315" s="302"/>
      <c r="AF1315" s="302"/>
      <c r="AG1315" s="302"/>
      <c r="AH1315" s="302"/>
      <c r="AI1315" s="302"/>
      <c r="AJ1315" s="302"/>
      <c r="AK1315" s="302"/>
      <c r="AL1315" s="302"/>
      <c r="AM1315" s="314" t="s">
        <v>14104</v>
      </c>
      <c r="AN1315" s="302"/>
      <c r="AO1315" s="302"/>
      <c r="AP1315" s="302"/>
      <c r="AQ1315" s="302" t="str">
        <f>IFERROR(__xludf.DUMMYFUNCTION("IF(IFERROR(VLOOKUP(A1315, IMPORTRANGE(""https://docs.google.com/spreadsheets/d/1eazy315Oas8TkAoTsdzUl6gNf3VsnwZeSo-bRfkZzOs"", ""工作表1!A:B""), 2, FALSE), """") &lt;&gt; """", ""有縮圖"", ""無縮圖"")"),"無縮圖")</f>
        <v>無縮圖</v>
      </c>
      <c r="AR1315" s="302"/>
    </row>
    <row r="1316" hidden="1">
      <c r="A1316" s="301" t="s">
        <v>14105</v>
      </c>
      <c r="B1316" s="302"/>
      <c r="C1316" s="304"/>
      <c r="D1316" s="303" t="s">
        <v>3747</v>
      </c>
      <c r="E1316" s="304"/>
      <c r="F1316" s="305" t="s">
        <v>2329</v>
      </c>
      <c r="G1316" s="304"/>
      <c r="H1316" s="302"/>
      <c r="I1316" s="302"/>
      <c r="J1316" s="302"/>
      <c r="K1316" s="309"/>
      <c r="L1316" s="310" t="b">
        <v>0</v>
      </c>
      <c r="M1316" s="316" t="b">
        <v>0</v>
      </c>
      <c r="N1316" s="316" t="b">
        <v>0</v>
      </c>
      <c r="O1316" s="316" t="b">
        <v>0</v>
      </c>
      <c r="P1316" s="313" t="s">
        <v>410</v>
      </c>
      <c r="Q1316" s="309" t="str">
        <f t="array" ref="Q1316">IFERROR(INDEX('印量調查區'!G:G, MATCH(A1316, '印量調查區'!A:A, 0)), "")</f>
        <v/>
      </c>
      <c r="R1316" s="314" t="s">
        <v>14108</v>
      </c>
      <c r="S1316" s="302"/>
      <c r="T1316" s="302"/>
      <c r="U1316" s="302"/>
      <c r="V1316" s="314" t="s">
        <v>14110</v>
      </c>
      <c r="W1316" s="302"/>
      <c r="X1316" s="302"/>
      <c r="Y1316" s="302"/>
      <c r="Z1316" s="302"/>
      <c r="AA1316" s="302"/>
      <c r="AB1316" s="302"/>
      <c r="AC1316" s="302"/>
      <c r="AD1316" s="314" t="s">
        <v>14112</v>
      </c>
      <c r="AE1316" s="302"/>
      <c r="AF1316" s="302"/>
      <c r="AG1316" s="302"/>
      <c r="AH1316" s="302"/>
      <c r="AI1316" s="302"/>
      <c r="AJ1316" s="302"/>
      <c r="AK1316" s="302"/>
      <c r="AL1316" s="302"/>
      <c r="AM1316" s="302"/>
      <c r="AN1316" s="302"/>
      <c r="AO1316" s="302"/>
      <c r="AP1316" s="302"/>
      <c r="AQ1316" s="302" t="str">
        <f>IFERROR(__xludf.DUMMYFUNCTION("IF(IFERROR(VLOOKUP(A1316, IMPORTRANGE(""https://docs.google.com/spreadsheets/d/1eazy315Oas8TkAoTsdzUl6gNf3VsnwZeSo-bRfkZzOs"", ""工作表1!A:B""), 2, FALSE), """") &lt;&gt; """", ""有縮圖"", ""無縮圖"")"),"無縮圖")</f>
        <v>無縮圖</v>
      </c>
      <c r="AR1316" s="302"/>
    </row>
    <row r="1317" hidden="1">
      <c r="A1317" s="301" t="s">
        <v>14116</v>
      </c>
      <c r="B1317" s="302"/>
      <c r="C1317" s="304"/>
      <c r="D1317" s="304"/>
      <c r="E1317" s="303" t="s">
        <v>1793</v>
      </c>
      <c r="F1317" s="305" t="s">
        <v>2329</v>
      </c>
      <c r="G1317" s="304"/>
      <c r="H1317" s="302"/>
      <c r="I1317" s="302"/>
      <c r="J1317" s="302"/>
      <c r="K1317" s="309"/>
      <c r="L1317" s="310" t="b">
        <v>1</v>
      </c>
      <c r="M1317" s="316" t="b">
        <v>0</v>
      </c>
      <c r="N1317" s="316" t="b">
        <v>0</v>
      </c>
      <c r="O1317" s="316" t="b">
        <v>0</v>
      </c>
      <c r="P1317" s="313" t="s">
        <v>410</v>
      </c>
      <c r="Q1317" s="309" t="str">
        <f t="array" ref="Q1317">IFERROR(INDEX('印量調查區'!G:G, MATCH(A1317, '印量調查區'!A:A, 0)), "")</f>
        <v/>
      </c>
      <c r="R1317" s="314" t="s">
        <v>14118</v>
      </c>
      <c r="S1317" s="302"/>
      <c r="T1317" s="302"/>
      <c r="U1317" s="302"/>
      <c r="V1317" s="314" t="s">
        <v>14119</v>
      </c>
      <c r="W1317" s="302"/>
      <c r="X1317" s="302"/>
      <c r="Y1317" s="302"/>
      <c r="Z1317" s="302"/>
      <c r="AA1317" s="302"/>
      <c r="AB1317" s="302"/>
      <c r="AC1317" s="302"/>
      <c r="AD1317" s="302"/>
      <c r="AE1317" s="302"/>
      <c r="AF1317" s="314" t="s">
        <v>14120</v>
      </c>
      <c r="AG1317" s="302"/>
      <c r="AH1317" s="302"/>
      <c r="AI1317" s="302"/>
      <c r="AJ1317" s="302"/>
      <c r="AK1317" s="302"/>
      <c r="AL1317" s="302"/>
      <c r="AM1317" s="302"/>
      <c r="AN1317" s="302"/>
      <c r="AO1317" s="302"/>
      <c r="AP1317" s="302"/>
      <c r="AQ1317" s="302" t="str">
        <f>IFERROR(__xludf.DUMMYFUNCTION("IF(IFERROR(VLOOKUP(A1317, IMPORTRANGE(""https://docs.google.com/spreadsheets/d/1eazy315Oas8TkAoTsdzUl6gNf3VsnwZeSo-bRfkZzOs"", ""工作表1!A:B""), 2, FALSE), """") &lt;&gt; """", ""有縮圖"", ""無縮圖"")"),"無縮圖")</f>
        <v>無縮圖</v>
      </c>
      <c r="AR1317" s="302"/>
    </row>
    <row r="1318" hidden="1">
      <c r="A1318" s="301" t="s">
        <v>14121</v>
      </c>
      <c r="B1318" s="302"/>
      <c r="C1318" s="303" t="s">
        <v>2641</v>
      </c>
      <c r="D1318" s="304"/>
      <c r="E1318" s="304"/>
      <c r="F1318" s="305" t="s">
        <v>14122</v>
      </c>
      <c r="G1318" s="304"/>
      <c r="H1318" s="302"/>
      <c r="I1318" s="302"/>
      <c r="J1318" s="302"/>
      <c r="K1318" s="309"/>
      <c r="L1318" s="310" t="b">
        <v>1</v>
      </c>
      <c r="M1318" s="316" t="b">
        <v>1</v>
      </c>
      <c r="N1318" s="316" t="b">
        <v>0</v>
      </c>
      <c r="O1318" s="316" t="b">
        <v>1</v>
      </c>
      <c r="P1318" s="313" t="s">
        <v>410</v>
      </c>
      <c r="Q1318" s="309" t="str">
        <f t="array" ref="Q1318">IFERROR(INDEX('印量調查區'!G:G, MATCH(A1318, '印量調查區'!A:A, 0)), "")</f>
        <v/>
      </c>
      <c r="R1318" s="302"/>
      <c r="S1318" s="302"/>
      <c r="T1318" s="302"/>
      <c r="U1318" s="302"/>
      <c r="V1318" s="314" t="s">
        <v>14125</v>
      </c>
      <c r="W1318" s="302"/>
      <c r="X1318" s="302"/>
      <c r="Y1318" s="302"/>
      <c r="Z1318" s="302"/>
      <c r="AA1318" s="302"/>
      <c r="AB1318" s="302"/>
      <c r="AC1318" s="302"/>
      <c r="AD1318" s="314" t="s">
        <v>14126</v>
      </c>
      <c r="AE1318" s="314" t="s">
        <v>14127</v>
      </c>
      <c r="AF1318" s="302"/>
      <c r="AG1318" s="302"/>
      <c r="AH1318" s="302"/>
      <c r="AI1318" s="302"/>
      <c r="AJ1318" s="302"/>
      <c r="AK1318" s="302"/>
      <c r="AL1318" s="302"/>
      <c r="AM1318" s="302"/>
      <c r="AN1318" s="302"/>
      <c r="AO1318" s="302"/>
      <c r="AP1318" s="302"/>
      <c r="AQ1318" s="302" t="str">
        <f>IFERROR(__xludf.DUMMYFUNCTION("IF(IFERROR(VLOOKUP(A1318, IMPORTRANGE(""https://docs.google.com/spreadsheets/d/1eazy315Oas8TkAoTsdzUl6gNf3VsnwZeSo-bRfkZzOs"", ""工作表1!A:B""), 2, FALSE), """") &lt;&gt; """", ""有縮圖"", ""無縮圖"")"),"無縮圖")</f>
        <v>無縮圖</v>
      </c>
      <c r="AR1318" s="302"/>
    </row>
    <row r="1319" hidden="1">
      <c r="A1319" s="304" t="s">
        <v>14129</v>
      </c>
      <c r="B1319" s="302"/>
      <c r="C1319" s="303" t="s">
        <v>3180</v>
      </c>
      <c r="D1319" s="303" t="s">
        <v>3180</v>
      </c>
      <c r="E1319" s="303" t="s">
        <v>3180</v>
      </c>
      <c r="F1319" s="305" t="s">
        <v>7364</v>
      </c>
      <c r="G1319" s="304"/>
      <c r="H1319" s="302"/>
      <c r="I1319" s="302"/>
      <c r="J1319" s="302"/>
      <c r="K1319" s="309"/>
      <c r="L1319" s="322" t="b">
        <v>1</v>
      </c>
      <c r="M1319" s="316" t="b">
        <v>0</v>
      </c>
      <c r="N1319" s="316" t="b">
        <v>0</v>
      </c>
      <c r="O1319" s="316" t="b">
        <v>0</v>
      </c>
      <c r="P1319" s="302"/>
      <c r="Q1319" s="309"/>
      <c r="R1319" s="302"/>
      <c r="S1319" s="302"/>
      <c r="T1319" s="302"/>
      <c r="U1319" s="302"/>
      <c r="V1319" s="302"/>
      <c r="W1319" s="302"/>
      <c r="X1319" s="302"/>
      <c r="Y1319" s="302"/>
      <c r="Z1319" s="302"/>
      <c r="AA1319" s="302"/>
      <c r="AB1319" s="302"/>
      <c r="AC1319" s="302"/>
      <c r="AD1319" s="302"/>
      <c r="AE1319" s="302"/>
      <c r="AF1319" s="302"/>
      <c r="AG1319" s="302"/>
      <c r="AH1319" s="302"/>
      <c r="AI1319" s="302"/>
      <c r="AJ1319" s="302"/>
      <c r="AK1319" s="302"/>
      <c r="AL1319" s="302"/>
      <c r="AM1319" s="302"/>
      <c r="AN1319" s="302"/>
      <c r="AO1319" s="302"/>
      <c r="AP1319" s="302"/>
      <c r="AQ1319" s="302" t="str">
        <f>IFERROR(__xludf.DUMMYFUNCTION("IF(IFERROR(VLOOKUP(A1319, IMPORTRANGE(""https://docs.google.com/spreadsheets/d/1eazy315Oas8TkAoTsdzUl6gNf3VsnwZeSo-bRfkZzOs"", ""工作表1!A:B""), 2, FALSE), """") &lt;&gt; """", ""有縮圖"", ""無縮圖"")"),"無縮圖")</f>
        <v>無縮圖</v>
      </c>
      <c r="AR1319" s="302"/>
    </row>
    <row r="1320" hidden="1">
      <c r="A1320" s="301" t="s">
        <v>14132</v>
      </c>
      <c r="B1320" s="302"/>
      <c r="C1320" s="304"/>
      <c r="D1320" s="304"/>
      <c r="E1320" s="303" t="s">
        <v>2680</v>
      </c>
      <c r="F1320" s="305" t="s">
        <v>14133</v>
      </c>
      <c r="G1320" s="304"/>
      <c r="H1320" s="302"/>
      <c r="I1320" s="302"/>
      <c r="J1320" s="302"/>
      <c r="K1320" s="309"/>
      <c r="L1320" s="310" t="b">
        <v>1</v>
      </c>
      <c r="M1320" s="417" t="b">
        <v>0</v>
      </c>
      <c r="N1320" s="417" t="b">
        <v>0</v>
      </c>
      <c r="O1320" s="417" t="b">
        <v>0</v>
      </c>
      <c r="P1320" s="418"/>
      <c r="Q1320" s="419" t="str">
        <f t="array" ref="Q1320">IFERROR(INDEX('印量調查區'!G:G, MATCH(A1320, '印量調查區'!A:A, 0)), "")</f>
        <v/>
      </c>
      <c r="R1320" s="314" t="s">
        <v>14134</v>
      </c>
      <c r="S1320" s="302"/>
      <c r="T1320" s="302"/>
      <c r="U1320" s="302"/>
      <c r="V1320" s="302"/>
      <c r="W1320" s="302"/>
      <c r="X1320" s="302"/>
      <c r="Y1320" s="302"/>
      <c r="Z1320" s="302"/>
      <c r="AA1320" s="302"/>
      <c r="AB1320" s="302"/>
      <c r="AC1320" s="302"/>
      <c r="AD1320" s="302"/>
      <c r="AE1320" s="302"/>
      <c r="AF1320" s="302"/>
      <c r="AG1320" s="302"/>
      <c r="AH1320" s="302"/>
      <c r="AI1320" s="302"/>
      <c r="AJ1320" s="302"/>
      <c r="AK1320" s="302"/>
      <c r="AL1320" s="302"/>
      <c r="AM1320" s="302"/>
      <c r="AN1320" s="302"/>
      <c r="AO1320" s="302"/>
      <c r="AP1320" s="302"/>
      <c r="AQ1320" s="302" t="str">
        <f>IFERROR(__xludf.DUMMYFUNCTION("IF(IFERROR(VLOOKUP(A1320, IMPORTRANGE(""https://docs.google.com/spreadsheets/d/1eazy315Oas8TkAoTsdzUl6gNf3VsnwZeSo-bRfkZzOs"", ""工作表1!A:B""), 2, FALSE), """") &lt;&gt; """", ""有縮圖"", ""無縮圖"")"),"無縮圖")</f>
        <v>無縮圖</v>
      </c>
      <c r="AR1320" s="302"/>
    </row>
    <row r="1321" hidden="1">
      <c r="A1321" s="420" t="s">
        <v>14137</v>
      </c>
      <c r="B1321" s="420" t="s">
        <v>14138</v>
      </c>
      <c r="C1321" s="304"/>
      <c r="D1321" s="303" t="s">
        <v>3171</v>
      </c>
      <c r="E1321" s="303" t="s">
        <v>3171</v>
      </c>
      <c r="F1321" s="421" t="s">
        <v>14139</v>
      </c>
      <c r="G1321" s="422"/>
      <c r="H1321" s="421" t="s">
        <v>34</v>
      </c>
      <c r="I1321" s="421" t="s">
        <v>84</v>
      </c>
      <c r="J1321" s="420" t="s">
        <v>14140</v>
      </c>
      <c r="K1321" s="423"/>
      <c r="L1321" s="310" t="b">
        <v>1</v>
      </c>
      <c r="M1321" s="311" t="b">
        <v>0</v>
      </c>
      <c r="N1321" s="316" t="b">
        <v>0</v>
      </c>
      <c r="O1321" s="311" t="b">
        <v>0</v>
      </c>
      <c r="P1321" s="302"/>
      <c r="Q1321" s="309" t="str">
        <f t="array" ref="Q1321">IFERROR(INDEX('印量調查區'!G:G, MATCH(A1321, '印量調查區'!A:A, 0)), "")</f>
        <v/>
      </c>
      <c r="R1321" s="424" t="s">
        <v>14142</v>
      </c>
      <c r="S1321" s="425"/>
      <c r="T1321" s="425"/>
      <c r="U1321" s="425"/>
      <c r="V1321" s="424" t="s">
        <v>14144</v>
      </c>
      <c r="W1321" s="425"/>
      <c r="X1321" s="425"/>
      <c r="Y1321" s="425"/>
      <c r="Z1321" s="425"/>
      <c r="AA1321" s="425"/>
      <c r="AB1321" s="425"/>
      <c r="AC1321" s="424" t="s">
        <v>14146</v>
      </c>
      <c r="AD1321" s="425"/>
      <c r="AE1321" s="424" t="s">
        <v>14147</v>
      </c>
      <c r="AF1321" s="424" t="s">
        <v>14149</v>
      </c>
      <c r="AG1321" s="425"/>
      <c r="AH1321" s="425"/>
      <c r="AI1321" s="425"/>
      <c r="AJ1321" s="425"/>
      <c r="AK1321" s="425"/>
      <c r="AL1321" s="425"/>
      <c r="AM1321" s="425"/>
      <c r="AN1321" s="426" t="s">
        <v>14150</v>
      </c>
      <c r="AO1321" s="425"/>
      <c r="AP1321" s="425"/>
      <c r="AQ1321" s="425" t="str">
        <f>IFERROR(__xludf.DUMMYFUNCTION("IF(IFERROR(VLOOKUP(A1321, IMPORTRANGE(""https://docs.google.com/spreadsheets/d/1eazy315Oas8TkAoTsdzUl6gNf3VsnwZeSo-bRfkZzOs"", ""工作表1!A:B""), 2, FALSE), """") &lt;&gt; """", ""有縮圖"", ""無縮圖"")"),"無縮圖")</f>
        <v>無縮圖</v>
      </c>
      <c r="AR1321" s="425"/>
    </row>
    <row r="1322" hidden="1">
      <c r="A1322" s="304" t="s">
        <v>14153</v>
      </c>
      <c r="B1322" s="301" t="s">
        <v>14154</v>
      </c>
      <c r="C1322" s="303" t="s">
        <v>3180</v>
      </c>
      <c r="D1322" s="303" t="s">
        <v>3180</v>
      </c>
      <c r="E1322" s="303" t="s">
        <v>3180</v>
      </c>
      <c r="F1322" s="305" t="s">
        <v>14139</v>
      </c>
      <c r="G1322" s="304"/>
      <c r="H1322" s="302"/>
      <c r="I1322" s="302"/>
      <c r="J1322" s="302"/>
      <c r="K1322" s="309"/>
      <c r="L1322" s="310" t="b">
        <v>1</v>
      </c>
      <c r="M1322" s="316" t="b">
        <v>1</v>
      </c>
      <c r="N1322" s="316" t="b">
        <v>0</v>
      </c>
      <c r="O1322" s="316" t="b">
        <v>1</v>
      </c>
      <c r="P1322" s="302"/>
      <c r="Q1322" s="309"/>
      <c r="R1322" s="302"/>
      <c r="S1322" s="302"/>
      <c r="T1322" s="302"/>
      <c r="U1322" s="302"/>
      <c r="V1322" s="302"/>
      <c r="W1322" s="302"/>
      <c r="X1322" s="302"/>
      <c r="Y1322" s="302"/>
      <c r="Z1322" s="302"/>
      <c r="AA1322" s="302"/>
      <c r="AB1322" s="302"/>
      <c r="AC1322" s="302"/>
      <c r="AD1322" s="302"/>
      <c r="AE1322" s="302"/>
      <c r="AF1322" s="302"/>
      <c r="AG1322" s="302"/>
      <c r="AH1322" s="302"/>
      <c r="AI1322" s="302"/>
      <c r="AJ1322" s="314" t="s">
        <v>14156</v>
      </c>
      <c r="AK1322" s="302"/>
      <c r="AL1322" s="302"/>
      <c r="AM1322" s="302"/>
      <c r="AN1322" s="302"/>
      <c r="AO1322" s="302"/>
      <c r="AP1322" s="302"/>
      <c r="AQ1322" s="425" t="str">
        <f>IFERROR(__xludf.DUMMYFUNCTION("IF(IFERROR(VLOOKUP(A1322, IMPORTRANGE(""https://docs.google.com/spreadsheets/d/1eazy315Oas8TkAoTsdzUl6gNf3VsnwZeSo-bRfkZzOs"", ""工作表1!A:B""), 2, FALSE), """") &lt;&gt; """", ""有縮圖"", ""無縮圖"")"),"無縮圖")</f>
        <v>無縮圖</v>
      </c>
      <c r="AR1322" s="302"/>
    </row>
    <row r="1323" hidden="1">
      <c r="A1323" s="301" t="s">
        <v>14158</v>
      </c>
      <c r="B1323" s="302"/>
      <c r="C1323" s="303" t="s">
        <v>2401</v>
      </c>
      <c r="D1323" s="304"/>
      <c r="E1323" s="304"/>
      <c r="F1323" s="305" t="s">
        <v>8118</v>
      </c>
      <c r="G1323" s="304"/>
      <c r="H1323" s="302"/>
      <c r="I1323" s="302"/>
      <c r="J1323" s="302"/>
      <c r="K1323" s="309"/>
      <c r="L1323" s="310" t="b">
        <v>1</v>
      </c>
      <c r="M1323" s="316" t="b">
        <v>0</v>
      </c>
      <c r="N1323" s="316" t="b">
        <v>0</v>
      </c>
      <c r="O1323" s="316" t="b">
        <v>0</v>
      </c>
      <c r="P1323" s="313" t="s">
        <v>410</v>
      </c>
      <c r="Q1323" s="309" t="str">
        <f t="array" ref="Q1323">IFERROR(INDEX('印量調查區'!G:G, MATCH(A1323, '印量調查區'!A:A, 0)), "")</f>
        <v/>
      </c>
      <c r="R1323" s="302"/>
      <c r="S1323" s="302"/>
      <c r="T1323" s="302"/>
      <c r="U1323" s="302"/>
      <c r="V1323" s="314" t="s">
        <v>14159</v>
      </c>
      <c r="W1323" s="302"/>
      <c r="X1323" s="302"/>
      <c r="Y1323" s="302"/>
      <c r="Z1323" s="302"/>
      <c r="AA1323" s="302"/>
      <c r="AB1323" s="302"/>
      <c r="AC1323" s="302"/>
      <c r="AD1323" s="302"/>
      <c r="AE1323" s="302"/>
      <c r="AF1323" s="302"/>
      <c r="AG1323" s="302"/>
      <c r="AH1323" s="302"/>
      <c r="AI1323" s="302"/>
      <c r="AJ1323" s="302"/>
      <c r="AK1323" s="302"/>
      <c r="AL1323" s="302"/>
      <c r="AM1323" s="302"/>
      <c r="AN1323" s="302"/>
      <c r="AO1323" s="302"/>
      <c r="AP1323" s="302"/>
      <c r="AQ1323" s="425" t="str">
        <f>IFERROR(__xludf.DUMMYFUNCTION("IF(IFERROR(VLOOKUP(A1323, IMPORTRANGE(""https://docs.google.com/spreadsheets/d/1eazy315Oas8TkAoTsdzUl6gNf3VsnwZeSo-bRfkZzOs"", ""工作表1!A:B""), 2, FALSE), """") &lt;&gt; """", ""有縮圖"", ""無縮圖"")"),"無縮圖")</f>
        <v>無縮圖</v>
      </c>
      <c r="AR1323" s="302"/>
    </row>
    <row r="1324" hidden="1">
      <c r="A1324" s="301" t="s">
        <v>14160</v>
      </c>
      <c r="B1324" s="302"/>
      <c r="C1324" s="304"/>
      <c r="D1324" s="303" t="s">
        <v>2828</v>
      </c>
      <c r="E1324" s="303" t="s">
        <v>2828</v>
      </c>
      <c r="F1324" s="305" t="s">
        <v>235</v>
      </c>
      <c r="G1324" s="304"/>
      <c r="H1324" s="302"/>
      <c r="I1324" s="302"/>
      <c r="J1324" s="302"/>
      <c r="K1324" s="309"/>
      <c r="L1324" s="310" t="b">
        <v>0</v>
      </c>
      <c r="M1324" s="316" t="b">
        <v>1</v>
      </c>
      <c r="N1324" s="316" t="b">
        <v>0</v>
      </c>
      <c r="O1324" s="316" t="b">
        <v>0</v>
      </c>
      <c r="P1324" s="313" t="s">
        <v>410</v>
      </c>
      <c r="Q1324" s="309" t="str">
        <f t="array" ref="Q1324">IFERROR(INDEX('印量調查區'!G:G, MATCH(A1324, '印量調查區'!A:A, 0)), "")</f>
        <v/>
      </c>
      <c r="R1324" s="302"/>
      <c r="S1324" s="302"/>
      <c r="T1324" s="302"/>
      <c r="U1324" s="302"/>
      <c r="V1324" s="314" t="s">
        <v>14161</v>
      </c>
      <c r="W1324" s="302"/>
      <c r="X1324" s="302"/>
      <c r="Y1324" s="302"/>
      <c r="Z1324" s="302"/>
      <c r="AA1324" s="302"/>
      <c r="AB1324" s="302"/>
      <c r="AC1324" s="302"/>
      <c r="AD1324" s="302"/>
      <c r="AE1324" s="314" t="s">
        <v>14162</v>
      </c>
      <c r="AF1324" s="314" t="s">
        <v>14163</v>
      </c>
      <c r="AG1324" s="302"/>
      <c r="AH1324" s="314" t="s">
        <v>14164</v>
      </c>
      <c r="AI1324" s="302"/>
      <c r="AJ1324" s="302"/>
      <c r="AK1324" s="302"/>
      <c r="AL1324" s="302"/>
      <c r="AM1324" s="302"/>
      <c r="AN1324" s="302"/>
      <c r="AO1324" s="302"/>
      <c r="AP1324" s="302"/>
      <c r="AQ1324" s="425" t="str">
        <f>IFERROR(__xludf.DUMMYFUNCTION("IF(IFERROR(VLOOKUP(A1324, IMPORTRANGE(""https://docs.google.com/spreadsheets/d/1eazy315Oas8TkAoTsdzUl6gNf3VsnwZeSo-bRfkZzOs"", ""工作表1!A:B""), 2, FALSE), """") &lt;&gt; """", ""有縮圖"", ""無縮圖"")"),"無縮圖")</f>
        <v>無縮圖</v>
      </c>
      <c r="AR1324" s="302"/>
    </row>
    <row r="1325" hidden="1">
      <c r="A1325" s="301" t="s">
        <v>14165</v>
      </c>
      <c r="B1325" s="302"/>
      <c r="C1325" s="304"/>
      <c r="D1325" s="304"/>
      <c r="E1325" s="303" t="s">
        <v>3413</v>
      </c>
      <c r="F1325" s="305" t="s">
        <v>14166</v>
      </c>
      <c r="G1325" s="304"/>
      <c r="H1325" s="305" t="s">
        <v>34</v>
      </c>
      <c r="I1325" s="305" t="s">
        <v>84</v>
      </c>
      <c r="J1325" s="301" t="s">
        <v>14167</v>
      </c>
      <c r="K1325" s="309"/>
      <c r="L1325" s="310" t="b">
        <v>0</v>
      </c>
      <c r="M1325" s="311" t="b">
        <v>0</v>
      </c>
      <c r="N1325" s="316" t="b">
        <v>0</v>
      </c>
      <c r="O1325" s="311" t="b">
        <v>0</v>
      </c>
      <c r="P1325" s="302"/>
      <c r="Q1325" s="309" t="str">
        <f t="array" ref="Q1325">IFERROR(INDEX('印量調查區'!G:G, MATCH(A1325, '印量調查區'!A:A, 0)), "")</f>
        <v/>
      </c>
      <c r="R1325" s="302"/>
      <c r="S1325" s="302"/>
      <c r="T1325" s="302"/>
      <c r="U1325" s="302"/>
      <c r="V1325" s="313" t="s">
        <v>14168</v>
      </c>
      <c r="W1325" s="302"/>
      <c r="X1325" s="302"/>
      <c r="Y1325" s="302"/>
      <c r="Z1325" s="302"/>
      <c r="AA1325" s="302"/>
      <c r="AB1325" s="302"/>
      <c r="AC1325" s="302"/>
      <c r="AD1325" s="302"/>
      <c r="AE1325" s="302"/>
      <c r="AF1325" s="313" t="s">
        <v>14169</v>
      </c>
      <c r="AG1325" s="302"/>
      <c r="AH1325" s="302"/>
      <c r="AI1325" s="302"/>
      <c r="AJ1325" s="302"/>
      <c r="AK1325" s="302"/>
      <c r="AL1325" s="302"/>
      <c r="AM1325" s="302"/>
      <c r="AN1325" s="314" t="s">
        <v>14170</v>
      </c>
      <c r="AO1325" s="314" t="s">
        <v>14171</v>
      </c>
      <c r="AP1325" s="302"/>
      <c r="AQ1325" s="425" t="str">
        <f>IFERROR(__xludf.DUMMYFUNCTION("IF(IFERROR(VLOOKUP(A1325, IMPORTRANGE(""https://docs.google.com/spreadsheets/d/1eazy315Oas8TkAoTsdzUl6gNf3VsnwZeSo-bRfkZzOs"", ""工作表1!A:B""), 2, FALSE), """") &lt;&gt; """", ""有縮圖"", ""無縮圖"")"),"無縮圖")</f>
        <v>無縮圖</v>
      </c>
      <c r="AR1325" s="302"/>
    </row>
    <row r="1326" hidden="1">
      <c r="A1326" s="301" t="s">
        <v>14172</v>
      </c>
      <c r="B1326" s="302"/>
      <c r="C1326" s="304"/>
      <c r="D1326" s="304"/>
      <c r="E1326" s="303" t="s">
        <v>161</v>
      </c>
      <c r="F1326" s="302"/>
      <c r="G1326" s="304"/>
      <c r="H1326" s="302"/>
      <c r="I1326" s="302"/>
      <c r="J1326" s="302"/>
      <c r="K1326" s="309"/>
      <c r="L1326" s="310" t="b">
        <v>1</v>
      </c>
      <c r="M1326" s="316" t="b">
        <v>0</v>
      </c>
      <c r="N1326" s="316" t="b">
        <v>0</v>
      </c>
      <c r="O1326" s="316" t="b">
        <v>1</v>
      </c>
      <c r="P1326" s="302"/>
      <c r="Q1326" s="309" t="str">
        <f t="array" ref="Q1326">IFERROR(INDEX('印量調查區'!G:G, MATCH(A1326, '印量調查區'!A:A, 0)), "")</f>
        <v/>
      </c>
      <c r="R1326" s="313" t="s">
        <v>3495</v>
      </c>
      <c r="S1326" s="302"/>
      <c r="T1326" s="302"/>
      <c r="U1326" s="302"/>
      <c r="V1326" s="313" t="s">
        <v>3629</v>
      </c>
      <c r="W1326" s="302"/>
      <c r="X1326" s="302"/>
      <c r="Y1326" s="313" t="s">
        <v>14173</v>
      </c>
      <c r="Z1326" s="302"/>
      <c r="AA1326" s="302"/>
      <c r="AB1326" s="302"/>
      <c r="AC1326" s="302"/>
      <c r="AD1326" s="313" t="s">
        <v>124</v>
      </c>
      <c r="AE1326" s="302"/>
      <c r="AF1326" s="302"/>
      <c r="AG1326" s="302"/>
      <c r="AH1326" s="302"/>
      <c r="AI1326" s="302"/>
      <c r="AJ1326" s="302"/>
      <c r="AK1326" s="302"/>
      <c r="AL1326" s="302"/>
      <c r="AM1326" s="302"/>
      <c r="AN1326" s="302"/>
      <c r="AO1326" s="302"/>
      <c r="AP1326" s="302"/>
      <c r="AQ1326" s="425" t="str">
        <f>IFERROR(__xludf.DUMMYFUNCTION("IF(IFERROR(VLOOKUP(A1326, IMPORTRANGE(""https://docs.google.com/spreadsheets/d/1eazy315Oas8TkAoTsdzUl6gNf3VsnwZeSo-bRfkZzOs"", ""工作表1!A:B""), 2, FALSE), """") &lt;&gt; """", ""有縮圖"", ""無縮圖"")"),"無縮圖")</f>
        <v>無縮圖</v>
      </c>
      <c r="AR1326" s="302"/>
    </row>
    <row r="1327" hidden="1">
      <c r="A1327" s="301" t="s">
        <v>14174</v>
      </c>
      <c r="B1327" s="302"/>
      <c r="C1327" s="304"/>
      <c r="D1327" s="303" t="s">
        <v>2195</v>
      </c>
      <c r="E1327" s="303" t="s">
        <v>2195</v>
      </c>
      <c r="F1327" s="302"/>
      <c r="G1327" s="304"/>
      <c r="H1327" s="305" t="s">
        <v>34</v>
      </c>
      <c r="I1327" s="305" t="s">
        <v>84</v>
      </c>
      <c r="J1327" s="301" t="s">
        <v>14175</v>
      </c>
      <c r="K1327" s="323" t="s">
        <v>9359</v>
      </c>
      <c r="L1327" s="322" t="b">
        <v>0</v>
      </c>
      <c r="M1327" s="311" t="b">
        <v>0</v>
      </c>
      <c r="N1327" s="316" t="b">
        <v>0</v>
      </c>
      <c r="O1327" s="316" t="b">
        <v>0</v>
      </c>
      <c r="P1327" s="302"/>
      <c r="Q1327" s="309" t="str">
        <f t="array" ref="Q1327">IFERROR(INDEX('印量調查區'!G:G, MATCH(A1327, '印量調查區'!A:A, 0)), "")</f>
        <v/>
      </c>
      <c r="R1327" s="302"/>
      <c r="S1327" s="302"/>
      <c r="T1327" s="302"/>
      <c r="U1327" s="302"/>
      <c r="V1327" s="302"/>
      <c r="W1327" s="302"/>
      <c r="X1327" s="302"/>
      <c r="Y1327" s="302"/>
      <c r="Z1327" s="302"/>
      <c r="AA1327" s="302"/>
      <c r="AB1327" s="302"/>
      <c r="AC1327" s="302"/>
      <c r="AD1327" s="302"/>
      <c r="AE1327" s="302"/>
      <c r="AF1327" s="302"/>
      <c r="AG1327" s="302"/>
      <c r="AH1327" s="302"/>
      <c r="AI1327" s="302"/>
      <c r="AJ1327" s="302"/>
      <c r="AK1327" s="302"/>
      <c r="AL1327" s="302"/>
      <c r="AM1327" s="302"/>
      <c r="AN1327" s="302"/>
      <c r="AO1327" s="302"/>
      <c r="AP1327" s="302"/>
      <c r="AQ1327" s="425" t="str">
        <f>IFERROR(__xludf.DUMMYFUNCTION("IF(IFERROR(VLOOKUP(A1327, IMPORTRANGE(""https://docs.google.com/spreadsheets/d/1eazy315Oas8TkAoTsdzUl6gNf3VsnwZeSo-bRfkZzOs"", ""工作表1!A:B""), 2, FALSE), """") &lt;&gt; """", ""有縮圖"", ""無縮圖"")"),"無縮圖")</f>
        <v>無縮圖</v>
      </c>
      <c r="AR1327" s="302"/>
    </row>
    <row r="1328" hidden="1">
      <c r="A1328" s="301" t="s">
        <v>14176</v>
      </c>
      <c r="B1328" s="302"/>
      <c r="C1328" s="304"/>
      <c r="D1328" s="304"/>
      <c r="E1328" s="303" t="s">
        <v>3303</v>
      </c>
      <c r="F1328" s="302"/>
      <c r="G1328" s="304"/>
      <c r="H1328" s="302"/>
      <c r="I1328" s="302"/>
      <c r="J1328" s="302"/>
      <c r="K1328" s="309"/>
      <c r="L1328" s="322" t="b">
        <v>1</v>
      </c>
      <c r="M1328" s="316" t="b">
        <v>0</v>
      </c>
      <c r="N1328" s="316" t="b">
        <v>0</v>
      </c>
      <c r="O1328" s="316" t="b">
        <v>0</v>
      </c>
      <c r="P1328" s="302"/>
      <c r="Q1328" s="309" t="str">
        <f t="array" ref="Q1328">IFERROR(INDEX('印量調查區'!G:G, MATCH(A1328, '印量調查區'!A:A, 0)), "")</f>
        <v/>
      </c>
      <c r="R1328" s="302"/>
      <c r="S1328" s="302"/>
      <c r="T1328" s="302"/>
      <c r="U1328" s="302"/>
      <c r="V1328" s="302"/>
      <c r="W1328" s="302"/>
      <c r="X1328" s="302"/>
      <c r="Y1328" s="302"/>
      <c r="Z1328" s="302"/>
      <c r="AA1328" s="302"/>
      <c r="AB1328" s="302"/>
      <c r="AC1328" s="302"/>
      <c r="AD1328" s="302"/>
      <c r="AE1328" s="302"/>
      <c r="AF1328" s="302"/>
      <c r="AG1328" s="302"/>
      <c r="AH1328" s="302"/>
      <c r="AI1328" s="302"/>
      <c r="AJ1328" s="302"/>
      <c r="AK1328" s="302"/>
      <c r="AL1328" s="302"/>
      <c r="AM1328" s="302"/>
      <c r="AN1328" s="302"/>
      <c r="AO1328" s="302"/>
      <c r="AP1328" s="302"/>
      <c r="AQ1328" s="425" t="str">
        <f>IFERROR(__xludf.DUMMYFUNCTION("IF(IFERROR(VLOOKUP(A1328, IMPORTRANGE(""https://docs.google.com/spreadsheets/d/1eazy315Oas8TkAoTsdzUl6gNf3VsnwZeSo-bRfkZzOs"", ""工作表1!A:B""), 2, FALSE), """") &lt;&gt; """", ""有縮圖"", ""無縮圖"")"),"無縮圖")</f>
        <v>無縮圖</v>
      </c>
      <c r="AR1328" s="302"/>
    </row>
    <row r="1329" hidden="1">
      <c r="A1329" s="301" t="s">
        <v>14178</v>
      </c>
      <c r="B1329" s="302"/>
      <c r="C1329" s="304"/>
      <c r="D1329" s="303" t="s">
        <v>2742</v>
      </c>
      <c r="E1329" s="303" t="s">
        <v>4038</v>
      </c>
      <c r="F1329" s="302"/>
      <c r="G1329" s="304"/>
      <c r="H1329" s="302"/>
      <c r="I1329" s="302"/>
      <c r="J1329" s="302"/>
      <c r="K1329" s="309"/>
      <c r="L1329" s="310" t="b">
        <v>1</v>
      </c>
      <c r="M1329" s="316" t="b">
        <v>0</v>
      </c>
      <c r="N1329" s="316" t="b">
        <v>0</v>
      </c>
      <c r="O1329" s="311" t="b">
        <v>0</v>
      </c>
      <c r="P1329" s="302"/>
      <c r="Q1329" s="309" t="str">
        <f t="array" ref="Q1329">IFERROR(INDEX('印量調查區'!G:G, MATCH(A1329, '印量調查區'!A:A, 0)), "")</f>
        <v/>
      </c>
      <c r="R1329" s="314" t="s">
        <v>14182</v>
      </c>
      <c r="S1329" s="302"/>
      <c r="T1329" s="314" t="s">
        <v>14184</v>
      </c>
      <c r="U1329" s="302"/>
      <c r="V1329" s="314" t="s">
        <v>14185</v>
      </c>
      <c r="W1329" s="302"/>
      <c r="X1329" s="302"/>
      <c r="Y1329" s="314" t="s">
        <v>14186</v>
      </c>
      <c r="Z1329" s="302"/>
      <c r="AA1329" s="302"/>
      <c r="AB1329" s="302"/>
      <c r="AC1329" s="302"/>
      <c r="AD1329" s="302"/>
      <c r="AE1329" s="302"/>
      <c r="AF1329" s="302"/>
      <c r="AG1329" s="302"/>
      <c r="AH1329" s="302"/>
      <c r="AI1329" s="302"/>
      <c r="AJ1329" s="302"/>
      <c r="AK1329" s="302"/>
      <c r="AL1329" s="302"/>
      <c r="AM1329" s="302"/>
      <c r="AN1329" s="314" t="s">
        <v>14187</v>
      </c>
      <c r="AO1329" s="302"/>
      <c r="AP1329" s="302"/>
      <c r="AQ1329" s="425" t="str">
        <f>IFERROR(__xludf.DUMMYFUNCTION("IF(IFERROR(VLOOKUP(A1329, IMPORTRANGE(""https://docs.google.com/spreadsheets/d/1eazy315Oas8TkAoTsdzUl6gNf3VsnwZeSo-bRfkZzOs"", ""工作表1!A:B""), 2, FALSE), """") &lt;&gt; """", ""有縮圖"", ""無縮圖"")"),"無縮圖")</f>
        <v>無縮圖</v>
      </c>
      <c r="AR1329" s="302"/>
    </row>
    <row r="1330" hidden="1">
      <c r="A1330" s="304" t="s">
        <v>1160</v>
      </c>
      <c r="B1330" s="302"/>
      <c r="C1330" s="304"/>
      <c r="D1330" s="304"/>
      <c r="E1330" s="303" t="s">
        <v>1909</v>
      </c>
      <c r="F1330" s="302"/>
      <c r="G1330" s="304"/>
      <c r="H1330" s="302"/>
      <c r="I1330" s="302"/>
      <c r="J1330" s="302"/>
      <c r="K1330" s="309"/>
      <c r="L1330" s="322" t="b">
        <v>1</v>
      </c>
      <c r="M1330" s="316" t="b">
        <v>0</v>
      </c>
      <c r="N1330" s="316" t="b">
        <v>0</v>
      </c>
      <c r="O1330" s="316" t="b">
        <v>0</v>
      </c>
      <c r="P1330" s="302"/>
      <c r="Q1330" s="309"/>
      <c r="R1330" s="302"/>
      <c r="S1330" s="302"/>
      <c r="T1330" s="302"/>
      <c r="U1330" s="302"/>
      <c r="V1330" s="302"/>
      <c r="W1330" s="302"/>
      <c r="X1330" s="302"/>
      <c r="Y1330" s="302"/>
      <c r="Z1330" s="302"/>
      <c r="AA1330" s="302"/>
      <c r="AB1330" s="302"/>
      <c r="AC1330" s="302"/>
      <c r="AD1330" s="302"/>
      <c r="AE1330" s="302"/>
      <c r="AF1330" s="302"/>
      <c r="AG1330" s="302"/>
      <c r="AH1330" s="302"/>
      <c r="AI1330" s="302"/>
      <c r="AJ1330" s="302"/>
      <c r="AK1330" s="302"/>
      <c r="AL1330" s="302"/>
      <c r="AM1330" s="302"/>
      <c r="AN1330" s="302"/>
      <c r="AO1330" s="302"/>
      <c r="AP1330" s="302"/>
      <c r="AQ1330" s="425" t="str">
        <f>IFERROR(__xludf.DUMMYFUNCTION("IF(IFERROR(VLOOKUP(A1330, IMPORTRANGE(""https://docs.google.com/spreadsheets/d/1eazy315Oas8TkAoTsdzUl6gNf3VsnwZeSo-bRfkZzOs"", ""工作表1!A:B""), 2, FALSE), """") &lt;&gt; """", ""有縮圖"", ""無縮圖"")"),"無縮圖")</f>
        <v>無縮圖</v>
      </c>
      <c r="AR1330" s="302"/>
    </row>
    <row r="1331" hidden="1">
      <c r="A1331" s="301" t="s">
        <v>14191</v>
      </c>
      <c r="B1331" s="302"/>
      <c r="C1331" s="304"/>
      <c r="D1331" s="304"/>
      <c r="E1331" s="303" t="s">
        <v>14192</v>
      </c>
      <c r="F1331" s="302"/>
      <c r="G1331" s="304"/>
      <c r="H1331" s="302"/>
      <c r="I1331" s="302"/>
      <c r="J1331" s="302"/>
      <c r="K1331" s="309"/>
      <c r="L1331" s="310" t="b">
        <v>1</v>
      </c>
      <c r="M1331" s="316" t="b">
        <v>0</v>
      </c>
      <c r="N1331" s="316" t="b">
        <v>0</v>
      </c>
      <c r="O1331" s="316" t="b">
        <v>0</v>
      </c>
      <c r="P1331" s="302"/>
      <c r="Q1331" s="309" t="str">
        <f t="array" ref="Q1331">IFERROR(INDEX('印量調查區'!G:G, MATCH(A1331, '印量調查區'!A:A, 0)), "")</f>
        <v/>
      </c>
      <c r="R1331" s="313" t="s">
        <v>14194</v>
      </c>
      <c r="S1331" s="302"/>
      <c r="T1331" s="302"/>
      <c r="U1331" s="302"/>
      <c r="V1331" s="313" t="s">
        <v>14195</v>
      </c>
      <c r="W1331" s="302"/>
      <c r="X1331" s="313" t="s">
        <v>14196</v>
      </c>
      <c r="Y1331" s="313" t="s">
        <v>14197</v>
      </c>
      <c r="Z1331" s="302"/>
      <c r="AA1331" s="302"/>
      <c r="AB1331" s="302"/>
      <c r="AC1331" s="302"/>
      <c r="AD1331" s="313" t="s">
        <v>14198</v>
      </c>
      <c r="AE1331" s="313" t="s">
        <v>14199</v>
      </c>
      <c r="AF1331" s="302"/>
      <c r="AG1331" s="302"/>
      <c r="AH1331" s="302"/>
      <c r="AI1331" s="302"/>
      <c r="AJ1331" s="302"/>
      <c r="AK1331" s="313" t="s">
        <v>14200</v>
      </c>
      <c r="AL1331" s="302"/>
      <c r="AM1331" s="302"/>
      <c r="AN1331" s="302"/>
      <c r="AO1331" s="302"/>
      <c r="AP1331" s="302"/>
      <c r="AQ1331" s="425" t="str">
        <f>IFERROR(__xludf.DUMMYFUNCTION("IF(IFERROR(VLOOKUP(A1331, IMPORTRANGE(""https://docs.google.com/spreadsheets/d/1eazy315Oas8TkAoTsdzUl6gNf3VsnwZeSo-bRfkZzOs"", ""工作表1!A:B""), 2, FALSE), """") &lt;&gt; """", ""有縮圖"", ""無縮圖"")"),"無縮圖")</f>
        <v>無縮圖</v>
      </c>
      <c r="AR1331" s="302"/>
    </row>
    <row r="1332" hidden="1">
      <c r="A1332" s="301" t="s">
        <v>1165</v>
      </c>
      <c r="B1332" s="302"/>
      <c r="C1332" s="304"/>
      <c r="D1332" s="304"/>
      <c r="E1332" s="303" t="s">
        <v>1115</v>
      </c>
      <c r="F1332" s="302"/>
      <c r="G1332" s="304"/>
      <c r="H1332" s="302"/>
      <c r="I1332" s="302"/>
      <c r="J1332" s="302"/>
      <c r="K1332" s="309"/>
      <c r="L1332" s="310" t="b">
        <v>0</v>
      </c>
      <c r="M1332" s="316" t="b">
        <v>0</v>
      </c>
      <c r="N1332" s="316" t="b">
        <v>0</v>
      </c>
      <c r="O1332" s="316" t="b">
        <v>0</v>
      </c>
      <c r="P1332" s="302"/>
      <c r="Q1332" s="309" t="str">
        <f t="array" ref="Q1332">IFERROR(INDEX('印量調查區'!G:G, MATCH(A1332, '印量調查區'!A:A, 0)), "")</f>
        <v/>
      </c>
      <c r="R1332" s="313" t="s">
        <v>3054</v>
      </c>
      <c r="S1332" s="302"/>
      <c r="T1332" s="302"/>
      <c r="U1332" s="302"/>
      <c r="V1332" s="313" t="s">
        <v>3057</v>
      </c>
      <c r="W1332" s="302"/>
      <c r="X1332" s="302"/>
      <c r="Y1332" s="313" t="s">
        <v>3060</v>
      </c>
      <c r="Z1332" s="302"/>
      <c r="AA1332" s="302"/>
      <c r="AB1332" s="302"/>
      <c r="AC1332" s="302"/>
      <c r="AD1332" s="302"/>
      <c r="AE1332" s="302"/>
      <c r="AF1332" s="302"/>
      <c r="AG1332" s="302"/>
      <c r="AH1332" s="302"/>
      <c r="AI1332" s="302"/>
      <c r="AJ1332" s="302"/>
      <c r="AK1332" s="302"/>
      <c r="AL1332" s="302"/>
      <c r="AM1332" s="302"/>
      <c r="AN1332" s="302"/>
      <c r="AO1332" s="302"/>
      <c r="AP1332" s="302"/>
      <c r="AQ1332" s="425" t="str">
        <f>IFERROR(__xludf.DUMMYFUNCTION("IF(IFERROR(VLOOKUP(A1332, IMPORTRANGE(""https://docs.google.com/spreadsheets/d/1eazy315Oas8TkAoTsdzUl6gNf3VsnwZeSo-bRfkZzOs"", ""工作表1!A:B""), 2, FALSE), """") &lt;&gt; """", ""有縮圖"", ""無縮圖"")"),"無縮圖")</f>
        <v>無縮圖</v>
      </c>
      <c r="AR1332" s="302"/>
    </row>
    <row r="1333" hidden="1">
      <c r="A1333" s="301" t="s">
        <v>14205</v>
      </c>
      <c r="B1333" s="302"/>
      <c r="C1333" s="303" t="s">
        <v>2381</v>
      </c>
      <c r="D1333" s="304"/>
      <c r="E1333" s="304"/>
      <c r="F1333" s="302"/>
      <c r="G1333" s="304"/>
      <c r="H1333" s="302"/>
      <c r="I1333" s="302"/>
      <c r="J1333" s="302"/>
      <c r="K1333" s="309"/>
      <c r="L1333" s="310" t="b">
        <v>1</v>
      </c>
      <c r="M1333" s="316" t="b">
        <v>0</v>
      </c>
      <c r="N1333" s="316" t="b">
        <v>0</v>
      </c>
      <c r="O1333" s="316" t="b">
        <v>0</v>
      </c>
      <c r="P1333" s="302"/>
      <c r="Q1333" s="309" t="str">
        <f t="array" ref="Q1333">IFERROR(INDEX('印量調查區'!G:G, MATCH(A1333, '印量調查區'!A:A, 0)), "")</f>
        <v/>
      </c>
      <c r="R1333" s="302"/>
      <c r="S1333" s="302"/>
      <c r="T1333" s="302"/>
      <c r="U1333" s="302"/>
      <c r="V1333" s="313" t="s">
        <v>14207</v>
      </c>
      <c r="W1333" s="302"/>
      <c r="X1333" s="302"/>
      <c r="Y1333" s="313" t="s">
        <v>14208</v>
      </c>
      <c r="Z1333" s="302"/>
      <c r="AA1333" s="302"/>
      <c r="AB1333" s="302"/>
      <c r="AC1333" s="302"/>
      <c r="AD1333" s="302"/>
      <c r="AE1333" s="302"/>
      <c r="AF1333" s="302"/>
      <c r="AG1333" s="302"/>
      <c r="AH1333" s="302"/>
      <c r="AI1333" s="302"/>
      <c r="AJ1333" s="302"/>
      <c r="AK1333" s="302"/>
      <c r="AL1333" s="302"/>
      <c r="AM1333" s="302"/>
      <c r="AN1333" s="302"/>
      <c r="AO1333" s="302"/>
      <c r="AP1333" s="302"/>
      <c r="AQ1333" s="425" t="str">
        <f>IFERROR(__xludf.DUMMYFUNCTION("IF(IFERROR(VLOOKUP(A1333, IMPORTRANGE(""https://docs.google.com/spreadsheets/d/1eazy315Oas8TkAoTsdzUl6gNf3VsnwZeSo-bRfkZzOs"", ""工作表1!A:B""), 2, FALSE), """") &lt;&gt; """", ""有縮圖"", ""無縮圖"")"),"無縮圖")</f>
        <v>無縮圖</v>
      </c>
      <c r="AR1333" s="302"/>
    </row>
    <row r="1334" hidden="1">
      <c r="A1334" s="301" t="s">
        <v>1256</v>
      </c>
      <c r="B1334" s="302"/>
      <c r="C1334" s="304"/>
      <c r="D1334" s="304"/>
      <c r="E1334" s="303" t="s">
        <v>2123</v>
      </c>
      <c r="F1334" s="302"/>
      <c r="G1334" s="304"/>
      <c r="H1334" s="302"/>
      <c r="I1334" s="302"/>
      <c r="J1334" s="302"/>
      <c r="K1334" s="309"/>
      <c r="L1334" s="310" t="b">
        <v>0</v>
      </c>
      <c r="M1334" s="316" t="b">
        <v>0</v>
      </c>
      <c r="N1334" s="316" t="b">
        <v>0</v>
      </c>
      <c r="O1334" s="316" t="b">
        <v>0</v>
      </c>
      <c r="P1334" s="313" t="s">
        <v>5823</v>
      </c>
      <c r="Q1334" s="309" t="str">
        <f t="array" ref="Q1334">IFERROR(INDEX('印量調查區'!G:G, MATCH(A1334, '印量調查區'!A:A, 0)), "")</f>
        <v/>
      </c>
      <c r="R1334" s="302"/>
      <c r="S1334" s="302"/>
      <c r="T1334" s="302"/>
      <c r="U1334" s="302"/>
      <c r="V1334" s="302"/>
      <c r="W1334" s="302"/>
      <c r="X1334" s="314" t="s">
        <v>14210</v>
      </c>
      <c r="Y1334" s="302"/>
      <c r="Z1334" s="302"/>
      <c r="AA1334" s="302"/>
      <c r="AB1334" s="302"/>
      <c r="AC1334" s="302"/>
      <c r="AD1334" s="302"/>
      <c r="AE1334" s="302"/>
      <c r="AF1334" s="302"/>
      <c r="AG1334" s="302"/>
      <c r="AH1334" s="302"/>
      <c r="AI1334" s="302"/>
      <c r="AJ1334" s="302"/>
      <c r="AK1334" s="302"/>
      <c r="AL1334" s="302"/>
      <c r="AM1334" s="302"/>
      <c r="AN1334" s="302"/>
      <c r="AO1334" s="302"/>
      <c r="AP1334" s="302"/>
      <c r="AQ1334" s="425" t="str">
        <f>IFERROR(__xludf.DUMMYFUNCTION("IF(IFERROR(VLOOKUP(A1334, IMPORTRANGE(""https://docs.google.com/spreadsheets/d/1eazy315Oas8TkAoTsdzUl6gNf3VsnwZeSo-bRfkZzOs"", ""工作表1!A:B""), 2, FALSE), """") &lt;&gt; """", ""有縮圖"", ""無縮圖"")"),"無縮圖")</f>
        <v>無縮圖</v>
      </c>
      <c r="AR1334" s="302"/>
    </row>
    <row r="1335" hidden="1">
      <c r="A1335" s="301" t="s">
        <v>14212</v>
      </c>
      <c r="B1335" s="302"/>
      <c r="C1335" s="304"/>
      <c r="D1335" s="304"/>
      <c r="E1335" s="303" t="s">
        <v>3790</v>
      </c>
      <c r="F1335" s="302"/>
      <c r="G1335" s="304"/>
      <c r="H1335" s="302"/>
      <c r="I1335" s="302"/>
      <c r="J1335" s="302"/>
      <c r="K1335" s="309"/>
      <c r="L1335" s="322" t="b">
        <v>0</v>
      </c>
      <c r="M1335" s="316" t="b">
        <v>0</v>
      </c>
      <c r="N1335" s="316" t="b">
        <v>0</v>
      </c>
      <c r="O1335" s="316" t="b">
        <v>0</v>
      </c>
      <c r="P1335" s="302"/>
      <c r="Q1335" s="309" t="str">
        <f t="array" ref="Q1335">IFERROR(INDEX('印量調查區'!G:G, MATCH(A1335, '印量調查區'!A:A, 0)), "")</f>
        <v/>
      </c>
      <c r="R1335" s="302"/>
      <c r="S1335" s="302"/>
      <c r="T1335" s="302"/>
      <c r="U1335" s="302"/>
      <c r="V1335" s="302"/>
      <c r="W1335" s="302"/>
      <c r="X1335" s="302"/>
      <c r="Y1335" s="302"/>
      <c r="Z1335" s="302"/>
      <c r="AA1335" s="302"/>
      <c r="AB1335" s="302"/>
      <c r="AC1335" s="302"/>
      <c r="AD1335" s="302"/>
      <c r="AE1335" s="302"/>
      <c r="AF1335" s="302"/>
      <c r="AG1335" s="302"/>
      <c r="AH1335" s="302"/>
      <c r="AI1335" s="302"/>
      <c r="AJ1335" s="302"/>
      <c r="AK1335" s="302"/>
      <c r="AL1335" s="302"/>
      <c r="AM1335" s="302"/>
      <c r="AN1335" s="302"/>
      <c r="AO1335" s="302"/>
      <c r="AP1335" s="302"/>
      <c r="AQ1335" s="425" t="str">
        <f>IFERROR(__xludf.DUMMYFUNCTION("IF(IFERROR(VLOOKUP(A1335, IMPORTRANGE(""https://docs.google.com/spreadsheets/d/1eazy315Oas8TkAoTsdzUl6gNf3VsnwZeSo-bRfkZzOs"", ""工作表1!A:B""), 2, FALSE), """") &lt;&gt; """", ""有縮圖"", ""無縮圖"")"),"無縮圖")</f>
        <v>無縮圖</v>
      </c>
      <c r="AR1335" s="302"/>
    </row>
    <row r="1336" hidden="1">
      <c r="A1336" s="301" t="s">
        <v>1268</v>
      </c>
      <c r="B1336" s="302"/>
      <c r="C1336" s="304"/>
      <c r="D1336" s="304"/>
      <c r="E1336" s="303" t="s">
        <v>11817</v>
      </c>
      <c r="F1336" s="302"/>
      <c r="G1336" s="304"/>
      <c r="H1336" s="302"/>
      <c r="I1336" s="302"/>
      <c r="J1336" s="302"/>
      <c r="K1336" s="309"/>
      <c r="L1336" s="310" t="b">
        <v>0</v>
      </c>
      <c r="M1336" s="316" t="b">
        <v>0</v>
      </c>
      <c r="N1336" s="316" t="b">
        <v>0</v>
      </c>
      <c r="O1336" s="316" t="b">
        <v>0</v>
      </c>
      <c r="P1336" s="302"/>
      <c r="Q1336" s="309" t="str">
        <f t="array" ref="Q1336">IFERROR(INDEX('印量調查區'!G:G, MATCH(A1336, '印量調查區'!A:A, 0)), "")</f>
        <v/>
      </c>
      <c r="R1336" s="313" t="s">
        <v>4659</v>
      </c>
      <c r="S1336" s="302"/>
      <c r="T1336" s="302"/>
      <c r="U1336" s="302"/>
      <c r="V1336" s="313" t="s">
        <v>4662</v>
      </c>
      <c r="W1336" s="302"/>
      <c r="X1336" s="313" t="s">
        <v>118</v>
      </c>
      <c r="Y1336" s="313" t="s">
        <v>3062</v>
      </c>
      <c r="Z1336" s="302"/>
      <c r="AA1336" s="302"/>
      <c r="AB1336" s="302"/>
      <c r="AC1336" s="302"/>
      <c r="AD1336" s="302"/>
      <c r="AE1336" s="302"/>
      <c r="AF1336" s="302"/>
      <c r="AG1336" s="302"/>
      <c r="AH1336" s="302"/>
      <c r="AI1336" s="302"/>
      <c r="AJ1336" s="302"/>
      <c r="AK1336" s="302"/>
      <c r="AL1336" s="302"/>
      <c r="AM1336" s="302"/>
      <c r="AN1336" s="302"/>
      <c r="AO1336" s="302"/>
      <c r="AP1336" s="302"/>
      <c r="AQ1336" s="425" t="str">
        <f>IFERROR(__xludf.DUMMYFUNCTION("IF(IFERROR(VLOOKUP(A1336, IMPORTRANGE(""https://docs.google.com/spreadsheets/d/1eazy315Oas8TkAoTsdzUl6gNf3VsnwZeSo-bRfkZzOs"", ""工作表1!A:B""), 2, FALSE), """") &lt;&gt; """", ""有縮圖"", ""無縮圖"")"),"有縮圖")</f>
        <v>有縮圖</v>
      </c>
      <c r="AR1336" s="302"/>
    </row>
    <row r="1337" hidden="1">
      <c r="A1337" s="301" t="s">
        <v>14214</v>
      </c>
      <c r="B1337" s="302"/>
      <c r="C1337" s="303" t="s">
        <v>2831</v>
      </c>
      <c r="D1337" s="303" t="s">
        <v>2831</v>
      </c>
      <c r="E1337" s="304"/>
      <c r="F1337" s="302"/>
      <c r="G1337" s="304"/>
      <c r="H1337" s="302"/>
      <c r="I1337" s="302"/>
      <c r="J1337" s="302"/>
      <c r="K1337" s="309"/>
      <c r="L1337" s="322" t="b">
        <v>1</v>
      </c>
      <c r="M1337" s="316" t="b">
        <v>0</v>
      </c>
      <c r="N1337" s="316" t="b">
        <v>0</v>
      </c>
      <c r="O1337" s="316" t="b">
        <v>0</v>
      </c>
      <c r="P1337" s="302"/>
      <c r="Q1337" s="309" t="str">
        <f t="array" ref="Q1337">IFERROR(INDEX('印量調查區'!G:G, MATCH(A1337, '印量調查區'!A:A, 0)), "")</f>
        <v/>
      </c>
      <c r="R1337" s="302"/>
      <c r="S1337" s="302"/>
      <c r="T1337" s="302"/>
      <c r="U1337" s="302"/>
      <c r="V1337" s="302"/>
      <c r="W1337" s="302"/>
      <c r="X1337" s="302"/>
      <c r="Y1337" s="302"/>
      <c r="Z1337" s="302"/>
      <c r="AA1337" s="302"/>
      <c r="AB1337" s="302"/>
      <c r="AC1337" s="302"/>
      <c r="AD1337" s="302"/>
      <c r="AE1337" s="302"/>
      <c r="AF1337" s="302"/>
      <c r="AG1337" s="302"/>
      <c r="AH1337" s="302"/>
      <c r="AI1337" s="302"/>
      <c r="AJ1337" s="302"/>
      <c r="AK1337" s="302"/>
      <c r="AL1337" s="302"/>
      <c r="AM1337" s="302"/>
      <c r="AN1337" s="302"/>
      <c r="AO1337" s="302"/>
      <c r="AP1337" s="302"/>
      <c r="AQ1337" s="425" t="str">
        <f>IFERROR(__xludf.DUMMYFUNCTION("IF(IFERROR(VLOOKUP(A1337, IMPORTRANGE(""https://docs.google.com/spreadsheets/d/1eazy315Oas8TkAoTsdzUl6gNf3VsnwZeSo-bRfkZzOs"", ""工作表1!A:B""), 2, FALSE), """") &lt;&gt; """", ""有縮圖"", ""無縮圖"")"),"無縮圖")</f>
        <v>無縮圖</v>
      </c>
      <c r="AR1337" s="302"/>
    </row>
    <row r="1338" hidden="1">
      <c r="A1338" s="301" t="s">
        <v>14215</v>
      </c>
      <c r="B1338" s="302"/>
      <c r="C1338" s="304"/>
      <c r="D1338" s="303" t="s">
        <v>2797</v>
      </c>
      <c r="E1338" s="303" t="s">
        <v>1694</v>
      </c>
      <c r="F1338" s="302"/>
      <c r="G1338" s="304"/>
      <c r="H1338" s="302"/>
      <c r="I1338" s="302"/>
      <c r="J1338" s="302"/>
      <c r="K1338" s="309"/>
      <c r="L1338" s="322" t="b">
        <v>1</v>
      </c>
      <c r="M1338" s="316" t="b">
        <v>0</v>
      </c>
      <c r="N1338" s="316" t="b">
        <v>0</v>
      </c>
      <c r="O1338" s="316" t="b">
        <v>0</v>
      </c>
      <c r="P1338" s="302"/>
      <c r="Q1338" s="309" t="str">
        <f t="array" ref="Q1338">IFERROR(INDEX('印量調查區'!G:G, MATCH(A1338, '印量調查區'!A:A, 0)), "")</f>
        <v/>
      </c>
      <c r="R1338" s="302"/>
      <c r="S1338" s="302"/>
      <c r="T1338" s="302"/>
      <c r="U1338" s="302"/>
      <c r="V1338" s="302"/>
      <c r="W1338" s="302"/>
      <c r="X1338" s="302"/>
      <c r="Y1338" s="302"/>
      <c r="Z1338" s="302"/>
      <c r="AA1338" s="302"/>
      <c r="AB1338" s="302"/>
      <c r="AC1338" s="302"/>
      <c r="AD1338" s="302"/>
      <c r="AE1338" s="302"/>
      <c r="AF1338" s="302"/>
      <c r="AG1338" s="302"/>
      <c r="AH1338" s="302"/>
      <c r="AI1338" s="302"/>
      <c r="AJ1338" s="302"/>
      <c r="AK1338" s="302"/>
      <c r="AL1338" s="302"/>
      <c r="AM1338" s="302"/>
      <c r="AN1338" s="302"/>
      <c r="AO1338" s="302"/>
      <c r="AP1338" s="302"/>
      <c r="AQ1338" s="425" t="str">
        <f>IFERROR(__xludf.DUMMYFUNCTION("IF(IFERROR(VLOOKUP(A1338, IMPORTRANGE(""https://docs.google.com/spreadsheets/d/1eazy315Oas8TkAoTsdzUl6gNf3VsnwZeSo-bRfkZzOs"", ""工作表1!A:B""), 2, FALSE), """") &lt;&gt; """", ""有縮圖"", ""無縮圖"")"),"無縮圖")</f>
        <v>無縮圖</v>
      </c>
      <c r="AR1338" s="302"/>
    </row>
    <row r="1339" hidden="1">
      <c r="A1339" s="301" t="s">
        <v>14216</v>
      </c>
      <c r="B1339" s="302"/>
      <c r="C1339" s="303" t="s">
        <v>2906</v>
      </c>
      <c r="D1339" s="304"/>
      <c r="E1339" s="303" t="s">
        <v>3551</v>
      </c>
      <c r="F1339" s="302"/>
      <c r="G1339" s="304"/>
      <c r="H1339" s="302"/>
      <c r="I1339" s="302"/>
      <c r="J1339" s="302"/>
      <c r="K1339" s="309"/>
      <c r="L1339" s="322" t="b">
        <v>0</v>
      </c>
      <c r="M1339" s="316" t="b">
        <v>0</v>
      </c>
      <c r="N1339" s="316" t="b">
        <v>0</v>
      </c>
      <c r="O1339" s="316" t="b">
        <v>0</v>
      </c>
      <c r="P1339" s="302"/>
      <c r="Q1339" s="309" t="str">
        <f t="array" ref="Q1339">IFERROR(INDEX('印量調查區'!G:G, MATCH(A1339, '印量調查區'!A:A, 0)), "")</f>
        <v/>
      </c>
      <c r="R1339" s="302"/>
      <c r="S1339" s="302"/>
      <c r="T1339" s="302"/>
      <c r="U1339" s="302"/>
      <c r="V1339" s="302"/>
      <c r="W1339" s="302"/>
      <c r="X1339" s="302"/>
      <c r="Y1339" s="302"/>
      <c r="Z1339" s="302"/>
      <c r="AA1339" s="302"/>
      <c r="AB1339" s="302"/>
      <c r="AC1339" s="302"/>
      <c r="AD1339" s="302"/>
      <c r="AE1339" s="302"/>
      <c r="AF1339" s="302"/>
      <c r="AG1339" s="302"/>
      <c r="AH1339" s="302"/>
      <c r="AI1339" s="302"/>
      <c r="AJ1339" s="302"/>
      <c r="AK1339" s="302"/>
      <c r="AL1339" s="302"/>
      <c r="AM1339" s="302"/>
      <c r="AN1339" s="302"/>
      <c r="AO1339" s="302"/>
      <c r="AP1339" s="302"/>
      <c r="AQ1339" s="425" t="str">
        <f>IFERROR(__xludf.DUMMYFUNCTION("IF(IFERROR(VLOOKUP(A1339, IMPORTRANGE(""https://docs.google.com/spreadsheets/d/1eazy315Oas8TkAoTsdzUl6gNf3VsnwZeSo-bRfkZzOs"", ""工作表1!A:B""), 2, FALSE), """") &lt;&gt; """", ""有縮圖"", ""無縮圖"")"),"無縮圖")</f>
        <v>無縮圖</v>
      </c>
      <c r="AR1339" s="302"/>
    </row>
    <row r="1340" hidden="1">
      <c r="A1340" s="301" t="s">
        <v>1377</v>
      </c>
      <c r="B1340" s="302"/>
      <c r="C1340" s="303" t="s">
        <v>14217</v>
      </c>
      <c r="D1340" s="303" t="s">
        <v>2925</v>
      </c>
      <c r="E1340" s="304"/>
      <c r="F1340" s="302"/>
      <c r="G1340" s="304"/>
      <c r="H1340" s="302"/>
      <c r="I1340" s="302"/>
      <c r="J1340" s="302"/>
      <c r="K1340" s="309"/>
      <c r="L1340" s="310" t="b">
        <v>1</v>
      </c>
      <c r="M1340" s="316" t="b">
        <v>0</v>
      </c>
      <c r="N1340" s="316" t="b">
        <v>0</v>
      </c>
      <c r="O1340" s="316" t="b">
        <v>0</v>
      </c>
      <c r="P1340" s="302"/>
      <c r="Q1340" s="309" t="str">
        <f t="array" ref="Q1340">IFERROR(INDEX('印量調查區'!G:G, MATCH(A1340, '印量調查區'!A:A, 0)), "")</f>
        <v/>
      </c>
      <c r="R1340" s="313" t="s">
        <v>5882</v>
      </c>
      <c r="S1340" s="302"/>
      <c r="T1340" s="302"/>
      <c r="U1340" s="302"/>
      <c r="V1340" s="302"/>
      <c r="W1340" s="302"/>
      <c r="X1340" s="302"/>
      <c r="Y1340" s="302"/>
      <c r="Z1340" s="302"/>
      <c r="AA1340" s="302"/>
      <c r="AB1340" s="302"/>
      <c r="AC1340" s="302"/>
      <c r="AD1340" s="302"/>
      <c r="AE1340" s="302"/>
      <c r="AF1340" s="302"/>
      <c r="AG1340" s="302"/>
      <c r="AH1340" s="302"/>
      <c r="AI1340" s="302"/>
      <c r="AJ1340" s="302"/>
      <c r="AK1340" s="302"/>
      <c r="AL1340" s="302"/>
      <c r="AM1340" s="302"/>
      <c r="AN1340" s="302"/>
      <c r="AO1340" s="302"/>
      <c r="AP1340" s="302"/>
      <c r="AQ1340" s="425" t="str">
        <f>IFERROR(__xludf.DUMMYFUNCTION("IF(IFERROR(VLOOKUP(A1340, IMPORTRANGE(""https://docs.google.com/spreadsheets/d/1eazy315Oas8TkAoTsdzUl6gNf3VsnwZeSo-bRfkZzOs"", ""工作表1!A:B""), 2, FALSE), """") &lt;&gt; """", ""有縮圖"", ""無縮圖"")"),"無縮圖")</f>
        <v>無縮圖</v>
      </c>
      <c r="AR1340" s="302"/>
    </row>
    <row r="1341" hidden="1">
      <c r="A1341" s="301" t="s">
        <v>1394</v>
      </c>
      <c r="B1341" s="302"/>
      <c r="C1341" s="303" t="s">
        <v>3411</v>
      </c>
      <c r="D1341" s="304"/>
      <c r="E1341" s="303" t="s">
        <v>2785</v>
      </c>
      <c r="F1341" s="302"/>
      <c r="G1341" s="304"/>
      <c r="H1341" s="302"/>
      <c r="I1341" s="302"/>
      <c r="J1341" s="302"/>
      <c r="K1341" s="309"/>
      <c r="L1341" s="310" t="b">
        <v>1</v>
      </c>
      <c r="M1341" s="316" t="b">
        <v>0</v>
      </c>
      <c r="N1341" s="316" t="b">
        <v>0</v>
      </c>
      <c r="O1341" s="316" t="b">
        <v>0</v>
      </c>
      <c r="P1341" s="302"/>
      <c r="Q1341" s="309" t="str">
        <f t="array" ref="Q1341">IFERROR(INDEX('印量調查區'!G:G, MATCH(A1341, '印量調查區'!A:A, 0)), "")</f>
        <v/>
      </c>
      <c r="R1341" s="313" t="s">
        <v>6151</v>
      </c>
      <c r="S1341" s="302"/>
      <c r="T1341" s="302"/>
      <c r="U1341" s="302"/>
      <c r="V1341" s="302"/>
      <c r="W1341" s="302"/>
      <c r="X1341" s="302"/>
      <c r="Y1341" s="302"/>
      <c r="Z1341" s="302"/>
      <c r="AA1341" s="302"/>
      <c r="AB1341" s="302"/>
      <c r="AC1341" s="302"/>
      <c r="AD1341" s="302"/>
      <c r="AE1341" s="302"/>
      <c r="AF1341" s="302"/>
      <c r="AG1341" s="302"/>
      <c r="AH1341" s="302"/>
      <c r="AI1341" s="302"/>
      <c r="AJ1341" s="302"/>
      <c r="AK1341" s="302"/>
      <c r="AL1341" s="302"/>
      <c r="AM1341" s="302"/>
      <c r="AN1341" s="302"/>
      <c r="AO1341" s="302"/>
      <c r="AP1341" s="302"/>
      <c r="AQ1341" s="425" t="str">
        <f>IFERROR(__xludf.DUMMYFUNCTION("IF(IFERROR(VLOOKUP(A1341, IMPORTRANGE(""https://docs.google.com/spreadsheets/d/1eazy315Oas8TkAoTsdzUl6gNf3VsnwZeSo-bRfkZzOs"", ""工作表1!A:B""), 2, FALSE), """") &lt;&gt; """", ""有縮圖"", ""無縮圖"")"),"無縮圖")</f>
        <v>無縮圖</v>
      </c>
      <c r="AR1341" s="302"/>
    </row>
    <row r="1342" hidden="1">
      <c r="A1342" s="301" t="s">
        <v>14222</v>
      </c>
      <c r="B1342" s="302"/>
      <c r="C1342" s="304"/>
      <c r="D1342" s="304"/>
      <c r="E1342" s="303" t="s">
        <v>11373</v>
      </c>
      <c r="F1342" s="302"/>
      <c r="G1342" s="304"/>
      <c r="H1342" s="302"/>
      <c r="I1342" s="302"/>
      <c r="J1342" s="302"/>
      <c r="K1342" s="309"/>
      <c r="L1342" s="322" t="b">
        <v>1</v>
      </c>
      <c r="M1342" s="316" t="b">
        <v>0</v>
      </c>
      <c r="N1342" s="316" t="b">
        <v>0</v>
      </c>
      <c r="O1342" s="316" t="b">
        <v>0</v>
      </c>
      <c r="P1342" s="302"/>
      <c r="Q1342" s="309" t="str">
        <f t="array" ref="Q1342">IFERROR(INDEX('印量調查區'!G:G, MATCH(A1342, '印量調查區'!A:A, 0)), "")</f>
        <v/>
      </c>
      <c r="R1342" s="302"/>
      <c r="S1342" s="302"/>
      <c r="T1342" s="302"/>
      <c r="U1342" s="302"/>
      <c r="V1342" s="302"/>
      <c r="W1342" s="302"/>
      <c r="X1342" s="302"/>
      <c r="Y1342" s="302"/>
      <c r="Z1342" s="302"/>
      <c r="AA1342" s="302"/>
      <c r="AB1342" s="302"/>
      <c r="AC1342" s="302"/>
      <c r="AD1342" s="302"/>
      <c r="AE1342" s="302"/>
      <c r="AF1342" s="302"/>
      <c r="AG1342" s="302"/>
      <c r="AH1342" s="302"/>
      <c r="AI1342" s="302"/>
      <c r="AJ1342" s="302"/>
      <c r="AK1342" s="302"/>
      <c r="AL1342" s="302"/>
      <c r="AM1342" s="302"/>
      <c r="AN1342" s="302"/>
      <c r="AO1342" s="302"/>
      <c r="AP1342" s="302"/>
      <c r="AQ1342" s="425" t="str">
        <f>IFERROR(__xludf.DUMMYFUNCTION("IF(IFERROR(VLOOKUP(A1342, IMPORTRANGE(""https://docs.google.com/spreadsheets/d/1eazy315Oas8TkAoTsdzUl6gNf3VsnwZeSo-bRfkZzOs"", ""工作表1!A:B""), 2, FALSE), """") &lt;&gt; """", ""有縮圖"", ""無縮圖"")"),"無縮圖")</f>
        <v>無縮圖</v>
      </c>
      <c r="AR1342" s="302"/>
    </row>
    <row r="1343" hidden="1">
      <c r="A1343" s="301" t="s">
        <v>14226</v>
      </c>
      <c r="B1343" s="302"/>
      <c r="C1343" s="304"/>
      <c r="D1343" s="303" t="s">
        <v>2405</v>
      </c>
      <c r="E1343" s="303" t="s">
        <v>2405</v>
      </c>
      <c r="F1343" s="302"/>
      <c r="G1343" s="304"/>
      <c r="H1343" s="302"/>
      <c r="I1343" s="302"/>
      <c r="J1343" s="302"/>
      <c r="K1343" s="309"/>
      <c r="L1343" s="310" t="b">
        <v>1</v>
      </c>
      <c r="M1343" s="316" t="b">
        <v>0</v>
      </c>
      <c r="N1343" s="316" t="b">
        <v>1</v>
      </c>
      <c r="O1343" s="316" t="b">
        <v>0</v>
      </c>
      <c r="P1343" s="302"/>
      <c r="Q1343" s="309" t="str">
        <f t="array" ref="Q1343">IFERROR(INDEX('印量調查區'!G:G, MATCH(A1343, '印量調查區'!A:A, 0)), "")</f>
        <v/>
      </c>
      <c r="R1343" s="313" t="s">
        <v>14228</v>
      </c>
      <c r="S1343" s="302"/>
      <c r="T1343" s="302"/>
      <c r="U1343" s="302"/>
      <c r="V1343" s="302"/>
      <c r="W1343" s="302"/>
      <c r="X1343" s="302"/>
      <c r="Y1343" s="302"/>
      <c r="Z1343" s="302"/>
      <c r="AA1343" s="302"/>
      <c r="AB1343" s="302"/>
      <c r="AC1343" s="302"/>
      <c r="AD1343" s="302"/>
      <c r="AE1343" s="302"/>
      <c r="AF1343" s="302"/>
      <c r="AG1343" s="302"/>
      <c r="AH1343" s="302"/>
      <c r="AI1343" s="302"/>
      <c r="AJ1343" s="302"/>
      <c r="AK1343" s="302"/>
      <c r="AL1343" s="302"/>
      <c r="AM1343" s="302"/>
      <c r="AN1343" s="302"/>
      <c r="AO1343" s="302"/>
      <c r="AP1343" s="302"/>
      <c r="AQ1343" s="425" t="str">
        <f>IFERROR(__xludf.DUMMYFUNCTION("IF(IFERROR(VLOOKUP(A1343, IMPORTRANGE(""https://docs.google.com/spreadsheets/d/1eazy315Oas8TkAoTsdzUl6gNf3VsnwZeSo-bRfkZzOs"", ""工作表1!A:B""), 2, FALSE), """") &lt;&gt; """", ""有縮圖"", ""無縮圖"")"),"無縮圖")</f>
        <v>無縮圖</v>
      </c>
      <c r="AR1343" s="302"/>
    </row>
    <row r="1344" hidden="1">
      <c r="A1344" s="301" t="s">
        <v>1500</v>
      </c>
      <c r="B1344" s="302"/>
      <c r="C1344" s="304"/>
      <c r="D1344" s="303" t="s">
        <v>2720</v>
      </c>
      <c r="E1344" s="303" t="s">
        <v>2720</v>
      </c>
      <c r="F1344" s="302"/>
      <c r="G1344" s="304"/>
      <c r="H1344" s="302"/>
      <c r="I1344" s="302"/>
      <c r="J1344" s="302"/>
      <c r="K1344" s="309"/>
      <c r="L1344" s="310" t="b">
        <v>1</v>
      </c>
      <c r="M1344" s="316" t="b">
        <v>0</v>
      </c>
      <c r="N1344" s="316" t="b">
        <v>0</v>
      </c>
      <c r="O1344" s="316" t="b">
        <v>0</v>
      </c>
      <c r="P1344" s="302"/>
      <c r="Q1344" s="309" t="str">
        <f t="array" ref="Q1344">IFERROR(INDEX('印量調查區'!G:G, MATCH(A1344, '印量調查區'!A:A, 0)), "")</f>
        <v/>
      </c>
      <c r="R1344" s="313" t="s">
        <v>7382</v>
      </c>
      <c r="S1344" s="302"/>
      <c r="T1344" s="302"/>
      <c r="U1344" s="302"/>
      <c r="V1344" s="302"/>
      <c r="W1344" s="302"/>
      <c r="X1344" s="302"/>
      <c r="Y1344" s="302"/>
      <c r="Z1344" s="302"/>
      <c r="AA1344" s="302"/>
      <c r="AB1344" s="302"/>
      <c r="AC1344" s="302"/>
      <c r="AD1344" s="302"/>
      <c r="AE1344" s="302"/>
      <c r="AF1344" s="302"/>
      <c r="AG1344" s="302"/>
      <c r="AH1344" s="302"/>
      <c r="AI1344" s="302"/>
      <c r="AJ1344" s="302"/>
      <c r="AK1344" s="302"/>
      <c r="AL1344" s="302"/>
      <c r="AM1344" s="302"/>
      <c r="AN1344" s="302"/>
      <c r="AO1344" s="302"/>
      <c r="AP1344" s="302"/>
      <c r="AQ1344" s="425" t="str">
        <f>IFERROR(__xludf.DUMMYFUNCTION("IF(IFERROR(VLOOKUP(A1344, IMPORTRANGE(""https://docs.google.com/spreadsheets/d/1eazy315Oas8TkAoTsdzUl6gNf3VsnwZeSo-bRfkZzOs"", ""工作表1!A:B""), 2, FALSE), """") &lt;&gt; """", ""有縮圖"", ""無縮圖"")"),"無縮圖")</f>
        <v>無縮圖</v>
      </c>
      <c r="AR1344" s="302"/>
    </row>
    <row r="1345" hidden="1">
      <c r="A1345" s="301" t="s">
        <v>14230</v>
      </c>
      <c r="B1345" s="302"/>
      <c r="C1345" s="303" t="s">
        <v>3045</v>
      </c>
      <c r="D1345" s="303" t="s">
        <v>3045</v>
      </c>
      <c r="E1345" s="304"/>
      <c r="F1345" s="302"/>
      <c r="G1345" s="304"/>
      <c r="H1345" s="302"/>
      <c r="I1345" s="302"/>
      <c r="J1345" s="302"/>
      <c r="K1345" s="309"/>
      <c r="L1345" s="310" t="b">
        <v>1</v>
      </c>
      <c r="M1345" s="316" t="b">
        <v>0</v>
      </c>
      <c r="N1345" s="316" t="b">
        <v>0</v>
      </c>
      <c r="O1345" s="316" t="b">
        <v>0</v>
      </c>
      <c r="P1345" s="302"/>
      <c r="Q1345" s="309" t="str">
        <f t="array" ref="Q1345">IFERROR(INDEX('印量調查區'!G:G, MATCH(A1345, '印量調查區'!A:A, 0)), "")</f>
        <v/>
      </c>
      <c r="R1345" s="302"/>
      <c r="S1345" s="302"/>
      <c r="T1345" s="302"/>
      <c r="U1345" s="302"/>
      <c r="V1345" s="302"/>
      <c r="W1345" s="302"/>
      <c r="X1345" s="302"/>
      <c r="Y1345" s="302"/>
      <c r="Z1345" s="302"/>
      <c r="AA1345" s="302"/>
      <c r="AB1345" s="302"/>
      <c r="AC1345" s="302"/>
      <c r="AD1345" s="302"/>
      <c r="AE1345" s="302"/>
      <c r="AF1345" s="302"/>
      <c r="AG1345" s="302"/>
      <c r="AH1345" s="302"/>
      <c r="AI1345" s="314" t="s">
        <v>14231</v>
      </c>
      <c r="AJ1345" s="302"/>
      <c r="AK1345" s="302"/>
      <c r="AL1345" s="302"/>
      <c r="AM1345" s="302"/>
      <c r="AN1345" s="302"/>
      <c r="AO1345" s="302"/>
      <c r="AP1345" s="302"/>
      <c r="AQ1345" s="425" t="str">
        <f>IFERROR(__xludf.DUMMYFUNCTION("IF(IFERROR(VLOOKUP(A1345, IMPORTRANGE(""https://docs.google.com/spreadsheets/d/1eazy315Oas8TkAoTsdzUl6gNf3VsnwZeSo-bRfkZzOs"", ""工作表1!A:B""), 2, FALSE), """") &lt;&gt; """", ""有縮圖"", ""無縮圖"")"),"無縮圖")</f>
        <v>無縮圖</v>
      </c>
      <c r="AR1345" s="302"/>
    </row>
    <row r="1346" hidden="1">
      <c r="A1346" s="301" t="s">
        <v>14234</v>
      </c>
      <c r="B1346" s="302"/>
      <c r="C1346" s="303" t="s">
        <v>11628</v>
      </c>
      <c r="D1346" s="304"/>
      <c r="E1346" s="304"/>
      <c r="F1346" s="302"/>
      <c r="G1346" s="304"/>
      <c r="H1346" s="302"/>
      <c r="I1346" s="302"/>
      <c r="J1346" s="302"/>
      <c r="K1346" s="309"/>
      <c r="L1346" s="310" t="b">
        <v>0</v>
      </c>
      <c r="M1346" s="316" t="b">
        <v>0</v>
      </c>
      <c r="N1346" s="311" t="b">
        <v>0</v>
      </c>
      <c r="O1346" s="316" t="b">
        <v>0</v>
      </c>
      <c r="P1346" s="302"/>
      <c r="Q1346" s="309" t="str">
        <f t="array" ref="Q1346">IFERROR(INDEX('印量調查區'!G:G, MATCH(A1346, '印量調查區'!A:A, 0)), "")</f>
        <v/>
      </c>
      <c r="R1346" s="302"/>
      <c r="S1346" s="302"/>
      <c r="T1346" s="314" t="s">
        <v>14236</v>
      </c>
      <c r="U1346" s="302"/>
      <c r="V1346" s="314" t="s">
        <v>14237</v>
      </c>
      <c r="W1346" s="302"/>
      <c r="X1346" s="302"/>
      <c r="Y1346" s="314" t="s">
        <v>14238</v>
      </c>
      <c r="Z1346" s="302"/>
      <c r="AA1346" s="302"/>
      <c r="AB1346" s="302"/>
      <c r="AC1346" s="302"/>
      <c r="AD1346" s="314" t="s">
        <v>14239</v>
      </c>
      <c r="AE1346" s="302"/>
      <c r="AF1346" s="314" t="s">
        <v>14240</v>
      </c>
      <c r="AG1346" s="302"/>
      <c r="AH1346" s="302"/>
      <c r="AI1346" s="302"/>
      <c r="AJ1346" s="314" t="s">
        <v>14241</v>
      </c>
      <c r="AK1346" s="314" t="s">
        <v>14243</v>
      </c>
      <c r="AL1346" s="314" t="s">
        <v>14244</v>
      </c>
      <c r="AM1346" s="314" t="s">
        <v>14246</v>
      </c>
      <c r="AN1346" s="302"/>
      <c r="AO1346" s="302"/>
      <c r="AP1346" s="302"/>
      <c r="AQ1346" s="425" t="str">
        <f>IFERROR(__xludf.DUMMYFUNCTION("IF(IFERROR(VLOOKUP(A1346, IMPORTRANGE(""https://docs.google.com/spreadsheets/d/1eazy315Oas8TkAoTsdzUl6gNf3VsnwZeSo-bRfkZzOs"", ""工作表1!A:B""), 2, FALSE), """") &lt;&gt; """", ""有縮圖"", ""無縮圖"")"),"無縮圖")</f>
        <v>無縮圖</v>
      </c>
      <c r="AR1346" s="302"/>
    </row>
    <row r="1347" hidden="1">
      <c r="A1347" s="301" t="s">
        <v>1614</v>
      </c>
      <c r="B1347" s="302"/>
      <c r="C1347" s="303" t="s">
        <v>2803</v>
      </c>
      <c r="D1347" s="304"/>
      <c r="E1347" s="304"/>
      <c r="F1347" s="302"/>
      <c r="G1347" s="304"/>
      <c r="H1347" s="302"/>
      <c r="I1347" s="302"/>
      <c r="J1347" s="302"/>
      <c r="K1347" s="309"/>
      <c r="L1347" s="310" t="b">
        <v>0</v>
      </c>
      <c r="M1347" s="316" t="b">
        <v>0</v>
      </c>
      <c r="N1347" s="316" t="b">
        <v>0</v>
      </c>
      <c r="O1347" s="316" t="b">
        <v>0</v>
      </c>
      <c r="P1347" s="313" t="s">
        <v>410</v>
      </c>
      <c r="Q1347" s="309" t="str">
        <f t="array" ref="Q1347">IFERROR(INDEX('印量調查區'!G:G, MATCH(A1347, '印量調查區'!A:A, 0)), "")</f>
        <v/>
      </c>
      <c r="R1347" s="314" t="s">
        <v>14250</v>
      </c>
      <c r="S1347" s="302"/>
      <c r="T1347" s="302"/>
      <c r="U1347" s="302"/>
      <c r="V1347" s="302"/>
      <c r="W1347" s="302"/>
      <c r="X1347" s="302"/>
      <c r="Y1347" s="302"/>
      <c r="Z1347" s="302"/>
      <c r="AA1347" s="302"/>
      <c r="AB1347" s="302"/>
      <c r="AC1347" s="302"/>
      <c r="AD1347" s="302"/>
      <c r="AE1347" s="314" t="s">
        <v>14253</v>
      </c>
      <c r="AF1347" s="302"/>
      <c r="AG1347" s="302"/>
      <c r="AH1347" s="302"/>
      <c r="AI1347" s="302"/>
      <c r="AJ1347" s="302"/>
      <c r="AK1347" s="302"/>
      <c r="AL1347" s="302"/>
      <c r="AM1347" s="302"/>
      <c r="AN1347" s="302"/>
      <c r="AO1347" s="302"/>
      <c r="AP1347" s="302"/>
      <c r="AQ1347" s="425" t="str">
        <f>IFERROR(__xludf.DUMMYFUNCTION("IF(IFERROR(VLOOKUP(A1347, IMPORTRANGE(""https://docs.google.com/spreadsheets/d/1eazy315Oas8TkAoTsdzUl6gNf3VsnwZeSo-bRfkZzOs"", ""工作表1!A:B""), 2, FALSE), """") &lt;&gt; """", ""有縮圖"", ""無縮圖"")"),"無縮圖")</f>
        <v>無縮圖</v>
      </c>
      <c r="AR1347" s="302"/>
    </row>
    <row r="1348" hidden="1">
      <c r="A1348" s="301" t="s">
        <v>14257</v>
      </c>
      <c r="B1348" s="302"/>
      <c r="C1348" s="304"/>
      <c r="D1348" s="304"/>
      <c r="E1348" s="303" t="s">
        <v>1692</v>
      </c>
      <c r="F1348" s="302"/>
      <c r="G1348" s="304"/>
      <c r="H1348" s="302"/>
      <c r="I1348" s="302"/>
      <c r="J1348" s="302"/>
      <c r="K1348" s="309"/>
      <c r="L1348" s="310" t="b">
        <v>1</v>
      </c>
      <c r="M1348" s="316" t="b">
        <v>1</v>
      </c>
      <c r="N1348" s="316" t="b">
        <v>0</v>
      </c>
      <c r="O1348" s="316" t="b">
        <v>0</v>
      </c>
      <c r="P1348" s="302"/>
      <c r="Q1348" s="309" t="str">
        <f t="array" ref="Q1348">IFERROR(INDEX('印量調查區'!G:G, MATCH(A1348, '印量調查區'!A:A, 0)), "")</f>
        <v/>
      </c>
      <c r="R1348" s="314" t="s">
        <v>14259</v>
      </c>
      <c r="S1348" s="302"/>
      <c r="T1348" s="302"/>
      <c r="U1348" s="302"/>
      <c r="V1348" s="302"/>
      <c r="W1348" s="302"/>
      <c r="X1348" s="302"/>
      <c r="Y1348" s="302"/>
      <c r="Z1348" s="302"/>
      <c r="AA1348" s="302"/>
      <c r="AB1348" s="302"/>
      <c r="AC1348" s="302"/>
      <c r="AD1348" s="302"/>
      <c r="AE1348" s="302"/>
      <c r="AF1348" s="302"/>
      <c r="AG1348" s="302"/>
      <c r="AH1348" s="302"/>
      <c r="AI1348" s="302"/>
      <c r="AJ1348" s="302"/>
      <c r="AK1348" s="302"/>
      <c r="AL1348" s="302"/>
      <c r="AM1348" s="302"/>
      <c r="AN1348" s="302"/>
      <c r="AO1348" s="302"/>
      <c r="AP1348" s="302"/>
      <c r="AQ1348" s="425" t="str">
        <f>IFERROR(__xludf.DUMMYFUNCTION("IF(IFERROR(VLOOKUP(A1348, IMPORTRANGE(""https://docs.google.com/spreadsheets/d/1eazy315Oas8TkAoTsdzUl6gNf3VsnwZeSo-bRfkZzOs"", ""工作表1!A:B""), 2, FALSE), """") &lt;&gt; """", ""有縮圖"", ""無縮圖"")"),"無縮圖")</f>
        <v>無縮圖</v>
      </c>
      <c r="AR1348" s="302"/>
    </row>
    <row r="1349" hidden="1">
      <c r="A1349" s="301" t="s">
        <v>14261</v>
      </c>
      <c r="B1349" s="302"/>
      <c r="C1349" s="304"/>
      <c r="D1349" s="304"/>
      <c r="E1349" s="303" t="s">
        <v>3243</v>
      </c>
      <c r="F1349" s="302"/>
      <c r="G1349" s="304"/>
      <c r="H1349" s="302"/>
      <c r="I1349" s="302"/>
      <c r="J1349" s="302"/>
      <c r="K1349" s="309"/>
      <c r="L1349" s="322" t="b">
        <v>0</v>
      </c>
      <c r="M1349" s="316" t="b">
        <v>0</v>
      </c>
      <c r="N1349" s="316" t="b">
        <v>0</v>
      </c>
      <c r="O1349" s="316" t="b">
        <v>0</v>
      </c>
      <c r="P1349" s="302"/>
      <c r="Q1349" s="309" t="str">
        <f t="array" ref="Q1349">IFERROR(INDEX('印量調查區'!G:G, MATCH(A1349, '印量調查區'!A:A, 0)), "")</f>
        <v/>
      </c>
      <c r="R1349" s="302"/>
      <c r="S1349" s="302"/>
      <c r="T1349" s="302"/>
      <c r="U1349" s="302"/>
      <c r="V1349" s="302"/>
      <c r="W1349" s="302"/>
      <c r="X1349" s="302"/>
      <c r="Y1349" s="302"/>
      <c r="Z1349" s="302"/>
      <c r="AA1349" s="302"/>
      <c r="AB1349" s="302"/>
      <c r="AC1349" s="302"/>
      <c r="AD1349" s="302"/>
      <c r="AE1349" s="302"/>
      <c r="AF1349" s="302"/>
      <c r="AG1349" s="302"/>
      <c r="AH1349" s="302"/>
      <c r="AI1349" s="302"/>
      <c r="AJ1349" s="302"/>
      <c r="AK1349" s="302"/>
      <c r="AL1349" s="302"/>
      <c r="AM1349" s="302"/>
      <c r="AN1349" s="302"/>
      <c r="AO1349" s="302"/>
      <c r="AP1349" s="302"/>
      <c r="AQ1349" s="425" t="str">
        <f>IFERROR(__xludf.DUMMYFUNCTION("IF(IFERROR(VLOOKUP(A1349, IMPORTRANGE(""https://docs.google.com/spreadsheets/d/1eazy315Oas8TkAoTsdzUl6gNf3VsnwZeSo-bRfkZzOs"", ""工作表1!A:B""), 2, FALSE), """") &lt;&gt; """", ""有縮圖"", ""無縮圖"")"),"無縮圖")</f>
        <v>無縮圖</v>
      </c>
      <c r="AR1349" s="302"/>
    </row>
    <row r="1350" hidden="1">
      <c r="A1350" s="301" t="s">
        <v>14262</v>
      </c>
      <c r="B1350" s="302"/>
      <c r="C1350" s="303" t="s">
        <v>14263</v>
      </c>
      <c r="D1350" s="304"/>
      <c r="E1350" s="304"/>
      <c r="F1350" s="302"/>
      <c r="G1350" s="304"/>
      <c r="H1350" s="302"/>
      <c r="I1350" s="302"/>
      <c r="J1350" s="302"/>
      <c r="K1350" s="309"/>
      <c r="L1350" s="322" t="b">
        <v>1</v>
      </c>
      <c r="M1350" s="316" t="b">
        <v>0</v>
      </c>
      <c r="N1350" s="316" t="b">
        <v>0</v>
      </c>
      <c r="O1350" s="316" t="b">
        <v>0</v>
      </c>
      <c r="P1350" s="302"/>
      <c r="Q1350" s="309" t="str">
        <f t="array" ref="Q1350">IFERROR(INDEX('印量調查區'!G:G, MATCH(A1350, '印量調查區'!A:A, 0)), "")</f>
        <v/>
      </c>
      <c r="R1350" s="302"/>
      <c r="S1350" s="302"/>
      <c r="T1350" s="302"/>
      <c r="U1350" s="302"/>
      <c r="V1350" s="302"/>
      <c r="W1350" s="302"/>
      <c r="X1350" s="302"/>
      <c r="Y1350" s="302"/>
      <c r="Z1350" s="302"/>
      <c r="AA1350" s="302"/>
      <c r="AB1350" s="302"/>
      <c r="AC1350" s="302"/>
      <c r="AD1350" s="302"/>
      <c r="AE1350" s="302"/>
      <c r="AF1350" s="302"/>
      <c r="AG1350" s="302"/>
      <c r="AH1350" s="302"/>
      <c r="AI1350" s="302"/>
      <c r="AJ1350" s="302"/>
      <c r="AK1350" s="302"/>
      <c r="AL1350" s="302"/>
      <c r="AM1350" s="302"/>
      <c r="AN1350" s="302"/>
      <c r="AO1350" s="302"/>
      <c r="AP1350" s="302"/>
      <c r="AQ1350" s="425" t="str">
        <f>IFERROR(__xludf.DUMMYFUNCTION("IF(IFERROR(VLOOKUP(A1350, IMPORTRANGE(""https://docs.google.com/spreadsheets/d/1eazy315Oas8TkAoTsdzUl6gNf3VsnwZeSo-bRfkZzOs"", ""工作表1!A:B""), 2, FALSE), """") &lt;&gt; """", ""有縮圖"", ""無縮圖"")"),"無縮圖")</f>
        <v>無縮圖</v>
      </c>
      <c r="AR1350" s="302"/>
    </row>
    <row r="1351" hidden="1">
      <c r="A1351" s="301" t="s">
        <v>1637</v>
      </c>
      <c r="B1351" s="302"/>
      <c r="C1351" s="304"/>
      <c r="D1351" s="303" t="s">
        <v>1871</v>
      </c>
      <c r="E1351" s="303" t="s">
        <v>8218</v>
      </c>
      <c r="F1351" s="302"/>
      <c r="G1351" s="304"/>
      <c r="H1351" s="302"/>
      <c r="I1351" s="305" t="s">
        <v>3325</v>
      </c>
      <c r="J1351" s="302"/>
      <c r="K1351" s="309"/>
      <c r="L1351" s="310" t="b">
        <v>1</v>
      </c>
      <c r="M1351" s="311" t="b">
        <v>0</v>
      </c>
      <c r="N1351" s="316" t="b">
        <v>0</v>
      </c>
      <c r="O1351" s="316" t="b">
        <v>0</v>
      </c>
      <c r="P1351" s="302"/>
      <c r="Q1351" s="309" t="str">
        <f t="array" ref="Q1351">IFERROR(INDEX('印量調查區'!G:G, MATCH(A1351, '印量調查區'!A:A, 0)), "")</f>
        <v/>
      </c>
      <c r="R1351" s="313" t="s">
        <v>8737</v>
      </c>
      <c r="S1351" s="302"/>
      <c r="T1351" s="302"/>
      <c r="U1351" s="302"/>
      <c r="V1351" s="313" t="s">
        <v>8744</v>
      </c>
      <c r="W1351" s="302"/>
      <c r="X1351" s="302"/>
      <c r="Y1351" s="302"/>
      <c r="Z1351" s="302"/>
      <c r="AA1351" s="302"/>
      <c r="AB1351" s="302"/>
      <c r="AC1351" s="302"/>
      <c r="AD1351" s="302"/>
      <c r="AE1351" s="302"/>
      <c r="AF1351" s="302"/>
      <c r="AG1351" s="302"/>
      <c r="AH1351" s="302"/>
      <c r="AI1351" s="302"/>
      <c r="AJ1351" s="302"/>
      <c r="AK1351" s="302"/>
      <c r="AL1351" s="302"/>
      <c r="AM1351" s="302"/>
      <c r="AN1351" s="302"/>
      <c r="AO1351" s="302"/>
      <c r="AP1351" s="302"/>
      <c r="AQ1351" s="425" t="str">
        <f>IFERROR(__xludf.DUMMYFUNCTION("IF(IFERROR(VLOOKUP(A1351, IMPORTRANGE(""https://docs.google.com/spreadsheets/d/1eazy315Oas8TkAoTsdzUl6gNf3VsnwZeSo-bRfkZzOs"", ""工作表1!A:B""), 2, FALSE), """") &lt;&gt; """", ""有縮圖"", ""無縮圖"")"),"無縮圖")</f>
        <v>無縮圖</v>
      </c>
      <c r="AR1351" s="302"/>
    </row>
    <row r="1352" hidden="1">
      <c r="A1352" s="301" t="s">
        <v>14265</v>
      </c>
      <c r="B1352" s="302"/>
      <c r="C1352" s="304"/>
      <c r="D1352" s="304"/>
      <c r="E1352" s="303" t="s">
        <v>2922</v>
      </c>
      <c r="F1352" s="302"/>
      <c r="G1352" s="304"/>
      <c r="H1352" s="302"/>
      <c r="I1352" s="302"/>
      <c r="J1352" s="302"/>
      <c r="K1352" s="309"/>
      <c r="L1352" s="322" t="b">
        <v>1</v>
      </c>
      <c r="M1352" s="316" t="b">
        <v>0</v>
      </c>
      <c r="N1352" s="316" t="b">
        <v>1</v>
      </c>
      <c r="O1352" s="316" t="b">
        <v>0</v>
      </c>
      <c r="P1352" s="302"/>
      <c r="Q1352" s="309" t="str">
        <f t="array" ref="Q1352">IFERROR(INDEX('印量調查區'!G:G, MATCH(A1352, '印量調查區'!A:A, 0)), "")</f>
        <v/>
      </c>
      <c r="R1352" s="302"/>
      <c r="S1352" s="302"/>
      <c r="T1352" s="302"/>
      <c r="U1352" s="302"/>
      <c r="V1352" s="302"/>
      <c r="W1352" s="302"/>
      <c r="X1352" s="302"/>
      <c r="Y1352" s="302"/>
      <c r="Z1352" s="302"/>
      <c r="AA1352" s="302"/>
      <c r="AB1352" s="302"/>
      <c r="AC1352" s="302"/>
      <c r="AD1352" s="302"/>
      <c r="AE1352" s="302"/>
      <c r="AF1352" s="302"/>
      <c r="AG1352" s="302"/>
      <c r="AH1352" s="302"/>
      <c r="AI1352" s="302"/>
      <c r="AJ1352" s="302"/>
      <c r="AK1352" s="302"/>
      <c r="AL1352" s="302"/>
      <c r="AM1352" s="302"/>
      <c r="AN1352" s="302"/>
      <c r="AO1352" s="302"/>
      <c r="AP1352" s="302"/>
      <c r="AQ1352" s="425" t="str">
        <f>IFERROR(__xludf.DUMMYFUNCTION("IF(IFERROR(VLOOKUP(A1352, IMPORTRANGE(""https://docs.google.com/spreadsheets/d/1eazy315Oas8TkAoTsdzUl6gNf3VsnwZeSo-bRfkZzOs"", ""工作表1!A:B""), 2, FALSE), """") &lt;&gt; """", ""有縮圖"", ""無縮圖"")"),"無縮圖")</f>
        <v>無縮圖</v>
      </c>
      <c r="AR1352" s="302"/>
    </row>
    <row r="1353" hidden="1">
      <c r="A1353" s="301" t="s">
        <v>14266</v>
      </c>
      <c r="B1353" s="302"/>
      <c r="C1353" s="303" t="s">
        <v>14267</v>
      </c>
      <c r="D1353" s="304"/>
      <c r="E1353" s="303" t="s">
        <v>3655</v>
      </c>
      <c r="F1353" s="302"/>
      <c r="G1353" s="304"/>
      <c r="H1353" s="302"/>
      <c r="I1353" s="302"/>
      <c r="J1353" s="302"/>
      <c r="K1353" s="309"/>
      <c r="L1353" s="310" t="b">
        <v>0</v>
      </c>
      <c r="M1353" s="316" t="b">
        <v>0</v>
      </c>
      <c r="N1353" s="316" t="b">
        <v>0</v>
      </c>
      <c r="O1353" s="316" t="b">
        <v>0</v>
      </c>
      <c r="P1353" s="302"/>
      <c r="Q1353" s="309" t="str">
        <f t="array" ref="Q1353">IFERROR(INDEX('印量調查區'!G:G, MATCH(A1353, '印量調查區'!A:A, 0)), "")</f>
        <v/>
      </c>
      <c r="R1353" s="313" t="s">
        <v>14269</v>
      </c>
      <c r="S1353" s="302"/>
      <c r="T1353" s="302"/>
      <c r="U1353" s="302"/>
      <c r="V1353" s="302"/>
      <c r="W1353" s="302"/>
      <c r="X1353" s="302"/>
      <c r="Y1353" s="302"/>
      <c r="Z1353" s="302"/>
      <c r="AA1353" s="302"/>
      <c r="AB1353" s="302"/>
      <c r="AC1353" s="302"/>
      <c r="AD1353" s="302"/>
      <c r="AE1353" s="302"/>
      <c r="AF1353" s="302"/>
      <c r="AG1353" s="302"/>
      <c r="AH1353" s="302"/>
      <c r="AI1353" s="302"/>
      <c r="AJ1353" s="302"/>
      <c r="AK1353" s="302"/>
      <c r="AL1353" s="302"/>
      <c r="AM1353" s="302"/>
      <c r="AN1353" s="302"/>
      <c r="AO1353" s="302"/>
      <c r="AP1353" s="302"/>
      <c r="AQ1353" s="425" t="str">
        <f>IFERROR(__xludf.DUMMYFUNCTION("IF(IFERROR(VLOOKUP(A1353, IMPORTRANGE(""https://docs.google.com/spreadsheets/d/1eazy315Oas8TkAoTsdzUl6gNf3VsnwZeSo-bRfkZzOs"", ""工作表1!A:B""), 2, FALSE), """") &lt;&gt; """", ""有縮圖"", ""無縮圖"")"),"無縮圖")</f>
        <v>無縮圖</v>
      </c>
      <c r="AR1353" s="302"/>
    </row>
    <row r="1354" hidden="1">
      <c r="A1354" s="301" t="s">
        <v>14271</v>
      </c>
      <c r="B1354" s="302"/>
      <c r="C1354" s="304"/>
      <c r="D1354" s="303" t="s">
        <v>2319</v>
      </c>
      <c r="E1354" s="303" t="s">
        <v>3069</v>
      </c>
      <c r="F1354" s="302"/>
      <c r="G1354" s="304"/>
      <c r="H1354" s="302"/>
      <c r="I1354" s="302"/>
      <c r="J1354" s="302"/>
      <c r="K1354" s="309"/>
      <c r="L1354" s="310" t="b">
        <v>0</v>
      </c>
      <c r="M1354" s="316" t="b">
        <v>0</v>
      </c>
      <c r="N1354" s="316" t="b">
        <v>0</v>
      </c>
      <c r="O1354" s="316" t="b">
        <v>0</v>
      </c>
      <c r="P1354" s="302"/>
      <c r="Q1354" s="309" t="str">
        <f t="array" ref="Q1354">IFERROR(INDEX('印量調查區'!G:G, MATCH(A1354, '印量調查區'!A:A, 0)), "")</f>
        <v/>
      </c>
      <c r="R1354" s="313" t="s">
        <v>14273</v>
      </c>
      <c r="S1354" s="302"/>
      <c r="T1354" s="302"/>
      <c r="U1354" s="302"/>
      <c r="V1354" s="302"/>
      <c r="W1354" s="302"/>
      <c r="X1354" s="302"/>
      <c r="Y1354" s="302"/>
      <c r="Z1354" s="302"/>
      <c r="AA1354" s="302"/>
      <c r="AB1354" s="302"/>
      <c r="AC1354" s="302"/>
      <c r="AD1354" s="302"/>
      <c r="AE1354" s="302"/>
      <c r="AF1354" s="302"/>
      <c r="AG1354" s="302"/>
      <c r="AH1354" s="302"/>
      <c r="AI1354" s="302"/>
      <c r="AJ1354" s="302"/>
      <c r="AK1354" s="302"/>
      <c r="AL1354" s="302"/>
      <c r="AM1354" s="302"/>
      <c r="AN1354" s="302"/>
      <c r="AO1354" s="302"/>
      <c r="AP1354" s="302"/>
      <c r="AQ1354" s="425" t="str">
        <f>IFERROR(__xludf.DUMMYFUNCTION("IF(IFERROR(VLOOKUP(A1354, IMPORTRANGE(""https://docs.google.com/spreadsheets/d/1eazy315Oas8TkAoTsdzUl6gNf3VsnwZeSo-bRfkZzOs"", ""工作表1!A:B""), 2, FALSE), """") &lt;&gt; """", ""有縮圖"", ""無縮圖"")"),"無縮圖")</f>
        <v>無縮圖</v>
      </c>
      <c r="AR1354" s="302"/>
    </row>
    <row r="1355" hidden="1">
      <c r="A1355" s="301" t="s">
        <v>6589</v>
      </c>
      <c r="B1355" s="302"/>
      <c r="C1355" s="304"/>
      <c r="D1355" s="304" t="s">
        <v>4854</v>
      </c>
      <c r="E1355" s="304" t="s">
        <v>4854</v>
      </c>
      <c r="F1355" s="302"/>
      <c r="G1355" s="304"/>
      <c r="H1355" s="302"/>
      <c r="I1355" s="302"/>
      <c r="J1355" s="302"/>
      <c r="K1355" s="309"/>
      <c r="L1355" s="310" t="b">
        <v>1</v>
      </c>
      <c r="M1355" s="316" t="b">
        <v>0</v>
      </c>
      <c r="N1355" s="311" t="b">
        <v>0</v>
      </c>
      <c r="O1355" s="316" t="b">
        <v>0</v>
      </c>
      <c r="P1355" s="302"/>
      <c r="Q1355" s="309" t="str">
        <f t="array" ref="Q1355">IFERROR(INDEX('印量調查區'!G:G, MATCH(A1355, '印量調查區'!A:A, 0)), "")</f>
        <v/>
      </c>
      <c r="R1355" s="304"/>
      <c r="S1355" s="304"/>
      <c r="T1355" s="304"/>
      <c r="U1355" s="304"/>
      <c r="V1355" s="319" t="s">
        <v>14275</v>
      </c>
      <c r="W1355" s="304"/>
      <c r="X1355" s="304"/>
      <c r="Y1355" s="319" t="s">
        <v>6593</v>
      </c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14" t="s">
        <v>6210</v>
      </c>
      <c r="AN1355" s="302"/>
      <c r="AO1355" s="304"/>
      <c r="AP1355" s="302"/>
      <c r="AQ1355" s="425" t="str">
        <f>IFERROR(__xludf.DUMMYFUNCTION("IF(IFERROR(VLOOKUP(A1355, IMPORTRANGE(""https://docs.google.com/spreadsheets/d/1eazy315Oas8TkAoTsdzUl6gNf3VsnwZeSo-bRfkZzOs"", ""工作表1!A:B""), 2, FALSE), """") &lt;&gt; """", ""有縮圖"", ""無縮圖"")"),"無縮圖")</f>
        <v>無縮圖</v>
      </c>
      <c r="AR1355" s="302"/>
    </row>
    <row r="1356" hidden="1">
      <c r="A1356" s="301" t="s">
        <v>1771</v>
      </c>
      <c r="B1356" s="302"/>
      <c r="C1356" s="304"/>
      <c r="D1356" s="304"/>
      <c r="E1356" s="303" t="s">
        <v>3168</v>
      </c>
      <c r="F1356" s="302"/>
      <c r="G1356" s="304"/>
      <c r="H1356" s="302"/>
      <c r="I1356" s="302"/>
      <c r="J1356" s="302"/>
      <c r="K1356" s="309"/>
      <c r="L1356" s="322" t="b">
        <v>0</v>
      </c>
      <c r="M1356" s="316" t="b">
        <v>0</v>
      </c>
      <c r="N1356" s="316" t="b">
        <v>0</v>
      </c>
      <c r="O1356" s="316" t="b">
        <v>0</v>
      </c>
      <c r="P1356" s="302"/>
      <c r="Q1356" s="309" t="str">
        <f t="array" ref="Q1356">IFERROR(INDEX('印量調查區'!G:G, MATCH(A1356, '印量調查區'!A:A, 0)), "")</f>
        <v/>
      </c>
      <c r="R1356" s="302"/>
      <c r="S1356" s="302"/>
      <c r="T1356" s="302"/>
      <c r="U1356" s="302"/>
      <c r="V1356" s="302"/>
      <c r="W1356" s="302"/>
      <c r="X1356" s="302"/>
      <c r="Y1356" s="302"/>
      <c r="Z1356" s="302"/>
      <c r="AA1356" s="302"/>
      <c r="AB1356" s="302"/>
      <c r="AC1356" s="302"/>
      <c r="AD1356" s="302"/>
      <c r="AE1356" s="302"/>
      <c r="AF1356" s="302"/>
      <c r="AG1356" s="302"/>
      <c r="AH1356" s="302"/>
      <c r="AI1356" s="302"/>
      <c r="AJ1356" s="302"/>
      <c r="AK1356" s="302"/>
      <c r="AL1356" s="302"/>
      <c r="AM1356" s="302"/>
      <c r="AN1356" s="302"/>
      <c r="AO1356" s="302"/>
      <c r="AP1356" s="302"/>
      <c r="AQ1356" s="425" t="str">
        <f>IFERROR(__xludf.DUMMYFUNCTION("IF(IFERROR(VLOOKUP(A1356, IMPORTRANGE(""https://docs.google.com/spreadsheets/d/1eazy315Oas8TkAoTsdzUl6gNf3VsnwZeSo-bRfkZzOs"", ""工作表1!A:B""), 2, FALSE), """") &lt;&gt; """", ""有縮圖"", ""無縮圖"")"),"無縮圖")</f>
        <v>無縮圖</v>
      </c>
      <c r="AR1356" s="302"/>
    </row>
    <row r="1357" hidden="1">
      <c r="A1357" s="301" t="s">
        <v>14281</v>
      </c>
      <c r="B1357" s="302"/>
      <c r="C1357" s="304"/>
      <c r="D1357" s="304"/>
      <c r="E1357" s="303" t="s">
        <v>14282</v>
      </c>
      <c r="F1357" s="302"/>
      <c r="G1357" s="304"/>
      <c r="H1357" s="302"/>
      <c r="I1357" s="302"/>
      <c r="J1357" s="302"/>
      <c r="K1357" s="309"/>
      <c r="L1357" s="322" t="b">
        <v>1</v>
      </c>
      <c r="M1357" s="316" t="b">
        <v>0</v>
      </c>
      <c r="N1357" s="316" t="b">
        <v>0</v>
      </c>
      <c r="O1357" s="316" t="b">
        <v>0</v>
      </c>
      <c r="P1357" s="302"/>
      <c r="Q1357" s="309" t="str">
        <f t="array" ref="Q1357">IFERROR(INDEX('印量調查區'!G:G, MATCH(A1357, '印量調查區'!A:A, 0)), "")</f>
        <v/>
      </c>
      <c r="R1357" s="302"/>
      <c r="S1357" s="302"/>
      <c r="T1357" s="302"/>
      <c r="U1357" s="302"/>
      <c r="V1357" s="302"/>
      <c r="W1357" s="302"/>
      <c r="X1357" s="302"/>
      <c r="Y1357" s="302"/>
      <c r="Z1357" s="302"/>
      <c r="AA1357" s="302"/>
      <c r="AB1357" s="302"/>
      <c r="AC1357" s="302"/>
      <c r="AD1357" s="302"/>
      <c r="AE1357" s="302"/>
      <c r="AF1357" s="302"/>
      <c r="AG1357" s="302"/>
      <c r="AH1357" s="302"/>
      <c r="AI1357" s="302"/>
      <c r="AJ1357" s="302"/>
      <c r="AK1357" s="302"/>
      <c r="AL1357" s="302"/>
      <c r="AM1357" s="302"/>
      <c r="AN1357" s="302"/>
      <c r="AO1357" s="302"/>
      <c r="AP1357" s="302"/>
      <c r="AQ1357" s="425" t="str">
        <f>IFERROR(__xludf.DUMMYFUNCTION("IF(IFERROR(VLOOKUP(A1357, IMPORTRANGE(""https://docs.google.com/spreadsheets/d/1eazy315Oas8TkAoTsdzUl6gNf3VsnwZeSo-bRfkZzOs"", ""工作表1!A:B""), 2, FALSE), """") &lt;&gt; """", ""有縮圖"", ""無縮圖"")"),"無縮圖")</f>
        <v>無縮圖</v>
      </c>
      <c r="AR1357" s="302"/>
    </row>
    <row r="1358" hidden="1">
      <c r="A1358" s="301" t="s">
        <v>1784</v>
      </c>
      <c r="B1358" s="302"/>
      <c r="C1358" s="303" t="s">
        <v>2280</v>
      </c>
      <c r="D1358" s="303" t="s">
        <v>2280</v>
      </c>
      <c r="E1358" s="303" t="s">
        <v>2280</v>
      </c>
      <c r="F1358" s="302"/>
      <c r="G1358" s="304"/>
      <c r="H1358" s="302"/>
      <c r="I1358" s="302"/>
      <c r="J1358" s="302"/>
      <c r="K1358" s="309"/>
      <c r="L1358" s="310" t="b">
        <v>0</v>
      </c>
      <c r="M1358" s="316" t="b">
        <v>0</v>
      </c>
      <c r="N1358" s="316" t="b">
        <v>0</v>
      </c>
      <c r="O1358" s="316" t="b">
        <v>0</v>
      </c>
      <c r="P1358" s="302"/>
      <c r="Q1358" s="309" t="str">
        <f t="array" ref="Q1358">IFERROR(INDEX('印量調查區'!G:G, MATCH(A1358, '印量調查區'!A:A, 0)), "")</f>
        <v/>
      </c>
      <c r="R1358" s="302"/>
      <c r="S1358" s="302"/>
      <c r="T1358" s="302"/>
      <c r="U1358" s="302"/>
      <c r="V1358" s="302"/>
      <c r="W1358" s="302"/>
      <c r="X1358" s="313" t="s">
        <v>9987</v>
      </c>
      <c r="Y1358" s="302"/>
      <c r="Z1358" s="302"/>
      <c r="AA1358" s="302"/>
      <c r="AB1358" s="302"/>
      <c r="AC1358" s="302"/>
      <c r="AD1358" s="302"/>
      <c r="AE1358" s="302"/>
      <c r="AF1358" s="302"/>
      <c r="AG1358" s="302"/>
      <c r="AH1358" s="302"/>
      <c r="AI1358" s="313" t="s">
        <v>9991</v>
      </c>
      <c r="AJ1358" s="302"/>
      <c r="AK1358" s="302"/>
      <c r="AL1358" s="302"/>
      <c r="AM1358" s="302"/>
      <c r="AN1358" s="302"/>
      <c r="AO1358" s="302"/>
      <c r="AP1358" s="302"/>
      <c r="AQ1358" s="425" t="str">
        <f>IFERROR(__xludf.DUMMYFUNCTION("IF(IFERROR(VLOOKUP(A1358, IMPORTRANGE(""https://docs.google.com/spreadsheets/d/1eazy315Oas8TkAoTsdzUl6gNf3VsnwZeSo-bRfkZzOs"", ""工作表1!A:B""), 2, FALSE), """") &lt;&gt; """", ""有縮圖"", ""無縮圖"")"),"無縮圖")</f>
        <v>無縮圖</v>
      </c>
      <c r="AR1358" s="302"/>
    </row>
    <row r="1359" hidden="1">
      <c r="A1359" s="301" t="s">
        <v>1848</v>
      </c>
      <c r="B1359" s="301" t="s">
        <v>10440</v>
      </c>
      <c r="C1359" s="303" t="s">
        <v>10443</v>
      </c>
      <c r="D1359" s="304"/>
      <c r="E1359" s="304"/>
      <c r="F1359" s="302"/>
      <c r="G1359" s="304"/>
      <c r="H1359" s="302"/>
      <c r="I1359" s="302"/>
      <c r="J1359" s="302"/>
      <c r="K1359" s="309"/>
      <c r="L1359" s="322" t="b">
        <v>1</v>
      </c>
      <c r="M1359" s="316" t="b">
        <v>0</v>
      </c>
      <c r="N1359" s="316" t="b">
        <v>0</v>
      </c>
      <c r="O1359" s="316" t="b">
        <v>0</v>
      </c>
      <c r="P1359" s="302"/>
      <c r="Q1359" s="309" t="str">
        <f t="array" ref="Q1359">IFERROR(INDEX('印量調查區'!G:G, MATCH(A1359, '印量調查區'!A:A, 0)), "")</f>
        <v/>
      </c>
      <c r="R1359" s="302"/>
      <c r="S1359" s="302"/>
      <c r="T1359" s="302"/>
      <c r="U1359" s="302"/>
      <c r="V1359" s="302"/>
      <c r="W1359" s="302"/>
      <c r="X1359" s="302"/>
      <c r="Y1359" s="302"/>
      <c r="Z1359" s="302"/>
      <c r="AA1359" s="302"/>
      <c r="AB1359" s="302"/>
      <c r="AC1359" s="302"/>
      <c r="AD1359" s="302"/>
      <c r="AE1359" s="302"/>
      <c r="AF1359" s="302"/>
      <c r="AG1359" s="302"/>
      <c r="AH1359" s="302"/>
      <c r="AI1359" s="302"/>
      <c r="AJ1359" s="302"/>
      <c r="AK1359" s="302"/>
      <c r="AL1359" s="302"/>
      <c r="AM1359" s="302"/>
      <c r="AN1359" s="302"/>
      <c r="AO1359" s="302"/>
      <c r="AP1359" s="302"/>
      <c r="AQ1359" s="425" t="str">
        <f>IFERROR(__xludf.DUMMYFUNCTION("IF(IFERROR(VLOOKUP(A1359, IMPORTRANGE(""https://docs.google.com/spreadsheets/d/1eazy315Oas8TkAoTsdzUl6gNf3VsnwZeSo-bRfkZzOs"", ""工作表1!A:B""), 2, FALSE), """") &lt;&gt; """", ""有縮圖"", ""無縮圖"")"),"無縮圖")</f>
        <v>無縮圖</v>
      </c>
      <c r="AR1359" s="302"/>
    </row>
    <row r="1360" hidden="1">
      <c r="A1360" s="301" t="s">
        <v>1884</v>
      </c>
      <c r="B1360" s="302"/>
      <c r="C1360" s="304"/>
      <c r="D1360" s="304"/>
      <c r="E1360" s="303" t="s">
        <v>14287</v>
      </c>
      <c r="F1360" s="302"/>
      <c r="G1360" s="304"/>
      <c r="H1360" s="302"/>
      <c r="I1360" s="302"/>
      <c r="J1360" s="302"/>
      <c r="K1360" s="309"/>
      <c r="L1360" s="310" t="b">
        <v>1</v>
      </c>
      <c r="M1360" s="316" t="b">
        <v>0</v>
      </c>
      <c r="N1360" s="316" t="b">
        <v>0</v>
      </c>
      <c r="O1360" s="316" t="b">
        <v>0</v>
      </c>
      <c r="P1360" s="302"/>
      <c r="Q1360" s="309" t="str">
        <f t="array" ref="Q1360">IFERROR(INDEX('印量調查區'!G:G, MATCH(A1360, '印量調查區'!A:A, 0)), "")</f>
        <v/>
      </c>
      <c r="R1360" s="302"/>
      <c r="S1360" s="302"/>
      <c r="T1360" s="302"/>
      <c r="U1360" s="302"/>
      <c r="V1360" s="313" t="s">
        <v>10570</v>
      </c>
      <c r="W1360" s="302"/>
      <c r="X1360" s="302"/>
      <c r="Y1360" s="302"/>
      <c r="Z1360" s="302"/>
      <c r="AA1360" s="302"/>
      <c r="AB1360" s="302"/>
      <c r="AC1360" s="302"/>
      <c r="AD1360" s="302"/>
      <c r="AE1360" s="302"/>
      <c r="AF1360" s="302"/>
      <c r="AG1360" s="302"/>
      <c r="AH1360" s="302"/>
      <c r="AI1360" s="302"/>
      <c r="AJ1360" s="302"/>
      <c r="AK1360" s="313" t="s">
        <v>10572</v>
      </c>
      <c r="AL1360" s="302"/>
      <c r="AM1360" s="302"/>
      <c r="AN1360" s="302"/>
      <c r="AO1360" s="302"/>
      <c r="AP1360" s="302"/>
      <c r="AQ1360" s="425" t="str">
        <f>IFERROR(__xludf.DUMMYFUNCTION("IF(IFERROR(VLOOKUP(A1360, IMPORTRANGE(""https://docs.google.com/spreadsheets/d/1eazy315Oas8TkAoTsdzUl6gNf3VsnwZeSo-bRfkZzOs"", ""工作表1!A:B""), 2, FALSE), """") &lt;&gt; """", ""有縮圖"", ""無縮圖"")"),"無縮圖")</f>
        <v>無縮圖</v>
      </c>
      <c r="AR1360" s="302"/>
    </row>
    <row r="1361" hidden="1">
      <c r="A1361" s="301" t="s">
        <v>1895</v>
      </c>
      <c r="B1361" s="302"/>
      <c r="C1361" s="303" t="s">
        <v>3143</v>
      </c>
      <c r="D1361" s="303" t="s">
        <v>3143</v>
      </c>
      <c r="E1361" s="304"/>
      <c r="F1361" s="302"/>
      <c r="G1361" s="304"/>
      <c r="H1361" s="302"/>
      <c r="I1361" s="302"/>
      <c r="J1361" s="302"/>
      <c r="K1361" s="309"/>
      <c r="L1361" s="322" t="b">
        <v>1</v>
      </c>
      <c r="M1361" s="316" t="b">
        <v>1</v>
      </c>
      <c r="N1361" s="316" t="b">
        <v>0</v>
      </c>
      <c r="O1361" s="316" t="b">
        <v>1</v>
      </c>
      <c r="P1361" s="302"/>
      <c r="Q1361" s="309" t="str">
        <f t="array" ref="Q1361">IFERROR(INDEX('印量調查區'!G:G, MATCH(A1361, '印量調查區'!A:A, 0)), "")</f>
        <v/>
      </c>
      <c r="R1361" s="302"/>
      <c r="S1361" s="302"/>
      <c r="T1361" s="302"/>
      <c r="U1361" s="302"/>
      <c r="V1361" s="302"/>
      <c r="W1361" s="302"/>
      <c r="X1361" s="302"/>
      <c r="Y1361" s="302"/>
      <c r="Z1361" s="302"/>
      <c r="AA1361" s="302"/>
      <c r="AB1361" s="302"/>
      <c r="AC1361" s="302"/>
      <c r="AD1361" s="302"/>
      <c r="AE1361" s="302"/>
      <c r="AF1361" s="302"/>
      <c r="AG1361" s="302"/>
      <c r="AH1361" s="302"/>
      <c r="AI1361" s="302"/>
      <c r="AJ1361" s="302"/>
      <c r="AK1361" s="302"/>
      <c r="AL1361" s="302"/>
      <c r="AM1361" s="302"/>
      <c r="AN1361" s="302"/>
      <c r="AO1361" s="302"/>
      <c r="AP1361" s="302"/>
      <c r="AQ1361" s="425" t="str">
        <f>IFERROR(__xludf.DUMMYFUNCTION("IF(IFERROR(VLOOKUP(A1361, IMPORTRANGE(""https://docs.google.com/spreadsheets/d/1eazy315Oas8TkAoTsdzUl6gNf3VsnwZeSo-bRfkZzOs"", ""工作表1!A:B""), 2, FALSE), """") &lt;&gt; """", ""有縮圖"", ""無縮圖"")"),"無縮圖")</f>
        <v>無縮圖</v>
      </c>
      <c r="AR1361" s="302"/>
    </row>
    <row r="1362" hidden="1">
      <c r="A1362" s="301" t="s">
        <v>14288</v>
      </c>
      <c r="B1362" s="302"/>
      <c r="C1362" s="304"/>
      <c r="D1362" s="303" t="s">
        <v>3593</v>
      </c>
      <c r="E1362" s="303" t="s">
        <v>2360</v>
      </c>
      <c r="F1362" s="302"/>
      <c r="G1362" s="304"/>
      <c r="H1362" s="302"/>
      <c r="I1362" s="302"/>
      <c r="J1362" s="302"/>
      <c r="K1362" s="309"/>
      <c r="L1362" s="310" t="b">
        <v>1</v>
      </c>
      <c r="M1362" s="316" t="b">
        <v>0</v>
      </c>
      <c r="N1362" s="316" t="b">
        <v>0</v>
      </c>
      <c r="O1362" s="316" t="b">
        <v>0</v>
      </c>
      <c r="P1362" s="302"/>
      <c r="Q1362" s="309" t="str">
        <f t="array" ref="Q1362">IFERROR(INDEX('印量調查區'!G:G, MATCH(A1362, '印量調查區'!A:A, 0)), "")</f>
        <v/>
      </c>
      <c r="R1362" s="313" t="s">
        <v>14289</v>
      </c>
      <c r="S1362" s="302"/>
      <c r="T1362" s="302"/>
      <c r="U1362" s="302"/>
      <c r="V1362" s="302"/>
      <c r="W1362" s="302"/>
      <c r="X1362" s="302"/>
      <c r="Y1362" s="302"/>
      <c r="Z1362" s="302"/>
      <c r="AA1362" s="302"/>
      <c r="AB1362" s="302"/>
      <c r="AC1362" s="302"/>
      <c r="AD1362" s="302"/>
      <c r="AE1362" s="302"/>
      <c r="AF1362" s="302"/>
      <c r="AG1362" s="302"/>
      <c r="AH1362" s="302"/>
      <c r="AI1362" s="302"/>
      <c r="AJ1362" s="302"/>
      <c r="AK1362" s="302"/>
      <c r="AL1362" s="302"/>
      <c r="AM1362" s="302"/>
      <c r="AN1362" s="302"/>
      <c r="AO1362" s="302"/>
      <c r="AP1362" s="302"/>
      <c r="AQ1362" s="425" t="str">
        <f>IFERROR(__xludf.DUMMYFUNCTION("IF(IFERROR(VLOOKUP(A1362, IMPORTRANGE(""https://docs.google.com/spreadsheets/d/1eazy315Oas8TkAoTsdzUl6gNf3VsnwZeSo-bRfkZzOs"", ""工作表1!A:B""), 2, FALSE), """") &lt;&gt; """", ""有縮圖"", ""無縮圖"")"),"無縮圖")</f>
        <v>無縮圖</v>
      </c>
      <c r="AR1362" s="302"/>
    </row>
    <row r="1363" hidden="1">
      <c r="A1363" s="301" t="s">
        <v>1898</v>
      </c>
      <c r="B1363" s="302"/>
      <c r="C1363" s="303" t="s">
        <v>2790</v>
      </c>
      <c r="D1363" s="303" t="s">
        <v>3411</v>
      </c>
      <c r="E1363" s="304"/>
      <c r="F1363" s="302"/>
      <c r="G1363" s="304"/>
      <c r="H1363" s="302"/>
      <c r="I1363" s="302"/>
      <c r="J1363" s="302"/>
      <c r="K1363" s="309"/>
      <c r="L1363" s="310" t="b">
        <v>0</v>
      </c>
      <c r="M1363" s="316" t="b">
        <v>0</v>
      </c>
      <c r="N1363" s="316" t="b">
        <v>0</v>
      </c>
      <c r="O1363" s="316" t="b">
        <v>0</v>
      </c>
      <c r="P1363" s="302"/>
      <c r="Q1363" s="309" t="str">
        <f t="array" ref="Q1363">IFERROR(INDEX('印量調查區'!G:G, MATCH(A1363, '印量調查區'!A:A, 0)), "")</f>
        <v/>
      </c>
      <c r="R1363" s="313" t="s">
        <v>14290</v>
      </c>
      <c r="S1363" s="302"/>
      <c r="T1363" s="302"/>
      <c r="U1363" s="302"/>
      <c r="V1363" s="302"/>
      <c r="W1363" s="302"/>
      <c r="X1363" s="302"/>
      <c r="Y1363" s="302"/>
      <c r="Z1363" s="302"/>
      <c r="AA1363" s="302"/>
      <c r="AB1363" s="302"/>
      <c r="AC1363" s="302"/>
      <c r="AD1363" s="302"/>
      <c r="AE1363" s="302"/>
      <c r="AF1363" s="302"/>
      <c r="AG1363" s="302"/>
      <c r="AH1363" s="302"/>
      <c r="AI1363" s="302"/>
      <c r="AJ1363" s="302"/>
      <c r="AK1363" s="302"/>
      <c r="AL1363" s="302"/>
      <c r="AM1363" s="302"/>
      <c r="AN1363" s="302"/>
      <c r="AO1363" s="302"/>
      <c r="AP1363" s="302"/>
      <c r="AQ1363" s="425" t="str">
        <f>IFERROR(__xludf.DUMMYFUNCTION("IF(IFERROR(VLOOKUP(A1363, IMPORTRANGE(""https://docs.google.com/spreadsheets/d/1eazy315Oas8TkAoTsdzUl6gNf3VsnwZeSo-bRfkZzOs"", ""工作表1!A:B""), 2, FALSE), """") &lt;&gt; """", ""有縮圖"", ""無縮圖"")"),"無縮圖")</f>
        <v>無縮圖</v>
      </c>
      <c r="AR1363" s="302"/>
    </row>
    <row r="1364" hidden="1">
      <c r="A1364" s="301" t="s">
        <v>14291</v>
      </c>
      <c r="B1364" s="302"/>
      <c r="C1364" s="303" t="s">
        <v>2264</v>
      </c>
      <c r="D1364" s="304"/>
      <c r="E1364" s="304"/>
      <c r="F1364" s="302"/>
      <c r="G1364" s="304"/>
      <c r="H1364" s="305" t="s">
        <v>17</v>
      </c>
      <c r="I1364" s="305" t="s">
        <v>3325</v>
      </c>
      <c r="J1364" s="301" t="s">
        <v>14292</v>
      </c>
      <c r="K1364" s="309"/>
      <c r="L1364" s="310" t="b">
        <v>1</v>
      </c>
      <c r="M1364" s="311" t="b">
        <v>0</v>
      </c>
      <c r="N1364" s="316" t="b">
        <v>0</v>
      </c>
      <c r="O1364" s="311" t="b">
        <v>0</v>
      </c>
      <c r="P1364" s="302"/>
      <c r="Q1364" s="309" t="str">
        <f t="array" ref="Q1364">IFERROR(INDEX('印量調查區'!G:G, MATCH(A1364, '印量調查區'!A:A, 0)), "")</f>
        <v/>
      </c>
      <c r="R1364" s="314" t="s">
        <v>14293</v>
      </c>
      <c r="S1364" s="302"/>
      <c r="T1364" s="302"/>
      <c r="U1364" s="302"/>
      <c r="V1364" s="302"/>
      <c r="W1364" s="302"/>
      <c r="X1364" s="302"/>
      <c r="Y1364" s="302"/>
      <c r="Z1364" s="302"/>
      <c r="AA1364" s="302"/>
      <c r="AB1364" s="302"/>
      <c r="AC1364" s="302"/>
      <c r="AD1364" s="314" t="s">
        <v>14294</v>
      </c>
      <c r="AE1364" s="302"/>
      <c r="AF1364" s="302"/>
      <c r="AG1364" s="302"/>
      <c r="AH1364" s="302"/>
      <c r="AI1364" s="302"/>
      <c r="AJ1364" s="302"/>
      <c r="AK1364" s="314" t="s">
        <v>14295</v>
      </c>
      <c r="AL1364" s="302"/>
      <c r="AM1364" s="302"/>
      <c r="AN1364" s="314" t="s">
        <v>14297</v>
      </c>
      <c r="AO1364" s="302"/>
      <c r="AP1364" s="302"/>
      <c r="AQ1364" s="425" t="str">
        <f>IFERROR(__xludf.DUMMYFUNCTION("IF(IFERROR(VLOOKUP(A1364, IMPORTRANGE(""https://docs.google.com/spreadsheets/d/1eazy315Oas8TkAoTsdzUl6gNf3VsnwZeSo-bRfkZzOs"", ""工作表1!A:B""), 2, FALSE), """") &lt;&gt; """", ""有縮圖"", ""無縮圖"")"),"無縮圖")</f>
        <v>無縮圖</v>
      </c>
      <c r="AR1364" s="302"/>
    </row>
    <row r="1365" hidden="1">
      <c r="A1365" s="301" t="s">
        <v>14299</v>
      </c>
      <c r="B1365" s="302"/>
      <c r="C1365" s="304"/>
      <c r="D1365" s="303" t="s">
        <v>3410</v>
      </c>
      <c r="E1365" s="303" t="s">
        <v>3410</v>
      </c>
      <c r="F1365" s="302"/>
      <c r="G1365" s="304"/>
      <c r="H1365" s="302"/>
      <c r="I1365" s="302"/>
      <c r="J1365" s="302"/>
      <c r="K1365" s="309"/>
      <c r="L1365" s="310" t="b">
        <v>1</v>
      </c>
      <c r="M1365" s="316" t="b">
        <v>0</v>
      </c>
      <c r="N1365" s="316" t="b">
        <v>0</v>
      </c>
      <c r="O1365" s="316" t="b">
        <v>0</v>
      </c>
      <c r="P1365" s="302"/>
      <c r="Q1365" s="309" t="str">
        <f t="array" ref="Q1365">IFERROR(INDEX('印量調查區'!G:G, MATCH(A1365, '印量調查區'!A:A, 0)), "")</f>
        <v/>
      </c>
      <c r="R1365" s="313" t="s">
        <v>14301</v>
      </c>
      <c r="S1365" s="302"/>
      <c r="T1365" s="302"/>
      <c r="U1365" s="302"/>
      <c r="V1365" s="302"/>
      <c r="W1365" s="302"/>
      <c r="X1365" s="302"/>
      <c r="Y1365" s="302"/>
      <c r="Z1365" s="302"/>
      <c r="AA1365" s="302"/>
      <c r="AB1365" s="302"/>
      <c r="AC1365" s="302"/>
      <c r="AD1365" s="302"/>
      <c r="AE1365" s="302"/>
      <c r="AF1365" s="302"/>
      <c r="AG1365" s="302"/>
      <c r="AH1365" s="302"/>
      <c r="AI1365" s="302"/>
      <c r="AJ1365" s="302"/>
      <c r="AK1365" s="302"/>
      <c r="AL1365" s="302"/>
      <c r="AM1365" s="302"/>
      <c r="AN1365" s="302"/>
      <c r="AO1365" s="302"/>
      <c r="AP1365" s="302"/>
      <c r="AQ1365" s="425" t="str">
        <f>IFERROR(__xludf.DUMMYFUNCTION("IF(IFERROR(VLOOKUP(A1365, IMPORTRANGE(""https://docs.google.com/spreadsheets/d/1eazy315Oas8TkAoTsdzUl6gNf3VsnwZeSo-bRfkZzOs"", ""工作表1!A:B""), 2, FALSE), """") &lt;&gt; """", ""有縮圖"", ""無縮圖"")"),"無縮圖")</f>
        <v>無縮圖</v>
      </c>
      <c r="AR1365" s="302"/>
    </row>
    <row r="1366" hidden="1">
      <c r="A1366" s="301" t="s">
        <v>14302</v>
      </c>
      <c r="B1366" s="302"/>
      <c r="C1366" s="303" t="s">
        <v>2804</v>
      </c>
      <c r="D1366" s="304"/>
      <c r="E1366" s="304"/>
      <c r="F1366" s="302"/>
      <c r="G1366" s="304"/>
      <c r="H1366" s="302"/>
      <c r="I1366" s="302"/>
      <c r="J1366" s="302"/>
      <c r="K1366" s="309"/>
      <c r="L1366" s="322" t="b">
        <v>1</v>
      </c>
      <c r="M1366" s="316" t="b">
        <v>1</v>
      </c>
      <c r="N1366" s="316" t="b">
        <v>0</v>
      </c>
      <c r="O1366" s="316" t="b">
        <v>1</v>
      </c>
      <c r="P1366" s="302"/>
      <c r="Q1366" s="309" t="str">
        <f t="array" ref="Q1366">IFERROR(INDEX('印量調查區'!G:G, MATCH(A1366, '印量調查區'!A:A, 0)), "")</f>
        <v/>
      </c>
      <c r="R1366" s="302"/>
      <c r="S1366" s="302"/>
      <c r="T1366" s="302"/>
      <c r="U1366" s="302"/>
      <c r="V1366" s="302"/>
      <c r="W1366" s="302"/>
      <c r="X1366" s="302"/>
      <c r="Y1366" s="302"/>
      <c r="Z1366" s="302"/>
      <c r="AA1366" s="302"/>
      <c r="AB1366" s="302"/>
      <c r="AC1366" s="302"/>
      <c r="AD1366" s="302"/>
      <c r="AE1366" s="302"/>
      <c r="AF1366" s="302"/>
      <c r="AG1366" s="302"/>
      <c r="AH1366" s="302"/>
      <c r="AI1366" s="302"/>
      <c r="AJ1366" s="302"/>
      <c r="AK1366" s="302"/>
      <c r="AL1366" s="302"/>
      <c r="AM1366" s="302"/>
      <c r="AN1366" s="302"/>
      <c r="AO1366" s="302"/>
      <c r="AP1366" s="302"/>
      <c r="AQ1366" s="425" t="str">
        <f>IFERROR(__xludf.DUMMYFUNCTION("IF(IFERROR(VLOOKUP(A1366, IMPORTRANGE(""https://docs.google.com/spreadsheets/d/1eazy315Oas8TkAoTsdzUl6gNf3VsnwZeSo-bRfkZzOs"", ""工作表1!A:B""), 2, FALSE), """") &lt;&gt; """", ""有縮圖"", ""無縮圖"")"),"無縮圖")</f>
        <v>無縮圖</v>
      </c>
      <c r="AR1366" s="302"/>
    </row>
    <row r="1367" hidden="1">
      <c r="A1367" s="301" t="s">
        <v>14304</v>
      </c>
      <c r="B1367" s="302"/>
      <c r="C1367" s="303" t="s">
        <v>3171</v>
      </c>
      <c r="D1367" s="304"/>
      <c r="E1367" s="304"/>
      <c r="F1367" s="302"/>
      <c r="G1367" s="304"/>
      <c r="H1367" s="302"/>
      <c r="I1367" s="302"/>
      <c r="J1367" s="302"/>
      <c r="K1367" s="309"/>
      <c r="L1367" s="310" t="b">
        <v>0</v>
      </c>
      <c r="M1367" s="316" t="b">
        <v>0</v>
      </c>
      <c r="N1367" s="316" t="b">
        <v>0</v>
      </c>
      <c r="O1367" s="316" t="b">
        <v>0</v>
      </c>
      <c r="P1367" s="302"/>
      <c r="Q1367" s="309" t="str">
        <f t="array" ref="Q1367">IFERROR(INDEX('印量調查區'!G:G, MATCH(A1367, '印量調查區'!A:A, 0)), "")</f>
        <v/>
      </c>
      <c r="R1367" s="314" t="s">
        <v>14306</v>
      </c>
      <c r="S1367" s="302"/>
      <c r="T1367" s="302"/>
      <c r="U1367" s="302"/>
      <c r="V1367" s="302"/>
      <c r="W1367" s="302"/>
      <c r="X1367" s="302"/>
      <c r="Y1367" s="302"/>
      <c r="Z1367" s="302"/>
      <c r="AA1367" s="302"/>
      <c r="AB1367" s="302"/>
      <c r="AC1367" s="302"/>
      <c r="AD1367" s="314" t="s">
        <v>14307</v>
      </c>
      <c r="AE1367" s="314" t="s">
        <v>14308</v>
      </c>
      <c r="AF1367" s="302"/>
      <c r="AG1367" s="302"/>
      <c r="AH1367" s="302"/>
      <c r="AI1367" s="302"/>
      <c r="AJ1367" s="302"/>
      <c r="AK1367" s="302"/>
      <c r="AL1367" s="302"/>
      <c r="AM1367" s="302"/>
      <c r="AN1367" s="302"/>
      <c r="AO1367" s="302"/>
      <c r="AP1367" s="302"/>
      <c r="AQ1367" s="425" t="str">
        <f>IFERROR(__xludf.DUMMYFUNCTION("IF(IFERROR(VLOOKUP(A1367, IMPORTRANGE(""https://docs.google.com/spreadsheets/d/1eazy315Oas8TkAoTsdzUl6gNf3VsnwZeSo-bRfkZzOs"", ""工作表1!A:B""), 2, FALSE), """") &lt;&gt; """", ""有縮圖"", ""無縮圖"")"),"無縮圖")</f>
        <v>無縮圖</v>
      </c>
      <c r="AR1367" s="302"/>
    </row>
    <row r="1368" hidden="1">
      <c r="A1368" s="301" t="s">
        <v>2142</v>
      </c>
      <c r="B1368" s="302"/>
      <c r="C1368" s="304"/>
      <c r="D1368" s="304"/>
      <c r="E1368" s="303" t="s">
        <v>2593</v>
      </c>
      <c r="F1368" s="302"/>
      <c r="G1368" s="304"/>
      <c r="H1368" s="302"/>
      <c r="I1368" s="302"/>
      <c r="J1368" s="302"/>
      <c r="K1368" s="309"/>
      <c r="L1368" s="310" t="b">
        <v>1</v>
      </c>
      <c r="M1368" s="316" t="b">
        <v>0</v>
      </c>
      <c r="N1368" s="316" t="b">
        <v>0</v>
      </c>
      <c r="O1368" s="316" t="b">
        <v>0</v>
      </c>
      <c r="P1368" s="302"/>
      <c r="Q1368" s="309" t="str">
        <f t="array" ref="Q1368">IFERROR(INDEX('印量調查區'!G:G, MATCH(A1368, '印量調查區'!A:A, 0)), "")</f>
        <v/>
      </c>
      <c r="R1368" s="302"/>
      <c r="S1368" s="302"/>
      <c r="T1368" s="302"/>
      <c r="U1368" s="302"/>
      <c r="V1368" s="302"/>
      <c r="W1368" s="302"/>
      <c r="X1368" s="302"/>
      <c r="Y1368" s="302"/>
      <c r="Z1368" s="302"/>
      <c r="AA1368" s="302"/>
      <c r="AB1368" s="302"/>
      <c r="AC1368" s="302"/>
      <c r="AD1368" s="302"/>
      <c r="AE1368" s="302"/>
      <c r="AF1368" s="302"/>
      <c r="AG1368" s="302"/>
      <c r="AH1368" s="302"/>
      <c r="AI1368" s="302"/>
      <c r="AJ1368" s="302"/>
      <c r="AK1368" s="302"/>
      <c r="AL1368" s="313" t="s">
        <v>11665</v>
      </c>
      <c r="AM1368" s="302"/>
      <c r="AN1368" s="302"/>
      <c r="AO1368" s="302"/>
      <c r="AP1368" s="302"/>
      <c r="AQ1368" s="425" t="str">
        <f>IFERROR(__xludf.DUMMYFUNCTION("IF(IFERROR(VLOOKUP(A1368, IMPORTRANGE(""https://docs.google.com/spreadsheets/d/1eazy315Oas8TkAoTsdzUl6gNf3VsnwZeSo-bRfkZzOs"", ""工作表1!A:B""), 2, FALSE), """") &lt;&gt; """", ""有縮圖"", ""無縮圖"")"),"無縮圖")</f>
        <v>無縮圖</v>
      </c>
      <c r="AR1368" s="302"/>
    </row>
    <row r="1369" hidden="1">
      <c r="A1369" s="301" t="s">
        <v>2213</v>
      </c>
      <c r="B1369" s="302"/>
      <c r="C1369" s="304"/>
      <c r="D1369" s="303" t="s">
        <v>2814</v>
      </c>
      <c r="E1369" s="303" t="s">
        <v>2814</v>
      </c>
      <c r="F1369" s="302"/>
      <c r="G1369" s="304"/>
      <c r="H1369" s="302"/>
      <c r="I1369" s="302"/>
      <c r="J1369" s="301" t="s">
        <v>9940</v>
      </c>
      <c r="K1369" s="309"/>
      <c r="L1369" s="310" t="b">
        <v>1</v>
      </c>
      <c r="M1369" s="311" t="b">
        <v>0</v>
      </c>
      <c r="N1369" s="316" t="b">
        <v>0</v>
      </c>
      <c r="O1369" s="311" t="b">
        <v>0</v>
      </c>
      <c r="P1369" s="302"/>
      <c r="Q1369" s="309" t="str">
        <f t="array" ref="Q1369">IFERROR(INDEX('印量調查區'!G:G, MATCH(A1369, '印量調查區'!A:A, 0)), "")</f>
        <v/>
      </c>
      <c r="R1369" s="302"/>
      <c r="S1369" s="302"/>
      <c r="T1369" s="302"/>
      <c r="U1369" s="302"/>
      <c r="V1369" s="313" t="s">
        <v>3629</v>
      </c>
      <c r="W1369" s="302"/>
      <c r="X1369" s="313" t="s">
        <v>11881</v>
      </c>
      <c r="Y1369" s="313" t="s">
        <v>11883</v>
      </c>
      <c r="Z1369" s="302"/>
      <c r="AA1369" s="302"/>
      <c r="AB1369" s="302"/>
      <c r="AC1369" s="302"/>
      <c r="AD1369" s="302"/>
      <c r="AE1369" s="302"/>
      <c r="AF1369" s="302"/>
      <c r="AG1369" s="302"/>
      <c r="AH1369" s="302"/>
      <c r="AI1369" s="302"/>
      <c r="AJ1369" s="302"/>
      <c r="AK1369" s="302"/>
      <c r="AL1369" s="302"/>
      <c r="AM1369" s="302"/>
      <c r="AN1369" s="314" t="s">
        <v>14314</v>
      </c>
      <c r="AO1369" s="302"/>
      <c r="AP1369" s="302"/>
      <c r="AQ1369" s="425" t="str">
        <f>IFERROR(__xludf.DUMMYFUNCTION("IF(IFERROR(VLOOKUP(A1369, IMPORTRANGE(""https://docs.google.com/spreadsheets/d/1eazy315Oas8TkAoTsdzUl6gNf3VsnwZeSo-bRfkZzOs"", ""工作表1!A:B""), 2, FALSE), """") &lt;&gt; """", ""有縮圖"", ""無縮圖"")"),"無縮圖")</f>
        <v>無縮圖</v>
      </c>
      <c r="AR1369" s="302"/>
    </row>
    <row r="1370" hidden="1">
      <c r="A1370" s="301" t="s">
        <v>14315</v>
      </c>
      <c r="B1370" s="302"/>
      <c r="C1370" s="304"/>
      <c r="D1370" s="304"/>
      <c r="E1370" s="303" t="s">
        <v>14317</v>
      </c>
      <c r="F1370" s="302"/>
      <c r="G1370" s="304"/>
      <c r="H1370" s="302"/>
      <c r="I1370" s="302"/>
      <c r="J1370" s="302"/>
      <c r="K1370" s="309"/>
      <c r="L1370" s="322" t="b">
        <v>0</v>
      </c>
      <c r="M1370" s="316" t="b">
        <v>0</v>
      </c>
      <c r="N1370" s="316" t="b">
        <v>0</v>
      </c>
      <c r="O1370" s="316" t="b">
        <v>0</v>
      </c>
      <c r="P1370" s="302"/>
      <c r="Q1370" s="309" t="str">
        <f t="array" ref="Q1370">IFERROR(INDEX('印量調查區'!G:G, MATCH(A1370, '印量調查區'!A:A, 0)), "")</f>
        <v/>
      </c>
      <c r="R1370" s="302"/>
      <c r="S1370" s="302"/>
      <c r="T1370" s="302"/>
      <c r="U1370" s="302"/>
      <c r="V1370" s="302"/>
      <c r="W1370" s="302"/>
      <c r="X1370" s="302"/>
      <c r="Y1370" s="302"/>
      <c r="Z1370" s="302"/>
      <c r="AA1370" s="302"/>
      <c r="AB1370" s="302"/>
      <c r="AC1370" s="302"/>
      <c r="AD1370" s="302"/>
      <c r="AE1370" s="302"/>
      <c r="AF1370" s="302"/>
      <c r="AG1370" s="302"/>
      <c r="AH1370" s="302"/>
      <c r="AI1370" s="302"/>
      <c r="AJ1370" s="302"/>
      <c r="AK1370" s="302"/>
      <c r="AL1370" s="302"/>
      <c r="AM1370" s="302"/>
      <c r="AN1370" s="302"/>
      <c r="AO1370" s="302"/>
      <c r="AP1370" s="302"/>
      <c r="AQ1370" s="425" t="str">
        <f>IFERROR(__xludf.DUMMYFUNCTION("IF(IFERROR(VLOOKUP(A1370, IMPORTRANGE(""https://docs.google.com/spreadsheets/d/1eazy315Oas8TkAoTsdzUl6gNf3VsnwZeSo-bRfkZzOs"", ""工作表1!A:B""), 2, FALSE), """") &lt;&gt; """", ""有縮圖"", ""無縮圖"")"),"無縮圖")</f>
        <v>無縮圖</v>
      </c>
      <c r="AR1370" s="302"/>
    </row>
    <row r="1371" hidden="1">
      <c r="A1371" s="301" t="s">
        <v>14319</v>
      </c>
      <c r="B1371" s="302"/>
      <c r="C1371" s="303" t="s">
        <v>2459</v>
      </c>
      <c r="D1371" s="304"/>
      <c r="E1371" s="304"/>
      <c r="F1371" s="302"/>
      <c r="G1371" s="304"/>
      <c r="H1371" s="302"/>
      <c r="I1371" s="302"/>
      <c r="J1371" s="302"/>
      <c r="K1371" s="309"/>
      <c r="L1371" s="310" t="b">
        <v>0</v>
      </c>
      <c r="M1371" s="316" t="b">
        <v>0</v>
      </c>
      <c r="N1371" s="316" t="b">
        <v>0</v>
      </c>
      <c r="O1371" s="316" t="b">
        <v>0</v>
      </c>
      <c r="P1371" s="302"/>
      <c r="Q1371" s="309" t="str">
        <f t="array" ref="Q1371">IFERROR(INDEX('印量調查區'!G:G, MATCH(A1371, '印量調查區'!A:A, 0)), "")</f>
        <v/>
      </c>
      <c r="R1371" s="314" t="s">
        <v>14321</v>
      </c>
      <c r="S1371" s="302"/>
      <c r="T1371" s="302"/>
      <c r="U1371" s="302"/>
      <c r="V1371" s="314" t="s">
        <v>14324</v>
      </c>
      <c r="W1371" s="302"/>
      <c r="X1371" s="302"/>
      <c r="Y1371" s="302"/>
      <c r="Z1371" s="302"/>
      <c r="AA1371" s="302"/>
      <c r="AB1371" s="302"/>
      <c r="AC1371" s="302"/>
      <c r="AD1371" s="314" t="s">
        <v>14325</v>
      </c>
      <c r="AE1371" s="302"/>
      <c r="AF1371" s="302"/>
      <c r="AG1371" s="302"/>
      <c r="AH1371" s="314" t="s">
        <v>14326</v>
      </c>
      <c r="AI1371" s="302"/>
      <c r="AJ1371" s="302"/>
      <c r="AK1371" s="314" t="s">
        <v>14327</v>
      </c>
      <c r="AL1371" s="302"/>
      <c r="AM1371" s="302"/>
      <c r="AN1371" s="302"/>
      <c r="AO1371" s="302"/>
      <c r="AP1371" s="302"/>
      <c r="AQ1371" s="425" t="str">
        <f>IFERROR(__xludf.DUMMYFUNCTION("IF(IFERROR(VLOOKUP(A1371, IMPORTRANGE(""https://docs.google.com/spreadsheets/d/1eazy315Oas8TkAoTsdzUl6gNf3VsnwZeSo-bRfkZzOs"", ""工作表1!A:B""), 2, FALSE), """") &lt;&gt; """", ""有縮圖"", ""無縮圖"")"),"無縮圖")</f>
        <v>無縮圖</v>
      </c>
      <c r="AR1371" s="302"/>
    </row>
    <row r="1372" hidden="1">
      <c r="A1372" s="301" t="s">
        <v>1985</v>
      </c>
      <c r="B1372" s="302"/>
      <c r="C1372" s="304"/>
      <c r="D1372" s="303" t="s">
        <v>2489</v>
      </c>
      <c r="E1372" s="304"/>
      <c r="F1372" s="302"/>
      <c r="G1372" s="304"/>
      <c r="H1372" s="302"/>
      <c r="I1372" s="302"/>
      <c r="J1372" s="302"/>
      <c r="K1372" s="309"/>
      <c r="L1372" s="310" t="b">
        <v>1</v>
      </c>
      <c r="M1372" s="316" t="b">
        <v>0</v>
      </c>
      <c r="N1372" s="316" t="b">
        <v>0</v>
      </c>
      <c r="O1372" s="316" t="b">
        <v>0</v>
      </c>
      <c r="P1372" s="302"/>
      <c r="Q1372" s="309" t="str">
        <f t="array" ref="Q1372">IFERROR(INDEX('印量調查區'!G:G, MATCH(A1372, '印量調查區'!A:A, 0)), "")</f>
        <v/>
      </c>
      <c r="R1372" s="313" t="s">
        <v>3495</v>
      </c>
      <c r="S1372" s="302"/>
      <c r="T1372" s="302"/>
      <c r="U1372" s="302"/>
      <c r="V1372" s="313" t="s">
        <v>3629</v>
      </c>
      <c r="W1372" s="302"/>
      <c r="X1372" s="313" t="s">
        <v>12061</v>
      </c>
      <c r="Y1372" s="313" t="s">
        <v>3062</v>
      </c>
      <c r="Z1372" s="302"/>
      <c r="AA1372" s="302"/>
      <c r="AB1372" s="302"/>
      <c r="AC1372" s="302"/>
      <c r="AD1372" s="302"/>
      <c r="AE1372" s="302"/>
      <c r="AF1372" s="302"/>
      <c r="AG1372" s="302"/>
      <c r="AH1372" s="302"/>
      <c r="AI1372" s="302"/>
      <c r="AJ1372" s="302"/>
      <c r="AK1372" s="302"/>
      <c r="AL1372" s="302"/>
      <c r="AM1372" s="302"/>
      <c r="AN1372" s="302"/>
      <c r="AO1372" s="302"/>
      <c r="AP1372" s="302"/>
      <c r="AQ1372" s="425" t="str">
        <f>IFERROR(__xludf.DUMMYFUNCTION("IF(IFERROR(VLOOKUP(A1372, IMPORTRANGE(""https://docs.google.com/spreadsheets/d/1eazy315Oas8TkAoTsdzUl6gNf3VsnwZeSo-bRfkZzOs"", ""工作表1!A:B""), 2, FALSE), """") &lt;&gt; """", ""有縮圖"", ""無縮圖"")"),"無縮圖")</f>
        <v>無縮圖</v>
      </c>
      <c r="AR1372" s="302"/>
    </row>
    <row r="1373" hidden="1">
      <c r="A1373" s="301" t="s">
        <v>14330</v>
      </c>
      <c r="B1373" s="302"/>
      <c r="C1373" s="304"/>
      <c r="D1373" s="303" t="s">
        <v>3158</v>
      </c>
      <c r="E1373" s="303" t="s">
        <v>2434</v>
      </c>
      <c r="F1373" s="302"/>
      <c r="G1373" s="304"/>
      <c r="H1373" s="302"/>
      <c r="I1373" s="302"/>
      <c r="J1373" s="302"/>
      <c r="K1373" s="309"/>
      <c r="L1373" s="322" t="b">
        <v>0</v>
      </c>
      <c r="M1373" s="316" t="b">
        <v>0</v>
      </c>
      <c r="N1373" s="316" t="b">
        <v>0</v>
      </c>
      <c r="O1373" s="316" t="b">
        <v>0</v>
      </c>
      <c r="P1373" s="302"/>
      <c r="Q1373" s="309" t="str">
        <f t="array" ref="Q1373">IFERROR(INDEX('印量調查區'!G:G, MATCH(A1373, '印量調查區'!A:A, 0)), "")</f>
        <v/>
      </c>
      <c r="R1373" s="302"/>
      <c r="S1373" s="302"/>
      <c r="T1373" s="302"/>
      <c r="U1373" s="302"/>
      <c r="V1373" s="302"/>
      <c r="W1373" s="302"/>
      <c r="X1373" s="302"/>
      <c r="Y1373" s="302"/>
      <c r="Z1373" s="302"/>
      <c r="AA1373" s="302"/>
      <c r="AB1373" s="302"/>
      <c r="AC1373" s="302"/>
      <c r="AD1373" s="302"/>
      <c r="AE1373" s="302"/>
      <c r="AF1373" s="302"/>
      <c r="AG1373" s="302"/>
      <c r="AH1373" s="302"/>
      <c r="AI1373" s="302"/>
      <c r="AJ1373" s="302"/>
      <c r="AK1373" s="302"/>
      <c r="AL1373" s="302"/>
      <c r="AM1373" s="302"/>
      <c r="AN1373" s="302"/>
      <c r="AO1373" s="302"/>
      <c r="AP1373" s="302"/>
      <c r="AQ1373" s="425" t="str">
        <f>IFERROR(__xludf.DUMMYFUNCTION("IF(IFERROR(VLOOKUP(A1373, IMPORTRANGE(""https://docs.google.com/spreadsheets/d/1eazy315Oas8TkAoTsdzUl6gNf3VsnwZeSo-bRfkZzOs"", ""工作表1!A:B""), 2, FALSE), """") &lt;&gt; """", ""有縮圖"", ""無縮圖"")"),"無縮圖")</f>
        <v>無縮圖</v>
      </c>
      <c r="AR1373" s="302"/>
    </row>
    <row r="1374" hidden="1">
      <c r="A1374" s="301" t="s">
        <v>14331</v>
      </c>
      <c r="B1374" s="302"/>
      <c r="C1374" s="304"/>
      <c r="D1374" s="303" t="s">
        <v>3663</v>
      </c>
      <c r="E1374" s="303" t="s">
        <v>3663</v>
      </c>
      <c r="F1374" s="302"/>
      <c r="G1374" s="304"/>
      <c r="H1374" s="302"/>
      <c r="I1374" s="302"/>
      <c r="J1374" s="302"/>
      <c r="K1374" s="309"/>
      <c r="L1374" s="322" t="b">
        <v>0</v>
      </c>
      <c r="M1374" s="316" t="b">
        <v>0</v>
      </c>
      <c r="N1374" s="316" t="b">
        <v>0</v>
      </c>
      <c r="O1374" s="316" t="b">
        <v>0</v>
      </c>
      <c r="P1374" s="302"/>
      <c r="Q1374" s="309" t="str">
        <f t="array" ref="Q1374">IFERROR(INDEX('印量調查區'!G:G, MATCH(A1374, '印量調查區'!A:A, 0)), "")</f>
        <v/>
      </c>
      <c r="R1374" s="302"/>
      <c r="S1374" s="302"/>
      <c r="T1374" s="302"/>
      <c r="U1374" s="302"/>
      <c r="V1374" s="302"/>
      <c r="W1374" s="302"/>
      <c r="X1374" s="302"/>
      <c r="Y1374" s="302"/>
      <c r="Z1374" s="302"/>
      <c r="AA1374" s="302"/>
      <c r="AB1374" s="302"/>
      <c r="AC1374" s="302"/>
      <c r="AD1374" s="302"/>
      <c r="AE1374" s="302"/>
      <c r="AF1374" s="302"/>
      <c r="AG1374" s="302"/>
      <c r="AH1374" s="302"/>
      <c r="AI1374" s="302"/>
      <c r="AJ1374" s="302"/>
      <c r="AK1374" s="302"/>
      <c r="AL1374" s="302"/>
      <c r="AM1374" s="302"/>
      <c r="AN1374" s="302"/>
      <c r="AO1374" s="302"/>
      <c r="AP1374" s="302"/>
      <c r="AQ1374" s="425" t="str">
        <f>IFERROR(__xludf.DUMMYFUNCTION("IF(IFERROR(VLOOKUP(A1374, IMPORTRANGE(""https://docs.google.com/spreadsheets/d/1eazy315Oas8TkAoTsdzUl6gNf3VsnwZeSo-bRfkZzOs"", ""工作表1!A:B""), 2, FALSE), """") &lt;&gt; """", ""有縮圖"", ""無縮圖"")"),"無縮圖")</f>
        <v>無縮圖</v>
      </c>
      <c r="AR1374" s="302"/>
    </row>
    <row r="1375" hidden="1">
      <c r="A1375" s="301" t="s">
        <v>14332</v>
      </c>
      <c r="B1375" s="302"/>
      <c r="C1375" s="303" t="s">
        <v>2788</v>
      </c>
      <c r="D1375" s="304"/>
      <c r="E1375" s="303" t="s">
        <v>3406</v>
      </c>
      <c r="F1375" s="302"/>
      <c r="G1375" s="304"/>
      <c r="H1375" s="302"/>
      <c r="I1375" s="302"/>
      <c r="J1375" s="302"/>
      <c r="K1375" s="309"/>
      <c r="L1375" s="310" t="b">
        <v>0</v>
      </c>
      <c r="M1375" s="316" t="b">
        <v>0</v>
      </c>
      <c r="N1375" s="316" t="b">
        <v>0</v>
      </c>
      <c r="O1375" s="316" t="b">
        <v>0</v>
      </c>
      <c r="P1375" s="302"/>
      <c r="Q1375" s="309" t="str">
        <f t="array" ref="Q1375">IFERROR(INDEX('印量調查區'!G:G, MATCH(A1375, '印量調查區'!A:A, 0)), "")</f>
        <v/>
      </c>
      <c r="R1375" s="313" t="s">
        <v>14333</v>
      </c>
      <c r="S1375" s="302"/>
      <c r="T1375" s="302"/>
      <c r="U1375" s="302"/>
      <c r="V1375" s="302"/>
      <c r="W1375" s="302"/>
      <c r="X1375" s="302"/>
      <c r="Y1375" s="302"/>
      <c r="Z1375" s="302"/>
      <c r="AA1375" s="302"/>
      <c r="AB1375" s="302"/>
      <c r="AC1375" s="302"/>
      <c r="AD1375" s="302"/>
      <c r="AE1375" s="302"/>
      <c r="AF1375" s="302"/>
      <c r="AG1375" s="302"/>
      <c r="AH1375" s="302"/>
      <c r="AI1375" s="302"/>
      <c r="AJ1375" s="302"/>
      <c r="AK1375" s="302"/>
      <c r="AL1375" s="302"/>
      <c r="AM1375" s="302"/>
      <c r="AN1375" s="302"/>
      <c r="AO1375" s="302"/>
      <c r="AP1375" s="302"/>
      <c r="AQ1375" s="425" t="str">
        <f>IFERROR(__xludf.DUMMYFUNCTION("IF(IFERROR(VLOOKUP(A1375, IMPORTRANGE(""https://docs.google.com/spreadsheets/d/1eazy315Oas8TkAoTsdzUl6gNf3VsnwZeSo-bRfkZzOs"", ""工作表1!A:B""), 2, FALSE), """") &lt;&gt; """", ""有縮圖"", ""無縮圖"")"),"無縮圖")</f>
        <v>無縮圖</v>
      </c>
      <c r="AR1375" s="302"/>
    </row>
    <row r="1376" hidden="1">
      <c r="A1376" s="301" t="s">
        <v>689</v>
      </c>
      <c r="B1376" s="302"/>
      <c r="C1376" s="304"/>
      <c r="D1376" s="303" t="s">
        <v>3440</v>
      </c>
      <c r="E1376" s="303" t="s">
        <v>3440</v>
      </c>
      <c r="F1376" s="302"/>
      <c r="G1376" s="304"/>
      <c r="H1376" s="302"/>
      <c r="I1376" s="302"/>
      <c r="J1376" s="302"/>
      <c r="K1376" s="309"/>
      <c r="L1376" s="322" t="b">
        <v>0</v>
      </c>
      <c r="M1376" s="316" t="b">
        <v>0</v>
      </c>
      <c r="N1376" s="316" t="b">
        <v>0</v>
      </c>
      <c r="O1376" s="316" t="b">
        <v>0</v>
      </c>
      <c r="P1376" s="302"/>
      <c r="Q1376" s="309" t="str">
        <f t="array" ref="Q1376">IFERROR(INDEX('印量調查區'!G:G, MATCH(A1376, '印量調查區'!A:A, 0)), "")</f>
        <v/>
      </c>
      <c r="R1376" s="302"/>
      <c r="S1376" s="302"/>
      <c r="T1376" s="302"/>
      <c r="U1376" s="302"/>
      <c r="V1376" s="302"/>
      <c r="W1376" s="302"/>
      <c r="X1376" s="302"/>
      <c r="Y1376" s="302"/>
      <c r="Z1376" s="302"/>
      <c r="AA1376" s="302"/>
      <c r="AB1376" s="302"/>
      <c r="AC1376" s="302"/>
      <c r="AD1376" s="302"/>
      <c r="AE1376" s="302"/>
      <c r="AF1376" s="302"/>
      <c r="AG1376" s="302"/>
      <c r="AH1376" s="302"/>
      <c r="AI1376" s="302"/>
      <c r="AJ1376" s="302"/>
      <c r="AK1376" s="302"/>
      <c r="AL1376" s="302"/>
      <c r="AM1376" s="302"/>
      <c r="AN1376" s="302"/>
      <c r="AO1376" s="302"/>
      <c r="AP1376" s="302"/>
      <c r="AQ1376" s="425" t="str">
        <f>IFERROR(__xludf.DUMMYFUNCTION("IF(IFERROR(VLOOKUP(A1376, IMPORTRANGE(""https://docs.google.com/spreadsheets/d/1eazy315Oas8TkAoTsdzUl6gNf3VsnwZeSo-bRfkZzOs"", ""工作表1!A:B""), 2, FALSE), """") &lt;&gt; """", ""有縮圖"", ""無縮圖"")"),"無縮圖")</f>
        <v>無縮圖</v>
      </c>
      <c r="AR1376" s="302"/>
    </row>
    <row r="1377" hidden="1">
      <c r="A1377" s="301" t="s">
        <v>14335</v>
      </c>
      <c r="B1377" s="302"/>
      <c r="C1377" s="304"/>
      <c r="D1377" s="304"/>
      <c r="E1377" s="303" t="s">
        <v>2639</v>
      </c>
      <c r="F1377" s="302"/>
      <c r="G1377" s="304"/>
      <c r="H1377" s="302"/>
      <c r="I1377" s="302"/>
      <c r="J1377" s="302"/>
      <c r="K1377" s="309"/>
      <c r="L1377" s="322" t="b">
        <v>0</v>
      </c>
      <c r="M1377" s="316" t="b">
        <v>0</v>
      </c>
      <c r="N1377" s="316" t="b">
        <v>0</v>
      </c>
      <c r="O1377" s="316" t="b">
        <v>0</v>
      </c>
      <c r="P1377" s="302"/>
      <c r="Q1377" s="309" t="str">
        <f t="array" ref="Q1377">IFERROR(INDEX('印量調查區'!G:G, MATCH(A1377, '印量調查區'!A:A, 0)), "")</f>
        <v/>
      </c>
      <c r="R1377" s="302"/>
      <c r="S1377" s="302"/>
      <c r="T1377" s="302"/>
      <c r="U1377" s="302"/>
      <c r="V1377" s="302"/>
      <c r="W1377" s="302"/>
      <c r="X1377" s="302"/>
      <c r="Y1377" s="302"/>
      <c r="Z1377" s="302"/>
      <c r="AA1377" s="302"/>
      <c r="AB1377" s="302"/>
      <c r="AC1377" s="302"/>
      <c r="AD1377" s="302"/>
      <c r="AE1377" s="302"/>
      <c r="AF1377" s="302"/>
      <c r="AG1377" s="302"/>
      <c r="AH1377" s="302"/>
      <c r="AI1377" s="302"/>
      <c r="AJ1377" s="302"/>
      <c r="AK1377" s="302"/>
      <c r="AL1377" s="302"/>
      <c r="AM1377" s="302"/>
      <c r="AN1377" s="302"/>
      <c r="AO1377" s="302"/>
      <c r="AP1377" s="302"/>
      <c r="AQ1377" s="425" t="str">
        <f>IFERROR(__xludf.DUMMYFUNCTION("IF(IFERROR(VLOOKUP(A1377, IMPORTRANGE(""https://docs.google.com/spreadsheets/d/1eazy315Oas8TkAoTsdzUl6gNf3VsnwZeSo-bRfkZzOs"", ""工作表1!A:B""), 2, FALSE), """") &lt;&gt; """", ""有縮圖"", ""無縮圖"")"),"無縮圖")</f>
        <v>無縮圖</v>
      </c>
      <c r="AR1377" s="302"/>
    </row>
    <row r="1378" hidden="1">
      <c r="A1378" s="304" t="s">
        <v>14336</v>
      </c>
      <c r="B1378" s="302"/>
      <c r="C1378" s="304"/>
      <c r="D1378" s="304"/>
      <c r="E1378" s="303" t="s">
        <v>1950</v>
      </c>
      <c r="F1378" s="302"/>
      <c r="G1378" s="304"/>
      <c r="H1378" s="302"/>
      <c r="I1378" s="302"/>
      <c r="J1378" s="302"/>
      <c r="K1378" s="309"/>
      <c r="L1378" s="322" t="b">
        <v>1</v>
      </c>
      <c r="M1378" s="316" t="b">
        <v>1</v>
      </c>
      <c r="N1378" s="316" t="b">
        <v>0</v>
      </c>
      <c r="O1378" s="316" t="b">
        <v>1</v>
      </c>
      <c r="P1378" s="302"/>
      <c r="Q1378" s="309"/>
      <c r="R1378" s="302"/>
      <c r="S1378" s="302"/>
      <c r="T1378" s="302"/>
      <c r="U1378" s="302"/>
      <c r="V1378" s="302"/>
      <c r="W1378" s="302"/>
      <c r="X1378" s="302"/>
      <c r="Y1378" s="302"/>
      <c r="Z1378" s="302"/>
      <c r="AA1378" s="302"/>
      <c r="AB1378" s="302"/>
      <c r="AC1378" s="302"/>
      <c r="AD1378" s="302"/>
      <c r="AE1378" s="302"/>
      <c r="AF1378" s="302"/>
      <c r="AG1378" s="302"/>
      <c r="AH1378" s="302"/>
      <c r="AI1378" s="302"/>
      <c r="AJ1378" s="302"/>
      <c r="AK1378" s="302"/>
      <c r="AL1378" s="302"/>
      <c r="AM1378" s="302"/>
      <c r="AN1378" s="302"/>
      <c r="AO1378" s="302"/>
      <c r="AP1378" s="302"/>
      <c r="AQ1378" s="425" t="str">
        <f>IFERROR(__xludf.DUMMYFUNCTION("IF(IFERROR(VLOOKUP(A1378, IMPORTRANGE(""https://docs.google.com/spreadsheets/d/1eazy315Oas8TkAoTsdzUl6gNf3VsnwZeSo-bRfkZzOs"", ""工作表1!A:B""), 2, FALSE), """") &lt;&gt; """", ""有縮圖"", ""無縮圖"")"),"無縮圖")</f>
        <v>無縮圖</v>
      </c>
      <c r="AR1378" s="302"/>
    </row>
    <row r="1379" hidden="1">
      <c r="A1379" s="301" t="s">
        <v>14337</v>
      </c>
      <c r="B1379" s="302"/>
      <c r="C1379" s="303" t="s">
        <v>2793</v>
      </c>
      <c r="D1379" s="303" t="s">
        <v>2800</v>
      </c>
      <c r="E1379" s="304"/>
      <c r="F1379" s="302"/>
      <c r="G1379" s="304"/>
      <c r="H1379" s="302"/>
      <c r="I1379" s="302"/>
      <c r="J1379" s="302"/>
      <c r="K1379" s="309"/>
      <c r="L1379" s="322" t="b">
        <v>1</v>
      </c>
      <c r="M1379" s="316" t="b">
        <v>0</v>
      </c>
      <c r="N1379" s="316" t="b">
        <v>0</v>
      </c>
      <c r="O1379" s="316" t="b">
        <v>0</v>
      </c>
      <c r="P1379" s="302"/>
      <c r="Q1379" s="309" t="str">
        <f t="array" ref="Q1379">IFERROR(INDEX('印量調查區'!G:G, MATCH(A1379, '印量調查區'!A:A, 0)), "")</f>
        <v/>
      </c>
      <c r="R1379" s="302"/>
      <c r="S1379" s="302"/>
      <c r="T1379" s="302"/>
      <c r="U1379" s="302"/>
      <c r="V1379" s="302"/>
      <c r="W1379" s="302"/>
      <c r="X1379" s="302"/>
      <c r="Y1379" s="302"/>
      <c r="Z1379" s="302"/>
      <c r="AA1379" s="302"/>
      <c r="AB1379" s="302"/>
      <c r="AC1379" s="302"/>
      <c r="AD1379" s="302"/>
      <c r="AE1379" s="302"/>
      <c r="AF1379" s="302"/>
      <c r="AG1379" s="302"/>
      <c r="AH1379" s="302"/>
      <c r="AI1379" s="302"/>
      <c r="AJ1379" s="302"/>
      <c r="AK1379" s="302"/>
      <c r="AL1379" s="302"/>
      <c r="AM1379" s="302"/>
      <c r="AN1379" s="302"/>
      <c r="AO1379" s="302"/>
      <c r="AP1379" s="302"/>
      <c r="AQ1379" s="425" t="str">
        <f>IFERROR(__xludf.DUMMYFUNCTION("IF(IFERROR(VLOOKUP(A1379, IMPORTRANGE(""https://docs.google.com/spreadsheets/d/1eazy315Oas8TkAoTsdzUl6gNf3VsnwZeSo-bRfkZzOs"", ""工作表1!A:B""), 2, FALSE), """") &lt;&gt; """", ""有縮圖"", ""無縮圖"")"),"無縮圖")</f>
        <v>無縮圖</v>
      </c>
      <c r="AR1379" s="302"/>
    </row>
    <row r="1380" hidden="1">
      <c r="A1380" s="301" t="s">
        <v>14338</v>
      </c>
      <c r="B1380" s="302"/>
      <c r="C1380" s="304"/>
      <c r="D1380" s="304"/>
      <c r="E1380" s="303" t="s">
        <v>3343</v>
      </c>
      <c r="F1380" s="302"/>
      <c r="G1380" s="304"/>
      <c r="H1380" s="302"/>
      <c r="I1380" s="302"/>
      <c r="J1380" s="302"/>
      <c r="K1380" s="309"/>
      <c r="L1380" s="322" t="b">
        <v>0</v>
      </c>
      <c r="M1380" s="316" t="b">
        <v>0</v>
      </c>
      <c r="N1380" s="316" t="b">
        <v>0</v>
      </c>
      <c r="O1380" s="316" t="b">
        <v>0</v>
      </c>
      <c r="P1380" s="302"/>
      <c r="Q1380" s="309" t="str">
        <f t="array" ref="Q1380">IFERROR(INDEX('印量調查區'!G:G, MATCH(A1380, '印量調查區'!A:A, 0)), "")</f>
        <v/>
      </c>
      <c r="R1380" s="302"/>
      <c r="S1380" s="302"/>
      <c r="T1380" s="302"/>
      <c r="U1380" s="302"/>
      <c r="V1380" s="302"/>
      <c r="W1380" s="302"/>
      <c r="X1380" s="302"/>
      <c r="Y1380" s="302"/>
      <c r="Z1380" s="302"/>
      <c r="AA1380" s="302"/>
      <c r="AB1380" s="302"/>
      <c r="AC1380" s="302"/>
      <c r="AD1380" s="302"/>
      <c r="AE1380" s="302"/>
      <c r="AF1380" s="302"/>
      <c r="AG1380" s="302"/>
      <c r="AH1380" s="302"/>
      <c r="AI1380" s="302"/>
      <c r="AJ1380" s="302"/>
      <c r="AK1380" s="302"/>
      <c r="AL1380" s="302"/>
      <c r="AM1380" s="302"/>
      <c r="AN1380" s="302"/>
      <c r="AO1380" s="302"/>
      <c r="AP1380" s="302"/>
      <c r="AQ1380" s="425" t="str">
        <f>IFERROR(__xludf.DUMMYFUNCTION("IF(IFERROR(VLOOKUP(A1380, IMPORTRANGE(""https://docs.google.com/spreadsheets/d/1eazy315Oas8TkAoTsdzUl6gNf3VsnwZeSo-bRfkZzOs"", ""工作表1!A:B""), 2, FALSE), """") &lt;&gt; """", ""有縮圖"", ""無縮圖"")"),"無縮圖")</f>
        <v>無縮圖</v>
      </c>
      <c r="AR1380" s="302"/>
    </row>
    <row r="1381" hidden="1">
      <c r="A1381" s="301" t="s">
        <v>14340</v>
      </c>
      <c r="B1381" s="302"/>
      <c r="C1381" s="303" t="s">
        <v>14341</v>
      </c>
      <c r="D1381" s="304"/>
      <c r="E1381" s="304" t="s">
        <v>14342</v>
      </c>
      <c r="F1381" s="302"/>
      <c r="G1381" s="304"/>
      <c r="H1381" s="305" t="s">
        <v>34</v>
      </c>
      <c r="I1381" s="305" t="s">
        <v>84</v>
      </c>
      <c r="J1381" s="301" t="s">
        <v>14343</v>
      </c>
      <c r="K1381" s="309"/>
      <c r="L1381" s="310" t="b">
        <v>1</v>
      </c>
      <c r="M1381" s="311" t="b">
        <v>0</v>
      </c>
      <c r="N1381" s="316" t="b">
        <v>0</v>
      </c>
      <c r="O1381" s="311" t="b">
        <v>0</v>
      </c>
      <c r="P1381" s="302"/>
      <c r="Q1381" s="309" t="str">
        <f t="array" ref="Q1381">IFERROR(INDEX('印量調查區'!G:G, MATCH(A1381, '印量調查區'!A:A, 0)), "")</f>
        <v/>
      </c>
      <c r="R1381" s="304"/>
      <c r="S1381" s="304"/>
      <c r="T1381" s="304"/>
      <c r="U1381" s="304"/>
      <c r="V1381" s="319" t="s">
        <v>14346</v>
      </c>
      <c r="W1381" s="304"/>
      <c r="X1381" s="304"/>
      <c r="Y1381" s="304"/>
      <c r="Z1381" s="304"/>
      <c r="AA1381" s="304"/>
      <c r="AB1381" s="304"/>
      <c r="AC1381" s="304"/>
      <c r="AD1381" s="304"/>
      <c r="AE1381" s="304"/>
      <c r="AF1381" s="304"/>
      <c r="AG1381" s="304"/>
      <c r="AH1381" s="304"/>
      <c r="AI1381" s="304"/>
      <c r="AJ1381" s="304"/>
      <c r="AK1381" s="304"/>
      <c r="AL1381" s="304"/>
      <c r="AM1381" s="302"/>
      <c r="AN1381" s="314" t="s">
        <v>14347</v>
      </c>
      <c r="AO1381" s="302"/>
      <c r="AP1381" s="302"/>
      <c r="AQ1381" s="425" t="str">
        <f>IFERROR(__xludf.DUMMYFUNCTION("IF(IFERROR(VLOOKUP(A1381, IMPORTRANGE(""https://docs.google.com/spreadsheets/d/1eazy315Oas8TkAoTsdzUl6gNf3VsnwZeSo-bRfkZzOs"", ""工作表1!A:B""), 2, FALSE), """") &lt;&gt; """", ""有縮圖"", ""無縮圖"")"),"無縮圖")</f>
        <v>無縮圖</v>
      </c>
      <c r="AR1381" s="302"/>
    </row>
    <row r="1382" hidden="1">
      <c r="A1382" s="304" t="s">
        <v>14348</v>
      </c>
      <c r="B1382" s="302"/>
      <c r="C1382" s="303" t="s">
        <v>3180</v>
      </c>
      <c r="D1382" s="303" t="s">
        <v>3180</v>
      </c>
      <c r="E1382" s="303" t="s">
        <v>3180</v>
      </c>
      <c r="F1382" s="302"/>
      <c r="G1382" s="304"/>
      <c r="H1382" s="302"/>
      <c r="I1382" s="302"/>
      <c r="J1382" s="302"/>
      <c r="K1382" s="309"/>
      <c r="L1382" s="310" t="b">
        <v>0</v>
      </c>
      <c r="M1382" s="316" t="b">
        <v>0</v>
      </c>
      <c r="N1382" s="316" t="b">
        <v>0</v>
      </c>
      <c r="O1382" s="316" t="b">
        <v>0</v>
      </c>
      <c r="P1382" s="302"/>
      <c r="Q1382" s="309"/>
      <c r="R1382" s="302"/>
      <c r="S1382" s="302"/>
      <c r="T1382" s="302"/>
      <c r="U1382" s="302"/>
      <c r="V1382" s="302"/>
      <c r="W1382" s="302"/>
      <c r="X1382" s="302"/>
      <c r="Y1382" s="302"/>
      <c r="Z1382" s="302"/>
      <c r="AA1382" s="302"/>
      <c r="AB1382" s="302"/>
      <c r="AC1382" s="302"/>
      <c r="AD1382" s="302"/>
      <c r="AE1382" s="302"/>
      <c r="AF1382" s="302"/>
      <c r="AG1382" s="302"/>
      <c r="AH1382" s="302"/>
      <c r="AI1382" s="302"/>
      <c r="AJ1382" s="314" t="s">
        <v>14349</v>
      </c>
      <c r="AK1382" s="302"/>
      <c r="AL1382" s="302"/>
      <c r="AM1382" s="302"/>
      <c r="AN1382" s="302"/>
      <c r="AO1382" s="302"/>
      <c r="AP1382" s="302"/>
      <c r="AQ1382" s="425" t="str">
        <f>IFERROR(__xludf.DUMMYFUNCTION("IF(IFERROR(VLOOKUP(A1382, IMPORTRANGE(""https://docs.google.com/spreadsheets/d/1eazy315Oas8TkAoTsdzUl6gNf3VsnwZeSo-bRfkZzOs"", ""工作表1!A:B""), 2, FALSE), """") &lt;&gt; """", ""有縮圖"", ""無縮圖"")"),"無縮圖")</f>
        <v>無縮圖</v>
      </c>
      <c r="AR1382" s="302"/>
    </row>
    <row r="1383" hidden="1">
      <c r="A1383" s="301" t="s">
        <v>14350</v>
      </c>
      <c r="B1383" s="302"/>
      <c r="C1383" s="304"/>
      <c r="D1383" s="304"/>
      <c r="E1383" s="303" t="s">
        <v>2664</v>
      </c>
      <c r="F1383" s="302"/>
      <c r="G1383" s="304"/>
      <c r="H1383" s="302"/>
      <c r="I1383" s="302"/>
      <c r="J1383" s="302"/>
      <c r="K1383" s="309"/>
      <c r="L1383" s="322" t="b">
        <v>1</v>
      </c>
      <c r="M1383" s="316" t="b">
        <v>0</v>
      </c>
      <c r="N1383" s="316" t="b">
        <v>0</v>
      </c>
      <c r="O1383" s="316" t="b">
        <v>0</v>
      </c>
      <c r="P1383" s="302"/>
      <c r="Q1383" s="309" t="str">
        <f t="array" ref="Q1383">IFERROR(INDEX('印量調查區'!G:G, MATCH(A1383, '印量調查區'!A:A, 0)), "")</f>
        <v/>
      </c>
      <c r="R1383" s="302"/>
      <c r="S1383" s="302"/>
      <c r="T1383" s="302"/>
      <c r="U1383" s="302"/>
      <c r="V1383" s="302"/>
      <c r="W1383" s="302"/>
      <c r="X1383" s="302"/>
      <c r="Y1383" s="302"/>
      <c r="Z1383" s="302"/>
      <c r="AA1383" s="302"/>
      <c r="AB1383" s="302"/>
      <c r="AC1383" s="302"/>
      <c r="AD1383" s="302"/>
      <c r="AE1383" s="302"/>
      <c r="AF1383" s="302"/>
      <c r="AG1383" s="302"/>
      <c r="AH1383" s="302"/>
      <c r="AI1383" s="302"/>
      <c r="AJ1383" s="302"/>
      <c r="AK1383" s="302"/>
      <c r="AL1383" s="302"/>
      <c r="AM1383" s="302"/>
      <c r="AN1383" s="302"/>
      <c r="AO1383" s="302"/>
      <c r="AP1383" s="302"/>
      <c r="AQ1383" s="302" t="str">
        <f>IFERROR(__xludf.DUMMYFUNCTION("IF(IFERROR(VLOOKUP(A1383, IMPORTRANGE(""https://docs.google.com/spreadsheets/d/1eazy315Oas8TkAoTsdzUl6gNf3VsnwZeSo-bRfkZzOs"", ""工作表1!A:B""), 2, FALSE), """") &lt;&gt; """", ""有縮圖"", ""無縮圖"")"),"無縮圖")</f>
        <v>無縮圖</v>
      </c>
      <c r="AR1383" s="302"/>
    </row>
    <row r="1384" hidden="1">
      <c r="A1384" s="301" t="s">
        <v>14351</v>
      </c>
      <c r="B1384" s="301" t="s">
        <v>14352</v>
      </c>
      <c r="C1384" s="303" t="s">
        <v>2942</v>
      </c>
      <c r="D1384" s="303" t="s">
        <v>2942</v>
      </c>
      <c r="E1384" s="304"/>
      <c r="F1384" s="302"/>
      <c r="G1384" s="304"/>
      <c r="H1384" s="302"/>
      <c r="I1384" s="302"/>
      <c r="J1384" s="302"/>
      <c r="K1384" s="309"/>
      <c r="L1384" s="310" t="b">
        <v>1</v>
      </c>
      <c r="M1384" s="316" t="b">
        <v>0</v>
      </c>
      <c r="N1384" s="316" t="b">
        <v>0</v>
      </c>
      <c r="O1384" s="316" t="b">
        <v>0</v>
      </c>
      <c r="P1384" s="313" t="s">
        <v>410</v>
      </c>
      <c r="Q1384" s="309" t="str">
        <f t="array" ref="Q1384">IFERROR(INDEX('印量調查區'!G:G, MATCH(A1384, '印量調查區'!A:A, 0)), "")</f>
        <v/>
      </c>
      <c r="R1384" s="314" t="s">
        <v>14354</v>
      </c>
      <c r="S1384" s="302"/>
      <c r="T1384" s="302"/>
      <c r="U1384" s="302"/>
      <c r="V1384" s="314" t="s">
        <v>14355</v>
      </c>
      <c r="W1384" s="302"/>
      <c r="X1384" s="302"/>
      <c r="Y1384" s="314" t="s">
        <v>14356</v>
      </c>
      <c r="Z1384" s="314" t="s">
        <v>14357</v>
      </c>
      <c r="AA1384" s="302"/>
      <c r="AB1384" s="302"/>
      <c r="AC1384" s="302"/>
      <c r="AD1384" s="302"/>
      <c r="AE1384" s="302"/>
      <c r="AF1384" s="302"/>
      <c r="AG1384" s="302"/>
      <c r="AH1384" s="302"/>
      <c r="AI1384" s="302"/>
      <c r="AJ1384" s="302"/>
      <c r="AK1384" s="314" t="s">
        <v>14358</v>
      </c>
      <c r="AL1384" s="304"/>
      <c r="AM1384" s="302"/>
      <c r="AN1384" s="302"/>
      <c r="AO1384" s="302"/>
      <c r="AP1384" s="302"/>
      <c r="AQ1384" s="302" t="str">
        <f>IFERROR(__xludf.DUMMYFUNCTION("IF(IFERROR(VLOOKUP(A1384, IMPORTRANGE(""https://docs.google.com/spreadsheets/d/1eazy315Oas8TkAoTsdzUl6gNf3VsnwZeSo-bRfkZzOs"", ""工作表1!A:B""), 2, FALSE), """") &lt;&gt; """", ""有縮圖"", ""無縮圖"")"),"無縮圖")</f>
        <v>無縮圖</v>
      </c>
      <c r="AR1384" s="302"/>
    </row>
    <row r="1385" hidden="1">
      <c r="A1385" s="301" t="s">
        <v>14359</v>
      </c>
      <c r="B1385" s="302"/>
      <c r="C1385" s="304"/>
      <c r="D1385" s="303" t="s">
        <v>2822</v>
      </c>
      <c r="E1385" s="303" t="s">
        <v>3405</v>
      </c>
      <c r="F1385" s="302"/>
      <c r="G1385" s="304"/>
      <c r="H1385" s="302"/>
      <c r="I1385" s="302"/>
      <c r="J1385" s="302"/>
      <c r="K1385" s="309"/>
      <c r="L1385" s="322" t="b">
        <v>1</v>
      </c>
      <c r="M1385" s="316" t="b">
        <v>0</v>
      </c>
      <c r="N1385" s="316" t="b">
        <v>0</v>
      </c>
      <c r="O1385" s="316" t="b">
        <v>0</v>
      </c>
      <c r="P1385" s="302"/>
      <c r="Q1385" s="309" t="str">
        <f t="array" ref="Q1385">IFERROR(INDEX('印量調查區'!G:G, MATCH(A1385, '印量調查區'!A:A, 0)), "")</f>
        <v/>
      </c>
      <c r="R1385" s="302"/>
      <c r="S1385" s="302"/>
      <c r="T1385" s="302"/>
      <c r="U1385" s="302"/>
      <c r="V1385" s="302"/>
      <c r="W1385" s="302"/>
      <c r="X1385" s="302"/>
      <c r="Y1385" s="302"/>
      <c r="Z1385" s="302"/>
      <c r="AA1385" s="302"/>
      <c r="AB1385" s="302"/>
      <c r="AC1385" s="302"/>
      <c r="AD1385" s="302"/>
      <c r="AE1385" s="302"/>
      <c r="AF1385" s="302"/>
      <c r="AG1385" s="302"/>
      <c r="AH1385" s="302"/>
      <c r="AI1385" s="302"/>
      <c r="AJ1385" s="302"/>
      <c r="AK1385" s="302"/>
      <c r="AL1385" s="302"/>
      <c r="AM1385" s="302"/>
      <c r="AN1385" s="302"/>
      <c r="AO1385" s="302"/>
      <c r="AP1385" s="302"/>
      <c r="AQ1385" s="302" t="str">
        <f>IFERROR(__xludf.DUMMYFUNCTION("IF(IFERROR(VLOOKUP(A1385, IMPORTRANGE(""https://docs.google.com/spreadsheets/d/1eazy315Oas8TkAoTsdzUl6gNf3VsnwZeSo-bRfkZzOs"", ""工作表1!A:B""), 2, FALSE), """") &lt;&gt; """", ""有縮圖"", ""無縮圖"")"),"無縮圖")</f>
        <v>無縮圖</v>
      </c>
      <c r="AR1385" s="302"/>
    </row>
    <row r="1386" hidden="1">
      <c r="A1386" s="301" t="s">
        <v>14360</v>
      </c>
      <c r="B1386" s="302"/>
      <c r="C1386" s="304"/>
      <c r="D1386" s="304"/>
      <c r="E1386" s="303" t="s">
        <v>3664</v>
      </c>
      <c r="F1386" s="302"/>
      <c r="G1386" s="304"/>
      <c r="H1386" s="302"/>
      <c r="I1386" s="302"/>
      <c r="J1386" s="302"/>
      <c r="K1386" s="309"/>
      <c r="L1386" s="310" t="b">
        <v>0</v>
      </c>
      <c r="M1386" s="316" t="b">
        <v>0</v>
      </c>
      <c r="N1386" s="316" t="b">
        <v>0</v>
      </c>
      <c r="O1386" s="316" t="b">
        <v>0</v>
      </c>
      <c r="P1386" s="302"/>
      <c r="Q1386" s="309" t="str">
        <f t="array" ref="Q1386">IFERROR(INDEX('印量調查區'!G:G, MATCH(A1386, '印量調查區'!A:A, 0)), "")</f>
        <v/>
      </c>
      <c r="R1386" s="313" t="s">
        <v>14361</v>
      </c>
      <c r="S1386" s="302"/>
      <c r="T1386" s="302"/>
      <c r="U1386" s="302"/>
      <c r="V1386" s="302"/>
      <c r="W1386" s="302"/>
      <c r="X1386" s="302"/>
      <c r="Y1386" s="302"/>
      <c r="Z1386" s="302"/>
      <c r="AA1386" s="302"/>
      <c r="AB1386" s="302"/>
      <c r="AC1386" s="302"/>
      <c r="AD1386" s="302"/>
      <c r="AE1386" s="302"/>
      <c r="AF1386" s="302"/>
      <c r="AG1386" s="302"/>
      <c r="AH1386" s="302"/>
      <c r="AI1386" s="302"/>
      <c r="AJ1386" s="302"/>
      <c r="AK1386" s="302"/>
      <c r="AL1386" s="302"/>
      <c r="AM1386" s="302"/>
      <c r="AN1386" s="302"/>
      <c r="AO1386" s="302"/>
      <c r="AP1386" s="302"/>
      <c r="AQ1386" s="302" t="str">
        <f>IFERROR(__xludf.DUMMYFUNCTION("IF(IFERROR(VLOOKUP(A1386, IMPORTRANGE(""https://docs.google.com/spreadsheets/d/1eazy315Oas8TkAoTsdzUl6gNf3VsnwZeSo-bRfkZzOs"", ""工作表1!A:B""), 2, FALSE), """") &lt;&gt; """", ""有縮圖"", ""無縮圖"")"),"無縮圖")</f>
        <v>無縮圖</v>
      </c>
      <c r="AR1386" s="302"/>
    </row>
    <row r="1387" hidden="1">
      <c r="A1387" s="301" t="s">
        <v>1024</v>
      </c>
      <c r="B1387" s="302"/>
      <c r="C1387" s="304"/>
      <c r="D1387" s="303" t="s">
        <v>351</v>
      </c>
      <c r="E1387" s="303" t="s">
        <v>2431</v>
      </c>
      <c r="F1387" s="302"/>
      <c r="G1387" s="304"/>
      <c r="H1387" s="302"/>
      <c r="I1387" s="302"/>
      <c r="J1387" s="302"/>
      <c r="K1387" s="309"/>
      <c r="L1387" s="310" t="b">
        <v>0</v>
      </c>
      <c r="M1387" s="316" t="b">
        <v>0</v>
      </c>
      <c r="N1387" s="316" t="b">
        <v>0</v>
      </c>
      <c r="O1387" s="316" t="b">
        <v>0</v>
      </c>
      <c r="P1387" s="302"/>
      <c r="Q1387" s="309" t="str">
        <f t="array" ref="Q1387">IFERROR(INDEX('印量調查區'!G:G, MATCH(A1387, '印量調查區'!A:A, 0)), "")</f>
        <v/>
      </c>
      <c r="R1387" s="313" t="s">
        <v>14362</v>
      </c>
      <c r="S1387" s="302"/>
      <c r="T1387" s="302"/>
      <c r="U1387" s="302"/>
      <c r="V1387" s="302"/>
      <c r="W1387" s="302"/>
      <c r="X1387" s="302"/>
      <c r="Y1387" s="302"/>
      <c r="Z1387" s="302"/>
      <c r="AA1387" s="302"/>
      <c r="AB1387" s="302"/>
      <c r="AC1387" s="302"/>
      <c r="AD1387" s="302"/>
      <c r="AE1387" s="302"/>
      <c r="AF1387" s="302"/>
      <c r="AG1387" s="302"/>
      <c r="AH1387" s="302"/>
      <c r="AI1387" s="302"/>
      <c r="AJ1387" s="302"/>
      <c r="AK1387" s="302"/>
      <c r="AL1387" s="302"/>
      <c r="AM1387" s="302"/>
      <c r="AN1387" s="302"/>
      <c r="AO1387" s="302"/>
      <c r="AP1387" s="302"/>
      <c r="AQ1387" s="302" t="str">
        <f>IFERROR(__xludf.DUMMYFUNCTION("IF(IFERROR(VLOOKUP(A1387, IMPORTRANGE(""https://docs.google.com/spreadsheets/d/1eazy315Oas8TkAoTsdzUl6gNf3VsnwZeSo-bRfkZzOs"", ""工作表1!A:B""), 2, FALSE), """") &lt;&gt; """", ""有縮圖"", ""無縮圖"")"),"無縮圖")</f>
        <v>無縮圖</v>
      </c>
      <c r="AR1387" s="302"/>
    </row>
    <row r="1388" hidden="1">
      <c r="A1388" s="304" t="s">
        <v>14363</v>
      </c>
      <c r="B1388" s="302"/>
      <c r="C1388" s="303" t="s">
        <v>3180</v>
      </c>
      <c r="D1388" s="303" t="s">
        <v>3180</v>
      </c>
      <c r="E1388" s="303" t="s">
        <v>3180</v>
      </c>
      <c r="F1388" s="302"/>
      <c r="G1388" s="304"/>
      <c r="H1388" s="302"/>
      <c r="I1388" s="302"/>
      <c r="J1388" s="302"/>
      <c r="K1388" s="309"/>
      <c r="L1388" s="310" t="b">
        <v>0</v>
      </c>
      <c r="M1388" s="316" t="b">
        <v>0</v>
      </c>
      <c r="N1388" s="316" t="b">
        <v>0</v>
      </c>
      <c r="O1388" s="316" t="b">
        <v>0</v>
      </c>
      <c r="P1388" s="302"/>
      <c r="Q1388" s="309"/>
      <c r="R1388" s="302"/>
      <c r="S1388" s="302"/>
      <c r="T1388" s="302"/>
      <c r="U1388" s="302"/>
      <c r="V1388" s="302"/>
      <c r="W1388" s="302"/>
      <c r="X1388" s="302"/>
      <c r="Y1388" s="302"/>
      <c r="Z1388" s="302"/>
      <c r="AA1388" s="302"/>
      <c r="AB1388" s="302"/>
      <c r="AC1388" s="302"/>
      <c r="AD1388" s="302"/>
      <c r="AE1388" s="302"/>
      <c r="AF1388" s="302"/>
      <c r="AG1388" s="302"/>
      <c r="AH1388" s="302"/>
      <c r="AI1388" s="302"/>
      <c r="AJ1388" s="314" t="s">
        <v>14364</v>
      </c>
      <c r="AK1388" s="302"/>
      <c r="AL1388" s="302"/>
      <c r="AM1388" s="302"/>
      <c r="AN1388" s="302"/>
      <c r="AO1388" s="302"/>
      <c r="AP1388" s="302"/>
      <c r="AQ1388" s="302" t="str">
        <f>IFERROR(__xludf.DUMMYFUNCTION("IF(IFERROR(VLOOKUP(A1388, IMPORTRANGE(""https://docs.google.com/spreadsheets/d/1eazy315Oas8TkAoTsdzUl6gNf3VsnwZeSo-bRfkZzOs"", ""工作表1!A:B""), 2, FALSE), """") &lt;&gt; """", ""有縮圖"", ""無縮圖"")"),"無縮圖")</f>
        <v>無縮圖</v>
      </c>
      <c r="AR1388" s="302"/>
    </row>
    <row r="1389" hidden="1">
      <c r="A1389" s="301" t="s">
        <v>14365</v>
      </c>
      <c r="B1389" s="302"/>
      <c r="C1389" s="303" t="s">
        <v>3096</v>
      </c>
      <c r="D1389" s="303" t="s">
        <v>10986</v>
      </c>
      <c r="E1389" s="304"/>
      <c r="F1389" s="302"/>
      <c r="G1389" s="304"/>
      <c r="H1389" s="302"/>
      <c r="I1389" s="302"/>
      <c r="J1389" s="302"/>
      <c r="K1389" s="309"/>
      <c r="L1389" s="322" t="b">
        <v>1</v>
      </c>
      <c r="M1389" s="316" t="b">
        <v>1</v>
      </c>
      <c r="N1389" s="316" t="b">
        <v>0</v>
      </c>
      <c r="O1389" s="316" t="b">
        <v>0</v>
      </c>
      <c r="P1389" s="302"/>
      <c r="Q1389" s="309" t="str">
        <f t="array" ref="Q1389">IFERROR(INDEX('印量調查區'!G:G, MATCH(A1389, '印量調查區'!A:A, 0)), "")</f>
        <v/>
      </c>
      <c r="R1389" s="302"/>
      <c r="S1389" s="302"/>
      <c r="T1389" s="302"/>
      <c r="U1389" s="302"/>
      <c r="V1389" s="302"/>
      <c r="W1389" s="302"/>
      <c r="X1389" s="302"/>
      <c r="Y1389" s="302"/>
      <c r="Z1389" s="302"/>
      <c r="AA1389" s="302"/>
      <c r="AB1389" s="302"/>
      <c r="AC1389" s="302"/>
      <c r="AD1389" s="302"/>
      <c r="AE1389" s="302"/>
      <c r="AF1389" s="302"/>
      <c r="AG1389" s="302"/>
      <c r="AH1389" s="302"/>
      <c r="AI1389" s="302"/>
      <c r="AJ1389" s="302"/>
      <c r="AK1389" s="302"/>
      <c r="AL1389" s="302"/>
      <c r="AM1389" s="302"/>
      <c r="AN1389" s="302"/>
      <c r="AO1389" s="302"/>
      <c r="AP1389" s="302"/>
      <c r="AQ1389" s="302" t="str">
        <f>IFERROR(__xludf.DUMMYFUNCTION("IF(IFERROR(VLOOKUP(A1389, IMPORTRANGE(""https://docs.google.com/spreadsheets/d/1eazy315Oas8TkAoTsdzUl6gNf3VsnwZeSo-bRfkZzOs"", ""工作表1!A:B""), 2, FALSE), """") &lt;&gt; """", ""有縮圖"", ""無縮圖"")"),"無縮圖")</f>
        <v>無縮圖</v>
      </c>
      <c r="AR1389" s="302"/>
    </row>
    <row r="1390" hidden="1">
      <c r="A1390" s="301" t="s">
        <v>14366</v>
      </c>
      <c r="B1390" s="302"/>
      <c r="C1390" s="303" t="s">
        <v>3410</v>
      </c>
      <c r="D1390" s="303" t="s">
        <v>3422</v>
      </c>
      <c r="E1390" s="304"/>
      <c r="F1390" s="302"/>
      <c r="G1390" s="304"/>
      <c r="H1390" s="302"/>
      <c r="I1390" s="302"/>
      <c r="J1390" s="302"/>
      <c r="K1390" s="309"/>
      <c r="L1390" s="322" t="b">
        <v>0</v>
      </c>
      <c r="M1390" s="316" t="b">
        <v>0</v>
      </c>
      <c r="N1390" s="316" t="b">
        <v>0</v>
      </c>
      <c r="O1390" s="316" t="b">
        <v>0</v>
      </c>
      <c r="P1390" s="302"/>
      <c r="Q1390" s="309" t="str">
        <f t="array" ref="Q1390">IFERROR(INDEX('印量調查區'!G:G, MATCH(A1390, '印量調查區'!A:A, 0)), "")</f>
        <v/>
      </c>
      <c r="R1390" s="302"/>
      <c r="S1390" s="302"/>
      <c r="T1390" s="302"/>
      <c r="U1390" s="302"/>
      <c r="V1390" s="302"/>
      <c r="W1390" s="302"/>
      <c r="X1390" s="302"/>
      <c r="Y1390" s="302"/>
      <c r="Z1390" s="302"/>
      <c r="AA1390" s="302"/>
      <c r="AB1390" s="302"/>
      <c r="AC1390" s="302"/>
      <c r="AD1390" s="302"/>
      <c r="AE1390" s="302"/>
      <c r="AF1390" s="302"/>
      <c r="AG1390" s="302"/>
      <c r="AH1390" s="302"/>
      <c r="AI1390" s="302"/>
      <c r="AJ1390" s="302"/>
      <c r="AK1390" s="302"/>
      <c r="AL1390" s="302"/>
      <c r="AM1390" s="302"/>
      <c r="AN1390" s="302"/>
      <c r="AO1390" s="302"/>
      <c r="AP1390" s="302"/>
      <c r="AQ1390" s="302" t="str">
        <f>IFERROR(__xludf.DUMMYFUNCTION("IF(IFERROR(VLOOKUP(A1390, IMPORTRANGE(""https://docs.google.com/spreadsheets/d/1eazy315Oas8TkAoTsdzUl6gNf3VsnwZeSo-bRfkZzOs"", ""工作表1!A:B""), 2, FALSE), """") &lt;&gt; """", ""有縮圖"", ""無縮圖"")"),"無縮圖")</f>
        <v>無縮圖</v>
      </c>
      <c r="AR1390" s="302"/>
    </row>
    <row r="1391" hidden="1">
      <c r="A1391" s="301" t="s">
        <v>1103</v>
      </c>
      <c r="B1391" s="302"/>
      <c r="C1391" s="304"/>
      <c r="D1391" s="303" t="s">
        <v>3320</v>
      </c>
      <c r="E1391" s="303" t="s">
        <v>3320</v>
      </c>
      <c r="F1391" s="302"/>
      <c r="G1391" s="304"/>
      <c r="H1391" s="302"/>
      <c r="I1391" s="302"/>
      <c r="J1391" s="302"/>
      <c r="K1391" s="309"/>
      <c r="L1391" s="322" t="b">
        <v>0</v>
      </c>
      <c r="M1391" s="316" t="b">
        <v>0</v>
      </c>
      <c r="N1391" s="316" t="b">
        <v>0</v>
      </c>
      <c r="O1391" s="316" t="b">
        <v>0</v>
      </c>
      <c r="P1391" s="302"/>
      <c r="Q1391" s="309" t="str">
        <f t="array" ref="Q1391">IFERROR(INDEX('印量調查區'!G:G, MATCH(A1391, '印量調查區'!A:A, 0)), "")</f>
        <v/>
      </c>
      <c r="R1391" s="302"/>
      <c r="S1391" s="302"/>
      <c r="T1391" s="302"/>
      <c r="U1391" s="302"/>
      <c r="V1391" s="302"/>
      <c r="W1391" s="302"/>
      <c r="X1391" s="302"/>
      <c r="Y1391" s="302"/>
      <c r="Z1391" s="302"/>
      <c r="AA1391" s="302"/>
      <c r="AB1391" s="302"/>
      <c r="AC1391" s="302"/>
      <c r="AD1391" s="302"/>
      <c r="AE1391" s="302"/>
      <c r="AF1391" s="302"/>
      <c r="AG1391" s="302"/>
      <c r="AH1391" s="302"/>
      <c r="AI1391" s="302"/>
      <c r="AJ1391" s="302"/>
      <c r="AK1391" s="302"/>
      <c r="AL1391" s="302"/>
      <c r="AM1391" s="302"/>
      <c r="AN1391" s="302"/>
      <c r="AO1391" s="302"/>
      <c r="AP1391" s="302"/>
      <c r="AQ1391" s="302" t="str">
        <f>IFERROR(__xludf.DUMMYFUNCTION("IF(IFERROR(VLOOKUP(A1391, IMPORTRANGE(""https://docs.google.com/spreadsheets/d/1eazy315Oas8TkAoTsdzUl6gNf3VsnwZeSo-bRfkZzOs"", ""工作表1!A:B""), 2, FALSE), """") &lt;&gt; """", ""有縮圖"", ""無縮圖"")"),"無縮圖")</f>
        <v>無縮圖</v>
      </c>
      <c r="AR1391" s="302"/>
    </row>
    <row r="1392">
      <c r="A1392" s="386" t="s">
        <v>677</v>
      </c>
      <c r="B1392" s="427" t="s">
        <v>677</v>
      </c>
      <c r="C1392" s="399" t="s">
        <v>2317</v>
      </c>
      <c r="D1392" s="303"/>
      <c r="E1392" s="303"/>
      <c r="F1392" s="427" t="s">
        <v>144</v>
      </c>
      <c r="G1392" s="304"/>
      <c r="H1392" s="406" t="s">
        <v>35</v>
      </c>
      <c r="I1392" s="406" t="s">
        <v>84</v>
      </c>
      <c r="J1392" s="427" t="s">
        <v>14367</v>
      </c>
      <c r="K1392" s="302"/>
      <c r="L1392" s="316" t="b">
        <v>0</v>
      </c>
      <c r="M1392" s="316" t="b">
        <v>0</v>
      </c>
      <c r="N1392" s="316" t="b">
        <v>0</v>
      </c>
      <c r="O1392" s="316" t="b">
        <v>0</v>
      </c>
      <c r="P1392" s="302"/>
      <c r="Q1392" s="302"/>
      <c r="R1392" s="28" t="s">
        <v>14368</v>
      </c>
      <c r="S1392" s="302"/>
      <c r="T1392" s="302"/>
      <c r="U1392" s="302"/>
      <c r="V1392" s="302"/>
      <c r="W1392" s="302"/>
      <c r="X1392" s="302"/>
      <c r="Y1392" s="302"/>
      <c r="Z1392" s="302"/>
      <c r="AA1392" s="302"/>
      <c r="AB1392" s="302"/>
      <c r="AC1392" s="302"/>
      <c r="AD1392" s="428" t="s">
        <v>12409</v>
      </c>
      <c r="AE1392" s="302"/>
      <c r="AF1392" s="302"/>
      <c r="AG1392" s="302"/>
      <c r="AH1392" s="302"/>
      <c r="AI1392" s="302"/>
      <c r="AJ1392" s="302"/>
      <c r="AK1392" s="302"/>
      <c r="AL1392" s="302"/>
      <c r="AM1392" s="302"/>
      <c r="AN1392" s="302"/>
      <c r="AO1392" s="302"/>
      <c r="AP1392" s="302"/>
      <c r="AQ1392" s="302"/>
      <c r="AR1392" s="302"/>
    </row>
    <row r="1393" hidden="1">
      <c r="A1393" s="301"/>
      <c r="B1393" s="302"/>
      <c r="C1393" s="304"/>
      <c r="D1393" s="303"/>
      <c r="E1393" s="303"/>
      <c r="F1393" s="302"/>
      <c r="G1393" s="304"/>
      <c r="H1393" s="302"/>
      <c r="I1393" s="302"/>
      <c r="J1393" s="302"/>
      <c r="K1393" s="302"/>
      <c r="L1393" s="316" t="b">
        <v>0</v>
      </c>
      <c r="M1393" s="316" t="b">
        <v>0</v>
      </c>
      <c r="N1393" s="316" t="b">
        <v>0</v>
      </c>
      <c r="O1393" s="316" t="b">
        <v>0</v>
      </c>
      <c r="P1393" s="302"/>
      <c r="Q1393" s="302"/>
      <c r="R1393" s="302"/>
      <c r="S1393" s="302"/>
      <c r="T1393" s="302"/>
      <c r="U1393" s="302"/>
      <c r="V1393" s="302"/>
      <c r="W1393" s="302"/>
      <c r="X1393" s="302"/>
      <c r="Y1393" s="302"/>
      <c r="Z1393" s="302"/>
      <c r="AA1393" s="302"/>
      <c r="AB1393" s="302"/>
      <c r="AC1393" s="302"/>
      <c r="AD1393" s="302"/>
      <c r="AE1393" s="302"/>
      <c r="AF1393" s="302"/>
      <c r="AG1393" s="302"/>
      <c r="AH1393" s="302"/>
      <c r="AI1393" s="302"/>
      <c r="AJ1393" s="302"/>
      <c r="AK1393" s="302"/>
      <c r="AL1393" s="302"/>
      <c r="AM1393" s="302"/>
      <c r="AN1393" s="302"/>
      <c r="AO1393" s="302"/>
      <c r="AP1393" s="302"/>
      <c r="AQ1393" s="302"/>
      <c r="AR1393" s="302"/>
    </row>
    <row r="1394" hidden="1">
      <c r="A1394" s="301"/>
      <c r="B1394" s="302"/>
      <c r="C1394" s="304"/>
      <c r="D1394" s="303"/>
      <c r="E1394" s="303"/>
      <c r="F1394" s="302"/>
      <c r="G1394" s="304"/>
      <c r="H1394" s="302"/>
      <c r="I1394" s="302"/>
      <c r="J1394" s="302"/>
      <c r="K1394" s="302"/>
      <c r="L1394" s="316" t="b">
        <v>0</v>
      </c>
      <c r="M1394" s="316" t="b">
        <v>0</v>
      </c>
      <c r="N1394" s="316" t="b">
        <v>0</v>
      </c>
      <c r="O1394" s="316" t="b">
        <v>0</v>
      </c>
      <c r="P1394" s="302"/>
      <c r="Q1394" s="302"/>
      <c r="R1394" s="302"/>
      <c r="S1394" s="302"/>
      <c r="T1394" s="302"/>
      <c r="U1394" s="302"/>
      <c r="V1394" s="302"/>
      <c r="W1394" s="302"/>
      <c r="X1394" s="302"/>
      <c r="Y1394" s="302"/>
      <c r="Z1394" s="302"/>
      <c r="AA1394" s="302"/>
      <c r="AB1394" s="302"/>
      <c r="AC1394" s="302"/>
      <c r="AD1394" s="302"/>
      <c r="AE1394" s="302"/>
      <c r="AF1394" s="302"/>
      <c r="AG1394" s="302"/>
      <c r="AH1394" s="302"/>
      <c r="AI1394" s="302"/>
      <c r="AJ1394" s="302"/>
      <c r="AK1394" s="302"/>
      <c r="AL1394" s="302"/>
      <c r="AM1394" s="302"/>
      <c r="AN1394" s="302"/>
      <c r="AO1394" s="302"/>
      <c r="AP1394" s="302"/>
      <c r="AQ1394" s="302"/>
      <c r="AR1394" s="302"/>
    </row>
    <row r="1395" hidden="1">
      <c r="A1395" s="301"/>
      <c r="B1395" s="302"/>
      <c r="C1395" s="304"/>
      <c r="D1395" s="303"/>
      <c r="E1395" s="303"/>
      <c r="F1395" s="302"/>
      <c r="G1395" s="304"/>
      <c r="H1395" s="302"/>
      <c r="I1395" s="302"/>
      <c r="J1395" s="302"/>
      <c r="K1395" s="302"/>
      <c r="L1395" s="316" t="b">
        <v>0</v>
      </c>
      <c r="M1395" s="316" t="b">
        <v>0</v>
      </c>
      <c r="N1395" s="316" t="b">
        <v>0</v>
      </c>
      <c r="O1395" s="316" t="b">
        <v>0</v>
      </c>
      <c r="P1395" s="302"/>
      <c r="Q1395" s="302"/>
      <c r="R1395" s="302"/>
      <c r="S1395" s="302"/>
      <c r="T1395" s="302"/>
      <c r="U1395" s="302"/>
      <c r="V1395" s="302"/>
      <c r="W1395" s="302"/>
      <c r="X1395" s="302"/>
      <c r="Y1395" s="302"/>
      <c r="Z1395" s="302"/>
      <c r="AA1395" s="302"/>
      <c r="AB1395" s="302"/>
      <c r="AC1395" s="302"/>
      <c r="AD1395" s="302"/>
      <c r="AE1395" s="302"/>
      <c r="AF1395" s="302"/>
      <c r="AG1395" s="302"/>
      <c r="AH1395" s="302"/>
      <c r="AI1395" s="302"/>
      <c r="AJ1395" s="302"/>
      <c r="AK1395" s="302"/>
      <c r="AL1395" s="302"/>
      <c r="AM1395" s="302"/>
      <c r="AN1395" s="302"/>
      <c r="AO1395" s="302"/>
      <c r="AP1395" s="302"/>
      <c r="AQ1395" s="302"/>
      <c r="AR1395" s="302"/>
    </row>
    <row r="1396" hidden="1">
      <c r="A1396" s="301"/>
      <c r="B1396" s="302"/>
      <c r="C1396" s="304"/>
      <c r="D1396" s="303"/>
      <c r="E1396" s="303"/>
      <c r="F1396" s="302"/>
      <c r="G1396" s="304"/>
      <c r="H1396" s="302"/>
      <c r="I1396" s="302"/>
      <c r="J1396" s="302"/>
      <c r="K1396" s="302"/>
      <c r="L1396" s="316" t="b">
        <v>0</v>
      </c>
      <c r="M1396" s="316" t="b">
        <v>0</v>
      </c>
      <c r="N1396" s="316" t="b">
        <v>0</v>
      </c>
      <c r="O1396" s="316" t="b">
        <v>0</v>
      </c>
      <c r="P1396" s="302"/>
      <c r="Q1396" s="302"/>
      <c r="R1396" s="302"/>
      <c r="S1396" s="302"/>
      <c r="T1396" s="302"/>
      <c r="U1396" s="302"/>
      <c r="V1396" s="302"/>
      <c r="W1396" s="302"/>
      <c r="X1396" s="302"/>
      <c r="Y1396" s="302"/>
      <c r="Z1396" s="302"/>
      <c r="AA1396" s="302"/>
      <c r="AB1396" s="302"/>
      <c r="AC1396" s="302"/>
      <c r="AD1396" s="302"/>
      <c r="AE1396" s="302"/>
      <c r="AF1396" s="302"/>
      <c r="AG1396" s="302"/>
      <c r="AH1396" s="302"/>
      <c r="AI1396" s="302"/>
      <c r="AJ1396" s="302"/>
      <c r="AK1396" s="302"/>
      <c r="AL1396" s="302"/>
      <c r="AM1396" s="302"/>
      <c r="AN1396" s="302"/>
      <c r="AO1396" s="302"/>
      <c r="AP1396" s="302"/>
      <c r="AQ1396" s="302"/>
      <c r="AR1396" s="302"/>
    </row>
    <row r="1397" hidden="1">
      <c r="A1397" s="301"/>
      <c r="B1397" s="302"/>
      <c r="C1397" s="304"/>
      <c r="D1397" s="303"/>
      <c r="E1397" s="303"/>
      <c r="F1397" s="302"/>
      <c r="G1397" s="304"/>
      <c r="H1397" s="302"/>
      <c r="I1397" s="302"/>
      <c r="J1397" s="302"/>
      <c r="K1397" s="302"/>
      <c r="L1397" s="316" t="b">
        <v>0</v>
      </c>
      <c r="M1397" s="316" t="b">
        <v>0</v>
      </c>
      <c r="N1397" s="316" t="b">
        <v>0</v>
      </c>
      <c r="O1397" s="316" t="b">
        <v>0</v>
      </c>
      <c r="P1397" s="302"/>
      <c r="Q1397" s="302"/>
      <c r="R1397" s="302"/>
      <c r="S1397" s="302"/>
      <c r="T1397" s="302"/>
      <c r="U1397" s="302"/>
      <c r="V1397" s="302"/>
      <c r="W1397" s="302"/>
      <c r="X1397" s="302"/>
      <c r="Y1397" s="302"/>
      <c r="Z1397" s="302"/>
      <c r="AA1397" s="302"/>
      <c r="AB1397" s="302"/>
      <c r="AC1397" s="302"/>
      <c r="AD1397" s="302"/>
      <c r="AE1397" s="302"/>
      <c r="AF1397" s="302"/>
      <c r="AG1397" s="302"/>
      <c r="AH1397" s="302"/>
      <c r="AI1397" s="302"/>
      <c r="AJ1397" s="302"/>
      <c r="AK1397" s="302"/>
      <c r="AL1397" s="302"/>
      <c r="AM1397" s="302"/>
      <c r="AN1397" s="302"/>
      <c r="AO1397" s="302"/>
      <c r="AP1397" s="302"/>
      <c r="AQ1397" s="302"/>
      <c r="AR1397" s="302"/>
    </row>
    <row r="1398" hidden="1">
      <c r="A1398" s="301"/>
      <c r="B1398" s="302"/>
      <c r="C1398" s="304"/>
      <c r="D1398" s="303"/>
      <c r="E1398" s="303"/>
      <c r="F1398" s="302"/>
      <c r="G1398" s="304"/>
      <c r="H1398" s="302"/>
      <c r="I1398" s="302"/>
      <c r="J1398" s="302"/>
      <c r="K1398" s="302"/>
      <c r="L1398" s="316" t="b">
        <v>0</v>
      </c>
      <c r="M1398" s="316" t="b">
        <v>0</v>
      </c>
      <c r="N1398" s="316" t="b">
        <v>0</v>
      </c>
      <c r="O1398" s="316" t="b">
        <v>0</v>
      </c>
      <c r="P1398" s="302"/>
      <c r="Q1398" s="302"/>
      <c r="R1398" s="302"/>
      <c r="S1398" s="302"/>
      <c r="T1398" s="302"/>
      <c r="U1398" s="302"/>
      <c r="V1398" s="302"/>
      <c r="W1398" s="302"/>
      <c r="X1398" s="302"/>
      <c r="Y1398" s="302"/>
      <c r="Z1398" s="302"/>
      <c r="AA1398" s="302"/>
      <c r="AB1398" s="302"/>
      <c r="AC1398" s="302"/>
      <c r="AD1398" s="302"/>
      <c r="AE1398" s="302"/>
      <c r="AF1398" s="302"/>
      <c r="AG1398" s="302"/>
      <c r="AH1398" s="302"/>
      <c r="AI1398" s="302"/>
      <c r="AJ1398" s="302"/>
      <c r="AK1398" s="302"/>
      <c r="AL1398" s="302"/>
      <c r="AM1398" s="302"/>
      <c r="AN1398" s="302"/>
      <c r="AO1398" s="302"/>
      <c r="AP1398" s="302"/>
      <c r="AQ1398" s="302"/>
      <c r="AR1398" s="302"/>
    </row>
    <row r="1399" hidden="1">
      <c r="A1399" s="301"/>
      <c r="B1399" s="302"/>
      <c r="C1399" s="304"/>
      <c r="D1399" s="303"/>
      <c r="E1399" s="303"/>
      <c r="F1399" s="302"/>
      <c r="G1399" s="304"/>
      <c r="H1399" s="302"/>
      <c r="I1399" s="302"/>
      <c r="J1399" s="302"/>
      <c r="K1399" s="302"/>
      <c r="L1399" s="316" t="b">
        <v>0</v>
      </c>
      <c r="M1399" s="316" t="b">
        <v>0</v>
      </c>
      <c r="N1399" s="316" t="b">
        <v>0</v>
      </c>
      <c r="O1399" s="316" t="b">
        <v>0</v>
      </c>
      <c r="P1399" s="302"/>
      <c r="Q1399" s="302"/>
      <c r="R1399" s="302"/>
      <c r="S1399" s="302"/>
      <c r="T1399" s="302"/>
      <c r="U1399" s="302"/>
      <c r="V1399" s="302"/>
      <c r="W1399" s="302"/>
      <c r="X1399" s="302"/>
      <c r="Y1399" s="302"/>
      <c r="Z1399" s="302"/>
      <c r="AA1399" s="302"/>
      <c r="AB1399" s="302"/>
      <c r="AC1399" s="302"/>
      <c r="AD1399" s="302"/>
      <c r="AE1399" s="302"/>
      <c r="AF1399" s="302"/>
      <c r="AG1399" s="302"/>
      <c r="AH1399" s="302"/>
      <c r="AI1399" s="302"/>
      <c r="AJ1399" s="302"/>
      <c r="AK1399" s="302"/>
      <c r="AL1399" s="302"/>
      <c r="AM1399" s="302"/>
      <c r="AN1399" s="302"/>
      <c r="AO1399" s="302"/>
      <c r="AP1399" s="302"/>
      <c r="AQ1399" s="302"/>
      <c r="AR1399" s="302"/>
    </row>
    <row r="1400" hidden="1">
      <c r="A1400" s="301"/>
      <c r="B1400" s="302"/>
      <c r="C1400" s="304"/>
      <c r="D1400" s="303"/>
      <c r="E1400" s="303"/>
      <c r="F1400" s="302"/>
      <c r="G1400" s="304"/>
      <c r="H1400" s="302"/>
      <c r="I1400" s="302"/>
      <c r="J1400" s="302"/>
      <c r="K1400" s="302"/>
      <c r="L1400" s="316" t="b">
        <v>0</v>
      </c>
      <c r="M1400" s="316" t="b">
        <v>0</v>
      </c>
      <c r="N1400" s="316" t="b">
        <v>0</v>
      </c>
      <c r="O1400" s="316" t="b">
        <v>0</v>
      </c>
      <c r="P1400" s="302"/>
      <c r="Q1400" s="302"/>
      <c r="R1400" s="302"/>
      <c r="S1400" s="302"/>
      <c r="T1400" s="302"/>
      <c r="U1400" s="302"/>
      <c r="V1400" s="302"/>
      <c r="W1400" s="302"/>
      <c r="X1400" s="302"/>
      <c r="Y1400" s="302"/>
      <c r="Z1400" s="302"/>
      <c r="AA1400" s="302"/>
      <c r="AB1400" s="302"/>
      <c r="AC1400" s="302"/>
      <c r="AD1400" s="302"/>
      <c r="AE1400" s="302"/>
      <c r="AF1400" s="302"/>
      <c r="AG1400" s="302"/>
      <c r="AH1400" s="302"/>
      <c r="AI1400" s="302"/>
      <c r="AJ1400" s="302"/>
      <c r="AK1400" s="302"/>
      <c r="AL1400" s="302"/>
      <c r="AM1400" s="302"/>
      <c r="AN1400" s="302"/>
      <c r="AO1400" s="302"/>
      <c r="AP1400" s="302"/>
      <c r="AQ1400" s="302"/>
      <c r="AR1400" s="302"/>
    </row>
    <row r="1401" hidden="1">
      <c r="A1401" s="301"/>
      <c r="B1401" s="302"/>
      <c r="C1401" s="304"/>
      <c r="D1401" s="303"/>
      <c r="E1401" s="303"/>
      <c r="F1401" s="302"/>
      <c r="G1401" s="304"/>
      <c r="H1401" s="302"/>
      <c r="I1401" s="302"/>
      <c r="J1401" s="302"/>
      <c r="K1401" s="302"/>
      <c r="L1401" s="316" t="b">
        <v>0</v>
      </c>
      <c r="M1401" s="316" t="b">
        <v>0</v>
      </c>
      <c r="N1401" s="316" t="b">
        <v>0</v>
      </c>
      <c r="O1401" s="316" t="b">
        <v>0</v>
      </c>
      <c r="P1401" s="302"/>
      <c r="Q1401" s="302"/>
      <c r="R1401" s="302"/>
      <c r="S1401" s="302"/>
      <c r="T1401" s="302"/>
      <c r="U1401" s="302"/>
      <c r="V1401" s="302"/>
      <c r="W1401" s="302"/>
      <c r="X1401" s="302"/>
      <c r="Y1401" s="302"/>
      <c r="Z1401" s="302"/>
      <c r="AA1401" s="302"/>
      <c r="AB1401" s="302"/>
      <c r="AC1401" s="302"/>
      <c r="AD1401" s="302"/>
      <c r="AE1401" s="302"/>
      <c r="AF1401" s="302"/>
      <c r="AG1401" s="302"/>
      <c r="AH1401" s="302"/>
      <c r="AI1401" s="302"/>
      <c r="AJ1401" s="302"/>
      <c r="AK1401" s="302"/>
      <c r="AL1401" s="302"/>
      <c r="AM1401" s="302"/>
      <c r="AN1401" s="302"/>
      <c r="AO1401" s="302"/>
      <c r="AP1401" s="302"/>
      <c r="AQ1401" s="302"/>
      <c r="AR1401" s="302"/>
    </row>
    <row r="1402" hidden="1">
      <c r="A1402" s="301"/>
      <c r="B1402" s="302"/>
      <c r="C1402" s="304"/>
      <c r="D1402" s="303"/>
      <c r="E1402" s="303"/>
      <c r="F1402" s="302"/>
      <c r="G1402" s="304"/>
      <c r="H1402" s="302"/>
      <c r="I1402" s="302"/>
      <c r="J1402" s="302"/>
      <c r="K1402" s="302"/>
      <c r="L1402" s="316" t="b">
        <v>0</v>
      </c>
      <c r="M1402" s="316" t="b">
        <v>0</v>
      </c>
      <c r="N1402" s="316" t="b">
        <v>0</v>
      </c>
      <c r="O1402" s="316" t="b">
        <v>0</v>
      </c>
      <c r="P1402" s="302"/>
      <c r="Q1402" s="302"/>
      <c r="R1402" s="302"/>
      <c r="S1402" s="302"/>
      <c r="T1402" s="302"/>
      <c r="U1402" s="302"/>
      <c r="V1402" s="302"/>
      <c r="W1402" s="302"/>
      <c r="X1402" s="302"/>
      <c r="Y1402" s="302"/>
      <c r="Z1402" s="302"/>
      <c r="AA1402" s="302"/>
      <c r="AB1402" s="302"/>
      <c r="AC1402" s="302"/>
      <c r="AD1402" s="302"/>
      <c r="AE1402" s="302"/>
      <c r="AF1402" s="302"/>
      <c r="AG1402" s="302"/>
      <c r="AH1402" s="302"/>
      <c r="AI1402" s="302"/>
      <c r="AJ1402" s="302"/>
      <c r="AK1402" s="302"/>
      <c r="AL1402" s="302"/>
      <c r="AM1402" s="302"/>
      <c r="AN1402" s="302"/>
      <c r="AO1402" s="302"/>
      <c r="AP1402" s="302"/>
      <c r="AQ1402" s="302"/>
      <c r="AR1402" s="302"/>
    </row>
    <row r="1403" hidden="1">
      <c r="A1403" s="301"/>
      <c r="B1403" s="302"/>
      <c r="C1403" s="304"/>
      <c r="D1403" s="303"/>
      <c r="E1403" s="303"/>
      <c r="F1403" s="302"/>
      <c r="G1403" s="304"/>
      <c r="H1403" s="302"/>
      <c r="I1403" s="302"/>
      <c r="J1403" s="302"/>
      <c r="K1403" s="302"/>
      <c r="L1403" s="316" t="b">
        <v>0</v>
      </c>
      <c r="M1403" s="316" t="b">
        <v>0</v>
      </c>
      <c r="N1403" s="316" t="b">
        <v>0</v>
      </c>
      <c r="O1403" s="316" t="b">
        <v>0</v>
      </c>
      <c r="P1403" s="302"/>
      <c r="Q1403" s="302"/>
      <c r="R1403" s="302"/>
      <c r="S1403" s="302"/>
      <c r="T1403" s="302"/>
      <c r="U1403" s="302"/>
      <c r="V1403" s="302"/>
      <c r="W1403" s="302"/>
      <c r="X1403" s="302"/>
      <c r="Y1403" s="302"/>
      <c r="Z1403" s="302"/>
      <c r="AA1403" s="302"/>
      <c r="AB1403" s="302"/>
      <c r="AC1403" s="302"/>
      <c r="AD1403" s="302"/>
      <c r="AE1403" s="302"/>
      <c r="AF1403" s="302"/>
      <c r="AG1403" s="302"/>
      <c r="AH1403" s="302"/>
      <c r="AI1403" s="302"/>
      <c r="AJ1403" s="302"/>
      <c r="AK1403" s="302"/>
      <c r="AL1403" s="302"/>
      <c r="AM1403" s="302"/>
      <c r="AN1403" s="302"/>
      <c r="AO1403" s="302"/>
      <c r="AP1403" s="302"/>
      <c r="AQ1403" s="302"/>
      <c r="AR1403" s="302"/>
    </row>
    <row r="1404" hidden="1">
      <c r="A1404" s="301"/>
      <c r="B1404" s="302"/>
      <c r="C1404" s="304"/>
      <c r="D1404" s="303"/>
      <c r="E1404" s="303"/>
      <c r="F1404" s="302"/>
      <c r="G1404" s="304"/>
      <c r="H1404" s="302"/>
      <c r="I1404" s="302"/>
      <c r="J1404" s="302"/>
      <c r="K1404" s="302"/>
      <c r="L1404" s="316" t="b">
        <v>0</v>
      </c>
      <c r="M1404" s="316" t="b">
        <v>0</v>
      </c>
      <c r="N1404" s="316" t="b">
        <v>0</v>
      </c>
      <c r="O1404" s="316" t="b">
        <v>0</v>
      </c>
      <c r="P1404" s="302"/>
      <c r="Q1404" s="302"/>
      <c r="R1404" s="302"/>
      <c r="S1404" s="302"/>
      <c r="T1404" s="302"/>
      <c r="U1404" s="302"/>
      <c r="V1404" s="302"/>
      <c r="W1404" s="302"/>
      <c r="X1404" s="302"/>
      <c r="Y1404" s="302"/>
      <c r="Z1404" s="302"/>
      <c r="AA1404" s="302"/>
      <c r="AB1404" s="302"/>
      <c r="AC1404" s="302"/>
      <c r="AD1404" s="302"/>
      <c r="AE1404" s="302"/>
      <c r="AF1404" s="302"/>
      <c r="AG1404" s="302"/>
      <c r="AH1404" s="302"/>
      <c r="AI1404" s="302"/>
      <c r="AJ1404" s="302"/>
      <c r="AK1404" s="302"/>
      <c r="AL1404" s="302"/>
      <c r="AM1404" s="302"/>
      <c r="AN1404" s="302"/>
      <c r="AO1404" s="302"/>
      <c r="AP1404" s="302"/>
      <c r="AQ1404" s="302"/>
      <c r="AR1404" s="302"/>
    </row>
    <row r="1405" hidden="1">
      <c r="A1405" s="301"/>
      <c r="B1405" s="302"/>
      <c r="C1405" s="304"/>
      <c r="D1405" s="303"/>
      <c r="E1405" s="303"/>
      <c r="F1405" s="302"/>
      <c r="G1405" s="304"/>
      <c r="H1405" s="302"/>
      <c r="I1405" s="302"/>
      <c r="J1405" s="302"/>
      <c r="K1405" s="302"/>
      <c r="L1405" s="316" t="b">
        <v>0</v>
      </c>
      <c r="M1405" s="316" t="b">
        <v>0</v>
      </c>
      <c r="N1405" s="316" t="b">
        <v>0</v>
      </c>
      <c r="O1405" s="316" t="b">
        <v>0</v>
      </c>
      <c r="P1405" s="302"/>
      <c r="Q1405" s="302"/>
      <c r="R1405" s="302"/>
      <c r="S1405" s="302"/>
      <c r="T1405" s="302"/>
      <c r="U1405" s="302"/>
      <c r="V1405" s="302"/>
      <c r="W1405" s="302"/>
      <c r="X1405" s="302"/>
      <c r="Y1405" s="302"/>
      <c r="Z1405" s="302"/>
      <c r="AA1405" s="302"/>
      <c r="AB1405" s="302"/>
      <c r="AC1405" s="302"/>
      <c r="AD1405" s="302"/>
      <c r="AE1405" s="302"/>
      <c r="AF1405" s="302"/>
      <c r="AG1405" s="302"/>
      <c r="AH1405" s="302"/>
      <c r="AI1405" s="302"/>
      <c r="AJ1405" s="302"/>
      <c r="AK1405" s="302"/>
      <c r="AL1405" s="302"/>
      <c r="AM1405" s="302"/>
      <c r="AN1405" s="302"/>
      <c r="AO1405" s="302"/>
      <c r="AP1405" s="302"/>
      <c r="AQ1405" s="302"/>
      <c r="AR1405" s="302"/>
    </row>
    <row r="1406" hidden="1">
      <c r="A1406" s="301"/>
      <c r="B1406" s="302"/>
      <c r="C1406" s="304"/>
      <c r="D1406" s="303"/>
      <c r="E1406" s="303"/>
      <c r="F1406" s="302"/>
      <c r="G1406" s="304"/>
      <c r="H1406" s="302"/>
      <c r="I1406" s="302"/>
      <c r="J1406" s="302"/>
      <c r="K1406" s="302"/>
      <c r="L1406" s="316" t="b">
        <v>0</v>
      </c>
      <c r="M1406" s="316" t="b">
        <v>0</v>
      </c>
      <c r="N1406" s="316" t="b">
        <v>0</v>
      </c>
      <c r="O1406" s="316" t="b">
        <v>0</v>
      </c>
      <c r="P1406" s="302"/>
      <c r="Q1406" s="302"/>
      <c r="R1406" s="302"/>
      <c r="S1406" s="302"/>
      <c r="T1406" s="302"/>
      <c r="U1406" s="302"/>
      <c r="V1406" s="302"/>
      <c r="W1406" s="302"/>
      <c r="X1406" s="302"/>
      <c r="Y1406" s="302"/>
      <c r="Z1406" s="302"/>
      <c r="AA1406" s="302"/>
      <c r="AB1406" s="302"/>
      <c r="AC1406" s="302"/>
      <c r="AD1406" s="302"/>
      <c r="AE1406" s="302"/>
      <c r="AF1406" s="302"/>
      <c r="AG1406" s="302"/>
      <c r="AH1406" s="302"/>
      <c r="AI1406" s="302"/>
      <c r="AJ1406" s="302"/>
      <c r="AK1406" s="302"/>
      <c r="AL1406" s="302"/>
      <c r="AM1406" s="302"/>
      <c r="AN1406" s="302"/>
      <c r="AO1406" s="302"/>
      <c r="AP1406" s="302"/>
      <c r="AQ1406" s="302"/>
      <c r="AR1406" s="302"/>
    </row>
    <row r="1407" hidden="1">
      <c r="A1407" s="301"/>
      <c r="B1407" s="302"/>
      <c r="C1407" s="304"/>
      <c r="D1407" s="303"/>
      <c r="E1407" s="303"/>
      <c r="F1407" s="302"/>
      <c r="G1407" s="304"/>
      <c r="H1407" s="302"/>
      <c r="I1407" s="302"/>
      <c r="J1407" s="302"/>
      <c r="K1407" s="302"/>
      <c r="L1407" s="316" t="b">
        <v>0</v>
      </c>
      <c r="M1407" s="316" t="b">
        <v>0</v>
      </c>
      <c r="N1407" s="316" t="b">
        <v>0</v>
      </c>
      <c r="O1407" s="316" t="b">
        <v>0</v>
      </c>
      <c r="P1407" s="302"/>
      <c r="Q1407" s="302"/>
      <c r="R1407" s="302"/>
      <c r="S1407" s="302"/>
      <c r="T1407" s="302"/>
      <c r="U1407" s="302"/>
      <c r="V1407" s="302"/>
      <c r="W1407" s="302"/>
      <c r="X1407" s="302"/>
      <c r="Y1407" s="302"/>
      <c r="Z1407" s="302"/>
      <c r="AA1407" s="302"/>
      <c r="AB1407" s="302"/>
      <c r="AC1407" s="302"/>
      <c r="AD1407" s="302"/>
      <c r="AE1407" s="302"/>
      <c r="AF1407" s="302"/>
      <c r="AG1407" s="302"/>
      <c r="AH1407" s="302"/>
      <c r="AI1407" s="302"/>
      <c r="AJ1407" s="302"/>
      <c r="AK1407" s="302"/>
      <c r="AL1407" s="302"/>
      <c r="AM1407" s="302"/>
      <c r="AN1407" s="302"/>
      <c r="AO1407" s="302"/>
      <c r="AP1407" s="302"/>
      <c r="AQ1407" s="302"/>
      <c r="AR1407" s="302"/>
    </row>
    <row r="1408" hidden="1">
      <c r="A1408" s="301"/>
      <c r="B1408" s="302"/>
      <c r="C1408" s="304"/>
      <c r="D1408" s="303"/>
      <c r="E1408" s="303"/>
      <c r="F1408" s="302"/>
      <c r="G1408" s="304"/>
      <c r="H1408" s="302"/>
      <c r="I1408" s="302"/>
      <c r="J1408" s="302"/>
      <c r="K1408" s="302"/>
      <c r="L1408" s="316" t="b">
        <v>0</v>
      </c>
      <c r="M1408" s="316" t="b">
        <v>0</v>
      </c>
      <c r="N1408" s="316" t="b">
        <v>0</v>
      </c>
      <c r="O1408" s="316" t="b">
        <v>0</v>
      </c>
      <c r="P1408" s="302"/>
      <c r="Q1408" s="302"/>
      <c r="R1408" s="302"/>
      <c r="S1408" s="302"/>
      <c r="T1408" s="302"/>
      <c r="U1408" s="302"/>
      <c r="V1408" s="302"/>
      <c r="W1408" s="302"/>
      <c r="X1408" s="302"/>
      <c r="Y1408" s="302"/>
      <c r="Z1408" s="302"/>
      <c r="AA1408" s="302"/>
      <c r="AB1408" s="302"/>
      <c r="AC1408" s="302"/>
      <c r="AD1408" s="302"/>
      <c r="AE1408" s="302"/>
      <c r="AF1408" s="302"/>
      <c r="AG1408" s="302"/>
      <c r="AH1408" s="302"/>
      <c r="AI1408" s="302"/>
      <c r="AJ1408" s="302"/>
      <c r="AK1408" s="302"/>
      <c r="AL1408" s="302"/>
      <c r="AM1408" s="302"/>
      <c r="AN1408" s="302"/>
      <c r="AO1408" s="302"/>
      <c r="AP1408" s="302"/>
      <c r="AQ1408" s="302"/>
      <c r="AR1408" s="302"/>
    </row>
    <row r="1409" hidden="1">
      <c r="A1409" s="301"/>
      <c r="B1409" s="302"/>
      <c r="C1409" s="304"/>
      <c r="D1409" s="303"/>
      <c r="E1409" s="303"/>
      <c r="F1409" s="302"/>
      <c r="G1409" s="304"/>
      <c r="H1409" s="302"/>
      <c r="I1409" s="302"/>
      <c r="J1409" s="302"/>
      <c r="K1409" s="302"/>
      <c r="L1409" s="316" t="b">
        <v>0</v>
      </c>
      <c r="M1409" s="316" t="b">
        <v>0</v>
      </c>
      <c r="N1409" s="316" t="b">
        <v>0</v>
      </c>
      <c r="O1409" s="316" t="b">
        <v>0</v>
      </c>
      <c r="P1409" s="302"/>
      <c r="Q1409" s="302"/>
      <c r="R1409" s="302"/>
      <c r="S1409" s="302"/>
      <c r="T1409" s="302"/>
      <c r="U1409" s="302"/>
      <c r="V1409" s="302"/>
      <c r="W1409" s="302"/>
      <c r="X1409" s="302"/>
      <c r="Y1409" s="302"/>
      <c r="Z1409" s="302"/>
      <c r="AA1409" s="302"/>
      <c r="AB1409" s="302"/>
      <c r="AC1409" s="302"/>
      <c r="AD1409" s="302"/>
      <c r="AE1409" s="302"/>
      <c r="AF1409" s="302"/>
      <c r="AG1409" s="302"/>
      <c r="AH1409" s="302"/>
      <c r="AI1409" s="302"/>
      <c r="AJ1409" s="302"/>
      <c r="AK1409" s="302"/>
      <c r="AL1409" s="302"/>
      <c r="AM1409" s="302"/>
      <c r="AN1409" s="302"/>
      <c r="AO1409" s="302"/>
      <c r="AP1409" s="302"/>
      <c r="AQ1409" s="302"/>
      <c r="AR1409" s="302"/>
    </row>
    <row r="1410" hidden="1">
      <c r="A1410" s="301"/>
      <c r="B1410" s="302"/>
      <c r="C1410" s="304"/>
      <c r="D1410" s="303"/>
      <c r="E1410" s="303"/>
      <c r="F1410" s="302"/>
      <c r="G1410" s="304"/>
      <c r="H1410" s="302"/>
      <c r="I1410" s="302"/>
      <c r="J1410" s="302"/>
      <c r="K1410" s="302"/>
      <c r="L1410" s="316" t="b">
        <v>0</v>
      </c>
      <c r="M1410" s="316" t="b">
        <v>0</v>
      </c>
      <c r="N1410" s="316" t="b">
        <v>0</v>
      </c>
      <c r="O1410" s="316" t="b">
        <v>0</v>
      </c>
      <c r="P1410" s="302"/>
      <c r="Q1410" s="302"/>
      <c r="R1410" s="302"/>
      <c r="S1410" s="302"/>
      <c r="T1410" s="302"/>
      <c r="U1410" s="302"/>
      <c r="V1410" s="302"/>
      <c r="W1410" s="302"/>
      <c r="X1410" s="302"/>
      <c r="Y1410" s="302"/>
      <c r="Z1410" s="302"/>
      <c r="AA1410" s="302"/>
      <c r="AB1410" s="302"/>
      <c r="AC1410" s="302"/>
      <c r="AD1410" s="302"/>
      <c r="AE1410" s="302"/>
      <c r="AF1410" s="302"/>
      <c r="AG1410" s="302"/>
      <c r="AH1410" s="302"/>
      <c r="AI1410" s="302"/>
      <c r="AJ1410" s="302"/>
      <c r="AK1410" s="302"/>
      <c r="AL1410" s="302"/>
      <c r="AM1410" s="302"/>
      <c r="AN1410" s="302"/>
      <c r="AO1410" s="302"/>
      <c r="AP1410" s="302"/>
      <c r="AQ1410" s="302"/>
      <c r="AR1410" s="302"/>
    </row>
    <row r="1411" hidden="1">
      <c r="A1411" s="301"/>
      <c r="B1411" s="302"/>
      <c r="C1411" s="304"/>
      <c r="D1411" s="303"/>
      <c r="E1411" s="303"/>
      <c r="F1411" s="302"/>
      <c r="G1411" s="304"/>
      <c r="H1411" s="302"/>
      <c r="I1411" s="302"/>
      <c r="J1411" s="302"/>
      <c r="K1411" s="302"/>
      <c r="L1411" s="316" t="b">
        <v>0</v>
      </c>
      <c r="M1411" s="316" t="b">
        <v>0</v>
      </c>
      <c r="N1411" s="316" t="b">
        <v>0</v>
      </c>
      <c r="O1411" s="316" t="b">
        <v>0</v>
      </c>
      <c r="P1411" s="302"/>
      <c r="Q1411" s="302"/>
      <c r="R1411" s="302"/>
      <c r="S1411" s="302"/>
      <c r="T1411" s="302"/>
      <c r="U1411" s="302"/>
      <c r="V1411" s="302"/>
      <c r="W1411" s="302"/>
      <c r="X1411" s="302"/>
      <c r="Y1411" s="302"/>
      <c r="Z1411" s="302"/>
      <c r="AA1411" s="302"/>
      <c r="AB1411" s="302"/>
      <c r="AC1411" s="302"/>
      <c r="AD1411" s="302"/>
      <c r="AE1411" s="302"/>
      <c r="AF1411" s="302"/>
      <c r="AG1411" s="302"/>
      <c r="AH1411" s="302"/>
      <c r="AI1411" s="302"/>
      <c r="AJ1411" s="302"/>
      <c r="AK1411" s="302"/>
      <c r="AL1411" s="302"/>
      <c r="AM1411" s="302"/>
      <c r="AN1411" s="302"/>
      <c r="AO1411" s="302"/>
      <c r="AP1411" s="302"/>
      <c r="AQ1411" s="302"/>
      <c r="AR1411" s="302"/>
    </row>
    <row r="1412" hidden="1">
      <c r="A1412" s="301"/>
      <c r="B1412" s="302"/>
      <c r="C1412" s="304"/>
      <c r="D1412" s="303"/>
      <c r="E1412" s="303"/>
      <c r="F1412" s="302"/>
      <c r="G1412" s="304"/>
      <c r="H1412" s="302"/>
      <c r="I1412" s="302"/>
      <c r="J1412" s="302"/>
      <c r="K1412" s="302"/>
      <c r="L1412" s="316" t="b">
        <v>0</v>
      </c>
      <c r="M1412" s="316" t="b">
        <v>0</v>
      </c>
      <c r="N1412" s="316" t="b">
        <v>0</v>
      </c>
      <c r="O1412" s="316" t="b">
        <v>0</v>
      </c>
      <c r="P1412" s="302"/>
      <c r="Q1412" s="302"/>
      <c r="R1412" s="302"/>
      <c r="S1412" s="302"/>
      <c r="T1412" s="302"/>
      <c r="U1412" s="302"/>
      <c r="V1412" s="302"/>
      <c r="W1412" s="302"/>
      <c r="X1412" s="302"/>
      <c r="Y1412" s="302"/>
      <c r="Z1412" s="302"/>
      <c r="AA1412" s="302"/>
      <c r="AB1412" s="302"/>
      <c r="AC1412" s="302"/>
      <c r="AD1412" s="302"/>
      <c r="AE1412" s="302"/>
      <c r="AF1412" s="302"/>
      <c r="AG1412" s="302"/>
      <c r="AH1412" s="302"/>
      <c r="AI1412" s="302"/>
      <c r="AJ1412" s="302"/>
      <c r="AK1412" s="302"/>
      <c r="AL1412" s="302"/>
      <c r="AM1412" s="302"/>
      <c r="AN1412" s="302"/>
      <c r="AO1412" s="302"/>
      <c r="AP1412" s="302"/>
      <c r="AQ1412" s="302"/>
      <c r="AR1412" s="302"/>
    </row>
    <row r="1413" hidden="1">
      <c r="A1413" s="301"/>
      <c r="B1413" s="302"/>
      <c r="C1413" s="304"/>
      <c r="D1413" s="303"/>
      <c r="E1413" s="303"/>
      <c r="F1413" s="302"/>
      <c r="G1413" s="304"/>
      <c r="H1413" s="302"/>
      <c r="I1413" s="302"/>
      <c r="J1413" s="302"/>
      <c r="K1413" s="302"/>
      <c r="L1413" s="316" t="b">
        <v>0</v>
      </c>
      <c r="M1413" s="316" t="b">
        <v>0</v>
      </c>
      <c r="N1413" s="316" t="b">
        <v>0</v>
      </c>
      <c r="O1413" s="316" t="b">
        <v>0</v>
      </c>
      <c r="P1413" s="302"/>
      <c r="Q1413" s="302"/>
      <c r="R1413" s="302"/>
      <c r="S1413" s="302"/>
      <c r="T1413" s="302"/>
      <c r="U1413" s="302"/>
      <c r="V1413" s="302"/>
      <c r="W1413" s="302"/>
      <c r="X1413" s="302"/>
      <c r="Y1413" s="302"/>
      <c r="Z1413" s="302"/>
      <c r="AA1413" s="302"/>
      <c r="AB1413" s="302"/>
      <c r="AC1413" s="302"/>
      <c r="AD1413" s="302"/>
      <c r="AE1413" s="302"/>
      <c r="AF1413" s="302"/>
      <c r="AG1413" s="302"/>
      <c r="AH1413" s="302"/>
      <c r="AI1413" s="302"/>
      <c r="AJ1413" s="302"/>
      <c r="AK1413" s="302"/>
      <c r="AL1413" s="302"/>
      <c r="AM1413" s="302"/>
      <c r="AN1413" s="302"/>
      <c r="AO1413" s="302"/>
      <c r="AP1413" s="302"/>
      <c r="AQ1413" s="302"/>
      <c r="AR1413" s="302"/>
    </row>
    <row r="1414" hidden="1">
      <c r="A1414" s="301"/>
      <c r="B1414" s="302"/>
      <c r="C1414" s="304"/>
      <c r="D1414" s="303"/>
      <c r="E1414" s="303"/>
      <c r="F1414" s="302"/>
      <c r="G1414" s="304"/>
      <c r="H1414" s="302"/>
      <c r="I1414" s="302"/>
      <c r="J1414" s="302"/>
      <c r="K1414" s="302"/>
      <c r="L1414" s="316" t="b">
        <v>0</v>
      </c>
      <c r="M1414" s="316" t="b">
        <v>0</v>
      </c>
      <c r="N1414" s="316" t="b">
        <v>0</v>
      </c>
      <c r="O1414" s="316" t="b">
        <v>0</v>
      </c>
      <c r="P1414" s="302"/>
      <c r="Q1414" s="302"/>
      <c r="R1414" s="302"/>
      <c r="S1414" s="302"/>
      <c r="T1414" s="302"/>
      <c r="U1414" s="302"/>
      <c r="V1414" s="302"/>
      <c r="W1414" s="302"/>
      <c r="X1414" s="302"/>
      <c r="Y1414" s="302"/>
      <c r="Z1414" s="302"/>
      <c r="AA1414" s="302"/>
      <c r="AB1414" s="302"/>
      <c r="AC1414" s="302"/>
      <c r="AD1414" s="302"/>
      <c r="AE1414" s="302"/>
      <c r="AF1414" s="302"/>
      <c r="AG1414" s="302"/>
      <c r="AH1414" s="302"/>
      <c r="AI1414" s="302"/>
      <c r="AJ1414" s="302"/>
      <c r="AK1414" s="302"/>
      <c r="AL1414" s="302"/>
      <c r="AM1414" s="302"/>
      <c r="AN1414" s="302"/>
      <c r="AO1414" s="302"/>
      <c r="AP1414" s="302"/>
      <c r="AQ1414" s="302"/>
      <c r="AR1414" s="302"/>
    </row>
    <row r="1415" hidden="1">
      <c r="A1415" s="301"/>
      <c r="B1415" s="302"/>
      <c r="C1415" s="304"/>
      <c r="D1415" s="303"/>
      <c r="E1415" s="303"/>
      <c r="F1415" s="302"/>
      <c r="G1415" s="304"/>
      <c r="H1415" s="302"/>
      <c r="I1415" s="302"/>
      <c r="J1415" s="302"/>
      <c r="K1415" s="302"/>
      <c r="L1415" s="316" t="b">
        <v>0</v>
      </c>
      <c r="M1415" s="316" t="b">
        <v>0</v>
      </c>
      <c r="N1415" s="316" t="b">
        <v>0</v>
      </c>
      <c r="O1415" s="316" t="b">
        <v>0</v>
      </c>
      <c r="P1415" s="302"/>
      <c r="Q1415" s="302"/>
      <c r="R1415" s="302"/>
      <c r="S1415" s="302"/>
      <c r="T1415" s="302"/>
      <c r="U1415" s="302"/>
      <c r="V1415" s="302"/>
      <c r="W1415" s="302"/>
      <c r="X1415" s="302"/>
      <c r="Y1415" s="302"/>
      <c r="Z1415" s="302"/>
      <c r="AA1415" s="302"/>
      <c r="AB1415" s="302"/>
      <c r="AC1415" s="302"/>
      <c r="AD1415" s="302"/>
      <c r="AE1415" s="302"/>
      <c r="AF1415" s="302"/>
      <c r="AG1415" s="302"/>
      <c r="AH1415" s="302"/>
      <c r="AI1415" s="302"/>
      <c r="AJ1415" s="302"/>
      <c r="AK1415" s="302"/>
      <c r="AL1415" s="302"/>
      <c r="AM1415" s="302"/>
      <c r="AN1415" s="302"/>
      <c r="AO1415" s="302"/>
      <c r="AP1415" s="302"/>
      <c r="AQ1415" s="302"/>
      <c r="AR1415" s="302"/>
    </row>
    <row r="1416" hidden="1">
      <c r="A1416" s="301"/>
      <c r="B1416" s="302"/>
      <c r="C1416" s="304"/>
      <c r="D1416" s="303"/>
      <c r="E1416" s="303"/>
      <c r="F1416" s="302"/>
      <c r="G1416" s="304"/>
      <c r="H1416" s="302"/>
      <c r="I1416" s="302"/>
      <c r="J1416" s="302"/>
      <c r="K1416" s="302"/>
      <c r="L1416" s="316" t="b">
        <v>0</v>
      </c>
      <c r="M1416" s="316" t="b">
        <v>0</v>
      </c>
      <c r="N1416" s="316" t="b">
        <v>0</v>
      </c>
      <c r="O1416" s="316" t="b">
        <v>0</v>
      </c>
      <c r="P1416" s="302"/>
      <c r="Q1416" s="302"/>
      <c r="R1416" s="302"/>
      <c r="S1416" s="302"/>
      <c r="T1416" s="302"/>
      <c r="U1416" s="302"/>
      <c r="V1416" s="302"/>
      <c r="W1416" s="302"/>
      <c r="X1416" s="302"/>
      <c r="Y1416" s="302"/>
      <c r="Z1416" s="302"/>
      <c r="AA1416" s="302"/>
      <c r="AB1416" s="302"/>
      <c r="AC1416" s="302"/>
      <c r="AD1416" s="302"/>
      <c r="AE1416" s="302"/>
      <c r="AF1416" s="302"/>
      <c r="AG1416" s="302"/>
      <c r="AH1416" s="302"/>
      <c r="AI1416" s="302"/>
      <c r="AJ1416" s="302"/>
      <c r="AK1416" s="302"/>
      <c r="AL1416" s="302"/>
      <c r="AM1416" s="302"/>
      <c r="AN1416" s="302"/>
      <c r="AO1416" s="302"/>
      <c r="AP1416" s="302"/>
      <c r="AQ1416" s="302"/>
      <c r="AR1416" s="302"/>
    </row>
    <row r="1417" hidden="1">
      <c r="A1417" s="301"/>
      <c r="B1417" s="302"/>
      <c r="C1417" s="304"/>
      <c r="D1417" s="303"/>
      <c r="E1417" s="303"/>
      <c r="F1417" s="302"/>
      <c r="G1417" s="304"/>
      <c r="H1417" s="302"/>
      <c r="I1417" s="302"/>
      <c r="J1417" s="302"/>
      <c r="K1417" s="302"/>
      <c r="L1417" s="316" t="b">
        <v>0</v>
      </c>
      <c r="M1417" s="316" t="b">
        <v>0</v>
      </c>
      <c r="N1417" s="316" t="b">
        <v>0</v>
      </c>
      <c r="O1417" s="316" t="b">
        <v>0</v>
      </c>
      <c r="P1417" s="302"/>
      <c r="Q1417" s="302"/>
      <c r="R1417" s="302"/>
      <c r="S1417" s="302"/>
      <c r="T1417" s="302"/>
      <c r="U1417" s="302"/>
      <c r="V1417" s="302"/>
      <c r="W1417" s="302"/>
      <c r="X1417" s="302"/>
      <c r="Y1417" s="302"/>
      <c r="Z1417" s="302"/>
      <c r="AA1417" s="302"/>
      <c r="AB1417" s="302"/>
      <c r="AC1417" s="302"/>
      <c r="AD1417" s="302"/>
      <c r="AE1417" s="302"/>
      <c r="AF1417" s="302"/>
      <c r="AG1417" s="302"/>
      <c r="AH1417" s="302"/>
      <c r="AI1417" s="302"/>
      <c r="AJ1417" s="302"/>
      <c r="AK1417" s="302"/>
      <c r="AL1417" s="302"/>
      <c r="AM1417" s="302"/>
      <c r="AN1417" s="302"/>
      <c r="AO1417" s="302"/>
      <c r="AP1417" s="302"/>
      <c r="AQ1417" s="302"/>
      <c r="AR1417" s="302"/>
    </row>
    <row r="1418" hidden="1">
      <c r="A1418" s="301"/>
      <c r="B1418" s="302"/>
      <c r="C1418" s="304"/>
      <c r="D1418" s="303"/>
      <c r="E1418" s="303"/>
      <c r="F1418" s="302"/>
      <c r="G1418" s="304"/>
      <c r="H1418" s="302"/>
      <c r="I1418" s="302"/>
      <c r="J1418" s="302"/>
      <c r="K1418" s="302"/>
      <c r="L1418" s="316" t="b">
        <v>0</v>
      </c>
      <c r="M1418" s="316" t="b">
        <v>0</v>
      </c>
      <c r="N1418" s="316" t="b">
        <v>0</v>
      </c>
      <c r="O1418" s="316" t="b">
        <v>0</v>
      </c>
      <c r="P1418" s="302"/>
      <c r="Q1418" s="302"/>
      <c r="R1418" s="302"/>
      <c r="S1418" s="302"/>
      <c r="T1418" s="302"/>
      <c r="U1418" s="302"/>
      <c r="V1418" s="302"/>
      <c r="W1418" s="302"/>
      <c r="X1418" s="302"/>
      <c r="Y1418" s="302"/>
      <c r="Z1418" s="302"/>
      <c r="AA1418" s="302"/>
      <c r="AB1418" s="302"/>
      <c r="AC1418" s="302"/>
      <c r="AD1418" s="302"/>
      <c r="AE1418" s="302"/>
      <c r="AF1418" s="302"/>
      <c r="AG1418" s="302"/>
      <c r="AH1418" s="302"/>
      <c r="AI1418" s="302"/>
      <c r="AJ1418" s="302"/>
      <c r="AK1418" s="302"/>
      <c r="AL1418" s="302"/>
      <c r="AM1418" s="302"/>
      <c r="AN1418" s="302"/>
      <c r="AO1418" s="302"/>
      <c r="AP1418" s="302"/>
      <c r="AQ1418" s="302"/>
      <c r="AR1418" s="302"/>
    </row>
    <row r="1419" hidden="1">
      <c r="A1419" s="301"/>
      <c r="B1419" s="302"/>
      <c r="C1419" s="304"/>
      <c r="D1419" s="303"/>
      <c r="E1419" s="303"/>
      <c r="F1419" s="302"/>
      <c r="G1419" s="304"/>
      <c r="H1419" s="302"/>
      <c r="I1419" s="302"/>
      <c r="J1419" s="302"/>
      <c r="K1419" s="302"/>
      <c r="L1419" s="316" t="b">
        <v>0</v>
      </c>
      <c r="M1419" s="316" t="b">
        <v>0</v>
      </c>
      <c r="N1419" s="316" t="b">
        <v>0</v>
      </c>
      <c r="O1419" s="316" t="b">
        <v>0</v>
      </c>
      <c r="P1419" s="302"/>
      <c r="Q1419" s="302"/>
      <c r="R1419" s="302"/>
      <c r="S1419" s="302"/>
      <c r="T1419" s="302"/>
      <c r="U1419" s="302"/>
      <c r="V1419" s="302"/>
      <c r="W1419" s="302"/>
      <c r="X1419" s="302"/>
      <c r="Y1419" s="302"/>
      <c r="Z1419" s="302"/>
      <c r="AA1419" s="302"/>
      <c r="AB1419" s="302"/>
      <c r="AC1419" s="302"/>
      <c r="AD1419" s="302"/>
      <c r="AE1419" s="302"/>
      <c r="AF1419" s="302"/>
      <c r="AG1419" s="302"/>
      <c r="AH1419" s="302"/>
      <c r="AI1419" s="302"/>
      <c r="AJ1419" s="302"/>
      <c r="AK1419" s="302"/>
      <c r="AL1419" s="302"/>
      <c r="AM1419" s="302"/>
      <c r="AN1419" s="302"/>
      <c r="AO1419" s="302"/>
      <c r="AP1419" s="302"/>
      <c r="AQ1419" s="302"/>
      <c r="AR1419" s="302"/>
    </row>
    <row r="1420" hidden="1">
      <c r="A1420" s="301"/>
      <c r="B1420" s="302"/>
      <c r="C1420" s="304"/>
      <c r="D1420" s="303"/>
      <c r="E1420" s="303"/>
      <c r="F1420" s="302"/>
      <c r="G1420" s="304"/>
      <c r="H1420" s="302"/>
      <c r="I1420" s="302"/>
      <c r="J1420" s="302"/>
      <c r="K1420" s="302"/>
      <c r="L1420" s="316" t="b">
        <v>0</v>
      </c>
      <c r="M1420" s="316" t="b">
        <v>0</v>
      </c>
      <c r="N1420" s="316" t="b">
        <v>0</v>
      </c>
      <c r="O1420" s="316" t="b">
        <v>0</v>
      </c>
      <c r="P1420" s="302"/>
      <c r="Q1420" s="302"/>
      <c r="R1420" s="302"/>
      <c r="S1420" s="302"/>
      <c r="T1420" s="302"/>
      <c r="U1420" s="302"/>
      <c r="V1420" s="302"/>
      <c r="W1420" s="302"/>
      <c r="X1420" s="302"/>
      <c r="Y1420" s="302"/>
      <c r="Z1420" s="302"/>
      <c r="AA1420" s="302"/>
      <c r="AB1420" s="302"/>
      <c r="AC1420" s="302"/>
      <c r="AD1420" s="302"/>
      <c r="AE1420" s="302"/>
      <c r="AF1420" s="302"/>
      <c r="AG1420" s="302"/>
      <c r="AH1420" s="302"/>
      <c r="AI1420" s="302"/>
      <c r="AJ1420" s="302"/>
      <c r="AK1420" s="302"/>
      <c r="AL1420" s="302"/>
      <c r="AM1420" s="302"/>
      <c r="AN1420" s="302"/>
      <c r="AO1420" s="302"/>
      <c r="AP1420" s="302"/>
      <c r="AQ1420" s="302"/>
      <c r="AR1420" s="302"/>
    </row>
    <row r="1421" hidden="1">
      <c r="A1421" s="301"/>
      <c r="B1421" s="302"/>
      <c r="C1421" s="304"/>
      <c r="D1421" s="303"/>
      <c r="E1421" s="303"/>
      <c r="F1421" s="302"/>
      <c r="G1421" s="304"/>
      <c r="H1421" s="302"/>
      <c r="I1421" s="302"/>
      <c r="J1421" s="302"/>
      <c r="K1421" s="302"/>
      <c r="L1421" s="316" t="b">
        <v>0</v>
      </c>
      <c r="M1421" s="316" t="b">
        <v>0</v>
      </c>
      <c r="N1421" s="316" t="b">
        <v>0</v>
      </c>
      <c r="O1421" s="316" t="b">
        <v>0</v>
      </c>
      <c r="P1421" s="302"/>
      <c r="Q1421" s="302"/>
      <c r="R1421" s="302"/>
      <c r="S1421" s="302"/>
      <c r="T1421" s="302"/>
      <c r="U1421" s="302"/>
      <c r="V1421" s="302"/>
      <c r="W1421" s="302"/>
      <c r="X1421" s="302"/>
      <c r="Y1421" s="302"/>
      <c r="Z1421" s="302"/>
      <c r="AA1421" s="302"/>
      <c r="AB1421" s="302"/>
      <c r="AC1421" s="302"/>
      <c r="AD1421" s="302"/>
      <c r="AE1421" s="302"/>
      <c r="AF1421" s="302"/>
      <c r="AG1421" s="302"/>
      <c r="AH1421" s="302"/>
      <c r="AI1421" s="302"/>
      <c r="AJ1421" s="302"/>
      <c r="AK1421" s="302"/>
      <c r="AL1421" s="302"/>
      <c r="AM1421" s="302"/>
      <c r="AN1421" s="302"/>
      <c r="AO1421" s="302"/>
      <c r="AP1421" s="302"/>
      <c r="AQ1421" s="302"/>
      <c r="AR1421" s="302"/>
    </row>
    <row r="1422" hidden="1">
      <c r="A1422" s="301"/>
      <c r="B1422" s="302"/>
      <c r="C1422" s="304"/>
      <c r="D1422" s="303"/>
      <c r="E1422" s="303"/>
      <c r="F1422" s="302"/>
      <c r="G1422" s="304"/>
      <c r="H1422" s="302"/>
      <c r="I1422" s="302"/>
      <c r="J1422" s="302"/>
      <c r="K1422" s="302"/>
      <c r="L1422" s="316" t="b">
        <v>0</v>
      </c>
      <c r="M1422" s="316" t="b">
        <v>0</v>
      </c>
      <c r="N1422" s="316" t="b">
        <v>0</v>
      </c>
      <c r="O1422" s="316" t="b">
        <v>0</v>
      </c>
      <c r="P1422" s="302"/>
      <c r="Q1422" s="302"/>
      <c r="R1422" s="302"/>
      <c r="S1422" s="302"/>
      <c r="T1422" s="302"/>
      <c r="U1422" s="302"/>
      <c r="V1422" s="302"/>
      <c r="W1422" s="302"/>
      <c r="X1422" s="302"/>
      <c r="Y1422" s="302"/>
      <c r="Z1422" s="302"/>
      <c r="AA1422" s="302"/>
      <c r="AB1422" s="302"/>
      <c r="AC1422" s="302"/>
      <c r="AD1422" s="302"/>
      <c r="AE1422" s="302"/>
      <c r="AF1422" s="302"/>
      <c r="AG1422" s="302"/>
      <c r="AH1422" s="302"/>
      <c r="AI1422" s="302"/>
      <c r="AJ1422" s="302"/>
      <c r="AK1422" s="302"/>
      <c r="AL1422" s="302"/>
      <c r="AM1422" s="302"/>
      <c r="AN1422" s="302"/>
      <c r="AO1422" s="302"/>
      <c r="AP1422" s="302"/>
      <c r="AQ1422" s="302"/>
      <c r="AR1422" s="302"/>
    </row>
    <row r="1423" hidden="1">
      <c r="A1423" s="301"/>
      <c r="B1423" s="302"/>
      <c r="C1423" s="304"/>
      <c r="D1423" s="303"/>
      <c r="E1423" s="303"/>
      <c r="F1423" s="302"/>
      <c r="G1423" s="304"/>
      <c r="H1423" s="302"/>
      <c r="I1423" s="302"/>
      <c r="J1423" s="302"/>
      <c r="K1423" s="302"/>
      <c r="L1423" s="316" t="b">
        <v>0</v>
      </c>
      <c r="M1423" s="316" t="b">
        <v>0</v>
      </c>
      <c r="N1423" s="316" t="b">
        <v>0</v>
      </c>
      <c r="O1423" s="316" t="b">
        <v>0</v>
      </c>
      <c r="P1423" s="302"/>
      <c r="Q1423" s="302"/>
      <c r="R1423" s="302"/>
      <c r="S1423" s="302"/>
      <c r="T1423" s="302"/>
      <c r="U1423" s="302"/>
      <c r="V1423" s="302"/>
      <c r="W1423" s="302"/>
      <c r="X1423" s="302"/>
      <c r="Y1423" s="302"/>
      <c r="Z1423" s="302"/>
      <c r="AA1423" s="302"/>
      <c r="AB1423" s="302"/>
      <c r="AC1423" s="302"/>
      <c r="AD1423" s="302"/>
      <c r="AE1423" s="302"/>
      <c r="AF1423" s="302"/>
      <c r="AG1423" s="302"/>
      <c r="AH1423" s="302"/>
      <c r="AI1423" s="302"/>
      <c r="AJ1423" s="302"/>
      <c r="AK1423" s="302"/>
      <c r="AL1423" s="302"/>
      <c r="AM1423" s="302"/>
      <c r="AN1423" s="302"/>
      <c r="AO1423" s="302"/>
      <c r="AP1423" s="302"/>
      <c r="AQ1423" s="302"/>
      <c r="AR1423" s="302"/>
    </row>
    <row r="1424" hidden="1">
      <c r="A1424" s="301"/>
      <c r="B1424" s="302"/>
      <c r="C1424" s="304"/>
      <c r="D1424" s="303"/>
      <c r="E1424" s="303"/>
      <c r="F1424" s="302"/>
      <c r="G1424" s="304"/>
      <c r="H1424" s="302"/>
      <c r="I1424" s="302"/>
      <c r="J1424" s="302"/>
      <c r="K1424" s="302"/>
      <c r="L1424" s="316" t="b">
        <v>0</v>
      </c>
      <c r="M1424" s="316" t="b">
        <v>0</v>
      </c>
      <c r="N1424" s="316" t="b">
        <v>0</v>
      </c>
      <c r="O1424" s="316" t="b">
        <v>0</v>
      </c>
      <c r="P1424" s="302"/>
      <c r="Q1424" s="302"/>
      <c r="R1424" s="302"/>
      <c r="S1424" s="302"/>
      <c r="T1424" s="302"/>
      <c r="U1424" s="302"/>
      <c r="V1424" s="302"/>
      <c r="W1424" s="302"/>
      <c r="X1424" s="302"/>
      <c r="Y1424" s="302"/>
      <c r="Z1424" s="302"/>
      <c r="AA1424" s="302"/>
      <c r="AB1424" s="302"/>
      <c r="AC1424" s="302"/>
      <c r="AD1424" s="302"/>
      <c r="AE1424" s="302"/>
      <c r="AF1424" s="302"/>
      <c r="AG1424" s="302"/>
      <c r="AH1424" s="302"/>
      <c r="AI1424" s="302"/>
      <c r="AJ1424" s="302"/>
      <c r="AK1424" s="302"/>
      <c r="AL1424" s="302"/>
      <c r="AM1424" s="302"/>
      <c r="AN1424" s="302"/>
      <c r="AO1424" s="302"/>
      <c r="AP1424" s="302"/>
      <c r="AQ1424" s="302"/>
      <c r="AR1424" s="302"/>
    </row>
    <row r="1425" hidden="1">
      <c r="A1425" s="301"/>
      <c r="B1425" s="302"/>
      <c r="C1425" s="304"/>
      <c r="D1425" s="303"/>
      <c r="E1425" s="303"/>
      <c r="F1425" s="302"/>
      <c r="G1425" s="304"/>
      <c r="H1425" s="302"/>
      <c r="I1425" s="302"/>
      <c r="J1425" s="302"/>
      <c r="K1425" s="302"/>
      <c r="L1425" s="316" t="b">
        <v>0</v>
      </c>
      <c r="M1425" s="316" t="b">
        <v>0</v>
      </c>
      <c r="N1425" s="316" t="b">
        <v>0</v>
      </c>
      <c r="O1425" s="316" t="b">
        <v>0</v>
      </c>
      <c r="P1425" s="302"/>
      <c r="Q1425" s="302"/>
      <c r="R1425" s="302"/>
      <c r="S1425" s="302"/>
      <c r="T1425" s="302"/>
      <c r="U1425" s="302"/>
      <c r="V1425" s="302"/>
      <c r="W1425" s="302"/>
      <c r="X1425" s="302"/>
      <c r="Y1425" s="302"/>
      <c r="Z1425" s="302"/>
      <c r="AA1425" s="302"/>
      <c r="AB1425" s="302"/>
      <c r="AC1425" s="302"/>
      <c r="AD1425" s="302"/>
      <c r="AE1425" s="302"/>
      <c r="AF1425" s="302"/>
      <c r="AG1425" s="302"/>
      <c r="AH1425" s="302"/>
      <c r="AI1425" s="302"/>
      <c r="AJ1425" s="302"/>
      <c r="AK1425" s="302"/>
      <c r="AL1425" s="302"/>
      <c r="AM1425" s="302"/>
      <c r="AN1425" s="302"/>
      <c r="AO1425" s="302"/>
      <c r="AP1425" s="302"/>
      <c r="AQ1425" s="302"/>
      <c r="AR1425" s="302"/>
    </row>
    <row r="1426" hidden="1">
      <c r="A1426" s="301"/>
      <c r="B1426" s="302"/>
      <c r="C1426" s="304"/>
      <c r="D1426" s="303"/>
      <c r="E1426" s="303"/>
      <c r="F1426" s="302"/>
      <c r="G1426" s="304"/>
      <c r="H1426" s="302"/>
      <c r="I1426" s="302"/>
      <c r="J1426" s="302"/>
      <c r="K1426" s="302"/>
      <c r="L1426" s="316" t="b">
        <v>0</v>
      </c>
      <c r="M1426" s="316" t="b">
        <v>0</v>
      </c>
      <c r="N1426" s="316" t="b">
        <v>0</v>
      </c>
      <c r="O1426" s="316" t="b">
        <v>0</v>
      </c>
      <c r="P1426" s="302"/>
      <c r="Q1426" s="302"/>
      <c r="R1426" s="302"/>
      <c r="S1426" s="302"/>
      <c r="T1426" s="302"/>
      <c r="U1426" s="302"/>
      <c r="V1426" s="302"/>
      <c r="W1426" s="302"/>
      <c r="X1426" s="302"/>
      <c r="Y1426" s="302"/>
      <c r="Z1426" s="302"/>
      <c r="AA1426" s="302"/>
      <c r="AB1426" s="302"/>
      <c r="AC1426" s="302"/>
      <c r="AD1426" s="302"/>
      <c r="AE1426" s="302"/>
      <c r="AF1426" s="302"/>
      <c r="AG1426" s="302"/>
      <c r="AH1426" s="302"/>
      <c r="AI1426" s="302"/>
      <c r="AJ1426" s="302"/>
      <c r="AK1426" s="302"/>
      <c r="AL1426" s="302"/>
      <c r="AM1426" s="302"/>
      <c r="AN1426" s="302"/>
      <c r="AO1426" s="302"/>
      <c r="AP1426" s="302"/>
      <c r="AQ1426" s="302"/>
      <c r="AR1426" s="302"/>
    </row>
    <row r="1427" hidden="1">
      <c r="A1427" s="301"/>
      <c r="B1427" s="302"/>
      <c r="C1427" s="304"/>
      <c r="D1427" s="303"/>
      <c r="E1427" s="303"/>
      <c r="F1427" s="302"/>
      <c r="G1427" s="304"/>
      <c r="H1427" s="302"/>
      <c r="I1427" s="302"/>
      <c r="J1427" s="302"/>
      <c r="K1427" s="302"/>
      <c r="L1427" s="316" t="b">
        <v>0</v>
      </c>
      <c r="M1427" s="316" t="b">
        <v>0</v>
      </c>
      <c r="N1427" s="316" t="b">
        <v>0</v>
      </c>
      <c r="O1427" s="316" t="b">
        <v>0</v>
      </c>
      <c r="P1427" s="302"/>
      <c r="Q1427" s="302"/>
      <c r="R1427" s="302"/>
      <c r="S1427" s="302"/>
      <c r="T1427" s="302"/>
      <c r="U1427" s="302"/>
      <c r="V1427" s="302"/>
      <c r="W1427" s="302"/>
      <c r="X1427" s="302"/>
      <c r="Y1427" s="302"/>
      <c r="Z1427" s="302"/>
      <c r="AA1427" s="302"/>
      <c r="AB1427" s="302"/>
      <c r="AC1427" s="302"/>
      <c r="AD1427" s="302"/>
      <c r="AE1427" s="302"/>
      <c r="AF1427" s="302"/>
      <c r="AG1427" s="302"/>
      <c r="AH1427" s="302"/>
      <c r="AI1427" s="302"/>
      <c r="AJ1427" s="302"/>
      <c r="AK1427" s="302"/>
      <c r="AL1427" s="302"/>
      <c r="AM1427" s="302"/>
      <c r="AN1427" s="302"/>
      <c r="AO1427" s="302"/>
      <c r="AP1427" s="302"/>
      <c r="AQ1427" s="302"/>
      <c r="AR1427" s="302"/>
    </row>
    <row r="1428" hidden="1">
      <c r="A1428" s="301"/>
      <c r="B1428" s="302"/>
      <c r="C1428" s="304"/>
      <c r="D1428" s="303"/>
      <c r="E1428" s="303"/>
      <c r="F1428" s="302"/>
      <c r="G1428" s="304"/>
      <c r="H1428" s="302"/>
      <c r="I1428" s="302"/>
      <c r="J1428" s="302"/>
      <c r="K1428" s="302"/>
      <c r="L1428" s="316" t="b">
        <v>0</v>
      </c>
      <c r="M1428" s="316" t="b">
        <v>0</v>
      </c>
      <c r="N1428" s="316" t="b">
        <v>0</v>
      </c>
      <c r="O1428" s="316" t="b">
        <v>0</v>
      </c>
      <c r="P1428" s="302"/>
      <c r="Q1428" s="302"/>
      <c r="R1428" s="302"/>
      <c r="S1428" s="302"/>
      <c r="T1428" s="302"/>
      <c r="U1428" s="302"/>
      <c r="V1428" s="302"/>
      <c r="W1428" s="302"/>
      <c r="X1428" s="302"/>
      <c r="Y1428" s="302"/>
      <c r="Z1428" s="302"/>
      <c r="AA1428" s="302"/>
      <c r="AB1428" s="302"/>
      <c r="AC1428" s="302"/>
      <c r="AD1428" s="302"/>
      <c r="AE1428" s="302"/>
      <c r="AF1428" s="302"/>
      <c r="AG1428" s="302"/>
      <c r="AH1428" s="302"/>
      <c r="AI1428" s="302"/>
      <c r="AJ1428" s="302"/>
      <c r="AK1428" s="302"/>
      <c r="AL1428" s="302"/>
      <c r="AM1428" s="302"/>
      <c r="AN1428" s="302"/>
      <c r="AO1428" s="302"/>
      <c r="AP1428" s="302"/>
      <c r="AQ1428" s="302"/>
      <c r="AR1428" s="302"/>
    </row>
    <row r="1429" hidden="1">
      <c r="A1429" s="301"/>
      <c r="B1429" s="302"/>
      <c r="C1429" s="304"/>
      <c r="D1429" s="303"/>
      <c r="E1429" s="303"/>
      <c r="F1429" s="302"/>
      <c r="G1429" s="304"/>
      <c r="H1429" s="302"/>
      <c r="I1429" s="302"/>
      <c r="J1429" s="302"/>
      <c r="K1429" s="302"/>
      <c r="L1429" s="316" t="b">
        <v>0</v>
      </c>
      <c r="M1429" s="316" t="b">
        <v>0</v>
      </c>
      <c r="N1429" s="316" t="b">
        <v>0</v>
      </c>
      <c r="O1429" s="316" t="b">
        <v>0</v>
      </c>
      <c r="P1429" s="302"/>
      <c r="Q1429" s="302"/>
      <c r="R1429" s="302"/>
      <c r="S1429" s="302"/>
      <c r="T1429" s="302"/>
      <c r="U1429" s="302"/>
      <c r="V1429" s="302"/>
      <c r="W1429" s="302"/>
      <c r="X1429" s="302"/>
      <c r="Y1429" s="302"/>
      <c r="Z1429" s="302"/>
      <c r="AA1429" s="302"/>
      <c r="AB1429" s="302"/>
      <c r="AC1429" s="302"/>
      <c r="AD1429" s="302"/>
      <c r="AE1429" s="302"/>
      <c r="AF1429" s="302"/>
      <c r="AG1429" s="302"/>
      <c r="AH1429" s="302"/>
      <c r="AI1429" s="302"/>
      <c r="AJ1429" s="302"/>
      <c r="AK1429" s="302"/>
      <c r="AL1429" s="302"/>
      <c r="AM1429" s="302"/>
      <c r="AN1429" s="302"/>
      <c r="AO1429" s="302"/>
      <c r="AP1429" s="302"/>
      <c r="AQ1429" s="302"/>
      <c r="AR1429" s="302"/>
    </row>
    <row r="1430" hidden="1">
      <c r="A1430" s="301"/>
      <c r="B1430" s="302"/>
      <c r="C1430" s="304"/>
      <c r="D1430" s="303"/>
      <c r="E1430" s="303"/>
      <c r="F1430" s="302"/>
      <c r="G1430" s="304"/>
      <c r="H1430" s="302"/>
      <c r="I1430" s="302"/>
      <c r="J1430" s="302"/>
      <c r="K1430" s="302"/>
      <c r="L1430" s="316" t="b">
        <v>0</v>
      </c>
      <c r="M1430" s="316" t="b">
        <v>0</v>
      </c>
      <c r="N1430" s="316" t="b">
        <v>0</v>
      </c>
      <c r="O1430" s="316" t="b">
        <v>0</v>
      </c>
      <c r="P1430" s="302"/>
      <c r="Q1430" s="302"/>
      <c r="R1430" s="302"/>
      <c r="S1430" s="302"/>
      <c r="T1430" s="302"/>
      <c r="U1430" s="302"/>
      <c r="V1430" s="302"/>
      <c r="W1430" s="302"/>
      <c r="X1430" s="302"/>
      <c r="Y1430" s="302"/>
      <c r="Z1430" s="302"/>
      <c r="AA1430" s="302"/>
      <c r="AB1430" s="302"/>
      <c r="AC1430" s="302"/>
      <c r="AD1430" s="302"/>
      <c r="AE1430" s="302"/>
      <c r="AF1430" s="302"/>
      <c r="AG1430" s="302"/>
      <c r="AH1430" s="302"/>
      <c r="AI1430" s="302"/>
      <c r="AJ1430" s="302"/>
      <c r="AK1430" s="302"/>
      <c r="AL1430" s="302"/>
      <c r="AM1430" s="302"/>
      <c r="AN1430" s="302"/>
      <c r="AO1430" s="302"/>
      <c r="AP1430" s="302"/>
      <c r="AQ1430" s="302"/>
      <c r="AR1430" s="302"/>
    </row>
    <row r="1431" hidden="1">
      <c r="A1431" s="301"/>
      <c r="B1431" s="302"/>
      <c r="C1431" s="304"/>
      <c r="D1431" s="303"/>
      <c r="E1431" s="303"/>
      <c r="F1431" s="302"/>
      <c r="G1431" s="304"/>
      <c r="H1431" s="302"/>
      <c r="I1431" s="302"/>
      <c r="J1431" s="302"/>
      <c r="K1431" s="302"/>
      <c r="L1431" s="316" t="b">
        <v>0</v>
      </c>
      <c r="M1431" s="316" t="b">
        <v>0</v>
      </c>
      <c r="N1431" s="316" t="b">
        <v>0</v>
      </c>
      <c r="O1431" s="316" t="b">
        <v>0</v>
      </c>
      <c r="P1431" s="302"/>
      <c r="Q1431" s="302"/>
      <c r="R1431" s="302"/>
      <c r="S1431" s="302"/>
      <c r="T1431" s="302"/>
      <c r="U1431" s="302"/>
      <c r="V1431" s="302"/>
      <c r="W1431" s="302"/>
      <c r="X1431" s="302"/>
      <c r="Y1431" s="302"/>
      <c r="Z1431" s="302"/>
      <c r="AA1431" s="302"/>
      <c r="AB1431" s="302"/>
      <c r="AC1431" s="302"/>
      <c r="AD1431" s="302"/>
      <c r="AE1431" s="302"/>
      <c r="AF1431" s="302"/>
      <c r="AG1431" s="302"/>
      <c r="AH1431" s="302"/>
      <c r="AI1431" s="302"/>
      <c r="AJ1431" s="302"/>
      <c r="AK1431" s="302"/>
      <c r="AL1431" s="302"/>
      <c r="AM1431" s="302"/>
      <c r="AN1431" s="302"/>
      <c r="AO1431" s="302"/>
      <c r="AP1431" s="302"/>
      <c r="AQ1431" s="302"/>
      <c r="AR1431" s="302"/>
    </row>
    <row r="1432" hidden="1">
      <c r="A1432" s="301"/>
      <c r="B1432" s="302"/>
      <c r="C1432" s="304"/>
      <c r="D1432" s="303"/>
      <c r="E1432" s="303"/>
      <c r="F1432" s="302"/>
      <c r="G1432" s="304"/>
      <c r="H1432" s="302"/>
      <c r="I1432" s="302"/>
      <c r="J1432" s="302"/>
      <c r="K1432" s="302"/>
      <c r="L1432" s="316" t="b">
        <v>0</v>
      </c>
      <c r="M1432" s="316" t="b">
        <v>0</v>
      </c>
      <c r="N1432" s="316" t="b">
        <v>0</v>
      </c>
      <c r="O1432" s="316" t="b">
        <v>0</v>
      </c>
      <c r="P1432" s="302"/>
      <c r="Q1432" s="302"/>
      <c r="R1432" s="302"/>
      <c r="S1432" s="302"/>
      <c r="T1432" s="302"/>
      <c r="U1432" s="302"/>
      <c r="V1432" s="302"/>
      <c r="W1432" s="302"/>
      <c r="X1432" s="302"/>
      <c r="Y1432" s="302"/>
      <c r="Z1432" s="302"/>
      <c r="AA1432" s="302"/>
      <c r="AB1432" s="302"/>
      <c r="AC1432" s="302"/>
      <c r="AD1432" s="302"/>
      <c r="AE1432" s="302"/>
      <c r="AF1432" s="302"/>
      <c r="AG1432" s="302"/>
      <c r="AH1432" s="302"/>
      <c r="AI1432" s="302"/>
      <c r="AJ1432" s="302"/>
      <c r="AK1432" s="302"/>
      <c r="AL1432" s="302"/>
      <c r="AM1432" s="302"/>
      <c r="AN1432" s="302"/>
      <c r="AO1432" s="302"/>
      <c r="AP1432" s="302"/>
      <c r="AQ1432" s="302"/>
      <c r="AR1432" s="302"/>
    </row>
    <row r="1433" hidden="1">
      <c r="A1433" s="301"/>
      <c r="B1433" s="302"/>
      <c r="C1433" s="304"/>
      <c r="D1433" s="303"/>
      <c r="E1433" s="303"/>
      <c r="F1433" s="302"/>
      <c r="G1433" s="304"/>
      <c r="H1433" s="302"/>
      <c r="I1433" s="302"/>
      <c r="J1433" s="302"/>
      <c r="K1433" s="302"/>
      <c r="L1433" s="316" t="b">
        <v>0</v>
      </c>
      <c r="M1433" s="316" t="b">
        <v>0</v>
      </c>
      <c r="N1433" s="316" t="b">
        <v>0</v>
      </c>
      <c r="O1433" s="316" t="b">
        <v>0</v>
      </c>
      <c r="P1433" s="302"/>
      <c r="Q1433" s="302"/>
      <c r="R1433" s="302"/>
      <c r="S1433" s="302"/>
      <c r="T1433" s="302"/>
      <c r="U1433" s="302"/>
      <c r="V1433" s="302"/>
      <c r="W1433" s="302"/>
      <c r="X1433" s="302"/>
      <c r="Y1433" s="302"/>
      <c r="Z1433" s="302"/>
      <c r="AA1433" s="302"/>
      <c r="AB1433" s="302"/>
      <c r="AC1433" s="302"/>
      <c r="AD1433" s="302"/>
      <c r="AE1433" s="302"/>
      <c r="AF1433" s="302"/>
      <c r="AG1433" s="302"/>
      <c r="AH1433" s="302"/>
      <c r="AI1433" s="302"/>
      <c r="AJ1433" s="302"/>
      <c r="AK1433" s="302"/>
      <c r="AL1433" s="302"/>
      <c r="AM1433" s="302"/>
      <c r="AN1433" s="302"/>
      <c r="AO1433" s="302"/>
      <c r="AP1433" s="302"/>
      <c r="AQ1433" s="302"/>
      <c r="AR1433" s="302"/>
    </row>
    <row r="1434" hidden="1">
      <c r="A1434" s="301"/>
      <c r="B1434" s="302"/>
      <c r="C1434" s="304"/>
      <c r="D1434" s="303"/>
      <c r="E1434" s="303"/>
      <c r="F1434" s="302"/>
      <c r="G1434" s="304"/>
      <c r="H1434" s="302"/>
      <c r="I1434" s="302"/>
      <c r="J1434" s="302"/>
      <c r="K1434" s="302"/>
      <c r="L1434" s="316" t="b">
        <v>0</v>
      </c>
      <c r="M1434" s="316" t="b">
        <v>0</v>
      </c>
      <c r="N1434" s="316" t="b">
        <v>0</v>
      </c>
      <c r="O1434" s="316" t="b">
        <v>0</v>
      </c>
      <c r="P1434" s="302"/>
      <c r="Q1434" s="302"/>
      <c r="R1434" s="302"/>
      <c r="S1434" s="302"/>
      <c r="T1434" s="302"/>
      <c r="U1434" s="302"/>
      <c r="V1434" s="302"/>
      <c r="W1434" s="302"/>
      <c r="X1434" s="302"/>
      <c r="Y1434" s="302"/>
      <c r="Z1434" s="302"/>
      <c r="AA1434" s="302"/>
      <c r="AB1434" s="302"/>
      <c r="AC1434" s="302"/>
      <c r="AD1434" s="302"/>
      <c r="AE1434" s="302"/>
      <c r="AF1434" s="302"/>
      <c r="AG1434" s="302"/>
      <c r="AH1434" s="302"/>
      <c r="AI1434" s="302"/>
      <c r="AJ1434" s="302"/>
      <c r="AK1434" s="302"/>
      <c r="AL1434" s="302"/>
      <c r="AM1434" s="302"/>
      <c r="AN1434" s="302"/>
      <c r="AO1434" s="302"/>
      <c r="AP1434" s="302"/>
      <c r="AQ1434" s="302"/>
      <c r="AR1434" s="302"/>
    </row>
    <row r="1435" hidden="1">
      <c r="A1435" s="301"/>
      <c r="B1435" s="302"/>
      <c r="C1435" s="304"/>
      <c r="D1435" s="303"/>
      <c r="E1435" s="303"/>
      <c r="F1435" s="302"/>
      <c r="G1435" s="304"/>
      <c r="H1435" s="302"/>
      <c r="I1435" s="302"/>
      <c r="J1435" s="302"/>
      <c r="K1435" s="302"/>
      <c r="L1435" s="316" t="b">
        <v>0</v>
      </c>
      <c r="M1435" s="316" t="b">
        <v>0</v>
      </c>
      <c r="N1435" s="316" t="b">
        <v>0</v>
      </c>
      <c r="O1435" s="316" t="b">
        <v>0</v>
      </c>
      <c r="P1435" s="302"/>
      <c r="Q1435" s="302"/>
      <c r="R1435" s="302"/>
      <c r="S1435" s="302"/>
      <c r="T1435" s="302"/>
      <c r="U1435" s="302"/>
      <c r="V1435" s="302"/>
      <c r="W1435" s="302"/>
      <c r="X1435" s="302"/>
      <c r="Y1435" s="302"/>
      <c r="Z1435" s="302"/>
      <c r="AA1435" s="302"/>
      <c r="AB1435" s="302"/>
      <c r="AC1435" s="302"/>
      <c r="AD1435" s="302"/>
      <c r="AE1435" s="302"/>
      <c r="AF1435" s="302"/>
      <c r="AG1435" s="302"/>
      <c r="AH1435" s="302"/>
      <c r="AI1435" s="302"/>
      <c r="AJ1435" s="302"/>
      <c r="AK1435" s="302"/>
      <c r="AL1435" s="302"/>
      <c r="AM1435" s="302"/>
      <c r="AN1435" s="302"/>
      <c r="AO1435" s="302"/>
      <c r="AP1435" s="302"/>
      <c r="AQ1435" s="302"/>
      <c r="AR1435" s="302"/>
    </row>
    <row r="1436" hidden="1">
      <c r="A1436" s="301"/>
      <c r="B1436" s="302"/>
      <c r="C1436" s="304"/>
      <c r="D1436" s="303"/>
      <c r="E1436" s="303"/>
      <c r="F1436" s="302"/>
      <c r="G1436" s="304"/>
      <c r="H1436" s="302"/>
      <c r="I1436" s="302"/>
      <c r="J1436" s="302"/>
      <c r="K1436" s="302"/>
      <c r="L1436" s="316" t="b">
        <v>0</v>
      </c>
      <c r="M1436" s="316" t="b">
        <v>0</v>
      </c>
      <c r="N1436" s="316" t="b">
        <v>0</v>
      </c>
      <c r="O1436" s="316" t="b">
        <v>0</v>
      </c>
      <c r="P1436" s="302"/>
      <c r="Q1436" s="302"/>
      <c r="R1436" s="302"/>
      <c r="S1436" s="302"/>
      <c r="T1436" s="302"/>
      <c r="U1436" s="302"/>
      <c r="V1436" s="302"/>
      <c r="W1436" s="302"/>
      <c r="X1436" s="302"/>
      <c r="Y1436" s="302"/>
      <c r="Z1436" s="302"/>
      <c r="AA1436" s="302"/>
      <c r="AB1436" s="302"/>
      <c r="AC1436" s="302"/>
      <c r="AD1436" s="302"/>
      <c r="AE1436" s="302"/>
      <c r="AF1436" s="302"/>
      <c r="AG1436" s="302"/>
      <c r="AH1436" s="302"/>
      <c r="AI1436" s="302"/>
      <c r="AJ1436" s="302"/>
      <c r="AK1436" s="302"/>
      <c r="AL1436" s="302"/>
      <c r="AM1436" s="302"/>
      <c r="AN1436" s="302"/>
      <c r="AO1436" s="302"/>
      <c r="AP1436" s="302"/>
      <c r="AQ1436" s="302"/>
      <c r="AR1436" s="302"/>
    </row>
    <row r="1437" hidden="1">
      <c r="A1437" s="301"/>
      <c r="B1437" s="302"/>
      <c r="C1437" s="304"/>
      <c r="D1437" s="303"/>
      <c r="E1437" s="303"/>
      <c r="F1437" s="302"/>
      <c r="G1437" s="304"/>
      <c r="H1437" s="302"/>
      <c r="I1437" s="302"/>
      <c r="J1437" s="302"/>
      <c r="K1437" s="302"/>
      <c r="L1437" s="316" t="b">
        <v>0</v>
      </c>
      <c r="M1437" s="316" t="b">
        <v>0</v>
      </c>
      <c r="N1437" s="316" t="b">
        <v>0</v>
      </c>
      <c r="O1437" s="316" t="b">
        <v>0</v>
      </c>
      <c r="P1437" s="302"/>
      <c r="Q1437" s="302"/>
      <c r="R1437" s="302"/>
      <c r="S1437" s="302"/>
      <c r="T1437" s="302"/>
      <c r="U1437" s="302"/>
      <c r="V1437" s="302"/>
      <c r="W1437" s="302"/>
      <c r="X1437" s="302"/>
      <c r="Y1437" s="302"/>
      <c r="Z1437" s="302"/>
      <c r="AA1437" s="302"/>
      <c r="AB1437" s="302"/>
      <c r="AC1437" s="302"/>
      <c r="AD1437" s="302"/>
      <c r="AE1437" s="302"/>
      <c r="AF1437" s="302"/>
      <c r="AG1437" s="302"/>
      <c r="AH1437" s="302"/>
      <c r="AI1437" s="302"/>
      <c r="AJ1437" s="302"/>
      <c r="AK1437" s="302"/>
      <c r="AL1437" s="302"/>
      <c r="AM1437" s="302"/>
      <c r="AN1437" s="302"/>
      <c r="AO1437" s="302"/>
      <c r="AP1437" s="302"/>
      <c r="AQ1437" s="302"/>
      <c r="AR1437" s="302"/>
    </row>
    <row r="1438" hidden="1">
      <c r="A1438" s="301"/>
      <c r="B1438" s="302"/>
      <c r="C1438" s="304"/>
      <c r="D1438" s="303"/>
      <c r="E1438" s="303"/>
      <c r="F1438" s="302"/>
      <c r="G1438" s="304"/>
      <c r="H1438" s="302"/>
      <c r="I1438" s="302"/>
      <c r="J1438" s="302"/>
      <c r="K1438" s="302"/>
      <c r="L1438" s="316" t="b">
        <v>0</v>
      </c>
      <c r="M1438" s="316" t="b">
        <v>0</v>
      </c>
      <c r="N1438" s="316" t="b">
        <v>0</v>
      </c>
      <c r="O1438" s="316" t="b">
        <v>0</v>
      </c>
      <c r="P1438" s="302"/>
      <c r="Q1438" s="302"/>
      <c r="R1438" s="302"/>
      <c r="S1438" s="302"/>
      <c r="T1438" s="302"/>
      <c r="U1438" s="302"/>
      <c r="V1438" s="302"/>
      <c r="W1438" s="302"/>
      <c r="X1438" s="302"/>
      <c r="Y1438" s="302"/>
      <c r="Z1438" s="302"/>
      <c r="AA1438" s="302"/>
      <c r="AB1438" s="302"/>
      <c r="AC1438" s="302"/>
      <c r="AD1438" s="302"/>
      <c r="AE1438" s="302"/>
      <c r="AF1438" s="302"/>
      <c r="AG1438" s="302"/>
      <c r="AH1438" s="302"/>
      <c r="AI1438" s="302"/>
      <c r="AJ1438" s="302"/>
      <c r="AK1438" s="302"/>
      <c r="AL1438" s="302"/>
      <c r="AM1438" s="302"/>
      <c r="AN1438" s="302"/>
      <c r="AO1438" s="302"/>
      <c r="AP1438" s="302"/>
      <c r="AQ1438" s="302"/>
      <c r="AR1438" s="302"/>
    </row>
    <row r="1439" hidden="1">
      <c r="A1439" s="301"/>
      <c r="B1439" s="302"/>
      <c r="C1439" s="304"/>
      <c r="D1439" s="303"/>
      <c r="E1439" s="303"/>
      <c r="F1439" s="302"/>
      <c r="G1439" s="304"/>
      <c r="H1439" s="302"/>
      <c r="I1439" s="302"/>
      <c r="J1439" s="302"/>
      <c r="K1439" s="302"/>
      <c r="L1439" s="316" t="b">
        <v>0</v>
      </c>
      <c r="M1439" s="316" t="b">
        <v>0</v>
      </c>
      <c r="N1439" s="316" t="b">
        <v>0</v>
      </c>
      <c r="O1439" s="316" t="b">
        <v>0</v>
      </c>
      <c r="P1439" s="302"/>
      <c r="Q1439" s="302"/>
      <c r="R1439" s="302"/>
      <c r="S1439" s="302"/>
      <c r="T1439" s="302"/>
      <c r="U1439" s="302"/>
      <c r="V1439" s="302"/>
      <c r="W1439" s="302"/>
      <c r="X1439" s="302"/>
      <c r="Y1439" s="302"/>
      <c r="Z1439" s="302"/>
      <c r="AA1439" s="302"/>
      <c r="AB1439" s="302"/>
      <c r="AC1439" s="302"/>
      <c r="AD1439" s="302"/>
      <c r="AE1439" s="302"/>
      <c r="AF1439" s="302"/>
      <c r="AG1439" s="302"/>
      <c r="AH1439" s="302"/>
      <c r="AI1439" s="302"/>
      <c r="AJ1439" s="302"/>
      <c r="AK1439" s="302"/>
      <c r="AL1439" s="302"/>
      <c r="AM1439" s="302"/>
      <c r="AN1439" s="302"/>
      <c r="AO1439" s="302"/>
      <c r="AP1439" s="302"/>
      <c r="AQ1439" s="302"/>
      <c r="AR1439" s="302"/>
    </row>
    <row r="1440" hidden="1">
      <c r="A1440" s="301"/>
      <c r="B1440" s="302"/>
      <c r="C1440" s="304"/>
      <c r="D1440" s="303"/>
      <c r="E1440" s="303"/>
      <c r="F1440" s="302"/>
      <c r="G1440" s="304"/>
      <c r="H1440" s="302"/>
      <c r="I1440" s="302"/>
      <c r="J1440" s="302"/>
      <c r="K1440" s="302"/>
      <c r="L1440" s="316" t="b">
        <v>0</v>
      </c>
      <c r="M1440" s="316" t="b">
        <v>0</v>
      </c>
      <c r="N1440" s="316" t="b">
        <v>0</v>
      </c>
      <c r="O1440" s="316" t="b">
        <v>0</v>
      </c>
      <c r="P1440" s="302"/>
      <c r="Q1440" s="302"/>
      <c r="R1440" s="302"/>
      <c r="S1440" s="302"/>
      <c r="T1440" s="302"/>
      <c r="U1440" s="302"/>
      <c r="V1440" s="302"/>
      <c r="W1440" s="302"/>
      <c r="X1440" s="302"/>
      <c r="Y1440" s="302"/>
      <c r="Z1440" s="302"/>
      <c r="AA1440" s="302"/>
      <c r="AB1440" s="302"/>
      <c r="AC1440" s="302"/>
      <c r="AD1440" s="302"/>
      <c r="AE1440" s="302"/>
      <c r="AF1440" s="302"/>
      <c r="AG1440" s="302"/>
      <c r="AH1440" s="302"/>
      <c r="AI1440" s="302"/>
      <c r="AJ1440" s="302"/>
      <c r="AK1440" s="302"/>
      <c r="AL1440" s="302"/>
      <c r="AM1440" s="302"/>
      <c r="AN1440" s="302"/>
      <c r="AO1440" s="302"/>
      <c r="AP1440" s="302"/>
      <c r="AQ1440" s="302"/>
      <c r="AR1440" s="302"/>
    </row>
    <row r="1441" hidden="1">
      <c r="A1441" s="301"/>
      <c r="B1441" s="302"/>
      <c r="C1441" s="304"/>
      <c r="D1441" s="303"/>
      <c r="E1441" s="303"/>
      <c r="F1441" s="302"/>
      <c r="G1441" s="304"/>
      <c r="H1441" s="302"/>
      <c r="I1441" s="302"/>
      <c r="J1441" s="302"/>
      <c r="K1441" s="302"/>
      <c r="L1441" s="316" t="b">
        <v>0</v>
      </c>
      <c r="M1441" s="316" t="b">
        <v>0</v>
      </c>
      <c r="N1441" s="316" t="b">
        <v>0</v>
      </c>
      <c r="O1441" s="316" t="b">
        <v>0</v>
      </c>
      <c r="P1441" s="302"/>
      <c r="Q1441" s="302"/>
      <c r="R1441" s="302"/>
      <c r="S1441" s="302"/>
      <c r="T1441" s="302"/>
      <c r="U1441" s="302"/>
      <c r="V1441" s="302"/>
      <c r="W1441" s="302"/>
      <c r="X1441" s="302"/>
      <c r="Y1441" s="302"/>
      <c r="Z1441" s="302"/>
      <c r="AA1441" s="302"/>
      <c r="AB1441" s="302"/>
      <c r="AC1441" s="302"/>
      <c r="AD1441" s="302"/>
      <c r="AE1441" s="302"/>
      <c r="AF1441" s="302"/>
      <c r="AG1441" s="302"/>
      <c r="AH1441" s="302"/>
      <c r="AI1441" s="302"/>
      <c r="AJ1441" s="302"/>
      <c r="AK1441" s="302"/>
      <c r="AL1441" s="302"/>
      <c r="AM1441" s="302"/>
      <c r="AN1441" s="302"/>
      <c r="AO1441" s="302"/>
      <c r="AP1441" s="302"/>
      <c r="AQ1441" s="302"/>
      <c r="AR1441" s="302"/>
    </row>
    <row r="1442" hidden="1">
      <c r="A1442" s="301"/>
      <c r="B1442" s="302"/>
      <c r="C1442" s="304"/>
      <c r="D1442" s="303"/>
      <c r="E1442" s="303"/>
      <c r="F1442" s="302"/>
      <c r="G1442" s="304"/>
      <c r="H1442" s="302"/>
      <c r="I1442" s="302"/>
      <c r="J1442" s="302"/>
      <c r="K1442" s="302"/>
      <c r="L1442" s="316" t="b">
        <v>0</v>
      </c>
      <c r="M1442" s="316" t="b">
        <v>0</v>
      </c>
      <c r="N1442" s="316" t="b">
        <v>0</v>
      </c>
      <c r="O1442" s="316" t="b">
        <v>0</v>
      </c>
      <c r="P1442" s="302"/>
      <c r="Q1442" s="302"/>
      <c r="R1442" s="302"/>
      <c r="S1442" s="302"/>
      <c r="T1442" s="302"/>
      <c r="U1442" s="302"/>
      <c r="V1442" s="302"/>
      <c r="W1442" s="302"/>
      <c r="X1442" s="302"/>
      <c r="Y1442" s="302"/>
      <c r="Z1442" s="302"/>
      <c r="AA1442" s="302"/>
      <c r="AB1442" s="302"/>
      <c r="AC1442" s="302"/>
      <c r="AD1442" s="302"/>
      <c r="AE1442" s="302"/>
      <c r="AF1442" s="302"/>
      <c r="AG1442" s="302"/>
      <c r="AH1442" s="302"/>
      <c r="AI1442" s="302"/>
      <c r="AJ1442" s="302"/>
      <c r="AK1442" s="302"/>
      <c r="AL1442" s="302"/>
      <c r="AM1442" s="302"/>
      <c r="AN1442" s="302"/>
      <c r="AO1442" s="302"/>
      <c r="AP1442" s="302"/>
      <c r="AQ1442" s="302"/>
      <c r="AR1442" s="302"/>
    </row>
    <row r="1443" hidden="1">
      <c r="A1443" s="301"/>
      <c r="B1443" s="302"/>
      <c r="C1443" s="304"/>
      <c r="D1443" s="303"/>
      <c r="E1443" s="303"/>
      <c r="F1443" s="302"/>
      <c r="G1443" s="304"/>
      <c r="H1443" s="302"/>
      <c r="I1443" s="302"/>
      <c r="J1443" s="302"/>
      <c r="K1443" s="302"/>
      <c r="L1443" s="316" t="b">
        <v>0</v>
      </c>
      <c r="M1443" s="316" t="b">
        <v>0</v>
      </c>
      <c r="N1443" s="316" t="b">
        <v>0</v>
      </c>
      <c r="O1443" s="316" t="b">
        <v>0</v>
      </c>
      <c r="P1443" s="302"/>
      <c r="Q1443" s="302"/>
      <c r="R1443" s="302"/>
      <c r="S1443" s="302"/>
      <c r="T1443" s="302"/>
      <c r="U1443" s="302"/>
      <c r="V1443" s="302"/>
      <c r="W1443" s="302"/>
      <c r="X1443" s="302"/>
      <c r="Y1443" s="302"/>
      <c r="Z1443" s="302"/>
      <c r="AA1443" s="302"/>
      <c r="AB1443" s="302"/>
      <c r="AC1443" s="302"/>
      <c r="AD1443" s="302"/>
      <c r="AE1443" s="302"/>
      <c r="AF1443" s="302"/>
      <c r="AG1443" s="302"/>
      <c r="AH1443" s="302"/>
      <c r="AI1443" s="302"/>
      <c r="AJ1443" s="302"/>
      <c r="AK1443" s="302"/>
      <c r="AL1443" s="302"/>
      <c r="AM1443" s="302"/>
      <c r="AN1443" s="302"/>
      <c r="AO1443" s="302"/>
      <c r="AP1443" s="302"/>
      <c r="AQ1443" s="302"/>
      <c r="AR1443" s="302"/>
    </row>
    <row r="1444" hidden="1">
      <c r="A1444" s="301"/>
      <c r="B1444" s="302"/>
      <c r="C1444" s="304"/>
      <c r="D1444" s="303"/>
      <c r="E1444" s="303"/>
      <c r="F1444" s="302"/>
      <c r="G1444" s="304"/>
      <c r="H1444" s="302"/>
      <c r="I1444" s="302"/>
      <c r="J1444" s="302"/>
      <c r="K1444" s="302"/>
      <c r="L1444" s="316" t="b">
        <v>0</v>
      </c>
      <c r="M1444" s="316" t="b">
        <v>0</v>
      </c>
      <c r="N1444" s="316" t="b">
        <v>0</v>
      </c>
      <c r="O1444" s="316" t="b">
        <v>0</v>
      </c>
      <c r="P1444" s="302"/>
      <c r="Q1444" s="302"/>
      <c r="R1444" s="302"/>
      <c r="S1444" s="302"/>
      <c r="T1444" s="302"/>
      <c r="U1444" s="302"/>
      <c r="V1444" s="302"/>
      <c r="W1444" s="302"/>
      <c r="X1444" s="302"/>
      <c r="Y1444" s="302"/>
      <c r="Z1444" s="302"/>
      <c r="AA1444" s="302"/>
      <c r="AB1444" s="302"/>
      <c r="AC1444" s="302"/>
      <c r="AD1444" s="302"/>
      <c r="AE1444" s="302"/>
      <c r="AF1444" s="302"/>
      <c r="AG1444" s="302"/>
      <c r="AH1444" s="302"/>
      <c r="AI1444" s="302"/>
      <c r="AJ1444" s="302"/>
      <c r="AK1444" s="302"/>
      <c r="AL1444" s="302"/>
      <c r="AM1444" s="302"/>
      <c r="AN1444" s="302"/>
      <c r="AO1444" s="302"/>
      <c r="AP1444" s="302"/>
      <c r="AQ1444" s="302"/>
      <c r="AR1444" s="302"/>
    </row>
    <row r="1445" hidden="1">
      <c r="A1445" s="301"/>
      <c r="B1445" s="302"/>
      <c r="C1445" s="304"/>
      <c r="D1445" s="303"/>
      <c r="E1445" s="303"/>
      <c r="F1445" s="302"/>
      <c r="G1445" s="304"/>
      <c r="H1445" s="302"/>
      <c r="I1445" s="302"/>
      <c r="J1445" s="302"/>
      <c r="K1445" s="302"/>
      <c r="L1445" s="316" t="b">
        <v>0</v>
      </c>
      <c r="M1445" s="316" t="b">
        <v>0</v>
      </c>
      <c r="N1445" s="316" t="b">
        <v>0</v>
      </c>
      <c r="O1445" s="316" t="b">
        <v>0</v>
      </c>
      <c r="P1445" s="302"/>
      <c r="Q1445" s="302"/>
      <c r="R1445" s="302"/>
      <c r="S1445" s="302"/>
      <c r="T1445" s="302"/>
      <c r="U1445" s="302"/>
      <c r="V1445" s="302"/>
      <c r="W1445" s="302"/>
      <c r="X1445" s="302"/>
      <c r="Y1445" s="302"/>
      <c r="Z1445" s="302"/>
      <c r="AA1445" s="302"/>
      <c r="AB1445" s="302"/>
      <c r="AC1445" s="302"/>
      <c r="AD1445" s="302"/>
      <c r="AE1445" s="302"/>
      <c r="AF1445" s="302"/>
      <c r="AG1445" s="302"/>
      <c r="AH1445" s="302"/>
      <c r="AI1445" s="302"/>
      <c r="AJ1445" s="302"/>
      <c r="AK1445" s="302"/>
      <c r="AL1445" s="302"/>
      <c r="AM1445" s="302"/>
      <c r="AN1445" s="302"/>
      <c r="AO1445" s="302"/>
      <c r="AP1445" s="302"/>
      <c r="AQ1445" s="302"/>
      <c r="AR1445" s="302"/>
    </row>
    <row r="1446" hidden="1">
      <c r="A1446" s="301"/>
      <c r="B1446" s="302"/>
      <c r="C1446" s="304"/>
      <c r="D1446" s="303"/>
      <c r="E1446" s="303"/>
      <c r="F1446" s="302"/>
      <c r="G1446" s="304"/>
      <c r="H1446" s="302"/>
      <c r="I1446" s="302"/>
      <c r="J1446" s="302"/>
      <c r="K1446" s="302"/>
      <c r="L1446" s="316" t="b">
        <v>0</v>
      </c>
      <c r="M1446" s="316" t="b">
        <v>0</v>
      </c>
      <c r="N1446" s="316" t="b">
        <v>0</v>
      </c>
      <c r="O1446" s="316" t="b">
        <v>0</v>
      </c>
      <c r="P1446" s="302"/>
      <c r="Q1446" s="302"/>
      <c r="R1446" s="302"/>
      <c r="S1446" s="302"/>
      <c r="T1446" s="302"/>
      <c r="U1446" s="302"/>
      <c r="V1446" s="302"/>
      <c r="W1446" s="302"/>
      <c r="X1446" s="302"/>
      <c r="Y1446" s="302"/>
      <c r="Z1446" s="302"/>
      <c r="AA1446" s="302"/>
      <c r="AB1446" s="302"/>
      <c r="AC1446" s="302"/>
      <c r="AD1446" s="302"/>
      <c r="AE1446" s="302"/>
      <c r="AF1446" s="302"/>
      <c r="AG1446" s="302"/>
      <c r="AH1446" s="302"/>
      <c r="AI1446" s="302"/>
      <c r="AJ1446" s="302"/>
      <c r="AK1446" s="302"/>
      <c r="AL1446" s="302"/>
      <c r="AM1446" s="302"/>
      <c r="AN1446" s="302"/>
      <c r="AO1446" s="302"/>
      <c r="AP1446" s="302"/>
      <c r="AQ1446" s="302"/>
      <c r="AR1446" s="302"/>
    </row>
    <row r="1447" hidden="1">
      <c r="A1447" s="301"/>
      <c r="B1447" s="302"/>
      <c r="C1447" s="304"/>
      <c r="D1447" s="303"/>
      <c r="E1447" s="303"/>
      <c r="F1447" s="302"/>
      <c r="G1447" s="304"/>
      <c r="H1447" s="302"/>
      <c r="I1447" s="302"/>
      <c r="J1447" s="302"/>
      <c r="K1447" s="302"/>
      <c r="L1447" s="316" t="b">
        <v>0</v>
      </c>
      <c r="M1447" s="316" t="b">
        <v>0</v>
      </c>
      <c r="N1447" s="316" t="b">
        <v>0</v>
      </c>
      <c r="O1447" s="316" t="b">
        <v>0</v>
      </c>
      <c r="P1447" s="302"/>
      <c r="Q1447" s="302"/>
      <c r="R1447" s="302"/>
      <c r="S1447" s="302"/>
      <c r="T1447" s="302"/>
      <c r="U1447" s="302"/>
      <c r="V1447" s="302"/>
      <c r="W1447" s="302"/>
      <c r="X1447" s="302"/>
      <c r="Y1447" s="302"/>
      <c r="Z1447" s="302"/>
      <c r="AA1447" s="302"/>
      <c r="AB1447" s="302"/>
      <c r="AC1447" s="302"/>
      <c r="AD1447" s="302"/>
      <c r="AE1447" s="302"/>
      <c r="AF1447" s="302"/>
      <c r="AG1447" s="302"/>
      <c r="AH1447" s="302"/>
      <c r="AI1447" s="302"/>
      <c r="AJ1447" s="302"/>
      <c r="AK1447" s="302"/>
      <c r="AL1447" s="302"/>
      <c r="AM1447" s="302"/>
      <c r="AN1447" s="302"/>
      <c r="AO1447" s="302"/>
      <c r="AP1447" s="302"/>
      <c r="AQ1447" s="302"/>
      <c r="AR1447" s="302"/>
    </row>
    <row r="1448" hidden="1">
      <c r="A1448" s="301"/>
      <c r="B1448" s="302"/>
      <c r="C1448" s="304"/>
      <c r="D1448" s="303"/>
      <c r="E1448" s="303"/>
      <c r="F1448" s="302"/>
      <c r="G1448" s="304"/>
      <c r="H1448" s="302"/>
      <c r="I1448" s="302"/>
      <c r="J1448" s="302"/>
      <c r="K1448" s="302"/>
      <c r="L1448" s="316" t="b">
        <v>0</v>
      </c>
      <c r="M1448" s="316" t="b">
        <v>0</v>
      </c>
      <c r="N1448" s="316" t="b">
        <v>0</v>
      </c>
      <c r="O1448" s="316" t="b">
        <v>0</v>
      </c>
      <c r="P1448" s="302"/>
      <c r="Q1448" s="302"/>
      <c r="R1448" s="302"/>
      <c r="S1448" s="302"/>
      <c r="T1448" s="302"/>
      <c r="U1448" s="302"/>
      <c r="V1448" s="302"/>
      <c r="W1448" s="302"/>
      <c r="X1448" s="302"/>
      <c r="Y1448" s="302"/>
      <c r="Z1448" s="302"/>
      <c r="AA1448" s="302"/>
      <c r="AB1448" s="302"/>
      <c r="AC1448" s="302"/>
      <c r="AD1448" s="302"/>
      <c r="AE1448" s="302"/>
      <c r="AF1448" s="302"/>
      <c r="AG1448" s="302"/>
      <c r="AH1448" s="302"/>
      <c r="AI1448" s="302"/>
      <c r="AJ1448" s="302"/>
      <c r="AK1448" s="302"/>
      <c r="AL1448" s="302"/>
      <c r="AM1448" s="302"/>
      <c r="AN1448" s="302"/>
      <c r="AO1448" s="302"/>
      <c r="AP1448" s="302"/>
      <c r="AQ1448" s="302"/>
      <c r="AR1448" s="302"/>
    </row>
    <row r="1449" hidden="1">
      <c r="A1449" s="301"/>
      <c r="B1449" s="302"/>
      <c r="C1449" s="304"/>
      <c r="D1449" s="303"/>
      <c r="E1449" s="303"/>
      <c r="F1449" s="302"/>
      <c r="G1449" s="304"/>
      <c r="H1449" s="302"/>
      <c r="I1449" s="302"/>
      <c r="J1449" s="302"/>
      <c r="K1449" s="302"/>
      <c r="L1449" s="316" t="b">
        <v>0</v>
      </c>
      <c r="M1449" s="316" t="b">
        <v>0</v>
      </c>
      <c r="N1449" s="316" t="b">
        <v>0</v>
      </c>
      <c r="O1449" s="316" t="b">
        <v>0</v>
      </c>
      <c r="P1449" s="302"/>
      <c r="Q1449" s="302"/>
      <c r="R1449" s="302"/>
      <c r="S1449" s="302"/>
      <c r="T1449" s="302"/>
      <c r="U1449" s="302"/>
      <c r="V1449" s="302"/>
      <c r="W1449" s="302"/>
      <c r="X1449" s="302"/>
      <c r="Y1449" s="302"/>
      <c r="Z1449" s="302"/>
      <c r="AA1449" s="302"/>
      <c r="AB1449" s="302"/>
      <c r="AC1449" s="302"/>
      <c r="AD1449" s="302"/>
      <c r="AE1449" s="302"/>
      <c r="AF1449" s="302"/>
      <c r="AG1449" s="302"/>
      <c r="AH1449" s="302"/>
      <c r="AI1449" s="302"/>
      <c r="AJ1449" s="302"/>
      <c r="AK1449" s="302"/>
      <c r="AL1449" s="302"/>
      <c r="AM1449" s="302"/>
      <c r="AN1449" s="302"/>
      <c r="AO1449" s="302"/>
      <c r="AP1449" s="302"/>
      <c r="AQ1449" s="302"/>
      <c r="AR1449" s="302"/>
    </row>
    <row r="1450" hidden="1">
      <c r="A1450" s="301"/>
      <c r="B1450" s="302"/>
      <c r="C1450" s="304"/>
      <c r="D1450" s="303"/>
      <c r="E1450" s="303"/>
      <c r="F1450" s="302"/>
      <c r="G1450" s="304"/>
      <c r="H1450" s="302"/>
      <c r="I1450" s="302"/>
      <c r="J1450" s="302"/>
      <c r="K1450" s="302"/>
      <c r="L1450" s="316" t="b">
        <v>0</v>
      </c>
      <c r="M1450" s="316" t="b">
        <v>0</v>
      </c>
      <c r="N1450" s="316" t="b">
        <v>0</v>
      </c>
      <c r="O1450" s="316" t="b">
        <v>0</v>
      </c>
      <c r="P1450" s="302"/>
      <c r="Q1450" s="302"/>
      <c r="R1450" s="302"/>
      <c r="S1450" s="302"/>
      <c r="T1450" s="302"/>
      <c r="U1450" s="302"/>
      <c r="V1450" s="302"/>
      <c r="W1450" s="302"/>
      <c r="X1450" s="302"/>
      <c r="Y1450" s="302"/>
      <c r="Z1450" s="302"/>
      <c r="AA1450" s="302"/>
      <c r="AB1450" s="302"/>
      <c r="AC1450" s="302"/>
      <c r="AD1450" s="302"/>
      <c r="AE1450" s="302"/>
      <c r="AF1450" s="302"/>
      <c r="AG1450" s="302"/>
      <c r="AH1450" s="302"/>
      <c r="AI1450" s="302"/>
      <c r="AJ1450" s="302"/>
      <c r="AK1450" s="302"/>
      <c r="AL1450" s="302"/>
      <c r="AM1450" s="302"/>
      <c r="AN1450" s="302"/>
      <c r="AO1450" s="302"/>
      <c r="AP1450" s="302"/>
      <c r="AQ1450" s="302"/>
      <c r="AR1450" s="302"/>
    </row>
    <row r="1451" hidden="1">
      <c r="A1451" s="301"/>
      <c r="B1451" s="302"/>
      <c r="C1451" s="304"/>
      <c r="D1451" s="303"/>
      <c r="E1451" s="303"/>
      <c r="F1451" s="302"/>
      <c r="G1451" s="304"/>
      <c r="H1451" s="302"/>
      <c r="I1451" s="302"/>
      <c r="J1451" s="302"/>
      <c r="K1451" s="302"/>
      <c r="L1451" s="316" t="b">
        <v>0</v>
      </c>
      <c r="M1451" s="316" t="b">
        <v>0</v>
      </c>
      <c r="N1451" s="316" t="b">
        <v>0</v>
      </c>
      <c r="O1451" s="316" t="b">
        <v>0</v>
      </c>
      <c r="P1451" s="302"/>
      <c r="Q1451" s="302"/>
      <c r="R1451" s="302"/>
      <c r="S1451" s="302"/>
      <c r="T1451" s="302"/>
      <c r="U1451" s="302"/>
      <c r="V1451" s="302"/>
      <c r="W1451" s="302"/>
      <c r="X1451" s="302"/>
      <c r="Y1451" s="302"/>
      <c r="Z1451" s="302"/>
      <c r="AA1451" s="302"/>
      <c r="AB1451" s="302"/>
      <c r="AC1451" s="302"/>
      <c r="AD1451" s="302"/>
      <c r="AE1451" s="302"/>
      <c r="AF1451" s="302"/>
      <c r="AG1451" s="302"/>
      <c r="AH1451" s="302"/>
      <c r="AI1451" s="302"/>
      <c r="AJ1451" s="302"/>
      <c r="AK1451" s="302"/>
      <c r="AL1451" s="302"/>
      <c r="AM1451" s="302"/>
      <c r="AN1451" s="302"/>
      <c r="AO1451" s="302"/>
      <c r="AP1451" s="302"/>
      <c r="AQ1451" s="302"/>
      <c r="AR1451" s="302"/>
    </row>
    <row r="1452" hidden="1">
      <c r="A1452" s="301"/>
      <c r="B1452" s="302"/>
      <c r="C1452" s="304"/>
      <c r="D1452" s="303"/>
      <c r="E1452" s="303"/>
      <c r="F1452" s="302"/>
      <c r="G1452" s="304"/>
      <c r="H1452" s="302"/>
      <c r="I1452" s="302"/>
      <c r="J1452" s="302"/>
      <c r="K1452" s="302"/>
      <c r="L1452" s="316" t="b">
        <v>0</v>
      </c>
      <c r="M1452" s="316" t="b">
        <v>0</v>
      </c>
      <c r="N1452" s="316" t="b">
        <v>0</v>
      </c>
      <c r="O1452" s="316" t="b">
        <v>0</v>
      </c>
      <c r="P1452" s="302"/>
      <c r="Q1452" s="302"/>
      <c r="R1452" s="302"/>
      <c r="S1452" s="302"/>
      <c r="T1452" s="302"/>
      <c r="U1452" s="302"/>
      <c r="V1452" s="302"/>
      <c r="W1452" s="302"/>
      <c r="X1452" s="302"/>
      <c r="Y1452" s="302"/>
      <c r="Z1452" s="302"/>
      <c r="AA1452" s="302"/>
      <c r="AB1452" s="302"/>
      <c r="AC1452" s="302"/>
      <c r="AD1452" s="302"/>
      <c r="AE1452" s="302"/>
      <c r="AF1452" s="302"/>
      <c r="AG1452" s="302"/>
      <c r="AH1452" s="302"/>
      <c r="AI1452" s="302"/>
      <c r="AJ1452" s="302"/>
      <c r="AK1452" s="302"/>
      <c r="AL1452" s="302"/>
      <c r="AM1452" s="302"/>
      <c r="AN1452" s="302"/>
      <c r="AO1452" s="302"/>
      <c r="AP1452" s="302"/>
      <c r="AQ1452" s="302"/>
      <c r="AR1452" s="302"/>
    </row>
    <row r="1453" hidden="1">
      <c r="A1453" s="301"/>
      <c r="B1453" s="302"/>
      <c r="C1453" s="304"/>
      <c r="D1453" s="303"/>
      <c r="E1453" s="303"/>
      <c r="F1453" s="302"/>
      <c r="G1453" s="304"/>
      <c r="H1453" s="302"/>
      <c r="I1453" s="302"/>
      <c r="J1453" s="302"/>
      <c r="K1453" s="302"/>
      <c r="L1453" s="316" t="b">
        <v>0</v>
      </c>
      <c r="M1453" s="316" t="b">
        <v>0</v>
      </c>
      <c r="N1453" s="316" t="b">
        <v>0</v>
      </c>
      <c r="O1453" s="316" t="b">
        <v>0</v>
      </c>
      <c r="P1453" s="302"/>
      <c r="Q1453" s="302"/>
      <c r="R1453" s="302"/>
      <c r="S1453" s="302"/>
      <c r="T1453" s="302"/>
      <c r="U1453" s="302"/>
      <c r="V1453" s="302"/>
      <c r="W1453" s="302"/>
      <c r="X1453" s="302"/>
      <c r="Y1453" s="302"/>
      <c r="Z1453" s="302"/>
      <c r="AA1453" s="302"/>
      <c r="AB1453" s="302"/>
      <c r="AC1453" s="302"/>
      <c r="AD1453" s="302"/>
      <c r="AE1453" s="302"/>
      <c r="AF1453" s="302"/>
      <c r="AG1453" s="302"/>
      <c r="AH1453" s="302"/>
      <c r="AI1453" s="302"/>
      <c r="AJ1453" s="302"/>
      <c r="AK1453" s="302"/>
      <c r="AL1453" s="302"/>
      <c r="AM1453" s="302"/>
      <c r="AN1453" s="302"/>
      <c r="AO1453" s="302"/>
      <c r="AP1453" s="302"/>
      <c r="AQ1453" s="302"/>
      <c r="AR1453" s="302"/>
    </row>
    <row r="1454" hidden="1">
      <c r="A1454" s="301"/>
      <c r="B1454" s="302"/>
      <c r="C1454" s="304"/>
      <c r="D1454" s="303"/>
      <c r="E1454" s="303"/>
      <c r="F1454" s="302"/>
      <c r="G1454" s="304"/>
      <c r="H1454" s="302"/>
      <c r="I1454" s="302"/>
      <c r="J1454" s="302"/>
      <c r="K1454" s="302"/>
      <c r="L1454" s="316" t="b">
        <v>0</v>
      </c>
      <c r="M1454" s="316" t="b">
        <v>0</v>
      </c>
      <c r="N1454" s="316" t="b">
        <v>0</v>
      </c>
      <c r="O1454" s="316" t="b">
        <v>0</v>
      </c>
      <c r="P1454" s="302"/>
      <c r="Q1454" s="302"/>
      <c r="R1454" s="302"/>
      <c r="S1454" s="302"/>
      <c r="T1454" s="302"/>
      <c r="U1454" s="302"/>
      <c r="V1454" s="302"/>
      <c r="W1454" s="302"/>
      <c r="X1454" s="302"/>
      <c r="Y1454" s="302"/>
      <c r="Z1454" s="302"/>
      <c r="AA1454" s="302"/>
      <c r="AB1454" s="302"/>
      <c r="AC1454" s="302"/>
      <c r="AD1454" s="302"/>
      <c r="AE1454" s="302"/>
      <c r="AF1454" s="302"/>
      <c r="AG1454" s="302"/>
      <c r="AH1454" s="302"/>
      <c r="AI1454" s="302"/>
      <c r="AJ1454" s="302"/>
      <c r="AK1454" s="302"/>
      <c r="AL1454" s="302"/>
      <c r="AM1454" s="302"/>
      <c r="AN1454" s="302"/>
      <c r="AO1454" s="302"/>
      <c r="AP1454" s="302"/>
      <c r="AQ1454" s="302"/>
      <c r="AR1454" s="302"/>
    </row>
    <row r="1455" hidden="1">
      <c r="A1455" s="301"/>
      <c r="B1455" s="302"/>
      <c r="C1455" s="304"/>
      <c r="D1455" s="303"/>
      <c r="E1455" s="303"/>
      <c r="F1455" s="302"/>
      <c r="G1455" s="304"/>
      <c r="H1455" s="302"/>
      <c r="I1455" s="302"/>
      <c r="J1455" s="302"/>
      <c r="K1455" s="302"/>
      <c r="L1455" s="316" t="b">
        <v>0</v>
      </c>
      <c r="M1455" s="316" t="b">
        <v>0</v>
      </c>
      <c r="N1455" s="316" t="b">
        <v>0</v>
      </c>
      <c r="O1455" s="316" t="b">
        <v>0</v>
      </c>
      <c r="P1455" s="302"/>
      <c r="Q1455" s="302"/>
      <c r="R1455" s="302"/>
      <c r="S1455" s="302"/>
      <c r="T1455" s="302"/>
      <c r="U1455" s="302"/>
      <c r="V1455" s="302"/>
      <c r="W1455" s="302"/>
      <c r="X1455" s="302"/>
      <c r="Y1455" s="302"/>
      <c r="Z1455" s="302"/>
      <c r="AA1455" s="302"/>
      <c r="AB1455" s="302"/>
      <c r="AC1455" s="302"/>
      <c r="AD1455" s="302"/>
      <c r="AE1455" s="302"/>
      <c r="AF1455" s="302"/>
      <c r="AG1455" s="302"/>
      <c r="AH1455" s="302"/>
      <c r="AI1455" s="302"/>
      <c r="AJ1455" s="302"/>
      <c r="AK1455" s="302"/>
      <c r="AL1455" s="302"/>
      <c r="AM1455" s="302"/>
      <c r="AN1455" s="302"/>
      <c r="AO1455" s="302"/>
      <c r="AP1455" s="302"/>
      <c r="AQ1455" s="302"/>
      <c r="AR1455" s="302"/>
    </row>
    <row r="1456" hidden="1">
      <c r="A1456" s="301"/>
      <c r="B1456" s="302"/>
      <c r="C1456" s="304"/>
      <c r="D1456" s="303"/>
      <c r="E1456" s="303"/>
      <c r="F1456" s="302"/>
      <c r="G1456" s="304"/>
      <c r="H1456" s="302"/>
      <c r="I1456" s="302"/>
      <c r="J1456" s="302"/>
      <c r="K1456" s="302"/>
      <c r="L1456" s="316" t="b">
        <v>0</v>
      </c>
      <c r="M1456" s="316" t="b">
        <v>0</v>
      </c>
      <c r="N1456" s="316" t="b">
        <v>0</v>
      </c>
      <c r="O1456" s="316" t="b">
        <v>0</v>
      </c>
      <c r="P1456" s="302"/>
      <c r="Q1456" s="302"/>
      <c r="R1456" s="302"/>
      <c r="S1456" s="302"/>
      <c r="T1456" s="302"/>
      <c r="U1456" s="302"/>
      <c r="V1456" s="302"/>
      <c r="W1456" s="302"/>
      <c r="X1456" s="302"/>
      <c r="Y1456" s="302"/>
      <c r="Z1456" s="302"/>
      <c r="AA1456" s="302"/>
      <c r="AB1456" s="302"/>
      <c r="AC1456" s="302"/>
      <c r="AD1456" s="302"/>
      <c r="AE1456" s="302"/>
      <c r="AF1456" s="302"/>
      <c r="AG1456" s="302"/>
      <c r="AH1456" s="302"/>
      <c r="AI1456" s="302"/>
      <c r="AJ1456" s="302"/>
      <c r="AK1456" s="302"/>
      <c r="AL1456" s="302"/>
      <c r="AM1456" s="302"/>
      <c r="AN1456" s="302"/>
      <c r="AO1456" s="302"/>
      <c r="AP1456" s="302"/>
      <c r="AQ1456" s="302"/>
      <c r="AR1456" s="302"/>
    </row>
    <row r="1457" hidden="1">
      <c r="A1457" s="301"/>
      <c r="B1457" s="302"/>
      <c r="C1457" s="304"/>
      <c r="D1457" s="303"/>
      <c r="E1457" s="303"/>
      <c r="F1457" s="302"/>
      <c r="G1457" s="304"/>
      <c r="H1457" s="302"/>
      <c r="I1457" s="302"/>
      <c r="J1457" s="302"/>
      <c r="K1457" s="302"/>
      <c r="L1457" s="316" t="b">
        <v>0</v>
      </c>
      <c r="M1457" s="316" t="b">
        <v>0</v>
      </c>
      <c r="N1457" s="316" t="b">
        <v>0</v>
      </c>
      <c r="O1457" s="316" t="b">
        <v>0</v>
      </c>
      <c r="P1457" s="302"/>
      <c r="Q1457" s="302"/>
      <c r="R1457" s="302"/>
      <c r="S1457" s="302"/>
      <c r="T1457" s="302"/>
      <c r="U1457" s="302"/>
      <c r="V1457" s="302"/>
      <c r="W1457" s="302"/>
      <c r="X1457" s="302"/>
      <c r="Y1457" s="302"/>
      <c r="Z1457" s="302"/>
      <c r="AA1457" s="302"/>
      <c r="AB1457" s="302"/>
      <c r="AC1457" s="302"/>
      <c r="AD1457" s="302"/>
      <c r="AE1457" s="302"/>
      <c r="AF1457" s="302"/>
      <c r="AG1457" s="302"/>
      <c r="AH1457" s="302"/>
      <c r="AI1457" s="302"/>
      <c r="AJ1457" s="302"/>
      <c r="AK1457" s="302"/>
      <c r="AL1457" s="302"/>
      <c r="AM1457" s="302"/>
      <c r="AN1457" s="302"/>
      <c r="AO1457" s="302"/>
      <c r="AP1457" s="302"/>
      <c r="AQ1457" s="302"/>
      <c r="AR1457" s="302"/>
    </row>
    <row r="1458" hidden="1">
      <c r="A1458" s="301"/>
      <c r="B1458" s="302"/>
      <c r="C1458" s="304"/>
      <c r="D1458" s="303"/>
      <c r="E1458" s="303"/>
      <c r="F1458" s="302"/>
      <c r="G1458" s="304"/>
      <c r="H1458" s="302"/>
      <c r="I1458" s="302"/>
      <c r="J1458" s="302"/>
      <c r="K1458" s="302"/>
      <c r="L1458" s="316" t="b">
        <v>0</v>
      </c>
      <c r="M1458" s="316" t="b">
        <v>0</v>
      </c>
      <c r="N1458" s="316" t="b">
        <v>0</v>
      </c>
      <c r="O1458" s="316" t="b">
        <v>0</v>
      </c>
      <c r="P1458" s="302"/>
      <c r="Q1458" s="302"/>
      <c r="R1458" s="302"/>
      <c r="S1458" s="302"/>
      <c r="T1458" s="302"/>
      <c r="U1458" s="302"/>
      <c r="V1458" s="302"/>
      <c r="W1458" s="302"/>
      <c r="X1458" s="302"/>
      <c r="Y1458" s="302"/>
      <c r="Z1458" s="302"/>
      <c r="AA1458" s="302"/>
      <c r="AB1458" s="302"/>
      <c r="AC1458" s="302"/>
      <c r="AD1458" s="302"/>
      <c r="AE1458" s="302"/>
      <c r="AF1458" s="302"/>
      <c r="AG1458" s="302"/>
      <c r="AH1458" s="302"/>
      <c r="AI1458" s="302"/>
      <c r="AJ1458" s="302"/>
      <c r="AK1458" s="302"/>
      <c r="AL1458" s="302"/>
      <c r="AM1458" s="302"/>
      <c r="AN1458" s="302"/>
      <c r="AO1458" s="302"/>
      <c r="AP1458" s="302"/>
      <c r="AQ1458" s="302"/>
      <c r="AR1458" s="302"/>
    </row>
    <row r="1459" hidden="1">
      <c r="A1459" s="301"/>
      <c r="B1459" s="302"/>
      <c r="C1459" s="304"/>
      <c r="D1459" s="303"/>
      <c r="E1459" s="303"/>
      <c r="F1459" s="302"/>
      <c r="G1459" s="304"/>
      <c r="H1459" s="302"/>
      <c r="I1459" s="302"/>
      <c r="J1459" s="302"/>
      <c r="K1459" s="302"/>
      <c r="L1459" s="316" t="b">
        <v>0</v>
      </c>
      <c r="M1459" s="316" t="b">
        <v>0</v>
      </c>
      <c r="N1459" s="316" t="b">
        <v>0</v>
      </c>
      <c r="O1459" s="316" t="b">
        <v>0</v>
      </c>
      <c r="P1459" s="302"/>
      <c r="Q1459" s="302"/>
      <c r="R1459" s="302"/>
      <c r="S1459" s="302"/>
      <c r="T1459" s="302"/>
      <c r="U1459" s="302"/>
      <c r="V1459" s="302"/>
      <c r="W1459" s="302"/>
      <c r="X1459" s="302"/>
      <c r="Y1459" s="302"/>
      <c r="Z1459" s="302"/>
      <c r="AA1459" s="302"/>
      <c r="AB1459" s="302"/>
      <c r="AC1459" s="302"/>
      <c r="AD1459" s="302"/>
      <c r="AE1459" s="302"/>
      <c r="AF1459" s="302"/>
      <c r="AG1459" s="302"/>
      <c r="AH1459" s="302"/>
      <c r="AI1459" s="302"/>
      <c r="AJ1459" s="302"/>
      <c r="AK1459" s="302"/>
      <c r="AL1459" s="302"/>
      <c r="AM1459" s="302"/>
      <c r="AN1459" s="302"/>
      <c r="AO1459" s="302"/>
      <c r="AP1459" s="302"/>
      <c r="AQ1459" s="302"/>
      <c r="AR1459" s="302"/>
    </row>
    <row r="1460" hidden="1">
      <c r="A1460" s="301"/>
      <c r="B1460" s="302"/>
      <c r="C1460" s="304"/>
      <c r="D1460" s="303"/>
      <c r="E1460" s="303"/>
      <c r="F1460" s="302"/>
      <c r="G1460" s="304"/>
      <c r="H1460" s="302"/>
      <c r="I1460" s="302"/>
      <c r="J1460" s="302"/>
      <c r="K1460" s="302"/>
      <c r="L1460" s="316" t="b">
        <v>0</v>
      </c>
      <c r="M1460" s="316" t="b">
        <v>0</v>
      </c>
      <c r="N1460" s="316" t="b">
        <v>0</v>
      </c>
      <c r="O1460" s="316" t="b">
        <v>0</v>
      </c>
      <c r="P1460" s="302"/>
      <c r="Q1460" s="302"/>
      <c r="R1460" s="302"/>
      <c r="S1460" s="302"/>
      <c r="T1460" s="302"/>
      <c r="U1460" s="302"/>
      <c r="V1460" s="302"/>
      <c r="W1460" s="302"/>
      <c r="X1460" s="302"/>
      <c r="Y1460" s="302"/>
      <c r="Z1460" s="302"/>
      <c r="AA1460" s="302"/>
      <c r="AB1460" s="302"/>
      <c r="AC1460" s="302"/>
      <c r="AD1460" s="302"/>
      <c r="AE1460" s="302"/>
      <c r="AF1460" s="302"/>
      <c r="AG1460" s="302"/>
      <c r="AH1460" s="302"/>
      <c r="AI1460" s="302"/>
      <c r="AJ1460" s="302"/>
      <c r="AK1460" s="302"/>
      <c r="AL1460" s="302"/>
      <c r="AM1460" s="302"/>
      <c r="AN1460" s="302"/>
      <c r="AO1460" s="302"/>
      <c r="AP1460" s="302"/>
      <c r="AQ1460" s="302"/>
      <c r="AR1460" s="302"/>
    </row>
    <row r="1461" hidden="1">
      <c r="A1461" s="301"/>
      <c r="B1461" s="302"/>
      <c r="C1461" s="304"/>
      <c r="D1461" s="303"/>
      <c r="E1461" s="303"/>
      <c r="F1461" s="302"/>
      <c r="G1461" s="304"/>
      <c r="H1461" s="302"/>
      <c r="I1461" s="302"/>
      <c r="J1461" s="302"/>
      <c r="K1461" s="302"/>
      <c r="L1461" s="316" t="b">
        <v>0</v>
      </c>
      <c r="M1461" s="316" t="b">
        <v>0</v>
      </c>
      <c r="N1461" s="316" t="b">
        <v>0</v>
      </c>
      <c r="O1461" s="316" t="b">
        <v>0</v>
      </c>
      <c r="P1461" s="302"/>
      <c r="Q1461" s="302"/>
      <c r="R1461" s="302"/>
      <c r="S1461" s="302"/>
      <c r="T1461" s="302"/>
      <c r="U1461" s="302"/>
      <c r="V1461" s="302"/>
      <c r="W1461" s="302"/>
      <c r="X1461" s="302"/>
      <c r="Y1461" s="302"/>
      <c r="Z1461" s="302"/>
      <c r="AA1461" s="302"/>
      <c r="AB1461" s="302"/>
      <c r="AC1461" s="302"/>
      <c r="AD1461" s="302"/>
      <c r="AE1461" s="302"/>
      <c r="AF1461" s="302"/>
      <c r="AG1461" s="302"/>
      <c r="AH1461" s="302"/>
      <c r="AI1461" s="302"/>
      <c r="AJ1461" s="302"/>
      <c r="AK1461" s="302"/>
      <c r="AL1461" s="302"/>
      <c r="AM1461" s="302"/>
      <c r="AN1461" s="302"/>
      <c r="AO1461" s="302"/>
      <c r="AP1461" s="302"/>
      <c r="AQ1461" s="302"/>
      <c r="AR1461" s="302"/>
    </row>
    <row r="1462" hidden="1">
      <c r="A1462" s="301"/>
      <c r="B1462" s="302"/>
      <c r="C1462" s="304"/>
      <c r="D1462" s="303"/>
      <c r="E1462" s="303"/>
      <c r="F1462" s="302"/>
      <c r="G1462" s="304"/>
      <c r="H1462" s="302"/>
      <c r="I1462" s="302"/>
      <c r="J1462" s="302"/>
      <c r="K1462" s="302"/>
      <c r="L1462" s="316" t="b">
        <v>0</v>
      </c>
      <c r="M1462" s="316" t="b">
        <v>0</v>
      </c>
      <c r="N1462" s="316" t="b">
        <v>0</v>
      </c>
      <c r="O1462" s="316" t="b">
        <v>0</v>
      </c>
      <c r="P1462" s="302"/>
      <c r="Q1462" s="302"/>
      <c r="R1462" s="302"/>
      <c r="S1462" s="302"/>
      <c r="T1462" s="302"/>
      <c r="U1462" s="302"/>
      <c r="V1462" s="302"/>
      <c r="W1462" s="302"/>
      <c r="X1462" s="302"/>
      <c r="Y1462" s="302"/>
      <c r="Z1462" s="302"/>
      <c r="AA1462" s="302"/>
      <c r="AB1462" s="302"/>
      <c r="AC1462" s="302"/>
      <c r="AD1462" s="302"/>
      <c r="AE1462" s="302"/>
      <c r="AF1462" s="302"/>
      <c r="AG1462" s="302"/>
      <c r="AH1462" s="302"/>
      <c r="AI1462" s="302"/>
      <c r="AJ1462" s="302"/>
      <c r="AK1462" s="302"/>
      <c r="AL1462" s="302"/>
      <c r="AM1462" s="302"/>
      <c r="AN1462" s="302"/>
      <c r="AO1462" s="302"/>
      <c r="AP1462" s="302"/>
      <c r="AQ1462" s="302"/>
      <c r="AR1462" s="302"/>
    </row>
    <row r="1463" hidden="1">
      <c r="A1463" s="301"/>
      <c r="B1463" s="302"/>
      <c r="C1463" s="304"/>
      <c r="D1463" s="303"/>
      <c r="E1463" s="303"/>
      <c r="F1463" s="302"/>
      <c r="G1463" s="304"/>
      <c r="H1463" s="302"/>
      <c r="I1463" s="302"/>
      <c r="J1463" s="302"/>
      <c r="K1463" s="302"/>
      <c r="L1463" s="316" t="b">
        <v>0</v>
      </c>
      <c r="M1463" s="316" t="b">
        <v>0</v>
      </c>
      <c r="N1463" s="316" t="b">
        <v>0</v>
      </c>
      <c r="O1463" s="316" t="b">
        <v>0</v>
      </c>
      <c r="P1463" s="302"/>
      <c r="Q1463" s="302"/>
      <c r="R1463" s="302"/>
      <c r="S1463" s="302"/>
      <c r="T1463" s="302"/>
      <c r="U1463" s="302"/>
      <c r="V1463" s="302"/>
      <c r="W1463" s="302"/>
      <c r="X1463" s="302"/>
      <c r="Y1463" s="302"/>
      <c r="Z1463" s="302"/>
      <c r="AA1463" s="302"/>
      <c r="AB1463" s="302"/>
      <c r="AC1463" s="302"/>
      <c r="AD1463" s="302"/>
      <c r="AE1463" s="302"/>
      <c r="AF1463" s="302"/>
      <c r="AG1463" s="302"/>
      <c r="AH1463" s="302"/>
      <c r="AI1463" s="302"/>
      <c r="AJ1463" s="302"/>
      <c r="AK1463" s="302"/>
      <c r="AL1463" s="302"/>
      <c r="AM1463" s="302"/>
      <c r="AN1463" s="302"/>
      <c r="AO1463" s="302"/>
      <c r="AP1463" s="302"/>
      <c r="AQ1463" s="302"/>
      <c r="AR1463" s="302"/>
    </row>
    <row r="1464" hidden="1">
      <c r="A1464" s="301"/>
      <c r="B1464" s="302"/>
      <c r="C1464" s="304"/>
      <c r="D1464" s="303"/>
      <c r="E1464" s="303"/>
      <c r="F1464" s="302"/>
      <c r="G1464" s="304"/>
      <c r="H1464" s="302"/>
      <c r="I1464" s="302"/>
      <c r="J1464" s="302"/>
      <c r="K1464" s="302"/>
      <c r="L1464" s="316" t="b">
        <v>0</v>
      </c>
      <c r="M1464" s="316" t="b">
        <v>0</v>
      </c>
      <c r="N1464" s="316" t="b">
        <v>0</v>
      </c>
      <c r="O1464" s="316" t="b">
        <v>0</v>
      </c>
      <c r="P1464" s="302"/>
      <c r="Q1464" s="302"/>
      <c r="R1464" s="302"/>
      <c r="S1464" s="302"/>
      <c r="T1464" s="302"/>
      <c r="U1464" s="302"/>
      <c r="V1464" s="302"/>
      <c r="W1464" s="302"/>
      <c r="X1464" s="302"/>
      <c r="Y1464" s="302"/>
      <c r="Z1464" s="302"/>
      <c r="AA1464" s="302"/>
      <c r="AB1464" s="302"/>
      <c r="AC1464" s="302"/>
      <c r="AD1464" s="302"/>
      <c r="AE1464" s="302"/>
      <c r="AF1464" s="302"/>
      <c r="AG1464" s="302"/>
      <c r="AH1464" s="302"/>
      <c r="AI1464" s="302"/>
      <c r="AJ1464" s="302"/>
      <c r="AK1464" s="302"/>
      <c r="AL1464" s="302"/>
      <c r="AM1464" s="302"/>
      <c r="AN1464" s="302"/>
      <c r="AO1464" s="302"/>
      <c r="AP1464" s="302"/>
      <c r="AQ1464" s="302"/>
      <c r="AR1464" s="302"/>
    </row>
    <row r="1465" hidden="1">
      <c r="A1465" s="301"/>
      <c r="B1465" s="302"/>
      <c r="C1465" s="304"/>
      <c r="D1465" s="303"/>
      <c r="E1465" s="303"/>
      <c r="F1465" s="302"/>
      <c r="G1465" s="304"/>
      <c r="H1465" s="302"/>
      <c r="I1465" s="302"/>
      <c r="J1465" s="302"/>
      <c r="K1465" s="302"/>
      <c r="L1465" s="316" t="b">
        <v>0</v>
      </c>
      <c r="M1465" s="316" t="b">
        <v>0</v>
      </c>
      <c r="N1465" s="316" t="b">
        <v>0</v>
      </c>
      <c r="O1465" s="316" t="b">
        <v>0</v>
      </c>
      <c r="P1465" s="302"/>
      <c r="Q1465" s="302"/>
      <c r="R1465" s="302"/>
      <c r="S1465" s="302"/>
      <c r="T1465" s="302"/>
      <c r="U1465" s="302"/>
      <c r="V1465" s="302"/>
      <c r="W1465" s="302"/>
      <c r="X1465" s="302"/>
      <c r="Y1465" s="302"/>
      <c r="Z1465" s="302"/>
      <c r="AA1465" s="302"/>
      <c r="AB1465" s="302"/>
      <c r="AC1465" s="302"/>
      <c r="AD1465" s="302"/>
      <c r="AE1465" s="302"/>
      <c r="AF1465" s="302"/>
      <c r="AG1465" s="302"/>
      <c r="AH1465" s="302"/>
      <c r="AI1465" s="302"/>
      <c r="AJ1465" s="302"/>
      <c r="AK1465" s="302"/>
      <c r="AL1465" s="302"/>
      <c r="AM1465" s="302"/>
      <c r="AN1465" s="302"/>
      <c r="AO1465" s="302"/>
      <c r="AP1465" s="302"/>
      <c r="AQ1465" s="302"/>
      <c r="AR1465" s="302"/>
    </row>
    <row r="1466" hidden="1">
      <c r="A1466" s="301"/>
      <c r="B1466" s="302"/>
      <c r="C1466" s="304"/>
      <c r="D1466" s="303"/>
      <c r="E1466" s="303"/>
      <c r="F1466" s="302"/>
      <c r="G1466" s="304"/>
      <c r="H1466" s="302"/>
      <c r="I1466" s="302"/>
      <c r="J1466" s="302"/>
      <c r="K1466" s="302"/>
      <c r="L1466" s="316" t="b">
        <v>0</v>
      </c>
      <c r="M1466" s="316" t="b">
        <v>0</v>
      </c>
      <c r="N1466" s="316" t="b">
        <v>0</v>
      </c>
      <c r="O1466" s="316" t="b">
        <v>0</v>
      </c>
      <c r="P1466" s="302"/>
      <c r="Q1466" s="302"/>
      <c r="R1466" s="302"/>
      <c r="S1466" s="302"/>
      <c r="T1466" s="302"/>
      <c r="U1466" s="302"/>
      <c r="V1466" s="302"/>
      <c r="W1466" s="302"/>
      <c r="X1466" s="302"/>
      <c r="Y1466" s="302"/>
      <c r="Z1466" s="302"/>
      <c r="AA1466" s="302"/>
      <c r="AB1466" s="302"/>
      <c r="AC1466" s="302"/>
      <c r="AD1466" s="302"/>
      <c r="AE1466" s="302"/>
      <c r="AF1466" s="302"/>
      <c r="AG1466" s="302"/>
      <c r="AH1466" s="302"/>
      <c r="AI1466" s="302"/>
      <c r="AJ1466" s="302"/>
      <c r="AK1466" s="302"/>
      <c r="AL1466" s="302"/>
      <c r="AM1466" s="302"/>
      <c r="AN1466" s="302"/>
      <c r="AO1466" s="302"/>
      <c r="AP1466" s="302"/>
      <c r="AQ1466" s="302"/>
      <c r="AR1466" s="302"/>
    </row>
    <row r="1467" hidden="1">
      <c r="A1467" s="301"/>
      <c r="B1467" s="302"/>
      <c r="C1467" s="304"/>
      <c r="D1467" s="303"/>
      <c r="E1467" s="303"/>
      <c r="F1467" s="302"/>
      <c r="G1467" s="304"/>
      <c r="H1467" s="302"/>
      <c r="I1467" s="302"/>
      <c r="J1467" s="302"/>
      <c r="K1467" s="302"/>
      <c r="L1467" s="316" t="b">
        <v>0</v>
      </c>
      <c r="M1467" s="316" t="b">
        <v>0</v>
      </c>
      <c r="N1467" s="316" t="b">
        <v>0</v>
      </c>
      <c r="O1467" s="316" t="b">
        <v>0</v>
      </c>
      <c r="P1467" s="302"/>
      <c r="Q1467" s="302"/>
      <c r="R1467" s="302"/>
      <c r="S1467" s="302"/>
      <c r="T1467" s="302"/>
      <c r="U1467" s="302"/>
      <c r="V1467" s="302"/>
      <c r="W1467" s="302"/>
      <c r="X1467" s="302"/>
      <c r="Y1467" s="302"/>
      <c r="Z1467" s="302"/>
      <c r="AA1467" s="302"/>
      <c r="AB1467" s="302"/>
      <c r="AC1467" s="302"/>
      <c r="AD1467" s="302"/>
      <c r="AE1467" s="302"/>
      <c r="AF1467" s="302"/>
      <c r="AG1467" s="302"/>
      <c r="AH1467" s="302"/>
      <c r="AI1467" s="302"/>
      <c r="AJ1467" s="302"/>
      <c r="AK1467" s="302"/>
      <c r="AL1467" s="302"/>
      <c r="AM1467" s="302"/>
      <c r="AN1467" s="302"/>
      <c r="AO1467" s="302"/>
      <c r="AP1467" s="302"/>
      <c r="AQ1467" s="302"/>
      <c r="AR1467" s="302"/>
    </row>
    <row r="1468" hidden="1">
      <c r="A1468" s="301"/>
      <c r="B1468" s="302"/>
      <c r="C1468" s="304"/>
      <c r="D1468" s="303"/>
      <c r="E1468" s="303"/>
      <c r="F1468" s="302"/>
      <c r="G1468" s="304"/>
      <c r="H1468" s="302"/>
      <c r="I1468" s="302"/>
      <c r="J1468" s="302"/>
      <c r="K1468" s="302"/>
      <c r="L1468" s="316" t="b">
        <v>0</v>
      </c>
      <c r="M1468" s="316" t="b">
        <v>0</v>
      </c>
      <c r="N1468" s="316" t="b">
        <v>0</v>
      </c>
      <c r="O1468" s="316" t="b">
        <v>0</v>
      </c>
      <c r="P1468" s="302"/>
      <c r="Q1468" s="302"/>
      <c r="R1468" s="302"/>
      <c r="S1468" s="302"/>
      <c r="T1468" s="302"/>
      <c r="U1468" s="302"/>
      <c r="V1468" s="302"/>
      <c r="W1468" s="302"/>
      <c r="X1468" s="302"/>
      <c r="Y1468" s="302"/>
      <c r="Z1468" s="302"/>
      <c r="AA1468" s="302"/>
      <c r="AB1468" s="302"/>
      <c r="AC1468" s="302"/>
      <c r="AD1468" s="302"/>
      <c r="AE1468" s="302"/>
      <c r="AF1468" s="302"/>
      <c r="AG1468" s="302"/>
      <c r="AH1468" s="302"/>
      <c r="AI1468" s="302"/>
      <c r="AJ1468" s="302"/>
      <c r="AK1468" s="302"/>
      <c r="AL1468" s="302"/>
      <c r="AM1468" s="302"/>
      <c r="AN1468" s="302"/>
      <c r="AO1468" s="302"/>
      <c r="AP1468" s="302"/>
      <c r="AQ1468" s="302"/>
      <c r="AR1468" s="302"/>
    </row>
    <row r="1469" hidden="1">
      <c r="A1469" s="301"/>
      <c r="B1469" s="302"/>
      <c r="C1469" s="304"/>
      <c r="D1469" s="303"/>
      <c r="E1469" s="303"/>
      <c r="F1469" s="302"/>
      <c r="G1469" s="304"/>
      <c r="H1469" s="302"/>
      <c r="I1469" s="302"/>
      <c r="J1469" s="302"/>
      <c r="K1469" s="302"/>
      <c r="L1469" s="316" t="b">
        <v>0</v>
      </c>
      <c r="M1469" s="316" t="b">
        <v>0</v>
      </c>
      <c r="N1469" s="316" t="b">
        <v>0</v>
      </c>
      <c r="O1469" s="316" t="b">
        <v>0</v>
      </c>
      <c r="P1469" s="302"/>
      <c r="Q1469" s="302"/>
      <c r="R1469" s="302"/>
      <c r="S1469" s="302"/>
      <c r="T1469" s="302"/>
      <c r="U1469" s="302"/>
      <c r="V1469" s="302"/>
      <c r="W1469" s="302"/>
      <c r="X1469" s="302"/>
      <c r="Y1469" s="302"/>
      <c r="Z1469" s="302"/>
      <c r="AA1469" s="302"/>
      <c r="AB1469" s="302"/>
      <c r="AC1469" s="302"/>
      <c r="AD1469" s="302"/>
      <c r="AE1469" s="302"/>
      <c r="AF1469" s="302"/>
      <c r="AG1469" s="302"/>
      <c r="AH1469" s="302"/>
      <c r="AI1469" s="302"/>
      <c r="AJ1469" s="302"/>
      <c r="AK1469" s="302"/>
      <c r="AL1469" s="302"/>
      <c r="AM1469" s="302"/>
      <c r="AN1469" s="302"/>
      <c r="AO1469" s="302"/>
      <c r="AP1469" s="302"/>
      <c r="AQ1469" s="302"/>
      <c r="AR1469" s="302"/>
    </row>
    <row r="1470" hidden="1">
      <c r="A1470" s="301"/>
      <c r="B1470" s="302"/>
      <c r="C1470" s="304"/>
      <c r="D1470" s="303"/>
      <c r="E1470" s="303"/>
      <c r="F1470" s="302"/>
      <c r="G1470" s="304"/>
      <c r="H1470" s="302"/>
      <c r="I1470" s="302"/>
      <c r="J1470" s="302"/>
      <c r="K1470" s="302"/>
      <c r="L1470" s="316" t="b">
        <v>0</v>
      </c>
      <c r="M1470" s="316" t="b">
        <v>0</v>
      </c>
      <c r="N1470" s="316" t="b">
        <v>0</v>
      </c>
      <c r="O1470" s="316" t="b">
        <v>0</v>
      </c>
      <c r="P1470" s="302"/>
      <c r="Q1470" s="302"/>
      <c r="R1470" s="302"/>
      <c r="S1470" s="302"/>
      <c r="T1470" s="302"/>
      <c r="U1470" s="302"/>
      <c r="V1470" s="302"/>
      <c r="W1470" s="302"/>
      <c r="X1470" s="302"/>
      <c r="Y1470" s="302"/>
      <c r="Z1470" s="302"/>
      <c r="AA1470" s="302"/>
      <c r="AB1470" s="302"/>
      <c r="AC1470" s="302"/>
      <c r="AD1470" s="302"/>
      <c r="AE1470" s="302"/>
      <c r="AF1470" s="302"/>
      <c r="AG1470" s="302"/>
      <c r="AH1470" s="302"/>
      <c r="AI1470" s="302"/>
      <c r="AJ1470" s="302"/>
      <c r="AK1470" s="302"/>
      <c r="AL1470" s="302"/>
      <c r="AM1470" s="302"/>
      <c r="AN1470" s="302"/>
      <c r="AO1470" s="302"/>
      <c r="AP1470" s="302"/>
      <c r="AQ1470" s="302"/>
      <c r="AR1470" s="302"/>
    </row>
    <row r="1471" hidden="1">
      <c r="A1471" s="301"/>
      <c r="B1471" s="302"/>
      <c r="C1471" s="304"/>
      <c r="D1471" s="303"/>
      <c r="E1471" s="303"/>
      <c r="F1471" s="302"/>
      <c r="G1471" s="304"/>
      <c r="H1471" s="302"/>
      <c r="I1471" s="302"/>
      <c r="J1471" s="302"/>
      <c r="K1471" s="302"/>
      <c r="L1471" s="316" t="b">
        <v>0</v>
      </c>
      <c r="M1471" s="316" t="b">
        <v>0</v>
      </c>
      <c r="N1471" s="316" t="b">
        <v>0</v>
      </c>
      <c r="O1471" s="316" t="b">
        <v>0</v>
      </c>
      <c r="P1471" s="302"/>
      <c r="Q1471" s="302"/>
      <c r="R1471" s="302"/>
      <c r="S1471" s="302"/>
      <c r="T1471" s="302"/>
      <c r="U1471" s="302"/>
      <c r="V1471" s="302"/>
      <c r="W1471" s="302"/>
      <c r="X1471" s="302"/>
      <c r="Y1471" s="302"/>
      <c r="Z1471" s="302"/>
      <c r="AA1471" s="302"/>
      <c r="AB1471" s="302"/>
      <c r="AC1471" s="302"/>
      <c r="AD1471" s="302"/>
      <c r="AE1471" s="302"/>
      <c r="AF1471" s="302"/>
      <c r="AG1471" s="302"/>
      <c r="AH1471" s="302"/>
      <c r="AI1471" s="302"/>
      <c r="AJ1471" s="302"/>
      <c r="AK1471" s="302"/>
      <c r="AL1471" s="302"/>
      <c r="AM1471" s="302"/>
      <c r="AN1471" s="302"/>
      <c r="AO1471" s="302"/>
      <c r="AP1471" s="302"/>
      <c r="AQ1471" s="302"/>
      <c r="AR1471" s="302"/>
    </row>
    <row r="1472" hidden="1">
      <c r="A1472" s="301"/>
      <c r="B1472" s="302"/>
      <c r="C1472" s="304"/>
      <c r="D1472" s="303"/>
      <c r="E1472" s="303"/>
      <c r="F1472" s="302"/>
      <c r="G1472" s="304"/>
      <c r="H1472" s="302"/>
      <c r="I1472" s="302"/>
      <c r="J1472" s="302"/>
      <c r="K1472" s="302"/>
      <c r="L1472" s="316" t="b">
        <v>0</v>
      </c>
      <c r="M1472" s="316" t="b">
        <v>0</v>
      </c>
      <c r="N1472" s="316" t="b">
        <v>0</v>
      </c>
      <c r="O1472" s="316" t="b">
        <v>0</v>
      </c>
      <c r="P1472" s="302"/>
      <c r="Q1472" s="302"/>
      <c r="R1472" s="302"/>
      <c r="S1472" s="302"/>
      <c r="T1472" s="302"/>
      <c r="U1472" s="302"/>
      <c r="V1472" s="302"/>
      <c r="W1472" s="302"/>
      <c r="X1472" s="302"/>
      <c r="Y1472" s="302"/>
      <c r="Z1472" s="302"/>
      <c r="AA1472" s="302"/>
      <c r="AB1472" s="302"/>
      <c r="AC1472" s="302"/>
      <c r="AD1472" s="302"/>
      <c r="AE1472" s="302"/>
      <c r="AF1472" s="302"/>
      <c r="AG1472" s="302"/>
      <c r="AH1472" s="302"/>
      <c r="AI1472" s="302"/>
      <c r="AJ1472" s="302"/>
      <c r="AK1472" s="302"/>
      <c r="AL1472" s="302"/>
      <c r="AM1472" s="302"/>
      <c r="AN1472" s="302"/>
      <c r="AO1472" s="302"/>
      <c r="AP1472" s="302"/>
      <c r="AQ1472" s="302"/>
      <c r="AR1472" s="302"/>
    </row>
    <row r="1473" hidden="1">
      <c r="A1473" s="301"/>
      <c r="B1473" s="302"/>
      <c r="C1473" s="304"/>
      <c r="D1473" s="303"/>
      <c r="E1473" s="303"/>
      <c r="F1473" s="302"/>
      <c r="G1473" s="304"/>
      <c r="H1473" s="302"/>
      <c r="I1473" s="302"/>
      <c r="J1473" s="302"/>
      <c r="K1473" s="302"/>
      <c r="L1473" s="316" t="b">
        <v>0</v>
      </c>
      <c r="M1473" s="316" t="b">
        <v>0</v>
      </c>
      <c r="N1473" s="316" t="b">
        <v>0</v>
      </c>
      <c r="O1473" s="316" t="b">
        <v>0</v>
      </c>
      <c r="P1473" s="302"/>
      <c r="Q1473" s="302"/>
      <c r="R1473" s="302"/>
      <c r="S1473" s="302"/>
      <c r="T1473" s="302"/>
      <c r="U1473" s="302"/>
      <c r="V1473" s="302"/>
      <c r="W1473" s="302"/>
      <c r="X1473" s="302"/>
      <c r="Y1473" s="302"/>
      <c r="Z1473" s="302"/>
      <c r="AA1473" s="302"/>
      <c r="AB1473" s="302"/>
      <c r="AC1473" s="302"/>
      <c r="AD1473" s="302"/>
      <c r="AE1473" s="302"/>
      <c r="AF1473" s="302"/>
      <c r="AG1473" s="302"/>
      <c r="AH1473" s="302"/>
      <c r="AI1473" s="302"/>
      <c r="AJ1473" s="302"/>
      <c r="AK1473" s="302"/>
      <c r="AL1473" s="302"/>
      <c r="AM1473" s="302"/>
      <c r="AN1473" s="302"/>
      <c r="AO1473" s="302"/>
      <c r="AP1473" s="302"/>
      <c r="AQ1473" s="302"/>
      <c r="AR1473" s="302"/>
    </row>
    <row r="1474" hidden="1">
      <c r="A1474" s="301"/>
      <c r="B1474" s="302"/>
      <c r="C1474" s="304"/>
      <c r="D1474" s="303"/>
      <c r="E1474" s="303"/>
      <c r="F1474" s="302"/>
      <c r="G1474" s="304"/>
      <c r="H1474" s="302"/>
      <c r="I1474" s="302"/>
      <c r="J1474" s="302"/>
      <c r="K1474" s="302"/>
      <c r="L1474" s="316" t="b">
        <v>0</v>
      </c>
      <c r="M1474" s="316" t="b">
        <v>0</v>
      </c>
      <c r="N1474" s="316" t="b">
        <v>0</v>
      </c>
      <c r="O1474" s="316" t="b">
        <v>0</v>
      </c>
      <c r="P1474" s="302"/>
      <c r="Q1474" s="302"/>
      <c r="R1474" s="302"/>
      <c r="S1474" s="302"/>
      <c r="T1474" s="302"/>
      <c r="U1474" s="302"/>
      <c r="V1474" s="302"/>
      <c r="W1474" s="302"/>
      <c r="X1474" s="302"/>
      <c r="Y1474" s="302"/>
      <c r="Z1474" s="302"/>
      <c r="AA1474" s="302"/>
      <c r="AB1474" s="302"/>
      <c r="AC1474" s="302"/>
      <c r="AD1474" s="302"/>
      <c r="AE1474" s="302"/>
      <c r="AF1474" s="302"/>
      <c r="AG1474" s="302"/>
      <c r="AH1474" s="302"/>
      <c r="AI1474" s="302"/>
      <c r="AJ1474" s="302"/>
      <c r="AK1474" s="302"/>
      <c r="AL1474" s="302"/>
      <c r="AM1474" s="302"/>
      <c r="AN1474" s="302"/>
      <c r="AO1474" s="302"/>
      <c r="AP1474" s="302"/>
      <c r="AQ1474" s="302"/>
      <c r="AR1474" s="302"/>
    </row>
    <row r="1475" hidden="1">
      <c r="A1475" s="301"/>
      <c r="B1475" s="302"/>
      <c r="C1475" s="304"/>
      <c r="D1475" s="303"/>
      <c r="E1475" s="303"/>
      <c r="F1475" s="302"/>
      <c r="G1475" s="304"/>
      <c r="H1475" s="302"/>
      <c r="I1475" s="302"/>
      <c r="J1475" s="302"/>
      <c r="K1475" s="302"/>
      <c r="L1475" s="316" t="b">
        <v>0</v>
      </c>
      <c r="M1475" s="316" t="b">
        <v>0</v>
      </c>
      <c r="N1475" s="316" t="b">
        <v>0</v>
      </c>
      <c r="O1475" s="316" t="b">
        <v>0</v>
      </c>
      <c r="P1475" s="302"/>
      <c r="Q1475" s="302"/>
      <c r="R1475" s="302"/>
      <c r="S1475" s="302"/>
      <c r="T1475" s="302"/>
      <c r="U1475" s="302"/>
      <c r="V1475" s="302"/>
      <c r="W1475" s="302"/>
      <c r="X1475" s="302"/>
      <c r="Y1475" s="302"/>
      <c r="Z1475" s="302"/>
      <c r="AA1475" s="302"/>
      <c r="AB1475" s="302"/>
      <c r="AC1475" s="302"/>
      <c r="AD1475" s="302"/>
      <c r="AE1475" s="302"/>
      <c r="AF1475" s="302"/>
      <c r="AG1475" s="302"/>
      <c r="AH1475" s="302"/>
      <c r="AI1475" s="302"/>
      <c r="AJ1475" s="302"/>
      <c r="AK1475" s="302"/>
      <c r="AL1475" s="302"/>
      <c r="AM1475" s="302"/>
      <c r="AN1475" s="302"/>
      <c r="AO1475" s="302"/>
      <c r="AP1475" s="302"/>
      <c r="AQ1475" s="302"/>
      <c r="AR1475" s="302"/>
    </row>
    <row r="1476" hidden="1">
      <c r="A1476" s="301"/>
      <c r="B1476" s="302"/>
      <c r="C1476" s="304"/>
      <c r="D1476" s="303"/>
      <c r="E1476" s="303"/>
      <c r="F1476" s="302"/>
      <c r="G1476" s="304"/>
      <c r="H1476" s="302"/>
      <c r="I1476" s="302"/>
      <c r="J1476" s="302"/>
      <c r="K1476" s="302"/>
      <c r="L1476" s="316" t="b">
        <v>0</v>
      </c>
      <c r="M1476" s="316" t="b">
        <v>0</v>
      </c>
      <c r="N1476" s="316" t="b">
        <v>0</v>
      </c>
      <c r="O1476" s="316" t="b">
        <v>0</v>
      </c>
      <c r="P1476" s="302"/>
      <c r="Q1476" s="302"/>
      <c r="R1476" s="302"/>
      <c r="S1476" s="302"/>
      <c r="T1476" s="302"/>
      <c r="U1476" s="302"/>
      <c r="V1476" s="302"/>
      <c r="W1476" s="302"/>
      <c r="X1476" s="302"/>
      <c r="Y1476" s="302"/>
      <c r="Z1476" s="302"/>
      <c r="AA1476" s="302"/>
      <c r="AB1476" s="302"/>
      <c r="AC1476" s="302"/>
      <c r="AD1476" s="302"/>
      <c r="AE1476" s="302"/>
      <c r="AF1476" s="302"/>
      <c r="AG1476" s="302"/>
      <c r="AH1476" s="302"/>
      <c r="AI1476" s="302"/>
      <c r="AJ1476" s="302"/>
      <c r="AK1476" s="302"/>
      <c r="AL1476" s="302"/>
      <c r="AM1476" s="302"/>
      <c r="AN1476" s="302"/>
      <c r="AO1476" s="302"/>
      <c r="AP1476" s="302"/>
      <c r="AQ1476" s="302"/>
      <c r="AR1476" s="302"/>
    </row>
    <row r="1477" hidden="1">
      <c r="A1477" s="301"/>
      <c r="B1477" s="302"/>
      <c r="C1477" s="304"/>
      <c r="D1477" s="303"/>
      <c r="E1477" s="303"/>
      <c r="F1477" s="302"/>
      <c r="G1477" s="304"/>
      <c r="H1477" s="302"/>
      <c r="I1477" s="302"/>
      <c r="J1477" s="302"/>
      <c r="K1477" s="302"/>
      <c r="L1477" s="316" t="b">
        <v>0</v>
      </c>
      <c r="M1477" s="316" t="b">
        <v>0</v>
      </c>
      <c r="N1477" s="316" t="b">
        <v>0</v>
      </c>
      <c r="O1477" s="316" t="b">
        <v>0</v>
      </c>
      <c r="P1477" s="302"/>
      <c r="Q1477" s="302"/>
      <c r="R1477" s="302"/>
      <c r="S1477" s="302"/>
      <c r="T1477" s="302"/>
      <c r="U1477" s="302"/>
      <c r="V1477" s="302"/>
      <c r="W1477" s="302"/>
      <c r="X1477" s="302"/>
      <c r="Y1477" s="302"/>
      <c r="Z1477" s="302"/>
      <c r="AA1477" s="302"/>
      <c r="AB1477" s="302"/>
      <c r="AC1477" s="302"/>
      <c r="AD1477" s="302"/>
      <c r="AE1477" s="302"/>
      <c r="AF1477" s="302"/>
      <c r="AG1477" s="302"/>
      <c r="AH1477" s="302"/>
      <c r="AI1477" s="302"/>
      <c r="AJ1477" s="302"/>
      <c r="AK1477" s="302"/>
      <c r="AL1477" s="302"/>
      <c r="AM1477" s="302"/>
      <c r="AN1477" s="302"/>
      <c r="AO1477" s="302"/>
      <c r="AP1477" s="302"/>
      <c r="AQ1477" s="302"/>
      <c r="AR1477" s="302"/>
    </row>
    <row r="1478" hidden="1">
      <c r="A1478" s="301"/>
      <c r="B1478" s="302"/>
      <c r="C1478" s="304"/>
      <c r="D1478" s="303"/>
      <c r="E1478" s="303"/>
      <c r="F1478" s="302"/>
      <c r="G1478" s="304"/>
      <c r="H1478" s="302"/>
      <c r="I1478" s="302"/>
      <c r="J1478" s="302"/>
      <c r="K1478" s="302"/>
      <c r="L1478" s="316" t="b">
        <v>0</v>
      </c>
      <c r="M1478" s="316" t="b">
        <v>0</v>
      </c>
      <c r="N1478" s="316" t="b">
        <v>0</v>
      </c>
      <c r="O1478" s="316" t="b">
        <v>0</v>
      </c>
      <c r="P1478" s="302"/>
      <c r="Q1478" s="302"/>
      <c r="R1478" s="302"/>
      <c r="S1478" s="302"/>
      <c r="T1478" s="302"/>
      <c r="U1478" s="302"/>
      <c r="V1478" s="302"/>
      <c r="W1478" s="302"/>
      <c r="X1478" s="302"/>
      <c r="Y1478" s="302"/>
      <c r="Z1478" s="302"/>
      <c r="AA1478" s="302"/>
      <c r="AB1478" s="302"/>
      <c r="AC1478" s="302"/>
      <c r="AD1478" s="302"/>
      <c r="AE1478" s="302"/>
      <c r="AF1478" s="302"/>
      <c r="AG1478" s="302"/>
      <c r="AH1478" s="302"/>
      <c r="AI1478" s="302"/>
      <c r="AJ1478" s="302"/>
      <c r="AK1478" s="302"/>
      <c r="AL1478" s="302"/>
      <c r="AM1478" s="302"/>
      <c r="AN1478" s="302"/>
      <c r="AO1478" s="302"/>
      <c r="AP1478" s="302"/>
      <c r="AQ1478" s="302"/>
      <c r="AR1478" s="302"/>
    </row>
    <row r="1479" hidden="1">
      <c r="A1479" s="301"/>
      <c r="B1479" s="302"/>
      <c r="C1479" s="304"/>
      <c r="D1479" s="303"/>
      <c r="E1479" s="303"/>
      <c r="F1479" s="302"/>
      <c r="G1479" s="304"/>
      <c r="H1479" s="302"/>
      <c r="I1479" s="302"/>
      <c r="J1479" s="302"/>
      <c r="K1479" s="302"/>
      <c r="L1479" s="316" t="b">
        <v>0</v>
      </c>
      <c r="M1479" s="316" t="b">
        <v>0</v>
      </c>
      <c r="N1479" s="316" t="b">
        <v>0</v>
      </c>
      <c r="O1479" s="316" t="b">
        <v>0</v>
      </c>
      <c r="P1479" s="302"/>
      <c r="Q1479" s="302"/>
      <c r="R1479" s="302"/>
      <c r="S1479" s="302"/>
      <c r="T1479" s="302"/>
      <c r="U1479" s="302"/>
      <c r="V1479" s="302"/>
      <c r="W1479" s="302"/>
      <c r="X1479" s="302"/>
      <c r="Y1479" s="302"/>
      <c r="Z1479" s="302"/>
      <c r="AA1479" s="302"/>
      <c r="AB1479" s="302"/>
      <c r="AC1479" s="302"/>
      <c r="AD1479" s="302"/>
      <c r="AE1479" s="302"/>
      <c r="AF1479" s="302"/>
      <c r="AG1479" s="302"/>
      <c r="AH1479" s="302"/>
      <c r="AI1479" s="302"/>
      <c r="AJ1479" s="302"/>
      <c r="AK1479" s="302"/>
      <c r="AL1479" s="302"/>
      <c r="AM1479" s="302"/>
      <c r="AN1479" s="302"/>
      <c r="AO1479" s="302"/>
      <c r="AP1479" s="302"/>
      <c r="AQ1479" s="302"/>
      <c r="AR1479" s="302"/>
    </row>
    <row r="1480" hidden="1">
      <c r="A1480" s="301"/>
      <c r="B1480" s="302"/>
      <c r="C1480" s="304"/>
      <c r="D1480" s="303"/>
      <c r="E1480" s="303"/>
      <c r="F1480" s="302"/>
      <c r="G1480" s="304"/>
      <c r="H1480" s="302"/>
      <c r="I1480" s="302"/>
      <c r="J1480" s="302"/>
      <c r="K1480" s="302"/>
      <c r="L1480" s="316" t="b">
        <v>0</v>
      </c>
      <c r="M1480" s="316" t="b">
        <v>0</v>
      </c>
      <c r="N1480" s="316" t="b">
        <v>0</v>
      </c>
      <c r="O1480" s="316" t="b">
        <v>0</v>
      </c>
      <c r="P1480" s="302"/>
      <c r="Q1480" s="302"/>
      <c r="R1480" s="302"/>
      <c r="S1480" s="302"/>
      <c r="T1480" s="302"/>
      <c r="U1480" s="302"/>
      <c r="V1480" s="302"/>
      <c r="W1480" s="302"/>
      <c r="X1480" s="302"/>
      <c r="Y1480" s="302"/>
      <c r="Z1480" s="302"/>
      <c r="AA1480" s="302"/>
      <c r="AB1480" s="302"/>
      <c r="AC1480" s="302"/>
      <c r="AD1480" s="302"/>
      <c r="AE1480" s="302"/>
      <c r="AF1480" s="302"/>
      <c r="AG1480" s="302"/>
      <c r="AH1480" s="302"/>
      <c r="AI1480" s="302"/>
      <c r="AJ1480" s="302"/>
      <c r="AK1480" s="302"/>
      <c r="AL1480" s="302"/>
      <c r="AM1480" s="302"/>
      <c r="AN1480" s="302"/>
      <c r="AO1480" s="302"/>
      <c r="AP1480" s="302"/>
      <c r="AQ1480" s="302"/>
      <c r="AR1480" s="302"/>
    </row>
    <row r="1481" hidden="1">
      <c r="A1481" s="301"/>
      <c r="B1481" s="302"/>
      <c r="C1481" s="304"/>
      <c r="D1481" s="303"/>
      <c r="E1481" s="303"/>
      <c r="F1481" s="302"/>
      <c r="G1481" s="304"/>
      <c r="H1481" s="302"/>
      <c r="I1481" s="302"/>
      <c r="J1481" s="302"/>
      <c r="K1481" s="302"/>
      <c r="L1481" s="316" t="b">
        <v>0</v>
      </c>
      <c r="M1481" s="316" t="b">
        <v>0</v>
      </c>
      <c r="N1481" s="316" t="b">
        <v>0</v>
      </c>
      <c r="O1481" s="316" t="b">
        <v>0</v>
      </c>
      <c r="P1481" s="302"/>
      <c r="Q1481" s="302"/>
      <c r="R1481" s="302"/>
      <c r="S1481" s="302"/>
      <c r="T1481" s="302"/>
      <c r="U1481" s="302"/>
      <c r="V1481" s="302"/>
      <c r="W1481" s="302"/>
      <c r="X1481" s="302"/>
      <c r="Y1481" s="302"/>
      <c r="Z1481" s="302"/>
      <c r="AA1481" s="302"/>
      <c r="AB1481" s="302"/>
      <c r="AC1481" s="302"/>
      <c r="AD1481" s="302"/>
      <c r="AE1481" s="302"/>
      <c r="AF1481" s="302"/>
      <c r="AG1481" s="302"/>
      <c r="AH1481" s="302"/>
      <c r="AI1481" s="302"/>
      <c r="AJ1481" s="302"/>
      <c r="AK1481" s="302"/>
      <c r="AL1481" s="302"/>
      <c r="AM1481" s="302"/>
      <c r="AN1481" s="302"/>
      <c r="AO1481" s="302"/>
      <c r="AP1481" s="302"/>
      <c r="AQ1481" s="302"/>
      <c r="AR1481" s="302"/>
    </row>
    <row r="1482" hidden="1">
      <c r="A1482" s="301"/>
      <c r="B1482" s="302"/>
      <c r="C1482" s="304"/>
      <c r="D1482" s="303"/>
      <c r="E1482" s="303"/>
      <c r="F1482" s="302"/>
      <c r="G1482" s="304"/>
      <c r="H1482" s="302"/>
      <c r="I1482" s="302"/>
      <c r="J1482" s="302"/>
      <c r="K1482" s="302"/>
      <c r="L1482" s="316" t="b">
        <v>0</v>
      </c>
      <c r="M1482" s="316" t="b">
        <v>0</v>
      </c>
      <c r="N1482" s="316" t="b">
        <v>0</v>
      </c>
      <c r="O1482" s="316" t="b">
        <v>0</v>
      </c>
      <c r="P1482" s="302"/>
      <c r="Q1482" s="302"/>
      <c r="R1482" s="302"/>
      <c r="S1482" s="302"/>
      <c r="T1482" s="302"/>
      <c r="U1482" s="302"/>
      <c r="V1482" s="302"/>
      <c r="W1482" s="302"/>
      <c r="X1482" s="302"/>
      <c r="Y1482" s="302"/>
      <c r="Z1482" s="302"/>
      <c r="AA1482" s="302"/>
      <c r="AB1482" s="302"/>
      <c r="AC1482" s="302"/>
      <c r="AD1482" s="302"/>
      <c r="AE1482" s="302"/>
      <c r="AF1482" s="302"/>
      <c r="AG1482" s="302"/>
      <c r="AH1482" s="302"/>
      <c r="AI1482" s="302"/>
      <c r="AJ1482" s="302"/>
      <c r="AK1482" s="302"/>
      <c r="AL1482" s="302"/>
      <c r="AM1482" s="302"/>
      <c r="AN1482" s="302"/>
      <c r="AO1482" s="302"/>
      <c r="AP1482" s="302"/>
      <c r="AQ1482" s="302"/>
      <c r="AR1482" s="302"/>
    </row>
    <row r="1483" hidden="1">
      <c r="A1483" s="301"/>
      <c r="B1483" s="302"/>
      <c r="C1483" s="304"/>
      <c r="D1483" s="303"/>
      <c r="E1483" s="303"/>
      <c r="F1483" s="302"/>
      <c r="G1483" s="304"/>
      <c r="H1483" s="302"/>
      <c r="I1483" s="302"/>
      <c r="J1483" s="302"/>
      <c r="K1483" s="302"/>
      <c r="L1483" s="316" t="b">
        <v>0</v>
      </c>
      <c r="M1483" s="316" t="b">
        <v>0</v>
      </c>
      <c r="N1483" s="316" t="b">
        <v>0</v>
      </c>
      <c r="O1483" s="316" t="b">
        <v>0</v>
      </c>
      <c r="P1483" s="302"/>
      <c r="Q1483" s="302"/>
      <c r="R1483" s="302"/>
      <c r="S1483" s="302"/>
      <c r="T1483" s="302"/>
      <c r="U1483" s="302"/>
      <c r="V1483" s="302"/>
      <c r="W1483" s="302"/>
      <c r="X1483" s="302"/>
      <c r="Y1483" s="302"/>
      <c r="Z1483" s="302"/>
      <c r="AA1483" s="302"/>
      <c r="AB1483" s="302"/>
      <c r="AC1483" s="302"/>
      <c r="AD1483" s="302"/>
      <c r="AE1483" s="302"/>
      <c r="AF1483" s="302"/>
      <c r="AG1483" s="302"/>
      <c r="AH1483" s="302"/>
      <c r="AI1483" s="302"/>
      <c r="AJ1483" s="302"/>
      <c r="AK1483" s="302"/>
      <c r="AL1483" s="302"/>
      <c r="AM1483" s="302"/>
      <c r="AN1483" s="302"/>
      <c r="AO1483" s="302"/>
      <c r="AP1483" s="302"/>
      <c r="AQ1483" s="302"/>
      <c r="AR1483" s="302"/>
    </row>
    <row r="1484" hidden="1">
      <c r="A1484" s="301"/>
      <c r="B1484" s="302"/>
      <c r="C1484" s="304"/>
      <c r="D1484" s="303"/>
      <c r="E1484" s="303"/>
      <c r="F1484" s="302"/>
      <c r="G1484" s="304"/>
      <c r="H1484" s="302"/>
      <c r="I1484" s="302"/>
      <c r="J1484" s="302"/>
      <c r="K1484" s="302"/>
      <c r="L1484" s="316" t="b">
        <v>0</v>
      </c>
      <c r="M1484" s="316" t="b">
        <v>0</v>
      </c>
      <c r="N1484" s="316" t="b">
        <v>0</v>
      </c>
      <c r="O1484" s="316" t="b">
        <v>0</v>
      </c>
      <c r="P1484" s="302"/>
      <c r="Q1484" s="302"/>
      <c r="R1484" s="302"/>
      <c r="S1484" s="302"/>
      <c r="T1484" s="302"/>
      <c r="U1484" s="302"/>
      <c r="V1484" s="302"/>
      <c r="W1484" s="302"/>
      <c r="X1484" s="302"/>
      <c r="Y1484" s="302"/>
      <c r="Z1484" s="302"/>
      <c r="AA1484" s="302"/>
      <c r="AB1484" s="302"/>
      <c r="AC1484" s="302"/>
      <c r="AD1484" s="302"/>
      <c r="AE1484" s="302"/>
      <c r="AF1484" s="302"/>
      <c r="AG1484" s="302"/>
      <c r="AH1484" s="302"/>
      <c r="AI1484" s="302"/>
      <c r="AJ1484" s="302"/>
      <c r="AK1484" s="302"/>
      <c r="AL1484" s="302"/>
      <c r="AM1484" s="302"/>
      <c r="AN1484" s="302"/>
      <c r="AO1484" s="302"/>
      <c r="AP1484" s="302"/>
      <c r="AQ1484" s="302"/>
      <c r="AR1484" s="302"/>
    </row>
    <row r="1485" hidden="1">
      <c r="A1485" s="301"/>
      <c r="B1485" s="302"/>
      <c r="C1485" s="304"/>
      <c r="D1485" s="303"/>
      <c r="E1485" s="303"/>
      <c r="F1485" s="302"/>
      <c r="G1485" s="304"/>
      <c r="H1485" s="302"/>
      <c r="I1485" s="302"/>
      <c r="J1485" s="302"/>
      <c r="K1485" s="302"/>
      <c r="L1485" s="316" t="b">
        <v>0</v>
      </c>
      <c r="M1485" s="316" t="b">
        <v>0</v>
      </c>
      <c r="N1485" s="316" t="b">
        <v>0</v>
      </c>
      <c r="O1485" s="316" t="b">
        <v>0</v>
      </c>
      <c r="P1485" s="302"/>
      <c r="Q1485" s="302"/>
      <c r="R1485" s="302"/>
      <c r="S1485" s="302"/>
      <c r="T1485" s="302"/>
      <c r="U1485" s="302"/>
      <c r="V1485" s="302"/>
      <c r="W1485" s="302"/>
      <c r="X1485" s="302"/>
      <c r="Y1485" s="302"/>
      <c r="Z1485" s="302"/>
      <c r="AA1485" s="302"/>
      <c r="AB1485" s="302"/>
      <c r="AC1485" s="302"/>
      <c r="AD1485" s="302"/>
      <c r="AE1485" s="302"/>
      <c r="AF1485" s="302"/>
      <c r="AG1485" s="302"/>
      <c r="AH1485" s="302"/>
      <c r="AI1485" s="302"/>
      <c r="AJ1485" s="302"/>
      <c r="AK1485" s="302"/>
      <c r="AL1485" s="302"/>
      <c r="AM1485" s="302"/>
      <c r="AN1485" s="302"/>
      <c r="AO1485" s="302"/>
      <c r="AP1485" s="302"/>
      <c r="AQ1485" s="302"/>
      <c r="AR1485" s="302"/>
    </row>
    <row r="1486" hidden="1">
      <c r="A1486" s="301"/>
      <c r="B1486" s="302"/>
      <c r="C1486" s="304"/>
      <c r="D1486" s="303"/>
      <c r="E1486" s="303"/>
      <c r="F1486" s="302"/>
      <c r="G1486" s="304"/>
      <c r="H1486" s="302"/>
      <c r="I1486" s="302"/>
      <c r="J1486" s="302"/>
      <c r="K1486" s="302"/>
      <c r="L1486" s="316" t="b">
        <v>0</v>
      </c>
      <c r="M1486" s="316" t="b">
        <v>0</v>
      </c>
      <c r="N1486" s="316" t="b">
        <v>0</v>
      </c>
      <c r="O1486" s="316" t="b">
        <v>0</v>
      </c>
      <c r="P1486" s="302"/>
      <c r="Q1486" s="302"/>
      <c r="R1486" s="302"/>
      <c r="S1486" s="302"/>
      <c r="T1486" s="302"/>
      <c r="U1486" s="302"/>
      <c r="V1486" s="302"/>
      <c r="W1486" s="302"/>
      <c r="X1486" s="302"/>
      <c r="Y1486" s="302"/>
      <c r="Z1486" s="302"/>
      <c r="AA1486" s="302"/>
      <c r="AB1486" s="302"/>
      <c r="AC1486" s="302"/>
      <c r="AD1486" s="302"/>
      <c r="AE1486" s="302"/>
      <c r="AF1486" s="302"/>
      <c r="AG1486" s="302"/>
      <c r="AH1486" s="302"/>
      <c r="AI1486" s="302"/>
      <c r="AJ1486" s="302"/>
      <c r="AK1486" s="302"/>
      <c r="AL1486" s="302"/>
      <c r="AM1486" s="302"/>
      <c r="AN1486" s="302"/>
      <c r="AO1486" s="302"/>
      <c r="AP1486" s="302"/>
      <c r="AQ1486" s="302"/>
      <c r="AR1486" s="302"/>
    </row>
    <row r="1487" hidden="1">
      <c r="A1487" s="301"/>
      <c r="B1487" s="302"/>
      <c r="C1487" s="304"/>
      <c r="D1487" s="303"/>
      <c r="E1487" s="303"/>
      <c r="F1487" s="302"/>
      <c r="G1487" s="304"/>
      <c r="H1487" s="302"/>
      <c r="I1487" s="302"/>
      <c r="J1487" s="302"/>
      <c r="K1487" s="302"/>
      <c r="L1487" s="316" t="b">
        <v>0</v>
      </c>
      <c r="M1487" s="316" t="b">
        <v>0</v>
      </c>
      <c r="N1487" s="316" t="b">
        <v>0</v>
      </c>
      <c r="O1487" s="316" t="b">
        <v>0</v>
      </c>
      <c r="P1487" s="302"/>
      <c r="Q1487" s="302"/>
      <c r="R1487" s="302"/>
      <c r="S1487" s="302"/>
      <c r="T1487" s="302"/>
      <c r="U1487" s="302"/>
      <c r="V1487" s="302"/>
      <c r="W1487" s="302"/>
      <c r="X1487" s="302"/>
      <c r="Y1487" s="302"/>
      <c r="Z1487" s="302"/>
      <c r="AA1487" s="302"/>
      <c r="AB1487" s="302"/>
      <c r="AC1487" s="302"/>
      <c r="AD1487" s="302"/>
      <c r="AE1487" s="302"/>
      <c r="AF1487" s="302"/>
      <c r="AG1487" s="302"/>
      <c r="AH1487" s="302"/>
      <c r="AI1487" s="302"/>
      <c r="AJ1487" s="302"/>
      <c r="AK1487" s="302"/>
      <c r="AL1487" s="302"/>
      <c r="AM1487" s="302"/>
      <c r="AN1487" s="302"/>
      <c r="AO1487" s="302"/>
      <c r="AP1487" s="302"/>
      <c r="AQ1487" s="302"/>
      <c r="AR1487" s="302"/>
    </row>
    <row r="1488" hidden="1">
      <c r="A1488" s="301"/>
      <c r="B1488" s="302"/>
      <c r="C1488" s="304"/>
      <c r="D1488" s="303"/>
      <c r="E1488" s="303"/>
      <c r="F1488" s="302"/>
      <c r="G1488" s="304"/>
      <c r="H1488" s="302"/>
      <c r="I1488" s="302"/>
      <c r="J1488" s="302"/>
      <c r="K1488" s="302"/>
      <c r="L1488" s="316" t="b">
        <v>0</v>
      </c>
      <c r="M1488" s="316" t="b">
        <v>0</v>
      </c>
      <c r="N1488" s="316" t="b">
        <v>0</v>
      </c>
      <c r="O1488" s="316" t="b">
        <v>0</v>
      </c>
      <c r="P1488" s="302"/>
      <c r="Q1488" s="302"/>
      <c r="R1488" s="302"/>
      <c r="S1488" s="302"/>
      <c r="T1488" s="302"/>
      <c r="U1488" s="302"/>
      <c r="V1488" s="302"/>
      <c r="W1488" s="302"/>
      <c r="X1488" s="302"/>
      <c r="Y1488" s="302"/>
      <c r="Z1488" s="302"/>
      <c r="AA1488" s="302"/>
      <c r="AB1488" s="302"/>
      <c r="AC1488" s="302"/>
      <c r="AD1488" s="302"/>
      <c r="AE1488" s="302"/>
      <c r="AF1488" s="302"/>
      <c r="AG1488" s="302"/>
      <c r="AH1488" s="302"/>
      <c r="AI1488" s="302"/>
      <c r="AJ1488" s="302"/>
      <c r="AK1488" s="302"/>
      <c r="AL1488" s="302"/>
      <c r="AM1488" s="302"/>
      <c r="AN1488" s="302"/>
      <c r="AO1488" s="302"/>
      <c r="AP1488" s="302"/>
      <c r="AQ1488" s="302"/>
      <c r="AR1488" s="302"/>
    </row>
    <row r="1489" hidden="1">
      <c r="A1489" s="301"/>
      <c r="B1489" s="302"/>
      <c r="C1489" s="304"/>
      <c r="D1489" s="303"/>
      <c r="E1489" s="303"/>
      <c r="F1489" s="302"/>
      <c r="G1489" s="304"/>
      <c r="H1489" s="302"/>
      <c r="I1489" s="302"/>
      <c r="J1489" s="302"/>
      <c r="K1489" s="302"/>
      <c r="L1489" s="316" t="b">
        <v>0</v>
      </c>
      <c r="M1489" s="316" t="b">
        <v>0</v>
      </c>
      <c r="N1489" s="316" t="b">
        <v>0</v>
      </c>
      <c r="O1489" s="316" t="b">
        <v>0</v>
      </c>
      <c r="P1489" s="302"/>
      <c r="Q1489" s="302"/>
      <c r="R1489" s="302"/>
      <c r="S1489" s="302"/>
      <c r="T1489" s="302"/>
      <c r="U1489" s="302"/>
      <c r="V1489" s="302"/>
      <c r="W1489" s="302"/>
      <c r="X1489" s="302"/>
      <c r="Y1489" s="302"/>
      <c r="Z1489" s="302"/>
      <c r="AA1489" s="302"/>
      <c r="AB1489" s="302"/>
      <c r="AC1489" s="302"/>
      <c r="AD1489" s="302"/>
      <c r="AE1489" s="302"/>
      <c r="AF1489" s="302"/>
      <c r="AG1489" s="302"/>
      <c r="AH1489" s="302"/>
      <c r="AI1489" s="302"/>
      <c r="AJ1489" s="302"/>
      <c r="AK1489" s="302"/>
      <c r="AL1489" s="302"/>
      <c r="AM1489" s="302"/>
      <c r="AN1489" s="302"/>
      <c r="AO1489" s="302"/>
      <c r="AP1489" s="302"/>
      <c r="AQ1489" s="302"/>
      <c r="AR1489" s="302"/>
    </row>
    <row r="1490" hidden="1">
      <c r="A1490" s="301"/>
      <c r="B1490" s="302"/>
      <c r="C1490" s="304"/>
      <c r="D1490" s="303"/>
      <c r="E1490" s="303"/>
      <c r="F1490" s="302"/>
      <c r="G1490" s="304"/>
      <c r="H1490" s="302"/>
      <c r="I1490" s="302"/>
      <c r="J1490" s="302"/>
      <c r="K1490" s="302"/>
      <c r="L1490" s="316" t="b">
        <v>0</v>
      </c>
      <c r="M1490" s="316" t="b">
        <v>0</v>
      </c>
      <c r="N1490" s="316" t="b">
        <v>0</v>
      </c>
      <c r="O1490" s="316" t="b">
        <v>0</v>
      </c>
      <c r="P1490" s="302"/>
      <c r="Q1490" s="302"/>
      <c r="R1490" s="302"/>
      <c r="S1490" s="302"/>
      <c r="T1490" s="302"/>
      <c r="U1490" s="302"/>
      <c r="V1490" s="302"/>
      <c r="W1490" s="302"/>
      <c r="X1490" s="302"/>
      <c r="Y1490" s="302"/>
      <c r="Z1490" s="302"/>
      <c r="AA1490" s="302"/>
      <c r="AB1490" s="302"/>
      <c r="AC1490" s="302"/>
      <c r="AD1490" s="302"/>
      <c r="AE1490" s="302"/>
      <c r="AF1490" s="302"/>
      <c r="AG1490" s="302"/>
      <c r="AH1490" s="302"/>
      <c r="AI1490" s="302"/>
      <c r="AJ1490" s="302"/>
      <c r="AK1490" s="302"/>
      <c r="AL1490" s="302"/>
      <c r="AM1490" s="302"/>
      <c r="AN1490" s="302"/>
      <c r="AO1490" s="302"/>
      <c r="AP1490" s="302"/>
      <c r="AQ1490" s="302"/>
      <c r="AR1490" s="302"/>
    </row>
    <row r="1491" hidden="1">
      <c r="A1491" s="301"/>
      <c r="B1491" s="302"/>
      <c r="C1491" s="304"/>
      <c r="D1491" s="303"/>
      <c r="E1491" s="303"/>
      <c r="F1491" s="302"/>
      <c r="G1491" s="304"/>
      <c r="H1491" s="302"/>
      <c r="I1491" s="302"/>
      <c r="J1491" s="302"/>
      <c r="K1491" s="302"/>
      <c r="L1491" s="316" t="b">
        <v>0</v>
      </c>
      <c r="M1491" s="316" t="b">
        <v>0</v>
      </c>
      <c r="N1491" s="316" t="b">
        <v>0</v>
      </c>
      <c r="O1491" s="316" t="b">
        <v>0</v>
      </c>
      <c r="P1491" s="302"/>
      <c r="Q1491" s="302"/>
      <c r="R1491" s="302"/>
      <c r="S1491" s="302"/>
      <c r="T1491" s="302"/>
      <c r="U1491" s="302"/>
      <c r="V1491" s="302"/>
      <c r="W1491" s="302"/>
      <c r="X1491" s="302"/>
      <c r="Y1491" s="302"/>
      <c r="Z1491" s="302"/>
      <c r="AA1491" s="302"/>
      <c r="AB1491" s="302"/>
      <c r="AC1491" s="302"/>
      <c r="AD1491" s="302"/>
      <c r="AE1491" s="302"/>
      <c r="AF1491" s="302"/>
      <c r="AG1491" s="302"/>
      <c r="AH1491" s="302"/>
      <c r="AI1491" s="302"/>
      <c r="AJ1491" s="302"/>
      <c r="AK1491" s="302"/>
      <c r="AL1491" s="302"/>
      <c r="AM1491" s="302"/>
      <c r="AN1491" s="302"/>
      <c r="AO1491" s="302"/>
      <c r="AP1491" s="302"/>
      <c r="AQ1491" s="302"/>
      <c r="AR1491" s="302"/>
    </row>
    <row r="1492" hidden="1">
      <c r="A1492" s="301"/>
      <c r="B1492" s="302"/>
      <c r="C1492" s="304"/>
      <c r="D1492" s="303"/>
      <c r="E1492" s="303"/>
      <c r="F1492" s="302"/>
      <c r="G1492" s="304"/>
      <c r="H1492" s="302"/>
      <c r="I1492" s="302"/>
      <c r="J1492" s="302"/>
      <c r="K1492" s="302"/>
      <c r="L1492" s="316" t="b">
        <v>0</v>
      </c>
      <c r="M1492" s="316" t="b">
        <v>0</v>
      </c>
      <c r="N1492" s="316" t="b">
        <v>0</v>
      </c>
      <c r="O1492" s="316" t="b">
        <v>0</v>
      </c>
      <c r="P1492" s="302"/>
      <c r="Q1492" s="302"/>
      <c r="R1492" s="302"/>
      <c r="S1492" s="302"/>
      <c r="T1492" s="302"/>
      <c r="U1492" s="302"/>
      <c r="V1492" s="302"/>
      <c r="W1492" s="302"/>
      <c r="X1492" s="302"/>
      <c r="Y1492" s="302"/>
      <c r="Z1492" s="302"/>
      <c r="AA1492" s="302"/>
      <c r="AB1492" s="302"/>
      <c r="AC1492" s="302"/>
      <c r="AD1492" s="302"/>
      <c r="AE1492" s="302"/>
      <c r="AF1492" s="302"/>
      <c r="AG1492" s="302"/>
      <c r="AH1492" s="302"/>
      <c r="AI1492" s="302"/>
      <c r="AJ1492" s="302"/>
      <c r="AK1492" s="302"/>
      <c r="AL1492" s="302"/>
      <c r="AM1492" s="302"/>
      <c r="AN1492" s="302"/>
      <c r="AO1492" s="302"/>
      <c r="AP1492" s="302"/>
      <c r="AQ1492" s="302"/>
      <c r="AR1492" s="302"/>
    </row>
    <row r="1493" hidden="1">
      <c r="A1493" s="301"/>
      <c r="B1493" s="302"/>
      <c r="C1493" s="304"/>
      <c r="D1493" s="303"/>
      <c r="E1493" s="303"/>
      <c r="F1493" s="302"/>
      <c r="G1493" s="304"/>
      <c r="H1493" s="302"/>
      <c r="I1493" s="302"/>
      <c r="J1493" s="302"/>
      <c r="K1493" s="302"/>
      <c r="L1493" s="316" t="b">
        <v>0</v>
      </c>
      <c r="M1493" s="316" t="b">
        <v>0</v>
      </c>
      <c r="N1493" s="316" t="b">
        <v>0</v>
      </c>
      <c r="O1493" s="316" t="b">
        <v>0</v>
      </c>
      <c r="P1493" s="302"/>
      <c r="Q1493" s="302"/>
      <c r="R1493" s="302"/>
      <c r="S1493" s="302"/>
      <c r="T1493" s="302"/>
      <c r="U1493" s="302"/>
      <c r="V1493" s="302"/>
      <c r="W1493" s="302"/>
      <c r="X1493" s="302"/>
      <c r="Y1493" s="302"/>
      <c r="Z1493" s="302"/>
      <c r="AA1493" s="302"/>
      <c r="AB1493" s="302"/>
      <c r="AC1493" s="302"/>
      <c r="AD1493" s="302"/>
      <c r="AE1493" s="302"/>
      <c r="AF1493" s="302"/>
      <c r="AG1493" s="302"/>
      <c r="AH1493" s="302"/>
      <c r="AI1493" s="302"/>
      <c r="AJ1493" s="302"/>
      <c r="AK1493" s="302"/>
      <c r="AL1493" s="302"/>
      <c r="AM1493" s="302"/>
      <c r="AN1493" s="302"/>
      <c r="AO1493" s="302"/>
      <c r="AP1493" s="302"/>
      <c r="AQ1493" s="302"/>
      <c r="AR1493" s="302"/>
    </row>
    <row r="1494" hidden="1">
      <c r="A1494" s="301"/>
      <c r="B1494" s="302"/>
      <c r="C1494" s="304"/>
      <c r="D1494" s="303"/>
      <c r="E1494" s="303"/>
      <c r="F1494" s="302"/>
      <c r="G1494" s="304"/>
      <c r="H1494" s="302"/>
      <c r="I1494" s="302"/>
      <c r="J1494" s="302"/>
      <c r="K1494" s="302"/>
      <c r="L1494" s="316" t="b">
        <v>0</v>
      </c>
      <c r="M1494" s="316" t="b">
        <v>0</v>
      </c>
      <c r="N1494" s="316" t="b">
        <v>0</v>
      </c>
      <c r="O1494" s="316" t="b">
        <v>0</v>
      </c>
      <c r="P1494" s="302"/>
      <c r="Q1494" s="302"/>
      <c r="R1494" s="302"/>
      <c r="S1494" s="302"/>
      <c r="T1494" s="302"/>
      <c r="U1494" s="302"/>
      <c r="V1494" s="302"/>
      <c r="W1494" s="302"/>
      <c r="X1494" s="302"/>
      <c r="Y1494" s="302"/>
      <c r="Z1494" s="302"/>
      <c r="AA1494" s="302"/>
      <c r="AB1494" s="302"/>
      <c r="AC1494" s="302"/>
      <c r="AD1494" s="302"/>
      <c r="AE1494" s="302"/>
      <c r="AF1494" s="302"/>
      <c r="AG1494" s="302"/>
      <c r="AH1494" s="302"/>
      <c r="AI1494" s="302"/>
      <c r="AJ1494" s="302"/>
      <c r="AK1494" s="302"/>
      <c r="AL1494" s="302"/>
      <c r="AM1494" s="302"/>
      <c r="AN1494" s="302"/>
      <c r="AO1494" s="302"/>
      <c r="AP1494" s="302"/>
      <c r="AQ1494" s="302"/>
      <c r="AR1494" s="302"/>
    </row>
    <row r="1495" hidden="1">
      <c r="A1495" s="301"/>
      <c r="B1495" s="302"/>
      <c r="C1495" s="304"/>
      <c r="D1495" s="303"/>
      <c r="E1495" s="303"/>
      <c r="F1495" s="302"/>
      <c r="G1495" s="304"/>
      <c r="H1495" s="302"/>
      <c r="I1495" s="302"/>
      <c r="J1495" s="302"/>
      <c r="K1495" s="302"/>
      <c r="L1495" s="316" t="b">
        <v>0</v>
      </c>
      <c r="M1495" s="316" t="b">
        <v>0</v>
      </c>
      <c r="N1495" s="316" t="b">
        <v>0</v>
      </c>
      <c r="O1495" s="316" t="b">
        <v>0</v>
      </c>
      <c r="P1495" s="302"/>
      <c r="Q1495" s="302"/>
      <c r="R1495" s="302"/>
      <c r="S1495" s="302"/>
      <c r="T1495" s="302"/>
      <c r="U1495" s="302"/>
      <c r="V1495" s="302"/>
      <c r="W1495" s="302"/>
      <c r="X1495" s="302"/>
      <c r="Y1495" s="302"/>
      <c r="Z1495" s="302"/>
      <c r="AA1495" s="302"/>
      <c r="AB1495" s="302"/>
      <c r="AC1495" s="302"/>
      <c r="AD1495" s="302"/>
      <c r="AE1495" s="302"/>
      <c r="AF1495" s="302"/>
      <c r="AG1495" s="302"/>
      <c r="AH1495" s="302"/>
      <c r="AI1495" s="302"/>
      <c r="AJ1495" s="302"/>
      <c r="AK1495" s="302"/>
      <c r="AL1495" s="302"/>
      <c r="AM1495" s="302"/>
      <c r="AN1495" s="302"/>
      <c r="AO1495" s="302"/>
      <c r="AP1495" s="302"/>
      <c r="AQ1495" s="302"/>
      <c r="AR1495" s="302"/>
    </row>
    <row r="1496" hidden="1">
      <c r="A1496" s="301"/>
      <c r="B1496" s="302"/>
      <c r="C1496" s="304"/>
      <c r="D1496" s="303"/>
      <c r="E1496" s="303"/>
      <c r="F1496" s="302"/>
      <c r="G1496" s="304"/>
      <c r="H1496" s="302"/>
      <c r="I1496" s="302"/>
      <c r="J1496" s="302"/>
      <c r="K1496" s="302"/>
      <c r="L1496" s="316" t="b">
        <v>0</v>
      </c>
      <c r="M1496" s="316" t="b">
        <v>0</v>
      </c>
      <c r="N1496" s="316" t="b">
        <v>0</v>
      </c>
      <c r="O1496" s="316" t="b">
        <v>0</v>
      </c>
      <c r="P1496" s="302"/>
      <c r="Q1496" s="302"/>
      <c r="R1496" s="302"/>
      <c r="S1496" s="302"/>
      <c r="T1496" s="302"/>
      <c r="U1496" s="302"/>
      <c r="V1496" s="302"/>
      <c r="W1496" s="302"/>
      <c r="X1496" s="302"/>
      <c r="Y1496" s="302"/>
      <c r="Z1496" s="302"/>
      <c r="AA1496" s="302"/>
      <c r="AB1496" s="302"/>
      <c r="AC1496" s="302"/>
      <c r="AD1496" s="302"/>
      <c r="AE1496" s="302"/>
      <c r="AF1496" s="302"/>
      <c r="AG1496" s="302"/>
      <c r="AH1496" s="302"/>
      <c r="AI1496" s="302"/>
      <c r="AJ1496" s="302"/>
      <c r="AK1496" s="302"/>
      <c r="AL1496" s="302"/>
      <c r="AM1496" s="302"/>
      <c r="AN1496" s="302"/>
      <c r="AO1496" s="302"/>
      <c r="AP1496" s="302"/>
      <c r="AQ1496" s="302"/>
      <c r="AR1496" s="302"/>
    </row>
    <row r="1497" hidden="1">
      <c r="A1497" s="301"/>
      <c r="B1497" s="302"/>
      <c r="C1497" s="304"/>
      <c r="D1497" s="303"/>
      <c r="E1497" s="303"/>
      <c r="F1497" s="302"/>
      <c r="G1497" s="304"/>
      <c r="H1497" s="302"/>
      <c r="I1497" s="302"/>
      <c r="J1497" s="302"/>
      <c r="K1497" s="302"/>
      <c r="L1497" s="316" t="b">
        <v>0</v>
      </c>
      <c r="M1497" s="316" t="b">
        <v>0</v>
      </c>
      <c r="N1497" s="316" t="b">
        <v>0</v>
      </c>
      <c r="O1497" s="316" t="b">
        <v>0</v>
      </c>
      <c r="P1497" s="302"/>
      <c r="Q1497" s="302"/>
      <c r="R1497" s="302"/>
      <c r="S1497" s="302"/>
      <c r="T1497" s="302"/>
      <c r="U1497" s="302"/>
      <c r="V1497" s="302"/>
      <c r="W1497" s="302"/>
      <c r="X1497" s="302"/>
      <c r="Y1497" s="302"/>
      <c r="Z1497" s="302"/>
      <c r="AA1497" s="302"/>
      <c r="AB1497" s="302"/>
      <c r="AC1497" s="302"/>
      <c r="AD1497" s="302"/>
      <c r="AE1497" s="302"/>
      <c r="AF1497" s="302"/>
      <c r="AG1497" s="302"/>
      <c r="AH1497" s="302"/>
      <c r="AI1497" s="302"/>
      <c r="AJ1497" s="302"/>
      <c r="AK1497" s="302"/>
      <c r="AL1497" s="302"/>
      <c r="AM1497" s="302"/>
      <c r="AN1497" s="302"/>
      <c r="AO1497" s="302"/>
      <c r="AP1497" s="302"/>
      <c r="AQ1497" s="302"/>
      <c r="AR1497" s="302"/>
    </row>
    <row r="1498" hidden="1">
      <c r="A1498" s="301"/>
      <c r="B1498" s="302"/>
      <c r="C1498" s="304"/>
      <c r="D1498" s="303"/>
      <c r="E1498" s="303"/>
      <c r="F1498" s="302"/>
      <c r="G1498" s="304"/>
      <c r="H1498" s="302"/>
      <c r="I1498" s="302"/>
      <c r="J1498" s="302"/>
      <c r="K1498" s="302"/>
      <c r="L1498" s="316" t="b">
        <v>0</v>
      </c>
      <c r="M1498" s="316" t="b">
        <v>0</v>
      </c>
      <c r="N1498" s="316" t="b">
        <v>0</v>
      </c>
      <c r="O1498" s="316" t="b">
        <v>0</v>
      </c>
      <c r="P1498" s="302"/>
      <c r="Q1498" s="302"/>
      <c r="R1498" s="302"/>
      <c r="S1498" s="302"/>
      <c r="T1498" s="302"/>
      <c r="U1498" s="302"/>
      <c r="V1498" s="302"/>
      <c r="W1498" s="302"/>
      <c r="X1498" s="302"/>
      <c r="Y1498" s="302"/>
      <c r="Z1498" s="302"/>
      <c r="AA1498" s="302"/>
      <c r="AB1498" s="302"/>
      <c r="AC1498" s="302"/>
      <c r="AD1498" s="302"/>
      <c r="AE1498" s="302"/>
      <c r="AF1498" s="302"/>
      <c r="AG1498" s="302"/>
      <c r="AH1498" s="302"/>
      <c r="AI1498" s="302"/>
      <c r="AJ1498" s="302"/>
      <c r="AK1498" s="302"/>
      <c r="AL1498" s="302"/>
      <c r="AM1498" s="302"/>
      <c r="AN1498" s="302"/>
      <c r="AO1498" s="302"/>
      <c r="AP1498" s="302"/>
      <c r="AQ1498" s="302"/>
      <c r="AR1498" s="302"/>
    </row>
    <row r="1499" hidden="1">
      <c r="A1499" s="301"/>
      <c r="B1499" s="302"/>
      <c r="C1499" s="304"/>
      <c r="D1499" s="303"/>
      <c r="E1499" s="303"/>
      <c r="F1499" s="302"/>
      <c r="G1499" s="304"/>
      <c r="H1499" s="302"/>
      <c r="I1499" s="302"/>
      <c r="J1499" s="302"/>
      <c r="K1499" s="302"/>
      <c r="L1499" s="316" t="b">
        <v>0</v>
      </c>
      <c r="M1499" s="316" t="b">
        <v>0</v>
      </c>
      <c r="N1499" s="316" t="b">
        <v>0</v>
      </c>
      <c r="O1499" s="316" t="b">
        <v>0</v>
      </c>
      <c r="P1499" s="302"/>
      <c r="Q1499" s="302"/>
      <c r="R1499" s="302"/>
      <c r="S1499" s="302"/>
      <c r="T1499" s="302"/>
      <c r="U1499" s="302"/>
      <c r="V1499" s="302"/>
      <c r="W1499" s="302"/>
      <c r="X1499" s="302"/>
      <c r="Y1499" s="302"/>
      <c r="Z1499" s="302"/>
      <c r="AA1499" s="302"/>
      <c r="AB1499" s="302"/>
      <c r="AC1499" s="302"/>
      <c r="AD1499" s="302"/>
      <c r="AE1499" s="302"/>
      <c r="AF1499" s="302"/>
      <c r="AG1499" s="302"/>
      <c r="AH1499" s="302"/>
      <c r="AI1499" s="302"/>
      <c r="AJ1499" s="302"/>
      <c r="AK1499" s="302"/>
      <c r="AL1499" s="302"/>
      <c r="AM1499" s="302"/>
      <c r="AN1499" s="302"/>
      <c r="AO1499" s="302"/>
      <c r="AP1499" s="302"/>
      <c r="AQ1499" s="302"/>
      <c r="AR1499" s="302"/>
    </row>
    <row r="1500" hidden="1">
      <c r="A1500" s="301"/>
      <c r="B1500" s="302"/>
      <c r="C1500" s="304"/>
      <c r="D1500" s="303"/>
      <c r="E1500" s="303"/>
      <c r="F1500" s="302"/>
      <c r="G1500" s="304"/>
      <c r="H1500" s="302"/>
      <c r="I1500" s="302"/>
      <c r="J1500" s="302"/>
      <c r="K1500" s="302"/>
      <c r="L1500" s="316" t="b">
        <v>0</v>
      </c>
      <c r="M1500" s="316" t="b">
        <v>0</v>
      </c>
      <c r="N1500" s="316" t="b">
        <v>0</v>
      </c>
      <c r="O1500" s="316" t="b">
        <v>0</v>
      </c>
      <c r="P1500" s="302"/>
      <c r="Q1500" s="302"/>
      <c r="R1500" s="302"/>
      <c r="S1500" s="302"/>
      <c r="T1500" s="302"/>
      <c r="U1500" s="302"/>
      <c r="V1500" s="302"/>
      <c r="W1500" s="302"/>
      <c r="X1500" s="302"/>
      <c r="Y1500" s="302"/>
      <c r="Z1500" s="302"/>
      <c r="AA1500" s="302"/>
      <c r="AB1500" s="302"/>
      <c r="AC1500" s="302"/>
      <c r="AD1500" s="302"/>
      <c r="AE1500" s="302"/>
      <c r="AF1500" s="302"/>
      <c r="AG1500" s="302"/>
      <c r="AH1500" s="302"/>
      <c r="AI1500" s="302"/>
      <c r="AJ1500" s="302"/>
      <c r="AK1500" s="302"/>
      <c r="AL1500" s="302"/>
      <c r="AM1500" s="302"/>
      <c r="AN1500" s="302"/>
      <c r="AO1500" s="302"/>
      <c r="AP1500" s="302"/>
      <c r="AQ1500" s="302"/>
      <c r="AR1500" s="302"/>
    </row>
    <row r="1501" hidden="1">
      <c r="A1501" s="301"/>
      <c r="B1501" s="302"/>
      <c r="C1501" s="304"/>
      <c r="D1501" s="303"/>
      <c r="E1501" s="303"/>
      <c r="F1501" s="302"/>
      <c r="G1501" s="304"/>
      <c r="H1501" s="302"/>
      <c r="I1501" s="302"/>
      <c r="J1501" s="302"/>
      <c r="K1501" s="302"/>
      <c r="L1501" s="316" t="b">
        <v>0</v>
      </c>
      <c r="M1501" s="316" t="b">
        <v>0</v>
      </c>
      <c r="N1501" s="316" t="b">
        <v>0</v>
      </c>
      <c r="O1501" s="316" t="b">
        <v>0</v>
      </c>
      <c r="P1501" s="302"/>
      <c r="Q1501" s="302"/>
      <c r="R1501" s="302"/>
      <c r="S1501" s="302"/>
      <c r="T1501" s="302"/>
      <c r="U1501" s="302"/>
      <c r="V1501" s="302"/>
      <c r="W1501" s="302"/>
      <c r="X1501" s="302"/>
      <c r="Y1501" s="302"/>
      <c r="Z1501" s="302"/>
      <c r="AA1501" s="302"/>
      <c r="AB1501" s="302"/>
      <c r="AC1501" s="302"/>
      <c r="AD1501" s="302"/>
      <c r="AE1501" s="302"/>
      <c r="AF1501" s="302"/>
      <c r="AG1501" s="302"/>
      <c r="AH1501" s="302"/>
      <c r="AI1501" s="302"/>
      <c r="AJ1501" s="302"/>
      <c r="AK1501" s="302"/>
      <c r="AL1501" s="302"/>
      <c r="AM1501" s="302"/>
      <c r="AN1501" s="302"/>
      <c r="AO1501" s="302"/>
      <c r="AP1501" s="302"/>
      <c r="AQ1501" s="302"/>
      <c r="AR1501" s="302"/>
    </row>
    <row r="1502" hidden="1">
      <c r="A1502" s="301"/>
      <c r="B1502" s="302"/>
      <c r="C1502" s="304"/>
      <c r="D1502" s="303"/>
      <c r="E1502" s="303"/>
      <c r="F1502" s="302"/>
      <c r="G1502" s="304"/>
      <c r="H1502" s="302"/>
      <c r="I1502" s="302"/>
      <c r="J1502" s="302"/>
      <c r="K1502" s="302"/>
      <c r="L1502" s="316" t="b">
        <v>0</v>
      </c>
      <c r="M1502" s="316" t="b">
        <v>0</v>
      </c>
      <c r="N1502" s="316" t="b">
        <v>0</v>
      </c>
      <c r="O1502" s="316" t="b">
        <v>0</v>
      </c>
      <c r="P1502" s="302"/>
      <c r="Q1502" s="302"/>
      <c r="R1502" s="302"/>
      <c r="S1502" s="302"/>
      <c r="T1502" s="302"/>
      <c r="U1502" s="302"/>
      <c r="V1502" s="302"/>
      <c r="W1502" s="302"/>
      <c r="X1502" s="302"/>
      <c r="Y1502" s="302"/>
      <c r="Z1502" s="302"/>
      <c r="AA1502" s="302"/>
      <c r="AB1502" s="302"/>
      <c r="AC1502" s="302"/>
      <c r="AD1502" s="302"/>
      <c r="AE1502" s="302"/>
      <c r="AF1502" s="302"/>
      <c r="AG1502" s="302"/>
      <c r="AH1502" s="302"/>
      <c r="AI1502" s="302"/>
      <c r="AJ1502" s="302"/>
      <c r="AK1502" s="302"/>
      <c r="AL1502" s="302"/>
      <c r="AM1502" s="302"/>
      <c r="AN1502" s="302"/>
      <c r="AO1502" s="302"/>
      <c r="AP1502" s="302"/>
      <c r="AQ1502" s="302"/>
      <c r="AR1502" s="302"/>
    </row>
    <row r="1503" hidden="1">
      <c r="A1503" s="301"/>
      <c r="B1503" s="302"/>
      <c r="C1503" s="304"/>
      <c r="D1503" s="303"/>
      <c r="E1503" s="303"/>
      <c r="F1503" s="302"/>
      <c r="G1503" s="304"/>
      <c r="H1503" s="302"/>
      <c r="I1503" s="302"/>
      <c r="J1503" s="302"/>
      <c r="K1503" s="302"/>
      <c r="L1503" s="316" t="b">
        <v>0</v>
      </c>
      <c r="M1503" s="316" t="b">
        <v>0</v>
      </c>
      <c r="N1503" s="316" t="b">
        <v>0</v>
      </c>
      <c r="O1503" s="316" t="b">
        <v>0</v>
      </c>
      <c r="P1503" s="302"/>
      <c r="Q1503" s="302"/>
      <c r="R1503" s="302"/>
      <c r="S1503" s="302"/>
      <c r="T1503" s="302"/>
      <c r="U1503" s="302"/>
      <c r="V1503" s="302"/>
      <c r="W1503" s="302"/>
      <c r="X1503" s="302"/>
      <c r="Y1503" s="302"/>
      <c r="Z1503" s="302"/>
      <c r="AA1503" s="302"/>
      <c r="AB1503" s="302"/>
      <c r="AC1503" s="302"/>
      <c r="AD1503" s="302"/>
      <c r="AE1503" s="302"/>
      <c r="AF1503" s="302"/>
      <c r="AG1503" s="302"/>
      <c r="AH1503" s="302"/>
      <c r="AI1503" s="302"/>
      <c r="AJ1503" s="302"/>
      <c r="AK1503" s="302"/>
      <c r="AL1503" s="302"/>
      <c r="AM1503" s="302"/>
      <c r="AN1503" s="302"/>
      <c r="AO1503" s="302"/>
      <c r="AP1503" s="302"/>
      <c r="AQ1503" s="302"/>
      <c r="AR1503" s="302"/>
    </row>
    <row r="1504" hidden="1">
      <c r="A1504" s="301"/>
      <c r="B1504" s="302"/>
      <c r="C1504" s="304"/>
      <c r="D1504" s="303"/>
      <c r="E1504" s="303"/>
      <c r="F1504" s="302"/>
      <c r="G1504" s="304"/>
      <c r="H1504" s="302"/>
      <c r="I1504" s="302"/>
      <c r="J1504" s="302"/>
      <c r="K1504" s="302"/>
      <c r="L1504" s="316" t="b">
        <v>0</v>
      </c>
      <c r="M1504" s="316" t="b">
        <v>0</v>
      </c>
      <c r="N1504" s="316" t="b">
        <v>0</v>
      </c>
      <c r="O1504" s="316" t="b">
        <v>0</v>
      </c>
      <c r="P1504" s="302"/>
      <c r="Q1504" s="302"/>
      <c r="R1504" s="302"/>
      <c r="S1504" s="302"/>
      <c r="T1504" s="302"/>
      <c r="U1504" s="302"/>
      <c r="V1504" s="302"/>
      <c r="W1504" s="302"/>
      <c r="X1504" s="302"/>
      <c r="Y1504" s="302"/>
      <c r="Z1504" s="302"/>
      <c r="AA1504" s="302"/>
      <c r="AB1504" s="302"/>
      <c r="AC1504" s="302"/>
      <c r="AD1504" s="302"/>
      <c r="AE1504" s="302"/>
      <c r="AF1504" s="302"/>
      <c r="AG1504" s="302"/>
      <c r="AH1504" s="302"/>
      <c r="AI1504" s="302"/>
      <c r="AJ1504" s="302"/>
      <c r="AK1504" s="302"/>
      <c r="AL1504" s="302"/>
      <c r="AM1504" s="302"/>
      <c r="AN1504" s="302"/>
      <c r="AO1504" s="302"/>
      <c r="AP1504" s="302"/>
      <c r="AQ1504" s="302"/>
      <c r="AR1504" s="302"/>
    </row>
    <row r="1505" hidden="1">
      <c r="A1505" s="301"/>
      <c r="B1505" s="302"/>
      <c r="C1505" s="304"/>
      <c r="D1505" s="303"/>
      <c r="E1505" s="303"/>
      <c r="F1505" s="302"/>
      <c r="G1505" s="304"/>
      <c r="H1505" s="302"/>
      <c r="I1505" s="302"/>
      <c r="J1505" s="302"/>
      <c r="K1505" s="302"/>
      <c r="L1505" s="316" t="b">
        <v>0</v>
      </c>
      <c r="M1505" s="316" t="b">
        <v>0</v>
      </c>
      <c r="N1505" s="316" t="b">
        <v>0</v>
      </c>
      <c r="O1505" s="316" t="b">
        <v>0</v>
      </c>
      <c r="P1505" s="302"/>
      <c r="Q1505" s="302"/>
      <c r="R1505" s="302"/>
      <c r="S1505" s="302"/>
      <c r="T1505" s="302"/>
      <c r="U1505" s="302"/>
      <c r="V1505" s="302"/>
      <c r="W1505" s="302"/>
      <c r="X1505" s="302"/>
      <c r="Y1505" s="302"/>
      <c r="Z1505" s="302"/>
      <c r="AA1505" s="302"/>
      <c r="AB1505" s="302"/>
      <c r="AC1505" s="302"/>
      <c r="AD1505" s="302"/>
      <c r="AE1505" s="302"/>
      <c r="AF1505" s="302"/>
      <c r="AG1505" s="302"/>
      <c r="AH1505" s="302"/>
      <c r="AI1505" s="302"/>
      <c r="AJ1505" s="302"/>
      <c r="AK1505" s="302"/>
      <c r="AL1505" s="302"/>
      <c r="AM1505" s="302"/>
      <c r="AN1505" s="302"/>
      <c r="AO1505" s="302"/>
      <c r="AP1505" s="302"/>
      <c r="AQ1505" s="302"/>
      <c r="AR1505" s="302"/>
    </row>
    <row r="1506" hidden="1">
      <c r="A1506" s="301"/>
      <c r="B1506" s="302"/>
      <c r="C1506" s="304"/>
      <c r="D1506" s="303"/>
      <c r="E1506" s="303"/>
      <c r="F1506" s="302"/>
      <c r="G1506" s="304"/>
      <c r="H1506" s="302"/>
      <c r="I1506" s="302"/>
      <c r="J1506" s="302"/>
      <c r="K1506" s="302"/>
      <c r="L1506" s="316" t="b">
        <v>0</v>
      </c>
      <c r="M1506" s="316" t="b">
        <v>0</v>
      </c>
      <c r="N1506" s="316" t="b">
        <v>0</v>
      </c>
      <c r="O1506" s="316" t="b">
        <v>0</v>
      </c>
      <c r="P1506" s="302"/>
      <c r="Q1506" s="302"/>
      <c r="R1506" s="302"/>
      <c r="S1506" s="302"/>
      <c r="T1506" s="302"/>
      <c r="U1506" s="302"/>
      <c r="V1506" s="302"/>
      <c r="W1506" s="302"/>
      <c r="X1506" s="302"/>
      <c r="Y1506" s="302"/>
      <c r="Z1506" s="302"/>
      <c r="AA1506" s="302"/>
      <c r="AB1506" s="302"/>
      <c r="AC1506" s="302"/>
      <c r="AD1506" s="302"/>
      <c r="AE1506" s="302"/>
      <c r="AF1506" s="302"/>
      <c r="AG1506" s="302"/>
      <c r="AH1506" s="302"/>
      <c r="AI1506" s="302"/>
      <c r="AJ1506" s="302"/>
      <c r="AK1506" s="302"/>
      <c r="AL1506" s="302"/>
      <c r="AM1506" s="302"/>
      <c r="AN1506" s="302"/>
      <c r="AO1506" s="302"/>
      <c r="AP1506" s="302"/>
      <c r="AQ1506" s="302"/>
      <c r="AR1506" s="302"/>
    </row>
    <row r="1507" hidden="1">
      <c r="A1507" s="301"/>
      <c r="B1507" s="302"/>
      <c r="C1507" s="304"/>
      <c r="D1507" s="303"/>
      <c r="E1507" s="303"/>
      <c r="F1507" s="302"/>
      <c r="G1507" s="304"/>
      <c r="H1507" s="302"/>
      <c r="I1507" s="302"/>
      <c r="J1507" s="302"/>
      <c r="K1507" s="302"/>
      <c r="L1507" s="316" t="b">
        <v>0</v>
      </c>
      <c r="M1507" s="316" t="b">
        <v>0</v>
      </c>
      <c r="N1507" s="316" t="b">
        <v>0</v>
      </c>
      <c r="O1507" s="316" t="b">
        <v>0</v>
      </c>
      <c r="P1507" s="302"/>
      <c r="Q1507" s="302"/>
      <c r="R1507" s="302"/>
      <c r="S1507" s="302"/>
      <c r="T1507" s="302"/>
      <c r="U1507" s="302"/>
      <c r="V1507" s="302"/>
      <c r="W1507" s="302"/>
      <c r="X1507" s="302"/>
      <c r="Y1507" s="302"/>
      <c r="Z1507" s="302"/>
      <c r="AA1507" s="302"/>
      <c r="AB1507" s="302"/>
      <c r="AC1507" s="302"/>
      <c r="AD1507" s="302"/>
      <c r="AE1507" s="302"/>
      <c r="AF1507" s="302"/>
      <c r="AG1507" s="302"/>
      <c r="AH1507" s="302"/>
      <c r="AI1507" s="302"/>
      <c r="AJ1507" s="302"/>
      <c r="AK1507" s="302"/>
      <c r="AL1507" s="302"/>
      <c r="AM1507" s="302"/>
      <c r="AN1507" s="302"/>
      <c r="AO1507" s="302"/>
      <c r="AP1507" s="302"/>
      <c r="AQ1507" s="302"/>
      <c r="AR1507" s="302"/>
    </row>
    <row r="1508" hidden="1">
      <c r="A1508" s="301"/>
      <c r="B1508" s="302"/>
      <c r="C1508" s="304"/>
      <c r="D1508" s="303"/>
      <c r="E1508" s="303"/>
      <c r="F1508" s="302"/>
      <c r="G1508" s="304"/>
      <c r="H1508" s="302"/>
      <c r="I1508" s="302"/>
      <c r="J1508" s="302"/>
      <c r="K1508" s="302"/>
      <c r="L1508" s="316" t="b">
        <v>0</v>
      </c>
      <c r="M1508" s="316" t="b">
        <v>0</v>
      </c>
      <c r="N1508" s="316" t="b">
        <v>0</v>
      </c>
      <c r="O1508" s="316" t="b">
        <v>0</v>
      </c>
      <c r="P1508" s="302"/>
      <c r="Q1508" s="302"/>
      <c r="R1508" s="302"/>
      <c r="S1508" s="302"/>
      <c r="T1508" s="302"/>
      <c r="U1508" s="302"/>
      <c r="V1508" s="302"/>
      <c r="W1508" s="302"/>
      <c r="X1508" s="302"/>
      <c r="Y1508" s="302"/>
      <c r="Z1508" s="302"/>
      <c r="AA1508" s="302"/>
      <c r="AB1508" s="302"/>
      <c r="AC1508" s="302"/>
      <c r="AD1508" s="302"/>
      <c r="AE1508" s="302"/>
      <c r="AF1508" s="302"/>
      <c r="AG1508" s="302"/>
      <c r="AH1508" s="302"/>
      <c r="AI1508" s="302"/>
      <c r="AJ1508" s="302"/>
      <c r="AK1508" s="302"/>
      <c r="AL1508" s="302"/>
      <c r="AM1508" s="302"/>
      <c r="AN1508" s="302"/>
      <c r="AO1508" s="302"/>
      <c r="AP1508" s="302"/>
      <c r="AQ1508" s="302"/>
      <c r="AR1508" s="302"/>
    </row>
    <row r="1509" hidden="1">
      <c r="A1509" s="301"/>
      <c r="B1509" s="302"/>
      <c r="C1509" s="304"/>
      <c r="D1509" s="303"/>
      <c r="E1509" s="303"/>
      <c r="F1509" s="302"/>
      <c r="G1509" s="304"/>
      <c r="H1509" s="302"/>
      <c r="I1509" s="302"/>
      <c r="J1509" s="302"/>
      <c r="K1509" s="302"/>
      <c r="L1509" s="316" t="b">
        <v>0</v>
      </c>
      <c r="M1509" s="316" t="b">
        <v>0</v>
      </c>
      <c r="N1509" s="316" t="b">
        <v>0</v>
      </c>
      <c r="O1509" s="316" t="b">
        <v>0</v>
      </c>
      <c r="P1509" s="302"/>
      <c r="Q1509" s="302"/>
      <c r="R1509" s="302"/>
      <c r="S1509" s="302"/>
      <c r="T1509" s="302"/>
      <c r="U1509" s="302"/>
      <c r="V1509" s="302"/>
      <c r="W1509" s="302"/>
      <c r="X1509" s="302"/>
      <c r="Y1509" s="302"/>
      <c r="Z1509" s="302"/>
      <c r="AA1509" s="302"/>
      <c r="AB1509" s="302"/>
      <c r="AC1509" s="302"/>
      <c r="AD1509" s="302"/>
      <c r="AE1509" s="302"/>
      <c r="AF1509" s="302"/>
      <c r="AG1509" s="302"/>
      <c r="AH1509" s="302"/>
      <c r="AI1509" s="302"/>
      <c r="AJ1509" s="302"/>
      <c r="AK1509" s="302"/>
      <c r="AL1509" s="302"/>
      <c r="AM1509" s="302"/>
      <c r="AN1509" s="302"/>
      <c r="AO1509" s="302"/>
      <c r="AP1509" s="302"/>
      <c r="AQ1509" s="302"/>
      <c r="AR1509" s="302"/>
    </row>
    <row r="1510" hidden="1">
      <c r="A1510" s="301"/>
      <c r="B1510" s="302"/>
      <c r="C1510" s="304"/>
      <c r="D1510" s="303"/>
      <c r="E1510" s="303"/>
      <c r="F1510" s="302"/>
      <c r="G1510" s="304"/>
      <c r="H1510" s="302"/>
      <c r="I1510" s="302"/>
      <c r="J1510" s="302"/>
      <c r="K1510" s="302"/>
      <c r="L1510" s="316" t="b">
        <v>0</v>
      </c>
      <c r="M1510" s="316" t="b">
        <v>0</v>
      </c>
      <c r="N1510" s="316" t="b">
        <v>0</v>
      </c>
      <c r="O1510" s="316" t="b">
        <v>0</v>
      </c>
      <c r="P1510" s="302"/>
      <c r="Q1510" s="302"/>
      <c r="R1510" s="302"/>
      <c r="S1510" s="302"/>
      <c r="T1510" s="302"/>
      <c r="U1510" s="302"/>
      <c r="V1510" s="302"/>
      <c r="W1510" s="302"/>
      <c r="X1510" s="302"/>
      <c r="Y1510" s="302"/>
      <c r="Z1510" s="302"/>
      <c r="AA1510" s="302"/>
      <c r="AB1510" s="302"/>
      <c r="AC1510" s="302"/>
      <c r="AD1510" s="302"/>
      <c r="AE1510" s="302"/>
      <c r="AF1510" s="302"/>
      <c r="AG1510" s="302"/>
      <c r="AH1510" s="302"/>
      <c r="AI1510" s="302"/>
      <c r="AJ1510" s="302"/>
      <c r="AK1510" s="302"/>
      <c r="AL1510" s="302"/>
      <c r="AM1510" s="302"/>
      <c r="AN1510" s="302"/>
      <c r="AO1510" s="302"/>
      <c r="AP1510" s="302"/>
      <c r="AQ1510" s="302"/>
      <c r="AR1510" s="302"/>
    </row>
    <row r="1511" hidden="1">
      <c r="A1511" s="301"/>
      <c r="B1511" s="302"/>
      <c r="C1511" s="304"/>
      <c r="D1511" s="303"/>
      <c r="E1511" s="303"/>
      <c r="F1511" s="302"/>
      <c r="G1511" s="304"/>
      <c r="H1511" s="302"/>
      <c r="I1511" s="302"/>
      <c r="J1511" s="302"/>
      <c r="K1511" s="302"/>
      <c r="L1511" s="316" t="b">
        <v>0</v>
      </c>
      <c r="M1511" s="316" t="b">
        <v>0</v>
      </c>
      <c r="N1511" s="316" t="b">
        <v>0</v>
      </c>
      <c r="O1511" s="316" t="b">
        <v>0</v>
      </c>
      <c r="P1511" s="302"/>
      <c r="Q1511" s="302"/>
      <c r="R1511" s="302"/>
      <c r="S1511" s="302"/>
      <c r="T1511" s="302"/>
      <c r="U1511" s="302"/>
      <c r="V1511" s="302"/>
      <c r="W1511" s="302"/>
      <c r="X1511" s="302"/>
      <c r="Y1511" s="302"/>
      <c r="Z1511" s="302"/>
      <c r="AA1511" s="302"/>
      <c r="AB1511" s="302"/>
      <c r="AC1511" s="302"/>
      <c r="AD1511" s="302"/>
      <c r="AE1511" s="302"/>
      <c r="AF1511" s="302"/>
      <c r="AG1511" s="302"/>
      <c r="AH1511" s="302"/>
      <c r="AI1511" s="302"/>
      <c r="AJ1511" s="302"/>
      <c r="AK1511" s="302"/>
      <c r="AL1511" s="302"/>
      <c r="AM1511" s="302"/>
      <c r="AN1511" s="302"/>
      <c r="AO1511" s="302"/>
      <c r="AP1511" s="302"/>
      <c r="AQ1511" s="302"/>
      <c r="AR1511" s="302"/>
    </row>
    <row r="1512" hidden="1">
      <c r="A1512" s="301"/>
      <c r="B1512" s="302"/>
      <c r="C1512" s="304"/>
      <c r="D1512" s="303"/>
      <c r="E1512" s="303"/>
      <c r="F1512" s="302"/>
      <c r="G1512" s="304"/>
      <c r="H1512" s="302"/>
      <c r="I1512" s="302"/>
      <c r="J1512" s="302"/>
      <c r="K1512" s="302"/>
      <c r="L1512" s="316" t="b">
        <v>0</v>
      </c>
      <c r="M1512" s="316" t="b">
        <v>0</v>
      </c>
      <c r="N1512" s="316" t="b">
        <v>0</v>
      </c>
      <c r="O1512" s="316" t="b">
        <v>0</v>
      </c>
      <c r="P1512" s="302"/>
      <c r="Q1512" s="302"/>
      <c r="R1512" s="302"/>
      <c r="S1512" s="302"/>
      <c r="T1512" s="302"/>
      <c r="U1512" s="302"/>
      <c r="V1512" s="302"/>
      <c r="W1512" s="302"/>
      <c r="X1512" s="302"/>
      <c r="Y1512" s="302"/>
      <c r="Z1512" s="302"/>
      <c r="AA1512" s="302"/>
      <c r="AB1512" s="302"/>
      <c r="AC1512" s="302"/>
      <c r="AD1512" s="302"/>
      <c r="AE1512" s="302"/>
      <c r="AF1512" s="302"/>
      <c r="AG1512" s="302"/>
      <c r="AH1512" s="302"/>
      <c r="AI1512" s="302"/>
      <c r="AJ1512" s="302"/>
      <c r="AK1512" s="302"/>
      <c r="AL1512" s="302"/>
      <c r="AM1512" s="302"/>
      <c r="AN1512" s="302"/>
      <c r="AO1512" s="302"/>
      <c r="AP1512" s="302"/>
      <c r="AQ1512" s="302"/>
      <c r="AR1512" s="302"/>
    </row>
    <row r="1513" hidden="1">
      <c r="A1513" s="301"/>
      <c r="B1513" s="302"/>
      <c r="C1513" s="304"/>
      <c r="D1513" s="303"/>
      <c r="E1513" s="303"/>
      <c r="F1513" s="302"/>
      <c r="G1513" s="304"/>
      <c r="H1513" s="302"/>
      <c r="I1513" s="302"/>
      <c r="J1513" s="302"/>
      <c r="K1513" s="302"/>
      <c r="L1513" s="316" t="b">
        <v>0</v>
      </c>
      <c r="M1513" s="316" t="b">
        <v>0</v>
      </c>
      <c r="N1513" s="316" t="b">
        <v>0</v>
      </c>
      <c r="O1513" s="316" t="b">
        <v>0</v>
      </c>
      <c r="P1513" s="302"/>
      <c r="Q1513" s="302"/>
      <c r="R1513" s="302"/>
      <c r="S1513" s="302"/>
      <c r="T1513" s="302"/>
      <c r="U1513" s="302"/>
      <c r="V1513" s="302"/>
      <c r="W1513" s="302"/>
      <c r="X1513" s="302"/>
      <c r="Y1513" s="302"/>
      <c r="Z1513" s="302"/>
      <c r="AA1513" s="302"/>
      <c r="AB1513" s="302"/>
      <c r="AC1513" s="302"/>
      <c r="AD1513" s="302"/>
      <c r="AE1513" s="302"/>
      <c r="AF1513" s="302"/>
      <c r="AG1513" s="302"/>
      <c r="AH1513" s="302"/>
      <c r="AI1513" s="302"/>
      <c r="AJ1513" s="302"/>
      <c r="AK1513" s="302"/>
      <c r="AL1513" s="302"/>
      <c r="AM1513" s="302"/>
      <c r="AN1513" s="302"/>
      <c r="AO1513" s="302"/>
      <c r="AP1513" s="302"/>
      <c r="AQ1513" s="302"/>
      <c r="AR1513" s="302"/>
    </row>
    <row r="1514" hidden="1">
      <c r="A1514" s="301"/>
      <c r="B1514" s="302"/>
      <c r="C1514" s="304"/>
      <c r="D1514" s="303"/>
      <c r="E1514" s="303"/>
      <c r="F1514" s="302"/>
      <c r="G1514" s="304"/>
      <c r="H1514" s="302"/>
      <c r="I1514" s="302"/>
      <c r="J1514" s="302"/>
      <c r="K1514" s="302"/>
      <c r="L1514" s="316" t="b">
        <v>0</v>
      </c>
      <c r="M1514" s="316" t="b">
        <v>0</v>
      </c>
      <c r="N1514" s="316" t="b">
        <v>0</v>
      </c>
      <c r="O1514" s="316" t="b">
        <v>0</v>
      </c>
      <c r="P1514" s="302"/>
      <c r="Q1514" s="302"/>
      <c r="R1514" s="302"/>
      <c r="S1514" s="302"/>
      <c r="T1514" s="302"/>
      <c r="U1514" s="302"/>
      <c r="V1514" s="302"/>
      <c r="W1514" s="302"/>
      <c r="X1514" s="302"/>
      <c r="Y1514" s="302"/>
      <c r="Z1514" s="302"/>
      <c r="AA1514" s="302"/>
      <c r="AB1514" s="302"/>
      <c r="AC1514" s="302"/>
      <c r="AD1514" s="302"/>
      <c r="AE1514" s="302"/>
      <c r="AF1514" s="302"/>
      <c r="AG1514" s="302"/>
      <c r="AH1514" s="302"/>
      <c r="AI1514" s="302"/>
      <c r="AJ1514" s="302"/>
      <c r="AK1514" s="302"/>
      <c r="AL1514" s="302"/>
      <c r="AM1514" s="302"/>
      <c r="AN1514" s="302"/>
      <c r="AO1514" s="302"/>
      <c r="AP1514" s="302"/>
      <c r="AQ1514" s="302"/>
      <c r="AR1514" s="302"/>
    </row>
    <row r="1515" hidden="1">
      <c r="A1515" s="301"/>
      <c r="B1515" s="302"/>
      <c r="C1515" s="304"/>
      <c r="D1515" s="303"/>
      <c r="E1515" s="303"/>
      <c r="F1515" s="302"/>
      <c r="G1515" s="304"/>
      <c r="H1515" s="302"/>
      <c r="I1515" s="302"/>
      <c r="J1515" s="302"/>
      <c r="K1515" s="302"/>
      <c r="L1515" s="316" t="b">
        <v>0</v>
      </c>
      <c r="M1515" s="316" t="b">
        <v>0</v>
      </c>
      <c r="N1515" s="316" t="b">
        <v>0</v>
      </c>
      <c r="O1515" s="316" t="b">
        <v>0</v>
      </c>
      <c r="P1515" s="302"/>
      <c r="Q1515" s="302"/>
      <c r="R1515" s="302"/>
      <c r="S1515" s="302"/>
      <c r="T1515" s="302"/>
      <c r="U1515" s="302"/>
      <c r="V1515" s="302"/>
      <c r="W1515" s="302"/>
      <c r="X1515" s="302"/>
      <c r="Y1515" s="302"/>
      <c r="Z1515" s="302"/>
      <c r="AA1515" s="302"/>
      <c r="AB1515" s="302"/>
      <c r="AC1515" s="302"/>
      <c r="AD1515" s="302"/>
      <c r="AE1515" s="302"/>
      <c r="AF1515" s="302"/>
      <c r="AG1515" s="302"/>
      <c r="AH1515" s="302"/>
      <c r="AI1515" s="302"/>
      <c r="AJ1515" s="302"/>
      <c r="AK1515" s="302"/>
      <c r="AL1515" s="302"/>
      <c r="AM1515" s="302"/>
      <c r="AN1515" s="302"/>
      <c r="AO1515" s="302"/>
      <c r="AP1515" s="302"/>
      <c r="AQ1515" s="302"/>
      <c r="AR1515" s="302"/>
    </row>
    <row r="1516" hidden="1">
      <c r="A1516" s="301"/>
      <c r="B1516" s="302"/>
      <c r="C1516" s="304"/>
      <c r="D1516" s="303"/>
      <c r="E1516" s="303"/>
      <c r="F1516" s="302"/>
      <c r="G1516" s="304"/>
      <c r="H1516" s="302"/>
      <c r="I1516" s="302"/>
      <c r="J1516" s="302"/>
      <c r="K1516" s="302"/>
      <c r="L1516" s="316" t="b">
        <v>0</v>
      </c>
      <c r="M1516" s="316" t="b">
        <v>0</v>
      </c>
      <c r="N1516" s="316" t="b">
        <v>0</v>
      </c>
      <c r="O1516" s="316" t="b">
        <v>0</v>
      </c>
      <c r="P1516" s="302"/>
      <c r="Q1516" s="302"/>
      <c r="R1516" s="302"/>
      <c r="S1516" s="302"/>
      <c r="T1516" s="302"/>
      <c r="U1516" s="302"/>
      <c r="V1516" s="302"/>
      <c r="W1516" s="302"/>
      <c r="X1516" s="302"/>
      <c r="Y1516" s="302"/>
      <c r="Z1516" s="302"/>
      <c r="AA1516" s="302"/>
      <c r="AB1516" s="302"/>
      <c r="AC1516" s="302"/>
      <c r="AD1516" s="302"/>
      <c r="AE1516" s="302"/>
      <c r="AF1516" s="302"/>
      <c r="AG1516" s="302"/>
      <c r="AH1516" s="302"/>
      <c r="AI1516" s="302"/>
      <c r="AJ1516" s="302"/>
      <c r="AK1516" s="302"/>
      <c r="AL1516" s="302"/>
      <c r="AM1516" s="302"/>
      <c r="AN1516" s="302"/>
      <c r="AO1516" s="302"/>
      <c r="AP1516" s="302"/>
      <c r="AQ1516" s="302"/>
      <c r="AR1516" s="302"/>
    </row>
    <row r="1517" hidden="1">
      <c r="A1517" s="301"/>
      <c r="B1517" s="302"/>
      <c r="C1517" s="304"/>
      <c r="D1517" s="303"/>
      <c r="E1517" s="303"/>
      <c r="F1517" s="302"/>
      <c r="G1517" s="304"/>
      <c r="H1517" s="302"/>
      <c r="I1517" s="302"/>
      <c r="J1517" s="302"/>
      <c r="K1517" s="302"/>
      <c r="L1517" s="316" t="b">
        <v>0</v>
      </c>
      <c r="M1517" s="316" t="b">
        <v>0</v>
      </c>
      <c r="N1517" s="316" t="b">
        <v>0</v>
      </c>
      <c r="O1517" s="316" t="b">
        <v>0</v>
      </c>
      <c r="P1517" s="302"/>
      <c r="Q1517" s="302"/>
      <c r="R1517" s="302"/>
      <c r="S1517" s="302"/>
      <c r="T1517" s="302"/>
      <c r="U1517" s="302"/>
      <c r="V1517" s="302"/>
      <c r="W1517" s="302"/>
      <c r="X1517" s="302"/>
      <c r="Y1517" s="302"/>
      <c r="Z1517" s="302"/>
      <c r="AA1517" s="302"/>
      <c r="AB1517" s="302"/>
      <c r="AC1517" s="302"/>
      <c r="AD1517" s="302"/>
      <c r="AE1517" s="302"/>
      <c r="AF1517" s="302"/>
      <c r="AG1517" s="302"/>
      <c r="AH1517" s="302"/>
      <c r="AI1517" s="302"/>
      <c r="AJ1517" s="302"/>
      <c r="AK1517" s="302"/>
      <c r="AL1517" s="302"/>
      <c r="AM1517" s="302"/>
      <c r="AN1517" s="302"/>
      <c r="AO1517" s="302"/>
      <c r="AP1517" s="302"/>
      <c r="AQ1517" s="302"/>
      <c r="AR1517" s="302"/>
    </row>
    <row r="1518" hidden="1">
      <c r="A1518" s="301"/>
      <c r="B1518" s="302"/>
      <c r="C1518" s="304"/>
      <c r="D1518" s="303"/>
      <c r="E1518" s="303"/>
      <c r="F1518" s="302"/>
      <c r="G1518" s="304"/>
      <c r="H1518" s="302"/>
      <c r="I1518" s="302"/>
      <c r="J1518" s="302"/>
      <c r="K1518" s="302"/>
      <c r="L1518" s="316" t="b">
        <v>0</v>
      </c>
      <c r="M1518" s="316" t="b">
        <v>0</v>
      </c>
      <c r="N1518" s="316" t="b">
        <v>0</v>
      </c>
      <c r="O1518" s="316" t="b">
        <v>0</v>
      </c>
      <c r="P1518" s="302"/>
      <c r="Q1518" s="302"/>
      <c r="R1518" s="302"/>
      <c r="S1518" s="302"/>
      <c r="T1518" s="302"/>
      <c r="U1518" s="302"/>
      <c r="V1518" s="302"/>
      <c r="W1518" s="302"/>
      <c r="X1518" s="302"/>
      <c r="Y1518" s="302"/>
      <c r="Z1518" s="302"/>
      <c r="AA1518" s="302"/>
      <c r="AB1518" s="302"/>
      <c r="AC1518" s="302"/>
      <c r="AD1518" s="302"/>
      <c r="AE1518" s="302"/>
      <c r="AF1518" s="302"/>
      <c r="AG1518" s="302"/>
      <c r="AH1518" s="302"/>
      <c r="AI1518" s="302"/>
      <c r="AJ1518" s="302"/>
      <c r="AK1518" s="302"/>
      <c r="AL1518" s="302"/>
      <c r="AM1518" s="302"/>
      <c r="AN1518" s="302"/>
      <c r="AO1518" s="302"/>
      <c r="AP1518" s="302"/>
      <c r="AQ1518" s="302"/>
      <c r="AR1518" s="302"/>
    </row>
    <row r="1519" hidden="1">
      <c r="A1519" s="301"/>
      <c r="B1519" s="302"/>
      <c r="C1519" s="304"/>
      <c r="D1519" s="303"/>
      <c r="E1519" s="303"/>
      <c r="F1519" s="302"/>
      <c r="G1519" s="304"/>
      <c r="H1519" s="302"/>
      <c r="I1519" s="302"/>
      <c r="J1519" s="302"/>
      <c r="K1519" s="302"/>
      <c r="L1519" s="316" t="b">
        <v>0</v>
      </c>
      <c r="M1519" s="316" t="b">
        <v>0</v>
      </c>
      <c r="N1519" s="316" t="b">
        <v>0</v>
      </c>
      <c r="O1519" s="316" t="b">
        <v>0</v>
      </c>
      <c r="P1519" s="302"/>
      <c r="Q1519" s="302"/>
      <c r="R1519" s="302"/>
      <c r="S1519" s="302"/>
      <c r="T1519" s="302"/>
      <c r="U1519" s="302"/>
      <c r="V1519" s="302"/>
      <c r="W1519" s="302"/>
      <c r="X1519" s="302"/>
      <c r="Y1519" s="302"/>
      <c r="Z1519" s="302"/>
      <c r="AA1519" s="302"/>
      <c r="AB1519" s="302"/>
      <c r="AC1519" s="302"/>
      <c r="AD1519" s="302"/>
      <c r="AE1519" s="302"/>
      <c r="AF1519" s="302"/>
      <c r="AG1519" s="302"/>
      <c r="AH1519" s="302"/>
      <c r="AI1519" s="302"/>
      <c r="AJ1519" s="302"/>
      <c r="AK1519" s="302"/>
      <c r="AL1519" s="302"/>
      <c r="AM1519" s="302"/>
      <c r="AN1519" s="302"/>
      <c r="AO1519" s="302"/>
      <c r="AP1519" s="302"/>
      <c r="AQ1519" s="302"/>
      <c r="AR1519" s="302"/>
    </row>
    <row r="1520" hidden="1">
      <c r="A1520" s="301"/>
      <c r="B1520" s="302"/>
      <c r="C1520" s="304"/>
      <c r="D1520" s="303"/>
      <c r="E1520" s="303"/>
      <c r="F1520" s="302"/>
      <c r="G1520" s="304"/>
      <c r="H1520" s="302"/>
      <c r="I1520" s="302"/>
      <c r="J1520" s="302"/>
      <c r="K1520" s="302"/>
      <c r="L1520" s="316" t="b">
        <v>0</v>
      </c>
      <c r="M1520" s="316" t="b">
        <v>0</v>
      </c>
      <c r="N1520" s="316" t="b">
        <v>0</v>
      </c>
      <c r="O1520" s="316" t="b">
        <v>0</v>
      </c>
      <c r="P1520" s="302"/>
      <c r="Q1520" s="302"/>
      <c r="R1520" s="302"/>
      <c r="S1520" s="302"/>
      <c r="T1520" s="302"/>
      <c r="U1520" s="302"/>
      <c r="V1520" s="302"/>
      <c r="W1520" s="302"/>
      <c r="X1520" s="302"/>
      <c r="Y1520" s="302"/>
      <c r="Z1520" s="302"/>
      <c r="AA1520" s="302"/>
      <c r="AB1520" s="302"/>
      <c r="AC1520" s="302"/>
      <c r="AD1520" s="302"/>
      <c r="AE1520" s="302"/>
      <c r="AF1520" s="302"/>
      <c r="AG1520" s="302"/>
      <c r="AH1520" s="302"/>
      <c r="AI1520" s="302"/>
      <c r="AJ1520" s="302"/>
      <c r="AK1520" s="302"/>
      <c r="AL1520" s="302"/>
      <c r="AM1520" s="302"/>
      <c r="AN1520" s="302"/>
      <c r="AO1520" s="302"/>
      <c r="AP1520" s="302"/>
      <c r="AQ1520" s="302"/>
      <c r="AR1520" s="302"/>
    </row>
    <row r="1521" hidden="1">
      <c r="A1521" s="301"/>
      <c r="B1521" s="302"/>
      <c r="C1521" s="304"/>
      <c r="D1521" s="303"/>
      <c r="E1521" s="303"/>
      <c r="F1521" s="302"/>
      <c r="G1521" s="304"/>
      <c r="H1521" s="302"/>
      <c r="I1521" s="302"/>
      <c r="J1521" s="302"/>
      <c r="K1521" s="302"/>
      <c r="L1521" s="316" t="b">
        <v>0</v>
      </c>
      <c r="M1521" s="316" t="b">
        <v>0</v>
      </c>
      <c r="N1521" s="316" t="b">
        <v>0</v>
      </c>
      <c r="O1521" s="316" t="b">
        <v>0</v>
      </c>
      <c r="P1521" s="302"/>
      <c r="Q1521" s="302"/>
      <c r="R1521" s="302"/>
      <c r="S1521" s="302"/>
      <c r="T1521" s="302"/>
      <c r="U1521" s="302"/>
      <c r="V1521" s="302"/>
      <c r="W1521" s="302"/>
      <c r="X1521" s="302"/>
      <c r="Y1521" s="302"/>
      <c r="Z1521" s="302"/>
      <c r="AA1521" s="302"/>
      <c r="AB1521" s="302"/>
      <c r="AC1521" s="302"/>
      <c r="AD1521" s="302"/>
      <c r="AE1521" s="302"/>
      <c r="AF1521" s="302"/>
      <c r="AG1521" s="302"/>
      <c r="AH1521" s="302"/>
      <c r="AI1521" s="302"/>
      <c r="AJ1521" s="302"/>
      <c r="AK1521" s="302"/>
      <c r="AL1521" s="302"/>
      <c r="AM1521" s="302"/>
      <c r="AN1521" s="302"/>
      <c r="AO1521" s="302"/>
      <c r="AP1521" s="302"/>
      <c r="AQ1521" s="302"/>
      <c r="AR1521" s="302"/>
    </row>
    <row r="1522" hidden="1">
      <c r="A1522" s="301"/>
      <c r="B1522" s="302"/>
      <c r="C1522" s="304"/>
      <c r="D1522" s="303"/>
      <c r="E1522" s="303"/>
      <c r="F1522" s="302"/>
      <c r="G1522" s="304"/>
      <c r="H1522" s="302"/>
      <c r="I1522" s="302"/>
      <c r="J1522" s="302"/>
      <c r="K1522" s="302"/>
      <c r="L1522" s="316" t="b">
        <v>0</v>
      </c>
      <c r="M1522" s="316" t="b">
        <v>0</v>
      </c>
      <c r="N1522" s="316" t="b">
        <v>0</v>
      </c>
      <c r="O1522" s="316" t="b">
        <v>0</v>
      </c>
      <c r="P1522" s="302"/>
      <c r="Q1522" s="302"/>
      <c r="R1522" s="302"/>
      <c r="S1522" s="302"/>
      <c r="T1522" s="302"/>
      <c r="U1522" s="302"/>
      <c r="V1522" s="302"/>
      <c r="W1522" s="302"/>
      <c r="X1522" s="302"/>
      <c r="Y1522" s="302"/>
      <c r="Z1522" s="302"/>
      <c r="AA1522" s="302"/>
      <c r="AB1522" s="302"/>
      <c r="AC1522" s="302"/>
      <c r="AD1522" s="302"/>
      <c r="AE1522" s="302"/>
      <c r="AF1522" s="302"/>
      <c r="AG1522" s="302"/>
      <c r="AH1522" s="302"/>
      <c r="AI1522" s="302"/>
      <c r="AJ1522" s="302"/>
      <c r="AK1522" s="302"/>
      <c r="AL1522" s="302"/>
      <c r="AM1522" s="302"/>
      <c r="AN1522" s="302"/>
      <c r="AO1522" s="302"/>
      <c r="AP1522" s="302"/>
      <c r="AQ1522" s="302"/>
      <c r="AR1522" s="302"/>
    </row>
    <row r="1523" hidden="1">
      <c r="A1523" s="301"/>
      <c r="B1523" s="302"/>
      <c r="C1523" s="304"/>
      <c r="D1523" s="303"/>
      <c r="E1523" s="303"/>
      <c r="F1523" s="302"/>
      <c r="G1523" s="304"/>
      <c r="H1523" s="302"/>
      <c r="I1523" s="302"/>
      <c r="J1523" s="302"/>
      <c r="K1523" s="302"/>
      <c r="L1523" s="316" t="b">
        <v>0</v>
      </c>
      <c r="M1523" s="316" t="b">
        <v>0</v>
      </c>
      <c r="N1523" s="316" t="b">
        <v>0</v>
      </c>
      <c r="O1523" s="316" t="b">
        <v>0</v>
      </c>
      <c r="P1523" s="302"/>
      <c r="Q1523" s="302"/>
      <c r="R1523" s="302"/>
      <c r="S1523" s="302"/>
      <c r="T1523" s="302"/>
      <c r="U1523" s="302"/>
      <c r="V1523" s="302"/>
      <c r="W1523" s="302"/>
      <c r="X1523" s="302"/>
      <c r="Y1523" s="302"/>
      <c r="Z1523" s="302"/>
      <c r="AA1523" s="302"/>
      <c r="AB1523" s="302"/>
      <c r="AC1523" s="302"/>
      <c r="AD1523" s="302"/>
      <c r="AE1523" s="302"/>
      <c r="AF1523" s="302"/>
      <c r="AG1523" s="302"/>
      <c r="AH1523" s="302"/>
      <c r="AI1523" s="302"/>
      <c r="AJ1523" s="302"/>
      <c r="AK1523" s="302"/>
      <c r="AL1523" s="302"/>
      <c r="AM1523" s="302"/>
      <c r="AN1523" s="302"/>
      <c r="AO1523" s="302"/>
      <c r="AP1523" s="302"/>
      <c r="AQ1523" s="302"/>
      <c r="AR1523" s="302"/>
    </row>
    <row r="1524" hidden="1">
      <c r="A1524" s="301"/>
      <c r="B1524" s="302"/>
      <c r="C1524" s="304"/>
      <c r="D1524" s="303"/>
      <c r="E1524" s="303"/>
      <c r="F1524" s="302"/>
      <c r="G1524" s="304"/>
      <c r="H1524" s="302"/>
      <c r="I1524" s="302"/>
      <c r="J1524" s="302"/>
      <c r="K1524" s="302"/>
      <c r="L1524" s="316" t="b">
        <v>0</v>
      </c>
      <c r="M1524" s="316" t="b">
        <v>0</v>
      </c>
      <c r="N1524" s="316" t="b">
        <v>0</v>
      </c>
      <c r="O1524" s="316" t="b">
        <v>0</v>
      </c>
      <c r="P1524" s="302"/>
      <c r="Q1524" s="302"/>
      <c r="R1524" s="302"/>
      <c r="S1524" s="302"/>
      <c r="T1524" s="302"/>
      <c r="U1524" s="302"/>
      <c r="V1524" s="302"/>
      <c r="W1524" s="302"/>
      <c r="X1524" s="302"/>
      <c r="Y1524" s="302"/>
      <c r="Z1524" s="302"/>
      <c r="AA1524" s="302"/>
      <c r="AB1524" s="302"/>
      <c r="AC1524" s="302"/>
      <c r="AD1524" s="302"/>
      <c r="AE1524" s="302"/>
      <c r="AF1524" s="302"/>
      <c r="AG1524" s="302"/>
      <c r="AH1524" s="302"/>
      <c r="AI1524" s="302"/>
      <c r="AJ1524" s="302"/>
      <c r="AK1524" s="302"/>
      <c r="AL1524" s="302"/>
      <c r="AM1524" s="302"/>
      <c r="AN1524" s="302"/>
      <c r="AO1524" s="302"/>
      <c r="AP1524" s="302"/>
      <c r="AQ1524" s="302"/>
      <c r="AR1524" s="302"/>
    </row>
    <row r="1525" hidden="1">
      <c r="A1525" s="301"/>
      <c r="B1525" s="302"/>
      <c r="C1525" s="304"/>
      <c r="D1525" s="303"/>
      <c r="E1525" s="303"/>
      <c r="F1525" s="302"/>
      <c r="G1525" s="304"/>
      <c r="H1525" s="302"/>
      <c r="I1525" s="302"/>
      <c r="J1525" s="302"/>
      <c r="K1525" s="302"/>
      <c r="L1525" s="316" t="b">
        <v>0</v>
      </c>
      <c r="M1525" s="316" t="b">
        <v>0</v>
      </c>
      <c r="N1525" s="316" t="b">
        <v>0</v>
      </c>
      <c r="O1525" s="316" t="b">
        <v>0</v>
      </c>
      <c r="P1525" s="302"/>
      <c r="Q1525" s="302"/>
      <c r="R1525" s="302"/>
      <c r="S1525" s="302"/>
      <c r="T1525" s="302"/>
      <c r="U1525" s="302"/>
      <c r="V1525" s="302"/>
      <c r="W1525" s="302"/>
      <c r="X1525" s="302"/>
      <c r="Y1525" s="302"/>
      <c r="Z1525" s="302"/>
      <c r="AA1525" s="302"/>
      <c r="AB1525" s="302"/>
      <c r="AC1525" s="302"/>
      <c r="AD1525" s="302"/>
      <c r="AE1525" s="302"/>
      <c r="AF1525" s="302"/>
      <c r="AG1525" s="302"/>
      <c r="AH1525" s="302"/>
      <c r="AI1525" s="302"/>
      <c r="AJ1525" s="302"/>
      <c r="AK1525" s="302"/>
      <c r="AL1525" s="302"/>
      <c r="AM1525" s="302"/>
      <c r="AN1525" s="302"/>
      <c r="AO1525" s="302"/>
      <c r="AP1525" s="302"/>
      <c r="AQ1525" s="302"/>
      <c r="AR1525" s="302"/>
    </row>
    <row r="1526" hidden="1">
      <c r="A1526" s="301"/>
      <c r="B1526" s="302"/>
      <c r="C1526" s="304"/>
      <c r="D1526" s="303"/>
      <c r="E1526" s="303"/>
      <c r="F1526" s="302"/>
      <c r="G1526" s="304"/>
      <c r="H1526" s="302"/>
      <c r="I1526" s="302"/>
      <c r="J1526" s="302"/>
      <c r="K1526" s="302"/>
      <c r="L1526" s="316" t="b">
        <v>0</v>
      </c>
      <c r="M1526" s="316" t="b">
        <v>0</v>
      </c>
      <c r="N1526" s="316" t="b">
        <v>0</v>
      </c>
      <c r="O1526" s="316" t="b">
        <v>0</v>
      </c>
      <c r="P1526" s="302"/>
      <c r="Q1526" s="302"/>
      <c r="R1526" s="302"/>
      <c r="S1526" s="302"/>
      <c r="T1526" s="302"/>
      <c r="U1526" s="302"/>
      <c r="V1526" s="302"/>
      <c r="W1526" s="302"/>
      <c r="X1526" s="302"/>
      <c r="Y1526" s="302"/>
      <c r="Z1526" s="302"/>
      <c r="AA1526" s="302"/>
      <c r="AB1526" s="302"/>
      <c r="AC1526" s="302"/>
      <c r="AD1526" s="302"/>
      <c r="AE1526" s="302"/>
      <c r="AF1526" s="302"/>
      <c r="AG1526" s="302"/>
      <c r="AH1526" s="302"/>
      <c r="AI1526" s="302"/>
      <c r="AJ1526" s="302"/>
      <c r="AK1526" s="302"/>
      <c r="AL1526" s="302"/>
      <c r="AM1526" s="302"/>
      <c r="AN1526" s="302"/>
      <c r="AO1526" s="302"/>
      <c r="AP1526" s="302"/>
      <c r="AQ1526" s="302"/>
      <c r="AR1526" s="302"/>
    </row>
    <row r="1527" hidden="1">
      <c r="A1527" s="301"/>
      <c r="B1527" s="302"/>
      <c r="C1527" s="304"/>
      <c r="D1527" s="303"/>
      <c r="E1527" s="303"/>
      <c r="F1527" s="302"/>
      <c r="G1527" s="304"/>
      <c r="H1527" s="302"/>
      <c r="I1527" s="302"/>
      <c r="J1527" s="302"/>
      <c r="K1527" s="302"/>
      <c r="L1527" s="316" t="b">
        <v>0</v>
      </c>
      <c r="M1527" s="316" t="b">
        <v>0</v>
      </c>
      <c r="N1527" s="316" t="b">
        <v>0</v>
      </c>
      <c r="O1527" s="316" t="b">
        <v>0</v>
      </c>
      <c r="P1527" s="302"/>
      <c r="Q1527" s="302"/>
      <c r="R1527" s="302"/>
      <c r="S1527" s="302"/>
      <c r="T1527" s="302"/>
      <c r="U1527" s="302"/>
      <c r="V1527" s="302"/>
      <c r="W1527" s="302"/>
      <c r="X1527" s="302"/>
      <c r="Y1527" s="302"/>
      <c r="Z1527" s="302"/>
      <c r="AA1527" s="302"/>
      <c r="AB1527" s="302"/>
      <c r="AC1527" s="302"/>
      <c r="AD1527" s="302"/>
      <c r="AE1527" s="302"/>
      <c r="AF1527" s="302"/>
      <c r="AG1527" s="302"/>
      <c r="AH1527" s="302"/>
      <c r="AI1527" s="302"/>
      <c r="AJ1527" s="302"/>
      <c r="AK1527" s="302"/>
      <c r="AL1527" s="302"/>
      <c r="AM1527" s="302"/>
      <c r="AN1527" s="302"/>
      <c r="AO1527" s="302"/>
      <c r="AP1527" s="302"/>
      <c r="AQ1527" s="302"/>
      <c r="AR1527" s="302"/>
    </row>
    <row r="1528" hidden="1">
      <c r="A1528" s="301"/>
      <c r="B1528" s="302"/>
      <c r="C1528" s="304"/>
      <c r="D1528" s="303"/>
      <c r="E1528" s="303"/>
      <c r="F1528" s="302"/>
      <c r="G1528" s="304"/>
      <c r="H1528" s="302"/>
      <c r="I1528" s="302"/>
      <c r="J1528" s="302"/>
      <c r="K1528" s="302"/>
      <c r="L1528" s="316" t="b">
        <v>0</v>
      </c>
      <c r="M1528" s="316" t="b">
        <v>0</v>
      </c>
      <c r="N1528" s="316" t="b">
        <v>0</v>
      </c>
      <c r="O1528" s="316" t="b">
        <v>0</v>
      </c>
      <c r="P1528" s="302"/>
      <c r="Q1528" s="302"/>
      <c r="R1528" s="302"/>
      <c r="S1528" s="302"/>
      <c r="T1528" s="302"/>
      <c r="U1528" s="302"/>
      <c r="V1528" s="302"/>
      <c r="W1528" s="302"/>
      <c r="X1528" s="302"/>
      <c r="Y1528" s="302"/>
      <c r="Z1528" s="302"/>
      <c r="AA1528" s="302"/>
      <c r="AB1528" s="302"/>
      <c r="AC1528" s="302"/>
      <c r="AD1528" s="302"/>
      <c r="AE1528" s="302"/>
      <c r="AF1528" s="302"/>
      <c r="AG1528" s="302"/>
      <c r="AH1528" s="302"/>
      <c r="AI1528" s="302"/>
      <c r="AJ1528" s="302"/>
      <c r="AK1528" s="302"/>
      <c r="AL1528" s="302"/>
      <c r="AM1528" s="302"/>
      <c r="AN1528" s="302"/>
      <c r="AO1528" s="302"/>
      <c r="AP1528" s="302"/>
      <c r="AQ1528" s="302"/>
      <c r="AR1528" s="302"/>
    </row>
    <row r="1529" hidden="1">
      <c r="A1529" s="301"/>
      <c r="B1529" s="302"/>
      <c r="C1529" s="304"/>
      <c r="D1529" s="303"/>
      <c r="E1529" s="303"/>
      <c r="F1529" s="302"/>
      <c r="G1529" s="304"/>
      <c r="H1529" s="302"/>
      <c r="I1529" s="302"/>
      <c r="J1529" s="302"/>
      <c r="K1529" s="302"/>
      <c r="L1529" s="316" t="b">
        <v>0</v>
      </c>
      <c r="M1529" s="316" t="b">
        <v>0</v>
      </c>
      <c r="N1529" s="316" t="b">
        <v>0</v>
      </c>
      <c r="O1529" s="316" t="b">
        <v>0</v>
      </c>
      <c r="P1529" s="302"/>
      <c r="Q1529" s="302"/>
      <c r="R1529" s="302"/>
      <c r="S1529" s="302"/>
      <c r="T1529" s="302"/>
      <c r="U1529" s="302"/>
      <c r="V1529" s="302"/>
      <c r="W1529" s="302"/>
      <c r="X1529" s="302"/>
      <c r="Y1529" s="302"/>
      <c r="Z1529" s="302"/>
      <c r="AA1529" s="302"/>
      <c r="AB1529" s="302"/>
      <c r="AC1529" s="302"/>
      <c r="AD1529" s="302"/>
      <c r="AE1529" s="302"/>
      <c r="AF1529" s="302"/>
      <c r="AG1529" s="302"/>
      <c r="AH1529" s="302"/>
      <c r="AI1529" s="302"/>
      <c r="AJ1529" s="302"/>
      <c r="AK1529" s="302"/>
      <c r="AL1529" s="302"/>
      <c r="AM1529" s="302"/>
      <c r="AN1529" s="302"/>
      <c r="AO1529" s="302"/>
      <c r="AP1529" s="302"/>
      <c r="AQ1529" s="302"/>
      <c r="AR1529" s="302"/>
    </row>
    <row r="1530" hidden="1">
      <c r="A1530" s="301"/>
      <c r="B1530" s="302"/>
      <c r="C1530" s="304"/>
      <c r="D1530" s="303"/>
      <c r="E1530" s="303"/>
      <c r="F1530" s="302"/>
      <c r="G1530" s="304"/>
      <c r="H1530" s="302"/>
      <c r="I1530" s="302"/>
      <c r="J1530" s="302"/>
      <c r="K1530" s="302"/>
      <c r="L1530" s="316" t="b">
        <v>0</v>
      </c>
      <c r="M1530" s="316" t="b">
        <v>0</v>
      </c>
      <c r="N1530" s="316" t="b">
        <v>0</v>
      </c>
      <c r="O1530" s="316" t="b">
        <v>0</v>
      </c>
      <c r="P1530" s="302"/>
      <c r="Q1530" s="302"/>
      <c r="R1530" s="302"/>
      <c r="S1530" s="302"/>
      <c r="T1530" s="302"/>
      <c r="U1530" s="302"/>
      <c r="V1530" s="302"/>
      <c r="W1530" s="302"/>
      <c r="X1530" s="302"/>
      <c r="Y1530" s="302"/>
      <c r="Z1530" s="302"/>
      <c r="AA1530" s="302"/>
      <c r="AB1530" s="302"/>
      <c r="AC1530" s="302"/>
      <c r="AD1530" s="302"/>
      <c r="AE1530" s="302"/>
      <c r="AF1530" s="302"/>
      <c r="AG1530" s="302"/>
      <c r="AH1530" s="302"/>
      <c r="AI1530" s="302"/>
      <c r="AJ1530" s="302"/>
      <c r="AK1530" s="302"/>
      <c r="AL1530" s="302"/>
      <c r="AM1530" s="302"/>
      <c r="AN1530" s="302"/>
      <c r="AO1530" s="302"/>
      <c r="AP1530" s="302"/>
      <c r="AQ1530" s="302"/>
      <c r="AR1530" s="302"/>
    </row>
    <row r="1531" hidden="1">
      <c r="A1531" s="301"/>
      <c r="B1531" s="302"/>
      <c r="C1531" s="304"/>
      <c r="D1531" s="303"/>
      <c r="E1531" s="303"/>
      <c r="F1531" s="302"/>
      <c r="G1531" s="304"/>
      <c r="H1531" s="302"/>
      <c r="I1531" s="302"/>
      <c r="J1531" s="302"/>
      <c r="K1531" s="302"/>
      <c r="L1531" s="316" t="b">
        <v>0</v>
      </c>
      <c r="M1531" s="316" t="b">
        <v>0</v>
      </c>
      <c r="N1531" s="316" t="b">
        <v>0</v>
      </c>
      <c r="O1531" s="316" t="b">
        <v>0</v>
      </c>
      <c r="P1531" s="302"/>
      <c r="Q1531" s="302"/>
      <c r="R1531" s="302"/>
      <c r="S1531" s="302"/>
      <c r="T1531" s="302"/>
      <c r="U1531" s="302"/>
      <c r="V1531" s="302"/>
      <c r="W1531" s="302"/>
      <c r="X1531" s="302"/>
      <c r="Y1531" s="302"/>
      <c r="Z1531" s="302"/>
      <c r="AA1531" s="302"/>
      <c r="AB1531" s="302"/>
      <c r="AC1531" s="302"/>
      <c r="AD1531" s="302"/>
      <c r="AE1531" s="302"/>
      <c r="AF1531" s="302"/>
      <c r="AG1531" s="302"/>
      <c r="AH1531" s="302"/>
      <c r="AI1531" s="302"/>
      <c r="AJ1531" s="302"/>
      <c r="AK1531" s="302"/>
      <c r="AL1531" s="302"/>
      <c r="AM1531" s="302"/>
      <c r="AN1531" s="302"/>
      <c r="AO1531" s="302"/>
      <c r="AP1531" s="302"/>
      <c r="AQ1531" s="302"/>
      <c r="AR1531" s="302"/>
    </row>
    <row r="1532" hidden="1">
      <c r="A1532" s="301"/>
      <c r="B1532" s="302"/>
      <c r="C1532" s="304"/>
      <c r="D1532" s="303"/>
      <c r="E1532" s="303"/>
      <c r="F1532" s="302"/>
      <c r="G1532" s="304"/>
      <c r="H1532" s="302"/>
      <c r="I1532" s="302"/>
      <c r="J1532" s="302"/>
      <c r="K1532" s="302"/>
      <c r="L1532" s="316" t="b">
        <v>0</v>
      </c>
      <c r="M1532" s="316" t="b">
        <v>0</v>
      </c>
      <c r="N1532" s="316" t="b">
        <v>0</v>
      </c>
      <c r="O1532" s="316" t="b">
        <v>0</v>
      </c>
      <c r="P1532" s="302"/>
      <c r="Q1532" s="302"/>
      <c r="R1532" s="302"/>
      <c r="S1532" s="302"/>
      <c r="T1532" s="302"/>
      <c r="U1532" s="302"/>
      <c r="V1532" s="302"/>
      <c r="W1532" s="302"/>
      <c r="X1532" s="302"/>
      <c r="Y1532" s="302"/>
      <c r="Z1532" s="302"/>
      <c r="AA1532" s="302"/>
      <c r="AB1532" s="302"/>
      <c r="AC1532" s="302"/>
      <c r="AD1532" s="302"/>
      <c r="AE1532" s="302"/>
      <c r="AF1532" s="302"/>
      <c r="AG1532" s="302"/>
      <c r="AH1532" s="302"/>
      <c r="AI1532" s="302"/>
      <c r="AJ1532" s="302"/>
      <c r="AK1532" s="302"/>
      <c r="AL1532" s="302"/>
      <c r="AM1532" s="302"/>
      <c r="AN1532" s="302"/>
      <c r="AO1532" s="302"/>
      <c r="AP1532" s="302"/>
      <c r="AQ1532" s="302"/>
      <c r="AR1532" s="302"/>
    </row>
    <row r="1533" hidden="1">
      <c r="A1533" s="301"/>
      <c r="B1533" s="302"/>
      <c r="C1533" s="304"/>
      <c r="D1533" s="303"/>
      <c r="E1533" s="303"/>
      <c r="F1533" s="302"/>
      <c r="G1533" s="304"/>
      <c r="H1533" s="302"/>
      <c r="I1533" s="302"/>
      <c r="J1533" s="302"/>
      <c r="K1533" s="302"/>
      <c r="L1533" s="316" t="b">
        <v>0</v>
      </c>
      <c r="M1533" s="316" t="b">
        <v>0</v>
      </c>
      <c r="N1533" s="316" t="b">
        <v>0</v>
      </c>
      <c r="O1533" s="316" t="b">
        <v>0</v>
      </c>
      <c r="P1533" s="302"/>
      <c r="Q1533" s="302"/>
      <c r="R1533" s="302"/>
      <c r="S1533" s="302"/>
      <c r="T1533" s="302"/>
      <c r="U1533" s="302"/>
      <c r="V1533" s="302"/>
      <c r="W1533" s="302"/>
      <c r="X1533" s="302"/>
      <c r="Y1533" s="302"/>
      <c r="Z1533" s="302"/>
      <c r="AA1533" s="302"/>
      <c r="AB1533" s="302"/>
      <c r="AC1533" s="302"/>
      <c r="AD1533" s="302"/>
      <c r="AE1533" s="302"/>
      <c r="AF1533" s="302"/>
      <c r="AG1533" s="302"/>
      <c r="AH1533" s="302"/>
      <c r="AI1533" s="302"/>
      <c r="AJ1533" s="302"/>
      <c r="AK1533" s="302"/>
      <c r="AL1533" s="302"/>
      <c r="AM1533" s="302"/>
      <c r="AN1533" s="302"/>
      <c r="AO1533" s="302"/>
      <c r="AP1533" s="302"/>
      <c r="AQ1533" s="302"/>
      <c r="AR1533" s="302"/>
    </row>
    <row r="1534" hidden="1">
      <c r="A1534" s="301"/>
      <c r="B1534" s="302"/>
      <c r="C1534" s="304"/>
      <c r="D1534" s="303"/>
      <c r="E1534" s="303"/>
      <c r="F1534" s="302"/>
      <c r="G1534" s="304"/>
      <c r="H1534" s="302"/>
      <c r="I1534" s="302"/>
      <c r="J1534" s="302"/>
      <c r="K1534" s="302"/>
      <c r="L1534" s="316" t="b">
        <v>0</v>
      </c>
      <c r="M1534" s="316" t="b">
        <v>0</v>
      </c>
      <c r="N1534" s="316" t="b">
        <v>0</v>
      </c>
      <c r="O1534" s="316" t="b">
        <v>0</v>
      </c>
      <c r="P1534" s="302"/>
      <c r="Q1534" s="302"/>
      <c r="R1534" s="302"/>
      <c r="S1534" s="302"/>
      <c r="T1534" s="302"/>
      <c r="U1534" s="302"/>
      <c r="V1534" s="302"/>
      <c r="W1534" s="302"/>
      <c r="X1534" s="302"/>
      <c r="Y1534" s="302"/>
      <c r="Z1534" s="302"/>
      <c r="AA1534" s="302"/>
      <c r="AB1534" s="302"/>
      <c r="AC1534" s="302"/>
      <c r="AD1534" s="302"/>
      <c r="AE1534" s="302"/>
      <c r="AF1534" s="302"/>
      <c r="AG1534" s="302"/>
      <c r="AH1534" s="302"/>
      <c r="AI1534" s="302"/>
      <c r="AJ1534" s="302"/>
      <c r="AK1534" s="302"/>
      <c r="AL1534" s="302"/>
      <c r="AM1534" s="302"/>
      <c r="AN1534" s="302"/>
      <c r="AO1534" s="302"/>
      <c r="AP1534" s="302"/>
      <c r="AQ1534" s="302"/>
      <c r="AR1534" s="302"/>
    </row>
    <row r="1535" hidden="1">
      <c r="A1535" s="301"/>
      <c r="B1535" s="302"/>
      <c r="C1535" s="304"/>
      <c r="D1535" s="303"/>
      <c r="E1535" s="303"/>
      <c r="F1535" s="302"/>
      <c r="G1535" s="304"/>
      <c r="H1535" s="302"/>
      <c r="I1535" s="302"/>
      <c r="J1535" s="302"/>
      <c r="K1535" s="302"/>
      <c r="L1535" s="316" t="b">
        <v>0</v>
      </c>
      <c r="M1535" s="316" t="b">
        <v>0</v>
      </c>
      <c r="N1535" s="316" t="b">
        <v>0</v>
      </c>
      <c r="O1535" s="316" t="b">
        <v>0</v>
      </c>
      <c r="P1535" s="302"/>
      <c r="Q1535" s="302"/>
      <c r="R1535" s="302"/>
      <c r="S1535" s="302"/>
      <c r="T1535" s="302"/>
      <c r="U1535" s="302"/>
      <c r="V1535" s="302"/>
      <c r="W1535" s="302"/>
      <c r="X1535" s="302"/>
      <c r="Y1535" s="302"/>
      <c r="Z1535" s="302"/>
      <c r="AA1535" s="302"/>
      <c r="AB1535" s="302"/>
      <c r="AC1535" s="302"/>
      <c r="AD1535" s="302"/>
      <c r="AE1535" s="302"/>
      <c r="AF1535" s="302"/>
      <c r="AG1535" s="302"/>
      <c r="AH1535" s="302"/>
      <c r="AI1535" s="302"/>
      <c r="AJ1535" s="302"/>
      <c r="AK1535" s="302"/>
      <c r="AL1535" s="302"/>
      <c r="AM1535" s="302"/>
      <c r="AN1535" s="302"/>
      <c r="AO1535" s="302"/>
      <c r="AP1535" s="302"/>
      <c r="AQ1535" s="302"/>
      <c r="AR1535" s="302"/>
    </row>
    <row r="1536" hidden="1">
      <c r="A1536" s="301"/>
      <c r="B1536" s="302"/>
      <c r="C1536" s="304"/>
      <c r="D1536" s="303"/>
      <c r="E1536" s="303"/>
      <c r="F1536" s="302"/>
      <c r="G1536" s="304"/>
      <c r="H1536" s="302"/>
      <c r="I1536" s="302"/>
      <c r="J1536" s="302"/>
      <c r="K1536" s="302"/>
      <c r="L1536" s="316" t="b">
        <v>0</v>
      </c>
      <c r="M1536" s="316" t="b">
        <v>0</v>
      </c>
      <c r="N1536" s="316" t="b">
        <v>0</v>
      </c>
      <c r="O1536" s="316" t="b">
        <v>0</v>
      </c>
      <c r="P1536" s="302"/>
      <c r="Q1536" s="302"/>
      <c r="R1536" s="302"/>
      <c r="S1536" s="302"/>
      <c r="T1536" s="302"/>
      <c r="U1536" s="302"/>
      <c r="V1536" s="302"/>
      <c r="W1536" s="302"/>
      <c r="X1536" s="302"/>
      <c r="Y1536" s="302"/>
      <c r="Z1536" s="302"/>
      <c r="AA1536" s="302"/>
      <c r="AB1536" s="302"/>
      <c r="AC1536" s="302"/>
      <c r="AD1536" s="302"/>
      <c r="AE1536" s="302"/>
      <c r="AF1536" s="302"/>
      <c r="AG1536" s="302"/>
      <c r="AH1536" s="302"/>
      <c r="AI1536" s="302"/>
      <c r="AJ1536" s="302"/>
      <c r="AK1536" s="302"/>
      <c r="AL1536" s="302"/>
      <c r="AM1536" s="302"/>
      <c r="AN1536" s="302"/>
      <c r="AO1536" s="302"/>
      <c r="AP1536" s="302"/>
      <c r="AQ1536" s="302"/>
      <c r="AR1536" s="302"/>
    </row>
    <row r="1537" hidden="1">
      <c r="A1537" s="301"/>
      <c r="B1537" s="302"/>
      <c r="C1537" s="304"/>
      <c r="D1537" s="303"/>
      <c r="E1537" s="303"/>
      <c r="F1537" s="302"/>
      <c r="G1537" s="304"/>
      <c r="H1537" s="302"/>
      <c r="I1537" s="302"/>
      <c r="J1537" s="302"/>
      <c r="K1537" s="302"/>
      <c r="L1537" s="316" t="b">
        <v>0</v>
      </c>
      <c r="M1537" s="316" t="b">
        <v>0</v>
      </c>
      <c r="N1537" s="316" t="b">
        <v>0</v>
      </c>
      <c r="O1537" s="316" t="b">
        <v>0</v>
      </c>
      <c r="P1537" s="302"/>
      <c r="Q1537" s="302"/>
      <c r="R1537" s="302"/>
      <c r="S1537" s="302"/>
      <c r="T1537" s="302"/>
      <c r="U1537" s="302"/>
      <c r="V1537" s="302"/>
      <c r="W1537" s="302"/>
      <c r="X1537" s="302"/>
      <c r="Y1537" s="302"/>
      <c r="Z1537" s="302"/>
      <c r="AA1537" s="302"/>
      <c r="AB1537" s="302"/>
      <c r="AC1537" s="302"/>
      <c r="AD1537" s="302"/>
      <c r="AE1537" s="302"/>
      <c r="AF1537" s="302"/>
      <c r="AG1537" s="302"/>
      <c r="AH1537" s="302"/>
      <c r="AI1537" s="302"/>
      <c r="AJ1537" s="302"/>
      <c r="AK1537" s="302"/>
      <c r="AL1537" s="302"/>
      <c r="AM1537" s="302"/>
      <c r="AN1537" s="302"/>
      <c r="AO1537" s="302"/>
      <c r="AP1537" s="302"/>
      <c r="AQ1537" s="302"/>
      <c r="AR1537" s="302"/>
    </row>
    <row r="1538" hidden="1">
      <c r="A1538" s="301"/>
      <c r="B1538" s="302"/>
      <c r="C1538" s="304"/>
      <c r="D1538" s="303"/>
      <c r="E1538" s="303"/>
      <c r="F1538" s="302"/>
      <c r="G1538" s="304"/>
      <c r="H1538" s="302"/>
      <c r="I1538" s="302"/>
      <c r="J1538" s="302"/>
      <c r="K1538" s="302"/>
      <c r="L1538" s="316" t="b">
        <v>0</v>
      </c>
      <c r="M1538" s="316" t="b">
        <v>0</v>
      </c>
      <c r="N1538" s="316" t="b">
        <v>0</v>
      </c>
      <c r="O1538" s="316" t="b">
        <v>0</v>
      </c>
      <c r="P1538" s="302"/>
      <c r="Q1538" s="302"/>
      <c r="R1538" s="302"/>
      <c r="S1538" s="302"/>
      <c r="T1538" s="302"/>
      <c r="U1538" s="302"/>
      <c r="V1538" s="302"/>
      <c r="W1538" s="302"/>
      <c r="X1538" s="302"/>
      <c r="Y1538" s="302"/>
      <c r="Z1538" s="302"/>
      <c r="AA1538" s="302"/>
      <c r="AB1538" s="302"/>
      <c r="AC1538" s="302"/>
      <c r="AD1538" s="302"/>
      <c r="AE1538" s="302"/>
      <c r="AF1538" s="302"/>
      <c r="AG1538" s="302"/>
      <c r="AH1538" s="302"/>
      <c r="AI1538" s="302"/>
      <c r="AJ1538" s="302"/>
      <c r="AK1538" s="302"/>
      <c r="AL1538" s="302"/>
      <c r="AM1538" s="302"/>
      <c r="AN1538" s="302"/>
      <c r="AO1538" s="302"/>
      <c r="AP1538" s="302"/>
      <c r="AQ1538" s="302"/>
      <c r="AR1538" s="302"/>
    </row>
    <row r="1539" hidden="1">
      <c r="A1539" s="301"/>
      <c r="B1539" s="302"/>
      <c r="C1539" s="304"/>
      <c r="D1539" s="303"/>
      <c r="E1539" s="303"/>
      <c r="F1539" s="302"/>
      <c r="G1539" s="304"/>
      <c r="H1539" s="302"/>
      <c r="I1539" s="302"/>
      <c r="J1539" s="302"/>
      <c r="K1539" s="302"/>
      <c r="L1539" s="316" t="b">
        <v>0</v>
      </c>
      <c r="M1539" s="316" t="b">
        <v>0</v>
      </c>
      <c r="N1539" s="316" t="b">
        <v>0</v>
      </c>
      <c r="O1539" s="316" t="b">
        <v>0</v>
      </c>
      <c r="P1539" s="302"/>
      <c r="Q1539" s="302"/>
      <c r="R1539" s="302"/>
      <c r="S1539" s="302"/>
      <c r="T1539" s="302"/>
      <c r="U1539" s="302"/>
      <c r="V1539" s="302"/>
      <c r="W1539" s="302"/>
      <c r="X1539" s="302"/>
      <c r="Y1539" s="302"/>
      <c r="Z1539" s="302"/>
      <c r="AA1539" s="302"/>
      <c r="AB1539" s="302"/>
      <c r="AC1539" s="302"/>
      <c r="AD1539" s="302"/>
      <c r="AE1539" s="302"/>
      <c r="AF1539" s="302"/>
      <c r="AG1539" s="302"/>
      <c r="AH1539" s="302"/>
      <c r="AI1539" s="302"/>
      <c r="AJ1539" s="302"/>
      <c r="AK1539" s="302"/>
      <c r="AL1539" s="302"/>
      <c r="AM1539" s="302"/>
      <c r="AN1539" s="302"/>
      <c r="AO1539" s="302"/>
      <c r="AP1539" s="302"/>
      <c r="AQ1539" s="302"/>
      <c r="AR1539" s="302"/>
    </row>
    <row r="1540" hidden="1">
      <c r="A1540" s="301"/>
      <c r="B1540" s="302"/>
      <c r="C1540" s="304"/>
      <c r="D1540" s="303"/>
      <c r="E1540" s="303"/>
      <c r="F1540" s="302"/>
      <c r="G1540" s="304"/>
      <c r="H1540" s="302"/>
      <c r="I1540" s="302"/>
      <c r="J1540" s="302"/>
      <c r="K1540" s="302"/>
      <c r="L1540" s="316" t="b">
        <v>0</v>
      </c>
      <c r="M1540" s="316" t="b">
        <v>0</v>
      </c>
      <c r="N1540" s="316" t="b">
        <v>0</v>
      </c>
      <c r="O1540" s="316" t="b">
        <v>0</v>
      </c>
      <c r="P1540" s="302"/>
      <c r="Q1540" s="302"/>
      <c r="R1540" s="302"/>
      <c r="S1540" s="302"/>
      <c r="T1540" s="302"/>
      <c r="U1540" s="302"/>
      <c r="V1540" s="302"/>
      <c r="W1540" s="302"/>
      <c r="X1540" s="302"/>
      <c r="Y1540" s="302"/>
      <c r="Z1540" s="302"/>
      <c r="AA1540" s="302"/>
      <c r="AB1540" s="302"/>
      <c r="AC1540" s="302"/>
      <c r="AD1540" s="302"/>
      <c r="AE1540" s="302"/>
      <c r="AF1540" s="302"/>
      <c r="AG1540" s="302"/>
      <c r="AH1540" s="302"/>
      <c r="AI1540" s="302"/>
      <c r="AJ1540" s="302"/>
      <c r="AK1540" s="302"/>
      <c r="AL1540" s="302"/>
      <c r="AM1540" s="302"/>
      <c r="AN1540" s="302"/>
      <c r="AO1540" s="302"/>
      <c r="AP1540" s="302"/>
      <c r="AQ1540" s="302"/>
      <c r="AR1540" s="302"/>
    </row>
    <row r="1541" hidden="1">
      <c r="A1541" s="301"/>
      <c r="B1541" s="302"/>
      <c r="C1541" s="304"/>
      <c r="D1541" s="303"/>
      <c r="E1541" s="303"/>
      <c r="F1541" s="302"/>
      <c r="G1541" s="304"/>
      <c r="H1541" s="302"/>
      <c r="I1541" s="302"/>
      <c r="J1541" s="302"/>
      <c r="K1541" s="302"/>
      <c r="L1541" s="316" t="b">
        <v>0</v>
      </c>
      <c r="M1541" s="316" t="b">
        <v>0</v>
      </c>
      <c r="N1541" s="316" t="b">
        <v>0</v>
      </c>
      <c r="O1541" s="316" t="b">
        <v>0</v>
      </c>
      <c r="P1541" s="302"/>
      <c r="Q1541" s="302"/>
      <c r="R1541" s="302"/>
      <c r="S1541" s="302"/>
      <c r="T1541" s="302"/>
      <c r="U1541" s="302"/>
      <c r="V1541" s="302"/>
      <c r="W1541" s="302"/>
      <c r="X1541" s="302"/>
      <c r="Y1541" s="302"/>
      <c r="Z1541" s="302"/>
      <c r="AA1541" s="302"/>
      <c r="AB1541" s="302"/>
      <c r="AC1541" s="302"/>
      <c r="AD1541" s="302"/>
      <c r="AE1541" s="302"/>
      <c r="AF1541" s="302"/>
      <c r="AG1541" s="302"/>
      <c r="AH1541" s="302"/>
      <c r="AI1541" s="302"/>
      <c r="AJ1541" s="302"/>
      <c r="AK1541" s="302"/>
      <c r="AL1541" s="302"/>
      <c r="AM1541" s="302"/>
      <c r="AN1541" s="302"/>
      <c r="AO1541" s="302"/>
      <c r="AP1541" s="302"/>
      <c r="AQ1541" s="302"/>
      <c r="AR1541" s="302"/>
    </row>
    <row r="1542" hidden="1">
      <c r="A1542" s="301"/>
      <c r="B1542" s="302"/>
      <c r="C1542" s="304"/>
      <c r="D1542" s="303"/>
      <c r="E1542" s="303"/>
      <c r="F1542" s="302"/>
      <c r="G1542" s="304"/>
      <c r="H1542" s="302"/>
      <c r="I1542" s="302"/>
      <c r="J1542" s="302"/>
      <c r="K1542" s="302"/>
      <c r="L1542" s="316" t="b">
        <v>0</v>
      </c>
      <c r="M1542" s="316" t="b">
        <v>0</v>
      </c>
      <c r="N1542" s="316" t="b">
        <v>0</v>
      </c>
      <c r="O1542" s="316" t="b">
        <v>0</v>
      </c>
      <c r="P1542" s="302"/>
      <c r="Q1542" s="302"/>
      <c r="R1542" s="302"/>
      <c r="S1542" s="302"/>
      <c r="T1542" s="302"/>
      <c r="U1542" s="302"/>
      <c r="V1542" s="302"/>
      <c r="W1542" s="302"/>
      <c r="X1542" s="302"/>
      <c r="Y1542" s="302"/>
      <c r="Z1542" s="302"/>
      <c r="AA1542" s="302"/>
      <c r="AB1542" s="302"/>
      <c r="AC1542" s="302"/>
      <c r="AD1542" s="302"/>
      <c r="AE1542" s="302"/>
      <c r="AF1542" s="302"/>
      <c r="AG1542" s="302"/>
      <c r="AH1542" s="302"/>
      <c r="AI1542" s="302"/>
      <c r="AJ1542" s="302"/>
      <c r="AK1542" s="302"/>
      <c r="AL1542" s="302"/>
      <c r="AM1542" s="302"/>
      <c r="AN1542" s="302"/>
      <c r="AO1542" s="302"/>
      <c r="AP1542" s="302"/>
      <c r="AQ1542" s="302"/>
      <c r="AR1542" s="302"/>
    </row>
    <row r="1543" hidden="1">
      <c r="A1543" s="301"/>
      <c r="B1543" s="302"/>
      <c r="C1543" s="304"/>
      <c r="D1543" s="303"/>
      <c r="E1543" s="303"/>
      <c r="F1543" s="302"/>
      <c r="G1543" s="304"/>
      <c r="H1543" s="302"/>
      <c r="I1543" s="302"/>
      <c r="J1543" s="302"/>
      <c r="K1543" s="302"/>
      <c r="L1543" s="316" t="b">
        <v>0</v>
      </c>
      <c r="M1543" s="316" t="b">
        <v>0</v>
      </c>
      <c r="N1543" s="316" t="b">
        <v>0</v>
      </c>
      <c r="O1543" s="316" t="b">
        <v>0</v>
      </c>
      <c r="P1543" s="302"/>
      <c r="Q1543" s="302"/>
      <c r="R1543" s="302"/>
      <c r="S1543" s="302"/>
      <c r="T1543" s="302"/>
      <c r="U1543" s="302"/>
      <c r="V1543" s="302"/>
      <c r="W1543" s="302"/>
      <c r="X1543" s="302"/>
      <c r="Y1543" s="302"/>
      <c r="Z1543" s="302"/>
      <c r="AA1543" s="302"/>
      <c r="AB1543" s="302"/>
      <c r="AC1543" s="302"/>
      <c r="AD1543" s="302"/>
      <c r="AE1543" s="302"/>
      <c r="AF1543" s="302"/>
      <c r="AG1543" s="302"/>
      <c r="AH1543" s="302"/>
      <c r="AI1543" s="302"/>
      <c r="AJ1543" s="302"/>
      <c r="AK1543" s="302"/>
      <c r="AL1543" s="302"/>
      <c r="AM1543" s="302"/>
      <c r="AN1543" s="302"/>
      <c r="AO1543" s="302"/>
      <c r="AP1543" s="302"/>
      <c r="AQ1543" s="302"/>
      <c r="AR1543" s="302"/>
    </row>
    <row r="1544" hidden="1">
      <c r="A1544" s="301"/>
      <c r="B1544" s="302"/>
      <c r="C1544" s="304"/>
      <c r="D1544" s="303"/>
      <c r="E1544" s="303"/>
      <c r="F1544" s="302"/>
      <c r="G1544" s="304"/>
      <c r="H1544" s="302"/>
      <c r="I1544" s="302"/>
      <c r="J1544" s="302"/>
      <c r="K1544" s="302"/>
      <c r="L1544" s="316" t="b">
        <v>0</v>
      </c>
      <c r="M1544" s="316" t="b">
        <v>0</v>
      </c>
      <c r="N1544" s="316" t="b">
        <v>0</v>
      </c>
      <c r="O1544" s="316" t="b">
        <v>0</v>
      </c>
      <c r="P1544" s="302"/>
      <c r="Q1544" s="302"/>
      <c r="R1544" s="302"/>
      <c r="S1544" s="302"/>
      <c r="T1544" s="302"/>
      <c r="U1544" s="302"/>
      <c r="V1544" s="302"/>
      <c r="W1544" s="302"/>
      <c r="X1544" s="302"/>
      <c r="Y1544" s="302"/>
      <c r="Z1544" s="302"/>
      <c r="AA1544" s="302"/>
      <c r="AB1544" s="302"/>
      <c r="AC1544" s="302"/>
      <c r="AD1544" s="302"/>
      <c r="AE1544" s="302"/>
      <c r="AF1544" s="302"/>
      <c r="AG1544" s="302"/>
      <c r="AH1544" s="302"/>
      <c r="AI1544" s="302"/>
      <c r="AJ1544" s="302"/>
      <c r="AK1544" s="302"/>
      <c r="AL1544" s="302"/>
      <c r="AM1544" s="302"/>
      <c r="AN1544" s="302"/>
      <c r="AO1544" s="302"/>
      <c r="AP1544" s="302"/>
      <c r="AQ1544" s="302"/>
      <c r="AR1544" s="302"/>
    </row>
    <row r="1545" hidden="1">
      <c r="A1545" s="301"/>
      <c r="B1545" s="302"/>
      <c r="C1545" s="304"/>
      <c r="D1545" s="303"/>
      <c r="E1545" s="303"/>
      <c r="F1545" s="302"/>
      <c r="G1545" s="304"/>
      <c r="H1545" s="302"/>
      <c r="I1545" s="302"/>
      <c r="J1545" s="302"/>
      <c r="K1545" s="302"/>
      <c r="L1545" s="316" t="b">
        <v>0</v>
      </c>
      <c r="M1545" s="316" t="b">
        <v>0</v>
      </c>
      <c r="N1545" s="316" t="b">
        <v>0</v>
      </c>
      <c r="O1545" s="316" t="b">
        <v>0</v>
      </c>
      <c r="P1545" s="302"/>
      <c r="Q1545" s="302"/>
      <c r="R1545" s="302"/>
      <c r="S1545" s="302"/>
      <c r="T1545" s="302"/>
      <c r="U1545" s="302"/>
      <c r="V1545" s="302"/>
      <c r="W1545" s="302"/>
      <c r="X1545" s="302"/>
      <c r="Y1545" s="302"/>
      <c r="Z1545" s="302"/>
      <c r="AA1545" s="302"/>
      <c r="AB1545" s="302"/>
      <c r="AC1545" s="302"/>
      <c r="AD1545" s="302"/>
      <c r="AE1545" s="302"/>
      <c r="AF1545" s="302"/>
      <c r="AG1545" s="302"/>
      <c r="AH1545" s="302"/>
      <c r="AI1545" s="302"/>
      <c r="AJ1545" s="302"/>
      <c r="AK1545" s="302"/>
      <c r="AL1545" s="302"/>
      <c r="AM1545" s="302"/>
      <c r="AN1545" s="302"/>
      <c r="AO1545" s="302"/>
      <c r="AP1545" s="302"/>
      <c r="AQ1545" s="302"/>
      <c r="AR1545" s="302"/>
    </row>
    <row r="1546" hidden="1">
      <c r="A1546" s="301"/>
      <c r="B1546" s="302"/>
      <c r="C1546" s="304"/>
      <c r="D1546" s="303"/>
      <c r="E1546" s="303"/>
      <c r="F1546" s="302"/>
      <c r="G1546" s="304"/>
      <c r="H1546" s="302"/>
      <c r="I1546" s="302"/>
      <c r="J1546" s="302"/>
      <c r="K1546" s="302"/>
      <c r="L1546" s="316" t="b">
        <v>0</v>
      </c>
      <c r="M1546" s="316" t="b">
        <v>0</v>
      </c>
      <c r="N1546" s="316" t="b">
        <v>0</v>
      </c>
      <c r="O1546" s="316" t="b">
        <v>0</v>
      </c>
      <c r="P1546" s="302"/>
      <c r="Q1546" s="302"/>
      <c r="R1546" s="302"/>
      <c r="S1546" s="302"/>
      <c r="T1546" s="302"/>
      <c r="U1546" s="302"/>
      <c r="V1546" s="302"/>
      <c r="W1546" s="302"/>
      <c r="X1546" s="302"/>
      <c r="Y1546" s="302"/>
      <c r="Z1546" s="302"/>
      <c r="AA1546" s="302"/>
      <c r="AB1546" s="302"/>
      <c r="AC1546" s="302"/>
      <c r="AD1546" s="302"/>
      <c r="AE1546" s="302"/>
      <c r="AF1546" s="302"/>
      <c r="AG1546" s="302"/>
      <c r="AH1546" s="302"/>
      <c r="AI1546" s="302"/>
      <c r="AJ1546" s="302"/>
      <c r="AK1546" s="302"/>
      <c r="AL1546" s="302"/>
      <c r="AM1546" s="302"/>
      <c r="AN1546" s="302"/>
      <c r="AO1546" s="302"/>
      <c r="AP1546" s="302"/>
      <c r="AQ1546" s="302"/>
      <c r="AR1546" s="302"/>
    </row>
    <row r="1547" hidden="1">
      <c r="A1547" s="301"/>
      <c r="B1547" s="302"/>
      <c r="C1547" s="304"/>
      <c r="D1547" s="303"/>
      <c r="E1547" s="303"/>
      <c r="F1547" s="302"/>
      <c r="G1547" s="304"/>
      <c r="H1547" s="302"/>
      <c r="I1547" s="302"/>
      <c r="J1547" s="302"/>
      <c r="K1547" s="302"/>
      <c r="L1547" s="316" t="b">
        <v>0</v>
      </c>
      <c r="M1547" s="316" t="b">
        <v>0</v>
      </c>
      <c r="N1547" s="316" t="b">
        <v>0</v>
      </c>
      <c r="O1547" s="316" t="b">
        <v>0</v>
      </c>
      <c r="P1547" s="302"/>
      <c r="Q1547" s="302"/>
      <c r="R1547" s="302"/>
      <c r="S1547" s="302"/>
      <c r="T1547" s="302"/>
      <c r="U1547" s="302"/>
      <c r="V1547" s="302"/>
      <c r="W1547" s="302"/>
      <c r="X1547" s="302"/>
      <c r="Y1547" s="302"/>
      <c r="Z1547" s="302"/>
      <c r="AA1547" s="302"/>
      <c r="AB1547" s="302"/>
      <c r="AC1547" s="302"/>
      <c r="AD1547" s="302"/>
      <c r="AE1547" s="302"/>
      <c r="AF1547" s="302"/>
      <c r="AG1547" s="302"/>
      <c r="AH1547" s="302"/>
      <c r="AI1547" s="302"/>
      <c r="AJ1547" s="302"/>
      <c r="AK1547" s="302"/>
      <c r="AL1547" s="302"/>
      <c r="AM1547" s="302"/>
      <c r="AN1547" s="302"/>
      <c r="AO1547" s="302"/>
      <c r="AP1547" s="302"/>
      <c r="AQ1547" s="302"/>
      <c r="AR1547" s="302"/>
    </row>
    <row r="1548" hidden="1">
      <c r="A1548" s="301"/>
      <c r="B1548" s="302"/>
      <c r="C1548" s="304"/>
      <c r="D1548" s="303"/>
      <c r="E1548" s="303"/>
      <c r="F1548" s="302"/>
      <c r="G1548" s="304"/>
      <c r="H1548" s="302"/>
      <c r="I1548" s="302"/>
      <c r="J1548" s="302"/>
      <c r="K1548" s="302"/>
      <c r="L1548" s="316" t="b">
        <v>0</v>
      </c>
      <c r="M1548" s="316" t="b">
        <v>0</v>
      </c>
      <c r="N1548" s="316" t="b">
        <v>0</v>
      </c>
      <c r="O1548" s="316" t="b">
        <v>0</v>
      </c>
      <c r="P1548" s="302"/>
      <c r="Q1548" s="302"/>
      <c r="R1548" s="302"/>
      <c r="S1548" s="302"/>
      <c r="T1548" s="302"/>
      <c r="U1548" s="302"/>
      <c r="V1548" s="302"/>
      <c r="W1548" s="302"/>
      <c r="X1548" s="302"/>
      <c r="Y1548" s="302"/>
      <c r="Z1548" s="302"/>
      <c r="AA1548" s="302"/>
      <c r="AB1548" s="302"/>
      <c r="AC1548" s="302"/>
      <c r="AD1548" s="302"/>
      <c r="AE1548" s="302"/>
      <c r="AF1548" s="302"/>
      <c r="AG1548" s="302"/>
      <c r="AH1548" s="302"/>
      <c r="AI1548" s="302"/>
      <c r="AJ1548" s="302"/>
      <c r="AK1548" s="302"/>
      <c r="AL1548" s="302"/>
      <c r="AM1548" s="302"/>
      <c r="AN1548" s="302"/>
      <c r="AO1548" s="302"/>
      <c r="AP1548" s="302"/>
      <c r="AQ1548" s="302"/>
      <c r="AR1548" s="302"/>
    </row>
    <row r="1549" hidden="1">
      <c r="A1549" s="301"/>
      <c r="B1549" s="302"/>
      <c r="C1549" s="304"/>
      <c r="D1549" s="303"/>
      <c r="E1549" s="303"/>
      <c r="F1549" s="302"/>
      <c r="G1549" s="304"/>
      <c r="H1549" s="302"/>
      <c r="I1549" s="302"/>
      <c r="J1549" s="302"/>
      <c r="K1549" s="302"/>
      <c r="L1549" s="316" t="b">
        <v>0</v>
      </c>
      <c r="M1549" s="316" t="b">
        <v>0</v>
      </c>
      <c r="N1549" s="316" t="b">
        <v>0</v>
      </c>
      <c r="O1549" s="316" t="b">
        <v>0</v>
      </c>
      <c r="P1549" s="302"/>
      <c r="Q1549" s="302"/>
      <c r="R1549" s="302"/>
      <c r="S1549" s="302"/>
      <c r="T1549" s="302"/>
      <c r="U1549" s="302"/>
      <c r="V1549" s="302"/>
      <c r="W1549" s="302"/>
      <c r="X1549" s="302"/>
      <c r="Y1549" s="302"/>
      <c r="Z1549" s="302"/>
      <c r="AA1549" s="302"/>
      <c r="AB1549" s="302"/>
      <c r="AC1549" s="302"/>
      <c r="AD1549" s="302"/>
      <c r="AE1549" s="302"/>
      <c r="AF1549" s="302"/>
      <c r="AG1549" s="302"/>
      <c r="AH1549" s="302"/>
      <c r="AI1549" s="302"/>
      <c r="AJ1549" s="302"/>
      <c r="AK1549" s="302"/>
      <c r="AL1549" s="302"/>
      <c r="AM1549" s="302"/>
      <c r="AN1549" s="302"/>
      <c r="AO1549" s="302"/>
      <c r="AP1549" s="302"/>
      <c r="AQ1549" s="302"/>
      <c r="AR1549" s="302"/>
    </row>
    <row r="1550" hidden="1">
      <c r="A1550" s="301"/>
      <c r="B1550" s="302"/>
      <c r="C1550" s="304"/>
      <c r="D1550" s="303"/>
      <c r="E1550" s="303"/>
      <c r="F1550" s="302"/>
      <c r="G1550" s="304"/>
      <c r="H1550" s="302"/>
      <c r="I1550" s="302"/>
      <c r="J1550" s="302"/>
      <c r="K1550" s="302"/>
      <c r="L1550" s="316" t="b">
        <v>0</v>
      </c>
      <c r="M1550" s="316" t="b">
        <v>0</v>
      </c>
      <c r="N1550" s="316" t="b">
        <v>0</v>
      </c>
      <c r="O1550" s="316" t="b">
        <v>0</v>
      </c>
      <c r="P1550" s="302"/>
      <c r="Q1550" s="302"/>
      <c r="R1550" s="302"/>
      <c r="S1550" s="302"/>
      <c r="T1550" s="302"/>
      <c r="U1550" s="302"/>
      <c r="V1550" s="302"/>
      <c r="W1550" s="302"/>
      <c r="X1550" s="302"/>
      <c r="Y1550" s="302"/>
      <c r="Z1550" s="302"/>
      <c r="AA1550" s="302"/>
      <c r="AB1550" s="302"/>
      <c r="AC1550" s="302"/>
      <c r="AD1550" s="302"/>
      <c r="AE1550" s="302"/>
      <c r="AF1550" s="302"/>
      <c r="AG1550" s="302"/>
      <c r="AH1550" s="302"/>
      <c r="AI1550" s="302"/>
      <c r="AJ1550" s="302"/>
      <c r="AK1550" s="302"/>
      <c r="AL1550" s="302"/>
      <c r="AM1550" s="302"/>
      <c r="AN1550" s="302"/>
      <c r="AO1550" s="302"/>
      <c r="AP1550" s="302"/>
      <c r="AQ1550" s="302"/>
      <c r="AR1550" s="302"/>
    </row>
    <row r="1551" hidden="1">
      <c r="A1551" s="301"/>
      <c r="B1551" s="302"/>
      <c r="C1551" s="304"/>
      <c r="D1551" s="303"/>
      <c r="E1551" s="303"/>
      <c r="F1551" s="302"/>
      <c r="G1551" s="304"/>
      <c r="H1551" s="302"/>
      <c r="I1551" s="302"/>
      <c r="J1551" s="302"/>
      <c r="K1551" s="302"/>
      <c r="L1551" s="316" t="b">
        <v>0</v>
      </c>
      <c r="M1551" s="316" t="b">
        <v>0</v>
      </c>
      <c r="N1551" s="316" t="b">
        <v>0</v>
      </c>
      <c r="O1551" s="316" t="b">
        <v>0</v>
      </c>
      <c r="P1551" s="302"/>
      <c r="Q1551" s="302"/>
      <c r="R1551" s="302"/>
      <c r="S1551" s="302"/>
      <c r="T1551" s="302"/>
      <c r="U1551" s="302"/>
      <c r="V1551" s="302"/>
      <c r="W1551" s="302"/>
      <c r="X1551" s="302"/>
      <c r="Y1551" s="302"/>
      <c r="Z1551" s="302"/>
      <c r="AA1551" s="302"/>
      <c r="AB1551" s="302"/>
      <c r="AC1551" s="302"/>
      <c r="AD1551" s="302"/>
      <c r="AE1551" s="302"/>
      <c r="AF1551" s="302"/>
      <c r="AG1551" s="302"/>
      <c r="AH1551" s="302"/>
      <c r="AI1551" s="302"/>
      <c r="AJ1551" s="302"/>
      <c r="AK1551" s="302"/>
      <c r="AL1551" s="302"/>
      <c r="AM1551" s="302"/>
      <c r="AN1551" s="302"/>
      <c r="AO1551" s="302"/>
      <c r="AP1551" s="302"/>
      <c r="AQ1551" s="302"/>
      <c r="AR1551" s="302"/>
    </row>
    <row r="1552" hidden="1">
      <c r="A1552" s="301"/>
      <c r="B1552" s="302"/>
      <c r="C1552" s="304"/>
      <c r="D1552" s="303"/>
      <c r="E1552" s="303"/>
      <c r="F1552" s="302"/>
      <c r="G1552" s="304"/>
      <c r="H1552" s="302"/>
      <c r="I1552" s="302"/>
      <c r="J1552" s="302"/>
      <c r="K1552" s="302"/>
      <c r="L1552" s="316" t="b">
        <v>0</v>
      </c>
      <c r="M1552" s="316" t="b">
        <v>0</v>
      </c>
      <c r="N1552" s="316" t="b">
        <v>0</v>
      </c>
      <c r="O1552" s="316" t="b">
        <v>0</v>
      </c>
      <c r="P1552" s="302"/>
      <c r="Q1552" s="302"/>
      <c r="R1552" s="302"/>
      <c r="S1552" s="302"/>
      <c r="T1552" s="302"/>
      <c r="U1552" s="302"/>
      <c r="V1552" s="302"/>
      <c r="W1552" s="302"/>
      <c r="X1552" s="302"/>
      <c r="Y1552" s="302"/>
      <c r="Z1552" s="302"/>
      <c r="AA1552" s="302"/>
      <c r="AB1552" s="302"/>
      <c r="AC1552" s="302"/>
      <c r="AD1552" s="302"/>
      <c r="AE1552" s="302"/>
      <c r="AF1552" s="302"/>
      <c r="AG1552" s="302"/>
      <c r="AH1552" s="302"/>
      <c r="AI1552" s="302"/>
      <c r="AJ1552" s="302"/>
      <c r="AK1552" s="302"/>
      <c r="AL1552" s="302"/>
      <c r="AM1552" s="302"/>
      <c r="AN1552" s="302"/>
      <c r="AO1552" s="302"/>
      <c r="AP1552" s="302"/>
      <c r="AQ1552" s="302"/>
      <c r="AR1552" s="302"/>
    </row>
    <row r="1553" hidden="1">
      <c r="A1553" s="301"/>
      <c r="B1553" s="302"/>
      <c r="C1553" s="304"/>
      <c r="D1553" s="303"/>
      <c r="E1553" s="303"/>
      <c r="F1553" s="302"/>
      <c r="G1553" s="304"/>
      <c r="H1553" s="302"/>
      <c r="I1553" s="302"/>
      <c r="J1553" s="302"/>
      <c r="K1553" s="302"/>
      <c r="L1553" s="316" t="b">
        <v>0</v>
      </c>
      <c r="M1553" s="316" t="b">
        <v>0</v>
      </c>
      <c r="N1553" s="316" t="b">
        <v>0</v>
      </c>
      <c r="O1553" s="316" t="b">
        <v>0</v>
      </c>
      <c r="P1553" s="302"/>
      <c r="Q1553" s="302"/>
      <c r="R1553" s="302"/>
      <c r="S1553" s="302"/>
      <c r="T1553" s="302"/>
      <c r="U1553" s="302"/>
      <c r="V1553" s="302"/>
      <c r="W1553" s="302"/>
      <c r="X1553" s="302"/>
      <c r="Y1553" s="302"/>
      <c r="Z1553" s="302"/>
      <c r="AA1553" s="302"/>
      <c r="AB1553" s="302"/>
      <c r="AC1553" s="302"/>
      <c r="AD1553" s="302"/>
      <c r="AE1553" s="302"/>
      <c r="AF1553" s="302"/>
      <c r="AG1553" s="302"/>
      <c r="AH1553" s="302"/>
      <c r="AI1553" s="302"/>
      <c r="AJ1553" s="302"/>
      <c r="AK1553" s="302"/>
      <c r="AL1553" s="302"/>
      <c r="AM1553" s="302"/>
      <c r="AN1553" s="302"/>
      <c r="AO1553" s="302"/>
      <c r="AP1553" s="302"/>
      <c r="AQ1553" s="302"/>
      <c r="AR1553" s="302"/>
    </row>
    <row r="1554" hidden="1">
      <c r="A1554" s="301"/>
      <c r="B1554" s="302"/>
      <c r="C1554" s="304"/>
      <c r="D1554" s="303"/>
      <c r="E1554" s="303"/>
      <c r="F1554" s="302"/>
      <c r="G1554" s="304"/>
      <c r="H1554" s="302"/>
      <c r="I1554" s="302"/>
      <c r="J1554" s="302"/>
      <c r="K1554" s="302"/>
      <c r="L1554" s="316" t="b">
        <v>0</v>
      </c>
      <c r="M1554" s="316" t="b">
        <v>0</v>
      </c>
      <c r="N1554" s="316" t="b">
        <v>0</v>
      </c>
      <c r="O1554" s="316" t="b">
        <v>0</v>
      </c>
      <c r="P1554" s="302"/>
      <c r="Q1554" s="302"/>
      <c r="R1554" s="302"/>
      <c r="S1554" s="302"/>
      <c r="T1554" s="302"/>
      <c r="U1554" s="302"/>
      <c r="V1554" s="302"/>
      <c r="W1554" s="302"/>
      <c r="X1554" s="302"/>
      <c r="Y1554" s="302"/>
      <c r="Z1554" s="302"/>
      <c r="AA1554" s="302"/>
      <c r="AB1554" s="302"/>
      <c r="AC1554" s="302"/>
      <c r="AD1554" s="302"/>
      <c r="AE1554" s="302"/>
      <c r="AF1554" s="302"/>
      <c r="AG1554" s="302"/>
      <c r="AH1554" s="302"/>
      <c r="AI1554" s="302"/>
      <c r="AJ1554" s="302"/>
      <c r="AK1554" s="302"/>
      <c r="AL1554" s="302"/>
      <c r="AM1554" s="302"/>
      <c r="AN1554" s="302"/>
      <c r="AO1554" s="302"/>
      <c r="AP1554" s="302"/>
      <c r="AQ1554" s="302"/>
      <c r="AR1554" s="302"/>
    </row>
    <row r="1555" hidden="1">
      <c r="A1555" s="301"/>
      <c r="B1555" s="302"/>
      <c r="C1555" s="304"/>
      <c r="D1555" s="303"/>
      <c r="E1555" s="303"/>
      <c r="F1555" s="302"/>
      <c r="G1555" s="304"/>
      <c r="H1555" s="302"/>
      <c r="I1555" s="302"/>
      <c r="J1555" s="302"/>
      <c r="K1555" s="302"/>
      <c r="L1555" s="316" t="b">
        <v>0</v>
      </c>
      <c r="M1555" s="316" t="b">
        <v>0</v>
      </c>
      <c r="N1555" s="316" t="b">
        <v>0</v>
      </c>
      <c r="O1555" s="316" t="b">
        <v>0</v>
      </c>
      <c r="P1555" s="302"/>
      <c r="Q1555" s="302"/>
      <c r="R1555" s="302"/>
      <c r="S1555" s="302"/>
      <c r="T1555" s="302"/>
      <c r="U1555" s="302"/>
      <c r="V1555" s="302"/>
      <c r="W1555" s="302"/>
      <c r="X1555" s="302"/>
      <c r="Y1555" s="302"/>
      <c r="Z1555" s="302"/>
      <c r="AA1555" s="302"/>
      <c r="AB1555" s="302"/>
      <c r="AC1555" s="302"/>
      <c r="AD1555" s="302"/>
      <c r="AE1555" s="302"/>
      <c r="AF1555" s="302"/>
      <c r="AG1555" s="302"/>
      <c r="AH1555" s="302"/>
      <c r="AI1555" s="302"/>
      <c r="AJ1555" s="302"/>
      <c r="AK1555" s="302"/>
      <c r="AL1555" s="302"/>
      <c r="AM1555" s="302"/>
      <c r="AN1555" s="302"/>
      <c r="AO1555" s="302"/>
      <c r="AP1555" s="302"/>
      <c r="AQ1555" s="302"/>
      <c r="AR1555" s="302"/>
    </row>
    <row r="1556" hidden="1">
      <c r="A1556" s="301"/>
      <c r="B1556" s="302"/>
      <c r="C1556" s="304"/>
      <c r="D1556" s="303"/>
      <c r="E1556" s="303"/>
      <c r="F1556" s="302"/>
      <c r="G1556" s="304"/>
      <c r="H1556" s="302"/>
      <c r="I1556" s="302"/>
      <c r="J1556" s="302"/>
      <c r="K1556" s="302"/>
      <c r="L1556" s="316" t="b">
        <v>0</v>
      </c>
      <c r="M1556" s="316" t="b">
        <v>0</v>
      </c>
      <c r="N1556" s="316" t="b">
        <v>0</v>
      </c>
      <c r="O1556" s="316" t="b">
        <v>0</v>
      </c>
      <c r="P1556" s="302"/>
      <c r="Q1556" s="302"/>
      <c r="R1556" s="302"/>
      <c r="S1556" s="302"/>
      <c r="T1556" s="302"/>
      <c r="U1556" s="302"/>
      <c r="V1556" s="302"/>
      <c r="W1556" s="302"/>
      <c r="X1556" s="302"/>
      <c r="Y1556" s="302"/>
      <c r="Z1556" s="302"/>
      <c r="AA1556" s="302"/>
      <c r="AB1556" s="302"/>
      <c r="AC1556" s="302"/>
      <c r="AD1556" s="302"/>
      <c r="AE1556" s="302"/>
      <c r="AF1556" s="302"/>
      <c r="AG1556" s="302"/>
      <c r="AH1556" s="302"/>
      <c r="AI1556" s="302"/>
      <c r="AJ1556" s="302"/>
      <c r="AK1556" s="302"/>
      <c r="AL1556" s="302"/>
      <c r="AM1556" s="302"/>
      <c r="AN1556" s="302"/>
      <c r="AO1556" s="302"/>
      <c r="AP1556" s="302"/>
      <c r="AQ1556" s="302"/>
      <c r="AR1556" s="302"/>
    </row>
    <row r="1557" hidden="1">
      <c r="A1557" s="301"/>
      <c r="B1557" s="302"/>
      <c r="C1557" s="304"/>
      <c r="D1557" s="303"/>
      <c r="E1557" s="303"/>
      <c r="F1557" s="302"/>
      <c r="G1557" s="304"/>
      <c r="H1557" s="302"/>
      <c r="I1557" s="302"/>
      <c r="J1557" s="302"/>
      <c r="K1557" s="302"/>
      <c r="L1557" s="316" t="b">
        <v>0</v>
      </c>
      <c r="M1557" s="316" t="b">
        <v>0</v>
      </c>
      <c r="N1557" s="316" t="b">
        <v>0</v>
      </c>
      <c r="O1557" s="316" t="b">
        <v>0</v>
      </c>
      <c r="P1557" s="302"/>
      <c r="Q1557" s="302"/>
      <c r="R1557" s="302"/>
      <c r="S1557" s="302"/>
      <c r="T1557" s="302"/>
      <c r="U1557" s="302"/>
      <c r="V1557" s="302"/>
      <c r="W1557" s="302"/>
      <c r="X1557" s="302"/>
      <c r="Y1557" s="302"/>
      <c r="Z1557" s="302"/>
      <c r="AA1557" s="302"/>
      <c r="AB1557" s="302"/>
      <c r="AC1557" s="302"/>
      <c r="AD1557" s="302"/>
      <c r="AE1557" s="302"/>
      <c r="AF1557" s="302"/>
      <c r="AG1557" s="302"/>
      <c r="AH1557" s="302"/>
      <c r="AI1557" s="302"/>
      <c r="AJ1557" s="302"/>
      <c r="AK1557" s="302"/>
      <c r="AL1557" s="302"/>
      <c r="AM1557" s="302"/>
      <c r="AN1557" s="302"/>
      <c r="AO1557" s="302"/>
      <c r="AP1557" s="302"/>
      <c r="AQ1557" s="302"/>
      <c r="AR1557" s="302"/>
    </row>
    <row r="1558" hidden="1">
      <c r="A1558" s="301"/>
      <c r="B1558" s="302"/>
      <c r="C1558" s="304"/>
      <c r="D1558" s="303"/>
      <c r="E1558" s="303"/>
      <c r="F1558" s="302"/>
      <c r="G1558" s="304"/>
      <c r="H1558" s="302"/>
      <c r="I1558" s="302"/>
      <c r="J1558" s="302"/>
      <c r="K1558" s="302"/>
      <c r="L1558" s="316" t="b">
        <v>0</v>
      </c>
      <c r="M1558" s="316" t="b">
        <v>0</v>
      </c>
      <c r="N1558" s="316" t="b">
        <v>0</v>
      </c>
      <c r="O1558" s="316" t="b">
        <v>0</v>
      </c>
      <c r="P1558" s="302"/>
      <c r="Q1558" s="302"/>
      <c r="R1558" s="302"/>
      <c r="S1558" s="302"/>
      <c r="T1558" s="302"/>
      <c r="U1558" s="302"/>
      <c r="V1558" s="302"/>
      <c r="W1558" s="302"/>
      <c r="X1558" s="302"/>
      <c r="Y1558" s="302"/>
      <c r="Z1558" s="302"/>
      <c r="AA1558" s="302"/>
      <c r="AB1558" s="302"/>
      <c r="AC1558" s="302"/>
      <c r="AD1558" s="302"/>
      <c r="AE1558" s="302"/>
      <c r="AF1558" s="302"/>
      <c r="AG1558" s="302"/>
      <c r="AH1558" s="302"/>
      <c r="AI1558" s="302"/>
      <c r="AJ1558" s="302"/>
      <c r="AK1558" s="302"/>
      <c r="AL1558" s="302"/>
      <c r="AM1558" s="302"/>
      <c r="AN1558" s="302"/>
      <c r="AO1558" s="302"/>
      <c r="AP1558" s="302"/>
      <c r="AQ1558" s="302"/>
      <c r="AR1558" s="302"/>
    </row>
    <row r="1559" hidden="1">
      <c r="A1559" s="301"/>
      <c r="B1559" s="302"/>
      <c r="C1559" s="304"/>
      <c r="D1559" s="303"/>
      <c r="E1559" s="303"/>
      <c r="F1559" s="302"/>
      <c r="G1559" s="304"/>
      <c r="H1559" s="302"/>
      <c r="I1559" s="302"/>
      <c r="J1559" s="302"/>
      <c r="K1559" s="302"/>
      <c r="L1559" s="316" t="b">
        <v>0</v>
      </c>
      <c r="M1559" s="316" t="b">
        <v>0</v>
      </c>
      <c r="N1559" s="316" t="b">
        <v>0</v>
      </c>
      <c r="O1559" s="316" t="b">
        <v>0</v>
      </c>
      <c r="P1559" s="302"/>
      <c r="Q1559" s="302"/>
      <c r="R1559" s="302"/>
      <c r="S1559" s="302"/>
      <c r="T1559" s="302"/>
      <c r="U1559" s="302"/>
      <c r="V1559" s="302"/>
      <c r="W1559" s="302"/>
      <c r="X1559" s="302"/>
      <c r="Y1559" s="302"/>
      <c r="Z1559" s="302"/>
      <c r="AA1559" s="302"/>
      <c r="AB1559" s="302"/>
      <c r="AC1559" s="302"/>
      <c r="AD1559" s="302"/>
      <c r="AE1559" s="302"/>
      <c r="AF1559" s="302"/>
      <c r="AG1559" s="302"/>
      <c r="AH1559" s="302"/>
      <c r="AI1559" s="302"/>
      <c r="AJ1559" s="302"/>
      <c r="AK1559" s="302"/>
      <c r="AL1559" s="302"/>
      <c r="AM1559" s="302"/>
      <c r="AN1559" s="302"/>
      <c r="AO1559" s="302"/>
      <c r="AP1559" s="302"/>
      <c r="AQ1559" s="302"/>
      <c r="AR1559" s="302"/>
    </row>
    <row r="1560" hidden="1">
      <c r="A1560" s="301"/>
      <c r="B1560" s="302"/>
      <c r="C1560" s="304"/>
      <c r="D1560" s="303"/>
      <c r="E1560" s="303"/>
      <c r="F1560" s="302"/>
      <c r="G1560" s="304"/>
      <c r="H1560" s="302"/>
      <c r="I1560" s="302"/>
      <c r="J1560" s="302"/>
      <c r="K1560" s="302"/>
      <c r="L1560" s="316" t="b">
        <v>0</v>
      </c>
      <c r="M1560" s="316" t="b">
        <v>0</v>
      </c>
      <c r="N1560" s="316" t="b">
        <v>0</v>
      </c>
      <c r="O1560" s="316" t="b">
        <v>0</v>
      </c>
      <c r="P1560" s="302"/>
      <c r="Q1560" s="302"/>
      <c r="R1560" s="302"/>
      <c r="S1560" s="302"/>
      <c r="T1560" s="302"/>
      <c r="U1560" s="302"/>
      <c r="V1560" s="302"/>
      <c r="W1560" s="302"/>
      <c r="X1560" s="302"/>
      <c r="Y1560" s="302"/>
      <c r="Z1560" s="302"/>
      <c r="AA1560" s="302"/>
      <c r="AB1560" s="302"/>
      <c r="AC1560" s="302"/>
      <c r="AD1560" s="302"/>
      <c r="AE1560" s="302"/>
      <c r="AF1560" s="302"/>
      <c r="AG1560" s="302"/>
      <c r="AH1560" s="302"/>
      <c r="AI1560" s="302"/>
      <c r="AJ1560" s="302"/>
      <c r="AK1560" s="302"/>
      <c r="AL1560" s="302"/>
      <c r="AM1560" s="302"/>
      <c r="AN1560" s="302"/>
      <c r="AO1560" s="302"/>
      <c r="AP1560" s="302"/>
      <c r="AQ1560" s="302"/>
      <c r="AR1560" s="302"/>
    </row>
    <row r="1561" hidden="1">
      <c r="A1561" s="301"/>
      <c r="B1561" s="302"/>
      <c r="C1561" s="304"/>
      <c r="D1561" s="303"/>
      <c r="E1561" s="303"/>
      <c r="F1561" s="302"/>
      <c r="G1561" s="304"/>
      <c r="H1561" s="302"/>
      <c r="I1561" s="302"/>
      <c r="J1561" s="302"/>
      <c r="K1561" s="302"/>
      <c r="L1561" s="316" t="b">
        <v>0</v>
      </c>
      <c r="M1561" s="316" t="b">
        <v>0</v>
      </c>
      <c r="N1561" s="316" t="b">
        <v>0</v>
      </c>
      <c r="O1561" s="316" t="b">
        <v>0</v>
      </c>
      <c r="P1561" s="302"/>
      <c r="Q1561" s="302"/>
      <c r="R1561" s="302"/>
      <c r="S1561" s="302"/>
      <c r="T1561" s="302"/>
      <c r="U1561" s="302"/>
      <c r="V1561" s="302"/>
      <c r="W1561" s="302"/>
      <c r="X1561" s="302"/>
      <c r="Y1561" s="302"/>
      <c r="Z1561" s="302"/>
      <c r="AA1561" s="302"/>
      <c r="AB1561" s="302"/>
      <c r="AC1561" s="302"/>
      <c r="AD1561" s="302"/>
      <c r="AE1561" s="302"/>
      <c r="AF1561" s="302"/>
      <c r="AG1561" s="302"/>
      <c r="AH1561" s="302"/>
      <c r="AI1561" s="302"/>
      <c r="AJ1561" s="302"/>
      <c r="AK1561" s="302"/>
      <c r="AL1561" s="302"/>
      <c r="AM1561" s="302"/>
      <c r="AN1561" s="302"/>
      <c r="AO1561" s="302"/>
      <c r="AP1561" s="302"/>
      <c r="AQ1561" s="302"/>
      <c r="AR1561" s="302"/>
    </row>
    <row r="1562" hidden="1">
      <c r="A1562" s="301"/>
      <c r="B1562" s="302"/>
      <c r="C1562" s="304"/>
      <c r="D1562" s="303"/>
      <c r="E1562" s="303"/>
      <c r="F1562" s="302"/>
      <c r="G1562" s="304"/>
      <c r="H1562" s="302"/>
      <c r="I1562" s="302"/>
      <c r="J1562" s="302"/>
      <c r="K1562" s="302"/>
      <c r="L1562" s="316" t="b">
        <v>0</v>
      </c>
      <c r="M1562" s="316" t="b">
        <v>0</v>
      </c>
      <c r="N1562" s="316" t="b">
        <v>0</v>
      </c>
      <c r="O1562" s="316" t="b">
        <v>0</v>
      </c>
      <c r="P1562" s="302"/>
      <c r="Q1562" s="302"/>
      <c r="R1562" s="302"/>
      <c r="S1562" s="302"/>
      <c r="T1562" s="302"/>
      <c r="U1562" s="302"/>
      <c r="V1562" s="302"/>
      <c r="W1562" s="302"/>
      <c r="X1562" s="302"/>
      <c r="Y1562" s="302"/>
      <c r="Z1562" s="302"/>
      <c r="AA1562" s="302"/>
      <c r="AB1562" s="302"/>
      <c r="AC1562" s="302"/>
      <c r="AD1562" s="302"/>
      <c r="AE1562" s="302"/>
      <c r="AF1562" s="302"/>
      <c r="AG1562" s="302"/>
      <c r="AH1562" s="302"/>
      <c r="AI1562" s="302"/>
      <c r="AJ1562" s="302"/>
      <c r="AK1562" s="302"/>
      <c r="AL1562" s="302"/>
      <c r="AM1562" s="302"/>
      <c r="AN1562" s="302"/>
      <c r="AO1562" s="302"/>
      <c r="AP1562" s="302"/>
      <c r="AQ1562" s="302"/>
      <c r="AR1562" s="302"/>
    </row>
    <row r="1563" hidden="1">
      <c r="A1563" s="301"/>
      <c r="B1563" s="302"/>
      <c r="C1563" s="304"/>
      <c r="D1563" s="303"/>
      <c r="E1563" s="303"/>
      <c r="F1563" s="302"/>
      <c r="G1563" s="304"/>
      <c r="H1563" s="302"/>
      <c r="I1563" s="302"/>
      <c r="J1563" s="302"/>
      <c r="K1563" s="302"/>
      <c r="L1563" s="316" t="b">
        <v>0</v>
      </c>
      <c r="M1563" s="316" t="b">
        <v>0</v>
      </c>
      <c r="N1563" s="316" t="b">
        <v>0</v>
      </c>
      <c r="O1563" s="316" t="b">
        <v>0</v>
      </c>
      <c r="P1563" s="302"/>
      <c r="Q1563" s="302"/>
      <c r="R1563" s="302"/>
      <c r="S1563" s="302"/>
      <c r="T1563" s="302"/>
      <c r="U1563" s="302"/>
      <c r="V1563" s="302"/>
      <c r="W1563" s="302"/>
      <c r="X1563" s="302"/>
      <c r="Y1563" s="302"/>
      <c r="Z1563" s="302"/>
      <c r="AA1563" s="302"/>
      <c r="AB1563" s="302"/>
      <c r="AC1563" s="302"/>
      <c r="AD1563" s="302"/>
      <c r="AE1563" s="302"/>
      <c r="AF1563" s="302"/>
      <c r="AG1563" s="302"/>
      <c r="AH1563" s="302"/>
      <c r="AI1563" s="302"/>
      <c r="AJ1563" s="302"/>
      <c r="AK1563" s="302"/>
      <c r="AL1563" s="302"/>
      <c r="AM1563" s="302"/>
      <c r="AN1563" s="302"/>
      <c r="AO1563" s="302"/>
      <c r="AP1563" s="302"/>
      <c r="AQ1563" s="302"/>
      <c r="AR1563" s="302"/>
    </row>
    <row r="1564" hidden="1">
      <c r="A1564" s="301"/>
      <c r="B1564" s="302"/>
      <c r="C1564" s="304"/>
      <c r="D1564" s="303"/>
      <c r="E1564" s="303"/>
      <c r="F1564" s="302"/>
      <c r="G1564" s="304"/>
      <c r="H1564" s="302"/>
      <c r="I1564" s="302"/>
      <c r="J1564" s="302"/>
      <c r="K1564" s="302"/>
      <c r="L1564" s="316" t="b">
        <v>0</v>
      </c>
      <c r="M1564" s="316" t="b">
        <v>0</v>
      </c>
      <c r="N1564" s="316" t="b">
        <v>0</v>
      </c>
      <c r="O1564" s="316" t="b">
        <v>0</v>
      </c>
      <c r="P1564" s="302"/>
      <c r="Q1564" s="302"/>
      <c r="R1564" s="302"/>
      <c r="S1564" s="302"/>
      <c r="T1564" s="302"/>
      <c r="U1564" s="302"/>
      <c r="V1564" s="302"/>
      <c r="W1564" s="302"/>
      <c r="X1564" s="302"/>
      <c r="Y1564" s="302"/>
      <c r="Z1564" s="302"/>
      <c r="AA1564" s="302"/>
      <c r="AB1564" s="302"/>
      <c r="AC1564" s="302"/>
      <c r="AD1564" s="302"/>
      <c r="AE1564" s="302"/>
      <c r="AF1564" s="302"/>
      <c r="AG1564" s="302"/>
      <c r="AH1564" s="302"/>
      <c r="AI1564" s="302"/>
      <c r="AJ1564" s="302"/>
      <c r="AK1564" s="302"/>
      <c r="AL1564" s="302"/>
      <c r="AM1564" s="302"/>
      <c r="AN1564" s="302"/>
      <c r="AO1564" s="302"/>
      <c r="AP1564" s="302"/>
      <c r="AQ1564" s="302"/>
      <c r="AR1564" s="302"/>
    </row>
    <row r="1565" hidden="1">
      <c r="A1565" s="301"/>
      <c r="B1565" s="302"/>
      <c r="C1565" s="304"/>
      <c r="D1565" s="303"/>
      <c r="E1565" s="303"/>
      <c r="F1565" s="302"/>
      <c r="G1565" s="304"/>
      <c r="H1565" s="302"/>
      <c r="I1565" s="302"/>
      <c r="J1565" s="302"/>
      <c r="K1565" s="302"/>
      <c r="L1565" s="316" t="b">
        <v>0</v>
      </c>
      <c r="M1565" s="316" t="b">
        <v>0</v>
      </c>
      <c r="N1565" s="316" t="b">
        <v>0</v>
      </c>
      <c r="O1565" s="316" t="b">
        <v>0</v>
      </c>
      <c r="P1565" s="302"/>
      <c r="Q1565" s="302"/>
      <c r="R1565" s="302"/>
      <c r="S1565" s="302"/>
      <c r="T1565" s="302"/>
      <c r="U1565" s="302"/>
      <c r="V1565" s="302"/>
      <c r="W1565" s="302"/>
      <c r="X1565" s="302"/>
      <c r="Y1565" s="302"/>
      <c r="Z1565" s="302"/>
      <c r="AA1565" s="302"/>
      <c r="AB1565" s="302"/>
      <c r="AC1565" s="302"/>
      <c r="AD1565" s="302"/>
      <c r="AE1565" s="302"/>
      <c r="AF1565" s="302"/>
      <c r="AG1565" s="302"/>
      <c r="AH1565" s="302"/>
      <c r="AI1565" s="302"/>
      <c r="AJ1565" s="302"/>
      <c r="AK1565" s="302"/>
      <c r="AL1565" s="302"/>
      <c r="AM1565" s="302"/>
      <c r="AN1565" s="302"/>
      <c r="AO1565" s="302"/>
      <c r="AP1565" s="302"/>
      <c r="AQ1565" s="302"/>
      <c r="AR1565" s="302"/>
    </row>
    <row r="1566" hidden="1">
      <c r="A1566" s="301"/>
      <c r="B1566" s="302"/>
      <c r="C1566" s="304"/>
      <c r="D1566" s="303"/>
      <c r="E1566" s="303"/>
      <c r="F1566" s="302"/>
      <c r="G1566" s="304"/>
      <c r="H1566" s="302"/>
      <c r="I1566" s="302"/>
      <c r="J1566" s="302"/>
      <c r="K1566" s="302"/>
      <c r="L1566" s="316" t="b">
        <v>0</v>
      </c>
      <c r="M1566" s="316" t="b">
        <v>0</v>
      </c>
      <c r="N1566" s="316" t="b">
        <v>0</v>
      </c>
      <c r="O1566" s="316" t="b">
        <v>0</v>
      </c>
      <c r="P1566" s="302"/>
      <c r="Q1566" s="302"/>
      <c r="R1566" s="302"/>
      <c r="S1566" s="302"/>
      <c r="T1566" s="302"/>
      <c r="U1566" s="302"/>
      <c r="V1566" s="302"/>
      <c r="W1566" s="302"/>
      <c r="X1566" s="302"/>
      <c r="Y1566" s="302"/>
      <c r="Z1566" s="302"/>
      <c r="AA1566" s="302"/>
      <c r="AB1566" s="302"/>
      <c r="AC1566" s="302"/>
      <c r="AD1566" s="302"/>
      <c r="AE1566" s="302"/>
      <c r="AF1566" s="302"/>
      <c r="AG1566" s="302"/>
      <c r="AH1566" s="302"/>
      <c r="AI1566" s="302"/>
      <c r="AJ1566" s="302"/>
      <c r="AK1566" s="302"/>
      <c r="AL1566" s="302"/>
      <c r="AM1566" s="302"/>
      <c r="AN1566" s="302"/>
      <c r="AO1566" s="302"/>
      <c r="AP1566" s="302"/>
      <c r="AQ1566" s="302"/>
      <c r="AR1566" s="302"/>
    </row>
    <row r="1567" hidden="1">
      <c r="A1567" s="301"/>
      <c r="B1567" s="302"/>
      <c r="C1567" s="304"/>
      <c r="D1567" s="303"/>
      <c r="E1567" s="303"/>
      <c r="F1567" s="302"/>
      <c r="G1567" s="304"/>
      <c r="H1567" s="302"/>
      <c r="I1567" s="302"/>
      <c r="J1567" s="302"/>
      <c r="K1567" s="302"/>
      <c r="L1567" s="316" t="b">
        <v>0</v>
      </c>
      <c r="M1567" s="316" t="b">
        <v>0</v>
      </c>
      <c r="N1567" s="316" t="b">
        <v>0</v>
      </c>
      <c r="O1567" s="316" t="b">
        <v>0</v>
      </c>
      <c r="P1567" s="302"/>
      <c r="Q1567" s="302"/>
      <c r="R1567" s="302"/>
      <c r="S1567" s="302"/>
      <c r="T1567" s="302"/>
      <c r="U1567" s="302"/>
      <c r="V1567" s="302"/>
      <c r="W1567" s="302"/>
      <c r="X1567" s="302"/>
      <c r="Y1567" s="302"/>
      <c r="Z1567" s="302"/>
      <c r="AA1567" s="302"/>
      <c r="AB1567" s="302"/>
      <c r="AC1567" s="302"/>
      <c r="AD1567" s="302"/>
      <c r="AE1567" s="302"/>
      <c r="AF1567" s="302"/>
      <c r="AG1567" s="302"/>
      <c r="AH1567" s="302"/>
      <c r="AI1567" s="302"/>
      <c r="AJ1567" s="302"/>
      <c r="AK1567" s="302"/>
      <c r="AL1567" s="302"/>
      <c r="AM1567" s="302"/>
      <c r="AN1567" s="302"/>
      <c r="AO1567" s="302"/>
      <c r="AP1567" s="302"/>
      <c r="AQ1567" s="302"/>
      <c r="AR1567" s="302"/>
    </row>
    <row r="1568" hidden="1">
      <c r="A1568" s="301"/>
      <c r="B1568" s="302"/>
      <c r="C1568" s="304"/>
      <c r="D1568" s="303"/>
      <c r="E1568" s="303"/>
      <c r="F1568" s="302"/>
      <c r="G1568" s="304"/>
      <c r="H1568" s="302"/>
      <c r="I1568" s="302"/>
      <c r="J1568" s="302"/>
      <c r="K1568" s="302"/>
      <c r="L1568" s="316" t="b">
        <v>0</v>
      </c>
      <c r="M1568" s="316" t="b">
        <v>0</v>
      </c>
      <c r="N1568" s="316" t="b">
        <v>0</v>
      </c>
      <c r="O1568" s="316" t="b">
        <v>0</v>
      </c>
      <c r="P1568" s="302"/>
      <c r="Q1568" s="302"/>
      <c r="R1568" s="302"/>
      <c r="S1568" s="302"/>
      <c r="T1568" s="302"/>
      <c r="U1568" s="302"/>
      <c r="V1568" s="302"/>
      <c r="W1568" s="302"/>
      <c r="X1568" s="302"/>
      <c r="Y1568" s="302"/>
      <c r="Z1568" s="302"/>
      <c r="AA1568" s="302"/>
      <c r="AB1568" s="302"/>
      <c r="AC1568" s="302"/>
      <c r="AD1568" s="302"/>
      <c r="AE1568" s="302"/>
      <c r="AF1568" s="302"/>
      <c r="AG1568" s="302"/>
      <c r="AH1568" s="302"/>
      <c r="AI1568" s="302"/>
      <c r="AJ1568" s="302"/>
      <c r="AK1568" s="302"/>
      <c r="AL1568" s="302"/>
      <c r="AM1568" s="302"/>
      <c r="AN1568" s="302"/>
      <c r="AO1568" s="302"/>
      <c r="AP1568" s="302"/>
      <c r="AQ1568" s="302"/>
      <c r="AR1568" s="302"/>
    </row>
    <row r="1569" hidden="1">
      <c r="A1569" s="301"/>
      <c r="B1569" s="302"/>
      <c r="C1569" s="304"/>
      <c r="D1569" s="303"/>
      <c r="E1569" s="303"/>
      <c r="F1569" s="302"/>
      <c r="G1569" s="304"/>
      <c r="H1569" s="302"/>
      <c r="I1569" s="302"/>
      <c r="J1569" s="302"/>
      <c r="K1569" s="302"/>
      <c r="L1569" s="316" t="b">
        <v>0</v>
      </c>
      <c r="M1569" s="316" t="b">
        <v>0</v>
      </c>
      <c r="N1569" s="316" t="b">
        <v>0</v>
      </c>
      <c r="O1569" s="316" t="b">
        <v>0</v>
      </c>
      <c r="P1569" s="302"/>
      <c r="Q1569" s="302"/>
      <c r="R1569" s="302"/>
      <c r="S1569" s="302"/>
      <c r="T1569" s="302"/>
      <c r="U1569" s="302"/>
      <c r="V1569" s="302"/>
      <c r="W1569" s="302"/>
      <c r="X1569" s="302"/>
      <c r="Y1569" s="302"/>
      <c r="Z1569" s="302"/>
      <c r="AA1569" s="302"/>
      <c r="AB1569" s="302"/>
      <c r="AC1569" s="302"/>
      <c r="AD1569" s="302"/>
      <c r="AE1569" s="302"/>
      <c r="AF1569" s="302"/>
      <c r="AG1569" s="302"/>
      <c r="AH1569" s="302"/>
      <c r="AI1569" s="302"/>
      <c r="AJ1569" s="302"/>
      <c r="AK1569" s="302"/>
      <c r="AL1569" s="302"/>
      <c r="AM1569" s="302"/>
      <c r="AN1569" s="302"/>
      <c r="AO1569" s="302"/>
      <c r="AP1569" s="302"/>
      <c r="AQ1569" s="302"/>
      <c r="AR1569" s="302"/>
    </row>
    <row r="1570" hidden="1">
      <c r="A1570" s="301"/>
      <c r="B1570" s="302"/>
      <c r="C1570" s="304"/>
      <c r="D1570" s="303"/>
      <c r="E1570" s="303"/>
      <c r="F1570" s="302"/>
      <c r="G1570" s="304"/>
      <c r="H1570" s="302"/>
      <c r="I1570" s="302"/>
      <c r="J1570" s="302"/>
      <c r="K1570" s="302"/>
      <c r="L1570" s="316" t="b">
        <v>0</v>
      </c>
      <c r="M1570" s="316" t="b">
        <v>0</v>
      </c>
      <c r="N1570" s="316" t="b">
        <v>0</v>
      </c>
      <c r="O1570" s="316" t="b">
        <v>0</v>
      </c>
      <c r="P1570" s="302"/>
      <c r="Q1570" s="302"/>
      <c r="R1570" s="302"/>
      <c r="S1570" s="302"/>
      <c r="T1570" s="302"/>
      <c r="U1570" s="302"/>
      <c r="V1570" s="302"/>
      <c r="W1570" s="302"/>
      <c r="X1570" s="302"/>
      <c r="Y1570" s="302"/>
      <c r="Z1570" s="302"/>
      <c r="AA1570" s="302"/>
      <c r="AB1570" s="302"/>
      <c r="AC1570" s="302"/>
      <c r="AD1570" s="302"/>
      <c r="AE1570" s="302"/>
      <c r="AF1570" s="302"/>
      <c r="AG1570" s="302"/>
      <c r="AH1570" s="302"/>
      <c r="AI1570" s="302"/>
      <c r="AJ1570" s="302"/>
      <c r="AK1570" s="302"/>
      <c r="AL1570" s="302"/>
      <c r="AM1570" s="302"/>
      <c r="AN1570" s="302"/>
      <c r="AO1570" s="302"/>
      <c r="AP1570" s="302"/>
      <c r="AQ1570" s="302"/>
      <c r="AR1570" s="302"/>
    </row>
    <row r="1571" hidden="1">
      <c r="A1571" s="301"/>
      <c r="B1571" s="302"/>
      <c r="C1571" s="304"/>
      <c r="D1571" s="303"/>
      <c r="E1571" s="303"/>
      <c r="F1571" s="302"/>
      <c r="G1571" s="304"/>
      <c r="H1571" s="302"/>
      <c r="I1571" s="302"/>
      <c r="J1571" s="302"/>
      <c r="K1571" s="302"/>
      <c r="L1571" s="316" t="b">
        <v>0</v>
      </c>
      <c r="M1571" s="316" t="b">
        <v>0</v>
      </c>
      <c r="N1571" s="316" t="b">
        <v>0</v>
      </c>
      <c r="O1571" s="316" t="b">
        <v>0</v>
      </c>
      <c r="P1571" s="302"/>
      <c r="Q1571" s="302"/>
      <c r="R1571" s="302"/>
      <c r="S1571" s="302"/>
      <c r="T1571" s="302"/>
      <c r="U1571" s="302"/>
      <c r="V1571" s="302"/>
      <c r="W1571" s="302"/>
      <c r="X1571" s="302"/>
      <c r="Y1571" s="302"/>
      <c r="Z1571" s="302"/>
      <c r="AA1571" s="302"/>
      <c r="AB1571" s="302"/>
      <c r="AC1571" s="302"/>
      <c r="AD1571" s="302"/>
      <c r="AE1571" s="302"/>
      <c r="AF1571" s="302"/>
      <c r="AG1571" s="302"/>
      <c r="AH1571" s="302"/>
      <c r="AI1571" s="302"/>
      <c r="AJ1571" s="302"/>
      <c r="AK1571" s="302"/>
      <c r="AL1571" s="302"/>
      <c r="AM1571" s="302"/>
      <c r="AN1571" s="302"/>
      <c r="AO1571" s="302"/>
      <c r="AP1571" s="302"/>
      <c r="AQ1571" s="302"/>
      <c r="AR1571" s="302"/>
    </row>
    <row r="1572" hidden="1">
      <c r="A1572" s="301"/>
      <c r="B1572" s="302"/>
      <c r="C1572" s="304"/>
      <c r="D1572" s="303"/>
      <c r="E1572" s="303"/>
      <c r="F1572" s="302"/>
      <c r="G1572" s="304"/>
      <c r="H1572" s="302"/>
      <c r="I1572" s="302"/>
      <c r="J1572" s="302"/>
      <c r="K1572" s="302"/>
      <c r="L1572" s="316" t="b">
        <v>0</v>
      </c>
      <c r="M1572" s="316" t="b">
        <v>0</v>
      </c>
      <c r="N1572" s="316" t="b">
        <v>0</v>
      </c>
      <c r="O1572" s="316" t="b">
        <v>0</v>
      </c>
      <c r="P1572" s="302"/>
      <c r="Q1572" s="302"/>
      <c r="R1572" s="302"/>
      <c r="S1572" s="302"/>
      <c r="T1572" s="302"/>
      <c r="U1572" s="302"/>
      <c r="V1572" s="302"/>
      <c r="W1572" s="302"/>
      <c r="X1572" s="302"/>
      <c r="Y1572" s="302"/>
      <c r="Z1572" s="302"/>
      <c r="AA1572" s="302"/>
      <c r="AB1572" s="302"/>
      <c r="AC1572" s="302"/>
      <c r="AD1572" s="302"/>
      <c r="AE1572" s="302"/>
      <c r="AF1572" s="302"/>
      <c r="AG1572" s="302"/>
      <c r="AH1572" s="302"/>
      <c r="AI1572" s="302"/>
      <c r="AJ1572" s="302"/>
      <c r="AK1572" s="302"/>
      <c r="AL1572" s="302"/>
      <c r="AM1572" s="302"/>
      <c r="AN1572" s="302"/>
      <c r="AO1572" s="302"/>
      <c r="AP1572" s="302"/>
      <c r="AQ1572" s="302"/>
      <c r="AR1572" s="302"/>
    </row>
    <row r="1573" hidden="1">
      <c r="A1573" s="301"/>
      <c r="B1573" s="302"/>
      <c r="C1573" s="304"/>
      <c r="D1573" s="303"/>
      <c r="E1573" s="303"/>
      <c r="F1573" s="302"/>
      <c r="G1573" s="304"/>
      <c r="H1573" s="302"/>
      <c r="I1573" s="302"/>
      <c r="J1573" s="302"/>
      <c r="K1573" s="302"/>
      <c r="L1573" s="316" t="b">
        <v>0</v>
      </c>
      <c r="M1573" s="316" t="b">
        <v>0</v>
      </c>
      <c r="N1573" s="316" t="b">
        <v>0</v>
      </c>
      <c r="O1573" s="316" t="b">
        <v>0</v>
      </c>
      <c r="P1573" s="302"/>
      <c r="Q1573" s="302"/>
      <c r="R1573" s="302"/>
      <c r="S1573" s="302"/>
      <c r="T1573" s="302"/>
      <c r="U1573" s="302"/>
      <c r="V1573" s="302"/>
      <c r="W1573" s="302"/>
      <c r="X1573" s="302"/>
      <c r="Y1573" s="302"/>
      <c r="Z1573" s="302"/>
      <c r="AA1573" s="302"/>
      <c r="AB1573" s="302"/>
      <c r="AC1573" s="302"/>
      <c r="AD1573" s="302"/>
      <c r="AE1573" s="302"/>
      <c r="AF1573" s="302"/>
      <c r="AG1573" s="302"/>
      <c r="AH1573" s="302"/>
      <c r="AI1573" s="302"/>
      <c r="AJ1573" s="302"/>
      <c r="AK1573" s="302"/>
      <c r="AL1573" s="302"/>
      <c r="AM1573" s="302"/>
      <c r="AN1573" s="302"/>
      <c r="AO1573" s="302"/>
      <c r="AP1573" s="302"/>
      <c r="AQ1573" s="302"/>
      <c r="AR1573" s="302"/>
    </row>
    <row r="1574" hidden="1">
      <c r="A1574" s="301"/>
      <c r="B1574" s="302"/>
      <c r="C1574" s="304"/>
      <c r="D1574" s="303"/>
      <c r="E1574" s="303"/>
      <c r="F1574" s="302"/>
      <c r="G1574" s="304"/>
      <c r="H1574" s="302"/>
      <c r="I1574" s="302"/>
      <c r="J1574" s="302"/>
      <c r="K1574" s="302"/>
      <c r="L1574" s="316" t="b">
        <v>0</v>
      </c>
      <c r="M1574" s="316" t="b">
        <v>0</v>
      </c>
      <c r="N1574" s="316" t="b">
        <v>0</v>
      </c>
      <c r="O1574" s="316" t="b">
        <v>0</v>
      </c>
      <c r="P1574" s="302"/>
      <c r="Q1574" s="302"/>
      <c r="R1574" s="302"/>
      <c r="S1574" s="302"/>
      <c r="T1574" s="302"/>
      <c r="U1574" s="302"/>
      <c r="V1574" s="302"/>
      <c r="W1574" s="302"/>
      <c r="X1574" s="302"/>
      <c r="Y1574" s="302"/>
      <c r="Z1574" s="302"/>
      <c r="AA1574" s="302"/>
      <c r="AB1574" s="302"/>
      <c r="AC1574" s="302"/>
      <c r="AD1574" s="302"/>
      <c r="AE1574" s="302"/>
      <c r="AF1574" s="302"/>
      <c r="AG1574" s="302"/>
      <c r="AH1574" s="302"/>
      <c r="AI1574" s="302"/>
      <c r="AJ1574" s="302"/>
      <c r="AK1574" s="302"/>
      <c r="AL1574" s="302"/>
      <c r="AM1574" s="302"/>
      <c r="AN1574" s="302"/>
      <c r="AO1574" s="302"/>
      <c r="AP1574" s="302"/>
      <c r="AQ1574" s="302"/>
      <c r="AR1574" s="302"/>
    </row>
    <row r="1575" hidden="1">
      <c r="A1575" s="301"/>
      <c r="B1575" s="302"/>
      <c r="C1575" s="304"/>
      <c r="D1575" s="303"/>
      <c r="E1575" s="303"/>
      <c r="F1575" s="302"/>
      <c r="G1575" s="304"/>
      <c r="H1575" s="302"/>
      <c r="I1575" s="302"/>
      <c r="J1575" s="302"/>
      <c r="K1575" s="302"/>
      <c r="L1575" s="316" t="b">
        <v>0</v>
      </c>
      <c r="M1575" s="316" t="b">
        <v>0</v>
      </c>
      <c r="N1575" s="316" t="b">
        <v>0</v>
      </c>
      <c r="O1575" s="316" t="b">
        <v>0</v>
      </c>
      <c r="P1575" s="302"/>
      <c r="Q1575" s="302"/>
      <c r="R1575" s="302"/>
      <c r="S1575" s="302"/>
      <c r="T1575" s="302"/>
      <c r="U1575" s="302"/>
      <c r="V1575" s="302"/>
      <c r="W1575" s="302"/>
      <c r="X1575" s="302"/>
      <c r="Y1575" s="302"/>
      <c r="Z1575" s="302"/>
      <c r="AA1575" s="302"/>
      <c r="AB1575" s="302"/>
      <c r="AC1575" s="302"/>
      <c r="AD1575" s="302"/>
      <c r="AE1575" s="302"/>
      <c r="AF1575" s="302"/>
      <c r="AG1575" s="302"/>
      <c r="AH1575" s="302"/>
      <c r="AI1575" s="302"/>
      <c r="AJ1575" s="302"/>
      <c r="AK1575" s="302"/>
      <c r="AL1575" s="302"/>
      <c r="AM1575" s="302"/>
      <c r="AN1575" s="302"/>
      <c r="AO1575" s="302"/>
      <c r="AP1575" s="302"/>
      <c r="AQ1575" s="302"/>
      <c r="AR1575" s="302"/>
    </row>
    <row r="1576" hidden="1">
      <c r="A1576" s="301"/>
      <c r="B1576" s="302"/>
      <c r="C1576" s="304"/>
      <c r="D1576" s="303"/>
      <c r="E1576" s="303"/>
      <c r="F1576" s="302"/>
      <c r="G1576" s="304"/>
      <c r="H1576" s="302"/>
      <c r="I1576" s="302"/>
      <c r="J1576" s="302"/>
      <c r="K1576" s="302"/>
      <c r="L1576" s="316" t="b">
        <v>0</v>
      </c>
      <c r="M1576" s="316" t="b">
        <v>0</v>
      </c>
      <c r="N1576" s="316" t="b">
        <v>0</v>
      </c>
      <c r="O1576" s="316" t="b">
        <v>0</v>
      </c>
      <c r="P1576" s="302"/>
      <c r="Q1576" s="302"/>
      <c r="R1576" s="302"/>
      <c r="S1576" s="302"/>
      <c r="T1576" s="302"/>
      <c r="U1576" s="302"/>
      <c r="V1576" s="302"/>
      <c r="W1576" s="302"/>
      <c r="X1576" s="302"/>
      <c r="Y1576" s="302"/>
      <c r="Z1576" s="302"/>
      <c r="AA1576" s="302"/>
      <c r="AB1576" s="302"/>
      <c r="AC1576" s="302"/>
      <c r="AD1576" s="302"/>
      <c r="AE1576" s="302"/>
      <c r="AF1576" s="302"/>
      <c r="AG1576" s="302"/>
      <c r="AH1576" s="302"/>
      <c r="AI1576" s="302"/>
      <c r="AJ1576" s="302"/>
      <c r="AK1576" s="302"/>
      <c r="AL1576" s="302"/>
      <c r="AM1576" s="302"/>
      <c r="AN1576" s="302"/>
      <c r="AO1576" s="302"/>
      <c r="AP1576" s="302"/>
      <c r="AQ1576" s="302"/>
      <c r="AR1576" s="302"/>
    </row>
    <row r="1577" hidden="1">
      <c r="A1577" s="301"/>
      <c r="B1577" s="302"/>
      <c r="C1577" s="304"/>
      <c r="D1577" s="303"/>
      <c r="E1577" s="303"/>
      <c r="F1577" s="302"/>
      <c r="G1577" s="304"/>
      <c r="H1577" s="302"/>
      <c r="I1577" s="302"/>
      <c r="J1577" s="302"/>
      <c r="K1577" s="302"/>
      <c r="L1577" s="316" t="b">
        <v>0</v>
      </c>
      <c r="M1577" s="316" t="b">
        <v>0</v>
      </c>
      <c r="N1577" s="316" t="b">
        <v>0</v>
      </c>
      <c r="O1577" s="316" t="b">
        <v>0</v>
      </c>
      <c r="P1577" s="302"/>
      <c r="Q1577" s="302"/>
      <c r="R1577" s="302"/>
      <c r="S1577" s="302"/>
      <c r="T1577" s="302"/>
      <c r="U1577" s="302"/>
      <c r="V1577" s="302"/>
      <c r="W1577" s="302"/>
      <c r="X1577" s="302"/>
      <c r="Y1577" s="302"/>
      <c r="Z1577" s="302"/>
      <c r="AA1577" s="302"/>
      <c r="AB1577" s="302"/>
      <c r="AC1577" s="302"/>
      <c r="AD1577" s="302"/>
      <c r="AE1577" s="302"/>
      <c r="AF1577" s="302"/>
      <c r="AG1577" s="302"/>
      <c r="AH1577" s="302"/>
      <c r="AI1577" s="302"/>
      <c r="AJ1577" s="302"/>
      <c r="AK1577" s="302"/>
      <c r="AL1577" s="302"/>
      <c r="AM1577" s="302"/>
      <c r="AN1577" s="302"/>
      <c r="AO1577" s="302"/>
      <c r="AP1577" s="302"/>
      <c r="AQ1577" s="302"/>
      <c r="AR1577" s="302"/>
    </row>
    <row r="1578" hidden="1">
      <c r="A1578" s="301"/>
      <c r="B1578" s="302"/>
      <c r="C1578" s="304"/>
      <c r="D1578" s="303"/>
      <c r="E1578" s="303"/>
      <c r="F1578" s="302"/>
      <c r="G1578" s="304"/>
      <c r="H1578" s="302"/>
      <c r="I1578" s="302"/>
      <c r="J1578" s="302"/>
      <c r="K1578" s="302"/>
      <c r="L1578" s="316" t="b">
        <v>0</v>
      </c>
      <c r="M1578" s="316" t="b">
        <v>0</v>
      </c>
      <c r="N1578" s="316" t="b">
        <v>0</v>
      </c>
      <c r="O1578" s="316" t="b">
        <v>0</v>
      </c>
      <c r="P1578" s="302"/>
      <c r="Q1578" s="302"/>
      <c r="R1578" s="302"/>
      <c r="S1578" s="302"/>
      <c r="T1578" s="302"/>
      <c r="U1578" s="302"/>
      <c r="V1578" s="302"/>
      <c r="W1578" s="302"/>
      <c r="X1578" s="302"/>
      <c r="Y1578" s="302"/>
      <c r="Z1578" s="302"/>
      <c r="AA1578" s="302"/>
      <c r="AB1578" s="302"/>
      <c r="AC1578" s="302"/>
      <c r="AD1578" s="302"/>
      <c r="AE1578" s="302"/>
      <c r="AF1578" s="302"/>
      <c r="AG1578" s="302"/>
      <c r="AH1578" s="302"/>
      <c r="AI1578" s="302"/>
      <c r="AJ1578" s="302"/>
      <c r="AK1578" s="302"/>
      <c r="AL1578" s="302"/>
      <c r="AM1578" s="302"/>
      <c r="AN1578" s="302"/>
      <c r="AO1578" s="302"/>
      <c r="AP1578" s="302"/>
      <c r="AQ1578" s="302"/>
      <c r="AR1578" s="302"/>
    </row>
    <row r="1579" hidden="1">
      <c r="A1579" s="301"/>
      <c r="B1579" s="302"/>
      <c r="C1579" s="304"/>
      <c r="D1579" s="303"/>
      <c r="E1579" s="303"/>
      <c r="F1579" s="302"/>
      <c r="G1579" s="304"/>
      <c r="H1579" s="302"/>
      <c r="I1579" s="302"/>
      <c r="J1579" s="302"/>
      <c r="K1579" s="302"/>
      <c r="L1579" s="316" t="b">
        <v>0</v>
      </c>
      <c r="M1579" s="316" t="b">
        <v>0</v>
      </c>
      <c r="N1579" s="316" t="b">
        <v>0</v>
      </c>
      <c r="O1579" s="316" t="b">
        <v>0</v>
      </c>
      <c r="P1579" s="302"/>
      <c r="Q1579" s="302"/>
      <c r="R1579" s="302"/>
      <c r="S1579" s="302"/>
      <c r="T1579" s="302"/>
      <c r="U1579" s="302"/>
      <c r="V1579" s="302"/>
      <c r="W1579" s="302"/>
      <c r="X1579" s="302"/>
      <c r="Y1579" s="302"/>
      <c r="Z1579" s="302"/>
      <c r="AA1579" s="302"/>
      <c r="AB1579" s="302"/>
      <c r="AC1579" s="302"/>
      <c r="AD1579" s="302"/>
      <c r="AE1579" s="302"/>
      <c r="AF1579" s="302"/>
      <c r="AG1579" s="302"/>
      <c r="AH1579" s="302"/>
      <c r="AI1579" s="302"/>
      <c r="AJ1579" s="302"/>
      <c r="AK1579" s="302"/>
      <c r="AL1579" s="302"/>
      <c r="AM1579" s="302"/>
      <c r="AN1579" s="302"/>
      <c r="AO1579" s="302"/>
      <c r="AP1579" s="302"/>
      <c r="AQ1579" s="302"/>
      <c r="AR1579" s="302"/>
    </row>
    <row r="1580" hidden="1">
      <c r="A1580" s="301"/>
      <c r="B1580" s="302"/>
      <c r="C1580" s="304"/>
      <c r="D1580" s="303"/>
      <c r="E1580" s="303"/>
      <c r="F1580" s="302"/>
      <c r="G1580" s="304"/>
      <c r="H1580" s="302"/>
      <c r="I1580" s="302"/>
      <c r="J1580" s="302"/>
      <c r="K1580" s="302"/>
      <c r="L1580" s="316" t="b">
        <v>0</v>
      </c>
      <c r="M1580" s="316" t="b">
        <v>0</v>
      </c>
      <c r="N1580" s="316" t="b">
        <v>0</v>
      </c>
      <c r="O1580" s="316" t="b">
        <v>0</v>
      </c>
      <c r="P1580" s="302"/>
      <c r="Q1580" s="302"/>
      <c r="R1580" s="302"/>
      <c r="S1580" s="302"/>
      <c r="T1580" s="302"/>
      <c r="U1580" s="302"/>
      <c r="V1580" s="302"/>
      <c r="W1580" s="302"/>
      <c r="X1580" s="302"/>
      <c r="Y1580" s="302"/>
      <c r="Z1580" s="302"/>
      <c r="AA1580" s="302"/>
      <c r="AB1580" s="302"/>
      <c r="AC1580" s="302"/>
      <c r="AD1580" s="302"/>
      <c r="AE1580" s="302"/>
      <c r="AF1580" s="302"/>
      <c r="AG1580" s="302"/>
      <c r="AH1580" s="302"/>
      <c r="AI1580" s="302"/>
      <c r="AJ1580" s="302"/>
      <c r="AK1580" s="302"/>
      <c r="AL1580" s="302"/>
      <c r="AM1580" s="302"/>
      <c r="AN1580" s="302"/>
      <c r="AO1580" s="302"/>
      <c r="AP1580" s="302"/>
      <c r="AQ1580" s="302"/>
      <c r="AR1580" s="302"/>
    </row>
    <row r="1581" hidden="1">
      <c r="A1581" s="301"/>
      <c r="B1581" s="302"/>
      <c r="C1581" s="304"/>
      <c r="D1581" s="303"/>
      <c r="E1581" s="303"/>
      <c r="F1581" s="302"/>
      <c r="G1581" s="304"/>
      <c r="H1581" s="302"/>
      <c r="I1581" s="302"/>
      <c r="J1581" s="302"/>
      <c r="K1581" s="302"/>
      <c r="L1581" s="316" t="b">
        <v>0</v>
      </c>
      <c r="M1581" s="316" t="b">
        <v>0</v>
      </c>
      <c r="N1581" s="316" t="b">
        <v>0</v>
      </c>
      <c r="O1581" s="316" t="b">
        <v>0</v>
      </c>
      <c r="P1581" s="302"/>
      <c r="Q1581" s="302"/>
      <c r="R1581" s="302"/>
      <c r="S1581" s="302"/>
      <c r="T1581" s="302"/>
      <c r="U1581" s="302"/>
      <c r="V1581" s="302"/>
      <c r="W1581" s="302"/>
      <c r="X1581" s="302"/>
      <c r="Y1581" s="302"/>
      <c r="Z1581" s="302"/>
      <c r="AA1581" s="302"/>
      <c r="AB1581" s="302"/>
      <c r="AC1581" s="302"/>
      <c r="AD1581" s="302"/>
      <c r="AE1581" s="302"/>
      <c r="AF1581" s="302"/>
      <c r="AG1581" s="302"/>
      <c r="AH1581" s="302"/>
      <c r="AI1581" s="302"/>
      <c r="AJ1581" s="302"/>
      <c r="AK1581" s="302"/>
      <c r="AL1581" s="302"/>
      <c r="AM1581" s="302"/>
      <c r="AN1581" s="302"/>
      <c r="AO1581" s="302"/>
      <c r="AP1581" s="302"/>
      <c r="AQ1581" s="302"/>
      <c r="AR1581" s="302"/>
    </row>
    <row r="1582" hidden="1">
      <c r="A1582" s="301"/>
      <c r="B1582" s="302"/>
      <c r="C1582" s="304"/>
      <c r="D1582" s="303"/>
      <c r="E1582" s="303"/>
      <c r="F1582" s="302"/>
      <c r="G1582" s="304"/>
      <c r="H1582" s="302"/>
      <c r="I1582" s="302"/>
      <c r="J1582" s="302"/>
      <c r="K1582" s="302"/>
      <c r="L1582" s="316" t="b">
        <v>0</v>
      </c>
      <c r="M1582" s="316" t="b">
        <v>0</v>
      </c>
      <c r="N1582" s="316" t="b">
        <v>0</v>
      </c>
      <c r="O1582" s="316" t="b">
        <v>0</v>
      </c>
      <c r="P1582" s="302"/>
      <c r="Q1582" s="302"/>
      <c r="R1582" s="302"/>
      <c r="S1582" s="302"/>
      <c r="T1582" s="302"/>
      <c r="U1582" s="302"/>
      <c r="V1582" s="302"/>
      <c r="W1582" s="302"/>
      <c r="X1582" s="302"/>
      <c r="Y1582" s="302"/>
      <c r="Z1582" s="302"/>
      <c r="AA1582" s="302"/>
      <c r="AB1582" s="302"/>
      <c r="AC1582" s="302"/>
      <c r="AD1582" s="302"/>
      <c r="AE1582" s="302"/>
      <c r="AF1582" s="302"/>
      <c r="AG1582" s="302"/>
      <c r="AH1582" s="302"/>
      <c r="AI1582" s="302"/>
      <c r="AJ1582" s="302"/>
      <c r="AK1582" s="302"/>
      <c r="AL1582" s="302"/>
      <c r="AM1582" s="302"/>
      <c r="AN1582" s="302"/>
      <c r="AO1582" s="302"/>
      <c r="AP1582" s="302"/>
      <c r="AQ1582" s="302"/>
      <c r="AR1582" s="302"/>
    </row>
    <row r="1583" hidden="1">
      <c r="A1583" s="301"/>
      <c r="B1583" s="302"/>
      <c r="C1583" s="304"/>
      <c r="D1583" s="303"/>
      <c r="E1583" s="303"/>
      <c r="F1583" s="302"/>
      <c r="G1583" s="304"/>
      <c r="H1583" s="302"/>
      <c r="I1583" s="302"/>
      <c r="J1583" s="302"/>
      <c r="K1583" s="302"/>
      <c r="L1583" s="316" t="b">
        <v>0</v>
      </c>
      <c r="M1583" s="316" t="b">
        <v>0</v>
      </c>
      <c r="N1583" s="316" t="b">
        <v>0</v>
      </c>
      <c r="O1583" s="316" t="b">
        <v>0</v>
      </c>
      <c r="P1583" s="302"/>
      <c r="Q1583" s="302"/>
      <c r="R1583" s="302"/>
      <c r="S1583" s="302"/>
      <c r="T1583" s="302"/>
      <c r="U1583" s="302"/>
      <c r="V1583" s="302"/>
      <c r="W1583" s="302"/>
      <c r="X1583" s="302"/>
      <c r="Y1583" s="302"/>
      <c r="Z1583" s="302"/>
      <c r="AA1583" s="302"/>
      <c r="AB1583" s="302"/>
      <c r="AC1583" s="302"/>
      <c r="AD1583" s="302"/>
      <c r="AE1583" s="302"/>
      <c r="AF1583" s="302"/>
      <c r="AG1583" s="302"/>
      <c r="AH1583" s="302"/>
      <c r="AI1583" s="302"/>
      <c r="AJ1583" s="302"/>
      <c r="AK1583" s="302"/>
      <c r="AL1583" s="302"/>
      <c r="AM1583" s="302"/>
      <c r="AN1583" s="302"/>
      <c r="AO1583" s="302"/>
      <c r="AP1583" s="302"/>
      <c r="AQ1583" s="302"/>
      <c r="AR1583" s="302"/>
    </row>
    <row r="1584" hidden="1">
      <c r="A1584" s="301"/>
      <c r="B1584" s="302"/>
      <c r="C1584" s="304"/>
      <c r="D1584" s="303"/>
      <c r="E1584" s="303"/>
      <c r="F1584" s="302"/>
      <c r="G1584" s="304"/>
      <c r="H1584" s="302"/>
      <c r="I1584" s="302"/>
      <c r="J1584" s="302"/>
      <c r="K1584" s="302"/>
      <c r="L1584" s="316" t="b">
        <v>0</v>
      </c>
      <c r="M1584" s="316" t="b">
        <v>0</v>
      </c>
      <c r="N1584" s="316" t="b">
        <v>0</v>
      </c>
      <c r="O1584" s="316" t="b">
        <v>0</v>
      </c>
      <c r="P1584" s="302"/>
      <c r="Q1584" s="302"/>
      <c r="R1584" s="302"/>
      <c r="S1584" s="302"/>
      <c r="T1584" s="302"/>
      <c r="U1584" s="302"/>
      <c r="V1584" s="302"/>
      <c r="W1584" s="302"/>
      <c r="X1584" s="302"/>
      <c r="Y1584" s="302"/>
      <c r="Z1584" s="302"/>
      <c r="AA1584" s="302"/>
      <c r="AB1584" s="302"/>
      <c r="AC1584" s="302"/>
      <c r="AD1584" s="302"/>
      <c r="AE1584" s="302"/>
      <c r="AF1584" s="302"/>
      <c r="AG1584" s="302"/>
      <c r="AH1584" s="302"/>
      <c r="AI1584" s="302"/>
      <c r="AJ1584" s="302"/>
      <c r="AK1584" s="302"/>
      <c r="AL1584" s="302"/>
      <c r="AM1584" s="302"/>
      <c r="AN1584" s="302"/>
      <c r="AO1584" s="302"/>
      <c r="AP1584" s="302"/>
      <c r="AQ1584" s="302"/>
      <c r="AR1584" s="302"/>
    </row>
    <row r="1585" hidden="1">
      <c r="A1585" s="301"/>
      <c r="B1585" s="302"/>
      <c r="C1585" s="304"/>
      <c r="D1585" s="303"/>
      <c r="E1585" s="303"/>
      <c r="F1585" s="302"/>
      <c r="G1585" s="304"/>
      <c r="H1585" s="302"/>
      <c r="I1585" s="302"/>
      <c r="J1585" s="302"/>
      <c r="K1585" s="302"/>
      <c r="L1585" s="316" t="b">
        <v>0</v>
      </c>
      <c r="M1585" s="316" t="b">
        <v>0</v>
      </c>
      <c r="N1585" s="316" t="b">
        <v>0</v>
      </c>
      <c r="O1585" s="316" t="b">
        <v>0</v>
      </c>
      <c r="P1585" s="302"/>
      <c r="Q1585" s="302"/>
      <c r="R1585" s="302"/>
      <c r="S1585" s="302"/>
      <c r="T1585" s="302"/>
      <c r="U1585" s="302"/>
      <c r="V1585" s="302"/>
      <c r="W1585" s="302"/>
      <c r="X1585" s="302"/>
      <c r="Y1585" s="302"/>
      <c r="Z1585" s="302"/>
      <c r="AA1585" s="302"/>
      <c r="AB1585" s="302"/>
      <c r="AC1585" s="302"/>
      <c r="AD1585" s="302"/>
      <c r="AE1585" s="302"/>
      <c r="AF1585" s="302"/>
      <c r="AG1585" s="302"/>
      <c r="AH1585" s="302"/>
      <c r="AI1585" s="302"/>
      <c r="AJ1585" s="302"/>
      <c r="AK1585" s="302"/>
      <c r="AL1585" s="302"/>
      <c r="AM1585" s="302"/>
      <c r="AN1585" s="302"/>
      <c r="AO1585" s="302"/>
      <c r="AP1585" s="302"/>
      <c r="AQ1585" s="302"/>
      <c r="AR1585" s="302"/>
    </row>
    <row r="1586" hidden="1">
      <c r="A1586" s="301"/>
      <c r="B1586" s="302"/>
      <c r="C1586" s="304"/>
      <c r="D1586" s="303"/>
      <c r="E1586" s="303"/>
      <c r="F1586" s="302"/>
      <c r="G1586" s="304"/>
      <c r="H1586" s="302"/>
      <c r="I1586" s="302"/>
      <c r="J1586" s="302"/>
      <c r="K1586" s="302"/>
      <c r="L1586" s="316" t="b">
        <v>0</v>
      </c>
      <c r="M1586" s="316" t="b">
        <v>0</v>
      </c>
      <c r="N1586" s="316" t="b">
        <v>0</v>
      </c>
      <c r="O1586" s="316" t="b">
        <v>0</v>
      </c>
      <c r="P1586" s="302"/>
      <c r="Q1586" s="302"/>
      <c r="R1586" s="302"/>
      <c r="S1586" s="302"/>
      <c r="T1586" s="302"/>
      <c r="U1586" s="302"/>
      <c r="V1586" s="302"/>
      <c r="W1586" s="302"/>
      <c r="X1586" s="302"/>
      <c r="Y1586" s="302"/>
      <c r="Z1586" s="302"/>
      <c r="AA1586" s="302"/>
      <c r="AB1586" s="302"/>
      <c r="AC1586" s="302"/>
      <c r="AD1586" s="302"/>
      <c r="AE1586" s="302"/>
      <c r="AF1586" s="302"/>
      <c r="AG1586" s="302"/>
      <c r="AH1586" s="302"/>
      <c r="AI1586" s="302"/>
      <c r="AJ1586" s="302"/>
      <c r="AK1586" s="302"/>
      <c r="AL1586" s="302"/>
      <c r="AM1586" s="302"/>
      <c r="AN1586" s="302"/>
      <c r="AO1586" s="302"/>
      <c r="AP1586" s="302"/>
      <c r="AQ1586" s="302"/>
      <c r="AR1586" s="302"/>
    </row>
    <row r="1587" hidden="1">
      <c r="A1587" s="301"/>
      <c r="B1587" s="302"/>
      <c r="C1587" s="304"/>
      <c r="D1587" s="303"/>
      <c r="E1587" s="303"/>
      <c r="F1587" s="302"/>
      <c r="G1587" s="304"/>
      <c r="H1587" s="302"/>
      <c r="I1587" s="302"/>
      <c r="J1587" s="302"/>
      <c r="K1587" s="302"/>
      <c r="L1587" s="316" t="b">
        <v>0</v>
      </c>
      <c r="M1587" s="316" t="b">
        <v>0</v>
      </c>
      <c r="N1587" s="316" t="b">
        <v>0</v>
      </c>
      <c r="O1587" s="316" t="b">
        <v>0</v>
      </c>
      <c r="P1587" s="302"/>
      <c r="Q1587" s="302"/>
      <c r="R1587" s="302"/>
      <c r="S1587" s="302"/>
      <c r="T1587" s="302"/>
      <c r="U1587" s="302"/>
      <c r="V1587" s="302"/>
      <c r="W1587" s="302"/>
      <c r="X1587" s="302"/>
      <c r="Y1587" s="302"/>
      <c r="Z1587" s="302"/>
      <c r="AA1587" s="302"/>
      <c r="AB1587" s="302"/>
      <c r="AC1587" s="302"/>
      <c r="AD1587" s="302"/>
      <c r="AE1587" s="302"/>
      <c r="AF1587" s="302"/>
      <c r="AG1587" s="302"/>
      <c r="AH1587" s="302"/>
      <c r="AI1587" s="302"/>
      <c r="AJ1587" s="302"/>
      <c r="AK1587" s="302"/>
      <c r="AL1587" s="302"/>
      <c r="AM1587" s="302"/>
      <c r="AN1587" s="302"/>
      <c r="AO1587" s="302"/>
      <c r="AP1587" s="302"/>
      <c r="AQ1587" s="302"/>
      <c r="AR1587" s="302"/>
    </row>
    <row r="1588" hidden="1">
      <c r="A1588" s="301"/>
      <c r="B1588" s="302"/>
      <c r="C1588" s="304"/>
      <c r="D1588" s="303"/>
      <c r="E1588" s="303"/>
      <c r="F1588" s="302"/>
      <c r="G1588" s="304"/>
      <c r="H1588" s="302"/>
      <c r="I1588" s="302"/>
      <c r="J1588" s="302"/>
      <c r="K1588" s="302"/>
      <c r="L1588" s="316" t="b">
        <v>0</v>
      </c>
      <c r="M1588" s="316" t="b">
        <v>0</v>
      </c>
      <c r="N1588" s="316" t="b">
        <v>0</v>
      </c>
      <c r="O1588" s="316" t="b">
        <v>0</v>
      </c>
      <c r="P1588" s="302"/>
      <c r="Q1588" s="302"/>
      <c r="R1588" s="302"/>
      <c r="S1588" s="302"/>
      <c r="T1588" s="302"/>
      <c r="U1588" s="302"/>
      <c r="V1588" s="302"/>
      <c r="W1588" s="302"/>
      <c r="X1588" s="302"/>
      <c r="Y1588" s="302"/>
      <c r="Z1588" s="302"/>
      <c r="AA1588" s="302"/>
      <c r="AB1588" s="302"/>
      <c r="AC1588" s="302"/>
      <c r="AD1588" s="302"/>
      <c r="AE1588" s="302"/>
      <c r="AF1588" s="302"/>
      <c r="AG1588" s="302"/>
      <c r="AH1588" s="302"/>
      <c r="AI1588" s="302"/>
      <c r="AJ1588" s="302"/>
      <c r="AK1588" s="302"/>
      <c r="AL1588" s="302"/>
      <c r="AM1588" s="302"/>
      <c r="AN1588" s="302"/>
      <c r="AO1588" s="302"/>
      <c r="AP1588" s="302"/>
      <c r="AQ1588" s="302"/>
      <c r="AR1588" s="302"/>
    </row>
    <row r="1589" hidden="1">
      <c r="A1589" s="301"/>
      <c r="B1589" s="302"/>
      <c r="C1589" s="304"/>
      <c r="D1589" s="303"/>
      <c r="E1589" s="303"/>
      <c r="F1589" s="302"/>
      <c r="G1589" s="304"/>
      <c r="H1589" s="302"/>
      <c r="I1589" s="302"/>
      <c r="J1589" s="302"/>
      <c r="K1589" s="302"/>
      <c r="L1589" s="316" t="b">
        <v>0</v>
      </c>
      <c r="M1589" s="316" t="b">
        <v>0</v>
      </c>
      <c r="N1589" s="316" t="b">
        <v>0</v>
      </c>
      <c r="O1589" s="316" t="b">
        <v>0</v>
      </c>
      <c r="P1589" s="302"/>
      <c r="Q1589" s="302"/>
      <c r="R1589" s="302"/>
      <c r="S1589" s="302"/>
      <c r="T1589" s="302"/>
      <c r="U1589" s="302"/>
      <c r="V1589" s="302"/>
      <c r="W1589" s="302"/>
      <c r="X1589" s="302"/>
      <c r="Y1589" s="302"/>
      <c r="Z1589" s="302"/>
      <c r="AA1589" s="302"/>
      <c r="AB1589" s="302"/>
      <c r="AC1589" s="302"/>
      <c r="AD1589" s="302"/>
      <c r="AE1589" s="302"/>
      <c r="AF1589" s="302"/>
      <c r="AG1589" s="302"/>
      <c r="AH1589" s="302"/>
      <c r="AI1589" s="302"/>
      <c r="AJ1589" s="302"/>
      <c r="AK1589" s="302"/>
      <c r="AL1589" s="302"/>
      <c r="AM1589" s="302"/>
      <c r="AN1589" s="302"/>
      <c r="AO1589" s="302"/>
      <c r="AP1589" s="302"/>
      <c r="AQ1589" s="302"/>
      <c r="AR1589" s="302"/>
    </row>
    <row r="1590" hidden="1">
      <c r="A1590" s="301"/>
      <c r="B1590" s="302"/>
      <c r="C1590" s="304"/>
      <c r="D1590" s="303"/>
      <c r="E1590" s="303"/>
      <c r="F1590" s="302"/>
      <c r="G1590" s="304"/>
      <c r="H1590" s="302"/>
      <c r="I1590" s="302"/>
      <c r="J1590" s="302"/>
      <c r="K1590" s="302"/>
      <c r="L1590" s="316" t="b">
        <v>0</v>
      </c>
      <c r="M1590" s="316" t="b">
        <v>0</v>
      </c>
      <c r="N1590" s="316" t="b">
        <v>0</v>
      </c>
      <c r="O1590" s="316" t="b">
        <v>0</v>
      </c>
      <c r="P1590" s="302"/>
      <c r="Q1590" s="302"/>
      <c r="R1590" s="302"/>
      <c r="S1590" s="302"/>
      <c r="T1590" s="302"/>
      <c r="U1590" s="302"/>
      <c r="V1590" s="302"/>
      <c r="W1590" s="302"/>
      <c r="X1590" s="302"/>
      <c r="Y1590" s="302"/>
      <c r="Z1590" s="302"/>
      <c r="AA1590" s="302"/>
      <c r="AB1590" s="302"/>
      <c r="AC1590" s="302"/>
      <c r="AD1590" s="302"/>
      <c r="AE1590" s="302"/>
      <c r="AF1590" s="302"/>
      <c r="AG1590" s="302"/>
      <c r="AH1590" s="302"/>
      <c r="AI1590" s="302"/>
      <c r="AJ1590" s="302"/>
      <c r="AK1590" s="302"/>
      <c r="AL1590" s="302"/>
      <c r="AM1590" s="302"/>
      <c r="AN1590" s="302"/>
      <c r="AO1590" s="302"/>
      <c r="AP1590" s="302"/>
      <c r="AQ1590" s="302"/>
      <c r="AR1590" s="302"/>
    </row>
    <row r="1591" hidden="1">
      <c r="A1591" s="301"/>
      <c r="B1591" s="302"/>
      <c r="C1591" s="304"/>
      <c r="D1591" s="303"/>
      <c r="E1591" s="303"/>
      <c r="F1591" s="302"/>
      <c r="G1591" s="304"/>
      <c r="H1591" s="302"/>
      <c r="I1591" s="302"/>
      <c r="J1591" s="302"/>
      <c r="K1591" s="302"/>
      <c r="L1591" s="316" t="b">
        <v>0</v>
      </c>
      <c r="M1591" s="316" t="b">
        <v>0</v>
      </c>
      <c r="N1591" s="316" t="b">
        <v>0</v>
      </c>
      <c r="O1591" s="316" t="b">
        <v>0</v>
      </c>
      <c r="P1591" s="302"/>
      <c r="Q1591" s="302"/>
      <c r="R1591" s="302"/>
      <c r="S1591" s="302"/>
      <c r="T1591" s="302"/>
      <c r="U1591" s="302"/>
      <c r="V1591" s="302"/>
      <c r="W1591" s="302"/>
      <c r="X1591" s="302"/>
      <c r="Y1591" s="302"/>
      <c r="Z1591" s="302"/>
      <c r="AA1591" s="302"/>
      <c r="AB1591" s="302"/>
      <c r="AC1591" s="302"/>
      <c r="AD1591" s="302"/>
      <c r="AE1591" s="302"/>
      <c r="AF1591" s="302"/>
      <c r="AG1591" s="302"/>
      <c r="AH1591" s="302"/>
      <c r="AI1591" s="302"/>
      <c r="AJ1591" s="302"/>
      <c r="AK1591" s="302"/>
      <c r="AL1591" s="302"/>
      <c r="AM1591" s="302"/>
      <c r="AN1591" s="302"/>
      <c r="AO1591" s="302"/>
      <c r="AP1591" s="302"/>
      <c r="AQ1591" s="302"/>
      <c r="AR1591" s="302"/>
    </row>
    <row r="1592" hidden="1">
      <c r="A1592" s="301"/>
      <c r="B1592" s="302"/>
      <c r="C1592" s="304"/>
      <c r="D1592" s="303"/>
      <c r="E1592" s="303"/>
      <c r="F1592" s="302"/>
      <c r="G1592" s="304"/>
      <c r="H1592" s="302"/>
      <c r="I1592" s="302"/>
      <c r="J1592" s="302"/>
      <c r="K1592" s="302"/>
      <c r="L1592" s="316" t="b">
        <v>0</v>
      </c>
      <c r="M1592" s="316" t="b">
        <v>0</v>
      </c>
      <c r="N1592" s="316" t="b">
        <v>0</v>
      </c>
      <c r="O1592" s="316" t="b">
        <v>0</v>
      </c>
      <c r="P1592" s="302"/>
      <c r="Q1592" s="302"/>
      <c r="R1592" s="302"/>
      <c r="S1592" s="302"/>
      <c r="T1592" s="302"/>
      <c r="U1592" s="302"/>
      <c r="V1592" s="302"/>
      <c r="W1592" s="302"/>
      <c r="X1592" s="302"/>
      <c r="Y1592" s="302"/>
      <c r="Z1592" s="302"/>
      <c r="AA1592" s="302"/>
      <c r="AB1592" s="302"/>
      <c r="AC1592" s="302"/>
      <c r="AD1592" s="302"/>
      <c r="AE1592" s="302"/>
      <c r="AF1592" s="302"/>
      <c r="AG1592" s="302"/>
      <c r="AH1592" s="302"/>
      <c r="AI1592" s="302"/>
      <c r="AJ1592" s="302"/>
      <c r="AK1592" s="302"/>
      <c r="AL1592" s="302"/>
      <c r="AM1592" s="302"/>
      <c r="AN1592" s="302"/>
      <c r="AO1592" s="302"/>
      <c r="AP1592" s="302"/>
      <c r="AQ1592" s="302"/>
      <c r="AR1592" s="302"/>
    </row>
    <row r="1593" hidden="1">
      <c r="A1593" s="301"/>
      <c r="B1593" s="302"/>
      <c r="C1593" s="304"/>
      <c r="D1593" s="303"/>
      <c r="E1593" s="303"/>
      <c r="F1593" s="302"/>
      <c r="G1593" s="304"/>
      <c r="H1593" s="302"/>
      <c r="I1593" s="302"/>
      <c r="J1593" s="302"/>
      <c r="K1593" s="302"/>
      <c r="L1593" s="316" t="b">
        <v>0</v>
      </c>
      <c r="M1593" s="316" t="b">
        <v>0</v>
      </c>
      <c r="N1593" s="316" t="b">
        <v>0</v>
      </c>
      <c r="O1593" s="316" t="b">
        <v>0</v>
      </c>
      <c r="P1593" s="302"/>
      <c r="Q1593" s="302"/>
      <c r="R1593" s="302"/>
      <c r="S1593" s="302"/>
      <c r="T1593" s="302"/>
      <c r="U1593" s="302"/>
      <c r="V1593" s="302"/>
      <c r="W1593" s="302"/>
      <c r="X1593" s="302"/>
      <c r="Y1593" s="302"/>
      <c r="Z1593" s="302"/>
      <c r="AA1593" s="302"/>
      <c r="AB1593" s="302"/>
      <c r="AC1593" s="302"/>
      <c r="AD1593" s="302"/>
      <c r="AE1593" s="302"/>
      <c r="AF1593" s="302"/>
      <c r="AG1593" s="302"/>
      <c r="AH1593" s="302"/>
      <c r="AI1593" s="302"/>
      <c r="AJ1593" s="302"/>
      <c r="AK1593" s="302"/>
      <c r="AL1593" s="302"/>
      <c r="AM1593" s="302"/>
      <c r="AN1593" s="302"/>
      <c r="AO1593" s="302"/>
      <c r="AP1593" s="302"/>
      <c r="AQ1593" s="302"/>
      <c r="AR1593" s="302"/>
    </row>
    <row r="1594" hidden="1">
      <c r="A1594" s="301"/>
      <c r="B1594" s="302"/>
      <c r="C1594" s="304"/>
      <c r="D1594" s="303"/>
      <c r="E1594" s="303"/>
      <c r="F1594" s="302"/>
      <c r="G1594" s="304"/>
      <c r="H1594" s="302"/>
      <c r="I1594" s="302"/>
      <c r="J1594" s="302"/>
      <c r="K1594" s="302"/>
      <c r="L1594" s="316" t="b">
        <v>0</v>
      </c>
      <c r="M1594" s="316" t="b">
        <v>0</v>
      </c>
      <c r="N1594" s="316" t="b">
        <v>0</v>
      </c>
      <c r="O1594" s="316" t="b">
        <v>0</v>
      </c>
      <c r="P1594" s="302"/>
      <c r="Q1594" s="302"/>
      <c r="R1594" s="302"/>
      <c r="S1594" s="302"/>
      <c r="T1594" s="302"/>
      <c r="U1594" s="302"/>
      <c r="V1594" s="302"/>
      <c r="W1594" s="302"/>
      <c r="X1594" s="302"/>
      <c r="Y1594" s="302"/>
      <c r="Z1594" s="302"/>
      <c r="AA1594" s="302"/>
      <c r="AB1594" s="302"/>
      <c r="AC1594" s="302"/>
      <c r="AD1594" s="302"/>
      <c r="AE1594" s="302"/>
      <c r="AF1594" s="302"/>
      <c r="AG1594" s="302"/>
      <c r="AH1594" s="302"/>
      <c r="AI1594" s="302"/>
      <c r="AJ1594" s="302"/>
      <c r="AK1594" s="302"/>
      <c r="AL1594" s="302"/>
      <c r="AM1594" s="302"/>
      <c r="AN1594" s="302"/>
      <c r="AO1594" s="302"/>
      <c r="AP1594" s="302"/>
      <c r="AQ1594" s="302"/>
      <c r="AR1594" s="302"/>
    </row>
    <row r="1595" hidden="1">
      <c r="A1595" s="301"/>
      <c r="B1595" s="302"/>
      <c r="C1595" s="304"/>
      <c r="D1595" s="303"/>
      <c r="E1595" s="303"/>
      <c r="F1595" s="302"/>
      <c r="G1595" s="304"/>
      <c r="H1595" s="302"/>
      <c r="I1595" s="302"/>
      <c r="J1595" s="302"/>
      <c r="K1595" s="302"/>
      <c r="L1595" s="316" t="b">
        <v>0</v>
      </c>
      <c r="M1595" s="316" t="b">
        <v>0</v>
      </c>
      <c r="N1595" s="316" t="b">
        <v>0</v>
      </c>
      <c r="O1595" s="316" t="b">
        <v>0</v>
      </c>
      <c r="P1595" s="302"/>
      <c r="Q1595" s="302"/>
      <c r="R1595" s="302"/>
      <c r="S1595" s="302"/>
      <c r="T1595" s="302"/>
      <c r="U1595" s="302"/>
      <c r="V1595" s="302"/>
      <c r="W1595" s="302"/>
      <c r="X1595" s="302"/>
      <c r="Y1595" s="302"/>
      <c r="Z1595" s="302"/>
      <c r="AA1595" s="302"/>
      <c r="AB1595" s="302"/>
      <c r="AC1595" s="302"/>
      <c r="AD1595" s="302"/>
      <c r="AE1595" s="302"/>
      <c r="AF1595" s="302"/>
      <c r="AG1595" s="302"/>
      <c r="AH1595" s="302"/>
      <c r="AI1595" s="302"/>
      <c r="AJ1595" s="302"/>
      <c r="AK1595" s="302"/>
      <c r="AL1595" s="302"/>
      <c r="AM1595" s="302"/>
      <c r="AN1595" s="302"/>
      <c r="AO1595" s="302"/>
      <c r="AP1595" s="302"/>
      <c r="AQ1595" s="302"/>
      <c r="AR1595" s="302"/>
    </row>
    <row r="1596" hidden="1">
      <c r="A1596" s="301"/>
      <c r="B1596" s="302"/>
      <c r="C1596" s="304"/>
      <c r="D1596" s="303"/>
      <c r="E1596" s="303"/>
      <c r="F1596" s="302"/>
      <c r="G1596" s="304"/>
      <c r="H1596" s="302"/>
      <c r="I1596" s="302"/>
      <c r="J1596" s="302"/>
      <c r="K1596" s="302"/>
      <c r="L1596" s="316" t="b">
        <v>0</v>
      </c>
      <c r="M1596" s="316" t="b">
        <v>0</v>
      </c>
      <c r="N1596" s="316" t="b">
        <v>0</v>
      </c>
      <c r="O1596" s="316" t="b">
        <v>0</v>
      </c>
      <c r="P1596" s="302"/>
      <c r="Q1596" s="302"/>
      <c r="R1596" s="302"/>
      <c r="S1596" s="302"/>
      <c r="T1596" s="302"/>
      <c r="U1596" s="302"/>
      <c r="V1596" s="302"/>
      <c r="W1596" s="302"/>
      <c r="X1596" s="302"/>
      <c r="Y1596" s="302"/>
      <c r="Z1596" s="302"/>
      <c r="AA1596" s="302"/>
      <c r="AB1596" s="302"/>
      <c r="AC1596" s="302"/>
      <c r="AD1596" s="302"/>
      <c r="AE1596" s="302"/>
      <c r="AF1596" s="302"/>
      <c r="AG1596" s="302"/>
      <c r="AH1596" s="302"/>
      <c r="AI1596" s="302"/>
      <c r="AJ1596" s="302"/>
      <c r="AK1596" s="302"/>
      <c r="AL1596" s="302"/>
      <c r="AM1596" s="302"/>
      <c r="AN1596" s="302"/>
      <c r="AO1596" s="302"/>
      <c r="AP1596" s="302"/>
      <c r="AQ1596" s="302"/>
      <c r="AR1596" s="302"/>
    </row>
    <row r="1597" hidden="1">
      <c r="A1597" s="301"/>
      <c r="B1597" s="302"/>
      <c r="C1597" s="304"/>
      <c r="D1597" s="303"/>
      <c r="E1597" s="303"/>
      <c r="F1597" s="302"/>
      <c r="G1597" s="304"/>
      <c r="H1597" s="302"/>
      <c r="I1597" s="302"/>
      <c r="J1597" s="302"/>
      <c r="K1597" s="302"/>
      <c r="L1597" s="316" t="b">
        <v>0</v>
      </c>
      <c r="M1597" s="316" t="b">
        <v>0</v>
      </c>
      <c r="N1597" s="316" t="b">
        <v>0</v>
      </c>
      <c r="O1597" s="316" t="b">
        <v>0</v>
      </c>
      <c r="P1597" s="302"/>
      <c r="Q1597" s="302"/>
      <c r="R1597" s="302"/>
      <c r="S1597" s="302"/>
      <c r="T1597" s="302"/>
      <c r="U1597" s="302"/>
      <c r="V1597" s="302"/>
      <c r="W1597" s="302"/>
      <c r="X1597" s="302"/>
      <c r="Y1597" s="302"/>
      <c r="Z1597" s="302"/>
      <c r="AA1597" s="302"/>
      <c r="AB1597" s="302"/>
      <c r="AC1597" s="302"/>
      <c r="AD1597" s="302"/>
      <c r="AE1597" s="302"/>
      <c r="AF1597" s="302"/>
      <c r="AG1597" s="302"/>
      <c r="AH1597" s="302"/>
      <c r="AI1597" s="302"/>
      <c r="AJ1597" s="302"/>
      <c r="AK1597" s="302"/>
      <c r="AL1597" s="302"/>
      <c r="AM1597" s="302"/>
      <c r="AN1597" s="302"/>
      <c r="AO1597" s="302"/>
      <c r="AP1597" s="302"/>
      <c r="AQ1597" s="302"/>
      <c r="AR1597" s="302"/>
    </row>
    <row r="1598" hidden="1">
      <c r="A1598" s="301"/>
      <c r="B1598" s="302"/>
      <c r="C1598" s="304"/>
      <c r="D1598" s="303"/>
      <c r="E1598" s="303"/>
      <c r="F1598" s="302"/>
      <c r="G1598" s="304"/>
      <c r="H1598" s="302"/>
      <c r="I1598" s="302"/>
      <c r="J1598" s="302"/>
      <c r="K1598" s="302"/>
      <c r="L1598" s="316" t="b">
        <v>0</v>
      </c>
      <c r="M1598" s="316" t="b">
        <v>0</v>
      </c>
      <c r="N1598" s="316" t="b">
        <v>0</v>
      </c>
      <c r="O1598" s="316" t="b">
        <v>0</v>
      </c>
      <c r="P1598" s="302"/>
      <c r="Q1598" s="302"/>
      <c r="R1598" s="302"/>
      <c r="S1598" s="302"/>
      <c r="T1598" s="302"/>
      <c r="U1598" s="302"/>
      <c r="V1598" s="302"/>
      <c r="W1598" s="302"/>
      <c r="X1598" s="302"/>
      <c r="Y1598" s="302"/>
      <c r="Z1598" s="302"/>
      <c r="AA1598" s="302"/>
      <c r="AB1598" s="302"/>
      <c r="AC1598" s="302"/>
      <c r="AD1598" s="302"/>
      <c r="AE1598" s="302"/>
      <c r="AF1598" s="302"/>
      <c r="AG1598" s="302"/>
      <c r="AH1598" s="302"/>
      <c r="AI1598" s="302"/>
      <c r="AJ1598" s="302"/>
      <c r="AK1598" s="302"/>
      <c r="AL1598" s="302"/>
      <c r="AM1598" s="302"/>
      <c r="AN1598" s="302"/>
      <c r="AO1598" s="302"/>
      <c r="AP1598" s="302"/>
      <c r="AQ1598" s="302"/>
      <c r="AR1598" s="302"/>
    </row>
    <row r="1599" hidden="1">
      <c r="A1599" s="301"/>
      <c r="B1599" s="302"/>
      <c r="C1599" s="304"/>
      <c r="D1599" s="303"/>
      <c r="E1599" s="303"/>
      <c r="F1599" s="302"/>
      <c r="G1599" s="304"/>
      <c r="H1599" s="302"/>
      <c r="I1599" s="302"/>
      <c r="J1599" s="302"/>
      <c r="K1599" s="302"/>
      <c r="L1599" s="316" t="b">
        <v>0</v>
      </c>
      <c r="M1599" s="316" t="b">
        <v>0</v>
      </c>
      <c r="N1599" s="316" t="b">
        <v>0</v>
      </c>
      <c r="O1599" s="316" t="b">
        <v>0</v>
      </c>
      <c r="P1599" s="302"/>
      <c r="Q1599" s="302"/>
      <c r="R1599" s="302"/>
      <c r="S1599" s="302"/>
      <c r="T1599" s="302"/>
      <c r="U1599" s="302"/>
      <c r="V1599" s="302"/>
      <c r="W1599" s="302"/>
      <c r="X1599" s="302"/>
      <c r="Y1599" s="302"/>
      <c r="Z1599" s="302"/>
      <c r="AA1599" s="302"/>
      <c r="AB1599" s="302"/>
      <c r="AC1599" s="302"/>
      <c r="AD1599" s="302"/>
      <c r="AE1599" s="302"/>
      <c r="AF1599" s="302"/>
      <c r="AG1599" s="302"/>
      <c r="AH1599" s="302"/>
      <c r="AI1599" s="302"/>
      <c r="AJ1599" s="302"/>
      <c r="AK1599" s="302"/>
      <c r="AL1599" s="302"/>
      <c r="AM1599" s="302"/>
      <c r="AN1599" s="302"/>
      <c r="AO1599" s="302"/>
      <c r="AP1599" s="302"/>
      <c r="AQ1599" s="302"/>
      <c r="AR1599" s="302"/>
    </row>
    <row r="1600" hidden="1">
      <c r="A1600" s="301"/>
      <c r="B1600" s="302"/>
      <c r="C1600" s="304"/>
      <c r="D1600" s="303"/>
      <c r="E1600" s="303"/>
      <c r="F1600" s="302"/>
      <c r="G1600" s="304"/>
      <c r="H1600" s="302"/>
      <c r="I1600" s="302"/>
      <c r="J1600" s="302"/>
      <c r="K1600" s="302"/>
      <c r="L1600" s="316" t="b">
        <v>0</v>
      </c>
      <c r="M1600" s="316" t="b">
        <v>0</v>
      </c>
      <c r="N1600" s="316" t="b">
        <v>0</v>
      </c>
      <c r="O1600" s="316" t="b">
        <v>0</v>
      </c>
      <c r="P1600" s="302"/>
      <c r="Q1600" s="302"/>
      <c r="R1600" s="302"/>
      <c r="S1600" s="302"/>
      <c r="T1600" s="302"/>
      <c r="U1600" s="302"/>
      <c r="V1600" s="302"/>
      <c r="W1600" s="302"/>
      <c r="X1600" s="302"/>
      <c r="Y1600" s="302"/>
      <c r="Z1600" s="302"/>
      <c r="AA1600" s="302"/>
      <c r="AB1600" s="302"/>
      <c r="AC1600" s="302"/>
      <c r="AD1600" s="302"/>
      <c r="AE1600" s="302"/>
      <c r="AF1600" s="302"/>
      <c r="AG1600" s="302"/>
      <c r="AH1600" s="302"/>
      <c r="AI1600" s="302"/>
      <c r="AJ1600" s="302"/>
      <c r="AK1600" s="302"/>
      <c r="AL1600" s="302"/>
      <c r="AM1600" s="302"/>
      <c r="AN1600" s="302"/>
      <c r="AO1600" s="302"/>
      <c r="AP1600" s="302"/>
      <c r="AQ1600" s="302"/>
      <c r="AR1600" s="302"/>
    </row>
    <row r="1601" hidden="1">
      <c r="A1601" s="301"/>
      <c r="B1601" s="302"/>
      <c r="C1601" s="304"/>
      <c r="D1601" s="303"/>
      <c r="E1601" s="303"/>
      <c r="F1601" s="302"/>
      <c r="G1601" s="304"/>
      <c r="H1601" s="302"/>
      <c r="I1601" s="302"/>
      <c r="J1601" s="302"/>
      <c r="K1601" s="302"/>
      <c r="L1601" s="316" t="b">
        <v>0</v>
      </c>
      <c r="M1601" s="316" t="b">
        <v>0</v>
      </c>
      <c r="N1601" s="316" t="b">
        <v>0</v>
      </c>
      <c r="O1601" s="316" t="b">
        <v>0</v>
      </c>
      <c r="P1601" s="302"/>
      <c r="Q1601" s="302"/>
      <c r="R1601" s="302"/>
      <c r="S1601" s="302"/>
      <c r="T1601" s="302"/>
      <c r="U1601" s="302"/>
      <c r="V1601" s="302"/>
      <c r="W1601" s="302"/>
      <c r="X1601" s="302"/>
      <c r="Y1601" s="302"/>
      <c r="Z1601" s="302"/>
      <c r="AA1601" s="302"/>
      <c r="AB1601" s="302"/>
      <c r="AC1601" s="302"/>
      <c r="AD1601" s="302"/>
      <c r="AE1601" s="302"/>
      <c r="AF1601" s="302"/>
      <c r="AG1601" s="302"/>
      <c r="AH1601" s="302"/>
      <c r="AI1601" s="302"/>
      <c r="AJ1601" s="302"/>
      <c r="AK1601" s="302"/>
      <c r="AL1601" s="302"/>
      <c r="AM1601" s="302"/>
      <c r="AN1601" s="302"/>
      <c r="AO1601" s="302"/>
      <c r="AP1601" s="302"/>
      <c r="AQ1601" s="302"/>
      <c r="AR1601" s="302"/>
    </row>
    <row r="1602" hidden="1">
      <c r="A1602" s="301"/>
      <c r="B1602" s="302"/>
      <c r="C1602" s="304"/>
      <c r="D1602" s="303"/>
      <c r="E1602" s="303"/>
      <c r="F1602" s="302"/>
      <c r="G1602" s="304"/>
      <c r="H1602" s="302"/>
      <c r="I1602" s="302"/>
      <c r="J1602" s="302"/>
      <c r="K1602" s="302"/>
      <c r="L1602" s="316" t="b">
        <v>0</v>
      </c>
      <c r="M1602" s="316" t="b">
        <v>0</v>
      </c>
      <c r="N1602" s="316" t="b">
        <v>0</v>
      </c>
      <c r="O1602" s="316" t="b">
        <v>0</v>
      </c>
      <c r="P1602" s="302"/>
      <c r="Q1602" s="302"/>
      <c r="R1602" s="302"/>
      <c r="S1602" s="302"/>
      <c r="T1602" s="302"/>
      <c r="U1602" s="302"/>
      <c r="V1602" s="302"/>
      <c r="W1602" s="302"/>
      <c r="X1602" s="302"/>
      <c r="Y1602" s="302"/>
      <c r="Z1602" s="302"/>
      <c r="AA1602" s="302"/>
      <c r="AB1602" s="302"/>
      <c r="AC1602" s="302"/>
      <c r="AD1602" s="302"/>
      <c r="AE1602" s="302"/>
      <c r="AF1602" s="302"/>
      <c r="AG1602" s="302"/>
      <c r="AH1602" s="302"/>
      <c r="AI1602" s="302"/>
      <c r="AJ1602" s="302"/>
      <c r="AK1602" s="302"/>
      <c r="AL1602" s="302"/>
      <c r="AM1602" s="302"/>
      <c r="AN1602" s="302"/>
      <c r="AO1602" s="302"/>
      <c r="AP1602" s="302"/>
      <c r="AQ1602" s="302"/>
      <c r="AR1602" s="302"/>
    </row>
    <row r="1603" hidden="1">
      <c r="A1603" s="301"/>
      <c r="B1603" s="302"/>
      <c r="C1603" s="304"/>
      <c r="D1603" s="303"/>
      <c r="E1603" s="303"/>
      <c r="F1603" s="302"/>
      <c r="G1603" s="304"/>
      <c r="H1603" s="302"/>
      <c r="I1603" s="302"/>
      <c r="J1603" s="302"/>
      <c r="K1603" s="302"/>
      <c r="L1603" s="316" t="b">
        <v>0</v>
      </c>
      <c r="M1603" s="316" t="b">
        <v>0</v>
      </c>
      <c r="N1603" s="316" t="b">
        <v>0</v>
      </c>
      <c r="O1603" s="316" t="b">
        <v>0</v>
      </c>
      <c r="P1603" s="302"/>
      <c r="Q1603" s="302"/>
      <c r="R1603" s="302"/>
      <c r="S1603" s="302"/>
      <c r="T1603" s="302"/>
      <c r="U1603" s="302"/>
      <c r="V1603" s="302"/>
      <c r="W1603" s="302"/>
      <c r="X1603" s="302"/>
      <c r="Y1603" s="302"/>
      <c r="Z1603" s="302"/>
      <c r="AA1603" s="302"/>
      <c r="AB1603" s="302"/>
      <c r="AC1603" s="302"/>
      <c r="AD1603" s="302"/>
      <c r="AE1603" s="302"/>
      <c r="AF1603" s="302"/>
      <c r="AG1603" s="302"/>
      <c r="AH1603" s="302"/>
      <c r="AI1603" s="302"/>
      <c r="AJ1603" s="302"/>
      <c r="AK1603" s="302"/>
      <c r="AL1603" s="302"/>
      <c r="AM1603" s="302"/>
      <c r="AN1603" s="302"/>
      <c r="AO1603" s="302"/>
      <c r="AP1603" s="302"/>
      <c r="AQ1603" s="302"/>
      <c r="AR1603" s="302"/>
    </row>
    <row r="1604" hidden="1">
      <c r="A1604" s="301"/>
      <c r="B1604" s="302"/>
      <c r="C1604" s="304"/>
      <c r="D1604" s="303"/>
      <c r="E1604" s="303"/>
      <c r="F1604" s="302"/>
      <c r="G1604" s="304"/>
      <c r="H1604" s="302"/>
      <c r="I1604" s="302"/>
      <c r="J1604" s="302"/>
      <c r="K1604" s="302"/>
      <c r="L1604" s="316" t="b">
        <v>0</v>
      </c>
      <c r="M1604" s="316" t="b">
        <v>0</v>
      </c>
      <c r="N1604" s="316" t="b">
        <v>0</v>
      </c>
      <c r="O1604" s="316" t="b">
        <v>0</v>
      </c>
      <c r="P1604" s="302"/>
      <c r="Q1604" s="302"/>
      <c r="R1604" s="302"/>
      <c r="S1604" s="302"/>
      <c r="T1604" s="302"/>
      <c r="U1604" s="302"/>
      <c r="V1604" s="302"/>
      <c r="W1604" s="302"/>
      <c r="X1604" s="302"/>
      <c r="Y1604" s="302"/>
      <c r="Z1604" s="302"/>
      <c r="AA1604" s="302"/>
      <c r="AB1604" s="302"/>
      <c r="AC1604" s="302"/>
      <c r="AD1604" s="302"/>
      <c r="AE1604" s="302"/>
      <c r="AF1604" s="302"/>
      <c r="AG1604" s="302"/>
      <c r="AH1604" s="302"/>
      <c r="AI1604" s="302"/>
      <c r="AJ1604" s="302"/>
      <c r="AK1604" s="302"/>
      <c r="AL1604" s="302"/>
      <c r="AM1604" s="302"/>
      <c r="AN1604" s="302"/>
      <c r="AO1604" s="302"/>
      <c r="AP1604" s="302"/>
      <c r="AQ1604" s="302"/>
      <c r="AR1604" s="302"/>
    </row>
    <row r="1605" hidden="1">
      <c r="A1605" s="301"/>
      <c r="B1605" s="302"/>
      <c r="C1605" s="304"/>
      <c r="D1605" s="303"/>
      <c r="E1605" s="303"/>
      <c r="F1605" s="302"/>
      <c r="G1605" s="304"/>
      <c r="H1605" s="302"/>
      <c r="I1605" s="302"/>
      <c r="J1605" s="302"/>
      <c r="K1605" s="302"/>
      <c r="L1605" s="316" t="b">
        <v>0</v>
      </c>
      <c r="M1605" s="316" t="b">
        <v>0</v>
      </c>
      <c r="N1605" s="316" t="b">
        <v>0</v>
      </c>
      <c r="O1605" s="316" t="b">
        <v>0</v>
      </c>
      <c r="P1605" s="302"/>
      <c r="Q1605" s="302"/>
      <c r="R1605" s="302"/>
      <c r="S1605" s="302"/>
      <c r="T1605" s="302"/>
      <c r="U1605" s="302"/>
      <c r="V1605" s="302"/>
      <c r="W1605" s="302"/>
      <c r="X1605" s="302"/>
      <c r="Y1605" s="302"/>
      <c r="Z1605" s="302"/>
      <c r="AA1605" s="302"/>
      <c r="AB1605" s="302"/>
      <c r="AC1605" s="302"/>
      <c r="AD1605" s="302"/>
      <c r="AE1605" s="302"/>
      <c r="AF1605" s="302"/>
      <c r="AG1605" s="302"/>
      <c r="AH1605" s="302"/>
      <c r="AI1605" s="302"/>
      <c r="AJ1605" s="302"/>
      <c r="AK1605" s="302"/>
      <c r="AL1605" s="302"/>
      <c r="AM1605" s="302"/>
      <c r="AN1605" s="302"/>
      <c r="AO1605" s="302"/>
      <c r="AP1605" s="302"/>
      <c r="AQ1605" s="302"/>
      <c r="AR1605" s="302"/>
    </row>
    <row r="1606" hidden="1">
      <c r="A1606" s="301"/>
      <c r="B1606" s="302"/>
      <c r="C1606" s="304"/>
      <c r="D1606" s="303"/>
      <c r="E1606" s="303"/>
      <c r="F1606" s="302"/>
      <c r="G1606" s="304"/>
      <c r="H1606" s="302"/>
      <c r="I1606" s="302"/>
      <c r="J1606" s="302"/>
      <c r="K1606" s="302"/>
      <c r="L1606" s="316" t="b">
        <v>0</v>
      </c>
      <c r="M1606" s="316" t="b">
        <v>0</v>
      </c>
      <c r="N1606" s="316" t="b">
        <v>0</v>
      </c>
      <c r="O1606" s="316" t="b">
        <v>0</v>
      </c>
      <c r="P1606" s="302"/>
      <c r="Q1606" s="302"/>
      <c r="R1606" s="302"/>
      <c r="S1606" s="302"/>
      <c r="T1606" s="302"/>
      <c r="U1606" s="302"/>
      <c r="V1606" s="302"/>
      <c r="W1606" s="302"/>
      <c r="X1606" s="302"/>
      <c r="Y1606" s="302"/>
      <c r="Z1606" s="302"/>
      <c r="AA1606" s="302"/>
      <c r="AB1606" s="302"/>
      <c r="AC1606" s="302"/>
      <c r="AD1606" s="302"/>
      <c r="AE1606" s="302"/>
      <c r="AF1606" s="302"/>
      <c r="AG1606" s="302"/>
      <c r="AH1606" s="302"/>
      <c r="AI1606" s="302"/>
      <c r="AJ1606" s="302"/>
      <c r="AK1606" s="302"/>
      <c r="AL1606" s="302"/>
      <c r="AM1606" s="302"/>
      <c r="AN1606" s="302"/>
      <c r="AO1606" s="302"/>
      <c r="AP1606" s="302"/>
      <c r="AQ1606" s="302"/>
      <c r="AR1606" s="302"/>
    </row>
    <row r="1607" hidden="1">
      <c r="A1607" s="301"/>
      <c r="B1607" s="302"/>
      <c r="C1607" s="304"/>
      <c r="D1607" s="303"/>
      <c r="E1607" s="303"/>
      <c r="F1607" s="302"/>
      <c r="G1607" s="304"/>
      <c r="H1607" s="302"/>
      <c r="I1607" s="302"/>
      <c r="J1607" s="302"/>
      <c r="K1607" s="302"/>
      <c r="L1607" s="316" t="b">
        <v>0</v>
      </c>
      <c r="M1607" s="316" t="b">
        <v>0</v>
      </c>
      <c r="N1607" s="316" t="b">
        <v>0</v>
      </c>
      <c r="O1607" s="316" t="b">
        <v>0</v>
      </c>
      <c r="P1607" s="302"/>
      <c r="Q1607" s="302"/>
      <c r="R1607" s="302"/>
      <c r="S1607" s="302"/>
      <c r="T1607" s="302"/>
      <c r="U1607" s="302"/>
      <c r="V1607" s="302"/>
      <c r="W1607" s="302"/>
      <c r="X1607" s="302"/>
      <c r="Y1607" s="302"/>
      <c r="Z1607" s="302"/>
      <c r="AA1607" s="302"/>
      <c r="AB1607" s="302"/>
      <c r="AC1607" s="302"/>
      <c r="AD1607" s="302"/>
      <c r="AE1607" s="302"/>
      <c r="AF1607" s="302"/>
      <c r="AG1607" s="302"/>
      <c r="AH1607" s="302"/>
      <c r="AI1607" s="302"/>
      <c r="AJ1607" s="302"/>
      <c r="AK1607" s="302"/>
      <c r="AL1607" s="302"/>
      <c r="AM1607" s="302"/>
      <c r="AN1607" s="302"/>
      <c r="AO1607" s="302"/>
      <c r="AP1607" s="302"/>
      <c r="AQ1607" s="302"/>
      <c r="AR1607" s="302"/>
    </row>
    <row r="1608" hidden="1">
      <c r="A1608" s="301"/>
      <c r="B1608" s="302"/>
      <c r="C1608" s="304"/>
      <c r="D1608" s="303"/>
      <c r="E1608" s="303"/>
      <c r="F1608" s="302"/>
      <c r="G1608" s="304"/>
      <c r="H1608" s="302"/>
      <c r="I1608" s="302"/>
      <c r="J1608" s="302"/>
      <c r="K1608" s="302"/>
      <c r="L1608" s="316" t="b">
        <v>0</v>
      </c>
      <c r="M1608" s="316" t="b">
        <v>0</v>
      </c>
      <c r="N1608" s="316" t="b">
        <v>0</v>
      </c>
      <c r="O1608" s="316" t="b">
        <v>0</v>
      </c>
      <c r="P1608" s="302"/>
      <c r="Q1608" s="302"/>
      <c r="R1608" s="302"/>
      <c r="S1608" s="302"/>
      <c r="T1608" s="302"/>
      <c r="U1608" s="302"/>
      <c r="V1608" s="302"/>
      <c r="W1608" s="302"/>
      <c r="X1608" s="302"/>
      <c r="Y1608" s="302"/>
      <c r="Z1608" s="302"/>
      <c r="AA1608" s="302"/>
      <c r="AB1608" s="302"/>
      <c r="AC1608" s="302"/>
      <c r="AD1608" s="302"/>
      <c r="AE1608" s="302"/>
      <c r="AF1608" s="302"/>
      <c r="AG1608" s="302"/>
      <c r="AH1608" s="302"/>
      <c r="AI1608" s="302"/>
      <c r="AJ1608" s="302"/>
      <c r="AK1608" s="302"/>
      <c r="AL1608" s="302"/>
      <c r="AM1608" s="302"/>
      <c r="AN1608" s="302"/>
      <c r="AO1608" s="302"/>
      <c r="AP1608" s="302"/>
      <c r="AQ1608" s="302"/>
      <c r="AR1608" s="302"/>
    </row>
    <row r="1609" hidden="1">
      <c r="A1609" s="301"/>
      <c r="B1609" s="302"/>
      <c r="C1609" s="304"/>
      <c r="D1609" s="303"/>
      <c r="E1609" s="303"/>
      <c r="F1609" s="302"/>
      <c r="G1609" s="304"/>
      <c r="H1609" s="302"/>
      <c r="I1609" s="302"/>
      <c r="J1609" s="302"/>
      <c r="K1609" s="302"/>
      <c r="L1609" s="316" t="b">
        <v>0</v>
      </c>
      <c r="M1609" s="316" t="b">
        <v>0</v>
      </c>
      <c r="N1609" s="316" t="b">
        <v>0</v>
      </c>
      <c r="O1609" s="316" t="b">
        <v>0</v>
      </c>
      <c r="P1609" s="302"/>
      <c r="Q1609" s="302"/>
      <c r="R1609" s="302"/>
      <c r="S1609" s="302"/>
      <c r="T1609" s="302"/>
      <c r="U1609" s="302"/>
      <c r="V1609" s="302"/>
      <c r="W1609" s="302"/>
      <c r="X1609" s="302"/>
      <c r="Y1609" s="302"/>
      <c r="Z1609" s="302"/>
      <c r="AA1609" s="302"/>
      <c r="AB1609" s="302"/>
      <c r="AC1609" s="302"/>
      <c r="AD1609" s="302"/>
      <c r="AE1609" s="302"/>
      <c r="AF1609" s="302"/>
      <c r="AG1609" s="302"/>
      <c r="AH1609" s="302"/>
      <c r="AI1609" s="302"/>
      <c r="AJ1609" s="302"/>
      <c r="AK1609" s="302"/>
      <c r="AL1609" s="302"/>
      <c r="AM1609" s="302"/>
      <c r="AN1609" s="302"/>
      <c r="AO1609" s="302"/>
      <c r="AP1609" s="302"/>
      <c r="AQ1609" s="302"/>
      <c r="AR1609" s="302"/>
    </row>
    <row r="1610" hidden="1">
      <c r="A1610" s="301"/>
      <c r="B1610" s="302"/>
      <c r="C1610" s="304"/>
      <c r="D1610" s="303"/>
      <c r="E1610" s="303"/>
      <c r="F1610" s="302"/>
      <c r="G1610" s="304"/>
      <c r="H1610" s="302"/>
      <c r="I1610" s="302"/>
      <c r="J1610" s="302"/>
      <c r="K1610" s="302"/>
      <c r="L1610" s="316" t="b">
        <v>0</v>
      </c>
      <c r="M1610" s="316" t="b">
        <v>0</v>
      </c>
      <c r="N1610" s="316" t="b">
        <v>0</v>
      </c>
      <c r="O1610" s="316" t="b">
        <v>0</v>
      </c>
      <c r="P1610" s="302"/>
      <c r="Q1610" s="302"/>
      <c r="R1610" s="302"/>
      <c r="S1610" s="302"/>
      <c r="T1610" s="302"/>
      <c r="U1610" s="302"/>
      <c r="V1610" s="302"/>
      <c r="W1610" s="302"/>
      <c r="X1610" s="302"/>
      <c r="Y1610" s="302"/>
      <c r="Z1610" s="302"/>
      <c r="AA1610" s="302"/>
      <c r="AB1610" s="302"/>
      <c r="AC1610" s="302"/>
      <c r="AD1610" s="302"/>
      <c r="AE1610" s="302"/>
      <c r="AF1610" s="302"/>
      <c r="AG1610" s="302"/>
      <c r="AH1610" s="302"/>
      <c r="AI1610" s="302"/>
      <c r="AJ1610" s="302"/>
      <c r="AK1610" s="302"/>
      <c r="AL1610" s="302"/>
      <c r="AM1610" s="302"/>
      <c r="AN1610" s="302"/>
      <c r="AO1610" s="302"/>
      <c r="AP1610" s="302"/>
      <c r="AQ1610" s="302"/>
      <c r="AR1610" s="302"/>
    </row>
    <row r="1611" hidden="1">
      <c r="A1611" s="301"/>
      <c r="B1611" s="302"/>
      <c r="C1611" s="304"/>
      <c r="D1611" s="303"/>
      <c r="E1611" s="303"/>
      <c r="F1611" s="302"/>
      <c r="G1611" s="304"/>
      <c r="H1611" s="302"/>
      <c r="I1611" s="302"/>
      <c r="J1611" s="302"/>
      <c r="K1611" s="302"/>
      <c r="L1611" s="316" t="b">
        <v>0</v>
      </c>
      <c r="M1611" s="316" t="b">
        <v>0</v>
      </c>
      <c r="N1611" s="316" t="b">
        <v>0</v>
      </c>
      <c r="O1611" s="316" t="b">
        <v>0</v>
      </c>
      <c r="P1611" s="302"/>
      <c r="Q1611" s="302"/>
      <c r="R1611" s="302"/>
      <c r="S1611" s="302"/>
      <c r="T1611" s="302"/>
      <c r="U1611" s="302"/>
      <c r="V1611" s="302"/>
      <c r="W1611" s="302"/>
      <c r="X1611" s="302"/>
      <c r="Y1611" s="302"/>
      <c r="Z1611" s="302"/>
      <c r="AA1611" s="302"/>
      <c r="AB1611" s="302"/>
      <c r="AC1611" s="302"/>
      <c r="AD1611" s="302"/>
      <c r="AE1611" s="302"/>
      <c r="AF1611" s="302"/>
      <c r="AG1611" s="302"/>
      <c r="AH1611" s="302"/>
      <c r="AI1611" s="302"/>
      <c r="AJ1611" s="302"/>
      <c r="AK1611" s="302"/>
      <c r="AL1611" s="302"/>
      <c r="AM1611" s="302"/>
      <c r="AN1611" s="302"/>
      <c r="AO1611" s="302"/>
      <c r="AP1611" s="302"/>
      <c r="AQ1611" s="302"/>
      <c r="AR1611" s="302"/>
    </row>
    <row r="1612" hidden="1">
      <c r="A1612" s="301"/>
      <c r="B1612" s="302"/>
      <c r="C1612" s="304"/>
      <c r="D1612" s="303"/>
      <c r="E1612" s="303"/>
      <c r="F1612" s="302"/>
      <c r="G1612" s="304"/>
      <c r="H1612" s="302"/>
      <c r="I1612" s="302"/>
      <c r="J1612" s="302"/>
      <c r="K1612" s="302"/>
      <c r="L1612" s="316" t="b">
        <v>0</v>
      </c>
      <c r="M1612" s="316" t="b">
        <v>0</v>
      </c>
      <c r="N1612" s="316" t="b">
        <v>0</v>
      </c>
      <c r="O1612" s="316" t="b">
        <v>0</v>
      </c>
      <c r="P1612" s="302"/>
      <c r="Q1612" s="302"/>
      <c r="R1612" s="302"/>
      <c r="S1612" s="302"/>
      <c r="T1612" s="302"/>
      <c r="U1612" s="302"/>
      <c r="V1612" s="302"/>
      <c r="W1612" s="302"/>
      <c r="X1612" s="302"/>
      <c r="Y1612" s="302"/>
      <c r="Z1612" s="302"/>
      <c r="AA1612" s="302"/>
      <c r="AB1612" s="302"/>
      <c r="AC1612" s="302"/>
      <c r="AD1612" s="302"/>
      <c r="AE1612" s="302"/>
      <c r="AF1612" s="302"/>
      <c r="AG1612" s="302"/>
      <c r="AH1612" s="302"/>
      <c r="AI1612" s="302"/>
      <c r="AJ1612" s="302"/>
      <c r="AK1612" s="302"/>
      <c r="AL1612" s="302"/>
      <c r="AM1612" s="302"/>
      <c r="AN1612" s="302"/>
      <c r="AO1612" s="302"/>
      <c r="AP1612" s="302"/>
      <c r="AQ1612" s="302"/>
      <c r="AR1612" s="302"/>
    </row>
    <row r="1613" hidden="1">
      <c r="A1613" s="301"/>
      <c r="B1613" s="302"/>
      <c r="C1613" s="304"/>
      <c r="D1613" s="303"/>
      <c r="E1613" s="303"/>
      <c r="F1613" s="302"/>
      <c r="G1613" s="304"/>
      <c r="H1613" s="302"/>
      <c r="I1613" s="302"/>
      <c r="J1613" s="302"/>
      <c r="K1613" s="302"/>
      <c r="L1613" s="316" t="b">
        <v>0</v>
      </c>
      <c r="M1613" s="316" t="b">
        <v>0</v>
      </c>
      <c r="N1613" s="316" t="b">
        <v>0</v>
      </c>
      <c r="O1613" s="316" t="b">
        <v>0</v>
      </c>
      <c r="P1613" s="302"/>
      <c r="Q1613" s="302"/>
      <c r="R1613" s="302"/>
      <c r="S1613" s="302"/>
      <c r="T1613" s="302"/>
      <c r="U1613" s="302"/>
      <c r="V1613" s="302"/>
      <c r="W1613" s="302"/>
      <c r="X1613" s="302"/>
      <c r="Y1613" s="302"/>
      <c r="Z1613" s="302"/>
      <c r="AA1613" s="302"/>
      <c r="AB1613" s="302"/>
      <c r="AC1613" s="302"/>
      <c r="AD1613" s="302"/>
      <c r="AE1613" s="302"/>
      <c r="AF1613" s="302"/>
      <c r="AG1613" s="302"/>
      <c r="AH1613" s="302"/>
      <c r="AI1613" s="302"/>
      <c r="AJ1613" s="302"/>
      <c r="AK1613" s="302"/>
      <c r="AL1613" s="302"/>
      <c r="AM1613" s="302"/>
      <c r="AN1613" s="302"/>
      <c r="AO1613" s="302"/>
      <c r="AP1613" s="302"/>
      <c r="AQ1613" s="302"/>
      <c r="AR1613" s="302"/>
    </row>
    <row r="1614" hidden="1">
      <c r="A1614" s="301"/>
      <c r="B1614" s="302"/>
      <c r="C1614" s="304"/>
      <c r="D1614" s="303"/>
      <c r="E1614" s="303"/>
      <c r="F1614" s="302"/>
      <c r="G1614" s="304"/>
      <c r="H1614" s="302"/>
      <c r="I1614" s="302"/>
      <c r="J1614" s="302"/>
      <c r="K1614" s="302"/>
      <c r="L1614" s="316" t="b">
        <v>0</v>
      </c>
      <c r="M1614" s="316" t="b">
        <v>0</v>
      </c>
      <c r="N1614" s="316" t="b">
        <v>0</v>
      </c>
      <c r="O1614" s="316" t="b">
        <v>0</v>
      </c>
      <c r="P1614" s="302"/>
      <c r="Q1614" s="302"/>
      <c r="R1614" s="302"/>
      <c r="S1614" s="302"/>
      <c r="T1614" s="302"/>
      <c r="U1614" s="302"/>
      <c r="V1614" s="302"/>
      <c r="W1614" s="302"/>
      <c r="X1614" s="302"/>
      <c r="Y1614" s="302"/>
      <c r="Z1614" s="302"/>
      <c r="AA1614" s="302"/>
      <c r="AB1614" s="302"/>
      <c r="AC1614" s="302"/>
      <c r="AD1614" s="302"/>
      <c r="AE1614" s="302"/>
      <c r="AF1614" s="302"/>
      <c r="AG1614" s="302"/>
      <c r="AH1614" s="302"/>
      <c r="AI1614" s="302"/>
      <c r="AJ1614" s="302"/>
      <c r="AK1614" s="302"/>
      <c r="AL1614" s="302"/>
      <c r="AM1614" s="302"/>
      <c r="AN1614" s="302"/>
      <c r="AO1614" s="302"/>
      <c r="AP1614" s="302"/>
      <c r="AQ1614" s="302"/>
      <c r="AR1614" s="302"/>
    </row>
    <row r="1615" hidden="1">
      <c r="A1615" s="301"/>
      <c r="B1615" s="302"/>
      <c r="C1615" s="304"/>
      <c r="D1615" s="303"/>
      <c r="E1615" s="303"/>
      <c r="F1615" s="302"/>
      <c r="G1615" s="304"/>
      <c r="H1615" s="302"/>
      <c r="I1615" s="302"/>
      <c r="J1615" s="302"/>
      <c r="K1615" s="302"/>
      <c r="L1615" s="316" t="b">
        <v>0</v>
      </c>
      <c r="M1615" s="316" t="b">
        <v>0</v>
      </c>
      <c r="N1615" s="316" t="b">
        <v>0</v>
      </c>
      <c r="O1615" s="316" t="b">
        <v>0</v>
      </c>
      <c r="P1615" s="302"/>
      <c r="Q1615" s="302"/>
      <c r="R1615" s="302"/>
      <c r="S1615" s="302"/>
      <c r="T1615" s="302"/>
      <c r="U1615" s="302"/>
      <c r="V1615" s="302"/>
      <c r="W1615" s="302"/>
      <c r="X1615" s="302"/>
      <c r="Y1615" s="302"/>
      <c r="Z1615" s="302"/>
      <c r="AA1615" s="302"/>
      <c r="AB1615" s="302"/>
      <c r="AC1615" s="302"/>
      <c r="AD1615" s="302"/>
      <c r="AE1615" s="302"/>
      <c r="AF1615" s="302"/>
      <c r="AG1615" s="302"/>
      <c r="AH1615" s="302"/>
      <c r="AI1615" s="302"/>
      <c r="AJ1615" s="302"/>
      <c r="AK1615" s="302"/>
      <c r="AL1615" s="302"/>
      <c r="AM1615" s="302"/>
      <c r="AN1615" s="302"/>
      <c r="AO1615" s="302"/>
      <c r="AP1615" s="302"/>
      <c r="AQ1615" s="302"/>
      <c r="AR1615" s="302"/>
    </row>
    <row r="1616" hidden="1">
      <c r="A1616" s="301"/>
      <c r="B1616" s="302"/>
      <c r="C1616" s="304"/>
      <c r="D1616" s="303"/>
      <c r="E1616" s="303"/>
      <c r="F1616" s="302"/>
      <c r="G1616" s="304"/>
      <c r="H1616" s="302"/>
      <c r="I1616" s="302"/>
      <c r="J1616" s="302"/>
      <c r="K1616" s="302"/>
      <c r="L1616" s="316" t="b">
        <v>0</v>
      </c>
      <c r="M1616" s="316" t="b">
        <v>0</v>
      </c>
      <c r="N1616" s="316" t="b">
        <v>0</v>
      </c>
      <c r="O1616" s="316" t="b">
        <v>0</v>
      </c>
      <c r="P1616" s="302"/>
      <c r="Q1616" s="302"/>
      <c r="R1616" s="302"/>
      <c r="S1616" s="302"/>
      <c r="T1616" s="302"/>
      <c r="U1616" s="302"/>
      <c r="V1616" s="302"/>
      <c r="W1616" s="302"/>
      <c r="X1616" s="302"/>
      <c r="Y1616" s="302"/>
      <c r="Z1616" s="302"/>
      <c r="AA1616" s="302"/>
      <c r="AB1616" s="302"/>
      <c r="AC1616" s="302"/>
      <c r="AD1616" s="302"/>
      <c r="AE1616" s="302"/>
      <c r="AF1616" s="302"/>
      <c r="AG1616" s="302"/>
      <c r="AH1616" s="302"/>
      <c r="AI1616" s="302"/>
      <c r="AJ1616" s="302"/>
      <c r="AK1616" s="302"/>
      <c r="AL1616" s="302"/>
      <c r="AM1616" s="302"/>
      <c r="AN1616" s="302"/>
      <c r="AO1616" s="302"/>
      <c r="AP1616" s="302"/>
      <c r="AQ1616" s="302"/>
      <c r="AR1616" s="302"/>
    </row>
    <row r="1617" hidden="1">
      <c r="A1617" s="301"/>
      <c r="B1617" s="302"/>
      <c r="C1617" s="304"/>
      <c r="D1617" s="303"/>
      <c r="E1617" s="303"/>
      <c r="F1617" s="302"/>
      <c r="G1617" s="304"/>
      <c r="H1617" s="302"/>
      <c r="I1617" s="302"/>
      <c r="J1617" s="302"/>
      <c r="K1617" s="302"/>
      <c r="L1617" s="316" t="b">
        <v>0</v>
      </c>
      <c r="M1617" s="316" t="b">
        <v>0</v>
      </c>
      <c r="N1617" s="316" t="b">
        <v>0</v>
      </c>
      <c r="O1617" s="316" t="b">
        <v>0</v>
      </c>
      <c r="P1617" s="302"/>
      <c r="Q1617" s="302"/>
      <c r="R1617" s="302"/>
      <c r="S1617" s="302"/>
      <c r="T1617" s="302"/>
      <c r="U1617" s="302"/>
      <c r="V1617" s="302"/>
      <c r="W1617" s="302"/>
      <c r="X1617" s="302"/>
      <c r="Y1617" s="302"/>
      <c r="Z1617" s="302"/>
      <c r="AA1617" s="302"/>
      <c r="AB1617" s="302"/>
      <c r="AC1617" s="302"/>
      <c r="AD1617" s="302"/>
      <c r="AE1617" s="302"/>
      <c r="AF1617" s="302"/>
      <c r="AG1617" s="302"/>
      <c r="AH1617" s="302"/>
      <c r="AI1617" s="302"/>
      <c r="AJ1617" s="302"/>
      <c r="AK1617" s="302"/>
      <c r="AL1617" s="302"/>
      <c r="AM1617" s="302"/>
      <c r="AN1617" s="302"/>
      <c r="AO1617" s="302"/>
      <c r="AP1617" s="302"/>
      <c r="AQ1617" s="302"/>
      <c r="AR1617" s="302"/>
    </row>
    <row r="1618" hidden="1">
      <c r="A1618" s="301"/>
      <c r="B1618" s="302"/>
      <c r="C1618" s="304"/>
      <c r="D1618" s="303"/>
      <c r="E1618" s="303"/>
      <c r="F1618" s="302"/>
      <c r="G1618" s="304"/>
      <c r="H1618" s="302"/>
      <c r="I1618" s="302"/>
      <c r="J1618" s="302"/>
      <c r="K1618" s="302"/>
      <c r="L1618" s="316" t="b">
        <v>0</v>
      </c>
      <c r="M1618" s="316" t="b">
        <v>0</v>
      </c>
      <c r="N1618" s="316" t="b">
        <v>0</v>
      </c>
      <c r="O1618" s="316" t="b">
        <v>0</v>
      </c>
      <c r="P1618" s="302"/>
      <c r="Q1618" s="302"/>
      <c r="R1618" s="302"/>
      <c r="S1618" s="302"/>
      <c r="T1618" s="302"/>
      <c r="U1618" s="302"/>
      <c r="V1618" s="302"/>
      <c r="W1618" s="302"/>
      <c r="X1618" s="302"/>
      <c r="Y1618" s="302"/>
      <c r="Z1618" s="302"/>
      <c r="AA1618" s="302"/>
      <c r="AB1618" s="302"/>
      <c r="AC1618" s="302"/>
      <c r="AD1618" s="302"/>
      <c r="AE1618" s="302"/>
      <c r="AF1618" s="302"/>
      <c r="AG1618" s="302"/>
      <c r="AH1618" s="302"/>
      <c r="AI1618" s="302"/>
      <c r="AJ1618" s="302"/>
      <c r="AK1618" s="302"/>
      <c r="AL1618" s="302"/>
      <c r="AM1618" s="302"/>
      <c r="AN1618" s="302"/>
      <c r="AO1618" s="302"/>
      <c r="AP1618" s="302"/>
      <c r="AQ1618" s="302"/>
      <c r="AR1618" s="302"/>
    </row>
    <row r="1619" hidden="1">
      <c r="A1619" s="301"/>
      <c r="B1619" s="302"/>
      <c r="C1619" s="304"/>
      <c r="D1619" s="303"/>
      <c r="E1619" s="303"/>
      <c r="F1619" s="302"/>
      <c r="G1619" s="304"/>
      <c r="H1619" s="302"/>
      <c r="I1619" s="302"/>
      <c r="J1619" s="302"/>
      <c r="K1619" s="302"/>
      <c r="L1619" s="316" t="b">
        <v>0</v>
      </c>
      <c r="M1619" s="316" t="b">
        <v>0</v>
      </c>
      <c r="N1619" s="316" t="b">
        <v>0</v>
      </c>
      <c r="O1619" s="316" t="b">
        <v>0</v>
      </c>
      <c r="P1619" s="302"/>
      <c r="Q1619" s="302"/>
      <c r="R1619" s="302"/>
      <c r="S1619" s="302"/>
      <c r="T1619" s="302"/>
      <c r="U1619" s="302"/>
      <c r="V1619" s="302"/>
      <c r="W1619" s="302"/>
      <c r="X1619" s="302"/>
      <c r="Y1619" s="302"/>
      <c r="Z1619" s="302"/>
      <c r="AA1619" s="302"/>
      <c r="AB1619" s="302"/>
      <c r="AC1619" s="302"/>
      <c r="AD1619" s="302"/>
      <c r="AE1619" s="302"/>
      <c r="AF1619" s="302"/>
      <c r="AG1619" s="302"/>
      <c r="AH1619" s="302"/>
      <c r="AI1619" s="302"/>
      <c r="AJ1619" s="302"/>
      <c r="AK1619" s="302"/>
      <c r="AL1619" s="302"/>
      <c r="AM1619" s="302"/>
      <c r="AN1619" s="302"/>
      <c r="AO1619" s="302"/>
      <c r="AP1619" s="302"/>
      <c r="AQ1619" s="302"/>
      <c r="AR1619" s="302"/>
    </row>
    <row r="1620" hidden="1">
      <c r="A1620" s="301"/>
      <c r="B1620" s="302"/>
      <c r="C1620" s="304"/>
      <c r="D1620" s="303"/>
      <c r="E1620" s="303"/>
      <c r="F1620" s="302"/>
      <c r="G1620" s="304"/>
      <c r="H1620" s="302"/>
      <c r="I1620" s="302"/>
      <c r="J1620" s="302"/>
      <c r="K1620" s="302"/>
      <c r="L1620" s="316" t="b">
        <v>0</v>
      </c>
      <c r="M1620" s="316" t="b">
        <v>0</v>
      </c>
      <c r="N1620" s="316" t="b">
        <v>0</v>
      </c>
      <c r="O1620" s="316" t="b">
        <v>0</v>
      </c>
      <c r="P1620" s="302"/>
      <c r="Q1620" s="302"/>
      <c r="R1620" s="302"/>
      <c r="S1620" s="302"/>
      <c r="T1620" s="302"/>
      <c r="U1620" s="302"/>
      <c r="V1620" s="302"/>
      <c r="W1620" s="302"/>
      <c r="X1620" s="302"/>
      <c r="Y1620" s="302"/>
      <c r="Z1620" s="302"/>
      <c r="AA1620" s="302"/>
      <c r="AB1620" s="302"/>
      <c r="AC1620" s="302"/>
      <c r="AD1620" s="302"/>
      <c r="AE1620" s="302"/>
      <c r="AF1620" s="302"/>
      <c r="AG1620" s="302"/>
      <c r="AH1620" s="302"/>
      <c r="AI1620" s="302"/>
      <c r="AJ1620" s="302"/>
      <c r="AK1620" s="302"/>
      <c r="AL1620" s="302"/>
      <c r="AM1620" s="302"/>
      <c r="AN1620" s="302"/>
      <c r="AO1620" s="302"/>
      <c r="AP1620" s="302"/>
      <c r="AQ1620" s="302"/>
      <c r="AR1620" s="302"/>
    </row>
    <row r="1621" hidden="1">
      <c r="A1621" s="301"/>
      <c r="B1621" s="302"/>
      <c r="C1621" s="304"/>
      <c r="D1621" s="303"/>
      <c r="E1621" s="303"/>
      <c r="F1621" s="302"/>
      <c r="G1621" s="304"/>
      <c r="H1621" s="302"/>
      <c r="I1621" s="302"/>
      <c r="J1621" s="302"/>
      <c r="K1621" s="302"/>
      <c r="L1621" s="316" t="b">
        <v>0</v>
      </c>
      <c r="M1621" s="316" t="b">
        <v>0</v>
      </c>
      <c r="N1621" s="316" t="b">
        <v>0</v>
      </c>
      <c r="O1621" s="316" t="b">
        <v>0</v>
      </c>
      <c r="P1621" s="302"/>
      <c r="Q1621" s="302"/>
      <c r="R1621" s="302"/>
      <c r="S1621" s="302"/>
      <c r="T1621" s="302"/>
      <c r="U1621" s="302"/>
      <c r="V1621" s="302"/>
      <c r="W1621" s="302"/>
      <c r="X1621" s="302"/>
      <c r="Y1621" s="302"/>
      <c r="Z1621" s="302"/>
      <c r="AA1621" s="302"/>
      <c r="AB1621" s="302"/>
      <c r="AC1621" s="302"/>
      <c r="AD1621" s="302"/>
      <c r="AE1621" s="302"/>
      <c r="AF1621" s="302"/>
      <c r="AG1621" s="302"/>
      <c r="AH1621" s="302"/>
      <c r="AI1621" s="302"/>
      <c r="AJ1621" s="302"/>
      <c r="AK1621" s="302"/>
      <c r="AL1621" s="302"/>
      <c r="AM1621" s="302"/>
      <c r="AN1621" s="302"/>
      <c r="AO1621" s="302"/>
      <c r="AP1621" s="302"/>
      <c r="AQ1621" s="302"/>
      <c r="AR1621" s="302"/>
    </row>
    <row r="1622" hidden="1">
      <c r="A1622" s="301"/>
      <c r="B1622" s="302"/>
      <c r="C1622" s="304"/>
      <c r="D1622" s="303"/>
      <c r="E1622" s="303"/>
      <c r="F1622" s="302"/>
      <c r="G1622" s="304"/>
      <c r="H1622" s="302"/>
      <c r="I1622" s="302"/>
      <c r="J1622" s="302"/>
      <c r="K1622" s="302"/>
      <c r="L1622" s="316" t="b">
        <v>0</v>
      </c>
      <c r="M1622" s="316" t="b">
        <v>0</v>
      </c>
      <c r="N1622" s="316" t="b">
        <v>0</v>
      </c>
      <c r="O1622" s="316" t="b">
        <v>0</v>
      </c>
      <c r="P1622" s="302"/>
      <c r="Q1622" s="302"/>
      <c r="R1622" s="302"/>
      <c r="S1622" s="302"/>
      <c r="T1622" s="302"/>
      <c r="U1622" s="302"/>
      <c r="V1622" s="302"/>
      <c r="W1622" s="302"/>
      <c r="X1622" s="302"/>
      <c r="Y1622" s="302"/>
      <c r="Z1622" s="302"/>
      <c r="AA1622" s="302"/>
      <c r="AB1622" s="302"/>
      <c r="AC1622" s="302"/>
      <c r="AD1622" s="302"/>
      <c r="AE1622" s="302"/>
      <c r="AF1622" s="302"/>
      <c r="AG1622" s="302"/>
      <c r="AH1622" s="302"/>
      <c r="AI1622" s="302"/>
      <c r="AJ1622" s="302"/>
      <c r="AK1622" s="302"/>
      <c r="AL1622" s="302"/>
      <c r="AM1622" s="302"/>
      <c r="AN1622" s="302"/>
      <c r="AO1622" s="302"/>
      <c r="AP1622" s="302"/>
      <c r="AQ1622" s="302"/>
      <c r="AR1622" s="302"/>
    </row>
    <row r="1623" hidden="1">
      <c r="A1623" s="301"/>
      <c r="B1623" s="302"/>
      <c r="C1623" s="304"/>
      <c r="D1623" s="303"/>
      <c r="E1623" s="303"/>
      <c r="F1623" s="302"/>
      <c r="G1623" s="304"/>
      <c r="H1623" s="302"/>
      <c r="I1623" s="302"/>
      <c r="J1623" s="302"/>
      <c r="K1623" s="302"/>
      <c r="L1623" s="316" t="b">
        <v>0</v>
      </c>
      <c r="M1623" s="316" t="b">
        <v>0</v>
      </c>
      <c r="N1623" s="316" t="b">
        <v>0</v>
      </c>
      <c r="O1623" s="316" t="b">
        <v>0</v>
      </c>
      <c r="P1623" s="302"/>
      <c r="Q1623" s="302"/>
      <c r="R1623" s="302"/>
      <c r="S1623" s="302"/>
      <c r="T1623" s="302"/>
      <c r="U1623" s="302"/>
      <c r="V1623" s="302"/>
      <c r="W1623" s="302"/>
      <c r="X1623" s="302"/>
      <c r="Y1623" s="302"/>
      <c r="Z1623" s="302"/>
      <c r="AA1623" s="302"/>
      <c r="AB1623" s="302"/>
      <c r="AC1623" s="302"/>
      <c r="AD1623" s="302"/>
      <c r="AE1623" s="302"/>
      <c r="AF1623" s="302"/>
      <c r="AG1623" s="302"/>
      <c r="AH1623" s="302"/>
      <c r="AI1623" s="302"/>
      <c r="AJ1623" s="302"/>
      <c r="AK1623" s="302"/>
      <c r="AL1623" s="302"/>
      <c r="AM1623" s="302"/>
      <c r="AN1623" s="302"/>
      <c r="AO1623" s="302"/>
      <c r="AP1623" s="302"/>
      <c r="AQ1623" s="302"/>
      <c r="AR1623" s="302"/>
    </row>
    <row r="1624" hidden="1">
      <c r="A1624" s="301"/>
      <c r="B1624" s="302"/>
      <c r="C1624" s="304"/>
      <c r="D1624" s="303"/>
      <c r="E1624" s="303"/>
      <c r="F1624" s="302"/>
      <c r="G1624" s="304"/>
      <c r="H1624" s="302"/>
      <c r="I1624" s="302"/>
      <c r="J1624" s="302"/>
      <c r="K1624" s="302"/>
      <c r="L1624" s="316" t="b">
        <v>0</v>
      </c>
      <c r="M1624" s="316" t="b">
        <v>0</v>
      </c>
      <c r="N1624" s="316" t="b">
        <v>0</v>
      </c>
      <c r="O1624" s="316" t="b">
        <v>0</v>
      </c>
      <c r="P1624" s="302"/>
      <c r="Q1624" s="302"/>
      <c r="R1624" s="302"/>
      <c r="S1624" s="302"/>
      <c r="T1624" s="302"/>
      <c r="U1624" s="302"/>
      <c r="V1624" s="302"/>
      <c r="W1624" s="302"/>
      <c r="X1624" s="302"/>
      <c r="Y1624" s="302"/>
      <c r="Z1624" s="302"/>
      <c r="AA1624" s="302"/>
      <c r="AB1624" s="302"/>
      <c r="AC1624" s="302"/>
      <c r="AD1624" s="302"/>
      <c r="AE1624" s="302"/>
      <c r="AF1624" s="302"/>
      <c r="AG1624" s="302"/>
      <c r="AH1624" s="302"/>
      <c r="AI1624" s="302"/>
      <c r="AJ1624" s="302"/>
      <c r="AK1624" s="302"/>
      <c r="AL1624" s="302"/>
      <c r="AM1624" s="302"/>
      <c r="AN1624" s="302"/>
      <c r="AO1624" s="302"/>
      <c r="AP1624" s="302"/>
      <c r="AQ1624" s="302"/>
      <c r="AR1624" s="302"/>
    </row>
    <row r="1625" hidden="1">
      <c r="A1625" s="301"/>
      <c r="B1625" s="302"/>
      <c r="C1625" s="304"/>
      <c r="D1625" s="303"/>
      <c r="E1625" s="303"/>
      <c r="F1625" s="302"/>
      <c r="G1625" s="304"/>
      <c r="H1625" s="302"/>
      <c r="I1625" s="302"/>
      <c r="J1625" s="302"/>
      <c r="K1625" s="302"/>
      <c r="L1625" s="316" t="b">
        <v>0</v>
      </c>
      <c r="M1625" s="316" t="b">
        <v>0</v>
      </c>
      <c r="N1625" s="316" t="b">
        <v>0</v>
      </c>
      <c r="O1625" s="316" t="b">
        <v>0</v>
      </c>
      <c r="P1625" s="302"/>
      <c r="Q1625" s="302"/>
      <c r="R1625" s="302"/>
      <c r="S1625" s="302"/>
      <c r="T1625" s="302"/>
      <c r="U1625" s="302"/>
      <c r="V1625" s="302"/>
      <c r="W1625" s="302"/>
      <c r="X1625" s="302"/>
      <c r="Y1625" s="302"/>
      <c r="Z1625" s="302"/>
      <c r="AA1625" s="302"/>
      <c r="AB1625" s="302"/>
      <c r="AC1625" s="302"/>
      <c r="AD1625" s="302"/>
      <c r="AE1625" s="302"/>
      <c r="AF1625" s="302"/>
      <c r="AG1625" s="302"/>
      <c r="AH1625" s="302"/>
      <c r="AI1625" s="302"/>
      <c r="AJ1625" s="302"/>
      <c r="AK1625" s="302"/>
      <c r="AL1625" s="302"/>
      <c r="AM1625" s="302"/>
      <c r="AN1625" s="302"/>
      <c r="AO1625" s="302"/>
      <c r="AP1625" s="302"/>
      <c r="AQ1625" s="302"/>
      <c r="AR1625" s="302"/>
    </row>
    <row r="1626" hidden="1">
      <c r="A1626" s="301"/>
      <c r="B1626" s="302"/>
      <c r="C1626" s="304"/>
      <c r="D1626" s="303"/>
      <c r="E1626" s="303"/>
      <c r="F1626" s="302"/>
      <c r="G1626" s="304"/>
      <c r="H1626" s="302"/>
      <c r="I1626" s="302"/>
      <c r="J1626" s="302"/>
      <c r="K1626" s="302"/>
      <c r="L1626" s="316" t="b">
        <v>0</v>
      </c>
      <c r="M1626" s="316" t="b">
        <v>0</v>
      </c>
      <c r="N1626" s="316" t="b">
        <v>0</v>
      </c>
      <c r="O1626" s="316" t="b">
        <v>0</v>
      </c>
      <c r="P1626" s="302"/>
      <c r="Q1626" s="302"/>
      <c r="R1626" s="302"/>
      <c r="S1626" s="302"/>
      <c r="T1626" s="302"/>
      <c r="U1626" s="302"/>
      <c r="V1626" s="302"/>
      <c r="W1626" s="302"/>
      <c r="X1626" s="302"/>
      <c r="Y1626" s="302"/>
      <c r="Z1626" s="302"/>
      <c r="AA1626" s="302"/>
      <c r="AB1626" s="302"/>
      <c r="AC1626" s="302"/>
      <c r="AD1626" s="302"/>
      <c r="AE1626" s="302"/>
      <c r="AF1626" s="302"/>
      <c r="AG1626" s="302"/>
      <c r="AH1626" s="302"/>
      <c r="AI1626" s="302"/>
      <c r="AJ1626" s="302"/>
      <c r="AK1626" s="302"/>
      <c r="AL1626" s="302"/>
      <c r="AM1626" s="302"/>
      <c r="AN1626" s="302"/>
      <c r="AO1626" s="302"/>
      <c r="AP1626" s="302"/>
      <c r="AQ1626" s="302"/>
      <c r="AR1626" s="302"/>
    </row>
    <row r="1627" hidden="1">
      <c r="A1627" s="301"/>
      <c r="B1627" s="302"/>
      <c r="C1627" s="304"/>
      <c r="D1627" s="303"/>
      <c r="E1627" s="303"/>
      <c r="F1627" s="302"/>
      <c r="G1627" s="304"/>
      <c r="H1627" s="302"/>
      <c r="I1627" s="302"/>
      <c r="J1627" s="302"/>
      <c r="K1627" s="302"/>
      <c r="L1627" s="316" t="b">
        <v>0</v>
      </c>
      <c r="M1627" s="316" t="b">
        <v>0</v>
      </c>
      <c r="N1627" s="316" t="b">
        <v>0</v>
      </c>
      <c r="O1627" s="316" t="b">
        <v>0</v>
      </c>
      <c r="P1627" s="302"/>
      <c r="Q1627" s="302"/>
      <c r="R1627" s="302"/>
      <c r="S1627" s="302"/>
      <c r="T1627" s="302"/>
      <c r="U1627" s="302"/>
      <c r="V1627" s="302"/>
      <c r="W1627" s="302"/>
      <c r="X1627" s="302"/>
      <c r="Y1627" s="302"/>
      <c r="Z1627" s="302"/>
      <c r="AA1627" s="302"/>
      <c r="AB1627" s="302"/>
      <c r="AC1627" s="302"/>
      <c r="AD1627" s="302"/>
      <c r="AE1627" s="302"/>
      <c r="AF1627" s="302"/>
      <c r="AG1627" s="302"/>
      <c r="AH1627" s="302"/>
      <c r="AI1627" s="302"/>
      <c r="AJ1627" s="302"/>
      <c r="AK1627" s="302"/>
      <c r="AL1627" s="302"/>
      <c r="AM1627" s="302"/>
      <c r="AN1627" s="302"/>
      <c r="AO1627" s="302"/>
      <c r="AP1627" s="302"/>
      <c r="AQ1627" s="302"/>
      <c r="AR1627" s="302"/>
    </row>
    <row r="1628" hidden="1">
      <c r="A1628" s="301"/>
      <c r="B1628" s="302"/>
      <c r="C1628" s="304"/>
      <c r="D1628" s="303"/>
      <c r="E1628" s="303"/>
      <c r="F1628" s="302"/>
      <c r="G1628" s="304"/>
      <c r="H1628" s="302"/>
      <c r="I1628" s="302"/>
      <c r="J1628" s="302"/>
      <c r="K1628" s="302"/>
      <c r="L1628" s="316" t="b">
        <v>0</v>
      </c>
      <c r="M1628" s="316" t="b">
        <v>0</v>
      </c>
      <c r="N1628" s="316" t="b">
        <v>0</v>
      </c>
      <c r="O1628" s="316" t="b">
        <v>0</v>
      </c>
      <c r="P1628" s="302"/>
      <c r="Q1628" s="302"/>
      <c r="R1628" s="302"/>
      <c r="S1628" s="302"/>
      <c r="T1628" s="302"/>
      <c r="U1628" s="302"/>
      <c r="V1628" s="302"/>
      <c r="W1628" s="302"/>
      <c r="X1628" s="302"/>
      <c r="Y1628" s="302"/>
      <c r="Z1628" s="302"/>
      <c r="AA1628" s="302"/>
      <c r="AB1628" s="302"/>
      <c r="AC1628" s="302"/>
      <c r="AD1628" s="302"/>
      <c r="AE1628" s="302"/>
      <c r="AF1628" s="302"/>
      <c r="AG1628" s="302"/>
      <c r="AH1628" s="302"/>
      <c r="AI1628" s="302"/>
      <c r="AJ1628" s="302"/>
      <c r="AK1628" s="302"/>
      <c r="AL1628" s="302"/>
      <c r="AM1628" s="302"/>
      <c r="AN1628" s="302"/>
      <c r="AO1628" s="302"/>
      <c r="AP1628" s="302"/>
      <c r="AQ1628" s="302"/>
      <c r="AR1628" s="302"/>
    </row>
    <row r="1629" hidden="1">
      <c r="A1629" s="301"/>
      <c r="B1629" s="302"/>
      <c r="C1629" s="304"/>
      <c r="D1629" s="303"/>
      <c r="E1629" s="303"/>
      <c r="F1629" s="302"/>
      <c r="G1629" s="304"/>
      <c r="H1629" s="302"/>
      <c r="I1629" s="302"/>
      <c r="J1629" s="302"/>
      <c r="K1629" s="302"/>
      <c r="L1629" s="316" t="b">
        <v>0</v>
      </c>
      <c r="M1629" s="316" t="b">
        <v>0</v>
      </c>
      <c r="N1629" s="316" t="b">
        <v>0</v>
      </c>
      <c r="O1629" s="316" t="b">
        <v>0</v>
      </c>
      <c r="P1629" s="302"/>
      <c r="Q1629" s="302"/>
      <c r="R1629" s="302"/>
      <c r="S1629" s="302"/>
      <c r="T1629" s="302"/>
      <c r="U1629" s="302"/>
      <c r="V1629" s="302"/>
      <c r="W1629" s="302"/>
      <c r="X1629" s="302"/>
      <c r="Y1629" s="302"/>
      <c r="Z1629" s="302"/>
      <c r="AA1629" s="302"/>
      <c r="AB1629" s="302"/>
      <c r="AC1629" s="302"/>
      <c r="AD1629" s="302"/>
      <c r="AE1629" s="302"/>
      <c r="AF1629" s="302"/>
      <c r="AG1629" s="302"/>
      <c r="AH1629" s="302"/>
      <c r="AI1629" s="302"/>
      <c r="AJ1629" s="302"/>
      <c r="AK1629" s="302"/>
      <c r="AL1629" s="302"/>
      <c r="AM1629" s="302"/>
      <c r="AN1629" s="302"/>
      <c r="AO1629" s="302"/>
      <c r="AP1629" s="302"/>
      <c r="AQ1629" s="302"/>
      <c r="AR1629" s="302"/>
    </row>
    <row r="1630" hidden="1">
      <c r="A1630" s="301"/>
      <c r="B1630" s="302"/>
      <c r="C1630" s="304"/>
      <c r="D1630" s="303"/>
      <c r="E1630" s="303"/>
      <c r="F1630" s="302"/>
      <c r="G1630" s="304"/>
      <c r="H1630" s="302"/>
      <c r="I1630" s="302"/>
      <c r="J1630" s="302"/>
      <c r="K1630" s="302"/>
      <c r="L1630" s="316" t="b">
        <v>0</v>
      </c>
      <c r="M1630" s="316" t="b">
        <v>0</v>
      </c>
      <c r="N1630" s="316" t="b">
        <v>0</v>
      </c>
      <c r="O1630" s="316" t="b">
        <v>0</v>
      </c>
      <c r="P1630" s="302"/>
      <c r="Q1630" s="302"/>
      <c r="R1630" s="302"/>
      <c r="S1630" s="302"/>
      <c r="T1630" s="302"/>
      <c r="U1630" s="302"/>
      <c r="V1630" s="302"/>
      <c r="W1630" s="302"/>
      <c r="X1630" s="302"/>
      <c r="Y1630" s="302"/>
      <c r="Z1630" s="302"/>
      <c r="AA1630" s="302"/>
      <c r="AB1630" s="302"/>
      <c r="AC1630" s="302"/>
      <c r="AD1630" s="302"/>
      <c r="AE1630" s="302"/>
      <c r="AF1630" s="302"/>
      <c r="AG1630" s="302"/>
      <c r="AH1630" s="302"/>
      <c r="AI1630" s="302"/>
      <c r="AJ1630" s="302"/>
      <c r="AK1630" s="302"/>
      <c r="AL1630" s="302"/>
      <c r="AM1630" s="302"/>
      <c r="AN1630" s="302"/>
      <c r="AO1630" s="302"/>
      <c r="AP1630" s="302"/>
      <c r="AQ1630" s="302"/>
      <c r="AR1630" s="302"/>
    </row>
    <row r="1631" hidden="1">
      <c r="A1631" s="301"/>
      <c r="B1631" s="302"/>
      <c r="C1631" s="304"/>
      <c r="D1631" s="303"/>
      <c r="E1631" s="303"/>
      <c r="F1631" s="302"/>
      <c r="G1631" s="304"/>
      <c r="H1631" s="302"/>
      <c r="I1631" s="302"/>
      <c r="J1631" s="302"/>
      <c r="K1631" s="302"/>
      <c r="L1631" s="316" t="b">
        <v>0</v>
      </c>
      <c r="M1631" s="316" t="b">
        <v>0</v>
      </c>
      <c r="N1631" s="316" t="b">
        <v>0</v>
      </c>
      <c r="O1631" s="316" t="b">
        <v>0</v>
      </c>
      <c r="P1631" s="302"/>
      <c r="Q1631" s="302"/>
      <c r="R1631" s="302"/>
      <c r="S1631" s="302"/>
      <c r="T1631" s="302"/>
      <c r="U1631" s="302"/>
      <c r="V1631" s="302"/>
      <c r="W1631" s="302"/>
      <c r="X1631" s="302"/>
      <c r="Y1631" s="302"/>
      <c r="Z1631" s="302"/>
      <c r="AA1631" s="302"/>
      <c r="AB1631" s="302"/>
      <c r="AC1631" s="302"/>
      <c r="AD1631" s="302"/>
      <c r="AE1631" s="302"/>
      <c r="AF1631" s="302"/>
      <c r="AG1631" s="302"/>
      <c r="AH1631" s="302"/>
      <c r="AI1631" s="302"/>
      <c r="AJ1631" s="302"/>
      <c r="AK1631" s="302"/>
      <c r="AL1631" s="302"/>
      <c r="AM1631" s="302"/>
      <c r="AN1631" s="302"/>
      <c r="AO1631" s="302"/>
      <c r="AP1631" s="302"/>
      <c r="AQ1631" s="302"/>
      <c r="AR1631" s="302"/>
    </row>
    <row r="1632" hidden="1">
      <c r="A1632" s="301"/>
      <c r="B1632" s="302"/>
      <c r="C1632" s="304"/>
      <c r="D1632" s="303"/>
      <c r="E1632" s="303"/>
      <c r="F1632" s="302"/>
      <c r="G1632" s="304"/>
      <c r="H1632" s="302"/>
      <c r="I1632" s="302"/>
      <c r="J1632" s="302"/>
      <c r="K1632" s="302"/>
      <c r="L1632" s="316" t="b">
        <v>0</v>
      </c>
      <c r="M1632" s="316" t="b">
        <v>0</v>
      </c>
      <c r="N1632" s="316" t="b">
        <v>0</v>
      </c>
      <c r="O1632" s="316" t="b">
        <v>0</v>
      </c>
      <c r="P1632" s="302"/>
      <c r="Q1632" s="302"/>
      <c r="R1632" s="302"/>
      <c r="S1632" s="302"/>
      <c r="T1632" s="302"/>
      <c r="U1632" s="302"/>
      <c r="V1632" s="302"/>
      <c r="W1632" s="302"/>
      <c r="X1632" s="302"/>
      <c r="Y1632" s="302"/>
      <c r="Z1632" s="302"/>
      <c r="AA1632" s="302"/>
      <c r="AB1632" s="302"/>
      <c r="AC1632" s="302"/>
      <c r="AD1632" s="302"/>
      <c r="AE1632" s="302"/>
      <c r="AF1632" s="302"/>
      <c r="AG1632" s="302"/>
      <c r="AH1632" s="302"/>
      <c r="AI1632" s="302"/>
      <c r="AJ1632" s="302"/>
      <c r="AK1632" s="302"/>
      <c r="AL1632" s="302"/>
      <c r="AM1632" s="302"/>
      <c r="AN1632" s="302"/>
      <c r="AO1632" s="302"/>
      <c r="AP1632" s="302"/>
      <c r="AQ1632" s="302"/>
      <c r="AR1632" s="302"/>
    </row>
    <row r="1633" hidden="1">
      <c r="A1633" s="301"/>
      <c r="B1633" s="302"/>
      <c r="C1633" s="304"/>
      <c r="D1633" s="303"/>
      <c r="E1633" s="303"/>
      <c r="F1633" s="302"/>
      <c r="G1633" s="304"/>
      <c r="H1633" s="302"/>
      <c r="I1633" s="302"/>
      <c r="J1633" s="302"/>
      <c r="K1633" s="302"/>
      <c r="L1633" s="316" t="b">
        <v>0</v>
      </c>
      <c r="M1633" s="316" t="b">
        <v>0</v>
      </c>
      <c r="N1633" s="316" t="b">
        <v>0</v>
      </c>
      <c r="O1633" s="316" t="b">
        <v>0</v>
      </c>
      <c r="P1633" s="302"/>
      <c r="Q1633" s="302"/>
      <c r="R1633" s="302"/>
      <c r="S1633" s="302"/>
      <c r="T1633" s="302"/>
      <c r="U1633" s="302"/>
      <c r="V1633" s="302"/>
      <c r="W1633" s="302"/>
      <c r="X1633" s="302"/>
      <c r="Y1633" s="302"/>
      <c r="Z1633" s="302"/>
      <c r="AA1633" s="302"/>
      <c r="AB1633" s="302"/>
      <c r="AC1633" s="302"/>
      <c r="AD1633" s="302"/>
      <c r="AE1633" s="302"/>
      <c r="AF1633" s="302"/>
      <c r="AG1633" s="302"/>
      <c r="AH1633" s="302"/>
      <c r="AI1633" s="302"/>
      <c r="AJ1633" s="302"/>
      <c r="AK1633" s="302"/>
      <c r="AL1633" s="302"/>
      <c r="AM1633" s="302"/>
      <c r="AN1633" s="302"/>
      <c r="AO1633" s="302"/>
      <c r="AP1633" s="302"/>
      <c r="AQ1633" s="302"/>
      <c r="AR1633" s="302"/>
    </row>
    <row r="1634" hidden="1">
      <c r="A1634" s="301"/>
      <c r="B1634" s="302"/>
      <c r="C1634" s="304"/>
      <c r="D1634" s="303"/>
      <c r="E1634" s="303"/>
      <c r="F1634" s="302"/>
      <c r="G1634" s="304"/>
      <c r="H1634" s="302"/>
      <c r="I1634" s="302"/>
      <c r="J1634" s="302"/>
      <c r="K1634" s="302"/>
      <c r="L1634" s="316" t="b">
        <v>0</v>
      </c>
      <c r="M1634" s="316" t="b">
        <v>0</v>
      </c>
      <c r="N1634" s="316" t="b">
        <v>0</v>
      </c>
      <c r="O1634" s="316" t="b">
        <v>0</v>
      </c>
      <c r="P1634" s="302"/>
      <c r="Q1634" s="302"/>
      <c r="R1634" s="302"/>
      <c r="S1634" s="302"/>
      <c r="T1634" s="302"/>
      <c r="U1634" s="302"/>
      <c r="V1634" s="302"/>
      <c r="W1634" s="302"/>
      <c r="X1634" s="302"/>
      <c r="Y1634" s="302"/>
      <c r="Z1634" s="302"/>
      <c r="AA1634" s="302"/>
      <c r="AB1634" s="302"/>
      <c r="AC1634" s="302"/>
      <c r="AD1634" s="302"/>
      <c r="AE1634" s="302"/>
      <c r="AF1634" s="302"/>
      <c r="AG1634" s="302"/>
      <c r="AH1634" s="302"/>
      <c r="AI1634" s="302"/>
      <c r="AJ1634" s="302"/>
      <c r="AK1634" s="302"/>
      <c r="AL1634" s="302"/>
      <c r="AM1634" s="302"/>
      <c r="AN1634" s="302"/>
      <c r="AO1634" s="302"/>
      <c r="AP1634" s="302"/>
      <c r="AQ1634" s="302"/>
      <c r="AR1634" s="302"/>
    </row>
    <row r="1635" hidden="1">
      <c r="A1635" s="301"/>
      <c r="B1635" s="302"/>
      <c r="C1635" s="304"/>
      <c r="D1635" s="303"/>
      <c r="E1635" s="303"/>
      <c r="F1635" s="302"/>
      <c r="G1635" s="304"/>
      <c r="H1635" s="302"/>
      <c r="I1635" s="302"/>
      <c r="J1635" s="302"/>
      <c r="K1635" s="302"/>
      <c r="L1635" s="316" t="b">
        <v>0</v>
      </c>
      <c r="M1635" s="316" t="b">
        <v>0</v>
      </c>
      <c r="N1635" s="316" t="b">
        <v>0</v>
      </c>
      <c r="O1635" s="316" t="b">
        <v>0</v>
      </c>
      <c r="P1635" s="302"/>
      <c r="Q1635" s="302"/>
      <c r="R1635" s="302"/>
      <c r="S1635" s="302"/>
      <c r="T1635" s="302"/>
      <c r="U1635" s="302"/>
      <c r="V1635" s="302"/>
      <c r="W1635" s="302"/>
      <c r="X1635" s="302"/>
      <c r="Y1635" s="302"/>
      <c r="Z1635" s="302"/>
      <c r="AA1635" s="302"/>
      <c r="AB1635" s="302"/>
      <c r="AC1635" s="302"/>
      <c r="AD1635" s="302"/>
      <c r="AE1635" s="302"/>
      <c r="AF1635" s="302"/>
      <c r="AG1635" s="302"/>
      <c r="AH1635" s="302"/>
      <c r="AI1635" s="302"/>
      <c r="AJ1635" s="302"/>
      <c r="AK1635" s="302"/>
      <c r="AL1635" s="302"/>
      <c r="AM1635" s="302"/>
      <c r="AN1635" s="302"/>
      <c r="AO1635" s="302"/>
      <c r="AP1635" s="302"/>
      <c r="AQ1635" s="302"/>
      <c r="AR1635" s="302"/>
    </row>
    <row r="1636" hidden="1">
      <c r="A1636" s="301"/>
      <c r="B1636" s="302"/>
      <c r="C1636" s="304"/>
      <c r="D1636" s="303"/>
      <c r="E1636" s="303"/>
      <c r="F1636" s="302"/>
      <c r="G1636" s="304"/>
      <c r="H1636" s="302"/>
      <c r="I1636" s="302"/>
      <c r="J1636" s="302"/>
      <c r="K1636" s="302"/>
      <c r="L1636" s="316" t="b">
        <v>0</v>
      </c>
      <c r="M1636" s="316" t="b">
        <v>0</v>
      </c>
      <c r="N1636" s="316" t="b">
        <v>0</v>
      </c>
      <c r="O1636" s="316" t="b">
        <v>0</v>
      </c>
      <c r="P1636" s="302"/>
      <c r="Q1636" s="302"/>
      <c r="R1636" s="302"/>
      <c r="S1636" s="302"/>
      <c r="T1636" s="302"/>
      <c r="U1636" s="302"/>
      <c r="V1636" s="302"/>
      <c r="W1636" s="302"/>
      <c r="X1636" s="302"/>
      <c r="Y1636" s="302"/>
      <c r="Z1636" s="302"/>
      <c r="AA1636" s="302"/>
      <c r="AB1636" s="302"/>
      <c r="AC1636" s="302"/>
      <c r="AD1636" s="302"/>
      <c r="AE1636" s="302"/>
      <c r="AF1636" s="302"/>
      <c r="AG1636" s="302"/>
      <c r="AH1636" s="302"/>
      <c r="AI1636" s="302"/>
      <c r="AJ1636" s="302"/>
      <c r="AK1636" s="302"/>
      <c r="AL1636" s="302"/>
      <c r="AM1636" s="302"/>
      <c r="AN1636" s="302"/>
      <c r="AO1636" s="302"/>
      <c r="AP1636" s="302"/>
      <c r="AQ1636" s="302"/>
      <c r="AR1636" s="302"/>
    </row>
    <row r="1637" hidden="1">
      <c r="A1637" s="301"/>
      <c r="B1637" s="302"/>
      <c r="C1637" s="304"/>
      <c r="D1637" s="303"/>
      <c r="E1637" s="303"/>
      <c r="F1637" s="302"/>
      <c r="G1637" s="304"/>
      <c r="H1637" s="302"/>
      <c r="I1637" s="302"/>
      <c r="J1637" s="302"/>
      <c r="K1637" s="302"/>
      <c r="L1637" s="316" t="b">
        <v>0</v>
      </c>
      <c r="M1637" s="316" t="b">
        <v>0</v>
      </c>
      <c r="N1637" s="316" t="b">
        <v>0</v>
      </c>
      <c r="O1637" s="316" t="b">
        <v>0</v>
      </c>
      <c r="P1637" s="302"/>
      <c r="Q1637" s="302"/>
      <c r="R1637" s="302"/>
      <c r="S1637" s="302"/>
      <c r="T1637" s="302"/>
      <c r="U1637" s="302"/>
      <c r="V1637" s="302"/>
      <c r="W1637" s="302"/>
      <c r="X1637" s="302"/>
      <c r="Y1637" s="302"/>
      <c r="Z1637" s="302"/>
      <c r="AA1637" s="302"/>
      <c r="AB1637" s="302"/>
      <c r="AC1637" s="302"/>
      <c r="AD1637" s="302"/>
      <c r="AE1637" s="302"/>
      <c r="AF1637" s="302"/>
      <c r="AG1637" s="302"/>
      <c r="AH1637" s="302"/>
      <c r="AI1637" s="302"/>
      <c r="AJ1637" s="302"/>
      <c r="AK1637" s="302"/>
      <c r="AL1637" s="302"/>
      <c r="AM1637" s="302"/>
      <c r="AN1637" s="302"/>
      <c r="AO1637" s="302"/>
      <c r="AP1637" s="302"/>
      <c r="AQ1637" s="302"/>
      <c r="AR1637" s="302"/>
    </row>
    <row r="1638" hidden="1">
      <c r="A1638" s="301"/>
      <c r="B1638" s="302"/>
      <c r="C1638" s="304"/>
      <c r="D1638" s="303"/>
      <c r="E1638" s="303"/>
      <c r="F1638" s="302"/>
      <c r="G1638" s="304"/>
      <c r="H1638" s="302"/>
      <c r="I1638" s="302"/>
      <c r="J1638" s="302"/>
      <c r="K1638" s="302"/>
      <c r="L1638" s="316" t="b">
        <v>0</v>
      </c>
      <c r="M1638" s="316" t="b">
        <v>0</v>
      </c>
      <c r="N1638" s="316" t="b">
        <v>0</v>
      </c>
      <c r="O1638" s="316" t="b">
        <v>0</v>
      </c>
      <c r="P1638" s="302"/>
      <c r="Q1638" s="302"/>
      <c r="R1638" s="302"/>
      <c r="S1638" s="302"/>
      <c r="T1638" s="302"/>
      <c r="U1638" s="302"/>
      <c r="V1638" s="302"/>
      <c r="W1638" s="302"/>
      <c r="X1638" s="302"/>
      <c r="Y1638" s="302"/>
      <c r="Z1638" s="302"/>
      <c r="AA1638" s="302"/>
      <c r="AB1638" s="302"/>
      <c r="AC1638" s="302"/>
      <c r="AD1638" s="302"/>
      <c r="AE1638" s="302"/>
      <c r="AF1638" s="302"/>
      <c r="AG1638" s="302"/>
      <c r="AH1638" s="302"/>
      <c r="AI1638" s="302"/>
      <c r="AJ1638" s="302"/>
      <c r="AK1638" s="302"/>
      <c r="AL1638" s="302"/>
      <c r="AM1638" s="302"/>
      <c r="AN1638" s="302"/>
      <c r="AO1638" s="302"/>
      <c r="AP1638" s="302"/>
      <c r="AQ1638" s="302"/>
      <c r="AR1638" s="302"/>
    </row>
    <row r="1639" hidden="1">
      <c r="A1639" s="301"/>
      <c r="B1639" s="302"/>
      <c r="C1639" s="304"/>
      <c r="D1639" s="303"/>
      <c r="E1639" s="303"/>
      <c r="F1639" s="302"/>
      <c r="G1639" s="304"/>
      <c r="H1639" s="302"/>
      <c r="I1639" s="302"/>
      <c r="J1639" s="302"/>
      <c r="K1639" s="302"/>
      <c r="L1639" s="316" t="b">
        <v>0</v>
      </c>
      <c r="M1639" s="316" t="b">
        <v>0</v>
      </c>
      <c r="N1639" s="316" t="b">
        <v>0</v>
      </c>
      <c r="O1639" s="316" t="b">
        <v>0</v>
      </c>
      <c r="P1639" s="302"/>
      <c r="Q1639" s="302"/>
      <c r="R1639" s="302"/>
      <c r="S1639" s="302"/>
      <c r="T1639" s="302"/>
      <c r="U1639" s="302"/>
      <c r="V1639" s="302"/>
      <c r="W1639" s="302"/>
      <c r="X1639" s="302"/>
      <c r="Y1639" s="302"/>
      <c r="Z1639" s="302"/>
      <c r="AA1639" s="302"/>
      <c r="AB1639" s="302"/>
      <c r="AC1639" s="302"/>
      <c r="AD1639" s="302"/>
      <c r="AE1639" s="302"/>
      <c r="AF1639" s="302"/>
      <c r="AG1639" s="302"/>
      <c r="AH1639" s="302"/>
      <c r="AI1639" s="302"/>
      <c r="AJ1639" s="302"/>
      <c r="AK1639" s="302"/>
      <c r="AL1639" s="302"/>
      <c r="AM1639" s="302"/>
      <c r="AN1639" s="302"/>
      <c r="AO1639" s="302"/>
      <c r="AP1639" s="302"/>
      <c r="AQ1639" s="302"/>
      <c r="AR1639" s="302"/>
    </row>
    <row r="1640" hidden="1">
      <c r="A1640" s="301"/>
      <c r="B1640" s="302"/>
      <c r="C1640" s="304"/>
      <c r="D1640" s="303"/>
      <c r="E1640" s="303"/>
      <c r="F1640" s="302"/>
      <c r="G1640" s="304"/>
      <c r="H1640" s="302"/>
      <c r="I1640" s="302"/>
      <c r="J1640" s="302"/>
      <c r="K1640" s="302"/>
      <c r="L1640" s="316" t="b">
        <v>0</v>
      </c>
      <c r="M1640" s="316" t="b">
        <v>0</v>
      </c>
      <c r="N1640" s="316" t="b">
        <v>0</v>
      </c>
      <c r="O1640" s="316" t="b">
        <v>0</v>
      </c>
      <c r="P1640" s="302"/>
      <c r="Q1640" s="302"/>
      <c r="R1640" s="302"/>
      <c r="S1640" s="302"/>
      <c r="T1640" s="302"/>
      <c r="U1640" s="302"/>
      <c r="V1640" s="302"/>
      <c r="W1640" s="302"/>
      <c r="X1640" s="302"/>
      <c r="Y1640" s="302"/>
      <c r="Z1640" s="302"/>
      <c r="AA1640" s="302"/>
      <c r="AB1640" s="302"/>
      <c r="AC1640" s="302"/>
      <c r="AD1640" s="302"/>
      <c r="AE1640" s="302"/>
      <c r="AF1640" s="302"/>
      <c r="AG1640" s="302"/>
      <c r="AH1640" s="302"/>
      <c r="AI1640" s="302"/>
      <c r="AJ1640" s="302"/>
      <c r="AK1640" s="302"/>
      <c r="AL1640" s="302"/>
      <c r="AM1640" s="302"/>
      <c r="AN1640" s="302"/>
      <c r="AO1640" s="302"/>
      <c r="AP1640" s="302"/>
      <c r="AQ1640" s="302"/>
      <c r="AR1640" s="302"/>
    </row>
    <row r="1641" hidden="1">
      <c r="A1641" s="301"/>
      <c r="B1641" s="302"/>
      <c r="C1641" s="304"/>
      <c r="D1641" s="303"/>
      <c r="E1641" s="303"/>
      <c r="F1641" s="302"/>
      <c r="G1641" s="304"/>
      <c r="H1641" s="302"/>
      <c r="I1641" s="302"/>
      <c r="J1641" s="302"/>
      <c r="K1641" s="302"/>
      <c r="L1641" s="316" t="b">
        <v>0</v>
      </c>
      <c r="M1641" s="316" t="b">
        <v>0</v>
      </c>
      <c r="N1641" s="316" t="b">
        <v>0</v>
      </c>
      <c r="O1641" s="316" t="b">
        <v>0</v>
      </c>
      <c r="P1641" s="302"/>
      <c r="Q1641" s="302"/>
      <c r="R1641" s="302"/>
      <c r="S1641" s="302"/>
      <c r="T1641" s="302"/>
      <c r="U1641" s="302"/>
      <c r="V1641" s="302"/>
      <c r="W1641" s="302"/>
      <c r="X1641" s="302"/>
      <c r="Y1641" s="302"/>
      <c r="Z1641" s="302"/>
      <c r="AA1641" s="302"/>
      <c r="AB1641" s="302"/>
      <c r="AC1641" s="302"/>
      <c r="AD1641" s="302"/>
      <c r="AE1641" s="302"/>
      <c r="AF1641" s="302"/>
      <c r="AG1641" s="302"/>
      <c r="AH1641" s="302"/>
      <c r="AI1641" s="302"/>
      <c r="AJ1641" s="302"/>
      <c r="AK1641" s="302"/>
      <c r="AL1641" s="302"/>
      <c r="AM1641" s="302"/>
      <c r="AN1641" s="302"/>
      <c r="AO1641" s="302"/>
      <c r="AP1641" s="302"/>
      <c r="AQ1641" s="302"/>
      <c r="AR1641" s="302"/>
    </row>
    <row r="1642" hidden="1">
      <c r="A1642" s="301"/>
      <c r="B1642" s="302"/>
      <c r="C1642" s="304"/>
      <c r="D1642" s="303"/>
      <c r="E1642" s="303"/>
      <c r="F1642" s="302"/>
      <c r="G1642" s="304"/>
      <c r="H1642" s="302"/>
      <c r="I1642" s="302"/>
      <c r="J1642" s="302"/>
      <c r="K1642" s="302"/>
      <c r="L1642" s="316" t="b">
        <v>0</v>
      </c>
      <c r="M1642" s="316" t="b">
        <v>0</v>
      </c>
      <c r="N1642" s="316" t="b">
        <v>0</v>
      </c>
      <c r="O1642" s="316" t="b">
        <v>0</v>
      </c>
      <c r="P1642" s="302"/>
      <c r="Q1642" s="302"/>
      <c r="R1642" s="302"/>
      <c r="S1642" s="302"/>
      <c r="T1642" s="302"/>
      <c r="U1642" s="302"/>
      <c r="V1642" s="302"/>
      <c r="W1642" s="302"/>
      <c r="X1642" s="302"/>
      <c r="Y1642" s="302"/>
      <c r="Z1642" s="302"/>
      <c r="AA1642" s="302"/>
      <c r="AB1642" s="302"/>
      <c r="AC1642" s="302"/>
      <c r="AD1642" s="302"/>
      <c r="AE1642" s="302"/>
      <c r="AF1642" s="302"/>
      <c r="AG1642" s="302"/>
      <c r="AH1642" s="302"/>
      <c r="AI1642" s="302"/>
      <c r="AJ1642" s="302"/>
      <c r="AK1642" s="302"/>
      <c r="AL1642" s="302"/>
      <c r="AM1642" s="302"/>
      <c r="AN1642" s="302"/>
      <c r="AO1642" s="302"/>
      <c r="AP1642" s="302"/>
      <c r="AQ1642" s="302"/>
      <c r="AR1642" s="302"/>
    </row>
    <row r="1643" hidden="1">
      <c r="A1643" s="301"/>
      <c r="B1643" s="302"/>
      <c r="C1643" s="304"/>
      <c r="D1643" s="303"/>
      <c r="E1643" s="303"/>
      <c r="F1643" s="302"/>
      <c r="G1643" s="304"/>
      <c r="H1643" s="302"/>
      <c r="I1643" s="302"/>
      <c r="J1643" s="302"/>
      <c r="K1643" s="302"/>
      <c r="L1643" s="316" t="b">
        <v>0</v>
      </c>
      <c r="M1643" s="316" t="b">
        <v>0</v>
      </c>
      <c r="N1643" s="316" t="b">
        <v>0</v>
      </c>
      <c r="O1643" s="316" t="b">
        <v>0</v>
      </c>
      <c r="P1643" s="302"/>
      <c r="Q1643" s="302"/>
      <c r="R1643" s="302"/>
      <c r="S1643" s="302"/>
      <c r="T1643" s="302"/>
      <c r="U1643" s="302"/>
      <c r="V1643" s="302"/>
      <c r="W1643" s="302"/>
      <c r="X1643" s="302"/>
      <c r="Y1643" s="302"/>
      <c r="Z1643" s="302"/>
      <c r="AA1643" s="302"/>
      <c r="AB1643" s="302"/>
      <c r="AC1643" s="302"/>
      <c r="AD1643" s="302"/>
      <c r="AE1643" s="302"/>
      <c r="AF1643" s="302"/>
      <c r="AG1643" s="302"/>
      <c r="AH1643" s="302"/>
      <c r="AI1643" s="302"/>
      <c r="AJ1643" s="302"/>
      <c r="AK1643" s="302"/>
      <c r="AL1643" s="302"/>
      <c r="AM1643" s="302"/>
      <c r="AN1643" s="302"/>
      <c r="AO1643" s="302"/>
      <c r="AP1643" s="302"/>
      <c r="AQ1643" s="302"/>
      <c r="AR1643" s="302"/>
    </row>
    <row r="1644" hidden="1">
      <c r="A1644" s="301"/>
      <c r="B1644" s="302"/>
      <c r="C1644" s="304"/>
      <c r="D1644" s="303"/>
      <c r="E1644" s="303"/>
      <c r="F1644" s="302"/>
      <c r="G1644" s="304"/>
      <c r="H1644" s="302"/>
      <c r="I1644" s="302"/>
      <c r="J1644" s="302"/>
      <c r="K1644" s="302"/>
      <c r="L1644" s="316" t="b">
        <v>0</v>
      </c>
      <c r="M1644" s="316" t="b">
        <v>0</v>
      </c>
      <c r="N1644" s="316" t="b">
        <v>0</v>
      </c>
      <c r="O1644" s="316" t="b">
        <v>0</v>
      </c>
      <c r="P1644" s="302"/>
      <c r="Q1644" s="302"/>
      <c r="R1644" s="302"/>
      <c r="S1644" s="302"/>
      <c r="T1644" s="302"/>
      <c r="U1644" s="302"/>
      <c r="V1644" s="302"/>
      <c r="W1644" s="302"/>
      <c r="X1644" s="302"/>
      <c r="Y1644" s="302"/>
      <c r="Z1644" s="302"/>
      <c r="AA1644" s="302"/>
      <c r="AB1644" s="302"/>
      <c r="AC1644" s="302"/>
      <c r="AD1644" s="302"/>
      <c r="AE1644" s="302"/>
      <c r="AF1644" s="302"/>
      <c r="AG1644" s="302"/>
      <c r="AH1644" s="302"/>
      <c r="AI1644" s="302"/>
      <c r="AJ1644" s="302"/>
      <c r="AK1644" s="302"/>
      <c r="AL1644" s="302"/>
      <c r="AM1644" s="302"/>
      <c r="AN1644" s="302"/>
      <c r="AO1644" s="302"/>
      <c r="AP1644" s="302"/>
      <c r="AQ1644" s="302"/>
      <c r="AR1644" s="302"/>
    </row>
    <row r="1645" hidden="1">
      <c r="A1645" s="301"/>
      <c r="B1645" s="302"/>
      <c r="C1645" s="304"/>
      <c r="D1645" s="303"/>
      <c r="E1645" s="303"/>
      <c r="F1645" s="302"/>
      <c r="G1645" s="304"/>
      <c r="H1645" s="302"/>
      <c r="I1645" s="302"/>
      <c r="J1645" s="302"/>
      <c r="K1645" s="302"/>
      <c r="L1645" s="316" t="b">
        <v>0</v>
      </c>
      <c r="M1645" s="316" t="b">
        <v>0</v>
      </c>
      <c r="N1645" s="316" t="b">
        <v>0</v>
      </c>
      <c r="O1645" s="316" t="b">
        <v>0</v>
      </c>
      <c r="P1645" s="302"/>
      <c r="Q1645" s="302"/>
      <c r="R1645" s="302"/>
      <c r="S1645" s="302"/>
      <c r="T1645" s="302"/>
      <c r="U1645" s="302"/>
      <c r="V1645" s="302"/>
      <c r="W1645" s="302"/>
      <c r="X1645" s="302"/>
      <c r="Y1645" s="302"/>
      <c r="Z1645" s="302"/>
      <c r="AA1645" s="302"/>
      <c r="AB1645" s="302"/>
      <c r="AC1645" s="302"/>
      <c r="AD1645" s="302"/>
      <c r="AE1645" s="302"/>
      <c r="AF1645" s="302"/>
      <c r="AG1645" s="302"/>
      <c r="AH1645" s="302"/>
      <c r="AI1645" s="302"/>
      <c r="AJ1645" s="302"/>
      <c r="AK1645" s="302"/>
      <c r="AL1645" s="302"/>
      <c r="AM1645" s="302"/>
      <c r="AN1645" s="302"/>
      <c r="AO1645" s="302"/>
      <c r="AP1645" s="302"/>
      <c r="AQ1645" s="302"/>
      <c r="AR1645" s="302"/>
    </row>
    <row r="1646" hidden="1">
      <c r="A1646" s="301"/>
      <c r="B1646" s="302"/>
      <c r="C1646" s="304"/>
      <c r="D1646" s="303"/>
      <c r="E1646" s="303"/>
      <c r="F1646" s="302"/>
      <c r="G1646" s="304"/>
      <c r="H1646" s="302"/>
      <c r="I1646" s="302"/>
      <c r="J1646" s="302"/>
      <c r="K1646" s="302"/>
      <c r="L1646" s="316" t="b">
        <v>0</v>
      </c>
      <c r="M1646" s="316" t="b">
        <v>0</v>
      </c>
      <c r="N1646" s="316" t="b">
        <v>0</v>
      </c>
      <c r="O1646" s="316" t="b">
        <v>0</v>
      </c>
      <c r="P1646" s="302"/>
      <c r="Q1646" s="302"/>
      <c r="R1646" s="302"/>
      <c r="S1646" s="302"/>
      <c r="T1646" s="302"/>
      <c r="U1646" s="302"/>
      <c r="V1646" s="302"/>
      <c r="W1646" s="302"/>
      <c r="X1646" s="302"/>
      <c r="Y1646" s="302"/>
      <c r="Z1646" s="302"/>
      <c r="AA1646" s="302"/>
      <c r="AB1646" s="302"/>
      <c r="AC1646" s="302"/>
      <c r="AD1646" s="302"/>
      <c r="AE1646" s="302"/>
      <c r="AF1646" s="302"/>
      <c r="AG1646" s="302"/>
      <c r="AH1646" s="302"/>
      <c r="AI1646" s="302"/>
      <c r="AJ1646" s="302"/>
      <c r="AK1646" s="302"/>
      <c r="AL1646" s="302"/>
      <c r="AM1646" s="302"/>
      <c r="AN1646" s="302"/>
      <c r="AO1646" s="302"/>
      <c r="AP1646" s="302"/>
      <c r="AQ1646" s="302"/>
      <c r="AR1646" s="302"/>
    </row>
    <row r="1647" hidden="1">
      <c r="A1647" s="301"/>
      <c r="B1647" s="302"/>
      <c r="C1647" s="304"/>
      <c r="D1647" s="303"/>
      <c r="E1647" s="303"/>
      <c r="F1647" s="302"/>
      <c r="G1647" s="304"/>
      <c r="H1647" s="302"/>
      <c r="I1647" s="302"/>
      <c r="J1647" s="302"/>
      <c r="K1647" s="302"/>
      <c r="L1647" s="316" t="b">
        <v>0</v>
      </c>
      <c r="M1647" s="316" t="b">
        <v>0</v>
      </c>
      <c r="N1647" s="316" t="b">
        <v>0</v>
      </c>
      <c r="O1647" s="316" t="b">
        <v>0</v>
      </c>
      <c r="P1647" s="302"/>
      <c r="Q1647" s="302"/>
      <c r="R1647" s="302"/>
      <c r="S1647" s="302"/>
      <c r="T1647" s="302"/>
      <c r="U1647" s="302"/>
      <c r="V1647" s="302"/>
      <c r="W1647" s="302"/>
      <c r="X1647" s="302"/>
      <c r="Y1647" s="302"/>
      <c r="Z1647" s="302"/>
      <c r="AA1647" s="302"/>
      <c r="AB1647" s="302"/>
      <c r="AC1647" s="302"/>
      <c r="AD1647" s="302"/>
      <c r="AE1647" s="302"/>
      <c r="AF1647" s="302"/>
      <c r="AG1647" s="302"/>
      <c r="AH1647" s="302"/>
      <c r="AI1647" s="302"/>
      <c r="AJ1647" s="302"/>
      <c r="AK1647" s="302"/>
      <c r="AL1647" s="302"/>
      <c r="AM1647" s="302"/>
      <c r="AN1647" s="302"/>
      <c r="AO1647" s="302"/>
      <c r="AP1647" s="302"/>
      <c r="AQ1647" s="302"/>
      <c r="AR1647" s="302"/>
    </row>
    <row r="1648" hidden="1">
      <c r="A1648" s="301"/>
      <c r="B1648" s="302"/>
      <c r="C1648" s="304"/>
      <c r="D1648" s="303"/>
      <c r="E1648" s="303"/>
      <c r="F1648" s="302"/>
      <c r="G1648" s="304"/>
      <c r="H1648" s="302"/>
      <c r="I1648" s="302"/>
      <c r="J1648" s="302"/>
      <c r="K1648" s="302"/>
      <c r="L1648" s="316" t="b">
        <v>0</v>
      </c>
      <c r="M1648" s="316" t="b">
        <v>0</v>
      </c>
      <c r="N1648" s="316" t="b">
        <v>0</v>
      </c>
      <c r="O1648" s="316" t="b">
        <v>0</v>
      </c>
      <c r="P1648" s="302"/>
      <c r="Q1648" s="302"/>
      <c r="R1648" s="302"/>
      <c r="S1648" s="302"/>
      <c r="T1648" s="302"/>
      <c r="U1648" s="302"/>
      <c r="V1648" s="302"/>
      <c r="W1648" s="302"/>
      <c r="X1648" s="302"/>
      <c r="Y1648" s="302"/>
      <c r="Z1648" s="302"/>
      <c r="AA1648" s="302"/>
      <c r="AB1648" s="302"/>
      <c r="AC1648" s="302"/>
      <c r="AD1648" s="302"/>
      <c r="AE1648" s="302"/>
      <c r="AF1648" s="302"/>
      <c r="AG1648" s="302"/>
      <c r="AH1648" s="302"/>
      <c r="AI1648" s="302"/>
      <c r="AJ1648" s="302"/>
      <c r="AK1648" s="302"/>
      <c r="AL1648" s="302"/>
      <c r="AM1648" s="302"/>
      <c r="AN1648" s="302"/>
      <c r="AO1648" s="302"/>
      <c r="AP1648" s="302"/>
      <c r="AQ1648" s="302"/>
      <c r="AR1648" s="302"/>
    </row>
    <row r="1649" hidden="1">
      <c r="A1649" s="301"/>
      <c r="B1649" s="302"/>
      <c r="C1649" s="304"/>
      <c r="D1649" s="303"/>
      <c r="E1649" s="303"/>
      <c r="F1649" s="302"/>
      <c r="G1649" s="304"/>
      <c r="H1649" s="302"/>
      <c r="I1649" s="302"/>
      <c r="J1649" s="302"/>
      <c r="K1649" s="302"/>
      <c r="L1649" s="316" t="b">
        <v>0</v>
      </c>
      <c r="M1649" s="316" t="b">
        <v>0</v>
      </c>
      <c r="N1649" s="316" t="b">
        <v>0</v>
      </c>
      <c r="O1649" s="316" t="b">
        <v>0</v>
      </c>
      <c r="P1649" s="302"/>
      <c r="Q1649" s="302"/>
      <c r="R1649" s="302"/>
      <c r="S1649" s="302"/>
      <c r="T1649" s="302"/>
      <c r="U1649" s="302"/>
      <c r="V1649" s="302"/>
      <c r="W1649" s="302"/>
      <c r="X1649" s="302"/>
      <c r="Y1649" s="302"/>
      <c r="Z1649" s="302"/>
      <c r="AA1649" s="302"/>
      <c r="AB1649" s="302"/>
      <c r="AC1649" s="302"/>
      <c r="AD1649" s="302"/>
      <c r="AE1649" s="302"/>
      <c r="AF1649" s="302"/>
      <c r="AG1649" s="302"/>
      <c r="AH1649" s="302"/>
      <c r="AI1649" s="302"/>
      <c r="AJ1649" s="302"/>
      <c r="AK1649" s="302"/>
      <c r="AL1649" s="302"/>
      <c r="AM1649" s="302"/>
      <c r="AN1649" s="302"/>
      <c r="AO1649" s="302"/>
      <c r="AP1649" s="302"/>
      <c r="AQ1649" s="302"/>
      <c r="AR1649" s="302"/>
    </row>
    <row r="1650" hidden="1">
      <c r="A1650" s="301"/>
      <c r="B1650" s="302"/>
      <c r="C1650" s="304"/>
      <c r="D1650" s="303"/>
      <c r="E1650" s="303"/>
      <c r="F1650" s="302"/>
      <c r="G1650" s="304"/>
      <c r="H1650" s="302"/>
      <c r="I1650" s="302"/>
      <c r="J1650" s="302"/>
      <c r="K1650" s="302"/>
      <c r="L1650" s="316" t="b">
        <v>0</v>
      </c>
      <c r="M1650" s="316" t="b">
        <v>0</v>
      </c>
      <c r="N1650" s="316" t="b">
        <v>0</v>
      </c>
      <c r="O1650" s="316" t="b">
        <v>0</v>
      </c>
      <c r="P1650" s="302"/>
      <c r="Q1650" s="302"/>
      <c r="R1650" s="302"/>
      <c r="S1650" s="302"/>
      <c r="T1650" s="302"/>
      <c r="U1650" s="302"/>
      <c r="V1650" s="302"/>
      <c r="W1650" s="302"/>
      <c r="X1650" s="302"/>
      <c r="Y1650" s="302"/>
      <c r="Z1650" s="302"/>
      <c r="AA1650" s="302"/>
      <c r="AB1650" s="302"/>
      <c r="AC1650" s="302"/>
      <c r="AD1650" s="302"/>
      <c r="AE1650" s="302"/>
      <c r="AF1650" s="302"/>
      <c r="AG1650" s="302"/>
      <c r="AH1650" s="302"/>
      <c r="AI1650" s="302"/>
      <c r="AJ1650" s="302"/>
      <c r="AK1650" s="302"/>
      <c r="AL1650" s="302"/>
      <c r="AM1650" s="302"/>
      <c r="AN1650" s="302"/>
      <c r="AO1650" s="302"/>
      <c r="AP1650" s="302"/>
      <c r="AQ1650" s="302"/>
      <c r="AR1650" s="302"/>
    </row>
    <row r="1651" hidden="1">
      <c r="A1651" s="301"/>
      <c r="B1651" s="302"/>
      <c r="C1651" s="304"/>
      <c r="D1651" s="303"/>
      <c r="E1651" s="303"/>
      <c r="F1651" s="302"/>
      <c r="G1651" s="304"/>
      <c r="H1651" s="302"/>
      <c r="I1651" s="302"/>
      <c r="J1651" s="302"/>
      <c r="K1651" s="302"/>
      <c r="L1651" s="316" t="b">
        <v>0</v>
      </c>
      <c r="M1651" s="316" t="b">
        <v>0</v>
      </c>
      <c r="N1651" s="316" t="b">
        <v>0</v>
      </c>
      <c r="O1651" s="316" t="b">
        <v>0</v>
      </c>
      <c r="P1651" s="302"/>
      <c r="Q1651" s="302"/>
      <c r="R1651" s="302"/>
      <c r="S1651" s="302"/>
      <c r="T1651" s="302"/>
      <c r="U1651" s="302"/>
      <c r="V1651" s="302"/>
      <c r="W1651" s="302"/>
      <c r="X1651" s="302"/>
      <c r="Y1651" s="302"/>
      <c r="Z1651" s="302"/>
      <c r="AA1651" s="302"/>
      <c r="AB1651" s="302"/>
      <c r="AC1651" s="302"/>
      <c r="AD1651" s="302"/>
      <c r="AE1651" s="302"/>
      <c r="AF1651" s="302"/>
      <c r="AG1651" s="302"/>
      <c r="AH1651" s="302"/>
      <c r="AI1651" s="302"/>
      <c r="AJ1651" s="302"/>
      <c r="AK1651" s="302"/>
      <c r="AL1651" s="302"/>
      <c r="AM1651" s="302"/>
      <c r="AN1651" s="302"/>
      <c r="AO1651" s="302"/>
      <c r="AP1651" s="302"/>
      <c r="AQ1651" s="302"/>
      <c r="AR1651" s="302"/>
    </row>
    <row r="1652" hidden="1">
      <c r="A1652" s="301"/>
      <c r="B1652" s="302"/>
      <c r="C1652" s="304"/>
      <c r="D1652" s="303"/>
      <c r="E1652" s="303"/>
      <c r="F1652" s="302"/>
      <c r="G1652" s="304"/>
      <c r="H1652" s="302"/>
      <c r="I1652" s="302"/>
      <c r="J1652" s="302"/>
      <c r="K1652" s="302"/>
      <c r="L1652" s="316" t="b">
        <v>0</v>
      </c>
      <c r="M1652" s="316" t="b">
        <v>0</v>
      </c>
      <c r="N1652" s="316" t="b">
        <v>0</v>
      </c>
      <c r="O1652" s="316" t="b">
        <v>0</v>
      </c>
      <c r="P1652" s="302"/>
      <c r="Q1652" s="302"/>
      <c r="R1652" s="302"/>
      <c r="S1652" s="302"/>
      <c r="T1652" s="302"/>
      <c r="U1652" s="302"/>
      <c r="V1652" s="302"/>
      <c r="W1652" s="302"/>
      <c r="X1652" s="302"/>
      <c r="Y1652" s="302"/>
      <c r="Z1652" s="302"/>
      <c r="AA1652" s="302"/>
      <c r="AB1652" s="302"/>
      <c r="AC1652" s="302"/>
      <c r="AD1652" s="302"/>
      <c r="AE1652" s="302"/>
      <c r="AF1652" s="302"/>
      <c r="AG1652" s="302"/>
      <c r="AH1652" s="302"/>
      <c r="AI1652" s="302"/>
      <c r="AJ1652" s="302"/>
      <c r="AK1652" s="302"/>
      <c r="AL1652" s="302"/>
      <c r="AM1652" s="302"/>
      <c r="AN1652" s="302"/>
      <c r="AO1652" s="302"/>
      <c r="AP1652" s="302"/>
      <c r="AQ1652" s="302"/>
      <c r="AR1652" s="302"/>
    </row>
    <row r="1653" hidden="1">
      <c r="A1653" s="301"/>
      <c r="B1653" s="302"/>
      <c r="C1653" s="304"/>
      <c r="D1653" s="303"/>
      <c r="E1653" s="303"/>
      <c r="F1653" s="302"/>
      <c r="G1653" s="304"/>
      <c r="H1653" s="302"/>
      <c r="I1653" s="302"/>
      <c r="J1653" s="302"/>
      <c r="K1653" s="302"/>
      <c r="L1653" s="316" t="b">
        <v>0</v>
      </c>
      <c r="M1653" s="316" t="b">
        <v>0</v>
      </c>
      <c r="N1653" s="316" t="b">
        <v>0</v>
      </c>
      <c r="O1653" s="316" t="b">
        <v>0</v>
      </c>
      <c r="P1653" s="302"/>
      <c r="Q1653" s="302"/>
      <c r="R1653" s="302"/>
      <c r="S1653" s="302"/>
      <c r="T1653" s="302"/>
      <c r="U1653" s="302"/>
      <c r="V1653" s="302"/>
      <c r="W1653" s="302"/>
      <c r="X1653" s="302"/>
      <c r="Y1653" s="302"/>
      <c r="Z1653" s="302"/>
      <c r="AA1653" s="302"/>
      <c r="AB1653" s="302"/>
      <c r="AC1653" s="302"/>
      <c r="AD1653" s="302"/>
      <c r="AE1653" s="302"/>
      <c r="AF1653" s="302"/>
      <c r="AG1653" s="302"/>
      <c r="AH1653" s="302"/>
      <c r="AI1653" s="302"/>
      <c r="AJ1653" s="302"/>
      <c r="AK1653" s="302"/>
      <c r="AL1653" s="302"/>
      <c r="AM1653" s="302"/>
      <c r="AN1653" s="302"/>
      <c r="AO1653" s="302"/>
      <c r="AP1653" s="302"/>
      <c r="AQ1653" s="302"/>
      <c r="AR1653" s="302"/>
    </row>
    <row r="1654" hidden="1">
      <c r="A1654" s="301"/>
      <c r="B1654" s="302"/>
      <c r="C1654" s="304"/>
      <c r="D1654" s="303"/>
      <c r="E1654" s="303"/>
      <c r="F1654" s="302"/>
      <c r="G1654" s="304"/>
      <c r="H1654" s="302"/>
      <c r="I1654" s="302"/>
      <c r="J1654" s="302"/>
      <c r="K1654" s="302"/>
      <c r="L1654" s="316" t="b">
        <v>0</v>
      </c>
      <c r="M1654" s="316" t="b">
        <v>0</v>
      </c>
      <c r="N1654" s="316" t="b">
        <v>0</v>
      </c>
      <c r="O1654" s="316" t="b">
        <v>0</v>
      </c>
      <c r="P1654" s="302"/>
      <c r="Q1654" s="302"/>
      <c r="R1654" s="302"/>
      <c r="S1654" s="302"/>
      <c r="T1654" s="302"/>
      <c r="U1654" s="302"/>
      <c r="V1654" s="302"/>
      <c r="W1654" s="302"/>
      <c r="X1654" s="302"/>
      <c r="Y1654" s="302"/>
      <c r="Z1654" s="302"/>
      <c r="AA1654" s="302"/>
      <c r="AB1654" s="302"/>
      <c r="AC1654" s="302"/>
      <c r="AD1654" s="302"/>
      <c r="AE1654" s="302"/>
      <c r="AF1654" s="302"/>
      <c r="AG1654" s="302"/>
      <c r="AH1654" s="302"/>
      <c r="AI1654" s="302"/>
      <c r="AJ1654" s="302"/>
      <c r="AK1654" s="302"/>
      <c r="AL1654" s="302"/>
      <c r="AM1654" s="302"/>
      <c r="AN1654" s="302"/>
      <c r="AO1654" s="302"/>
      <c r="AP1654" s="302"/>
      <c r="AQ1654" s="302"/>
      <c r="AR1654" s="302"/>
    </row>
    <row r="1655" hidden="1">
      <c r="A1655" s="301"/>
      <c r="B1655" s="302"/>
      <c r="C1655" s="304"/>
      <c r="D1655" s="303"/>
      <c r="E1655" s="303"/>
      <c r="F1655" s="302"/>
      <c r="G1655" s="304"/>
      <c r="H1655" s="302"/>
      <c r="I1655" s="302"/>
      <c r="J1655" s="302"/>
      <c r="K1655" s="302"/>
      <c r="L1655" s="316" t="b">
        <v>0</v>
      </c>
      <c r="M1655" s="316" t="b">
        <v>0</v>
      </c>
      <c r="N1655" s="316" t="b">
        <v>0</v>
      </c>
      <c r="O1655" s="316" t="b">
        <v>0</v>
      </c>
      <c r="P1655" s="302"/>
      <c r="Q1655" s="302"/>
      <c r="R1655" s="302"/>
      <c r="S1655" s="302"/>
      <c r="T1655" s="302"/>
      <c r="U1655" s="302"/>
      <c r="V1655" s="302"/>
      <c r="W1655" s="302"/>
      <c r="X1655" s="302"/>
      <c r="Y1655" s="302"/>
      <c r="Z1655" s="302"/>
      <c r="AA1655" s="302"/>
      <c r="AB1655" s="302"/>
      <c r="AC1655" s="302"/>
      <c r="AD1655" s="302"/>
      <c r="AE1655" s="302"/>
      <c r="AF1655" s="302"/>
      <c r="AG1655" s="302"/>
      <c r="AH1655" s="302"/>
      <c r="AI1655" s="302"/>
      <c r="AJ1655" s="302"/>
      <c r="AK1655" s="302"/>
      <c r="AL1655" s="302"/>
      <c r="AM1655" s="302"/>
      <c r="AN1655" s="302"/>
      <c r="AO1655" s="302"/>
      <c r="AP1655" s="302"/>
      <c r="AQ1655" s="302"/>
      <c r="AR1655" s="302"/>
    </row>
    <row r="1656" hidden="1">
      <c r="A1656" s="301"/>
      <c r="B1656" s="302"/>
      <c r="C1656" s="304"/>
      <c r="D1656" s="303"/>
      <c r="E1656" s="303"/>
      <c r="F1656" s="302"/>
      <c r="G1656" s="304"/>
      <c r="H1656" s="302"/>
      <c r="I1656" s="302"/>
      <c r="J1656" s="302"/>
      <c r="K1656" s="302"/>
      <c r="L1656" s="316" t="b">
        <v>0</v>
      </c>
      <c r="M1656" s="316" t="b">
        <v>0</v>
      </c>
      <c r="N1656" s="316" t="b">
        <v>0</v>
      </c>
      <c r="O1656" s="316" t="b">
        <v>0</v>
      </c>
      <c r="P1656" s="302"/>
      <c r="Q1656" s="302"/>
      <c r="R1656" s="302"/>
      <c r="S1656" s="302"/>
      <c r="T1656" s="302"/>
      <c r="U1656" s="302"/>
      <c r="V1656" s="302"/>
      <c r="W1656" s="302"/>
      <c r="X1656" s="302"/>
      <c r="Y1656" s="302"/>
      <c r="Z1656" s="302"/>
      <c r="AA1656" s="302"/>
      <c r="AB1656" s="302"/>
      <c r="AC1656" s="302"/>
      <c r="AD1656" s="302"/>
      <c r="AE1656" s="302"/>
      <c r="AF1656" s="302"/>
      <c r="AG1656" s="302"/>
      <c r="AH1656" s="302"/>
      <c r="AI1656" s="302"/>
      <c r="AJ1656" s="302"/>
      <c r="AK1656" s="302"/>
      <c r="AL1656" s="302"/>
      <c r="AM1656" s="302"/>
      <c r="AN1656" s="302"/>
      <c r="AO1656" s="302"/>
      <c r="AP1656" s="302"/>
      <c r="AQ1656" s="302"/>
      <c r="AR1656" s="302"/>
    </row>
    <row r="1657" hidden="1">
      <c r="A1657" s="301"/>
      <c r="B1657" s="302"/>
      <c r="C1657" s="304"/>
      <c r="D1657" s="303"/>
      <c r="E1657" s="303"/>
      <c r="F1657" s="302"/>
      <c r="G1657" s="304"/>
      <c r="H1657" s="302"/>
      <c r="I1657" s="302"/>
      <c r="J1657" s="302"/>
      <c r="K1657" s="302"/>
      <c r="L1657" s="316" t="b">
        <v>0</v>
      </c>
      <c r="M1657" s="316" t="b">
        <v>0</v>
      </c>
      <c r="N1657" s="316" t="b">
        <v>0</v>
      </c>
      <c r="O1657" s="316" t="b">
        <v>0</v>
      </c>
      <c r="P1657" s="302"/>
      <c r="Q1657" s="302"/>
      <c r="R1657" s="302"/>
      <c r="S1657" s="302"/>
      <c r="T1657" s="302"/>
      <c r="U1657" s="302"/>
      <c r="V1657" s="302"/>
      <c r="W1657" s="302"/>
      <c r="X1657" s="302"/>
      <c r="Y1657" s="302"/>
      <c r="Z1657" s="302"/>
      <c r="AA1657" s="302"/>
      <c r="AB1657" s="302"/>
      <c r="AC1657" s="302"/>
      <c r="AD1657" s="302"/>
      <c r="AE1657" s="302"/>
      <c r="AF1657" s="302"/>
      <c r="AG1657" s="302"/>
      <c r="AH1657" s="302"/>
      <c r="AI1657" s="302"/>
      <c r="AJ1657" s="302"/>
      <c r="AK1657" s="302"/>
      <c r="AL1657" s="302"/>
      <c r="AM1657" s="302"/>
      <c r="AN1657" s="302"/>
      <c r="AO1657" s="302"/>
      <c r="AP1657" s="302"/>
      <c r="AQ1657" s="302"/>
      <c r="AR1657" s="302"/>
    </row>
    <row r="1658" hidden="1">
      <c r="A1658" s="301"/>
      <c r="B1658" s="302"/>
      <c r="C1658" s="304"/>
      <c r="D1658" s="303"/>
      <c r="E1658" s="303"/>
      <c r="F1658" s="302"/>
      <c r="G1658" s="304"/>
      <c r="H1658" s="302"/>
      <c r="I1658" s="302"/>
      <c r="J1658" s="302"/>
      <c r="K1658" s="302"/>
      <c r="L1658" s="316" t="b">
        <v>0</v>
      </c>
      <c r="M1658" s="316" t="b">
        <v>0</v>
      </c>
      <c r="N1658" s="316" t="b">
        <v>0</v>
      </c>
      <c r="O1658" s="316" t="b">
        <v>0</v>
      </c>
      <c r="P1658" s="302"/>
      <c r="Q1658" s="302"/>
      <c r="R1658" s="302"/>
      <c r="S1658" s="302"/>
      <c r="T1658" s="302"/>
      <c r="U1658" s="302"/>
      <c r="V1658" s="302"/>
      <c r="W1658" s="302"/>
      <c r="X1658" s="302"/>
      <c r="Y1658" s="302"/>
      <c r="Z1658" s="302"/>
      <c r="AA1658" s="302"/>
      <c r="AB1658" s="302"/>
      <c r="AC1658" s="302"/>
      <c r="AD1658" s="302"/>
      <c r="AE1658" s="302"/>
      <c r="AF1658" s="302"/>
      <c r="AG1658" s="302"/>
      <c r="AH1658" s="302"/>
      <c r="AI1658" s="302"/>
      <c r="AJ1658" s="302"/>
      <c r="AK1658" s="302"/>
      <c r="AL1658" s="302"/>
      <c r="AM1658" s="302"/>
      <c r="AN1658" s="302"/>
      <c r="AO1658" s="302"/>
      <c r="AP1658" s="302"/>
      <c r="AQ1658" s="302"/>
      <c r="AR1658" s="302"/>
    </row>
    <row r="1659" hidden="1">
      <c r="A1659" s="301"/>
      <c r="B1659" s="302"/>
      <c r="C1659" s="304"/>
      <c r="D1659" s="303"/>
      <c r="E1659" s="303"/>
      <c r="F1659" s="302"/>
      <c r="G1659" s="304"/>
      <c r="H1659" s="302"/>
      <c r="I1659" s="302"/>
      <c r="J1659" s="302"/>
      <c r="K1659" s="302"/>
      <c r="L1659" s="316" t="b">
        <v>0</v>
      </c>
      <c r="M1659" s="316" t="b">
        <v>0</v>
      </c>
      <c r="N1659" s="316" t="b">
        <v>0</v>
      </c>
      <c r="O1659" s="316" t="b">
        <v>0</v>
      </c>
      <c r="P1659" s="302"/>
      <c r="Q1659" s="302"/>
      <c r="R1659" s="302"/>
      <c r="S1659" s="302"/>
      <c r="T1659" s="302"/>
      <c r="U1659" s="302"/>
      <c r="V1659" s="302"/>
      <c r="W1659" s="302"/>
      <c r="X1659" s="302"/>
      <c r="Y1659" s="302"/>
      <c r="Z1659" s="302"/>
      <c r="AA1659" s="302"/>
      <c r="AB1659" s="302"/>
      <c r="AC1659" s="302"/>
      <c r="AD1659" s="302"/>
      <c r="AE1659" s="302"/>
      <c r="AF1659" s="302"/>
      <c r="AG1659" s="302"/>
      <c r="AH1659" s="302"/>
      <c r="AI1659" s="302"/>
      <c r="AJ1659" s="302"/>
      <c r="AK1659" s="302"/>
      <c r="AL1659" s="302"/>
      <c r="AM1659" s="302"/>
      <c r="AN1659" s="302"/>
      <c r="AO1659" s="302"/>
      <c r="AP1659" s="302"/>
      <c r="AQ1659" s="302"/>
      <c r="AR1659" s="302"/>
    </row>
    <row r="1660" hidden="1">
      <c r="A1660" s="301"/>
      <c r="B1660" s="302"/>
      <c r="C1660" s="304"/>
      <c r="D1660" s="303"/>
      <c r="E1660" s="303"/>
      <c r="F1660" s="302"/>
      <c r="G1660" s="304"/>
      <c r="H1660" s="302"/>
      <c r="I1660" s="302"/>
      <c r="J1660" s="302"/>
      <c r="K1660" s="302"/>
      <c r="L1660" s="316" t="b">
        <v>0</v>
      </c>
      <c r="M1660" s="316" t="b">
        <v>0</v>
      </c>
      <c r="N1660" s="316" t="b">
        <v>0</v>
      </c>
      <c r="O1660" s="316" t="b">
        <v>0</v>
      </c>
      <c r="P1660" s="302"/>
      <c r="Q1660" s="302"/>
      <c r="R1660" s="302"/>
      <c r="S1660" s="302"/>
      <c r="T1660" s="302"/>
      <c r="U1660" s="302"/>
      <c r="V1660" s="302"/>
      <c r="W1660" s="302"/>
      <c r="X1660" s="302"/>
      <c r="Y1660" s="302"/>
      <c r="Z1660" s="302"/>
      <c r="AA1660" s="302"/>
      <c r="AB1660" s="302"/>
      <c r="AC1660" s="302"/>
      <c r="AD1660" s="302"/>
      <c r="AE1660" s="302"/>
      <c r="AF1660" s="302"/>
      <c r="AG1660" s="302"/>
      <c r="AH1660" s="302"/>
      <c r="AI1660" s="302"/>
      <c r="AJ1660" s="302"/>
      <c r="AK1660" s="302"/>
      <c r="AL1660" s="302"/>
      <c r="AM1660" s="302"/>
      <c r="AN1660" s="302"/>
      <c r="AO1660" s="302"/>
      <c r="AP1660" s="302"/>
      <c r="AQ1660" s="302"/>
      <c r="AR1660" s="302"/>
    </row>
    <row r="1661" hidden="1">
      <c r="A1661" s="301"/>
      <c r="B1661" s="302"/>
      <c r="C1661" s="304"/>
      <c r="D1661" s="303"/>
      <c r="E1661" s="303"/>
      <c r="F1661" s="302"/>
      <c r="G1661" s="304"/>
      <c r="H1661" s="302"/>
      <c r="I1661" s="302"/>
      <c r="J1661" s="302"/>
      <c r="K1661" s="302"/>
      <c r="L1661" s="316" t="b">
        <v>0</v>
      </c>
      <c r="M1661" s="316" t="b">
        <v>0</v>
      </c>
      <c r="N1661" s="316" t="b">
        <v>0</v>
      </c>
      <c r="O1661" s="316" t="b">
        <v>0</v>
      </c>
      <c r="P1661" s="302"/>
      <c r="Q1661" s="302"/>
      <c r="R1661" s="302"/>
      <c r="S1661" s="302"/>
      <c r="T1661" s="302"/>
      <c r="U1661" s="302"/>
      <c r="V1661" s="302"/>
      <c r="W1661" s="302"/>
      <c r="X1661" s="302"/>
      <c r="Y1661" s="302"/>
      <c r="Z1661" s="302"/>
      <c r="AA1661" s="302"/>
      <c r="AB1661" s="302"/>
      <c r="AC1661" s="302"/>
      <c r="AD1661" s="302"/>
      <c r="AE1661" s="302"/>
      <c r="AF1661" s="302"/>
      <c r="AG1661" s="302"/>
      <c r="AH1661" s="302"/>
      <c r="AI1661" s="302"/>
      <c r="AJ1661" s="302"/>
      <c r="AK1661" s="302"/>
      <c r="AL1661" s="302"/>
      <c r="AM1661" s="302"/>
      <c r="AN1661" s="302"/>
      <c r="AO1661" s="302"/>
      <c r="AP1661" s="302"/>
      <c r="AQ1661" s="302"/>
      <c r="AR1661" s="302"/>
    </row>
    <row r="1662" hidden="1">
      <c r="A1662" s="301"/>
      <c r="B1662" s="302"/>
      <c r="C1662" s="304"/>
      <c r="D1662" s="303"/>
      <c r="E1662" s="303"/>
      <c r="F1662" s="302"/>
      <c r="G1662" s="304"/>
      <c r="H1662" s="302"/>
      <c r="I1662" s="302"/>
      <c r="J1662" s="302"/>
      <c r="K1662" s="302"/>
      <c r="L1662" s="316" t="b">
        <v>0</v>
      </c>
      <c r="M1662" s="316" t="b">
        <v>0</v>
      </c>
      <c r="N1662" s="316" t="b">
        <v>0</v>
      </c>
      <c r="O1662" s="316" t="b">
        <v>0</v>
      </c>
      <c r="P1662" s="302"/>
      <c r="Q1662" s="302"/>
      <c r="R1662" s="302"/>
      <c r="S1662" s="302"/>
      <c r="T1662" s="302"/>
      <c r="U1662" s="302"/>
      <c r="V1662" s="302"/>
      <c r="W1662" s="302"/>
      <c r="X1662" s="302"/>
      <c r="Y1662" s="302"/>
      <c r="Z1662" s="302"/>
      <c r="AA1662" s="302"/>
      <c r="AB1662" s="302"/>
      <c r="AC1662" s="302"/>
      <c r="AD1662" s="302"/>
      <c r="AE1662" s="302"/>
      <c r="AF1662" s="302"/>
      <c r="AG1662" s="302"/>
      <c r="AH1662" s="302"/>
      <c r="AI1662" s="302"/>
      <c r="AJ1662" s="302"/>
      <c r="AK1662" s="302"/>
      <c r="AL1662" s="302"/>
      <c r="AM1662" s="302"/>
      <c r="AN1662" s="302"/>
      <c r="AO1662" s="302"/>
      <c r="AP1662" s="302"/>
      <c r="AQ1662" s="302"/>
      <c r="AR1662" s="302"/>
    </row>
    <row r="1663" hidden="1">
      <c r="A1663" s="301"/>
      <c r="B1663" s="302"/>
      <c r="C1663" s="304"/>
      <c r="D1663" s="303"/>
      <c r="E1663" s="303"/>
      <c r="F1663" s="302"/>
      <c r="G1663" s="304"/>
      <c r="H1663" s="302"/>
      <c r="I1663" s="302"/>
      <c r="J1663" s="302"/>
      <c r="K1663" s="302"/>
      <c r="L1663" s="316" t="b">
        <v>0</v>
      </c>
      <c r="M1663" s="316" t="b">
        <v>0</v>
      </c>
      <c r="N1663" s="316" t="b">
        <v>0</v>
      </c>
      <c r="O1663" s="316" t="b">
        <v>0</v>
      </c>
      <c r="P1663" s="302"/>
      <c r="Q1663" s="302"/>
      <c r="R1663" s="302"/>
      <c r="S1663" s="302"/>
      <c r="T1663" s="302"/>
      <c r="U1663" s="302"/>
      <c r="V1663" s="302"/>
      <c r="W1663" s="302"/>
      <c r="X1663" s="302"/>
      <c r="Y1663" s="302"/>
      <c r="Z1663" s="302"/>
      <c r="AA1663" s="302"/>
      <c r="AB1663" s="302"/>
      <c r="AC1663" s="302"/>
      <c r="AD1663" s="302"/>
      <c r="AE1663" s="302"/>
      <c r="AF1663" s="302"/>
      <c r="AG1663" s="302"/>
      <c r="AH1663" s="302"/>
      <c r="AI1663" s="302"/>
      <c r="AJ1663" s="302"/>
      <c r="AK1663" s="302"/>
      <c r="AL1663" s="302"/>
      <c r="AM1663" s="302"/>
      <c r="AN1663" s="302"/>
      <c r="AO1663" s="302"/>
      <c r="AP1663" s="302"/>
      <c r="AQ1663" s="302"/>
      <c r="AR1663" s="302"/>
    </row>
    <row r="1664" hidden="1">
      <c r="A1664" s="301"/>
      <c r="B1664" s="302"/>
      <c r="C1664" s="304"/>
      <c r="D1664" s="303"/>
      <c r="E1664" s="303"/>
      <c r="F1664" s="302"/>
      <c r="G1664" s="304"/>
      <c r="H1664" s="302"/>
      <c r="I1664" s="302"/>
      <c r="J1664" s="302"/>
      <c r="K1664" s="302"/>
      <c r="L1664" s="316" t="b">
        <v>0</v>
      </c>
      <c r="M1664" s="316" t="b">
        <v>0</v>
      </c>
      <c r="N1664" s="316" t="b">
        <v>0</v>
      </c>
      <c r="O1664" s="316" t="b">
        <v>0</v>
      </c>
      <c r="P1664" s="302"/>
      <c r="Q1664" s="302"/>
      <c r="R1664" s="302"/>
      <c r="S1664" s="302"/>
      <c r="T1664" s="302"/>
      <c r="U1664" s="302"/>
      <c r="V1664" s="302"/>
      <c r="W1664" s="302"/>
      <c r="X1664" s="302"/>
      <c r="Y1664" s="302"/>
      <c r="Z1664" s="302"/>
      <c r="AA1664" s="302"/>
      <c r="AB1664" s="302"/>
      <c r="AC1664" s="302"/>
      <c r="AD1664" s="302"/>
      <c r="AE1664" s="302"/>
      <c r="AF1664" s="302"/>
      <c r="AG1664" s="302"/>
      <c r="AH1664" s="302"/>
      <c r="AI1664" s="302"/>
      <c r="AJ1664" s="302"/>
      <c r="AK1664" s="302"/>
      <c r="AL1664" s="302"/>
      <c r="AM1664" s="302"/>
      <c r="AN1664" s="302"/>
      <c r="AO1664" s="302"/>
      <c r="AP1664" s="302"/>
      <c r="AQ1664" s="302"/>
      <c r="AR1664" s="302"/>
    </row>
    <row r="1665" hidden="1">
      <c r="A1665" s="301"/>
      <c r="B1665" s="302"/>
      <c r="C1665" s="304"/>
      <c r="D1665" s="303"/>
      <c r="E1665" s="303"/>
      <c r="F1665" s="302"/>
      <c r="G1665" s="304"/>
      <c r="H1665" s="302"/>
      <c r="I1665" s="302"/>
      <c r="J1665" s="302"/>
      <c r="K1665" s="302"/>
      <c r="L1665" s="316" t="b">
        <v>0</v>
      </c>
      <c r="M1665" s="316" t="b">
        <v>0</v>
      </c>
      <c r="N1665" s="316" t="b">
        <v>0</v>
      </c>
      <c r="O1665" s="316" t="b">
        <v>0</v>
      </c>
      <c r="P1665" s="302"/>
      <c r="Q1665" s="302"/>
      <c r="R1665" s="302"/>
      <c r="S1665" s="302"/>
      <c r="T1665" s="302"/>
      <c r="U1665" s="302"/>
      <c r="V1665" s="302"/>
      <c r="W1665" s="302"/>
      <c r="X1665" s="302"/>
      <c r="Y1665" s="302"/>
      <c r="Z1665" s="302"/>
      <c r="AA1665" s="302"/>
      <c r="AB1665" s="302"/>
      <c r="AC1665" s="302"/>
      <c r="AD1665" s="302"/>
      <c r="AE1665" s="302"/>
      <c r="AF1665" s="302"/>
      <c r="AG1665" s="302"/>
      <c r="AH1665" s="302"/>
      <c r="AI1665" s="302"/>
      <c r="AJ1665" s="302"/>
      <c r="AK1665" s="302"/>
      <c r="AL1665" s="302"/>
      <c r="AM1665" s="302"/>
      <c r="AN1665" s="302"/>
      <c r="AO1665" s="302"/>
      <c r="AP1665" s="302"/>
      <c r="AQ1665" s="302"/>
      <c r="AR1665" s="302"/>
    </row>
    <row r="1666" hidden="1">
      <c r="A1666" s="301"/>
      <c r="B1666" s="302"/>
      <c r="C1666" s="304"/>
      <c r="D1666" s="303"/>
      <c r="E1666" s="303"/>
      <c r="F1666" s="302"/>
      <c r="G1666" s="304"/>
      <c r="H1666" s="302"/>
      <c r="I1666" s="302"/>
      <c r="J1666" s="302"/>
      <c r="K1666" s="302"/>
      <c r="L1666" s="316" t="b">
        <v>0</v>
      </c>
      <c r="M1666" s="316" t="b">
        <v>0</v>
      </c>
      <c r="N1666" s="316" t="b">
        <v>0</v>
      </c>
      <c r="O1666" s="316" t="b">
        <v>0</v>
      </c>
      <c r="P1666" s="302"/>
      <c r="Q1666" s="302"/>
      <c r="R1666" s="302"/>
      <c r="S1666" s="302"/>
      <c r="T1666" s="302"/>
      <c r="U1666" s="302"/>
      <c r="V1666" s="302"/>
      <c r="W1666" s="302"/>
      <c r="X1666" s="302"/>
      <c r="Y1666" s="302"/>
      <c r="Z1666" s="302"/>
      <c r="AA1666" s="302"/>
      <c r="AB1666" s="302"/>
      <c r="AC1666" s="302"/>
      <c r="AD1666" s="302"/>
      <c r="AE1666" s="302"/>
      <c r="AF1666" s="302"/>
      <c r="AG1666" s="302"/>
      <c r="AH1666" s="302"/>
      <c r="AI1666" s="302"/>
      <c r="AJ1666" s="302"/>
      <c r="AK1666" s="302"/>
      <c r="AL1666" s="302"/>
      <c r="AM1666" s="302"/>
      <c r="AN1666" s="302"/>
      <c r="AO1666" s="302"/>
      <c r="AP1666" s="302"/>
      <c r="AQ1666" s="302"/>
      <c r="AR1666" s="302"/>
    </row>
    <row r="1667" hidden="1">
      <c r="A1667" s="301"/>
      <c r="B1667" s="302"/>
      <c r="C1667" s="304"/>
      <c r="D1667" s="303"/>
      <c r="E1667" s="303"/>
      <c r="F1667" s="302"/>
      <c r="G1667" s="304"/>
      <c r="H1667" s="302"/>
      <c r="I1667" s="302"/>
      <c r="J1667" s="302"/>
      <c r="K1667" s="302"/>
      <c r="L1667" s="316" t="b">
        <v>0</v>
      </c>
      <c r="M1667" s="316" t="b">
        <v>0</v>
      </c>
      <c r="N1667" s="316" t="b">
        <v>0</v>
      </c>
      <c r="O1667" s="316" t="b">
        <v>0</v>
      </c>
      <c r="P1667" s="302"/>
      <c r="Q1667" s="302"/>
      <c r="R1667" s="302"/>
      <c r="S1667" s="302"/>
      <c r="T1667" s="302"/>
      <c r="U1667" s="302"/>
      <c r="V1667" s="302"/>
      <c r="W1667" s="302"/>
      <c r="X1667" s="302"/>
      <c r="Y1667" s="302"/>
      <c r="Z1667" s="302"/>
      <c r="AA1667" s="302"/>
      <c r="AB1667" s="302"/>
      <c r="AC1667" s="302"/>
      <c r="AD1667" s="302"/>
      <c r="AE1667" s="302"/>
      <c r="AF1667" s="302"/>
      <c r="AG1667" s="302"/>
      <c r="AH1667" s="302"/>
      <c r="AI1667" s="302"/>
      <c r="AJ1667" s="302"/>
      <c r="AK1667" s="302"/>
      <c r="AL1667" s="302"/>
      <c r="AM1667" s="302"/>
      <c r="AN1667" s="302"/>
      <c r="AO1667" s="302"/>
      <c r="AP1667" s="302"/>
      <c r="AQ1667" s="302"/>
      <c r="AR1667" s="302"/>
    </row>
    <row r="1668" hidden="1">
      <c r="A1668" s="301"/>
      <c r="B1668" s="302"/>
      <c r="C1668" s="304"/>
      <c r="D1668" s="303"/>
      <c r="E1668" s="303"/>
      <c r="F1668" s="302"/>
      <c r="G1668" s="304"/>
      <c r="H1668" s="302"/>
      <c r="I1668" s="302"/>
      <c r="J1668" s="302"/>
      <c r="K1668" s="302"/>
      <c r="L1668" s="316" t="b">
        <v>0</v>
      </c>
      <c r="M1668" s="316" t="b">
        <v>0</v>
      </c>
      <c r="N1668" s="316" t="b">
        <v>0</v>
      </c>
      <c r="O1668" s="316" t="b">
        <v>0</v>
      </c>
      <c r="P1668" s="302"/>
      <c r="Q1668" s="302"/>
      <c r="R1668" s="302"/>
      <c r="S1668" s="302"/>
      <c r="T1668" s="302"/>
      <c r="U1668" s="302"/>
      <c r="V1668" s="302"/>
      <c r="W1668" s="302"/>
      <c r="X1668" s="302"/>
      <c r="Y1668" s="302"/>
      <c r="Z1668" s="302"/>
      <c r="AA1668" s="302"/>
      <c r="AB1668" s="302"/>
      <c r="AC1668" s="302"/>
      <c r="AD1668" s="302"/>
      <c r="AE1668" s="302"/>
      <c r="AF1668" s="302"/>
      <c r="AG1668" s="302"/>
      <c r="AH1668" s="302"/>
      <c r="AI1668" s="302"/>
      <c r="AJ1668" s="302"/>
      <c r="AK1668" s="302"/>
      <c r="AL1668" s="302"/>
      <c r="AM1668" s="302"/>
      <c r="AN1668" s="302"/>
      <c r="AO1668" s="302"/>
      <c r="AP1668" s="302"/>
      <c r="AQ1668" s="302"/>
      <c r="AR1668" s="302"/>
    </row>
    <row r="1669" hidden="1">
      <c r="A1669" s="301"/>
      <c r="B1669" s="302"/>
      <c r="C1669" s="304"/>
      <c r="D1669" s="303"/>
      <c r="E1669" s="303"/>
      <c r="F1669" s="302"/>
      <c r="G1669" s="304"/>
      <c r="H1669" s="302"/>
      <c r="I1669" s="302"/>
      <c r="J1669" s="302"/>
      <c r="K1669" s="302"/>
      <c r="L1669" s="316" t="b">
        <v>0</v>
      </c>
      <c r="M1669" s="316" t="b">
        <v>0</v>
      </c>
      <c r="N1669" s="316" t="b">
        <v>0</v>
      </c>
      <c r="O1669" s="316" t="b">
        <v>0</v>
      </c>
      <c r="P1669" s="302"/>
      <c r="Q1669" s="302"/>
      <c r="R1669" s="302"/>
      <c r="S1669" s="302"/>
      <c r="T1669" s="302"/>
      <c r="U1669" s="302"/>
      <c r="V1669" s="302"/>
      <c r="W1669" s="302"/>
      <c r="X1669" s="302"/>
      <c r="Y1669" s="302"/>
      <c r="Z1669" s="302"/>
      <c r="AA1669" s="302"/>
      <c r="AB1669" s="302"/>
      <c r="AC1669" s="302"/>
      <c r="AD1669" s="302"/>
      <c r="AE1669" s="302"/>
      <c r="AF1669" s="302"/>
      <c r="AG1669" s="302"/>
      <c r="AH1669" s="302"/>
      <c r="AI1669" s="302"/>
      <c r="AJ1669" s="302"/>
      <c r="AK1669" s="302"/>
      <c r="AL1669" s="302"/>
      <c r="AM1669" s="302"/>
      <c r="AN1669" s="302"/>
      <c r="AO1669" s="302"/>
      <c r="AP1669" s="302"/>
      <c r="AQ1669" s="302"/>
      <c r="AR1669" s="302"/>
    </row>
    <row r="1670" hidden="1">
      <c r="A1670" s="301"/>
      <c r="B1670" s="302"/>
      <c r="C1670" s="304"/>
      <c r="D1670" s="303"/>
      <c r="E1670" s="303"/>
      <c r="F1670" s="302"/>
      <c r="G1670" s="304"/>
      <c r="H1670" s="302"/>
      <c r="I1670" s="302"/>
      <c r="J1670" s="302"/>
      <c r="K1670" s="302"/>
      <c r="L1670" s="316" t="b">
        <v>0</v>
      </c>
      <c r="M1670" s="316" t="b">
        <v>0</v>
      </c>
      <c r="N1670" s="316" t="b">
        <v>0</v>
      </c>
      <c r="O1670" s="316" t="b">
        <v>0</v>
      </c>
      <c r="P1670" s="302"/>
      <c r="Q1670" s="302"/>
      <c r="R1670" s="302"/>
      <c r="S1670" s="302"/>
      <c r="T1670" s="302"/>
      <c r="U1670" s="302"/>
      <c r="V1670" s="302"/>
      <c r="W1670" s="302"/>
      <c r="X1670" s="302"/>
      <c r="Y1670" s="302"/>
      <c r="Z1670" s="302"/>
      <c r="AA1670" s="302"/>
      <c r="AB1670" s="302"/>
      <c r="AC1670" s="302"/>
      <c r="AD1670" s="302"/>
      <c r="AE1670" s="302"/>
      <c r="AF1670" s="302"/>
      <c r="AG1670" s="302"/>
      <c r="AH1670" s="302"/>
      <c r="AI1670" s="302"/>
      <c r="AJ1670" s="302"/>
      <c r="AK1670" s="302"/>
      <c r="AL1670" s="302"/>
      <c r="AM1670" s="302"/>
      <c r="AN1670" s="302"/>
      <c r="AO1670" s="302"/>
      <c r="AP1670" s="302"/>
      <c r="AQ1670" s="302"/>
      <c r="AR1670" s="302"/>
    </row>
    <row r="1671" hidden="1">
      <c r="A1671" s="301"/>
      <c r="B1671" s="302"/>
      <c r="C1671" s="304"/>
      <c r="D1671" s="303"/>
      <c r="E1671" s="303"/>
      <c r="F1671" s="302"/>
      <c r="G1671" s="304"/>
      <c r="H1671" s="302"/>
      <c r="I1671" s="302"/>
      <c r="J1671" s="302"/>
      <c r="K1671" s="302"/>
      <c r="L1671" s="316" t="b">
        <v>0</v>
      </c>
      <c r="M1671" s="316" t="b">
        <v>0</v>
      </c>
      <c r="N1671" s="316" t="b">
        <v>0</v>
      </c>
      <c r="O1671" s="316" t="b">
        <v>0</v>
      </c>
      <c r="P1671" s="302"/>
      <c r="Q1671" s="302"/>
      <c r="R1671" s="302"/>
      <c r="S1671" s="302"/>
      <c r="T1671" s="302"/>
      <c r="U1671" s="302"/>
      <c r="V1671" s="302"/>
      <c r="W1671" s="302"/>
      <c r="X1671" s="302"/>
      <c r="Y1671" s="302"/>
      <c r="Z1671" s="302"/>
      <c r="AA1671" s="302"/>
      <c r="AB1671" s="302"/>
      <c r="AC1671" s="302"/>
      <c r="AD1671" s="302"/>
      <c r="AE1671" s="302"/>
      <c r="AF1671" s="302"/>
      <c r="AG1671" s="302"/>
      <c r="AH1671" s="302"/>
      <c r="AI1671" s="302"/>
      <c r="AJ1671" s="302"/>
      <c r="AK1671" s="302"/>
      <c r="AL1671" s="302"/>
      <c r="AM1671" s="302"/>
      <c r="AN1671" s="302"/>
      <c r="AO1671" s="302"/>
      <c r="AP1671" s="302"/>
      <c r="AQ1671" s="302"/>
      <c r="AR1671" s="302"/>
    </row>
    <row r="1672" hidden="1">
      <c r="A1672" s="301"/>
      <c r="B1672" s="302"/>
      <c r="C1672" s="304"/>
      <c r="D1672" s="303"/>
      <c r="E1672" s="303"/>
      <c r="F1672" s="302"/>
      <c r="G1672" s="304"/>
      <c r="H1672" s="302"/>
      <c r="I1672" s="302"/>
      <c r="J1672" s="302"/>
      <c r="K1672" s="302"/>
      <c r="L1672" s="316" t="b">
        <v>0</v>
      </c>
      <c r="M1672" s="316" t="b">
        <v>0</v>
      </c>
      <c r="N1672" s="316" t="b">
        <v>0</v>
      </c>
      <c r="O1672" s="316" t="b">
        <v>0</v>
      </c>
      <c r="P1672" s="302"/>
      <c r="Q1672" s="302"/>
      <c r="R1672" s="302"/>
      <c r="S1672" s="302"/>
      <c r="T1672" s="302"/>
      <c r="U1672" s="302"/>
      <c r="V1672" s="302"/>
      <c r="W1672" s="302"/>
      <c r="X1672" s="302"/>
      <c r="Y1672" s="302"/>
      <c r="Z1672" s="302"/>
      <c r="AA1672" s="302"/>
      <c r="AB1672" s="302"/>
      <c r="AC1672" s="302"/>
      <c r="AD1672" s="302"/>
      <c r="AE1672" s="302"/>
      <c r="AF1672" s="302"/>
      <c r="AG1672" s="302"/>
      <c r="AH1672" s="302"/>
      <c r="AI1672" s="302"/>
      <c r="AJ1672" s="302"/>
      <c r="AK1672" s="302"/>
      <c r="AL1672" s="302"/>
      <c r="AM1672" s="302"/>
      <c r="AN1672" s="302"/>
      <c r="AO1672" s="302"/>
      <c r="AP1672" s="302"/>
      <c r="AQ1672" s="302"/>
      <c r="AR1672" s="302"/>
    </row>
    <row r="1673" hidden="1">
      <c r="A1673" s="301"/>
      <c r="B1673" s="302"/>
      <c r="C1673" s="304"/>
      <c r="D1673" s="303"/>
      <c r="E1673" s="303"/>
      <c r="F1673" s="302"/>
      <c r="G1673" s="304"/>
      <c r="H1673" s="302"/>
      <c r="I1673" s="302"/>
      <c r="J1673" s="302"/>
      <c r="K1673" s="302"/>
      <c r="L1673" s="316" t="b">
        <v>0</v>
      </c>
      <c r="M1673" s="316" t="b">
        <v>0</v>
      </c>
      <c r="N1673" s="316" t="b">
        <v>0</v>
      </c>
      <c r="O1673" s="316" t="b">
        <v>0</v>
      </c>
      <c r="P1673" s="302"/>
      <c r="Q1673" s="302"/>
      <c r="R1673" s="302"/>
      <c r="S1673" s="302"/>
      <c r="T1673" s="302"/>
      <c r="U1673" s="302"/>
      <c r="V1673" s="302"/>
      <c r="W1673" s="302"/>
      <c r="X1673" s="302"/>
      <c r="Y1673" s="302"/>
      <c r="Z1673" s="302"/>
      <c r="AA1673" s="302"/>
      <c r="AB1673" s="302"/>
      <c r="AC1673" s="302"/>
      <c r="AD1673" s="302"/>
      <c r="AE1673" s="302"/>
      <c r="AF1673" s="302"/>
      <c r="AG1673" s="302"/>
      <c r="AH1673" s="302"/>
      <c r="AI1673" s="302"/>
      <c r="AJ1673" s="302"/>
      <c r="AK1673" s="302"/>
      <c r="AL1673" s="302"/>
      <c r="AM1673" s="302"/>
      <c r="AN1673" s="302"/>
      <c r="AO1673" s="302"/>
      <c r="AP1673" s="302"/>
      <c r="AQ1673" s="302"/>
      <c r="AR1673" s="302"/>
    </row>
    <row r="1674" hidden="1">
      <c r="A1674" s="301"/>
      <c r="B1674" s="302"/>
      <c r="C1674" s="304"/>
      <c r="D1674" s="303"/>
      <c r="E1674" s="303"/>
      <c r="F1674" s="302"/>
      <c r="G1674" s="304"/>
      <c r="H1674" s="302"/>
      <c r="I1674" s="302"/>
      <c r="J1674" s="302"/>
      <c r="K1674" s="302"/>
      <c r="L1674" s="316" t="b">
        <v>0</v>
      </c>
      <c r="M1674" s="316" t="b">
        <v>0</v>
      </c>
      <c r="N1674" s="316" t="b">
        <v>0</v>
      </c>
      <c r="O1674" s="316" t="b">
        <v>0</v>
      </c>
      <c r="P1674" s="302"/>
      <c r="Q1674" s="302"/>
      <c r="R1674" s="302"/>
      <c r="S1674" s="302"/>
      <c r="T1674" s="302"/>
      <c r="U1674" s="302"/>
      <c r="V1674" s="302"/>
      <c r="W1674" s="302"/>
      <c r="X1674" s="302"/>
      <c r="Y1674" s="302"/>
      <c r="Z1674" s="302"/>
      <c r="AA1674" s="302"/>
      <c r="AB1674" s="302"/>
      <c r="AC1674" s="302"/>
      <c r="AD1674" s="302"/>
      <c r="AE1674" s="302"/>
      <c r="AF1674" s="302"/>
      <c r="AG1674" s="302"/>
      <c r="AH1674" s="302"/>
      <c r="AI1674" s="302"/>
      <c r="AJ1674" s="302"/>
      <c r="AK1674" s="302"/>
      <c r="AL1674" s="302"/>
      <c r="AM1674" s="302"/>
      <c r="AN1674" s="302"/>
      <c r="AO1674" s="302"/>
      <c r="AP1674" s="302"/>
      <c r="AQ1674" s="302"/>
      <c r="AR1674" s="302"/>
    </row>
    <row r="1675" hidden="1">
      <c r="A1675" s="301"/>
      <c r="B1675" s="302"/>
      <c r="C1675" s="304"/>
      <c r="D1675" s="303"/>
      <c r="E1675" s="303"/>
      <c r="F1675" s="302"/>
      <c r="G1675" s="304"/>
      <c r="H1675" s="302"/>
      <c r="I1675" s="302"/>
      <c r="J1675" s="302"/>
      <c r="K1675" s="302"/>
      <c r="L1675" s="316" t="b">
        <v>0</v>
      </c>
      <c r="M1675" s="316" t="b">
        <v>0</v>
      </c>
      <c r="N1675" s="316" t="b">
        <v>0</v>
      </c>
      <c r="O1675" s="316" t="b">
        <v>0</v>
      </c>
      <c r="P1675" s="302"/>
      <c r="Q1675" s="302"/>
      <c r="R1675" s="302"/>
      <c r="S1675" s="302"/>
      <c r="T1675" s="302"/>
      <c r="U1675" s="302"/>
      <c r="V1675" s="302"/>
      <c r="W1675" s="302"/>
      <c r="X1675" s="302"/>
      <c r="Y1675" s="302"/>
      <c r="Z1675" s="302"/>
      <c r="AA1675" s="302"/>
      <c r="AB1675" s="302"/>
      <c r="AC1675" s="302"/>
      <c r="AD1675" s="302"/>
      <c r="AE1675" s="302"/>
      <c r="AF1675" s="302"/>
      <c r="AG1675" s="302"/>
      <c r="AH1675" s="302"/>
      <c r="AI1675" s="302"/>
      <c r="AJ1675" s="302"/>
      <c r="AK1675" s="302"/>
      <c r="AL1675" s="302"/>
      <c r="AM1675" s="302"/>
      <c r="AN1675" s="302"/>
      <c r="AO1675" s="302"/>
      <c r="AP1675" s="302"/>
      <c r="AQ1675" s="302"/>
      <c r="AR1675" s="302"/>
    </row>
    <row r="1676" hidden="1">
      <c r="A1676" s="301"/>
      <c r="B1676" s="302"/>
      <c r="C1676" s="304"/>
      <c r="D1676" s="303"/>
      <c r="E1676" s="303"/>
      <c r="F1676" s="302"/>
      <c r="G1676" s="304"/>
      <c r="H1676" s="302"/>
      <c r="I1676" s="302"/>
      <c r="J1676" s="302"/>
      <c r="K1676" s="302"/>
      <c r="L1676" s="316" t="b">
        <v>0</v>
      </c>
      <c r="M1676" s="316" t="b">
        <v>0</v>
      </c>
      <c r="N1676" s="316" t="b">
        <v>0</v>
      </c>
      <c r="O1676" s="316" t="b">
        <v>0</v>
      </c>
      <c r="P1676" s="302"/>
      <c r="Q1676" s="302"/>
      <c r="R1676" s="302"/>
      <c r="S1676" s="302"/>
      <c r="T1676" s="302"/>
      <c r="U1676" s="302"/>
      <c r="V1676" s="302"/>
      <c r="W1676" s="302"/>
      <c r="X1676" s="302"/>
      <c r="Y1676" s="302"/>
      <c r="Z1676" s="302"/>
      <c r="AA1676" s="302"/>
      <c r="AB1676" s="302"/>
      <c r="AC1676" s="302"/>
      <c r="AD1676" s="302"/>
      <c r="AE1676" s="302"/>
      <c r="AF1676" s="302"/>
      <c r="AG1676" s="302"/>
      <c r="AH1676" s="302"/>
      <c r="AI1676" s="302"/>
      <c r="AJ1676" s="302"/>
      <c r="AK1676" s="302"/>
      <c r="AL1676" s="302"/>
      <c r="AM1676" s="302"/>
      <c r="AN1676" s="302"/>
      <c r="AO1676" s="302"/>
      <c r="AP1676" s="302"/>
      <c r="AQ1676" s="302"/>
      <c r="AR1676" s="302"/>
    </row>
    <row r="1677" hidden="1">
      <c r="A1677" s="301"/>
      <c r="B1677" s="302"/>
      <c r="C1677" s="304"/>
      <c r="D1677" s="303"/>
      <c r="E1677" s="303"/>
      <c r="F1677" s="302"/>
      <c r="G1677" s="304"/>
      <c r="H1677" s="302"/>
      <c r="I1677" s="302"/>
      <c r="J1677" s="302"/>
      <c r="K1677" s="302"/>
      <c r="L1677" s="316" t="b">
        <v>0</v>
      </c>
      <c r="M1677" s="316" t="b">
        <v>0</v>
      </c>
      <c r="N1677" s="316" t="b">
        <v>0</v>
      </c>
      <c r="O1677" s="316" t="b">
        <v>0</v>
      </c>
      <c r="P1677" s="302"/>
      <c r="Q1677" s="302"/>
      <c r="R1677" s="302"/>
      <c r="S1677" s="302"/>
      <c r="T1677" s="302"/>
      <c r="U1677" s="302"/>
      <c r="V1677" s="302"/>
      <c r="W1677" s="302"/>
      <c r="X1677" s="302"/>
      <c r="Y1677" s="302"/>
      <c r="Z1677" s="302"/>
      <c r="AA1677" s="302"/>
      <c r="AB1677" s="302"/>
      <c r="AC1677" s="302"/>
      <c r="AD1677" s="302"/>
      <c r="AE1677" s="302"/>
      <c r="AF1677" s="302"/>
      <c r="AG1677" s="302"/>
      <c r="AH1677" s="302"/>
      <c r="AI1677" s="302"/>
      <c r="AJ1677" s="302"/>
      <c r="AK1677" s="302"/>
      <c r="AL1677" s="302"/>
      <c r="AM1677" s="302"/>
      <c r="AN1677" s="302"/>
      <c r="AO1677" s="302"/>
      <c r="AP1677" s="302"/>
      <c r="AQ1677" s="302"/>
      <c r="AR1677" s="302"/>
    </row>
    <row r="1678" hidden="1">
      <c r="A1678" s="301"/>
      <c r="B1678" s="302"/>
      <c r="C1678" s="304"/>
      <c r="D1678" s="303"/>
      <c r="E1678" s="303"/>
      <c r="F1678" s="302"/>
      <c r="G1678" s="304"/>
      <c r="H1678" s="302"/>
      <c r="I1678" s="302"/>
      <c r="J1678" s="302"/>
      <c r="K1678" s="302"/>
      <c r="L1678" s="316" t="b">
        <v>0</v>
      </c>
      <c r="M1678" s="316" t="b">
        <v>0</v>
      </c>
      <c r="N1678" s="316" t="b">
        <v>0</v>
      </c>
      <c r="O1678" s="316" t="b">
        <v>0</v>
      </c>
      <c r="P1678" s="302"/>
      <c r="Q1678" s="302"/>
      <c r="R1678" s="302"/>
      <c r="S1678" s="302"/>
      <c r="T1678" s="302"/>
      <c r="U1678" s="302"/>
      <c r="V1678" s="302"/>
      <c r="W1678" s="302"/>
      <c r="X1678" s="302"/>
      <c r="Y1678" s="302"/>
      <c r="Z1678" s="302"/>
      <c r="AA1678" s="302"/>
      <c r="AB1678" s="302"/>
      <c r="AC1678" s="302"/>
      <c r="AD1678" s="302"/>
      <c r="AE1678" s="302"/>
      <c r="AF1678" s="302"/>
      <c r="AG1678" s="302"/>
      <c r="AH1678" s="302"/>
      <c r="AI1678" s="302"/>
      <c r="AJ1678" s="302"/>
      <c r="AK1678" s="302"/>
      <c r="AL1678" s="302"/>
      <c r="AM1678" s="302"/>
      <c r="AN1678" s="302"/>
      <c r="AO1678" s="302"/>
      <c r="AP1678" s="302"/>
      <c r="AQ1678" s="302"/>
      <c r="AR1678" s="302"/>
    </row>
    <row r="1679" hidden="1">
      <c r="A1679" s="301"/>
      <c r="B1679" s="302"/>
      <c r="C1679" s="304"/>
      <c r="D1679" s="303"/>
      <c r="E1679" s="303"/>
      <c r="F1679" s="302"/>
      <c r="G1679" s="304"/>
      <c r="H1679" s="302"/>
      <c r="I1679" s="302"/>
      <c r="J1679" s="302"/>
      <c r="K1679" s="302"/>
      <c r="L1679" s="316" t="b">
        <v>0</v>
      </c>
      <c r="M1679" s="316" t="b">
        <v>0</v>
      </c>
      <c r="N1679" s="316" t="b">
        <v>0</v>
      </c>
      <c r="O1679" s="316" t="b">
        <v>0</v>
      </c>
      <c r="P1679" s="302"/>
      <c r="Q1679" s="302"/>
      <c r="R1679" s="302"/>
      <c r="S1679" s="302"/>
      <c r="T1679" s="302"/>
      <c r="U1679" s="302"/>
      <c r="V1679" s="302"/>
      <c r="W1679" s="302"/>
      <c r="X1679" s="302"/>
      <c r="Y1679" s="302"/>
      <c r="Z1679" s="302"/>
      <c r="AA1679" s="302"/>
      <c r="AB1679" s="302"/>
      <c r="AC1679" s="302"/>
      <c r="AD1679" s="302"/>
      <c r="AE1679" s="302"/>
      <c r="AF1679" s="302"/>
      <c r="AG1679" s="302"/>
      <c r="AH1679" s="302"/>
      <c r="AI1679" s="302"/>
      <c r="AJ1679" s="302"/>
      <c r="AK1679" s="302"/>
      <c r="AL1679" s="302"/>
      <c r="AM1679" s="302"/>
      <c r="AN1679" s="302"/>
      <c r="AO1679" s="302"/>
      <c r="AP1679" s="302"/>
      <c r="AQ1679" s="302"/>
      <c r="AR1679" s="302"/>
    </row>
    <row r="1680" hidden="1">
      <c r="A1680" s="301"/>
      <c r="B1680" s="302"/>
      <c r="C1680" s="304"/>
      <c r="D1680" s="303"/>
      <c r="E1680" s="303"/>
      <c r="F1680" s="302"/>
      <c r="G1680" s="304"/>
      <c r="H1680" s="302"/>
      <c r="I1680" s="302"/>
      <c r="J1680" s="302"/>
      <c r="K1680" s="302"/>
      <c r="L1680" s="316" t="b">
        <v>0</v>
      </c>
      <c r="M1680" s="316" t="b">
        <v>0</v>
      </c>
      <c r="N1680" s="316" t="b">
        <v>0</v>
      </c>
      <c r="O1680" s="316" t="b">
        <v>0</v>
      </c>
      <c r="P1680" s="302"/>
      <c r="Q1680" s="302"/>
      <c r="R1680" s="302"/>
      <c r="S1680" s="302"/>
      <c r="T1680" s="302"/>
      <c r="U1680" s="302"/>
      <c r="V1680" s="302"/>
      <c r="W1680" s="302"/>
      <c r="X1680" s="302"/>
      <c r="Y1680" s="302"/>
      <c r="Z1680" s="302"/>
      <c r="AA1680" s="302"/>
      <c r="AB1680" s="302"/>
      <c r="AC1680" s="302"/>
      <c r="AD1680" s="302"/>
      <c r="AE1680" s="302"/>
      <c r="AF1680" s="302"/>
      <c r="AG1680" s="302"/>
      <c r="AH1680" s="302"/>
      <c r="AI1680" s="302"/>
      <c r="AJ1680" s="302"/>
      <c r="AK1680" s="302"/>
      <c r="AL1680" s="302"/>
      <c r="AM1680" s="302"/>
      <c r="AN1680" s="302"/>
      <c r="AO1680" s="302"/>
      <c r="AP1680" s="302"/>
      <c r="AQ1680" s="302"/>
      <c r="AR1680" s="302"/>
    </row>
    <row r="1681" hidden="1">
      <c r="A1681" s="301"/>
      <c r="B1681" s="302"/>
      <c r="C1681" s="304"/>
      <c r="D1681" s="303"/>
      <c r="E1681" s="303"/>
      <c r="F1681" s="302"/>
      <c r="G1681" s="304"/>
      <c r="H1681" s="302"/>
      <c r="I1681" s="302"/>
      <c r="J1681" s="302"/>
      <c r="K1681" s="302"/>
      <c r="L1681" s="316" t="b">
        <v>0</v>
      </c>
      <c r="M1681" s="316" t="b">
        <v>0</v>
      </c>
      <c r="N1681" s="316" t="b">
        <v>0</v>
      </c>
      <c r="O1681" s="316" t="b">
        <v>0</v>
      </c>
      <c r="P1681" s="302"/>
      <c r="Q1681" s="302"/>
      <c r="R1681" s="302"/>
      <c r="S1681" s="302"/>
      <c r="T1681" s="302"/>
      <c r="U1681" s="302"/>
      <c r="V1681" s="302"/>
      <c r="W1681" s="302"/>
      <c r="X1681" s="302"/>
      <c r="Y1681" s="302"/>
      <c r="Z1681" s="302"/>
      <c r="AA1681" s="302"/>
      <c r="AB1681" s="302"/>
      <c r="AC1681" s="302"/>
      <c r="AD1681" s="302"/>
      <c r="AE1681" s="302"/>
      <c r="AF1681" s="302"/>
      <c r="AG1681" s="302"/>
      <c r="AH1681" s="302"/>
      <c r="AI1681" s="302"/>
      <c r="AJ1681" s="302"/>
      <c r="AK1681" s="302"/>
      <c r="AL1681" s="302"/>
      <c r="AM1681" s="302"/>
      <c r="AN1681" s="302"/>
      <c r="AO1681" s="302"/>
      <c r="AP1681" s="302"/>
      <c r="AQ1681" s="302"/>
      <c r="AR1681" s="302"/>
    </row>
    <row r="1682" hidden="1">
      <c r="A1682" s="301"/>
      <c r="B1682" s="302"/>
      <c r="C1682" s="304"/>
      <c r="D1682" s="303"/>
      <c r="E1682" s="303"/>
      <c r="F1682" s="302"/>
      <c r="G1682" s="304"/>
      <c r="H1682" s="302"/>
      <c r="I1682" s="302"/>
      <c r="J1682" s="302"/>
      <c r="K1682" s="302"/>
      <c r="L1682" s="316" t="b">
        <v>0</v>
      </c>
      <c r="M1682" s="316" t="b">
        <v>0</v>
      </c>
      <c r="N1682" s="316" t="b">
        <v>0</v>
      </c>
      <c r="O1682" s="316" t="b">
        <v>0</v>
      </c>
      <c r="P1682" s="302"/>
      <c r="Q1682" s="302"/>
      <c r="R1682" s="302"/>
      <c r="S1682" s="302"/>
      <c r="T1682" s="302"/>
      <c r="U1682" s="302"/>
      <c r="V1682" s="302"/>
      <c r="W1682" s="302"/>
      <c r="X1682" s="302"/>
      <c r="Y1682" s="302"/>
      <c r="Z1682" s="302"/>
      <c r="AA1682" s="302"/>
      <c r="AB1682" s="302"/>
      <c r="AC1682" s="302"/>
      <c r="AD1682" s="302"/>
      <c r="AE1682" s="302"/>
      <c r="AF1682" s="302"/>
      <c r="AG1682" s="302"/>
      <c r="AH1682" s="302"/>
      <c r="AI1682" s="302"/>
      <c r="AJ1682" s="302"/>
      <c r="AK1682" s="302"/>
      <c r="AL1682" s="302"/>
      <c r="AM1682" s="302"/>
      <c r="AN1682" s="302"/>
      <c r="AO1682" s="302"/>
      <c r="AP1682" s="302"/>
      <c r="AQ1682" s="302"/>
      <c r="AR1682" s="302"/>
    </row>
    <row r="1683" hidden="1">
      <c r="A1683" s="301"/>
      <c r="B1683" s="302"/>
      <c r="C1683" s="304"/>
      <c r="D1683" s="303"/>
      <c r="E1683" s="303"/>
      <c r="F1683" s="302"/>
      <c r="G1683" s="304"/>
      <c r="H1683" s="302"/>
      <c r="I1683" s="302"/>
      <c r="J1683" s="302"/>
      <c r="K1683" s="302"/>
      <c r="L1683" s="316" t="b">
        <v>0</v>
      </c>
      <c r="M1683" s="316" t="b">
        <v>0</v>
      </c>
      <c r="N1683" s="316" t="b">
        <v>0</v>
      </c>
      <c r="O1683" s="316" t="b">
        <v>0</v>
      </c>
      <c r="P1683" s="302"/>
      <c r="Q1683" s="302"/>
      <c r="R1683" s="302"/>
      <c r="S1683" s="302"/>
      <c r="T1683" s="302"/>
      <c r="U1683" s="302"/>
      <c r="V1683" s="302"/>
      <c r="W1683" s="302"/>
      <c r="X1683" s="302"/>
      <c r="Y1683" s="302"/>
      <c r="Z1683" s="302"/>
      <c r="AA1683" s="302"/>
      <c r="AB1683" s="302"/>
      <c r="AC1683" s="302"/>
      <c r="AD1683" s="302"/>
      <c r="AE1683" s="302"/>
      <c r="AF1683" s="302"/>
      <c r="AG1683" s="302"/>
      <c r="AH1683" s="302"/>
      <c r="AI1683" s="302"/>
      <c r="AJ1683" s="302"/>
      <c r="AK1683" s="302"/>
      <c r="AL1683" s="302"/>
      <c r="AM1683" s="302"/>
      <c r="AN1683" s="302"/>
      <c r="AO1683" s="302"/>
      <c r="AP1683" s="302"/>
      <c r="AQ1683" s="302"/>
      <c r="AR1683" s="302"/>
    </row>
    <row r="1684" hidden="1">
      <c r="A1684" s="301"/>
      <c r="B1684" s="302"/>
      <c r="C1684" s="304"/>
      <c r="D1684" s="303"/>
      <c r="E1684" s="303"/>
      <c r="F1684" s="302"/>
      <c r="G1684" s="304"/>
      <c r="H1684" s="302"/>
      <c r="I1684" s="302"/>
      <c r="J1684" s="302"/>
      <c r="K1684" s="302"/>
      <c r="L1684" s="316" t="b">
        <v>0</v>
      </c>
      <c r="M1684" s="316" t="b">
        <v>0</v>
      </c>
      <c r="N1684" s="316" t="b">
        <v>0</v>
      </c>
      <c r="O1684" s="316" t="b">
        <v>0</v>
      </c>
      <c r="P1684" s="302"/>
      <c r="Q1684" s="302"/>
      <c r="R1684" s="302"/>
      <c r="S1684" s="302"/>
      <c r="T1684" s="302"/>
      <c r="U1684" s="302"/>
      <c r="V1684" s="302"/>
      <c r="W1684" s="302"/>
      <c r="X1684" s="302"/>
      <c r="Y1684" s="302"/>
      <c r="Z1684" s="302"/>
      <c r="AA1684" s="302"/>
      <c r="AB1684" s="302"/>
      <c r="AC1684" s="302"/>
      <c r="AD1684" s="302"/>
      <c r="AE1684" s="302"/>
      <c r="AF1684" s="302"/>
      <c r="AG1684" s="302"/>
      <c r="AH1684" s="302"/>
      <c r="AI1684" s="302"/>
      <c r="AJ1684" s="302"/>
      <c r="AK1684" s="302"/>
      <c r="AL1684" s="302"/>
      <c r="AM1684" s="302"/>
      <c r="AN1684" s="302"/>
      <c r="AO1684" s="302"/>
      <c r="AP1684" s="302"/>
      <c r="AQ1684" s="302"/>
      <c r="AR1684" s="302"/>
    </row>
    <row r="1685" hidden="1">
      <c r="A1685" s="301"/>
      <c r="B1685" s="302"/>
      <c r="C1685" s="304"/>
      <c r="D1685" s="303"/>
      <c r="E1685" s="303"/>
      <c r="F1685" s="302"/>
      <c r="G1685" s="304"/>
      <c r="H1685" s="302"/>
      <c r="I1685" s="302"/>
      <c r="J1685" s="302"/>
      <c r="K1685" s="302"/>
      <c r="L1685" s="316" t="b">
        <v>0</v>
      </c>
      <c r="M1685" s="316" t="b">
        <v>0</v>
      </c>
      <c r="N1685" s="316" t="b">
        <v>0</v>
      </c>
      <c r="O1685" s="316" t="b">
        <v>0</v>
      </c>
      <c r="P1685" s="302"/>
      <c r="Q1685" s="302"/>
      <c r="R1685" s="302"/>
      <c r="S1685" s="302"/>
      <c r="T1685" s="302"/>
      <c r="U1685" s="302"/>
      <c r="V1685" s="302"/>
      <c r="W1685" s="302"/>
      <c r="X1685" s="302"/>
      <c r="Y1685" s="302"/>
      <c r="Z1685" s="302"/>
      <c r="AA1685" s="302"/>
      <c r="AB1685" s="302"/>
      <c r="AC1685" s="302"/>
      <c r="AD1685" s="302"/>
      <c r="AE1685" s="302"/>
      <c r="AF1685" s="302"/>
      <c r="AG1685" s="302"/>
      <c r="AH1685" s="302"/>
      <c r="AI1685" s="302"/>
      <c r="AJ1685" s="302"/>
      <c r="AK1685" s="302"/>
      <c r="AL1685" s="302"/>
      <c r="AM1685" s="302"/>
      <c r="AN1685" s="302"/>
      <c r="AO1685" s="302"/>
      <c r="AP1685" s="302"/>
      <c r="AQ1685" s="302"/>
      <c r="AR1685" s="302"/>
    </row>
    <row r="1686" hidden="1">
      <c r="A1686" s="301"/>
      <c r="B1686" s="302"/>
      <c r="C1686" s="304"/>
      <c r="D1686" s="303"/>
      <c r="E1686" s="303"/>
      <c r="F1686" s="302"/>
      <c r="G1686" s="304"/>
      <c r="H1686" s="302"/>
      <c r="I1686" s="302"/>
      <c r="J1686" s="302"/>
      <c r="K1686" s="302"/>
      <c r="L1686" s="316" t="b">
        <v>0</v>
      </c>
      <c r="M1686" s="316" t="b">
        <v>0</v>
      </c>
      <c r="N1686" s="316" t="b">
        <v>0</v>
      </c>
      <c r="O1686" s="316" t="b">
        <v>0</v>
      </c>
      <c r="P1686" s="302"/>
      <c r="Q1686" s="302"/>
      <c r="R1686" s="302"/>
      <c r="S1686" s="302"/>
      <c r="T1686" s="302"/>
      <c r="U1686" s="302"/>
      <c r="V1686" s="302"/>
      <c r="W1686" s="302"/>
      <c r="X1686" s="302"/>
      <c r="Y1686" s="302"/>
      <c r="Z1686" s="302"/>
      <c r="AA1686" s="302"/>
      <c r="AB1686" s="302"/>
      <c r="AC1686" s="302"/>
      <c r="AD1686" s="302"/>
      <c r="AE1686" s="302"/>
      <c r="AF1686" s="302"/>
      <c r="AG1686" s="302"/>
      <c r="AH1686" s="302"/>
      <c r="AI1686" s="302"/>
      <c r="AJ1686" s="302"/>
      <c r="AK1686" s="302"/>
      <c r="AL1686" s="302"/>
      <c r="AM1686" s="302"/>
      <c r="AN1686" s="302"/>
      <c r="AO1686" s="302"/>
      <c r="AP1686" s="302"/>
      <c r="AQ1686" s="302"/>
      <c r="AR1686" s="302"/>
    </row>
    <row r="1687" hidden="1">
      <c r="A1687" s="301"/>
      <c r="B1687" s="302"/>
      <c r="C1687" s="304"/>
      <c r="D1687" s="303"/>
      <c r="E1687" s="303"/>
      <c r="F1687" s="302"/>
      <c r="G1687" s="304"/>
      <c r="H1687" s="302"/>
      <c r="I1687" s="302"/>
      <c r="J1687" s="302"/>
      <c r="K1687" s="302"/>
      <c r="L1687" s="316" t="b">
        <v>0</v>
      </c>
      <c r="M1687" s="316" t="b">
        <v>0</v>
      </c>
      <c r="N1687" s="316" t="b">
        <v>0</v>
      </c>
      <c r="O1687" s="316" t="b">
        <v>0</v>
      </c>
      <c r="P1687" s="302"/>
      <c r="Q1687" s="302"/>
      <c r="R1687" s="302"/>
      <c r="S1687" s="302"/>
      <c r="T1687" s="302"/>
      <c r="U1687" s="302"/>
      <c r="V1687" s="302"/>
      <c r="W1687" s="302"/>
      <c r="X1687" s="302"/>
      <c r="Y1687" s="302"/>
      <c r="Z1687" s="302"/>
      <c r="AA1687" s="302"/>
      <c r="AB1687" s="302"/>
      <c r="AC1687" s="302"/>
      <c r="AD1687" s="302"/>
      <c r="AE1687" s="302"/>
      <c r="AF1687" s="302"/>
      <c r="AG1687" s="302"/>
      <c r="AH1687" s="302"/>
      <c r="AI1687" s="302"/>
      <c r="AJ1687" s="302"/>
      <c r="AK1687" s="302"/>
      <c r="AL1687" s="302"/>
      <c r="AM1687" s="302"/>
      <c r="AN1687" s="302"/>
      <c r="AO1687" s="302"/>
      <c r="AP1687" s="302"/>
      <c r="AQ1687" s="302"/>
      <c r="AR1687" s="302"/>
    </row>
    <row r="1688" hidden="1">
      <c r="A1688" s="301"/>
      <c r="B1688" s="302"/>
      <c r="C1688" s="304"/>
      <c r="D1688" s="303"/>
      <c r="E1688" s="303"/>
      <c r="F1688" s="302"/>
      <c r="G1688" s="304"/>
      <c r="H1688" s="302"/>
      <c r="I1688" s="302"/>
      <c r="J1688" s="302"/>
      <c r="K1688" s="302"/>
      <c r="L1688" s="316" t="b">
        <v>0</v>
      </c>
      <c r="M1688" s="316" t="b">
        <v>0</v>
      </c>
      <c r="N1688" s="316" t="b">
        <v>0</v>
      </c>
      <c r="O1688" s="316" t="b">
        <v>0</v>
      </c>
      <c r="P1688" s="302"/>
      <c r="Q1688" s="302"/>
      <c r="R1688" s="302"/>
      <c r="S1688" s="302"/>
      <c r="T1688" s="302"/>
      <c r="U1688" s="302"/>
      <c r="V1688" s="302"/>
      <c r="W1688" s="302"/>
      <c r="X1688" s="302"/>
      <c r="Y1688" s="302"/>
      <c r="Z1688" s="302"/>
      <c r="AA1688" s="302"/>
      <c r="AB1688" s="302"/>
      <c r="AC1688" s="302"/>
      <c r="AD1688" s="302"/>
      <c r="AE1688" s="302"/>
      <c r="AF1688" s="302"/>
      <c r="AG1688" s="302"/>
      <c r="AH1688" s="302"/>
      <c r="AI1688" s="302"/>
      <c r="AJ1688" s="302"/>
      <c r="AK1688" s="302"/>
      <c r="AL1688" s="302"/>
      <c r="AM1688" s="302"/>
      <c r="AN1688" s="302"/>
      <c r="AO1688" s="302"/>
      <c r="AP1688" s="302"/>
      <c r="AQ1688" s="302"/>
      <c r="AR1688" s="302"/>
    </row>
    <row r="1689" hidden="1">
      <c r="A1689" s="301"/>
      <c r="B1689" s="302"/>
      <c r="C1689" s="304"/>
      <c r="D1689" s="303"/>
      <c r="E1689" s="303"/>
      <c r="F1689" s="302"/>
      <c r="G1689" s="304"/>
      <c r="H1689" s="302"/>
      <c r="I1689" s="302"/>
      <c r="J1689" s="302"/>
      <c r="K1689" s="302"/>
      <c r="L1689" s="316" t="b">
        <v>0</v>
      </c>
      <c r="M1689" s="316" t="b">
        <v>0</v>
      </c>
      <c r="N1689" s="316" t="b">
        <v>0</v>
      </c>
      <c r="O1689" s="316" t="b">
        <v>0</v>
      </c>
      <c r="P1689" s="302"/>
      <c r="Q1689" s="302"/>
      <c r="R1689" s="302"/>
      <c r="S1689" s="302"/>
      <c r="T1689" s="302"/>
      <c r="U1689" s="302"/>
      <c r="V1689" s="302"/>
      <c r="W1689" s="302"/>
      <c r="X1689" s="302"/>
      <c r="Y1689" s="302"/>
      <c r="Z1689" s="302"/>
      <c r="AA1689" s="302"/>
      <c r="AB1689" s="302"/>
      <c r="AC1689" s="302"/>
      <c r="AD1689" s="302"/>
      <c r="AE1689" s="302"/>
      <c r="AF1689" s="302"/>
      <c r="AG1689" s="302"/>
      <c r="AH1689" s="302"/>
      <c r="AI1689" s="302"/>
      <c r="AJ1689" s="302"/>
      <c r="AK1689" s="302"/>
      <c r="AL1689" s="302"/>
      <c r="AM1689" s="302"/>
      <c r="AN1689" s="302"/>
      <c r="AO1689" s="302"/>
      <c r="AP1689" s="302"/>
      <c r="AQ1689" s="302"/>
      <c r="AR1689" s="302"/>
    </row>
    <row r="1690" hidden="1">
      <c r="A1690" s="301"/>
      <c r="B1690" s="302"/>
      <c r="C1690" s="304"/>
      <c r="D1690" s="303"/>
      <c r="E1690" s="303"/>
      <c r="F1690" s="302"/>
      <c r="G1690" s="304"/>
      <c r="H1690" s="302"/>
      <c r="I1690" s="302"/>
      <c r="J1690" s="302"/>
      <c r="K1690" s="302"/>
      <c r="L1690" s="316" t="b">
        <v>0</v>
      </c>
      <c r="M1690" s="316" t="b">
        <v>0</v>
      </c>
      <c r="N1690" s="316" t="b">
        <v>0</v>
      </c>
      <c r="O1690" s="316" t="b">
        <v>0</v>
      </c>
      <c r="P1690" s="302"/>
      <c r="Q1690" s="302"/>
      <c r="R1690" s="302"/>
      <c r="S1690" s="302"/>
      <c r="T1690" s="302"/>
      <c r="U1690" s="302"/>
      <c r="V1690" s="302"/>
      <c r="W1690" s="302"/>
      <c r="X1690" s="302"/>
      <c r="Y1690" s="302"/>
      <c r="Z1690" s="302"/>
      <c r="AA1690" s="302"/>
      <c r="AB1690" s="302"/>
      <c r="AC1690" s="302"/>
      <c r="AD1690" s="302"/>
      <c r="AE1690" s="302"/>
      <c r="AF1690" s="302"/>
      <c r="AG1690" s="302"/>
      <c r="AH1690" s="302"/>
      <c r="AI1690" s="302"/>
      <c r="AJ1690" s="302"/>
      <c r="AK1690" s="302"/>
      <c r="AL1690" s="302"/>
      <c r="AM1690" s="302"/>
      <c r="AN1690" s="302"/>
      <c r="AO1690" s="302"/>
      <c r="AP1690" s="302"/>
      <c r="AQ1690" s="302"/>
      <c r="AR1690" s="302"/>
    </row>
    <row r="1691" hidden="1">
      <c r="A1691" s="301"/>
      <c r="B1691" s="302"/>
      <c r="C1691" s="304"/>
      <c r="D1691" s="303"/>
      <c r="E1691" s="303"/>
      <c r="F1691" s="302"/>
      <c r="G1691" s="304"/>
      <c r="H1691" s="302"/>
      <c r="I1691" s="302"/>
      <c r="J1691" s="302"/>
      <c r="K1691" s="302"/>
      <c r="L1691" s="316" t="b">
        <v>0</v>
      </c>
      <c r="M1691" s="316" t="b">
        <v>0</v>
      </c>
      <c r="N1691" s="316" t="b">
        <v>0</v>
      </c>
      <c r="O1691" s="316" t="b">
        <v>0</v>
      </c>
      <c r="P1691" s="302"/>
      <c r="Q1691" s="302"/>
      <c r="R1691" s="302"/>
      <c r="S1691" s="302"/>
      <c r="T1691" s="302"/>
      <c r="U1691" s="302"/>
      <c r="V1691" s="302"/>
      <c r="W1691" s="302"/>
      <c r="X1691" s="302"/>
      <c r="Y1691" s="302"/>
      <c r="Z1691" s="302"/>
      <c r="AA1691" s="302"/>
      <c r="AB1691" s="302"/>
      <c r="AC1691" s="302"/>
      <c r="AD1691" s="302"/>
      <c r="AE1691" s="302"/>
      <c r="AF1691" s="302"/>
      <c r="AG1691" s="302"/>
      <c r="AH1691" s="302"/>
      <c r="AI1691" s="302"/>
      <c r="AJ1691" s="302"/>
      <c r="AK1691" s="302"/>
      <c r="AL1691" s="302"/>
      <c r="AM1691" s="302"/>
      <c r="AN1691" s="302"/>
      <c r="AO1691" s="302"/>
      <c r="AP1691" s="302"/>
      <c r="AQ1691" s="302"/>
      <c r="AR1691" s="302"/>
    </row>
    <row r="1692" hidden="1">
      <c r="A1692" s="301"/>
      <c r="B1692" s="302"/>
      <c r="C1692" s="304"/>
      <c r="D1692" s="303"/>
      <c r="E1692" s="303"/>
      <c r="F1692" s="302"/>
      <c r="G1692" s="304"/>
      <c r="H1692" s="302"/>
      <c r="I1692" s="302"/>
      <c r="J1692" s="302"/>
      <c r="K1692" s="302"/>
      <c r="L1692" s="316" t="b">
        <v>0</v>
      </c>
      <c r="M1692" s="316" t="b">
        <v>0</v>
      </c>
      <c r="N1692" s="316" t="b">
        <v>0</v>
      </c>
      <c r="O1692" s="316" t="b">
        <v>0</v>
      </c>
      <c r="P1692" s="302"/>
      <c r="Q1692" s="302"/>
      <c r="R1692" s="302"/>
      <c r="S1692" s="302"/>
      <c r="T1692" s="302"/>
      <c r="U1692" s="302"/>
      <c r="V1692" s="302"/>
      <c r="W1692" s="302"/>
      <c r="X1692" s="302"/>
      <c r="Y1692" s="302"/>
      <c r="Z1692" s="302"/>
      <c r="AA1692" s="302"/>
      <c r="AB1692" s="302"/>
      <c r="AC1692" s="302"/>
      <c r="AD1692" s="302"/>
      <c r="AE1692" s="302"/>
      <c r="AF1692" s="302"/>
      <c r="AG1692" s="302"/>
      <c r="AH1692" s="302"/>
      <c r="AI1692" s="302"/>
      <c r="AJ1692" s="302"/>
      <c r="AK1692" s="302"/>
      <c r="AL1692" s="302"/>
      <c r="AM1692" s="302"/>
      <c r="AN1692" s="302"/>
      <c r="AO1692" s="302"/>
      <c r="AP1692" s="302"/>
      <c r="AQ1692" s="302"/>
      <c r="AR1692" s="302"/>
    </row>
    <row r="1693" hidden="1">
      <c r="A1693" s="301"/>
      <c r="B1693" s="302"/>
      <c r="C1693" s="304"/>
      <c r="D1693" s="303"/>
      <c r="E1693" s="303"/>
      <c r="F1693" s="302"/>
      <c r="G1693" s="304"/>
      <c r="H1693" s="302"/>
      <c r="I1693" s="302"/>
      <c r="J1693" s="302"/>
      <c r="K1693" s="302"/>
      <c r="L1693" s="316" t="b">
        <v>0</v>
      </c>
      <c r="M1693" s="316" t="b">
        <v>0</v>
      </c>
      <c r="N1693" s="316" t="b">
        <v>0</v>
      </c>
      <c r="O1693" s="316" t="b">
        <v>0</v>
      </c>
      <c r="P1693" s="302"/>
      <c r="Q1693" s="302"/>
      <c r="R1693" s="302"/>
      <c r="S1693" s="302"/>
      <c r="T1693" s="302"/>
      <c r="U1693" s="302"/>
      <c r="V1693" s="302"/>
      <c r="W1693" s="302"/>
      <c r="X1693" s="302"/>
      <c r="Y1693" s="302"/>
      <c r="Z1693" s="302"/>
      <c r="AA1693" s="302"/>
      <c r="AB1693" s="302"/>
      <c r="AC1693" s="302"/>
      <c r="AD1693" s="302"/>
      <c r="AE1693" s="302"/>
      <c r="AF1693" s="302"/>
      <c r="AG1693" s="302"/>
      <c r="AH1693" s="302"/>
      <c r="AI1693" s="302"/>
      <c r="AJ1693" s="302"/>
      <c r="AK1693" s="302"/>
      <c r="AL1693" s="302"/>
      <c r="AM1693" s="302"/>
      <c r="AN1693" s="302"/>
      <c r="AO1693" s="302"/>
      <c r="AP1693" s="302"/>
      <c r="AQ1693" s="302"/>
      <c r="AR1693" s="302"/>
    </row>
    <row r="1694" hidden="1">
      <c r="A1694" s="301"/>
      <c r="B1694" s="302"/>
      <c r="C1694" s="304"/>
      <c r="D1694" s="303"/>
      <c r="E1694" s="303"/>
      <c r="F1694" s="302"/>
      <c r="G1694" s="304"/>
      <c r="H1694" s="302"/>
      <c r="I1694" s="302"/>
      <c r="J1694" s="302"/>
      <c r="K1694" s="302"/>
      <c r="L1694" s="316" t="b">
        <v>0</v>
      </c>
      <c r="M1694" s="316" t="b">
        <v>0</v>
      </c>
      <c r="N1694" s="316" t="b">
        <v>0</v>
      </c>
      <c r="O1694" s="316" t="b">
        <v>0</v>
      </c>
      <c r="P1694" s="302"/>
      <c r="Q1694" s="302"/>
      <c r="R1694" s="302"/>
      <c r="S1694" s="302"/>
      <c r="T1694" s="302"/>
      <c r="U1694" s="302"/>
      <c r="V1694" s="302"/>
      <c r="W1694" s="302"/>
      <c r="X1694" s="302"/>
      <c r="Y1694" s="302"/>
      <c r="Z1694" s="302"/>
      <c r="AA1694" s="302"/>
      <c r="AB1694" s="302"/>
      <c r="AC1694" s="302"/>
      <c r="AD1694" s="302"/>
      <c r="AE1694" s="302"/>
      <c r="AF1694" s="302"/>
      <c r="AG1694" s="302"/>
      <c r="AH1694" s="302"/>
      <c r="AI1694" s="302"/>
      <c r="AJ1694" s="302"/>
      <c r="AK1694" s="302"/>
      <c r="AL1694" s="302"/>
      <c r="AM1694" s="302"/>
      <c r="AN1694" s="302"/>
      <c r="AO1694" s="302"/>
      <c r="AP1694" s="302"/>
      <c r="AQ1694" s="302"/>
      <c r="AR1694" s="302"/>
    </row>
    <row r="1695" hidden="1">
      <c r="A1695" s="301"/>
      <c r="B1695" s="302"/>
      <c r="C1695" s="304"/>
      <c r="D1695" s="303"/>
      <c r="E1695" s="303"/>
      <c r="F1695" s="302"/>
      <c r="G1695" s="304"/>
      <c r="H1695" s="302"/>
      <c r="I1695" s="302"/>
      <c r="J1695" s="302"/>
      <c r="K1695" s="302"/>
      <c r="L1695" s="316" t="b">
        <v>0</v>
      </c>
      <c r="M1695" s="316" t="b">
        <v>0</v>
      </c>
      <c r="N1695" s="316" t="b">
        <v>0</v>
      </c>
      <c r="O1695" s="316" t="b">
        <v>0</v>
      </c>
      <c r="P1695" s="302"/>
      <c r="Q1695" s="302"/>
      <c r="R1695" s="302"/>
      <c r="S1695" s="302"/>
      <c r="T1695" s="302"/>
      <c r="U1695" s="302"/>
      <c r="V1695" s="302"/>
      <c r="W1695" s="302"/>
      <c r="X1695" s="302"/>
      <c r="Y1695" s="302"/>
      <c r="Z1695" s="302"/>
      <c r="AA1695" s="302"/>
      <c r="AB1695" s="302"/>
      <c r="AC1695" s="302"/>
      <c r="AD1695" s="302"/>
      <c r="AE1695" s="302"/>
      <c r="AF1695" s="302"/>
      <c r="AG1695" s="302"/>
      <c r="AH1695" s="302"/>
      <c r="AI1695" s="302"/>
      <c r="AJ1695" s="302"/>
      <c r="AK1695" s="302"/>
      <c r="AL1695" s="302"/>
      <c r="AM1695" s="302"/>
      <c r="AN1695" s="302"/>
      <c r="AO1695" s="302"/>
      <c r="AP1695" s="302"/>
      <c r="AQ1695" s="302"/>
      <c r="AR1695" s="302"/>
    </row>
    <row r="1696" hidden="1">
      <c r="A1696" s="301"/>
      <c r="B1696" s="302"/>
      <c r="C1696" s="304"/>
      <c r="D1696" s="303"/>
      <c r="E1696" s="303"/>
      <c r="F1696" s="302"/>
      <c r="G1696" s="304"/>
      <c r="H1696" s="302"/>
      <c r="I1696" s="302"/>
      <c r="J1696" s="302"/>
      <c r="K1696" s="302"/>
      <c r="L1696" s="316" t="b">
        <v>0</v>
      </c>
      <c r="M1696" s="316" t="b">
        <v>0</v>
      </c>
      <c r="N1696" s="316" t="b">
        <v>0</v>
      </c>
      <c r="O1696" s="316" t="b">
        <v>0</v>
      </c>
      <c r="P1696" s="302"/>
      <c r="Q1696" s="302"/>
      <c r="R1696" s="302"/>
      <c r="S1696" s="302"/>
      <c r="T1696" s="302"/>
      <c r="U1696" s="302"/>
      <c r="V1696" s="302"/>
      <c r="W1696" s="302"/>
      <c r="X1696" s="302"/>
      <c r="Y1696" s="302"/>
      <c r="Z1696" s="302"/>
      <c r="AA1696" s="302"/>
      <c r="AB1696" s="302"/>
      <c r="AC1696" s="302"/>
      <c r="AD1696" s="302"/>
      <c r="AE1696" s="302"/>
      <c r="AF1696" s="302"/>
      <c r="AG1696" s="302"/>
      <c r="AH1696" s="302"/>
      <c r="AI1696" s="302"/>
      <c r="AJ1696" s="302"/>
      <c r="AK1696" s="302"/>
      <c r="AL1696" s="302"/>
      <c r="AM1696" s="302"/>
      <c r="AN1696" s="302"/>
      <c r="AO1696" s="302"/>
      <c r="AP1696" s="302"/>
      <c r="AQ1696" s="302"/>
      <c r="AR1696" s="302"/>
    </row>
    <row r="1697" hidden="1">
      <c r="A1697" s="301"/>
      <c r="B1697" s="302"/>
      <c r="C1697" s="304"/>
      <c r="D1697" s="303"/>
      <c r="E1697" s="303"/>
      <c r="F1697" s="302"/>
      <c r="G1697" s="304"/>
      <c r="H1697" s="302"/>
      <c r="I1697" s="302"/>
      <c r="J1697" s="302"/>
      <c r="K1697" s="302"/>
      <c r="L1697" s="316" t="b">
        <v>0</v>
      </c>
      <c r="M1697" s="316" t="b">
        <v>0</v>
      </c>
      <c r="N1697" s="316" t="b">
        <v>0</v>
      </c>
      <c r="O1697" s="316" t="b">
        <v>0</v>
      </c>
      <c r="P1697" s="302"/>
      <c r="Q1697" s="302"/>
      <c r="R1697" s="302"/>
      <c r="S1697" s="302"/>
      <c r="T1697" s="302"/>
      <c r="U1697" s="302"/>
      <c r="V1697" s="302"/>
      <c r="W1697" s="302"/>
      <c r="X1697" s="302"/>
      <c r="Y1697" s="302"/>
      <c r="Z1697" s="302"/>
      <c r="AA1697" s="302"/>
      <c r="AB1697" s="302"/>
      <c r="AC1697" s="302"/>
      <c r="AD1697" s="302"/>
      <c r="AE1697" s="302"/>
      <c r="AF1697" s="302"/>
      <c r="AG1697" s="302"/>
      <c r="AH1697" s="302"/>
      <c r="AI1697" s="302"/>
      <c r="AJ1697" s="302"/>
      <c r="AK1697" s="302"/>
      <c r="AL1697" s="302"/>
      <c r="AM1697" s="302"/>
      <c r="AN1697" s="302"/>
      <c r="AO1697" s="302"/>
      <c r="AP1697" s="302"/>
      <c r="AQ1697" s="302"/>
      <c r="AR1697" s="302"/>
    </row>
    <row r="1698" hidden="1">
      <c r="A1698" s="301"/>
      <c r="B1698" s="302"/>
      <c r="C1698" s="304"/>
      <c r="D1698" s="303"/>
      <c r="E1698" s="303"/>
      <c r="F1698" s="302"/>
      <c r="G1698" s="304"/>
      <c r="H1698" s="302"/>
      <c r="I1698" s="302"/>
      <c r="J1698" s="302"/>
      <c r="K1698" s="302"/>
      <c r="L1698" s="316" t="b">
        <v>0</v>
      </c>
      <c r="M1698" s="316" t="b">
        <v>0</v>
      </c>
      <c r="N1698" s="316" t="b">
        <v>0</v>
      </c>
      <c r="O1698" s="316" t="b">
        <v>0</v>
      </c>
      <c r="P1698" s="302"/>
      <c r="Q1698" s="302"/>
      <c r="R1698" s="302"/>
      <c r="S1698" s="302"/>
      <c r="T1698" s="302"/>
      <c r="U1698" s="302"/>
      <c r="V1698" s="302"/>
      <c r="W1698" s="302"/>
      <c r="X1698" s="302"/>
      <c r="Y1698" s="302"/>
      <c r="Z1698" s="302"/>
      <c r="AA1698" s="302"/>
      <c r="AB1698" s="302"/>
      <c r="AC1698" s="302"/>
      <c r="AD1698" s="302"/>
      <c r="AE1698" s="302"/>
      <c r="AF1698" s="302"/>
      <c r="AG1698" s="302"/>
      <c r="AH1698" s="302"/>
      <c r="AI1698" s="302"/>
      <c r="AJ1698" s="302"/>
      <c r="AK1698" s="302"/>
      <c r="AL1698" s="302"/>
      <c r="AM1698" s="302"/>
      <c r="AN1698" s="302"/>
      <c r="AO1698" s="302"/>
      <c r="AP1698" s="302"/>
      <c r="AQ1698" s="302"/>
      <c r="AR1698" s="302"/>
    </row>
    <row r="1699" hidden="1">
      <c r="A1699" s="301"/>
      <c r="B1699" s="302"/>
      <c r="C1699" s="304"/>
      <c r="D1699" s="303"/>
      <c r="E1699" s="303"/>
      <c r="F1699" s="302"/>
      <c r="G1699" s="304"/>
      <c r="H1699" s="302"/>
      <c r="I1699" s="302"/>
      <c r="J1699" s="302"/>
      <c r="K1699" s="302"/>
      <c r="L1699" s="316" t="b">
        <v>0</v>
      </c>
      <c r="M1699" s="316" t="b">
        <v>0</v>
      </c>
      <c r="N1699" s="316" t="b">
        <v>0</v>
      </c>
      <c r="O1699" s="316" t="b">
        <v>0</v>
      </c>
      <c r="P1699" s="302"/>
      <c r="Q1699" s="302"/>
      <c r="R1699" s="302"/>
      <c r="S1699" s="302"/>
      <c r="T1699" s="302"/>
      <c r="U1699" s="302"/>
      <c r="V1699" s="302"/>
      <c r="W1699" s="302"/>
      <c r="X1699" s="302"/>
      <c r="Y1699" s="302"/>
      <c r="Z1699" s="302"/>
      <c r="AA1699" s="302"/>
      <c r="AB1699" s="302"/>
      <c r="AC1699" s="302"/>
      <c r="AD1699" s="302"/>
      <c r="AE1699" s="302"/>
      <c r="AF1699" s="302"/>
      <c r="AG1699" s="302"/>
      <c r="AH1699" s="302"/>
      <c r="AI1699" s="302"/>
      <c r="AJ1699" s="302"/>
      <c r="AK1699" s="302"/>
      <c r="AL1699" s="302"/>
      <c r="AM1699" s="302"/>
      <c r="AN1699" s="302"/>
      <c r="AO1699" s="302"/>
      <c r="AP1699" s="302"/>
      <c r="AQ1699" s="302"/>
      <c r="AR1699" s="302"/>
    </row>
    <row r="1700" hidden="1">
      <c r="A1700" s="301"/>
      <c r="B1700" s="302"/>
      <c r="C1700" s="304"/>
      <c r="D1700" s="303"/>
      <c r="E1700" s="303"/>
      <c r="F1700" s="302"/>
      <c r="G1700" s="304"/>
      <c r="H1700" s="302"/>
      <c r="I1700" s="302"/>
      <c r="J1700" s="302"/>
      <c r="K1700" s="302"/>
      <c r="L1700" s="316" t="b">
        <v>0</v>
      </c>
      <c r="M1700" s="316" t="b">
        <v>0</v>
      </c>
      <c r="N1700" s="316" t="b">
        <v>0</v>
      </c>
      <c r="O1700" s="316" t="b">
        <v>0</v>
      </c>
      <c r="P1700" s="302"/>
      <c r="Q1700" s="302"/>
      <c r="R1700" s="302"/>
      <c r="S1700" s="302"/>
      <c r="T1700" s="302"/>
      <c r="U1700" s="302"/>
      <c r="V1700" s="302"/>
      <c r="W1700" s="302"/>
      <c r="X1700" s="302"/>
      <c r="Y1700" s="302"/>
      <c r="Z1700" s="302"/>
      <c r="AA1700" s="302"/>
      <c r="AB1700" s="302"/>
      <c r="AC1700" s="302"/>
      <c r="AD1700" s="302"/>
      <c r="AE1700" s="302"/>
      <c r="AF1700" s="302"/>
      <c r="AG1700" s="302"/>
      <c r="AH1700" s="302"/>
      <c r="AI1700" s="302"/>
      <c r="AJ1700" s="302"/>
      <c r="AK1700" s="302"/>
      <c r="AL1700" s="302"/>
      <c r="AM1700" s="302"/>
      <c r="AN1700" s="302"/>
      <c r="AO1700" s="302"/>
      <c r="AP1700" s="302"/>
      <c r="AQ1700" s="302"/>
      <c r="AR1700" s="302"/>
    </row>
    <row r="1701" hidden="1">
      <c r="A1701" s="301"/>
      <c r="B1701" s="302"/>
      <c r="C1701" s="304"/>
      <c r="D1701" s="303"/>
      <c r="E1701" s="303"/>
      <c r="F1701" s="302"/>
      <c r="G1701" s="304"/>
      <c r="H1701" s="302"/>
      <c r="I1701" s="302"/>
      <c r="J1701" s="302"/>
      <c r="K1701" s="302"/>
      <c r="L1701" s="316" t="b">
        <v>0</v>
      </c>
      <c r="M1701" s="316" t="b">
        <v>0</v>
      </c>
      <c r="N1701" s="316" t="b">
        <v>0</v>
      </c>
      <c r="O1701" s="316" t="b">
        <v>0</v>
      </c>
      <c r="P1701" s="302"/>
      <c r="Q1701" s="302"/>
      <c r="R1701" s="302"/>
      <c r="S1701" s="302"/>
      <c r="T1701" s="302"/>
      <c r="U1701" s="302"/>
      <c r="V1701" s="302"/>
      <c r="W1701" s="302"/>
      <c r="X1701" s="302"/>
      <c r="Y1701" s="302"/>
      <c r="Z1701" s="302"/>
      <c r="AA1701" s="302"/>
      <c r="AB1701" s="302"/>
      <c r="AC1701" s="302"/>
      <c r="AD1701" s="302"/>
      <c r="AE1701" s="302"/>
      <c r="AF1701" s="302"/>
      <c r="AG1701" s="302"/>
      <c r="AH1701" s="302"/>
      <c r="AI1701" s="302"/>
      <c r="AJ1701" s="302"/>
      <c r="AK1701" s="302"/>
      <c r="AL1701" s="302"/>
      <c r="AM1701" s="302"/>
      <c r="AN1701" s="302"/>
      <c r="AO1701" s="302"/>
      <c r="AP1701" s="302"/>
      <c r="AQ1701" s="302"/>
      <c r="AR1701" s="302"/>
    </row>
    <row r="1702" hidden="1">
      <c r="A1702" s="301"/>
      <c r="B1702" s="302"/>
      <c r="C1702" s="304"/>
      <c r="D1702" s="303"/>
      <c r="E1702" s="303"/>
      <c r="F1702" s="302"/>
      <c r="G1702" s="304"/>
      <c r="H1702" s="302"/>
      <c r="I1702" s="302"/>
      <c r="J1702" s="302"/>
      <c r="K1702" s="302"/>
      <c r="L1702" s="316" t="b">
        <v>0</v>
      </c>
      <c r="M1702" s="316" t="b">
        <v>0</v>
      </c>
      <c r="N1702" s="316" t="b">
        <v>0</v>
      </c>
      <c r="O1702" s="316" t="b">
        <v>0</v>
      </c>
      <c r="P1702" s="302"/>
      <c r="Q1702" s="302"/>
      <c r="R1702" s="302"/>
      <c r="S1702" s="302"/>
      <c r="T1702" s="302"/>
      <c r="U1702" s="302"/>
      <c r="V1702" s="302"/>
      <c r="W1702" s="302"/>
      <c r="X1702" s="302"/>
      <c r="Y1702" s="302"/>
      <c r="Z1702" s="302"/>
      <c r="AA1702" s="302"/>
      <c r="AB1702" s="302"/>
      <c r="AC1702" s="302"/>
      <c r="AD1702" s="302"/>
      <c r="AE1702" s="302"/>
      <c r="AF1702" s="302"/>
      <c r="AG1702" s="302"/>
      <c r="AH1702" s="302"/>
      <c r="AI1702" s="302"/>
      <c r="AJ1702" s="302"/>
      <c r="AK1702" s="302"/>
      <c r="AL1702" s="302"/>
      <c r="AM1702" s="302"/>
      <c r="AN1702" s="302"/>
      <c r="AO1702" s="302"/>
      <c r="AP1702" s="302"/>
      <c r="AQ1702" s="302"/>
      <c r="AR1702" s="302"/>
    </row>
    <row r="1703" hidden="1">
      <c r="A1703" s="301"/>
      <c r="B1703" s="302"/>
      <c r="C1703" s="304"/>
      <c r="D1703" s="303"/>
      <c r="E1703" s="303"/>
      <c r="F1703" s="302"/>
      <c r="G1703" s="304"/>
      <c r="H1703" s="302"/>
      <c r="I1703" s="302"/>
      <c r="J1703" s="302"/>
      <c r="K1703" s="302"/>
      <c r="L1703" s="316" t="b">
        <v>0</v>
      </c>
      <c r="M1703" s="316" t="b">
        <v>0</v>
      </c>
      <c r="N1703" s="316" t="b">
        <v>0</v>
      </c>
      <c r="O1703" s="316" t="b">
        <v>0</v>
      </c>
      <c r="P1703" s="302"/>
      <c r="Q1703" s="302"/>
      <c r="R1703" s="302"/>
      <c r="S1703" s="302"/>
      <c r="T1703" s="302"/>
      <c r="U1703" s="302"/>
      <c r="V1703" s="302"/>
      <c r="W1703" s="302"/>
      <c r="X1703" s="302"/>
      <c r="Y1703" s="302"/>
      <c r="Z1703" s="302"/>
      <c r="AA1703" s="302"/>
      <c r="AB1703" s="302"/>
      <c r="AC1703" s="302"/>
      <c r="AD1703" s="302"/>
      <c r="AE1703" s="302"/>
      <c r="AF1703" s="302"/>
      <c r="AG1703" s="302"/>
      <c r="AH1703" s="302"/>
      <c r="AI1703" s="302"/>
      <c r="AJ1703" s="302"/>
      <c r="AK1703" s="302"/>
      <c r="AL1703" s="302"/>
      <c r="AM1703" s="302"/>
      <c r="AN1703" s="302"/>
      <c r="AO1703" s="302"/>
      <c r="AP1703" s="302"/>
      <c r="AQ1703" s="302"/>
      <c r="AR1703" s="302"/>
    </row>
    <row r="1704" hidden="1">
      <c r="A1704" s="301"/>
      <c r="B1704" s="302"/>
      <c r="C1704" s="304"/>
      <c r="D1704" s="303"/>
      <c r="E1704" s="303"/>
      <c r="F1704" s="302"/>
      <c r="G1704" s="304"/>
      <c r="H1704" s="302"/>
      <c r="I1704" s="302"/>
      <c r="J1704" s="302"/>
      <c r="K1704" s="302"/>
      <c r="L1704" s="316" t="b">
        <v>0</v>
      </c>
      <c r="M1704" s="316" t="b">
        <v>0</v>
      </c>
      <c r="N1704" s="316" t="b">
        <v>0</v>
      </c>
      <c r="O1704" s="316" t="b">
        <v>0</v>
      </c>
      <c r="P1704" s="302"/>
      <c r="Q1704" s="302"/>
      <c r="R1704" s="302"/>
      <c r="S1704" s="302"/>
      <c r="T1704" s="302"/>
      <c r="U1704" s="302"/>
      <c r="V1704" s="302"/>
      <c r="W1704" s="302"/>
      <c r="X1704" s="302"/>
      <c r="Y1704" s="302"/>
      <c r="Z1704" s="302"/>
      <c r="AA1704" s="302"/>
      <c r="AB1704" s="302"/>
      <c r="AC1704" s="302"/>
      <c r="AD1704" s="302"/>
      <c r="AE1704" s="302"/>
      <c r="AF1704" s="302"/>
      <c r="AG1704" s="302"/>
      <c r="AH1704" s="302"/>
      <c r="AI1704" s="302"/>
      <c r="AJ1704" s="302"/>
      <c r="AK1704" s="302"/>
      <c r="AL1704" s="302"/>
      <c r="AM1704" s="302"/>
      <c r="AN1704" s="302"/>
      <c r="AO1704" s="302"/>
      <c r="AP1704" s="302"/>
      <c r="AQ1704" s="302"/>
      <c r="AR1704" s="302"/>
    </row>
    <row r="1705" hidden="1">
      <c r="A1705" s="301"/>
      <c r="B1705" s="302"/>
      <c r="C1705" s="304"/>
      <c r="D1705" s="303"/>
      <c r="E1705" s="303"/>
      <c r="F1705" s="302"/>
      <c r="G1705" s="304"/>
      <c r="H1705" s="302"/>
      <c r="I1705" s="302"/>
      <c r="J1705" s="302"/>
      <c r="K1705" s="302"/>
      <c r="L1705" s="316" t="b">
        <v>0</v>
      </c>
      <c r="M1705" s="316" t="b">
        <v>0</v>
      </c>
      <c r="N1705" s="316" t="b">
        <v>0</v>
      </c>
      <c r="O1705" s="316" t="b">
        <v>0</v>
      </c>
      <c r="P1705" s="302"/>
      <c r="Q1705" s="302"/>
      <c r="R1705" s="302"/>
      <c r="S1705" s="302"/>
      <c r="T1705" s="302"/>
      <c r="U1705" s="302"/>
      <c r="V1705" s="302"/>
      <c r="W1705" s="302"/>
      <c r="X1705" s="302"/>
      <c r="Y1705" s="302"/>
      <c r="Z1705" s="302"/>
      <c r="AA1705" s="302"/>
      <c r="AB1705" s="302"/>
      <c r="AC1705" s="302"/>
      <c r="AD1705" s="302"/>
      <c r="AE1705" s="302"/>
      <c r="AF1705" s="302"/>
      <c r="AG1705" s="302"/>
      <c r="AH1705" s="302"/>
      <c r="AI1705" s="302"/>
      <c r="AJ1705" s="302"/>
      <c r="AK1705" s="302"/>
      <c r="AL1705" s="302"/>
      <c r="AM1705" s="302"/>
      <c r="AN1705" s="302"/>
      <c r="AO1705" s="302"/>
      <c r="AP1705" s="302"/>
      <c r="AQ1705" s="302"/>
      <c r="AR1705" s="302"/>
    </row>
    <row r="1706" hidden="1">
      <c r="A1706" s="301"/>
      <c r="B1706" s="302"/>
      <c r="C1706" s="304"/>
      <c r="D1706" s="303"/>
      <c r="E1706" s="303"/>
      <c r="F1706" s="302"/>
      <c r="G1706" s="304"/>
      <c r="H1706" s="302"/>
      <c r="I1706" s="302"/>
      <c r="J1706" s="302"/>
      <c r="K1706" s="302"/>
      <c r="L1706" s="316" t="b">
        <v>0</v>
      </c>
      <c r="M1706" s="316" t="b">
        <v>0</v>
      </c>
      <c r="N1706" s="316" t="b">
        <v>0</v>
      </c>
      <c r="O1706" s="316" t="b">
        <v>0</v>
      </c>
      <c r="P1706" s="302"/>
      <c r="Q1706" s="302"/>
      <c r="R1706" s="302"/>
      <c r="S1706" s="302"/>
      <c r="T1706" s="302"/>
      <c r="U1706" s="302"/>
      <c r="V1706" s="302"/>
      <c r="W1706" s="302"/>
      <c r="X1706" s="302"/>
      <c r="Y1706" s="302"/>
      <c r="Z1706" s="302"/>
      <c r="AA1706" s="302"/>
      <c r="AB1706" s="302"/>
      <c r="AC1706" s="302"/>
      <c r="AD1706" s="302"/>
      <c r="AE1706" s="302"/>
      <c r="AF1706" s="302"/>
      <c r="AG1706" s="302"/>
      <c r="AH1706" s="302"/>
      <c r="AI1706" s="302"/>
      <c r="AJ1706" s="302"/>
      <c r="AK1706" s="302"/>
      <c r="AL1706" s="302"/>
      <c r="AM1706" s="302"/>
      <c r="AN1706" s="302"/>
      <c r="AO1706" s="302"/>
      <c r="AP1706" s="302"/>
      <c r="AQ1706" s="302"/>
      <c r="AR1706" s="302"/>
    </row>
    <row r="1707" hidden="1">
      <c r="A1707" s="301"/>
      <c r="B1707" s="302"/>
      <c r="C1707" s="304"/>
      <c r="D1707" s="303"/>
      <c r="E1707" s="303"/>
      <c r="F1707" s="302"/>
      <c r="G1707" s="304"/>
      <c r="H1707" s="302"/>
      <c r="I1707" s="302"/>
      <c r="J1707" s="302"/>
      <c r="K1707" s="302"/>
      <c r="L1707" s="316" t="b">
        <v>0</v>
      </c>
      <c r="M1707" s="316" t="b">
        <v>0</v>
      </c>
      <c r="N1707" s="316" t="b">
        <v>0</v>
      </c>
      <c r="O1707" s="316" t="b">
        <v>0</v>
      </c>
      <c r="P1707" s="302"/>
      <c r="Q1707" s="302"/>
      <c r="R1707" s="302"/>
      <c r="S1707" s="302"/>
      <c r="T1707" s="302"/>
      <c r="U1707" s="302"/>
      <c r="V1707" s="302"/>
      <c r="W1707" s="302"/>
      <c r="X1707" s="302"/>
      <c r="Y1707" s="302"/>
      <c r="Z1707" s="302"/>
      <c r="AA1707" s="302"/>
      <c r="AB1707" s="302"/>
      <c r="AC1707" s="302"/>
      <c r="AD1707" s="302"/>
      <c r="AE1707" s="302"/>
      <c r="AF1707" s="302"/>
      <c r="AG1707" s="302"/>
      <c r="AH1707" s="302"/>
      <c r="AI1707" s="302"/>
      <c r="AJ1707" s="302"/>
      <c r="AK1707" s="302"/>
      <c r="AL1707" s="302"/>
      <c r="AM1707" s="302"/>
      <c r="AN1707" s="302"/>
      <c r="AO1707" s="302"/>
      <c r="AP1707" s="302"/>
      <c r="AQ1707" s="302"/>
      <c r="AR1707" s="302"/>
    </row>
    <row r="1708" hidden="1">
      <c r="A1708" s="301"/>
      <c r="B1708" s="302"/>
      <c r="C1708" s="304"/>
      <c r="D1708" s="303"/>
      <c r="E1708" s="303"/>
      <c r="F1708" s="302"/>
      <c r="G1708" s="304"/>
      <c r="H1708" s="302"/>
      <c r="I1708" s="302"/>
      <c r="J1708" s="302"/>
      <c r="K1708" s="302"/>
      <c r="L1708" s="316" t="b">
        <v>0</v>
      </c>
      <c r="M1708" s="316" t="b">
        <v>0</v>
      </c>
      <c r="N1708" s="316" t="b">
        <v>0</v>
      </c>
      <c r="O1708" s="316" t="b">
        <v>0</v>
      </c>
      <c r="P1708" s="302"/>
      <c r="Q1708" s="302"/>
      <c r="R1708" s="302"/>
      <c r="S1708" s="302"/>
      <c r="T1708" s="302"/>
      <c r="U1708" s="302"/>
      <c r="V1708" s="302"/>
      <c r="W1708" s="302"/>
      <c r="X1708" s="302"/>
      <c r="Y1708" s="302"/>
      <c r="Z1708" s="302"/>
      <c r="AA1708" s="302"/>
      <c r="AB1708" s="302"/>
      <c r="AC1708" s="302"/>
      <c r="AD1708" s="302"/>
      <c r="AE1708" s="302"/>
      <c r="AF1708" s="302"/>
      <c r="AG1708" s="302"/>
      <c r="AH1708" s="302"/>
      <c r="AI1708" s="302"/>
      <c r="AJ1708" s="302"/>
      <c r="AK1708" s="302"/>
      <c r="AL1708" s="302"/>
      <c r="AM1708" s="302"/>
      <c r="AN1708" s="302"/>
      <c r="AO1708" s="302"/>
      <c r="AP1708" s="302"/>
      <c r="AQ1708" s="302"/>
      <c r="AR1708" s="302"/>
    </row>
    <row r="1709" hidden="1">
      <c r="A1709" s="301"/>
      <c r="B1709" s="302"/>
      <c r="C1709" s="304"/>
      <c r="D1709" s="303"/>
      <c r="E1709" s="303"/>
      <c r="F1709" s="302"/>
      <c r="G1709" s="304"/>
      <c r="H1709" s="302"/>
      <c r="I1709" s="302"/>
      <c r="J1709" s="302"/>
      <c r="K1709" s="302"/>
      <c r="L1709" s="316" t="b">
        <v>0</v>
      </c>
      <c r="M1709" s="316" t="b">
        <v>0</v>
      </c>
      <c r="N1709" s="316" t="b">
        <v>0</v>
      </c>
      <c r="O1709" s="316" t="b">
        <v>0</v>
      </c>
      <c r="P1709" s="302"/>
      <c r="Q1709" s="302"/>
      <c r="R1709" s="302"/>
      <c r="S1709" s="302"/>
      <c r="T1709" s="302"/>
      <c r="U1709" s="302"/>
      <c r="V1709" s="302"/>
      <c r="W1709" s="302"/>
      <c r="X1709" s="302"/>
      <c r="Y1709" s="302"/>
      <c r="Z1709" s="302"/>
      <c r="AA1709" s="302"/>
      <c r="AB1709" s="302"/>
      <c r="AC1709" s="302"/>
      <c r="AD1709" s="302"/>
      <c r="AE1709" s="302"/>
      <c r="AF1709" s="302"/>
      <c r="AG1709" s="302"/>
      <c r="AH1709" s="302"/>
      <c r="AI1709" s="302"/>
      <c r="AJ1709" s="302"/>
      <c r="AK1709" s="302"/>
      <c r="AL1709" s="302"/>
      <c r="AM1709" s="302"/>
      <c r="AN1709" s="302"/>
      <c r="AO1709" s="302"/>
      <c r="AP1709" s="302"/>
      <c r="AQ1709" s="302"/>
      <c r="AR1709" s="302"/>
    </row>
    <row r="1710" hidden="1">
      <c r="A1710" s="301"/>
      <c r="B1710" s="302"/>
      <c r="C1710" s="304"/>
      <c r="D1710" s="303"/>
      <c r="E1710" s="303"/>
      <c r="F1710" s="302"/>
      <c r="G1710" s="304"/>
      <c r="H1710" s="302"/>
      <c r="I1710" s="302"/>
      <c r="J1710" s="302"/>
      <c r="K1710" s="302"/>
      <c r="L1710" s="316" t="b">
        <v>0</v>
      </c>
      <c r="M1710" s="316" t="b">
        <v>0</v>
      </c>
      <c r="N1710" s="316" t="b">
        <v>0</v>
      </c>
      <c r="O1710" s="316" t="b">
        <v>0</v>
      </c>
      <c r="P1710" s="302"/>
      <c r="Q1710" s="302"/>
      <c r="R1710" s="302"/>
      <c r="S1710" s="302"/>
      <c r="T1710" s="302"/>
      <c r="U1710" s="302"/>
      <c r="V1710" s="302"/>
      <c r="W1710" s="302"/>
      <c r="X1710" s="302"/>
      <c r="Y1710" s="302"/>
      <c r="Z1710" s="302"/>
      <c r="AA1710" s="302"/>
      <c r="AB1710" s="302"/>
      <c r="AC1710" s="302"/>
      <c r="AD1710" s="302"/>
      <c r="AE1710" s="302"/>
      <c r="AF1710" s="302"/>
      <c r="AG1710" s="302"/>
      <c r="AH1710" s="302"/>
      <c r="AI1710" s="302"/>
      <c r="AJ1710" s="302"/>
      <c r="AK1710" s="302"/>
      <c r="AL1710" s="302"/>
      <c r="AM1710" s="302"/>
      <c r="AN1710" s="302"/>
      <c r="AO1710" s="302"/>
      <c r="AP1710" s="302"/>
      <c r="AQ1710" s="302"/>
      <c r="AR1710" s="302"/>
    </row>
    <row r="1711" hidden="1">
      <c r="A1711" s="301"/>
      <c r="B1711" s="302"/>
      <c r="C1711" s="304"/>
      <c r="D1711" s="303"/>
      <c r="E1711" s="303"/>
      <c r="F1711" s="302"/>
      <c r="G1711" s="304"/>
      <c r="H1711" s="302"/>
      <c r="I1711" s="302"/>
      <c r="J1711" s="302"/>
      <c r="K1711" s="302"/>
      <c r="L1711" s="316" t="b">
        <v>0</v>
      </c>
      <c r="M1711" s="316" t="b">
        <v>0</v>
      </c>
      <c r="N1711" s="316" t="b">
        <v>0</v>
      </c>
      <c r="O1711" s="316" t="b">
        <v>0</v>
      </c>
      <c r="P1711" s="302"/>
      <c r="Q1711" s="302"/>
      <c r="R1711" s="302"/>
      <c r="S1711" s="302"/>
      <c r="T1711" s="302"/>
      <c r="U1711" s="302"/>
      <c r="V1711" s="302"/>
      <c r="W1711" s="302"/>
      <c r="X1711" s="302"/>
      <c r="Y1711" s="302"/>
      <c r="Z1711" s="302"/>
      <c r="AA1711" s="302"/>
      <c r="AB1711" s="302"/>
      <c r="AC1711" s="302"/>
      <c r="AD1711" s="302"/>
      <c r="AE1711" s="302"/>
      <c r="AF1711" s="302"/>
      <c r="AG1711" s="302"/>
      <c r="AH1711" s="302"/>
      <c r="AI1711" s="302"/>
      <c r="AJ1711" s="302"/>
      <c r="AK1711" s="302"/>
      <c r="AL1711" s="302"/>
      <c r="AM1711" s="302"/>
      <c r="AN1711" s="302"/>
      <c r="AO1711" s="302"/>
      <c r="AP1711" s="302"/>
      <c r="AQ1711" s="302"/>
      <c r="AR1711" s="302"/>
    </row>
    <row r="1712" hidden="1">
      <c r="A1712" s="301"/>
      <c r="B1712" s="302"/>
      <c r="C1712" s="304"/>
      <c r="D1712" s="303"/>
      <c r="E1712" s="303"/>
      <c r="F1712" s="302"/>
      <c r="G1712" s="304"/>
      <c r="H1712" s="302"/>
      <c r="I1712" s="302"/>
      <c r="J1712" s="302"/>
      <c r="K1712" s="302"/>
      <c r="L1712" s="316" t="b">
        <v>0</v>
      </c>
      <c r="M1712" s="316" t="b">
        <v>0</v>
      </c>
      <c r="N1712" s="316" t="b">
        <v>0</v>
      </c>
      <c r="O1712" s="316" t="b">
        <v>0</v>
      </c>
      <c r="P1712" s="302"/>
      <c r="Q1712" s="302"/>
      <c r="R1712" s="302"/>
      <c r="S1712" s="302"/>
      <c r="T1712" s="302"/>
      <c r="U1712" s="302"/>
      <c r="V1712" s="302"/>
      <c r="W1712" s="302"/>
      <c r="X1712" s="302"/>
      <c r="Y1712" s="302"/>
      <c r="Z1712" s="302"/>
      <c r="AA1712" s="302"/>
      <c r="AB1712" s="302"/>
      <c r="AC1712" s="302"/>
      <c r="AD1712" s="302"/>
      <c r="AE1712" s="302"/>
      <c r="AF1712" s="302"/>
      <c r="AG1712" s="302"/>
      <c r="AH1712" s="302"/>
      <c r="AI1712" s="302"/>
      <c r="AJ1712" s="302"/>
      <c r="AK1712" s="302"/>
      <c r="AL1712" s="302"/>
      <c r="AM1712" s="302"/>
      <c r="AN1712" s="302"/>
      <c r="AO1712" s="302"/>
      <c r="AP1712" s="302"/>
      <c r="AQ1712" s="302"/>
      <c r="AR1712" s="302"/>
    </row>
    <row r="1713" hidden="1">
      <c r="A1713" s="301"/>
      <c r="B1713" s="302"/>
      <c r="C1713" s="304"/>
      <c r="D1713" s="303"/>
      <c r="E1713" s="303"/>
      <c r="F1713" s="302"/>
      <c r="G1713" s="304"/>
      <c r="H1713" s="302"/>
      <c r="I1713" s="302"/>
      <c r="J1713" s="302"/>
      <c r="K1713" s="302"/>
      <c r="L1713" s="316" t="b">
        <v>0</v>
      </c>
      <c r="M1713" s="316" t="b">
        <v>0</v>
      </c>
      <c r="N1713" s="316" t="b">
        <v>0</v>
      </c>
      <c r="O1713" s="316" t="b">
        <v>0</v>
      </c>
      <c r="P1713" s="302"/>
      <c r="Q1713" s="302"/>
      <c r="R1713" s="302"/>
      <c r="S1713" s="302"/>
      <c r="T1713" s="302"/>
      <c r="U1713" s="302"/>
      <c r="V1713" s="302"/>
      <c r="W1713" s="302"/>
      <c r="X1713" s="302"/>
      <c r="Y1713" s="302"/>
      <c r="Z1713" s="302"/>
      <c r="AA1713" s="302"/>
      <c r="AB1713" s="302"/>
      <c r="AC1713" s="302"/>
      <c r="AD1713" s="302"/>
      <c r="AE1713" s="302"/>
      <c r="AF1713" s="302"/>
      <c r="AG1713" s="302"/>
      <c r="AH1713" s="302"/>
      <c r="AI1713" s="302"/>
      <c r="AJ1713" s="302"/>
      <c r="AK1713" s="302"/>
      <c r="AL1713" s="302"/>
      <c r="AM1713" s="302"/>
      <c r="AN1713" s="302"/>
      <c r="AO1713" s="302"/>
      <c r="AP1713" s="302"/>
      <c r="AQ1713" s="302"/>
      <c r="AR1713" s="302"/>
    </row>
    <row r="1714" hidden="1">
      <c r="A1714" s="301"/>
      <c r="B1714" s="302"/>
      <c r="C1714" s="304"/>
      <c r="D1714" s="303"/>
      <c r="E1714" s="303"/>
      <c r="F1714" s="302"/>
      <c r="G1714" s="304"/>
      <c r="H1714" s="302"/>
      <c r="I1714" s="302"/>
      <c r="J1714" s="302"/>
      <c r="K1714" s="302"/>
      <c r="L1714" s="316" t="b">
        <v>0</v>
      </c>
      <c r="M1714" s="316" t="b">
        <v>0</v>
      </c>
      <c r="N1714" s="316" t="b">
        <v>0</v>
      </c>
      <c r="O1714" s="316" t="b">
        <v>0</v>
      </c>
      <c r="P1714" s="302"/>
      <c r="Q1714" s="302"/>
      <c r="R1714" s="302"/>
      <c r="S1714" s="302"/>
      <c r="T1714" s="302"/>
      <c r="U1714" s="302"/>
      <c r="V1714" s="302"/>
      <c r="W1714" s="302"/>
      <c r="X1714" s="302"/>
      <c r="Y1714" s="302"/>
      <c r="Z1714" s="302"/>
      <c r="AA1714" s="302"/>
      <c r="AB1714" s="302"/>
      <c r="AC1714" s="302"/>
      <c r="AD1714" s="302"/>
      <c r="AE1714" s="302"/>
      <c r="AF1714" s="302"/>
      <c r="AG1714" s="302"/>
      <c r="AH1714" s="302"/>
      <c r="AI1714" s="302"/>
      <c r="AJ1714" s="302"/>
      <c r="AK1714" s="302"/>
      <c r="AL1714" s="302"/>
      <c r="AM1714" s="302"/>
      <c r="AN1714" s="302"/>
      <c r="AO1714" s="302"/>
      <c r="AP1714" s="302"/>
      <c r="AQ1714" s="302"/>
      <c r="AR1714" s="302"/>
    </row>
    <row r="1715" hidden="1">
      <c r="A1715" s="301"/>
      <c r="B1715" s="302"/>
      <c r="C1715" s="304"/>
      <c r="D1715" s="303"/>
      <c r="E1715" s="303"/>
      <c r="F1715" s="302"/>
      <c r="G1715" s="304"/>
      <c r="H1715" s="302"/>
      <c r="I1715" s="302"/>
      <c r="J1715" s="302"/>
      <c r="K1715" s="302"/>
      <c r="L1715" s="316" t="b">
        <v>0</v>
      </c>
      <c r="M1715" s="316" t="b">
        <v>0</v>
      </c>
      <c r="N1715" s="316" t="b">
        <v>0</v>
      </c>
      <c r="O1715" s="316" t="b">
        <v>0</v>
      </c>
      <c r="P1715" s="302"/>
      <c r="Q1715" s="302"/>
      <c r="R1715" s="302"/>
      <c r="S1715" s="302"/>
      <c r="T1715" s="302"/>
      <c r="U1715" s="302"/>
      <c r="V1715" s="302"/>
      <c r="W1715" s="302"/>
      <c r="X1715" s="302"/>
      <c r="Y1715" s="302"/>
      <c r="Z1715" s="302"/>
      <c r="AA1715" s="302"/>
      <c r="AB1715" s="302"/>
      <c r="AC1715" s="302"/>
      <c r="AD1715" s="302"/>
      <c r="AE1715" s="302"/>
      <c r="AF1715" s="302"/>
      <c r="AG1715" s="302"/>
      <c r="AH1715" s="302"/>
      <c r="AI1715" s="302"/>
      <c r="AJ1715" s="302"/>
      <c r="AK1715" s="302"/>
      <c r="AL1715" s="302"/>
      <c r="AM1715" s="302"/>
      <c r="AN1715" s="302"/>
      <c r="AO1715" s="302"/>
      <c r="AP1715" s="302"/>
      <c r="AQ1715" s="302"/>
      <c r="AR1715" s="302"/>
    </row>
    <row r="1716" hidden="1">
      <c r="A1716" s="301"/>
      <c r="B1716" s="302"/>
      <c r="C1716" s="304"/>
      <c r="D1716" s="303"/>
      <c r="E1716" s="303"/>
      <c r="F1716" s="302"/>
      <c r="G1716" s="304"/>
      <c r="H1716" s="302"/>
      <c r="I1716" s="302"/>
      <c r="J1716" s="302"/>
      <c r="K1716" s="302"/>
      <c r="L1716" s="316" t="b">
        <v>0</v>
      </c>
      <c r="M1716" s="316" t="b">
        <v>0</v>
      </c>
      <c r="N1716" s="316" t="b">
        <v>0</v>
      </c>
      <c r="O1716" s="316" t="b">
        <v>0</v>
      </c>
      <c r="P1716" s="302"/>
      <c r="Q1716" s="302"/>
      <c r="R1716" s="302"/>
      <c r="S1716" s="302"/>
      <c r="T1716" s="302"/>
      <c r="U1716" s="302"/>
      <c r="V1716" s="302"/>
      <c r="W1716" s="302"/>
      <c r="X1716" s="302"/>
      <c r="Y1716" s="302"/>
      <c r="Z1716" s="302"/>
      <c r="AA1716" s="302"/>
      <c r="AB1716" s="302"/>
      <c r="AC1716" s="302"/>
      <c r="AD1716" s="302"/>
      <c r="AE1716" s="302"/>
      <c r="AF1716" s="302"/>
      <c r="AG1716" s="302"/>
      <c r="AH1716" s="302"/>
      <c r="AI1716" s="302"/>
      <c r="AJ1716" s="302"/>
      <c r="AK1716" s="302"/>
      <c r="AL1716" s="302"/>
      <c r="AM1716" s="302"/>
      <c r="AN1716" s="302"/>
      <c r="AO1716" s="302"/>
      <c r="AP1716" s="302"/>
      <c r="AQ1716" s="302"/>
      <c r="AR1716" s="302"/>
    </row>
    <row r="1717" hidden="1">
      <c r="A1717" s="301"/>
      <c r="B1717" s="302"/>
      <c r="C1717" s="304"/>
      <c r="D1717" s="303"/>
      <c r="E1717" s="303"/>
      <c r="F1717" s="302"/>
      <c r="G1717" s="304"/>
      <c r="H1717" s="302"/>
      <c r="I1717" s="302"/>
      <c r="J1717" s="302"/>
      <c r="K1717" s="302"/>
      <c r="L1717" s="316" t="b">
        <v>0</v>
      </c>
      <c r="M1717" s="316" t="b">
        <v>0</v>
      </c>
      <c r="N1717" s="316" t="b">
        <v>0</v>
      </c>
      <c r="O1717" s="316" t="b">
        <v>0</v>
      </c>
      <c r="P1717" s="302"/>
      <c r="Q1717" s="302"/>
      <c r="R1717" s="302"/>
      <c r="S1717" s="302"/>
      <c r="T1717" s="302"/>
      <c r="U1717" s="302"/>
      <c r="V1717" s="302"/>
      <c r="W1717" s="302"/>
      <c r="X1717" s="302"/>
      <c r="Y1717" s="302"/>
      <c r="Z1717" s="302"/>
      <c r="AA1717" s="302"/>
      <c r="AB1717" s="302"/>
      <c r="AC1717" s="302"/>
      <c r="AD1717" s="302"/>
      <c r="AE1717" s="302"/>
      <c r="AF1717" s="302"/>
      <c r="AG1717" s="302"/>
      <c r="AH1717" s="302"/>
      <c r="AI1717" s="302"/>
      <c r="AJ1717" s="302"/>
      <c r="AK1717" s="302"/>
      <c r="AL1717" s="302"/>
      <c r="AM1717" s="302"/>
      <c r="AN1717" s="302"/>
      <c r="AO1717" s="302"/>
      <c r="AP1717" s="302"/>
      <c r="AQ1717" s="302"/>
      <c r="AR1717" s="302"/>
    </row>
    <row r="1718" hidden="1">
      <c r="A1718" s="301"/>
      <c r="B1718" s="302"/>
      <c r="C1718" s="304"/>
      <c r="D1718" s="303"/>
      <c r="E1718" s="303"/>
      <c r="F1718" s="302"/>
      <c r="G1718" s="304"/>
      <c r="H1718" s="302"/>
      <c r="I1718" s="302"/>
      <c r="J1718" s="302"/>
      <c r="K1718" s="302"/>
      <c r="L1718" s="316" t="b">
        <v>0</v>
      </c>
      <c r="M1718" s="316" t="b">
        <v>0</v>
      </c>
      <c r="N1718" s="316" t="b">
        <v>0</v>
      </c>
      <c r="O1718" s="316" t="b">
        <v>0</v>
      </c>
      <c r="P1718" s="302"/>
      <c r="Q1718" s="302"/>
      <c r="R1718" s="302"/>
      <c r="S1718" s="302"/>
      <c r="T1718" s="302"/>
      <c r="U1718" s="302"/>
      <c r="V1718" s="302"/>
      <c r="W1718" s="302"/>
      <c r="X1718" s="302"/>
      <c r="Y1718" s="302"/>
      <c r="Z1718" s="302"/>
      <c r="AA1718" s="302"/>
      <c r="AB1718" s="302"/>
      <c r="AC1718" s="302"/>
      <c r="AD1718" s="302"/>
      <c r="AE1718" s="302"/>
      <c r="AF1718" s="302"/>
      <c r="AG1718" s="302"/>
      <c r="AH1718" s="302"/>
      <c r="AI1718" s="302"/>
      <c r="AJ1718" s="302"/>
      <c r="AK1718" s="302"/>
      <c r="AL1718" s="302"/>
      <c r="AM1718" s="302"/>
      <c r="AN1718" s="302"/>
      <c r="AO1718" s="302"/>
      <c r="AP1718" s="302"/>
      <c r="AQ1718" s="302"/>
      <c r="AR1718" s="302"/>
    </row>
    <row r="1719" hidden="1">
      <c r="A1719" s="301"/>
      <c r="B1719" s="302"/>
      <c r="C1719" s="304"/>
      <c r="D1719" s="303"/>
      <c r="E1719" s="303"/>
      <c r="F1719" s="302"/>
      <c r="G1719" s="304"/>
      <c r="H1719" s="302"/>
      <c r="I1719" s="302"/>
      <c r="J1719" s="302"/>
      <c r="K1719" s="302"/>
      <c r="L1719" s="316" t="b">
        <v>0</v>
      </c>
      <c r="M1719" s="316" t="b">
        <v>0</v>
      </c>
      <c r="N1719" s="316" t="b">
        <v>0</v>
      </c>
      <c r="O1719" s="316" t="b">
        <v>0</v>
      </c>
      <c r="P1719" s="302"/>
      <c r="Q1719" s="302"/>
      <c r="R1719" s="302"/>
      <c r="S1719" s="302"/>
      <c r="T1719" s="302"/>
      <c r="U1719" s="302"/>
      <c r="V1719" s="302"/>
      <c r="W1719" s="302"/>
      <c r="X1719" s="302"/>
      <c r="Y1719" s="302"/>
      <c r="Z1719" s="302"/>
      <c r="AA1719" s="302"/>
      <c r="AB1719" s="302"/>
      <c r="AC1719" s="302"/>
      <c r="AD1719" s="302"/>
      <c r="AE1719" s="302"/>
      <c r="AF1719" s="302"/>
      <c r="AG1719" s="302"/>
      <c r="AH1719" s="302"/>
      <c r="AI1719" s="302"/>
      <c r="AJ1719" s="302"/>
      <c r="AK1719" s="302"/>
      <c r="AL1719" s="302"/>
      <c r="AM1719" s="302"/>
      <c r="AN1719" s="302"/>
      <c r="AO1719" s="302"/>
      <c r="AP1719" s="302"/>
      <c r="AQ1719" s="302"/>
      <c r="AR1719" s="302"/>
    </row>
    <row r="1720" hidden="1">
      <c r="A1720" s="301"/>
      <c r="B1720" s="302"/>
      <c r="C1720" s="304"/>
      <c r="D1720" s="303"/>
      <c r="E1720" s="303"/>
      <c r="F1720" s="302"/>
      <c r="G1720" s="304"/>
      <c r="H1720" s="302"/>
      <c r="I1720" s="302"/>
      <c r="J1720" s="302"/>
      <c r="K1720" s="302"/>
      <c r="L1720" s="316" t="b">
        <v>0</v>
      </c>
      <c r="M1720" s="316" t="b">
        <v>0</v>
      </c>
      <c r="N1720" s="316" t="b">
        <v>0</v>
      </c>
      <c r="O1720" s="316" t="b">
        <v>0</v>
      </c>
      <c r="P1720" s="302"/>
      <c r="Q1720" s="302"/>
      <c r="R1720" s="302"/>
      <c r="S1720" s="302"/>
      <c r="T1720" s="302"/>
      <c r="U1720" s="302"/>
      <c r="V1720" s="302"/>
      <c r="W1720" s="302"/>
      <c r="X1720" s="302"/>
      <c r="Y1720" s="302"/>
      <c r="Z1720" s="302"/>
      <c r="AA1720" s="302"/>
      <c r="AB1720" s="302"/>
      <c r="AC1720" s="302"/>
      <c r="AD1720" s="302"/>
      <c r="AE1720" s="302"/>
      <c r="AF1720" s="302"/>
      <c r="AG1720" s="302"/>
      <c r="AH1720" s="302"/>
      <c r="AI1720" s="302"/>
      <c r="AJ1720" s="302"/>
      <c r="AK1720" s="302"/>
      <c r="AL1720" s="302"/>
      <c r="AM1720" s="302"/>
      <c r="AN1720" s="302"/>
      <c r="AO1720" s="302"/>
      <c r="AP1720" s="302"/>
      <c r="AQ1720" s="302"/>
      <c r="AR1720" s="302"/>
    </row>
    <row r="1721" hidden="1">
      <c r="A1721" s="301"/>
      <c r="B1721" s="302"/>
      <c r="C1721" s="304"/>
      <c r="D1721" s="303"/>
      <c r="E1721" s="303"/>
      <c r="F1721" s="302"/>
      <c r="G1721" s="304"/>
      <c r="H1721" s="302"/>
      <c r="I1721" s="302"/>
      <c r="J1721" s="302"/>
      <c r="K1721" s="302"/>
      <c r="L1721" s="316" t="b">
        <v>0</v>
      </c>
      <c r="M1721" s="316" t="b">
        <v>0</v>
      </c>
      <c r="N1721" s="316" t="b">
        <v>0</v>
      </c>
      <c r="O1721" s="316" t="b">
        <v>0</v>
      </c>
      <c r="P1721" s="302"/>
      <c r="Q1721" s="302"/>
      <c r="R1721" s="302"/>
      <c r="S1721" s="302"/>
      <c r="T1721" s="302"/>
      <c r="U1721" s="302"/>
      <c r="V1721" s="302"/>
      <c r="W1721" s="302"/>
      <c r="X1721" s="302"/>
      <c r="Y1721" s="302"/>
      <c r="Z1721" s="302"/>
      <c r="AA1721" s="302"/>
      <c r="AB1721" s="302"/>
      <c r="AC1721" s="302"/>
      <c r="AD1721" s="302"/>
      <c r="AE1721" s="302"/>
      <c r="AF1721" s="302"/>
      <c r="AG1721" s="302"/>
      <c r="AH1721" s="302"/>
      <c r="AI1721" s="302"/>
      <c r="AJ1721" s="302"/>
      <c r="AK1721" s="302"/>
      <c r="AL1721" s="302"/>
      <c r="AM1721" s="302"/>
      <c r="AN1721" s="302"/>
      <c r="AO1721" s="302"/>
      <c r="AP1721" s="302"/>
      <c r="AQ1721" s="302"/>
      <c r="AR1721" s="302"/>
    </row>
    <row r="1722" hidden="1">
      <c r="A1722" s="301"/>
      <c r="B1722" s="302"/>
      <c r="C1722" s="304"/>
      <c r="D1722" s="303"/>
      <c r="E1722" s="303"/>
      <c r="F1722" s="302"/>
      <c r="G1722" s="304"/>
      <c r="H1722" s="302"/>
      <c r="I1722" s="302"/>
      <c r="J1722" s="302"/>
      <c r="K1722" s="302"/>
      <c r="L1722" s="316" t="b">
        <v>0</v>
      </c>
      <c r="M1722" s="316" t="b">
        <v>0</v>
      </c>
      <c r="N1722" s="316" t="b">
        <v>0</v>
      </c>
      <c r="O1722" s="316" t="b">
        <v>0</v>
      </c>
      <c r="P1722" s="302"/>
      <c r="Q1722" s="302"/>
      <c r="R1722" s="302"/>
      <c r="S1722" s="302"/>
      <c r="T1722" s="302"/>
      <c r="U1722" s="302"/>
      <c r="V1722" s="302"/>
      <c r="W1722" s="302"/>
      <c r="X1722" s="302"/>
      <c r="Y1722" s="302"/>
      <c r="Z1722" s="302"/>
      <c r="AA1722" s="302"/>
      <c r="AB1722" s="302"/>
      <c r="AC1722" s="302"/>
      <c r="AD1722" s="302"/>
      <c r="AE1722" s="302"/>
      <c r="AF1722" s="302"/>
      <c r="AG1722" s="302"/>
      <c r="AH1722" s="302"/>
      <c r="AI1722" s="302"/>
      <c r="AJ1722" s="302"/>
      <c r="AK1722" s="302"/>
      <c r="AL1722" s="302"/>
      <c r="AM1722" s="302"/>
      <c r="AN1722" s="302"/>
      <c r="AO1722" s="302"/>
      <c r="AP1722" s="302"/>
      <c r="AQ1722" s="302"/>
      <c r="AR1722" s="302"/>
    </row>
    <row r="1723" hidden="1">
      <c r="A1723" s="301"/>
      <c r="B1723" s="302"/>
      <c r="C1723" s="304"/>
      <c r="D1723" s="303"/>
      <c r="E1723" s="303"/>
      <c r="F1723" s="302"/>
      <c r="G1723" s="304"/>
      <c r="H1723" s="302"/>
      <c r="I1723" s="302"/>
      <c r="J1723" s="302"/>
      <c r="K1723" s="302"/>
      <c r="L1723" s="316" t="b">
        <v>0</v>
      </c>
      <c r="M1723" s="316" t="b">
        <v>0</v>
      </c>
      <c r="N1723" s="316" t="b">
        <v>0</v>
      </c>
      <c r="O1723" s="316" t="b">
        <v>0</v>
      </c>
      <c r="P1723" s="302"/>
      <c r="Q1723" s="302"/>
      <c r="R1723" s="302"/>
      <c r="S1723" s="302"/>
      <c r="T1723" s="302"/>
      <c r="U1723" s="302"/>
      <c r="V1723" s="302"/>
      <c r="W1723" s="302"/>
      <c r="X1723" s="302"/>
      <c r="Y1723" s="302"/>
      <c r="Z1723" s="302"/>
      <c r="AA1723" s="302"/>
      <c r="AB1723" s="302"/>
      <c r="AC1723" s="302"/>
      <c r="AD1723" s="302"/>
      <c r="AE1723" s="302"/>
      <c r="AF1723" s="302"/>
      <c r="AG1723" s="302"/>
      <c r="AH1723" s="302"/>
      <c r="AI1723" s="302"/>
      <c r="AJ1723" s="302"/>
      <c r="AK1723" s="302"/>
      <c r="AL1723" s="302"/>
      <c r="AM1723" s="302"/>
      <c r="AN1723" s="302"/>
      <c r="AO1723" s="302"/>
      <c r="AP1723" s="302"/>
      <c r="AQ1723" s="302"/>
      <c r="AR1723" s="302"/>
    </row>
    <row r="1724" hidden="1">
      <c r="A1724" s="301"/>
      <c r="B1724" s="302"/>
      <c r="C1724" s="304"/>
      <c r="D1724" s="303"/>
      <c r="E1724" s="303"/>
      <c r="F1724" s="302"/>
      <c r="G1724" s="304"/>
      <c r="H1724" s="302"/>
      <c r="I1724" s="302"/>
      <c r="J1724" s="302"/>
      <c r="K1724" s="302"/>
      <c r="L1724" s="316" t="b">
        <v>0</v>
      </c>
      <c r="M1724" s="316" t="b">
        <v>0</v>
      </c>
      <c r="N1724" s="316" t="b">
        <v>0</v>
      </c>
      <c r="O1724" s="316" t="b">
        <v>0</v>
      </c>
      <c r="P1724" s="302"/>
      <c r="Q1724" s="302"/>
      <c r="R1724" s="302"/>
      <c r="S1724" s="302"/>
      <c r="T1724" s="302"/>
      <c r="U1724" s="302"/>
      <c r="V1724" s="302"/>
      <c r="W1724" s="302"/>
      <c r="X1724" s="302"/>
      <c r="Y1724" s="302"/>
      <c r="Z1724" s="302"/>
      <c r="AA1724" s="302"/>
      <c r="AB1724" s="302"/>
      <c r="AC1724" s="302"/>
      <c r="AD1724" s="302"/>
      <c r="AE1724" s="302"/>
      <c r="AF1724" s="302"/>
      <c r="AG1724" s="302"/>
      <c r="AH1724" s="302"/>
      <c r="AI1724" s="302"/>
      <c r="AJ1724" s="302"/>
      <c r="AK1724" s="302"/>
      <c r="AL1724" s="302"/>
      <c r="AM1724" s="302"/>
      <c r="AN1724" s="302"/>
      <c r="AO1724" s="302"/>
      <c r="AP1724" s="302"/>
      <c r="AQ1724" s="302"/>
      <c r="AR1724" s="302"/>
    </row>
    <row r="1725" hidden="1">
      <c r="A1725" s="301"/>
      <c r="B1725" s="302"/>
      <c r="C1725" s="304"/>
      <c r="D1725" s="303"/>
      <c r="E1725" s="303"/>
      <c r="F1725" s="302"/>
      <c r="G1725" s="304"/>
      <c r="H1725" s="302"/>
      <c r="I1725" s="302"/>
      <c r="J1725" s="302"/>
      <c r="K1725" s="302"/>
      <c r="L1725" s="316" t="b">
        <v>0</v>
      </c>
      <c r="M1725" s="316" t="b">
        <v>0</v>
      </c>
      <c r="N1725" s="316" t="b">
        <v>0</v>
      </c>
      <c r="O1725" s="316" t="b">
        <v>0</v>
      </c>
      <c r="P1725" s="302"/>
      <c r="Q1725" s="302"/>
      <c r="R1725" s="302"/>
      <c r="S1725" s="302"/>
      <c r="T1725" s="302"/>
      <c r="U1725" s="302"/>
      <c r="V1725" s="302"/>
      <c r="W1725" s="302"/>
      <c r="X1725" s="302"/>
      <c r="Y1725" s="302"/>
      <c r="Z1725" s="302"/>
      <c r="AA1725" s="302"/>
      <c r="AB1725" s="302"/>
      <c r="AC1725" s="302"/>
      <c r="AD1725" s="302"/>
      <c r="AE1725" s="302"/>
      <c r="AF1725" s="302"/>
      <c r="AG1725" s="302"/>
      <c r="AH1725" s="302"/>
      <c r="AI1725" s="302"/>
      <c r="AJ1725" s="302"/>
      <c r="AK1725" s="302"/>
      <c r="AL1725" s="302"/>
      <c r="AM1725" s="302"/>
      <c r="AN1725" s="302"/>
      <c r="AO1725" s="302"/>
      <c r="AP1725" s="302"/>
      <c r="AQ1725" s="302"/>
      <c r="AR1725" s="302"/>
    </row>
    <row r="1726" hidden="1">
      <c r="A1726" s="301"/>
      <c r="B1726" s="302"/>
      <c r="C1726" s="304"/>
      <c r="D1726" s="303"/>
      <c r="E1726" s="303"/>
      <c r="F1726" s="302"/>
      <c r="G1726" s="304"/>
      <c r="H1726" s="302"/>
      <c r="I1726" s="302"/>
      <c r="J1726" s="302"/>
      <c r="K1726" s="302"/>
      <c r="L1726" s="316" t="b">
        <v>0</v>
      </c>
      <c r="M1726" s="316" t="b">
        <v>0</v>
      </c>
      <c r="N1726" s="316" t="b">
        <v>0</v>
      </c>
      <c r="O1726" s="316" t="b">
        <v>0</v>
      </c>
      <c r="P1726" s="302"/>
      <c r="Q1726" s="302"/>
      <c r="R1726" s="302"/>
      <c r="S1726" s="302"/>
      <c r="T1726" s="302"/>
      <c r="U1726" s="302"/>
      <c r="V1726" s="302"/>
      <c r="W1726" s="302"/>
      <c r="X1726" s="302"/>
      <c r="Y1726" s="302"/>
      <c r="Z1726" s="302"/>
      <c r="AA1726" s="302"/>
      <c r="AB1726" s="302"/>
      <c r="AC1726" s="302"/>
      <c r="AD1726" s="302"/>
      <c r="AE1726" s="302"/>
      <c r="AF1726" s="302"/>
      <c r="AG1726" s="302"/>
      <c r="AH1726" s="302"/>
      <c r="AI1726" s="302"/>
      <c r="AJ1726" s="302"/>
      <c r="AK1726" s="302"/>
      <c r="AL1726" s="302"/>
      <c r="AM1726" s="302"/>
      <c r="AN1726" s="302"/>
      <c r="AO1726" s="302"/>
      <c r="AP1726" s="302"/>
      <c r="AQ1726" s="302"/>
      <c r="AR1726" s="302"/>
    </row>
    <row r="1727" hidden="1">
      <c r="A1727" s="301"/>
      <c r="B1727" s="302"/>
      <c r="C1727" s="304"/>
      <c r="D1727" s="303"/>
      <c r="E1727" s="303"/>
      <c r="F1727" s="302"/>
      <c r="G1727" s="304"/>
      <c r="H1727" s="302"/>
      <c r="I1727" s="302"/>
      <c r="J1727" s="302"/>
      <c r="K1727" s="302"/>
      <c r="L1727" s="316" t="b">
        <v>0</v>
      </c>
      <c r="M1727" s="316" t="b">
        <v>0</v>
      </c>
      <c r="N1727" s="316" t="b">
        <v>0</v>
      </c>
      <c r="O1727" s="316" t="b">
        <v>0</v>
      </c>
      <c r="P1727" s="302"/>
      <c r="Q1727" s="302"/>
      <c r="R1727" s="302"/>
      <c r="S1727" s="302"/>
      <c r="T1727" s="302"/>
      <c r="U1727" s="302"/>
      <c r="V1727" s="302"/>
      <c r="W1727" s="302"/>
      <c r="X1727" s="302"/>
      <c r="Y1727" s="302"/>
      <c r="Z1727" s="302"/>
      <c r="AA1727" s="302"/>
      <c r="AB1727" s="302"/>
      <c r="AC1727" s="302"/>
      <c r="AD1727" s="302"/>
      <c r="AE1727" s="302"/>
      <c r="AF1727" s="302"/>
      <c r="AG1727" s="302"/>
      <c r="AH1727" s="302"/>
      <c r="AI1727" s="302"/>
      <c r="AJ1727" s="302"/>
      <c r="AK1727" s="302"/>
      <c r="AL1727" s="302"/>
      <c r="AM1727" s="302"/>
      <c r="AN1727" s="302"/>
      <c r="AO1727" s="302"/>
      <c r="AP1727" s="302"/>
      <c r="AQ1727" s="302"/>
      <c r="AR1727" s="302"/>
    </row>
    <row r="1728" hidden="1">
      <c r="A1728" s="301"/>
      <c r="B1728" s="302"/>
      <c r="C1728" s="304"/>
      <c r="D1728" s="303"/>
      <c r="E1728" s="303"/>
      <c r="F1728" s="302"/>
      <c r="G1728" s="304"/>
      <c r="H1728" s="302"/>
      <c r="I1728" s="302"/>
      <c r="J1728" s="302"/>
      <c r="K1728" s="302"/>
      <c r="L1728" s="316" t="b">
        <v>0</v>
      </c>
      <c r="M1728" s="316" t="b">
        <v>0</v>
      </c>
      <c r="N1728" s="316" t="b">
        <v>0</v>
      </c>
      <c r="O1728" s="316" t="b">
        <v>0</v>
      </c>
      <c r="P1728" s="302"/>
      <c r="Q1728" s="302"/>
      <c r="R1728" s="302"/>
      <c r="S1728" s="302"/>
      <c r="T1728" s="302"/>
      <c r="U1728" s="302"/>
      <c r="V1728" s="302"/>
      <c r="W1728" s="302"/>
      <c r="X1728" s="302"/>
      <c r="Y1728" s="302"/>
      <c r="Z1728" s="302"/>
      <c r="AA1728" s="302"/>
      <c r="AB1728" s="302"/>
      <c r="AC1728" s="302"/>
      <c r="AD1728" s="302"/>
      <c r="AE1728" s="302"/>
      <c r="AF1728" s="302"/>
      <c r="AG1728" s="302"/>
      <c r="AH1728" s="302"/>
      <c r="AI1728" s="302"/>
      <c r="AJ1728" s="302"/>
      <c r="AK1728" s="302"/>
      <c r="AL1728" s="302"/>
      <c r="AM1728" s="302"/>
      <c r="AN1728" s="302"/>
      <c r="AO1728" s="302"/>
      <c r="AP1728" s="302"/>
      <c r="AQ1728" s="302"/>
      <c r="AR1728" s="302"/>
    </row>
    <row r="1729" hidden="1">
      <c r="A1729" s="301"/>
      <c r="B1729" s="302"/>
      <c r="C1729" s="304"/>
      <c r="D1729" s="303"/>
      <c r="E1729" s="303"/>
      <c r="F1729" s="302"/>
      <c r="G1729" s="304"/>
      <c r="H1729" s="302"/>
      <c r="I1729" s="302"/>
      <c r="J1729" s="302"/>
      <c r="K1729" s="302"/>
      <c r="L1729" s="316" t="b">
        <v>0</v>
      </c>
      <c r="M1729" s="316" t="b">
        <v>0</v>
      </c>
      <c r="N1729" s="316" t="b">
        <v>0</v>
      </c>
      <c r="O1729" s="316" t="b">
        <v>0</v>
      </c>
      <c r="P1729" s="302"/>
      <c r="Q1729" s="302"/>
      <c r="R1729" s="302"/>
      <c r="S1729" s="302"/>
      <c r="T1729" s="302"/>
      <c r="U1729" s="302"/>
      <c r="V1729" s="302"/>
      <c r="W1729" s="302"/>
      <c r="X1729" s="302"/>
      <c r="Y1729" s="302"/>
      <c r="Z1729" s="302"/>
      <c r="AA1729" s="302"/>
      <c r="AB1729" s="302"/>
      <c r="AC1729" s="302"/>
      <c r="AD1729" s="302"/>
      <c r="AE1729" s="302"/>
      <c r="AF1729" s="302"/>
      <c r="AG1729" s="302"/>
      <c r="AH1729" s="302"/>
      <c r="AI1729" s="302"/>
      <c r="AJ1729" s="302"/>
      <c r="AK1729" s="302"/>
      <c r="AL1729" s="302"/>
      <c r="AM1729" s="302"/>
      <c r="AN1729" s="302"/>
      <c r="AO1729" s="302"/>
      <c r="AP1729" s="302"/>
      <c r="AQ1729" s="302"/>
      <c r="AR1729" s="302"/>
    </row>
    <row r="1730" hidden="1">
      <c r="A1730" s="301"/>
      <c r="B1730" s="302"/>
      <c r="C1730" s="304"/>
      <c r="D1730" s="303"/>
      <c r="E1730" s="303"/>
      <c r="F1730" s="302"/>
      <c r="G1730" s="304"/>
      <c r="H1730" s="302"/>
      <c r="I1730" s="302"/>
      <c r="J1730" s="302"/>
      <c r="K1730" s="302"/>
      <c r="L1730" s="316" t="b">
        <v>0</v>
      </c>
      <c r="M1730" s="316" t="b">
        <v>0</v>
      </c>
      <c r="N1730" s="316" t="b">
        <v>0</v>
      </c>
      <c r="O1730" s="316" t="b">
        <v>0</v>
      </c>
      <c r="P1730" s="302"/>
      <c r="Q1730" s="302"/>
      <c r="R1730" s="302"/>
      <c r="S1730" s="302"/>
      <c r="T1730" s="302"/>
      <c r="U1730" s="302"/>
      <c r="V1730" s="302"/>
      <c r="W1730" s="302"/>
      <c r="X1730" s="302"/>
      <c r="Y1730" s="302"/>
      <c r="Z1730" s="302"/>
      <c r="AA1730" s="302"/>
      <c r="AB1730" s="302"/>
      <c r="AC1730" s="302"/>
      <c r="AD1730" s="302"/>
      <c r="AE1730" s="302"/>
      <c r="AF1730" s="302"/>
      <c r="AG1730" s="302"/>
      <c r="AH1730" s="302"/>
      <c r="AI1730" s="302"/>
      <c r="AJ1730" s="302"/>
      <c r="AK1730" s="302"/>
      <c r="AL1730" s="302"/>
      <c r="AM1730" s="302"/>
      <c r="AN1730" s="302"/>
      <c r="AO1730" s="302"/>
      <c r="AP1730" s="302"/>
      <c r="AQ1730" s="302"/>
      <c r="AR1730" s="302"/>
    </row>
    <row r="1731" hidden="1">
      <c r="A1731" s="301"/>
      <c r="B1731" s="302"/>
      <c r="C1731" s="304"/>
      <c r="D1731" s="303"/>
      <c r="E1731" s="303"/>
      <c r="F1731" s="302"/>
      <c r="G1731" s="304"/>
      <c r="H1731" s="302"/>
      <c r="I1731" s="302"/>
      <c r="J1731" s="302"/>
      <c r="K1731" s="302"/>
      <c r="L1731" s="316" t="b">
        <v>0</v>
      </c>
      <c r="M1731" s="316" t="b">
        <v>0</v>
      </c>
      <c r="N1731" s="316" t="b">
        <v>0</v>
      </c>
      <c r="O1731" s="316" t="b">
        <v>0</v>
      </c>
      <c r="P1731" s="302"/>
      <c r="Q1731" s="302"/>
      <c r="R1731" s="302"/>
      <c r="S1731" s="302"/>
      <c r="T1731" s="302"/>
      <c r="U1731" s="302"/>
      <c r="V1731" s="302"/>
      <c r="W1731" s="302"/>
      <c r="X1731" s="302"/>
      <c r="Y1731" s="302"/>
      <c r="Z1731" s="302"/>
      <c r="AA1731" s="302"/>
      <c r="AB1731" s="302"/>
      <c r="AC1731" s="302"/>
      <c r="AD1731" s="302"/>
      <c r="AE1731" s="302"/>
      <c r="AF1731" s="302"/>
      <c r="AG1731" s="302"/>
      <c r="AH1731" s="302"/>
      <c r="AI1731" s="302"/>
      <c r="AJ1731" s="302"/>
      <c r="AK1731" s="302"/>
      <c r="AL1731" s="302"/>
      <c r="AM1731" s="302"/>
      <c r="AN1731" s="302"/>
      <c r="AO1731" s="302"/>
      <c r="AP1731" s="302"/>
      <c r="AQ1731" s="302"/>
      <c r="AR1731" s="302"/>
    </row>
    <row r="1732" hidden="1">
      <c r="A1732" s="301"/>
      <c r="B1732" s="302"/>
      <c r="C1732" s="304"/>
      <c r="D1732" s="303"/>
      <c r="E1732" s="303"/>
      <c r="F1732" s="302"/>
      <c r="G1732" s="304"/>
      <c r="H1732" s="302"/>
      <c r="I1732" s="302"/>
      <c r="J1732" s="302"/>
      <c r="K1732" s="302"/>
      <c r="L1732" s="316" t="b">
        <v>0</v>
      </c>
      <c r="M1732" s="316" t="b">
        <v>0</v>
      </c>
      <c r="N1732" s="316" t="b">
        <v>0</v>
      </c>
      <c r="O1732" s="316" t="b">
        <v>0</v>
      </c>
      <c r="P1732" s="302"/>
      <c r="Q1732" s="302"/>
      <c r="R1732" s="302"/>
      <c r="S1732" s="302"/>
      <c r="T1732" s="302"/>
      <c r="U1732" s="302"/>
      <c r="V1732" s="302"/>
      <c r="W1732" s="302"/>
      <c r="X1732" s="302"/>
      <c r="Y1732" s="302"/>
      <c r="Z1732" s="302"/>
      <c r="AA1732" s="302"/>
      <c r="AB1732" s="302"/>
      <c r="AC1732" s="302"/>
      <c r="AD1732" s="302"/>
      <c r="AE1732" s="302"/>
      <c r="AF1732" s="302"/>
      <c r="AG1732" s="302"/>
      <c r="AH1732" s="302"/>
      <c r="AI1732" s="302"/>
      <c r="AJ1732" s="302"/>
      <c r="AK1732" s="302"/>
      <c r="AL1732" s="302"/>
      <c r="AM1732" s="302"/>
      <c r="AN1732" s="302"/>
      <c r="AO1732" s="302"/>
      <c r="AP1732" s="302"/>
      <c r="AQ1732" s="302"/>
      <c r="AR1732" s="302"/>
    </row>
    <row r="1733" hidden="1">
      <c r="A1733" s="301"/>
      <c r="B1733" s="302"/>
      <c r="C1733" s="304"/>
      <c r="D1733" s="303"/>
      <c r="E1733" s="303"/>
      <c r="F1733" s="302"/>
      <c r="G1733" s="304"/>
      <c r="H1733" s="302"/>
      <c r="I1733" s="302"/>
      <c r="J1733" s="302"/>
      <c r="K1733" s="302"/>
      <c r="L1733" s="316" t="b">
        <v>0</v>
      </c>
      <c r="M1733" s="316" t="b">
        <v>0</v>
      </c>
      <c r="N1733" s="316" t="b">
        <v>0</v>
      </c>
      <c r="O1733" s="316" t="b">
        <v>0</v>
      </c>
      <c r="P1733" s="302"/>
      <c r="Q1733" s="302"/>
      <c r="R1733" s="302"/>
      <c r="S1733" s="302"/>
      <c r="T1733" s="302"/>
      <c r="U1733" s="302"/>
      <c r="V1733" s="302"/>
      <c r="W1733" s="302"/>
      <c r="X1733" s="302"/>
      <c r="Y1733" s="302"/>
      <c r="Z1733" s="302"/>
      <c r="AA1733" s="302"/>
      <c r="AB1733" s="302"/>
      <c r="AC1733" s="302"/>
      <c r="AD1733" s="302"/>
      <c r="AE1733" s="302"/>
      <c r="AF1733" s="302"/>
      <c r="AG1733" s="302"/>
      <c r="AH1733" s="302"/>
      <c r="AI1733" s="302"/>
      <c r="AJ1733" s="302"/>
      <c r="AK1733" s="302"/>
      <c r="AL1733" s="302"/>
      <c r="AM1733" s="302"/>
      <c r="AN1733" s="302"/>
      <c r="AO1733" s="302"/>
      <c r="AP1733" s="302"/>
      <c r="AQ1733" s="302"/>
      <c r="AR1733" s="302"/>
    </row>
    <row r="1734" hidden="1">
      <c r="A1734" s="301"/>
      <c r="B1734" s="302"/>
      <c r="C1734" s="304"/>
      <c r="D1734" s="303"/>
      <c r="E1734" s="303"/>
      <c r="F1734" s="302"/>
      <c r="G1734" s="304"/>
      <c r="H1734" s="302"/>
      <c r="I1734" s="302"/>
      <c r="J1734" s="302"/>
      <c r="K1734" s="302"/>
      <c r="L1734" s="316" t="b">
        <v>0</v>
      </c>
      <c r="M1734" s="316" t="b">
        <v>0</v>
      </c>
      <c r="N1734" s="316" t="b">
        <v>0</v>
      </c>
      <c r="O1734" s="316" t="b">
        <v>0</v>
      </c>
      <c r="P1734" s="302"/>
      <c r="Q1734" s="302"/>
      <c r="R1734" s="302"/>
      <c r="S1734" s="302"/>
      <c r="T1734" s="302"/>
      <c r="U1734" s="302"/>
      <c r="V1734" s="302"/>
      <c r="W1734" s="302"/>
      <c r="X1734" s="302"/>
      <c r="Y1734" s="302"/>
      <c r="Z1734" s="302"/>
      <c r="AA1734" s="302"/>
      <c r="AB1734" s="302"/>
      <c r="AC1734" s="302"/>
      <c r="AD1734" s="302"/>
      <c r="AE1734" s="302"/>
      <c r="AF1734" s="302"/>
      <c r="AG1734" s="302"/>
      <c r="AH1734" s="302"/>
      <c r="AI1734" s="302"/>
      <c r="AJ1734" s="302"/>
      <c r="AK1734" s="302"/>
      <c r="AL1734" s="302"/>
      <c r="AM1734" s="302"/>
      <c r="AN1734" s="302"/>
      <c r="AO1734" s="302"/>
      <c r="AP1734" s="302"/>
      <c r="AQ1734" s="302"/>
      <c r="AR1734" s="302"/>
    </row>
    <row r="1735" hidden="1">
      <c r="A1735" s="301"/>
      <c r="B1735" s="302"/>
      <c r="C1735" s="304"/>
      <c r="D1735" s="303"/>
      <c r="E1735" s="303"/>
      <c r="F1735" s="302"/>
      <c r="G1735" s="304"/>
      <c r="H1735" s="302"/>
      <c r="I1735" s="302"/>
      <c r="J1735" s="302"/>
      <c r="K1735" s="302"/>
      <c r="L1735" s="316" t="b">
        <v>0</v>
      </c>
      <c r="M1735" s="316" t="b">
        <v>0</v>
      </c>
      <c r="N1735" s="316" t="b">
        <v>0</v>
      </c>
      <c r="O1735" s="316" t="b">
        <v>0</v>
      </c>
      <c r="P1735" s="302"/>
      <c r="Q1735" s="302"/>
      <c r="R1735" s="302"/>
      <c r="S1735" s="302"/>
      <c r="T1735" s="302"/>
      <c r="U1735" s="302"/>
      <c r="V1735" s="302"/>
      <c r="W1735" s="302"/>
      <c r="X1735" s="302"/>
      <c r="Y1735" s="302"/>
      <c r="Z1735" s="302"/>
      <c r="AA1735" s="302"/>
      <c r="AB1735" s="302"/>
      <c r="AC1735" s="302"/>
      <c r="AD1735" s="302"/>
      <c r="AE1735" s="302"/>
      <c r="AF1735" s="302"/>
      <c r="AG1735" s="302"/>
      <c r="AH1735" s="302"/>
      <c r="AI1735" s="302"/>
      <c r="AJ1735" s="302"/>
      <c r="AK1735" s="302"/>
      <c r="AL1735" s="302"/>
      <c r="AM1735" s="302"/>
      <c r="AN1735" s="302"/>
      <c r="AO1735" s="302"/>
      <c r="AP1735" s="302"/>
      <c r="AQ1735" s="302"/>
      <c r="AR1735" s="302"/>
    </row>
    <row r="1736" hidden="1">
      <c r="A1736" s="301"/>
      <c r="B1736" s="302"/>
      <c r="C1736" s="304"/>
      <c r="D1736" s="303"/>
      <c r="E1736" s="303"/>
      <c r="F1736" s="302"/>
      <c r="G1736" s="304"/>
      <c r="H1736" s="302"/>
      <c r="I1736" s="302"/>
      <c r="J1736" s="302"/>
      <c r="K1736" s="302"/>
      <c r="L1736" s="316" t="b">
        <v>0</v>
      </c>
      <c r="M1736" s="316" t="b">
        <v>0</v>
      </c>
      <c r="N1736" s="316" t="b">
        <v>0</v>
      </c>
      <c r="O1736" s="316" t="b">
        <v>0</v>
      </c>
      <c r="P1736" s="302"/>
      <c r="Q1736" s="302"/>
      <c r="R1736" s="302"/>
      <c r="S1736" s="302"/>
      <c r="T1736" s="302"/>
      <c r="U1736" s="302"/>
      <c r="V1736" s="302"/>
      <c r="W1736" s="302"/>
      <c r="X1736" s="302"/>
      <c r="Y1736" s="302"/>
      <c r="Z1736" s="302"/>
      <c r="AA1736" s="302"/>
      <c r="AB1736" s="302"/>
      <c r="AC1736" s="302"/>
      <c r="AD1736" s="302"/>
      <c r="AE1736" s="302"/>
      <c r="AF1736" s="302"/>
      <c r="AG1736" s="302"/>
      <c r="AH1736" s="302"/>
      <c r="AI1736" s="302"/>
      <c r="AJ1736" s="302"/>
      <c r="AK1736" s="302"/>
      <c r="AL1736" s="302"/>
      <c r="AM1736" s="302"/>
      <c r="AN1736" s="302"/>
      <c r="AO1736" s="302"/>
      <c r="AP1736" s="302"/>
      <c r="AQ1736" s="302"/>
      <c r="AR1736" s="302"/>
    </row>
    <row r="1737" hidden="1">
      <c r="A1737" s="301"/>
      <c r="B1737" s="302"/>
      <c r="C1737" s="304"/>
      <c r="D1737" s="303"/>
      <c r="E1737" s="303"/>
      <c r="F1737" s="302"/>
      <c r="G1737" s="304"/>
      <c r="H1737" s="302"/>
      <c r="I1737" s="302"/>
      <c r="J1737" s="302"/>
      <c r="K1737" s="302"/>
      <c r="L1737" s="316" t="b">
        <v>0</v>
      </c>
      <c r="M1737" s="316" t="b">
        <v>0</v>
      </c>
      <c r="N1737" s="316" t="b">
        <v>0</v>
      </c>
      <c r="O1737" s="316" t="b">
        <v>0</v>
      </c>
      <c r="P1737" s="302"/>
      <c r="Q1737" s="302"/>
      <c r="R1737" s="302"/>
      <c r="S1737" s="302"/>
      <c r="T1737" s="302"/>
      <c r="U1737" s="302"/>
      <c r="V1737" s="302"/>
      <c r="W1737" s="302"/>
      <c r="X1737" s="302"/>
      <c r="Y1737" s="302"/>
      <c r="Z1737" s="302"/>
      <c r="AA1737" s="302"/>
      <c r="AB1737" s="302"/>
      <c r="AC1737" s="302"/>
      <c r="AD1737" s="302"/>
      <c r="AE1737" s="302"/>
      <c r="AF1737" s="302"/>
      <c r="AG1737" s="302"/>
      <c r="AH1737" s="302"/>
      <c r="AI1737" s="302"/>
      <c r="AJ1737" s="302"/>
      <c r="AK1737" s="302"/>
      <c r="AL1737" s="302"/>
      <c r="AM1737" s="302"/>
      <c r="AN1737" s="302"/>
      <c r="AO1737" s="302"/>
      <c r="AP1737" s="302"/>
      <c r="AQ1737" s="302"/>
      <c r="AR1737" s="302"/>
    </row>
    <row r="1738" hidden="1">
      <c r="A1738" s="301"/>
      <c r="B1738" s="302"/>
      <c r="C1738" s="304"/>
      <c r="D1738" s="303"/>
      <c r="E1738" s="303"/>
      <c r="F1738" s="302"/>
      <c r="G1738" s="304"/>
      <c r="H1738" s="302"/>
      <c r="I1738" s="302"/>
      <c r="J1738" s="302"/>
      <c r="K1738" s="302"/>
      <c r="L1738" s="316" t="b">
        <v>0</v>
      </c>
      <c r="M1738" s="316" t="b">
        <v>0</v>
      </c>
      <c r="N1738" s="316" t="b">
        <v>0</v>
      </c>
      <c r="O1738" s="316" t="b">
        <v>0</v>
      </c>
      <c r="P1738" s="302"/>
      <c r="Q1738" s="302"/>
      <c r="R1738" s="302"/>
      <c r="S1738" s="302"/>
      <c r="T1738" s="302"/>
      <c r="U1738" s="302"/>
      <c r="V1738" s="302"/>
      <c r="W1738" s="302"/>
      <c r="X1738" s="302"/>
      <c r="Y1738" s="302"/>
      <c r="Z1738" s="302"/>
      <c r="AA1738" s="302"/>
      <c r="AB1738" s="302"/>
      <c r="AC1738" s="302"/>
      <c r="AD1738" s="302"/>
      <c r="AE1738" s="302"/>
      <c r="AF1738" s="302"/>
      <c r="AG1738" s="302"/>
      <c r="AH1738" s="302"/>
      <c r="AI1738" s="302"/>
      <c r="AJ1738" s="302"/>
      <c r="AK1738" s="302"/>
      <c r="AL1738" s="302"/>
      <c r="AM1738" s="302"/>
      <c r="AN1738" s="302"/>
      <c r="AO1738" s="302"/>
      <c r="AP1738" s="302"/>
      <c r="AQ1738" s="302"/>
      <c r="AR1738" s="302"/>
    </row>
    <row r="1739" hidden="1">
      <c r="A1739" s="301"/>
      <c r="B1739" s="302"/>
      <c r="C1739" s="304"/>
      <c r="D1739" s="303"/>
      <c r="E1739" s="303"/>
      <c r="F1739" s="302"/>
      <c r="G1739" s="304"/>
      <c r="H1739" s="302"/>
      <c r="I1739" s="302"/>
      <c r="J1739" s="302"/>
      <c r="K1739" s="302"/>
      <c r="L1739" s="316" t="b">
        <v>0</v>
      </c>
      <c r="M1739" s="316" t="b">
        <v>0</v>
      </c>
      <c r="N1739" s="316" t="b">
        <v>0</v>
      </c>
      <c r="O1739" s="316" t="b">
        <v>0</v>
      </c>
      <c r="P1739" s="302"/>
      <c r="Q1739" s="302"/>
      <c r="R1739" s="302"/>
      <c r="S1739" s="302"/>
      <c r="T1739" s="302"/>
      <c r="U1739" s="302"/>
      <c r="V1739" s="302"/>
      <c r="W1739" s="302"/>
      <c r="X1739" s="302"/>
      <c r="Y1739" s="302"/>
      <c r="Z1739" s="302"/>
      <c r="AA1739" s="302"/>
      <c r="AB1739" s="302"/>
      <c r="AC1739" s="302"/>
      <c r="AD1739" s="302"/>
      <c r="AE1739" s="302"/>
      <c r="AF1739" s="302"/>
      <c r="AG1739" s="302"/>
      <c r="AH1739" s="302"/>
      <c r="AI1739" s="302"/>
      <c r="AJ1739" s="302"/>
      <c r="AK1739" s="302"/>
      <c r="AL1739" s="302"/>
      <c r="AM1739" s="302"/>
      <c r="AN1739" s="302"/>
      <c r="AO1739" s="302"/>
      <c r="AP1739" s="302"/>
      <c r="AQ1739" s="302"/>
      <c r="AR1739" s="302"/>
    </row>
    <row r="1740" hidden="1">
      <c r="A1740" s="301"/>
      <c r="B1740" s="302"/>
      <c r="C1740" s="304"/>
      <c r="D1740" s="303"/>
      <c r="E1740" s="303"/>
      <c r="F1740" s="302"/>
      <c r="G1740" s="304"/>
      <c r="H1740" s="302"/>
      <c r="I1740" s="302"/>
      <c r="J1740" s="302"/>
      <c r="K1740" s="302"/>
      <c r="L1740" s="316" t="b">
        <v>0</v>
      </c>
      <c r="M1740" s="316" t="b">
        <v>0</v>
      </c>
      <c r="N1740" s="316" t="b">
        <v>0</v>
      </c>
      <c r="O1740" s="316" t="b">
        <v>0</v>
      </c>
      <c r="P1740" s="302"/>
      <c r="Q1740" s="302"/>
      <c r="R1740" s="302"/>
      <c r="S1740" s="302"/>
      <c r="T1740" s="302"/>
      <c r="U1740" s="302"/>
      <c r="V1740" s="302"/>
      <c r="W1740" s="302"/>
      <c r="X1740" s="302"/>
      <c r="Y1740" s="302"/>
      <c r="Z1740" s="302"/>
      <c r="AA1740" s="302"/>
      <c r="AB1740" s="302"/>
      <c r="AC1740" s="302"/>
      <c r="AD1740" s="302"/>
      <c r="AE1740" s="302"/>
      <c r="AF1740" s="302"/>
      <c r="AG1740" s="302"/>
      <c r="AH1740" s="302"/>
      <c r="AI1740" s="302"/>
      <c r="AJ1740" s="302"/>
      <c r="AK1740" s="302"/>
      <c r="AL1740" s="302"/>
      <c r="AM1740" s="302"/>
      <c r="AN1740" s="302"/>
      <c r="AO1740" s="302"/>
      <c r="AP1740" s="302"/>
      <c r="AQ1740" s="302"/>
      <c r="AR1740" s="302"/>
    </row>
    <row r="1741" hidden="1">
      <c r="A1741" s="301"/>
      <c r="B1741" s="302"/>
      <c r="C1741" s="304"/>
      <c r="D1741" s="303"/>
      <c r="E1741" s="303"/>
      <c r="F1741" s="302"/>
      <c r="G1741" s="304"/>
      <c r="H1741" s="302"/>
      <c r="I1741" s="302"/>
      <c r="J1741" s="302"/>
      <c r="K1741" s="302"/>
      <c r="L1741" s="316" t="b">
        <v>0</v>
      </c>
      <c r="M1741" s="316" t="b">
        <v>0</v>
      </c>
      <c r="N1741" s="316" t="b">
        <v>0</v>
      </c>
      <c r="O1741" s="316" t="b">
        <v>0</v>
      </c>
      <c r="P1741" s="302"/>
      <c r="Q1741" s="302"/>
      <c r="R1741" s="302"/>
      <c r="S1741" s="302"/>
      <c r="T1741" s="302"/>
      <c r="U1741" s="302"/>
      <c r="V1741" s="302"/>
      <c r="W1741" s="302"/>
      <c r="X1741" s="302"/>
      <c r="Y1741" s="302"/>
      <c r="Z1741" s="302"/>
      <c r="AA1741" s="302"/>
      <c r="AB1741" s="302"/>
      <c r="AC1741" s="302"/>
      <c r="AD1741" s="302"/>
      <c r="AE1741" s="302"/>
      <c r="AF1741" s="302"/>
      <c r="AG1741" s="302"/>
      <c r="AH1741" s="302"/>
      <c r="AI1741" s="302"/>
      <c r="AJ1741" s="302"/>
      <c r="AK1741" s="302"/>
      <c r="AL1741" s="302"/>
      <c r="AM1741" s="302"/>
      <c r="AN1741" s="302"/>
      <c r="AO1741" s="302"/>
      <c r="AP1741" s="302"/>
      <c r="AQ1741" s="302"/>
      <c r="AR1741" s="302"/>
    </row>
    <row r="1742" hidden="1">
      <c r="A1742" s="301"/>
      <c r="B1742" s="302"/>
      <c r="C1742" s="304"/>
      <c r="D1742" s="303"/>
      <c r="E1742" s="303"/>
      <c r="F1742" s="302"/>
      <c r="G1742" s="304"/>
      <c r="H1742" s="302"/>
      <c r="I1742" s="302"/>
      <c r="J1742" s="302"/>
      <c r="K1742" s="302"/>
      <c r="L1742" s="316" t="b">
        <v>0</v>
      </c>
      <c r="M1742" s="316" t="b">
        <v>0</v>
      </c>
      <c r="N1742" s="316" t="b">
        <v>0</v>
      </c>
      <c r="O1742" s="316" t="b">
        <v>0</v>
      </c>
      <c r="P1742" s="302"/>
      <c r="Q1742" s="302"/>
      <c r="R1742" s="302"/>
      <c r="S1742" s="302"/>
      <c r="T1742" s="302"/>
      <c r="U1742" s="302"/>
      <c r="V1742" s="302"/>
      <c r="W1742" s="302"/>
      <c r="X1742" s="302"/>
      <c r="Y1742" s="302"/>
      <c r="Z1742" s="302"/>
      <c r="AA1742" s="302"/>
      <c r="AB1742" s="302"/>
      <c r="AC1742" s="302"/>
      <c r="AD1742" s="302"/>
      <c r="AE1742" s="302"/>
      <c r="AF1742" s="302"/>
      <c r="AG1742" s="302"/>
      <c r="AH1742" s="302"/>
      <c r="AI1742" s="302"/>
      <c r="AJ1742" s="302"/>
      <c r="AK1742" s="302"/>
      <c r="AL1742" s="302"/>
      <c r="AM1742" s="302"/>
      <c r="AN1742" s="302"/>
      <c r="AO1742" s="302"/>
      <c r="AP1742" s="302"/>
      <c r="AQ1742" s="302"/>
      <c r="AR1742" s="302"/>
    </row>
    <row r="1743" hidden="1">
      <c r="A1743" s="301"/>
      <c r="B1743" s="302"/>
      <c r="C1743" s="304"/>
      <c r="D1743" s="303"/>
      <c r="E1743" s="303"/>
      <c r="F1743" s="302"/>
      <c r="G1743" s="304"/>
      <c r="H1743" s="302"/>
      <c r="I1743" s="302"/>
      <c r="J1743" s="302"/>
      <c r="K1743" s="302"/>
      <c r="L1743" s="316" t="b">
        <v>0</v>
      </c>
      <c r="M1743" s="316" t="b">
        <v>0</v>
      </c>
      <c r="N1743" s="316" t="b">
        <v>0</v>
      </c>
      <c r="O1743" s="316" t="b">
        <v>0</v>
      </c>
      <c r="P1743" s="302"/>
      <c r="Q1743" s="302"/>
      <c r="R1743" s="302"/>
      <c r="S1743" s="302"/>
      <c r="T1743" s="302"/>
      <c r="U1743" s="302"/>
      <c r="V1743" s="302"/>
      <c r="W1743" s="302"/>
      <c r="X1743" s="302"/>
      <c r="Y1743" s="302"/>
      <c r="Z1743" s="302"/>
      <c r="AA1743" s="302"/>
      <c r="AB1743" s="302"/>
      <c r="AC1743" s="302"/>
      <c r="AD1743" s="302"/>
      <c r="AE1743" s="302"/>
      <c r="AF1743" s="302"/>
      <c r="AG1743" s="302"/>
      <c r="AH1743" s="302"/>
      <c r="AI1743" s="302"/>
      <c r="AJ1743" s="302"/>
      <c r="AK1743" s="302"/>
      <c r="AL1743" s="302"/>
      <c r="AM1743" s="302"/>
      <c r="AN1743" s="302"/>
      <c r="AO1743" s="302"/>
      <c r="AP1743" s="302"/>
      <c r="AQ1743" s="302"/>
      <c r="AR1743" s="302"/>
    </row>
    <row r="1744" hidden="1">
      <c r="A1744" s="301"/>
      <c r="B1744" s="302"/>
      <c r="C1744" s="304"/>
      <c r="D1744" s="303"/>
      <c r="E1744" s="303"/>
      <c r="F1744" s="302"/>
      <c r="G1744" s="304"/>
      <c r="H1744" s="302"/>
      <c r="I1744" s="302"/>
      <c r="J1744" s="302"/>
      <c r="K1744" s="302"/>
      <c r="L1744" s="316" t="b">
        <v>0</v>
      </c>
      <c r="M1744" s="316" t="b">
        <v>0</v>
      </c>
      <c r="N1744" s="316" t="b">
        <v>0</v>
      </c>
      <c r="O1744" s="316" t="b">
        <v>0</v>
      </c>
      <c r="P1744" s="302"/>
      <c r="Q1744" s="302"/>
      <c r="R1744" s="302"/>
      <c r="S1744" s="302"/>
      <c r="T1744" s="302"/>
      <c r="U1744" s="302"/>
      <c r="V1744" s="302"/>
      <c r="W1744" s="302"/>
      <c r="X1744" s="302"/>
      <c r="Y1744" s="302"/>
      <c r="Z1744" s="302"/>
      <c r="AA1744" s="302"/>
      <c r="AB1744" s="302"/>
      <c r="AC1744" s="302"/>
      <c r="AD1744" s="302"/>
      <c r="AE1744" s="302"/>
      <c r="AF1744" s="302"/>
      <c r="AG1744" s="302"/>
      <c r="AH1744" s="302"/>
      <c r="AI1744" s="302"/>
      <c r="AJ1744" s="302"/>
      <c r="AK1744" s="302"/>
      <c r="AL1744" s="302"/>
      <c r="AM1744" s="302"/>
      <c r="AN1744" s="302"/>
      <c r="AO1744" s="302"/>
      <c r="AP1744" s="302"/>
      <c r="AQ1744" s="302"/>
      <c r="AR1744" s="302"/>
    </row>
    <row r="1745" hidden="1">
      <c r="A1745" s="301"/>
      <c r="B1745" s="302"/>
      <c r="C1745" s="304"/>
      <c r="D1745" s="303"/>
      <c r="E1745" s="303"/>
      <c r="F1745" s="302"/>
      <c r="G1745" s="304"/>
      <c r="H1745" s="302"/>
      <c r="I1745" s="302"/>
      <c r="J1745" s="302"/>
      <c r="K1745" s="302"/>
      <c r="L1745" s="316" t="b">
        <v>0</v>
      </c>
      <c r="M1745" s="316" t="b">
        <v>0</v>
      </c>
      <c r="N1745" s="316" t="b">
        <v>0</v>
      </c>
      <c r="O1745" s="316" t="b">
        <v>0</v>
      </c>
      <c r="P1745" s="302"/>
      <c r="Q1745" s="302"/>
      <c r="R1745" s="302"/>
      <c r="S1745" s="302"/>
      <c r="T1745" s="302"/>
      <c r="U1745" s="302"/>
      <c r="V1745" s="302"/>
      <c r="W1745" s="302"/>
      <c r="X1745" s="302"/>
      <c r="Y1745" s="302"/>
      <c r="Z1745" s="302"/>
      <c r="AA1745" s="302"/>
      <c r="AB1745" s="302"/>
      <c r="AC1745" s="302"/>
      <c r="AD1745" s="302"/>
      <c r="AE1745" s="302"/>
      <c r="AF1745" s="302"/>
      <c r="AG1745" s="302"/>
      <c r="AH1745" s="302"/>
      <c r="AI1745" s="302"/>
      <c r="AJ1745" s="302"/>
      <c r="AK1745" s="302"/>
      <c r="AL1745" s="302"/>
      <c r="AM1745" s="302"/>
      <c r="AN1745" s="302"/>
      <c r="AO1745" s="302"/>
      <c r="AP1745" s="302"/>
      <c r="AQ1745" s="302"/>
      <c r="AR1745" s="302"/>
    </row>
    <row r="1746" hidden="1">
      <c r="A1746" s="301"/>
      <c r="B1746" s="302"/>
      <c r="C1746" s="304"/>
      <c r="D1746" s="303"/>
      <c r="E1746" s="303"/>
      <c r="F1746" s="302"/>
      <c r="G1746" s="304"/>
      <c r="H1746" s="302"/>
      <c r="I1746" s="302"/>
      <c r="J1746" s="302"/>
      <c r="K1746" s="302"/>
      <c r="L1746" s="316" t="b">
        <v>0</v>
      </c>
      <c r="M1746" s="316" t="b">
        <v>0</v>
      </c>
      <c r="N1746" s="316" t="b">
        <v>0</v>
      </c>
      <c r="O1746" s="316" t="b">
        <v>0</v>
      </c>
      <c r="P1746" s="302"/>
      <c r="Q1746" s="302"/>
      <c r="R1746" s="302"/>
      <c r="S1746" s="302"/>
      <c r="T1746" s="302"/>
      <c r="U1746" s="302"/>
      <c r="V1746" s="302"/>
      <c r="W1746" s="302"/>
      <c r="X1746" s="302"/>
      <c r="Y1746" s="302"/>
      <c r="Z1746" s="302"/>
      <c r="AA1746" s="302"/>
      <c r="AB1746" s="302"/>
      <c r="AC1746" s="302"/>
      <c r="AD1746" s="302"/>
      <c r="AE1746" s="302"/>
      <c r="AF1746" s="302"/>
      <c r="AG1746" s="302"/>
      <c r="AH1746" s="302"/>
      <c r="AI1746" s="302"/>
      <c r="AJ1746" s="302"/>
      <c r="AK1746" s="302"/>
      <c r="AL1746" s="302"/>
      <c r="AM1746" s="302"/>
      <c r="AN1746" s="302"/>
      <c r="AO1746" s="302"/>
      <c r="AP1746" s="302"/>
      <c r="AQ1746" s="302"/>
      <c r="AR1746" s="302"/>
    </row>
    <row r="1747" hidden="1">
      <c r="A1747" s="301"/>
      <c r="B1747" s="302"/>
      <c r="C1747" s="304"/>
      <c r="D1747" s="303"/>
      <c r="E1747" s="303"/>
      <c r="F1747" s="302"/>
      <c r="G1747" s="304"/>
      <c r="H1747" s="302"/>
      <c r="I1747" s="302"/>
      <c r="J1747" s="302"/>
      <c r="K1747" s="302"/>
      <c r="L1747" s="316" t="b">
        <v>0</v>
      </c>
      <c r="M1747" s="316" t="b">
        <v>0</v>
      </c>
      <c r="N1747" s="316" t="b">
        <v>0</v>
      </c>
      <c r="O1747" s="316" t="b">
        <v>0</v>
      </c>
      <c r="P1747" s="302"/>
      <c r="Q1747" s="302"/>
      <c r="R1747" s="302"/>
      <c r="S1747" s="302"/>
      <c r="T1747" s="302"/>
      <c r="U1747" s="302"/>
      <c r="V1747" s="302"/>
      <c r="W1747" s="302"/>
      <c r="X1747" s="302"/>
      <c r="Y1747" s="302"/>
      <c r="Z1747" s="302"/>
      <c r="AA1747" s="302"/>
      <c r="AB1747" s="302"/>
      <c r="AC1747" s="302"/>
      <c r="AD1747" s="302"/>
      <c r="AE1747" s="302"/>
      <c r="AF1747" s="302"/>
      <c r="AG1747" s="302"/>
      <c r="AH1747" s="302"/>
      <c r="AI1747" s="302"/>
      <c r="AJ1747" s="302"/>
      <c r="AK1747" s="302"/>
      <c r="AL1747" s="302"/>
      <c r="AM1747" s="302"/>
      <c r="AN1747" s="302"/>
      <c r="AO1747" s="302"/>
      <c r="AP1747" s="302"/>
      <c r="AQ1747" s="302"/>
      <c r="AR1747" s="302"/>
    </row>
    <row r="1748" hidden="1">
      <c r="A1748" s="301"/>
      <c r="B1748" s="302"/>
      <c r="C1748" s="304"/>
      <c r="D1748" s="303"/>
      <c r="E1748" s="303"/>
      <c r="F1748" s="302"/>
      <c r="G1748" s="304"/>
      <c r="H1748" s="302"/>
      <c r="I1748" s="302"/>
      <c r="J1748" s="302"/>
      <c r="K1748" s="302"/>
      <c r="L1748" s="316" t="b">
        <v>0</v>
      </c>
      <c r="M1748" s="316" t="b">
        <v>0</v>
      </c>
      <c r="N1748" s="316" t="b">
        <v>0</v>
      </c>
      <c r="O1748" s="316" t="b">
        <v>0</v>
      </c>
      <c r="P1748" s="302"/>
      <c r="Q1748" s="302"/>
      <c r="R1748" s="302"/>
      <c r="S1748" s="302"/>
      <c r="T1748" s="302"/>
      <c r="U1748" s="302"/>
      <c r="V1748" s="302"/>
      <c r="W1748" s="302"/>
      <c r="X1748" s="302"/>
      <c r="Y1748" s="302"/>
      <c r="Z1748" s="302"/>
      <c r="AA1748" s="302"/>
      <c r="AB1748" s="302"/>
      <c r="AC1748" s="302"/>
      <c r="AD1748" s="302"/>
      <c r="AE1748" s="302"/>
      <c r="AF1748" s="302"/>
      <c r="AG1748" s="302"/>
      <c r="AH1748" s="302"/>
      <c r="AI1748" s="302"/>
      <c r="AJ1748" s="302"/>
      <c r="AK1748" s="302"/>
      <c r="AL1748" s="302"/>
      <c r="AM1748" s="302"/>
      <c r="AN1748" s="302"/>
      <c r="AO1748" s="302"/>
      <c r="AP1748" s="302"/>
      <c r="AQ1748" s="302"/>
      <c r="AR1748" s="302"/>
    </row>
    <row r="1749" hidden="1">
      <c r="A1749" s="301"/>
      <c r="B1749" s="302"/>
      <c r="C1749" s="304"/>
      <c r="D1749" s="303"/>
      <c r="E1749" s="303"/>
      <c r="F1749" s="302"/>
      <c r="G1749" s="304"/>
      <c r="H1749" s="302"/>
      <c r="I1749" s="302"/>
      <c r="J1749" s="302"/>
      <c r="K1749" s="302"/>
      <c r="L1749" s="316" t="b">
        <v>0</v>
      </c>
      <c r="M1749" s="316" t="b">
        <v>0</v>
      </c>
      <c r="N1749" s="316" t="b">
        <v>0</v>
      </c>
      <c r="O1749" s="316" t="b">
        <v>0</v>
      </c>
      <c r="P1749" s="302"/>
      <c r="Q1749" s="302"/>
      <c r="R1749" s="302"/>
      <c r="S1749" s="302"/>
      <c r="T1749" s="302"/>
      <c r="U1749" s="302"/>
      <c r="V1749" s="302"/>
      <c r="W1749" s="302"/>
      <c r="X1749" s="302"/>
      <c r="Y1749" s="302"/>
      <c r="Z1749" s="302"/>
      <c r="AA1749" s="302"/>
      <c r="AB1749" s="302"/>
      <c r="AC1749" s="302"/>
      <c r="AD1749" s="302"/>
      <c r="AE1749" s="302"/>
      <c r="AF1749" s="302"/>
      <c r="AG1749" s="302"/>
      <c r="AH1749" s="302"/>
      <c r="AI1749" s="302"/>
      <c r="AJ1749" s="302"/>
      <c r="AK1749" s="302"/>
      <c r="AL1749" s="302"/>
      <c r="AM1749" s="302"/>
      <c r="AN1749" s="302"/>
      <c r="AO1749" s="302"/>
      <c r="AP1749" s="302"/>
      <c r="AQ1749" s="302"/>
      <c r="AR1749" s="302"/>
    </row>
    <row r="1750" hidden="1">
      <c r="A1750" s="301"/>
      <c r="B1750" s="302"/>
      <c r="C1750" s="304"/>
      <c r="D1750" s="303"/>
      <c r="E1750" s="303"/>
      <c r="F1750" s="302"/>
      <c r="G1750" s="304"/>
      <c r="H1750" s="302"/>
      <c r="I1750" s="302"/>
      <c r="J1750" s="302"/>
      <c r="K1750" s="302"/>
      <c r="L1750" s="316" t="b">
        <v>0</v>
      </c>
      <c r="M1750" s="316" t="b">
        <v>0</v>
      </c>
      <c r="N1750" s="316" t="b">
        <v>0</v>
      </c>
      <c r="O1750" s="316" t="b">
        <v>0</v>
      </c>
      <c r="P1750" s="302"/>
      <c r="Q1750" s="302"/>
      <c r="R1750" s="302"/>
      <c r="S1750" s="302"/>
      <c r="T1750" s="302"/>
      <c r="U1750" s="302"/>
      <c r="V1750" s="302"/>
      <c r="W1750" s="302"/>
      <c r="X1750" s="302"/>
      <c r="Y1750" s="302"/>
      <c r="Z1750" s="302"/>
      <c r="AA1750" s="302"/>
      <c r="AB1750" s="302"/>
      <c r="AC1750" s="302"/>
      <c r="AD1750" s="302"/>
      <c r="AE1750" s="302"/>
      <c r="AF1750" s="302"/>
      <c r="AG1750" s="302"/>
      <c r="AH1750" s="302"/>
      <c r="AI1750" s="302"/>
      <c r="AJ1750" s="302"/>
      <c r="AK1750" s="302"/>
      <c r="AL1750" s="302"/>
      <c r="AM1750" s="302"/>
      <c r="AN1750" s="302"/>
      <c r="AO1750" s="302"/>
      <c r="AP1750" s="302"/>
      <c r="AQ1750" s="302"/>
      <c r="AR1750" s="302"/>
    </row>
    <row r="1751" hidden="1">
      <c r="A1751" s="301"/>
      <c r="B1751" s="302"/>
      <c r="C1751" s="304"/>
      <c r="D1751" s="303"/>
      <c r="E1751" s="303"/>
      <c r="F1751" s="302"/>
      <c r="G1751" s="304"/>
      <c r="H1751" s="302"/>
      <c r="I1751" s="302"/>
      <c r="J1751" s="302"/>
      <c r="K1751" s="302"/>
      <c r="L1751" s="316" t="b">
        <v>0</v>
      </c>
      <c r="M1751" s="316" t="b">
        <v>0</v>
      </c>
      <c r="N1751" s="316" t="b">
        <v>0</v>
      </c>
      <c r="O1751" s="316" t="b">
        <v>0</v>
      </c>
      <c r="P1751" s="302"/>
      <c r="Q1751" s="302"/>
      <c r="R1751" s="302"/>
      <c r="S1751" s="302"/>
      <c r="T1751" s="302"/>
      <c r="U1751" s="302"/>
      <c r="V1751" s="302"/>
      <c r="W1751" s="302"/>
      <c r="X1751" s="302"/>
      <c r="Y1751" s="302"/>
      <c r="Z1751" s="302"/>
      <c r="AA1751" s="302"/>
      <c r="AB1751" s="302"/>
      <c r="AC1751" s="302"/>
      <c r="AD1751" s="302"/>
      <c r="AE1751" s="302"/>
      <c r="AF1751" s="302"/>
      <c r="AG1751" s="302"/>
      <c r="AH1751" s="302"/>
      <c r="AI1751" s="302"/>
      <c r="AJ1751" s="302"/>
      <c r="AK1751" s="302"/>
      <c r="AL1751" s="302"/>
      <c r="AM1751" s="302"/>
      <c r="AN1751" s="302"/>
      <c r="AO1751" s="302"/>
      <c r="AP1751" s="302"/>
      <c r="AQ1751" s="302"/>
      <c r="AR1751" s="302"/>
    </row>
    <row r="1752" hidden="1">
      <c r="A1752" s="301"/>
      <c r="B1752" s="302"/>
      <c r="C1752" s="304"/>
      <c r="D1752" s="303"/>
      <c r="E1752" s="303"/>
      <c r="F1752" s="302"/>
      <c r="G1752" s="304"/>
      <c r="H1752" s="302"/>
      <c r="I1752" s="302"/>
      <c r="J1752" s="302"/>
      <c r="K1752" s="302"/>
      <c r="L1752" s="316" t="b">
        <v>0</v>
      </c>
      <c r="M1752" s="316" t="b">
        <v>0</v>
      </c>
      <c r="N1752" s="316" t="b">
        <v>0</v>
      </c>
      <c r="O1752" s="316" t="b">
        <v>0</v>
      </c>
      <c r="P1752" s="302"/>
      <c r="Q1752" s="302"/>
      <c r="R1752" s="302"/>
      <c r="S1752" s="302"/>
      <c r="T1752" s="302"/>
      <c r="U1752" s="302"/>
      <c r="V1752" s="302"/>
      <c r="W1752" s="302"/>
      <c r="X1752" s="302"/>
      <c r="Y1752" s="302"/>
      <c r="Z1752" s="302"/>
      <c r="AA1752" s="302"/>
      <c r="AB1752" s="302"/>
      <c r="AC1752" s="302"/>
      <c r="AD1752" s="302"/>
      <c r="AE1752" s="302"/>
      <c r="AF1752" s="302"/>
      <c r="AG1752" s="302"/>
      <c r="AH1752" s="302"/>
      <c r="AI1752" s="302"/>
      <c r="AJ1752" s="302"/>
      <c r="AK1752" s="302"/>
      <c r="AL1752" s="302"/>
      <c r="AM1752" s="302"/>
      <c r="AN1752" s="302"/>
      <c r="AO1752" s="302"/>
      <c r="AP1752" s="302"/>
      <c r="AQ1752" s="302"/>
      <c r="AR1752" s="302"/>
    </row>
    <row r="1753" hidden="1">
      <c r="A1753" s="301"/>
      <c r="B1753" s="302"/>
      <c r="C1753" s="304"/>
      <c r="D1753" s="303"/>
      <c r="E1753" s="303"/>
      <c r="F1753" s="302"/>
      <c r="G1753" s="304"/>
      <c r="H1753" s="302"/>
      <c r="I1753" s="302"/>
      <c r="J1753" s="302"/>
      <c r="K1753" s="302"/>
      <c r="L1753" s="316" t="b">
        <v>0</v>
      </c>
      <c r="M1753" s="316" t="b">
        <v>0</v>
      </c>
      <c r="N1753" s="316" t="b">
        <v>0</v>
      </c>
      <c r="O1753" s="316" t="b">
        <v>0</v>
      </c>
      <c r="P1753" s="302"/>
      <c r="Q1753" s="302"/>
      <c r="R1753" s="302"/>
      <c r="S1753" s="302"/>
      <c r="T1753" s="302"/>
      <c r="U1753" s="302"/>
      <c r="V1753" s="302"/>
      <c r="W1753" s="302"/>
      <c r="X1753" s="302"/>
      <c r="Y1753" s="302"/>
      <c r="Z1753" s="302"/>
      <c r="AA1753" s="302"/>
      <c r="AB1753" s="302"/>
      <c r="AC1753" s="302"/>
      <c r="AD1753" s="302"/>
      <c r="AE1753" s="302"/>
      <c r="AF1753" s="302"/>
      <c r="AG1753" s="302"/>
      <c r="AH1753" s="302"/>
      <c r="AI1753" s="302"/>
      <c r="AJ1753" s="302"/>
      <c r="AK1753" s="302"/>
      <c r="AL1753" s="302"/>
      <c r="AM1753" s="302"/>
      <c r="AN1753" s="302"/>
      <c r="AO1753" s="302"/>
      <c r="AP1753" s="302"/>
      <c r="AQ1753" s="302"/>
      <c r="AR1753" s="302"/>
    </row>
    <row r="1754" hidden="1">
      <c r="A1754" s="301"/>
      <c r="B1754" s="302"/>
      <c r="C1754" s="304"/>
      <c r="D1754" s="303"/>
      <c r="E1754" s="303"/>
      <c r="F1754" s="302"/>
      <c r="G1754" s="304"/>
      <c r="H1754" s="302"/>
      <c r="I1754" s="302"/>
      <c r="J1754" s="302"/>
      <c r="K1754" s="302"/>
      <c r="L1754" s="316" t="b">
        <v>0</v>
      </c>
      <c r="M1754" s="316" t="b">
        <v>0</v>
      </c>
      <c r="N1754" s="316" t="b">
        <v>0</v>
      </c>
      <c r="O1754" s="316" t="b">
        <v>0</v>
      </c>
      <c r="P1754" s="302"/>
      <c r="Q1754" s="302"/>
      <c r="R1754" s="302"/>
      <c r="S1754" s="302"/>
      <c r="T1754" s="302"/>
      <c r="U1754" s="302"/>
      <c r="V1754" s="302"/>
      <c r="W1754" s="302"/>
      <c r="X1754" s="302"/>
      <c r="Y1754" s="302"/>
      <c r="Z1754" s="302"/>
      <c r="AA1754" s="302"/>
      <c r="AB1754" s="302"/>
      <c r="AC1754" s="302"/>
      <c r="AD1754" s="302"/>
      <c r="AE1754" s="302"/>
      <c r="AF1754" s="302"/>
      <c r="AG1754" s="302"/>
      <c r="AH1754" s="302"/>
      <c r="AI1754" s="302"/>
      <c r="AJ1754" s="302"/>
      <c r="AK1754" s="302"/>
      <c r="AL1754" s="302"/>
      <c r="AM1754" s="302"/>
      <c r="AN1754" s="302"/>
      <c r="AO1754" s="302"/>
      <c r="AP1754" s="302"/>
      <c r="AQ1754" s="302"/>
      <c r="AR1754" s="302"/>
    </row>
    <row r="1755" hidden="1">
      <c r="A1755" s="301"/>
      <c r="B1755" s="302"/>
      <c r="C1755" s="304"/>
      <c r="D1755" s="303"/>
      <c r="E1755" s="303"/>
      <c r="F1755" s="302"/>
      <c r="G1755" s="304"/>
      <c r="H1755" s="302"/>
      <c r="I1755" s="302"/>
      <c r="J1755" s="302"/>
      <c r="K1755" s="302"/>
      <c r="L1755" s="316" t="b">
        <v>0</v>
      </c>
      <c r="M1755" s="316" t="b">
        <v>0</v>
      </c>
      <c r="N1755" s="316" t="b">
        <v>0</v>
      </c>
      <c r="O1755" s="316" t="b">
        <v>0</v>
      </c>
      <c r="P1755" s="302"/>
      <c r="Q1755" s="302"/>
      <c r="R1755" s="302"/>
      <c r="S1755" s="302"/>
      <c r="T1755" s="302"/>
      <c r="U1755" s="302"/>
      <c r="V1755" s="302"/>
      <c r="W1755" s="302"/>
      <c r="X1755" s="302"/>
      <c r="Y1755" s="302"/>
      <c r="Z1755" s="302"/>
      <c r="AA1755" s="302"/>
      <c r="AB1755" s="302"/>
      <c r="AC1755" s="302"/>
      <c r="AD1755" s="302"/>
      <c r="AE1755" s="302"/>
      <c r="AF1755" s="302"/>
      <c r="AG1755" s="302"/>
      <c r="AH1755" s="302"/>
      <c r="AI1755" s="302"/>
      <c r="AJ1755" s="302"/>
      <c r="AK1755" s="302"/>
      <c r="AL1755" s="302"/>
      <c r="AM1755" s="302"/>
      <c r="AN1755" s="302"/>
      <c r="AO1755" s="302"/>
      <c r="AP1755" s="302"/>
      <c r="AQ1755" s="302"/>
      <c r="AR1755" s="302"/>
    </row>
    <row r="1756" hidden="1">
      <c r="A1756" s="301"/>
      <c r="B1756" s="302"/>
      <c r="C1756" s="304"/>
      <c r="D1756" s="303"/>
      <c r="E1756" s="303"/>
      <c r="F1756" s="302"/>
      <c r="G1756" s="304"/>
      <c r="H1756" s="302"/>
      <c r="I1756" s="302"/>
      <c r="J1756" s="302"/>
      <c r="K1756" s="302"/>
      <c r="L1756" s="316" t="b">
        <v>0</v>
      </c>
      <c r="M1756" s="316" t="b">
        <v>0</v>
      </c>
      <c r="N1756" s="316" t="b">
        <v>0</v>
      </c>
      <c r="O1756" s="316" t="b">
        <v>0</v>
      </c>
      <c r="P1756" s="302"/>
      <c r="Q1756" s="302"/>
      <c r="R1756" s="302"/>
      <c r="S1756" s="302"/>
      <c r="T1756" s="302"/>
      <c r="U1756" s="302"/>
      <c r="V1756" s="302"/>
      <c r="W1756" s="302"/>
      <c r="X1756" s="302"/>
      <c r="Y1756" s="302"/>
      <c r="Z1756" s="302"/>
      <c r="AA1756" s="302"/>
      <c r="AB1756" s="302"/>
      <c r="AC1756" s="302"/>
      <c r="AD1756" s="302"/>
      <c r="AE1756" s="302"/>
      <c r="AF1756" s="302"/>
      <c r="AG1756" s="302"/>
      <c r="AH1756" s="302"/>
      <c r="AI1756" s="302"/>
      <c r="AJ1756" s="302"/>
      <c r="AK1756" s="302"/>
      <c r="AL1756" s="302"/>
      <c r="AM1756" s="302"/>
      <c r="AN1756" s="302"/>
      <c r="AO1756" s="302"/>
      <c r="AP1756" s="302"/>
      <c r="AQ1756" s="302"/>
      <c r="AR1756" s="302"/>
    </row>
    <row r="1757" hidden="1">
      <c r="A1757" s="301"/>
      <c r="B1757" s="302"/>
      <c r="C1757" s="304"/>
      <c r="D1757" s="303"/>
      <c r="E1757" s="303"/>
      <c r="F1757" s="302"/>
      <c r="G1757" s="304"/>
      <c r="H1757" s="302"/>
      <c r="I1757" s="302"/>
      <c r="J1757" s="302"/>
      <c r="K1757" s="302"/>
      <c r="L1757" s="316" t="b">
        <v>0</v>
      </c>
      <c r="M1757" s="316" t="b">
        <v>0</v>
      </c>
      <c r="N1757" s="316" t="b">
        <v>0</v>
      </c>
      <c r="O1757" s="316" t="b">
        <v>0</v>
      </c>
      <c r="P1757" s="302"/>
      <c r="Q1757" s="302"/>
      <c r="R1757" s="302"/>
      <c r="S1757" s="302"/>
      <c r="T1757" s="302"/>
      <c r="U1757" s="302"/>
      <c r="V1757" s="302"/>
      <c r="W1757" s="302"/>
      <c r="X1757" s="302"/>
      <c r="Y1757" s="302"/>
      <c r="Z1757" s="302"/>
      <c r="AA1757" s="302"/>
      <c r="AB1757" s="302"/>
      <c r="AC1757" s="302"/>
      <c r="AD1757" s="302"/>
      <c r="AE1757" s="302"/>
      <c r="AF1757" s="302"/>
      <c r="AG1757" s="302"/>
      <c r="AH1757" s="302"/>
      <c r="AI1757" s="302"/>
      <c r="AJ1757" s="302"/>
      <c r="AK1757" s="302"/>
      <c r="AL1757" s="302"/>
      <c r="AM1757" s="302"/>
      <c r="AN1757" s="302"/>
      <c r="AO1757" s="302"/>
      <c r="AP1757" s="302"/>
      <c r="AQ1757" s="302"/>
      <c r="AR1757" s="302"/>
    </row>
    <row r="1758" hidden="1">
      <c r="A1758" s="301"/>
      <c r="B1758" s="302"/>
      <c r="C1758" s="304"/>
      <c r="D1758" s="303"/>
      <c r="E1758" s="303"/>
      <c r="F1758" s="302"/>
      <c r="G1758" s="304"/>
      <c r="H1758" s="302"/>
      <c r="I1758" s="302"/>
      <c r="J1758" s="302"/>
      <c r="K1758" s="302"/>
      <c r="L1758" s="316" t="b">
        <v>0</v>
      </c>
      <c r="M1758" s="316" t="b">
        <v>0</v>
      </c>
      <c r="N1758" s="316" t="b">
        <v>0</v>
      </c>
      <c r="O1758" s="316" t="b">
        <v>0</v>
      </c>
      <c r="P1758" s="302"/>
      <c r="Q1758" s="302"/>
      <c r="R1758" s="302"/>
      <c r="S1758" s="302"/>
      <c r="T1758" s="302"/>
      <c r="U1758" s="302"/>
      <c r="V1758" s="302"/>
      <c r="W1758" s="302"/>
      <c r="X1758" s="302"/>
      <c r="Y1758" s="302"/>
      <c r="Z1758" s="302"/>
      <c r="AA1758" s="302"/>
      <c r="AB1758" s="302"/>
      <c r="AC1758" s="302"/>
      <c r="AD1758" s="302"/>
      <c r="AE1758" s="302"/>
      <c r="AF1758" s="302"/>
      <c r="AG1758" s="302"/>
      <c r="AH1758" s="302"/>
      <c r="AI1758" s="302"/>
      <c r="AJ1758" s="302"/>
      <c r="AK1758" s="302"/>
      <c r="AL1758" s="302"/>
      <c r="AM1758" s="302"/>
      <c r="AN1758" s="302"/>
      <c r="AO1758" s="302"/>
      <c r="AP1758" s="302"/>
      <c r="AQ1758" s="302"/>
      <c r="AR1758" s="302"/>
    </row>
    <row r="1759" hidden="1">
      <c r="A1759" s="301"/>
      <c r="B1759" s="302"/>
      <c r="C1759" s="304"/>
      <c r="D1759" s="303"/>
      <c r="E1759" s="303"/>
      <c r="F1759" s="302"/>
      <c r="G1759" s="304"/>
      <c r="H1759" s="302"/>
      <c r="I1759" s="302"/>
      <c r="J1759" s="302"/>
      <c r="K1759" s="302"/>
      <c r="L1759" s="316" t="b">
        <v>0</v>
      </c>
      <c r="M1759" s="316" t="b">
        <v>0</v>
      </c>
      <c r="N1759" s="316" t="b">
        <v>0</v>
      </c>
      <c r="O1759" s="316" t="b">
        <v>0</v>
      </c>
      <c r="P1759" s="302"/>
      <c r="Q1759" s="302"/>
      <c r="R1759" s="302"/>
      <c r="S1759" s="302"/>
      <c r="T1759" s="302"/>
      <c r="U1759" s="302"/>
      <c r="V1759" s="302"/>
      <c r="W1759" s="302"/>
      <c r="X1759" s="302"/>
      <c r="Y1759" s="302"/>
      <c r="Z1759" s="302"/>
      <c r="AA1759" s="302"/>
      <c r="AB1759" s="302"/>
      <c r="AC1759" s="302"/>
      <c r="AD1759" s="302"/>
      <c r="AE1759" s="302"/>
      <c r="AF1759" s="302"/>
      <c r="AG1759" s="302"/>
      <c r="AH1759" s="302"/>
      <c r="AI1759" s="302"/>
      <c r="AJ1759" s="302"/>
      <c r="AK1759" s="302"/>
      <c r="AL1759" s="302"/>
      <c r="AM1759" s="302"/>
      <c r="AN1759" s="302"/>
      <c r="AO1759" s="302"/>
      <c r="AP1759" s="302"/>
      <c r="AQ1759" s="302"/>
      <c r="AR1759" s="302"/>
    </row>
    <row r="1760" hidden="1">
      <c r="A1760" s="301"/>
      <c r="B1760" s="302"/>
      <c r="C1760" s="304"/>
      <c r="D1760" s="303"/>
      <c r="E1760" s="303"/>
      <c r="F1760" s="302"/>
      <c r="G1760" s="304"/>
      <c r="H1760" s="302"/>
      <c r="I1760" s="302"/>
      <c r="J1760" s="302"/>
      <c r="K1760" s="302"/>
      <c r="L1760" s="316" t="b">
        <v>0</v>
      </c>
      <c r="M1760" s="316" t="b">
        <v>0</v>
      </c>
      <c r="N1760" s="316" t="b">
        <v>0</v>
      </c>
      <c r="O1760" s="316" t="b">
        <v>0</v>
      </c>
      <c r="P1760" s="302"/>
      <c r="Q1760" s="302"/>
      <c r="R1760" s="302"/>
      <c r="S1760" s="302"/>
      <c r="T1760" s="302"/>
      <c r="U1760" s="302"/>
      <c r="V1760" s="302"/>
      <c r="W1760" s="302"/>
      <c r="X1760" s="302"/>
      <c r="Y1760" s="302"/>
      <c r="Z1760" s="302"/>
      <c r="AA1760" s="302"/>
      <c r="AB1760" s="302"/>
      <c r="AC1760" s="302"/>
      <c r="AD1760" s="302"/>
      <c r="AE1760" s="302"/>
      <c r="AF1760" s="302"/>
      <c r="AG1760" s="302"/>
      <c r="AH1760" s="302"/>
      <c r="AI1760" s="302"/>
      <c r="AJ1760" s="302"/>
      <c r="AK1760" s="302"/>
      <c r="AL1760" s="302"/>
      <c r="AM1760" s="302"/>
      <c r="AN1760" s="302"/>
      <c r="AO1760" s="302"/>
      <c r="AP1760" s="302"/>
      <c r="AQ1760" s="302"/>
      <c r="AR1760" s="302"/>
    </row>
    <row r="1761" hidden="1">
      <c r="A1761" s="301"/>
      <c r="B1761" s="302"/>
      <c r="C1761" s="304"/>
      <c r="D1761" s="303"/>
      <c r="E1761" s="303"/>
      <c r="F1761" s="302"/>
      <c r="G1761" s="304"/>
      <c r="H1761" s="302"/>
      <c r="I1761" s="302"/>
      <c r="J1761" s="302"/>
      <c r="K1761" s="302"/>
      <c r="L1761" s="316" t="b">
        <v>0</v>
      </c>
      <c r="M1761" s="316" t="b">
        <v>0</v>
      </c>
      <c r="N1761" s="316" t="b">
        <v>0</v>
      </c>
      <c r="O1761" s="316" t="b">
        <v>0</v>
      </c>
      <c r="P1761" s="302"/>
      <c r="Q1761" s="302"/>
      <c r="R1761" s="302"/>
      <c r="S1761" s="302"/>
      <c r="T1761" s="302"/>
      <c r="U1761" s="302"/>
      <c r="V1761" s="302"/>
      <c r="W1761" s="302"/>
      <c r="X1761" s="302"/>
      <c r="Y1761" s="302"/>
      <c r="Z1761" s="302"/>
      <c r="AA1761" s="302"/>
      <c r="AB1761" s="302"/>
      <c r="AC1761" s="302"/>
      <c r="AD1761" s="302"/>
      <c r="AE1761" s="302"/>
      <c r="AF1761" s="302"/>
      <c r="AG1761" s="302"/>
      <c r="AH1761" s="302"/>
      <c r="AI1761" s="302"/>
      <c r="AJ1761" s="302"/>
      <c r="AK1761" s="302"/>
      <c r="AL1761" s="302"/>
      <c r="AM1761" s="302"/>
      <c r="AN1761" s="302"/>
      <c r="AO1761" s="302"/>
      <c r="AP1761" s="302"/>
      <c r="AQ1761" s="302"/>
      <c r="AR1761" s="302"/>
    </row>
    <row r="1762" hidden="1">
      <c r="A1762" s="301"/>
      <c r="B1762" s="302"/>
      <c r="C1762" s="304"/>
      <c r="D1762" s="303"/>
      <c r="E1762" s="303"/>
      <c r="F1762" s="302"/>
      <c r="G1762" s="304"/>
      <c r="H1762" s="302"/>
      <c r="I1762" s="302"/>
      <c r="J1762" s="302"/>
      <c r="K1762" s="302"/>
      <c r="L1762" s="316" t="b">
        <v>0</v>
      </c>
      <c r="M1762" s="316" t="b">
        <v>0</v>
      </c>
      <c r="N1762" s="316" t="b">
        <v>0</v>
      </c>
      <c r="O1762" s="316" t="b">
        <v>0</v>
      </c>
      <c r="P1762" s="302"/>
      <c r="Q1762" s="302"/>
      <c r="R1762" s="302"/>
      <c r="S1762" s="302"/>
      <c r="T1762" s="302"/>
      <c r="U1762" s="302"/>
      <c r="V1762" s="302"/>
      <c r="W1762" s="302"/>
      <c r="X1762" s="302"/>
      <c r="Y1762" s="302"/>
      <c r="Z1762" s="302"/>
      <c r="AA1762" s="302"/>
      <c r="AB1762" s="302"/>
      <c r="AC1762" s="302"/>
      <c r="AD1762" s="302"/>
      <c r="AE1762" s="302"/>
      <c r="AF1762" s="302"/>
      <c r="AG1762" s="302"/>
      <c r="AH1762" s="302"/>
      <c r="AI1762" s="302"/>
      <c r="AJ1762" s="302"/>
      <c r="AK1762" s="302"/>
      <c r="AL1762" s="302"/>
      <c r="AM1762" s="302"/>
      <c r="AN1762" s="302"/>
      <c r="AO1762" s="302"/>
      <c r="AP1762" s="302"/>
      <c r="AQ1762" s="302"/>
      <c r="AR1762" s="302"/>
    </row>
    <row r="1763" hidden="1">
      <c r="A1763" s="301"/>
      <c r="B1763" s="302"/>
      <c r="C1763" s="304"/>
      <c r="D1763" s="303"/>
      <c r="E1763" s="303"/>
      <c r="F1763" s="302"/>
      <c r="G1763" s="304"/>
      <c r="H1763" s="302"/>
      <c r="I1763" s="302"/>
      <c r="J1763" s="302"/>
      <c r="K1763" s="302"/>
      <c r="L1763" s="316" t="b">
        <v>0</v>
      </c>
      <c r="M1763" s="316" t="b">
        <v>0</v>
      </c>
      <c r="N1763" s="316" t="b">
        <v>0</v>
      </c>
      <c r="O1763" s="316" t="b">
        <v>0</v>
      </c>
      <c r="P1763" s="302"/>
      <c r="Q1763" s="302"/>
      <c r="R1763" s="302"/>
      <c r="S1763" s="302"/>
      <c r="T1763" s="302"/>
      <c r="U1763" s="302"/>
      <c r="V1763" s="302"/>
      <c r="W1763" s="302"/>
      <c r="X1763" s="302"/>
      <c r="Y1763" s="302"/>
      <c r="Z1763" s="302"/>
      <c r="AA1763" s="302"/>
      <c r="AB1763" s="302"/>
      <c r="AC1763" s="302"/>
      <c r="AD1763" s="302"/>
      <c r="AE1763" s="302"/>
      <c r="AF1763" s="302"/>
      <c r="AG1763" s="302"/>
      <c r="AH1763" s="302"/>
      <c r="AI1763" s="302"/>
      <c r="AJ1763" s="302"/>
      <c r="AK1763" s="302"/>
      <c r="AL1763" s="302"/>
      <c r="AM1763" s="302"/>
      <c r="AN1763" s="302"/>
      <c r="AO1763" s="302"/>
      <c r="AP1763" s="302"/>
      <c r="AQ1763" s="302"/>
      <c r="AR1763" s="302"/>
    </row>
    <row r="1764" hidden="1">
      <c r="A1764" s="301"/>
      <c r="B1764" s="302"/>
      <c r="C1764" s="304"/>
      <c r="D1764" s="303"/>
      <c r="E1764" s="303"/>
      <c r="F1764" s="302"/>
      <c r="G1764" s="304"/>
      <c r="H1764" s="302"/>
      <c r="I1764" s="302"/>
      <c r="J1764" s="302"/>
      <c r="K1764" s="302"/>
      <c r="L1764" s="316" t="b">
        <v>0</v>
      </c>
      <c r="M1764" s="316" t="b">
        <v>0</v>
      </c>
      <c r="N1764" s="316" t="b">
        <v>0</v>
      </c>
      <c r="O1764" s="316" t="b">
        <v>0</v>
      </c>
      <c r="P1764" s="302"/>
      <c r="Q1764" s="302"/>
      <c r="R1764" s="302"/>
      <c r="S1764" s="302"/>
      <c r="T1764" s="302"/>
      <c r="U1764" s="302"/>
      <c r="V1764" s="302"/>
      <c r="W1764" s="302"/>
      <c r="X1764" s="302"/>
      <c r="Y1764" s="302"/>
      <c r="Z1764" s="302"/>
      <c r="AA1764" s="302"/>
      <c r="AB1764" s="302"/>
      <c r="AC1764" s="302"/>
      <c r="AD1764" s="302"/>
      <c r="AE1764" s="302"/>
      <c r="AF1764" s="302"/>
      <c r="AG1764" s="302"/>
      <c r="AH1764" s="302"/>
      <c r="AI1764" s="302"/>
      <c r="AJ1764" s="302"/>
      <c r="AK1764" s="302"/>
      <c r="AL1764" s="302"/>
      <c r="AM1764" s="302"/>
      <c r="AN1764" s="302"/>
      <c r="AO1764" s="302"/>
      <c r="AP1764" s="302"/>
      <c r="AQ1764" s="302"/>
      <c r="AR1764" s="302"/>
    </row>
    <row r="1765" hidden="1">
      <c r="A1765" s="301"/>
      <c r="B1765" s="302"/>
      <c r="C1765" s="304"/>
      <c r="D1765" s="303"/>
      <c r="E1765" s="303"/>
      <c r="F1765" s="302"/>
      <c r="G1765" s="304"/>
      <c r="H1765" s="302"/>
      <c r="I1765" s="302"/>
      <c r="J1765" s="302"/>
      <c r="K1765" s="302"/>
      <c r="L1765" s="316" t="b">
        <v>0</v>
      </c>
      <c r="M1765" s="316" t="b">
        <v>0</v>
      </c>
      <c r="N1765" s="316" t="b">
        <v>0</v>
      </c>
      <c r="O1765" s="316" t="b">
        <v>0</v>
      </c>
      <c r="P1765" s="302"/>
      <c r="Q1765" s="302"/>
      <c r="R1765" s="302"/>
      <c r="S1765" s="302"/>
      <c r="T1765" s="302"/>
      <c r="U1765" s="302"/>
      <c r="V1765" s="302"/>
      <c r="W1765" s="302"/>
      <c r="X1765" s="302"/>
      <c r="Y1765" s="302"/>
      <c r="Z1765" s="302"/>
      <c r="AA1765" s="302"/>
      <c r="AB1765" s="302"/>
      <c r="AC1765" s="302"/>
      <c r="AD1765" s="302"/>
      <c r="AE1765" s="302"/>
      <c r="AF1765" s="302"/>
      <c r="AG1765" s="302"/>
      <c r="AH1765" s="302"/>
      <c r="AI1765" s="302"/>
      <c r="AJ1765" s="302"/>
      <c r="AK1765" s="302"/>
      <c r="AL1765" s="302"/>
      <c r="AM1765" s="302"/>
      <c r="AN1765" s="302"/>
      <c r="AO1765" s="302"/>
      <c r="AP1765" s="302"/>
      <c r="AQ1765" s="302"/>
      <c r="AR1765" s="302"/>
    </row>
    <row r="1766" hidden="1">
      <c r="A1766" s="301"/>
      <c r="B1766" s="302"/>
      <c r="C1766" s="304"/>
      <c r="D1766" s="303"/>
      <c r="E1766" s="303"/>
      <c r="F1766" s="302"/>
      <c r="G1766" s="304"/>
      <c r="H1766" s="302"/>
      <c r="I1766" s="302"/>
      <c r="J1766" s="302"/>
      <c r="K1766" s="302"/>
      <c r="L1766" s="316" t="b">
        <v>0</v>
      </c>
      <c r="M1766" s="316" t="b">
        <v>0</v>
      </c>
      <c r="N1766" s="316" t="b">
        <v>0</v>
      </c>
      <c r="O1766" s="316" t="b">
        <v>0</v>
      </c>
      <c r="P1766" s="302"/>
      <c r="Q1766" s="302"/>
      <c r="R1766" s="302"/>
      <c r="S1766" s="302"/>
      <c r="T1766" s="302"/>
      <c r="U1766" s="302"/>
      <c r="V1766" s="302"/>
      <c r="W1766" s="302"/>
      <c r="X1766" s="302"/>
      <c r="Y1766" s="302"/>
      <c r="Z1766" s="302"/>
      <c r="AA1766" s="302"/>
      <c r="AB1766" s="302"/>
      <c r="AC1766" s="302"/>
      <c r="AD1766" s="302"/>
      <c r="AE1766" s="302"/>
      <c r="AF1766" s="302"/>
      <c r="AG1766" s="302"/>
      <c r="AH1766" s="302"/>
      <c r="AI1766" s="302"/>
      <c r="AJ1766" s="302"/>
      <c r="AK1766" s="302"/>
      <c r="AL1766" s="302"/>
      <c r="AM1766" s="302"/>
      <c r="AN1766" s="302"/>
      <c r="AO1766" s="302"/>
      <c r="AP1766" s="302"/>
      <c r="AQ1766" s="302"/>
      <c r="AR1766" s="302"/>
    </row>
    <row r="1767" hidden="1">
      <c r="A1767" s="301"/>
      <c r="B1767" s="302"/>
      <c r="C1767" s="304"/>
      <c r="D1767" s="303"/>
      <c r="E1767" s="303"/>
      <c r="F1767" s="302"/>
      <c r="G1767" s="304"/>
      <c r="H1767" s="302"/>
      <c r="I1767" s="302"/>
      <c r="J1767" s="302"/>
      <c r="K1767" s="302"/>
      <c r="L1767" s="316" t="b">
        <v>0</v>
      </c>
      <c r="M1767" s="316" t="b">
        <v>0</v>
      </c>
      <c r="N1767" s="316" t="b">
        <v>0</v>
      </c>
      <c r="O1767" s="316" t="b">
        <v>0</v>
      </c>
      <c r="P1767" s="302"/>
      <c r="Q1767" s="302"/>
      <c r="R1767" s="302"/>
      <c r="S1767" s="302"/>
      <c r="T1767" s="302"/>
      <c r="U1767" s="302"/>
      <c r="V1767" s="302"/>
      <c r="W1767" s="302"/>
      <c r="X1767" s="302"/>
      <c r="Y1767" s="302"/>
      <c r="Z1767" s="302"/>
      <c r="AA1767" s="302"/>
      <c r="AB1767" s="302"/>
      <c r="AC1767" s="302"/>
      <c r="AD1767" s="302"/>
      <c r="AE1767" s="302"/>
      <c r="AF1767" s="302"/>
      <c r="AG1767" s="302"/>
      <c r="AH1767" s="302"/>
      <c r="AI1767" s="302"/>
      <c r="AJ1767" s="302"/>
      <c r="AK1767" s="302"/>
      <c r="AL1767" s="302"/>
      <c r="AM1767" s="302"/>
      <c r="AN1767" s="302"/>
      <c r="AO1767" s="302"/>
      <c r="AP1767" s="302"/>
      <c r="AQ1767" s="302"/>
      <c r="AR1767" s="302"/>
    </row>
    <row r="1768" hidden="1">
      <c r="A1768" s="301"/>
      <c r="B1768" s="302"/>
      <c r="C1768" s="304"/>
      <c r="D1768" s="303"/>
      <c r="E1768" s="303"/>
      <c r="F1768" s="302"/>
      <c r="G1768" s="304"/>
      <c r="H1768" s="302"/>
      <c r="I1768" s="302"/>
      <c r="J1768" s="302"/>
      <c r="K1768" s="302"/>
      <c r="L1768" s="316" t="b">
        <v>0</v>
      </c>
      <c r="M1768" s="316" t="b">
        <v>0</v>
      </c>
      <c r="N1768" s="316" t="b">
        <v>0</v>
      </c>
      <c r="O1768" s="316" t="b">
        <v>0</v>
      </c>
      <c r="P1768" s="302"/>
      <c r="Q1768" s="302"/>
      <c r="R1768" s="302"/>
      <c r="S1768" s="302"/>
      <c r="T1768" s="302"/>
      <c r="U1768" s="302"/>
      <c r="V1768" s="302"/>
      <c r="W1768" s="302"/>
      <c r="X1768" s="302"/>
      <c r="Y1768" s="302"/>
      <c r="Z1768" s="302"/>
      <c r="AA1768" s="302"/>
      <c r="AB1768" s="302"/>
      <c r="AC1768" s="302"/>
      <c r="AD1768" s="302"/>
      <c r="AE1768" s="302"/>
      <c r="AF1768" s="302"/>
      <c r="AG1768" s="302"/>
      <c r="AH1768" s="302"/>
      <c r="AI1768" s="302"/>
      <c r="AJ1768" s="302"/>
      <c r="AK1768" s="302"/>
      <c r="AL1768" s="302"/>
      <c r="AM1768" s="302"/>
      <c r="AN1768" s="302"/>
      <c r="AO1768" s="302"/>
      <c r="AP1768" s="302"/>
      <c r="AQ1768" s="302"/>
      <c r="AR1768" s="302"/>
    </row>
    <row r="1769" hidden="1">
      <c r="A1769" s="301"/>
      <c r="B1769" s="302"/>
      <c r="C1769" s="304"/>
      <c r="D1769" s="303"/>
      <c r="E1769" s="303"/>
      <c r="F1769" s="302"/>
      <c r="G1769" s="304"/>
      <c r="H1769" s="302"/>
      <c r="I1769" s="302"/>
      <c r="J1769" s="302"/>
      <c r="K1769" s="302"/>
      <c r="L1769" s="316" t="b">
        <v>0</v>
      </c>
      <c r="M1769" s="316" t="b">
        <v>0</v>
      </c>
      <c r="N1769" s="316" t="b">
        <v>0</v>
      </c>
      <c r="O1769" s="316" t="b">
        <v>0</v>
      </c>
      <c r="P1769" s="302"/>
      <c r="Q1769" s="302"/>
      <c r="R1769" s="302"/>
      <c r="S1769" s="302"/>
      <c r="T1769" s="302"/>
      <c r="U1769" s="302"/>
      <c r="V1769" s="302"/>
      <c r="W1769" s="302"/>
      <c r="X1769" s="302"/>
      <c r="Y1769" s="302"/>
      <c r="Z1769" s="302"/>
      <c r="AA1769" s="302"/>
      <c r="AB1769" s="302"/>
      <c r="AC1769" s="302"/>
      <c r="AD1769" s="302"/>
      <c r="AE1769" s="302"/>
      <c r="AF1769" s="302"/>
      <c r="AG1769" s="302"/>
      <c r="AH1769" s="302"/>
      <c r="AI1769" s="302"/>
      <c r="AJ1769" s="302"/>
      <c r="AK1769" s="302"/>
      <c r="AL1769" s="302"/>
      <c r="AM1769" s="302"/>
      <c r="AN1769" s="302"/>
      <c r="AO1769" s="302"/>
      <c r="AP1769" s="302"/>
      <c r="AQ1769" s="302"/>
      <c r="AR1769" s="302"/>
    </row>
    <row r="1770" hidden="1">
      <c r="A1770" s="301"/>
      <c r="B1770" s="302"/>
      <c r="C1770" s="304"/>
      <c r="D1770" s="303"/>
      <c r="E1770" s="303"/>
      <c r="F1770" s="302"/>
      <c r="G1770" s="304"/>
      <c r="H1770" s="302"/>
      <c r="I1770" s="302"/>
      <c r="J1770" s="302"/>
      <c r="K1770" s="302"/>
      <c r="L1770" s="316" t="b">
        <v>0</v>
      </c>
      <c r="M1770" s="316" t="b">
        <v>0</v>
      </c>
      <c r="N1770" s="316" t="b">
        <v>0</v>
      </c>
      <c r="O1770" s="316" t="b">
        <v>0</v>
      </c>
      <c r="P1770" s="302"/>
      <c r="Q1770" s="302"/>
      <c r="R1770" s="302"/>
      <c r="S1770" s="302"/>
      <c r="T1770" s="302"/>
      <c r="U1770" s="302"/>
      <c r="V1770" s="302"/>
      <c r="W1770" s="302"/>
      <c r="X1770" s="302"/>
      <c r="Y1770" s="302"/>
      <c r="Z1770" s="302"/>
      <c r="AA1770" s="302"/>
      <c r="AB1770" s="302"/>
      <c r="AC1770" s="302"/>
      <c r="AD1770" s="302"/>
      <c r="AE1770" s="302"/>
      <c r="AF1770" s="302"/>
      <c r="AG1770" s="302"/>
      <c r="AH1770" s="302"/>
      <c r="AI1770" s="302"/>
      <c r="AJ1770" s="302"/>
      <c r="AK1770" s="302"/>
      <c r="AL1770" s="302"/>
      <c r="AM1770" s="302"/>
      <c r="AN1770" s="302"/>
      <c r="AO1770" s="302"/>
      <c r="AP1770" s="302"/>
      <c r="AQ1770" s="302"/>
      <c r="AR1770" s="302"/>
    </row>
    <row r="1771" hidden="1">
      <c r="A1771" s="301"/>
      <c r="B1771" s="302"/>
      <c r="C1771" s="304"/>
      <c r="D1771" s="303"/>
      <c r="E1771" s="303"/>
      <c r="F1771" s="302"/>
      <c r="G1771" s="304"/>
      <c r="H1771" s="302"/>
      <c r="I1771" s="302"/>
      <c r="J1771" s="302"/>
      <c r="K1771" s="302"/>
      <c r="L1771" s="316" t="b">
        <v>0</v>
      </c>
      <c r="M1771" s="316" t="b">
        <v>0</v>
      </c>
      <c r="N1771" s="316" t="b">
        <v>0</v>
      </c>
      <c r="O1771" s="316" t="b">
        <v>0</v>
      </c>
      <c r="P1771" s="302"/>
      <c r="Q1771" s="302"/>
      <c r="R1771" s="302"/>
      <c r="S1771" s="302"/>
      <c r="T1771" s="302"/>
      <c r="U1771" s="302"/>
      <c r="V1771" s="302"/>
      <c r="W1771" s="302"/>
      <c r="X1771" s="302"/>
      <c r="Y1771" s="302"/>
      <c r="Z1771" s="302"/>
      <c r="AA1771" s="302"/>
      <c r="AB1771" s="302"/>
      <c r="AC1771" s="302"/>
      <c r="AD1771" s="302"/>
      <c r="AE1771" s="302"/>
      <c r="AF1771" s="302"/>
      <c r="AG1771" s="302"/>
      <c r="AH1771" s="302"/>
      <c r="AI1771" s="302"/>
      <c r="AJ1771" s="302"/>
      <c r="AK1771" s="302"/>
      <c r="AL1771" s="302"/>
      <c r="AM1771" s="302"/>
      <c r="AN1771" s="302"/>
      <c r="AO1771" s="302"/>
      <c r="AP1771" s="302"/>
      <c r="AQ1771" s="302"/>
      <c r="AR1771" s="302"/>
    </row>
    <row r="1772" hidden="1">
      <c r="A1772" s="301"/>
      <c r="B1772" s="302"/>
      <c r="C1772" s="304"/>
      <c r="D1772" s="303"/>
      <c r="E1772" s="303"/>
      <c r="F1772" s="302"/>
      <c r="G1772" s="304"/>
      <c r="H1772" s="302"/>
      <c r="I1772" s="302"/>
      <c r="J1772" s="302"/>
      <c r="K1772" s="302"/>
      <c r="L1772" s="316" t="b">
        <v>0</v>
      </c>
      <c r="M1772" s="316" t="b">
        <v>0</v>
      </c>
      <c r="N1772" s="316" t="b">
        <v>0</v>
      </c>
      <c r="O1772" s="316" t="b">
        <v>0</v>
      </c>
      <c r="P1772" s="302"/>
      <c r="Q1772" s="302"/>
      <c r="R1772" s="302"/>
      <c r="S1772" s="302"/>
      <c r="T1772" s="302"/>
      <c r="U1772" s="302"/>
      <c r="V1772" s="302"/>
      <c r="W1772" s="302"/>
      <c r="X1772" s="302"/>
      <c r="Y1772" s="302"/>
      <c r="Z1772" s="302"/>
      <c r="AA1772" s="302"/>
      <c r="AB1772" s="302"/>
      <c r="AC1772" s="302"/>
      <c r="AD1772" s="302"/>
      <c r="AE1772" s="302"/>
      <c r="AF1772" s="302"/>
      <c r="AG1772" s="302"/>
      <c r="AH1772" s="302"/>
      <c r="AI1772" s="302"/>
      <c r="AJ1772" s="302"/>
      <c r="AK1772" s="302"/>
      <c r="AL1772" s="302"/>
      <c r="AM1772" s="302"/>
      <c r="AN1772" s="302"/>
      <c r="AO1772" s="302"/>
      <c r="AP1772" s="302"/>
      <c r="AQ1772" s="302"/>
      <c r="AR1772" s="302"/>
    </row>
    <row r="1773" hidden="1">
      <c r="A1773" s="301"/>
      <c r="B1773" s="302"/>
      <c r="C1773" s="304"/>
      <c r="D1773" s="303"/>
      <c r="E1773" s="303"/>
      <c r="F1773" s="302"/>
      <c r="G1773" s="304"/>
      <c r="H1773" s="302"/>
      <c r="I1773" s="302"/>
      <c r="J1773" s="302"/>
      <c r="K1773" s="302"/>
      <c r="L1773" s="316" t="b">
        <v>0</v>
      </c>
      <c r="M1773" s="316" t="b">
        <v>0</v>
      </c>
      <c r="N1773" s="316" t="b">
        <v>0</v>
      </c>
      <c r="O1773" s="316" t="b">
        <v>0</v>
      </c>
      <c r="P1773" s="302"/>
      <c r="Q1773" s="302"/>
      <c r="R1773" s="302"/>
      <c r="S1773" s="302"/>
      <c r="T1773" s="302"/>
      <c r="U1773" s="302"/>
      <c r="V1773" s="302"/>
      <c r="W1773" s="302"/>
      <c r="X1773" s="302"/>
      <c r="Y1773" s="302"/>
      <c r="Z1773" s="302"/>
      <c r="AA1773" s="302"/>
      <c r="AB1773" s="302"/>
      <c r="AC1773" s="302"/>
      <c r="AD1773" s="302"/>
      <c r="AE1773" s="302"/>
      <c r="AF1773" s="302"/>
      <c r="AG1773" s="302"/>
      <c r="AH1773" s="302"/>
      <c r="AI1773" s="302"/>
      <c r="AJ1773" s="302"/>
      <c r="AK1773" s="302"/>
      <c r="AL1773" s="302"/>
      <c r="AM1773" s="302"/>
      <c r="AN1773" s="302"/>
      <c r="AO1773" s="302"/>
      <c r="AP1773" s="302"/>
      <c r="AQ1773" s="302"/>
      <c r="AR1773" s="302"/>
    </row>
    <row r="1774" hidden="1">
      <c r="A1774" s="301"/>
      <c r="B1774" s="302"/>
      <c r="C1774" s="304"/>
      <c r="D1774" s="303"/>
      <c r="E1774" s="303"/>
      <c r="F1774" s="302"/>
      <c r="G1774" s="304"/>
      <c r="H1774" s="302"/>
      <c r="I1774" s="302"/>
      <c r="J1774" s="302"/>
      <c r="K1774" s="302"/>
      <c r="L1774" s="316" t="b">
        <v>0</v>
      </c>
      <c r="M1774" s="316" t="b">
        <v>0</v>
      </c>
      <c r="N1774" s="316" t="b">
        <v>0</v>
      </c>
      <c r="O1774" s="316" t="b">
        <v>0</v>
      </c>
      <c r="P1774" s="302"/>
      <c r="Q1774" s="302"/>
      <c r="R1774" s="302"/>
      <c r="S1774" s="302"/>
      <c r="T1774" s="302"/>
      <c r="U1774" s="302"/>
      <c r="V1774" s="302"/>
      <c r="W1774" s="302"/>
      <c r="X1774" s="302"/>
      <c r="Y1774" s="302"/>
      <c r="Z1774" s="302"/>
      <c r="AA1774" s="302"/>
      <c r="AB1774" s="302"/>
      <c r="AC1774" s="302"/>
      <c r="AD1774" s="302"/>
      <c r="AE1774" s="302"/>
      <c r="AF1774" s="302"/>
      <c r="AG1774" s="302"/>
      <c r="AH1774" s="302"/>
      <c r="AI1774" s="302"/>
      <c r="AJ1774" s="302"/>
      <c r="AK1774" s="302"/>
      <c r="AL1774" s="302"/>
      <c r="AM1774" s="302"/>
      <c r="AN1774" s="302"/>
      <c r="AO1774" s="302"/>
      <c r="AP1774" s="302"/>
      <c r="AQ1774" s="302"/>
      <c r="AR1774" s="302"/>
    </row>
    <row r="1775" hidden="1">
      <c r="A1775" s="301"/>
      <c r="B1775" s="302"/>
      <c r="C1775" s="304"/>
      <c r="D1775" s="303"/>
      <c r="E1775" s="303"/>
      <c r="F1775" s="302"/>
      <c r="G1775" s="304"/>
      <c r="H1775" s="302"/>
      <c r="I1775" s="302"/>
      <c r="J1775" s="302"/>
      <c r="K1775" s="302"/>
      <c r="L1775" s="316" t="b">
        <v>0</v>
      </c>
      <c r="M1775" s="316" t="b">
        <v>0</v>
      </c>
      <c r="N1775" s="316" t="b">
        <v>0</v>
      </c>
      <c r="O1775" s="316" t="b">
        <v>0</v>
      </c>
      <c r="P1775" s="302"/>
      <c r="Q1775" s="302"/>
      <c r="R1775" s="302"/>
      <c r="S1775" s="302"/>
      <c r="T1775" s="302"/>
      <c r="U1775" s="302"/>
      <c r="V1775" s="302"/>
      <c r="W1775" s="302"/>
      <c r="X1775" s="302"/>
      <c r="Y1775" s="302"/>
      <c r="Z1775" s="302"/>
      <c r="AA1775" s="302"/>
      <c r="AB1775" s="302"/>
      <c r="AC1775" s="302"/>
      <c r="AD1775" s="302"/>
      <c r="AE1775" s="302"/>
      <c r="AF1775" s="302"/>
      <c r="AG1775" s="302"/>
      <c r="AH1775" s="302"/>
      <c r="AI1775" s="302"/>
      <c r="AJ1775" s="302"/>
      <c r="AK1775" s="302"/>
      <c r="AL1775" s="302"/>
      <c r="AM1775" s="302"/>
      <c r="AN1775" s="302"/>
      <c r="AO1775" s="302"/>
      <c r="AP1775" s="302"/>
      <c r="AQ1775" s="302"/>
      <c r="AR1775" s="302"/>
    </row>
    <row r="1776" hidden="1">
      <c r="A1776" s="301"/>
      <c r="B1776" s="302"/>
      <c r="C1776" s="304"/>
      <c r="D1776" s="303"/>
      <c r="E1776" s="303"/>
      <c r="F1776" s="302"/>
      <c r="G1776" s="304"/>
      <c r="H1776" s="302"/>
      <c r="I1776" s="302"/>
      <c r="J1776" s="302"/>
      <c r="K1776" s="302"/>
      <c r="L1776" s="316" t="b">
        <v>0</v>
      </c>
      <c r="M1776" s="316" t="b">
        <v>0</v>
      </c>
      <c r="N1776" s="316" t="b">
        <v>0</v>
      </c>
      <c r="O1776" s="316" t="b">
        <v>0</v>
      </c>
      <c r="P1776" s="302"/>
      <c r="Q1776" s="302"/>
      <c r="R1776" s="302"/>
      <c r="S1776" s="302"/>
      <c r="T1776" s="302"/>
      <c r="U1776" s="302"/>
      <c r="V1776" s="302"/>
      <c r="W1776" s="302"/>
      <c r="X1776" s="302"/>
      <c r="Y1776" s="302"/>
      <c r="Z1776" s="302"/>
      <c r="AA1776" s="302"/>
      <c r="AB1776" s="302"/>
      <c r="AC1776" s="302"/>
      <c r="AD1776" s="302"/>
      <c r="AE1776" s="302"/>
      <c r="AF1776" s="302"/>
      <c r="AG1776" s="302"/>
      <c r="AH1776" s="302"/>
      <c r="AI1776" s="302"/>
      <c r="AJ1776" s="302"/>
      <c r="AK1776" s="302"/>
      <c r="AL1776" s="302"/>
      <c r="AM1776" s="302"/>
      <c r="AN1776" s="302"/>
      <c r="AO1776" s="302"/>
      <c r="AP1776" s="302"/>
      <c r="AQ1776" s="302"/>
      <c r="AR1776" s="302"/>
    </row>
    <row r="1777" hidden="1">
      <c r="A1777" s="301"/>
      <c r="B1777" s="302"/>
      <c r="C1777" s="304"/>
      <c r="D1777" s="303"/>
      <c r="E1777" s="303"/>
      <c r="F1777" s="302"/>
      <c r="G1777" s="304"/>
      <c r="H1777" s="302"/>
      <c r="I1777" s="302"/>
      <c r="J1777" s="302"/>
      <c r="K1777" s="302"/>
      <c r="L1777" s="316" t="b">
        <v>0</v>
      </c>
      <c r="M1777" s="316" t="b">
        <v>0</v>
      </c>
      <c r="N1777" s="316" t="b">
        <v>0</v>
      </c>
      <c r="O1777" s="316" t="b">
        <v>0</v>
      </c>
      <c r="P1777" s="302"/>
      <c r="Q1777" s="302"/>
      <c r="R1777" s="302"/>
      <c r="S1777" s="302"/>
      <c r="T1777" s="302"/>
      <c r="U1777" s="302"/>
      <c r="V1777" s="302"/>
      <c r="W1777" s="302"/>
      <c r="X1777" s="302"/>
      <c r="Y1777" s="302"/>
      <c r="Z1777" s="302"/>
      <c r="AA1777" s="302"/>
      <c r="AB1777" s="302"/>
      <c r="AC1777" s="302"/>
      <c r="AD1777" s="302"/>
      <c r="AE1777" s="302"/>
      <c r="AF1777" s="302"/>
      <c r="AG1777" s="302"/>
      <c r="AH1777" s="302"/>
      <c r="AI1777" s="302"/>
      <c r="AJ1777" s="302"/>
      <c r="AK1777" s="302"/>
      <c r="AL1777" s="302"/>
      <c r="AM1777" s="302"/>
      <c r="AN1777" s="302"/>
      <c r="AO1777" s="302"/>
      <c r="AP1777" s="302"/>
      <c r="AQ1777" s="302"/>
      <c r="AR1777" s="302"/>
    </row>
    <row r="1778" hidden="1">
      <c r="A1778" s="301"/>
      <c r="B1778" s="302"/>
      <c r="C1778" s="304"/>
      <c r="D1778" s="303"/>
      <c r="E1778" s="303"/>
      <c r="F1778" s="302"/>
      <c r="G1778" s="304"/>
      <c r="H1778" s="302"/>
      <c r="I1778" s="302"/>
      <c r="J1778" s="302"/>
      <c r="K1778" s="302"/>
      <c r="L1778" s="316" t="b">
        <v>0</v>
      </c>
      <c r="M1778" s="316" t="b">
        <v>0</v>
      </c>
      <c r="N1778" s="316" t="b">
        <v>0</v>
      </c>
      <c r="O1778" s="316" t="b">
        <v>0</v>
      </c>
      <c r="P1778" s="302"/>
      <c r="Q1778" s="302"/>
      <c r="R1778" s="302"/>
      <c r="S1778" s="302"/>
      <c r="T1778" s="302"/>
      <c r="U1778" s="302"/>
      <c r="V1778" s="302"/>
      <c r="W1778" s="302"/>
      <c r="X1778" s="302"/>
      <c r="Y1778" s="302"/>
      <c r="Z1778" s="302"/>
      <c r="AA1778" s="302"/>
      <c r="AB1778" s="302"/>
      <c r="AC1778" s="302"/>
      <c r="AD1778" s="302"/>
      <c r="AE1778" s="302"/>
      <c r="AF1778" s="302"/>
      <c r="AG1778" s="302"/>
      <c r="AH1778" s="302"/>
      <c r="AI1778" s="302"/>
      <c r="AJ1778" s="302"/>
      <c r="AK1778" s="302"/>
      <c r="AL1778" s="302"/>
      <c r="AM1778" s="302"/>
      <c r="AN1778" s="302"/>
      <c r="AO1778" s="302"/>
      <c r="AP1778" s="302"/>
      <c r="AQ1778" s="302"/>
      <c r="AR1778" s="302"/>
    </row>
    <row r="1779" hidden="1">
      <c r="A1779" s="301"/>
      <c r="B1779" s="302"/>
      <c r="C1779" s="304"/>
      <c r="D1779" s="303"/>
      <c r="E1779" s="303"/>
      <c r="F1779" s="302"/>
      <c r="G1779" s="304"/>
      <c r="H1779" s="302"/>
      <c r="I1779" s="302"/>
      <c r="J1779" s="302"/>
      <c r="K1779" s="302"/>
      <c r="L1779" s="316" t="b">
        <v>0</v>
      </c>
      <c r="M1779" s="316" t="b">
        <v>0</v>
      </c>
      <c r="N1779" s="316" t="b">
        <v>0</v>
      </c>
      <c r="O1779" s="316" t="b">
        <v>0</v>
      </c>
      <c r="P1779" s="302"/>
      <c r="Q1779" s="302"/>
      <c r="R1779" s="302"/>
      <c r="S1779" s="302"/>
      <c r="T1779" s="302"/>
      <c r="U1779" s="302"/>
      <c r="V1779" s="302"/>
      <c r="W1779" s="302"/>
      <c r="X1779" s="302"/>
      <c r="Y1779" s="302"/>
      <c r="Z1779" s="302"/>
      <c r="AA1779" s="302"/>
      <c r="AB1779" s="302"/>
      <c r="AC1779" s="302"/>
      <c r="AD1779" s="302"/>
      <c r="AE1779" s="302"/>
      <c r="AF1779" s="302"/>
      <c r="AG1779" s="302"/>
      <c r="AH1779" s="302"/>
      <c r="AI1779" s="302"/>
      <c r="AJ1779" s="302"/>
      <c r="AK1779" s="302"/>
      <c r="AL1779" s="302"/>
      <c r="AM1779" s="302"/>
      <c r="AN1779" s="302"/>
      <c r="AO1779" s="302"/>
      <c r="AP1779" s="302"/>
      <c r="AQ1779" s="302"/>
      <c r="AR1779" s="302"/>
    </row>
    <row r="1780" hidden="1">
      <c r="A1780" s="301"/>
      <c r="B1780" s="302"/>
      <c r="C1780" s="304"/>
      <c r="D1780" s="303"/>
      <c r="E1780" s="303"/>
      <c r="F1780" s="302"/>
      <c r="G1780" s="304"/>
      <c r="H1780" s="302"/>
      <c r="I1780" s="302"/>
      <c r="J1780" s="302"/>
      <c r="K1780" s="302"/>
      <c r="L1780" s="316" t="b">
        <v>0</v>
      </c>
      <c r="M1780" s="316" t="b">
        <v>0</v>
      </c>
      <c r="N1780" s="316" t="b">
        <v>0</v>
      </c>
      <c r="O1780" s="316" t="b">
        <v>0</v>
      </c>
      <c r="P1780" s="302"/>
      <c r="Q1780" s="302"/>
      <c r="R1780" s="302"/>
      <c r="S1780" s="302"/>
      <c r="T1780" s="302"/>
      <c r="U1780" s="302"/>
      <c r="V1780" s="302"/>
      <c r="W1780" s="302"/>
      <c r="X1780" s="302"/>
      <c r="Y1780" s="302"/>
      <c r="Z1780" s="302"/>
      <c r="AA1780" s="302"/>
      <c r="AB1780" s="302"/>
      <c r="AC1780" s="302"/>
      <c r="AD1780" s="302"/>
      <c r="AE1780" s="302"/>
      <c r="AF1780" s="302"/>
      <c r="AG1780" s="302"/>
      <c r="AH1780" s="302"/>
      <c r="AI1780" s="302"/>
      <c r="AJ1780" s="302"/>
      <c r="AK1780" s="302"/>
      <c r="AL1780" s="302"/>
      <c r="AM1780" s="302"/>
      <c r="AN1780" s="302"/>
      <c r="AO1780" s="302"/>
      <c r="AP1780" s="302"/>
      <c r="AQ1780" s="302"/>
      <c r="AR1780" s="302"/>
    </row>
    <row r="1781" hidden="1">
      <c r="A1781" s="301"/>
      <c r="B1781" s="302"/>
      <c r="C1781" s="304"/>
      <c r="D1781" s="303"/>
      <c r="E1781" s="303"/>
      <c r="F1781" s="302"/>
      <c r="G1781" s="304"/>
      <c r="H1781" s="302"/>
      <c r="I1781" s="302"/>
      <c r="J1781" s="302"/>
      <c r="K1781" s="302"/>
      <c r="L1781" s="316" t="b">
        <v>0</v>
      </c>
      <c r="M1781" s="316" t="b">
        <v>0</v>
      </c>
      <c r="N1781" s="316" t="b">
        <v>0</v>
      </c>
      <c r="O1781" s="316" t="b">
        <v>0</v>
      </c>
      <c r="P1781" s="302"/>
      <c r="Q1781" s="302"/>
      <c r="R1781" s="302"/>
      <c r="S1781" s="302"/>
      <c r="T1781" s="302"/>
      <c r="U1781" s="302"/>
      <c r="V1781" s="302"/>
      <c r="W1781" s="302"/>
      <c r="X1781" s="302"/>
      <c r="Y1781" s="302"/>
      <c r="Z1781" s="302"/>
      <c r="AA1781" s="302"/>
      <c r="AB1781" s="302"/>
      <c r="AC1781" s="302"/>
      <c r="AD1781" s="302"/>
      <c r="AE1781" s="302"/>
      <c r="AF1781" s="302"/>
      <c r="AG1781" s="302"/>
      <c r="AH1781" s="302"/>
      <c r="AI1781" s="302"/>
      <c r="AJ1781" s="302"/>
      <c r="AK1781" s="302"/>
      <c r="AL1781" s="302"/>
      <c r="AM1781" s="302"/>
      <c r="AN1781" s="302"/>
      <c r="AO1781" s="302"/>
      <c r="AP1781" s="302"/>
      <c r="AQ1781" s="302"/>
      <c r="AR1781" s="302"/>
    </row>
    <row r="1782" hidden="1">
      <c r="A1782" s="301"/>
      <c r="B1782" s="302"/>
      <c r="C1782" s="304"/>
      <c r="D1782" s="303"/>
      <c r="E1782" s="303"/>
      <c r="F1782" s="302"/>
      <c r="G1782" s="304"/>
      <c r="H1782" s="302"/>
      <c r="I1782" s="302"/>
      <c r="J1782" s="302"/>
      <c r="K1782" s="302"/>
      <c r="L1782" s="316" t="b">
        <v>0</v>
      </c>
      <c r="M1782" s="316" t="b">
        <v>0</v>
      </c>
      <c r="N1782" s="316" t="b">
        <v>0</v>
      </c>
      <c r="O1782" s="316" t="b">
        <v>0</v>
      </c>
      <c r="P1782" s="302"/>
      <c r="Q1782" s="302"/>
      <c r="R1782" s="302"/>
      <c r="S1782" s="302"/>
      <c r="T1782" s="302"/>
      <c r="U1782" s="302"/>
      <c r="V1782" s="302"/>
      <c r="W1782" s="302"/>
      <c r="X1782" s="302"/>
      <c r="Y1782" s="302"/>
      <c r="Z1782" s="302"/>
      <c r="AA1782" s="302"/>
      <c r="AB1782" s="302"/>
      <c r="AC1782" s="302"/>
      <c r="AD1782" s="302"/>
      <c r="AE1782" s="302"/>
      <c r="AF1782" s="302"/>
      <c r="AG1782" s="302"/>
      <c r="AH1782" s="302"/>
      <c r="AI1782" s="302"/>
      <c r="AJ1782" s="302"/>
      <c r="AK1782" s="302"/>
      <c r="AL1782" s="302"/>
      <c r="AM1782" s="302"/>
      <c r="AN1782" s="302"/>
      <c r="AO1782" s="302"/>
      <c r="AP1782" s="302"/>
      <c r="AQ1782" s="302"/>
      <c r="AR1782" s="302"/>
    </row>
    <row r="1783" hidden="1">
      <c r="A1783" s="301"/>
      <c r="B1783" s="302"/>
      <c r="C1783" s="304"/>
      <c r="D1783" s="303"/>
      <c r="E1783" s="303"/>
      <c r="F1783" s="302"/>
      <c r="G1783" s="304"/>
      <c r="H1783" s="302"/>
      <c r="I1783" s="302"/>
      <c r="J1783" s="302"/>
      <c r="K1783" s="302"/>
      <c r="L1783" s="316" t="b">
        <v>0</v>
      </c>
      <c r="M1783" s="316" t="b">
        <v>0</v>
      </c>
      <c r="N1783" s="316" t="b">
        <v>0</v>
      </c>
      <c r="O1783" s="316" t="b">
        <v>0</v>
      </c>
      <c r="P1783" s="302"/>
      <c r="Q1783" s="302"/>
      <c r="R1783" s="302"/>
      <c r="S1783" s="302"/>
      <c r="T1783" s="302"/>
      <c r="U1783" s="302"/>
      <c r="V1783" s="302"/>
      <c r="W1783" s="302"/>
      <c r="X1783" s="302"/>
      <c r="Y1783" s="302"/>
      <c r="Z1783" s="302"/>
      <c r="AA1783" s="302"/>
      <c r="AB1783" s="302"/>
      <c r="AC1783" s="302"/>
      <c r="AD1783" s="302"/>
      <c r="AE1783" s="302"/>
      <c r="AF1783" s="302"/>
      <c r="AG1783" s="302"/>
      <c r="AH1783" s="302"/>
      <c r="AI1783" s="302"/>
      <c r="AJ1783" s="302"/>
      <c r="AK1783" s="302"/>
      <c r="AL1783" s="302"/>
      <c r="AM1783" s="302"/>
      <c r="AN1783" s="302"/>
      <c r="AO1783" s="302"/>
      <c r="AP1783" s="302"/>
      <c r="AQ1783" s="302"/>
      <c r="AR1783" s="302"/>
    </row>
    <row r="1784" hidden="1">
      <c r="A1784" s="301"/>
      <c r="B1784" s="302"/>
      <c r="C1784" s="304"/>
      <c r="D1784" s="303"/>
      <c r="E1784" s="303"/>
      <c r="F1784" s="302"/>
      <c r="G1784" s="304"/>
      <c r="H1784" s="302"/>
      <c r="I1784" s="302"/>
      <c r="J1784" s="302"/>
      <c r="K1784" s="302"/>
      <c r="L1784" s="316" t="b">
        <v>0</v>
      </c>
      <c r="M1784" s="316" t="b">
        <v>0</v>
      </c>
      <c r="N1784" s="316" t="b">
        <v>0</v>
      </c>
      <c r="O1784" s="316" t="b">
        <v>0</v>
      </c>
      <c r="P1784" s="302"/>
      <c r="Q1784" s="302"/>
      <c r="R1784" s="302"/>
      <c r="S1784" s="302"/>
      <c r="T1784" s="302"/>
      <c r="U1784" s="302"/>
      <c r="V1784" s="302"/>
      <c r="W1784" s="302"/>
      <c r="X1784" s="302"/>
      <c r="Y1784" s="302"/>
      <c r="Z1784" s="302"/>
      <c r="AA1784" s="302"/>
      <c r="AB1784" s="302"/>
      <c r="AC1784" s="302"/>
      <c r="AD1784" s="302"/>
      <c r="AE1784" s="302"/>
      <c r="AF1784" s="302"/>
      <c r="AG1784" s="302"/>
      <c r="AH1784" s="302"/>
      <c r="AI1784" s="302"/>
      <c r="AJ1784" s="302"/>
      <c r="AK1784" s="302"/>
      <c r="AL1784" s="302"/>
      <c r="AM1784" s="302"/>
      <c r="AN1784" s="302"/>
      <c r="AO1784" s="302"/>
      <c r="AP1784" s="302"/>
      <c r="AQ1784" s="302"/>
      <c r="AR1784" s="302"/>
    </row>
    <row r="1785" hidden="1">
      <c r="A1785" s="301"/>
      <c r="B1785" s="302"/>
      <c r="C1785" s="304"/>
      <c r="D1785" s="303"/>
      <c r="E1785" s="303"/>
      <c r="F1785" s="302"/>
      <c r="G1785" s="304"/>
      <c r="H1785" s="302"/>
      <c r="I1785" s="302"/>
      <c r="J1785" s="302"/>
      <c r="K1785" s="302"/>
      <c r="L1785" s="316" t="b">
        <v>0</v>
      </c>
      <c r="M1785" s="316" t="b">
        <v>0</v>
      </c>
      <c r="N1785" s="316" t="b">
        <v>0</v>
      </c>
      <c r="O1785" s="316" t="b">
        <v>0</v>
      </c>
      <c r="P1785" s="302"/>
      <c r="Q1785" s="302"/>
      <c r="R1785" s="302"/>
      <c r="S1785" s="302"/>
      <c r="T1785" s="302"/>
      <c r="U1785" s="302"/>
      <c r="V1785" s="302"/>
      <c r="W1785" s="302"/>
      <c r="X1785" s="302"/>
      <c r="Y1785" s="302"/>
      <c r="Z1785" s="302"/>
      <c r="AA1785" s="302"/>
      <c r="AB1785" s="302"/>
      <c r="AC1785" s="302"/>
      <c r="AD1785" s="302"/>
      <c r="AE1785" s="302"/>
      <c r="AF1785" s="302"/>
      <c r="AG1785" s="302"/>
      <c r="AH1785" s="302"/>
      <c r="AI1785" s="302"/>
      <c r="AJ1785" s="302"/>
      <c r="AK1785" s="302"/>
      <c r="AL1785" s="302"/>
      <c r="AM1785" s="302"/>
      <c r="AN1785" s="302"/>
      <c r="AO1785" s="302"/>
      <c r="AP1785" s="302"/>
      <c r="AQ1785" s="302"/>
      <c r="AR1785" s="302"/>
    </row>
    <row r="1786" hidden="1">
      <c r="A1786" s="301"/>
      <c r="B1786" s="302"/>
      <c r="C1786" s="304"/>
      <c r="D1786" s="303"/>
      <c r="E1786" s="303"/>
      <c r="F1786" s="302"/>
      <c r="G1786" s="304"/>
      <c r="H1786" s="302"/>
      <c r="I1786" s="302"/>
      <c r="J1786" s="302"/>
      <c r="K1786" s="302"/>
      <c r="L1786" s="316" t="b">
        <v>0</v>
      </c>
      <c r="M1786" s="316" t="b">
        <v>0</v>
      </c>
      <c r="N1786" s="316" t="b">
        <v>0</v>
      </c>
      <c r="O1786" s="316" t="b">
        <v>0</v>
      </c>
      <c r="P1786" s="302"/>
      <c r="Q1786" s="302"/>
      <c r="R1786" s="302"/>
      <c r="S1786" s="302"/>
      <c r="T1786" s="302"/>
      <c r="U1786" s="302"/>
      <c r="V1786" s="302"/>
      <c r="W1786" s="302"/>
      <c r="X1786" s="302"/>
      <c r="Y1786" s="302"/>
      <c r="Z1786" s="302"/>
      <c r="AA1786" s="302"/>
      <c r="AB1786" s="302"/>
      <c r="AC1786" s="302"/>
      <c r="AD1786" s="302"/>
      <c r="AE1786" s="302"/>
      <c r="AF1786" s="302"/>
      <c r="AG1786" s="302"/>
      <c r="AH1786" s="302"/>
      <c r="AI1786" s="302"/>
      <c r="AJ1786" s="302"/>
      <c r="AK1786" s="302"/>
      <c r="AL1786" s="302"/>
      <c r="AM1786" s="302"/>
      <c r="AN1786" s="302"/>
      <c r="AO1786" s="302"/>
      <c r="AP1786" s="302"/>
      <c r="AQ1786" s="302"/>
      <c r="AR1786" s="302"/>
    </row>
    <row r="1787" hidden="1">
      <c r="A1787" s="301"/>
      <c r="B1787" s="302"/>
      <c r="C1787" s="304"/>
      <c r="D1787" s="303"/>
      <c r="E1787" s="303"/>
      <c r="F1787" s="302"/>
      <c r="G1787" s="304"/>
      <c r="H1787" s="302"/>
      <c r="I1787" s="302"/>
      <c r="J1787" s="302"/>
      <c r="K1787" s="302"/>
      <c r="L1787" s="316" t="b">
        <v>0</v>
      </c>
      <c r="M1787" s="316" t="b">
        <v>0</v>
      </c>
      <c r="N1787" s="316" t="b">
        <v>0</v>
      </c>
      <c r="O1787" s="316" t="b">
        <v>0</v>
      </c>
      <c r="P1787" s="302"/>
      <c r="Q1787" s="302"/>
      <c r="R1787" s="302"/>
      <c r="S1787" s="302"/>
      <c r="T1787" s="302"/>
      <c r="U1787" s="302"/>
      <c r="V1787" s="302"/>
      <c r="W1787" s="302"/>
      <c r="X1787" s="302"/>
      <c r="Y1787" s="302"/>
      <c r="Z1787" s="302"/>
      <c r="AA1787" s="302"/>
      <c r="AB1787" s="302"/>
      <c r="AC1787" s="302"/>
      <c r="AD1787" s="302"/>
      <c r="AE1787" s="302"/>
      <c r="AF1787" s="302"/>
      <c r="AG1787" s="302"/>
      <c r="AH1787" s="302"/>
      <c r="AI1787" s="302"/>
      <c r="AJ1787" s="302"/>
      <c r="AK1787" s="302"/>
      <c r="AL1787" s="302"/>
      <c r="AM1787" s="302"/>
      <c r="AN1787" s="302"/>
      <c r="AO1787" s="302"/>
      <c r="AP1787" s="302"/>
      <c r="AQ1787" s="302"/>
      <c r="AR1787" s="302"/>
    </row>
    <row r="1788" hidden="1">
      <c r="A1788" s="301"/>
      <c r="B1788" s="302"/>
      <c r="C1788" s="304"/>
      <c r="D1788" s="303"/>
      <c r="E1788" s="303"/>
      <c r="F1788" s="302"/>
      <c r="G1788" s="304"/>
      <c r="H1788" s="302"/>
      <c r="I1788" s="302"/>
      <c r="J1788" s="302"/>
      <c r="K1788" s="302"/>
      <c r="L1788" s="316" t="b">
        <v>0</v>
      </c>
      <c r="M1788" s="316" t="b">
        <v>0</v>
      </c>
      <c r="N1788" s="316" t="b">
        <v>0</v>
      </c>
      <c r="O1788" s="316" t="b">
        <v>0</v>
      </c>
      <c r="P1788" s="302"/>
      <c r="Q1788" s="302"/>
      <c r="R1788" s="302"/>
      <c r="S1788" s="302"/>
      <c r="T1788" s="302"/>
      <c r="U1788" s="302"/>
      <c r="V1788" s="302"/>
      <c r="W1788" s="302"/>
      <c r="X1788" s="302"/>
      <c r="Y1788" s="302"/>
      <c r="Z1788" s="302"/>
      <c r="AA1788" s="302"/>
      <c r="AB1788" s="302"/>
      <c r="AC1788" s="302"/>
      <c r="AD1788" s="302"/>
      <c r="AE1788" s="302"/>
      <c r="AF1788" s="302"/>
      <c r="AG1788" s="302"/>
      <c r="AH1788" s="302"/>
      <c r="AI1788" s="302"/>
      <c r="AJ1788" s="302"/>
      <c r="AK1788" s="302"/>
      <c r="AL1788" s="302"/>
      <c r="AM1788" s="302"/>
      <c r="AN1788" s="302"/>
      <c r="AO1788" s="302"/>
      <c r="AP1788" s="302"/>
      <c r="AQ1788" s="302"/>
      <c r="AR1788" s="302"/>
    </row>
    <row r="1789" hidden="1">
      <c r="A1789" s="301"/>
      <c r="B1789" s="302"/>
      <c r="C1789" s="304"/>
      <c r="D1789" s="303"/>
      <c r="E1789" s="303"/>
      <c r="F1789" s="302"/>
      <c r="G1789" s="304"/>
      <c r="H1789" s="302"/>
      <c r="I1789" s="302"/>
      <c r="J1789" s="302"/>
      <c r="K1789" s="302"/>
      <c r="L1789" s="316" t="b">
        <v>0</v>
      </c>
      <c r="M1789" s="316" t="b">
        <v>0</v>
      </c>
      <c r="N1789" s="316" t="b">
        <v>0</v>
      </c>
      <c r="O1789" s="316" t="b">
        <v>0</v>
      </c>
      <c r="P1789" s="302"/>
      <c r="Q1789" s="302"/>
      <c r="R1789" s="302"/>
      <c r="S1789" s="302"/>
      <c r="T1789" s="302"/>
      <c r="U1789" s="302"/>
      <c r="V1789" s="302"/>
      <c r="W1789" s="302"/>
      <c r="X1789" s="302"/>
      <c r="Y1789" s="302"/>
      <c r="Z1789" s="302"/>
      <c r="AA1789" s="302"/>
      <c r="AB1789" s="302"/>
      <c r="AC1789" s="302"/>
      <c r="AD1789" s="302"/>
      <c r="AE1789" s="302"/>
      <c r="AF1789" s="302"/>
      <c r="AG1789" s="302"/>
      <c r="AH1789" s="302"/>
      <c r="AI1789" s="302"/>
      <c r="AJ1789" s="302"/>
      <c r="AK1789" s="302"/>
      <c r="AL1789" s="302"/>
      <c r="AM1789" s="302"/>
      <c r="AN1789" s="302"/>
      <c r="AO1789" s="302"/>
      <c r="AP1789" s="302"/>
      <c r="AQ1789" s="302"/>
      <c r="AR1789" s="302"/>
    </row>
    <row r="1790" hidden="1">
      <c r="A1790" s="301"/>
      <c r="B1790" s="302"/>
      <c r="C1790" s="304"/>
      <c r="D1790" s="303"/>
      <c r="E1790" s="303"/>
      <c r="F1790" s="302"/>
      <c r="G1790" s="304"/>
      <c r="H1790" s="302"/>
      <c r="I1790" s="302"/>
      <c r="J1790" s="302"/>
      <c r="K1790" s="302"/>
      <c r="L1790" s="316" t="b">
        <v>0</v>
      </c>
      <c r="M1790" s="316" t="b">
        <v>0</v>
      </c>
      <c r="N1790" s="316" t="b">
        <v>0</v>
      </c>
      <c r="O1790" s="316" t="b">
        <v>0</v>
      </c>
      <c r="P1790" s="302"/>
      <c r="Q1790" s="302"/>
      <c r="R1790" s="302"/>
      <c r="S1790" s="302"/>
      <c r="T1790" s="302"/>
      <c r="U1790" s="302"/>
      <c r="V1790" s="302"/>
      <c r="W1790" s="302"/>
      <c r="X1790" s="302"/>
      <c r="Y1790" s="302"/>
      <c r="Z1790" s="302"/>
      <c r="AA1790" s="302"/>
      <c r="AB1790" s="302"/>
      <c r="AC1790" s="302"/>
      <c r="AD1790" s="302"/>
      <c r="AE1790" s="302"/>
      <c r="AF1790" s="302"/>
      <c r="AG1790" s="302"/>
      <c r="AH1790" s="302"/>
      <c r="AI1790" s="302"/>
      <c r="AJ1790" s="302"/>
      <c r="AK1790" s="302"/>
      <c r="AL1790" s="302"/>
      <c r="AM1790" s="302"/>
      <c r="AN1790" s="302"/>
      <c r="AO1790" s="302"/>
      <c r="AP1790" s="302"/>
      <c r="AQ1790" s="302"/>
      <c r="AR1790" s="302"/>
    </row>
    <row r="1791" hidden="1">
      <c r="A1791" s="301"/>
      <c r="B1791" s="302"/>
      <c r="C1791" s="304"/>
      <c r="D1791" s="303"/>
      <c r="E1791" s="303"/>
      <c r="F1791" s="302"/>
      <c r="G1791" s="304"/>
      <c r="H1791" s="302"/>
      <c r="I1791" s="302"/>
      <c r="J1791" s="302"/>
      <c r="K1791" s="302"/>
      <c r="L1791" s="316" t="b">
        <v>0</v>
      </c>
      <c r="M1791" s="316" t="b">
        <v>0</v>
      </c>
      <c r="N1791" s="316" t="b">
        <v>0</v>
      </c>
      <c r="O1791" s="316" t="b">
        <v>0</v>
      </c>
      <c r="P1791" s="302"/>
      <c r="Q1791" s="302"/>
      <c r="R1791" s="302"/>
      <c r="S1791" s="302"/>
      <c r="T1791" s="302"/>
      <c r="U1791" s="302"/>
      <c r="V1791" s="302"/>
      <c r="W1791" s="302"/>
      <c r="X1791" s="302"/>
      <c r="Y1791" s="302"/>
      <c r="Z1791" s="302"/>
      <c r="AA1791" s="302"/>
      <c r="AB1791" s="302"/>
      <c r="AC1791" s="302"/>
      <c r="AD1791" s="302"/>
      <c r="AE1791" s="302"/>
      <c r="AF1791" s="302"/>
      <c r="AG1791" s="302"/>
      <c r="AH1791" s="302"/>
      <c r="AI1791" s="302"/>
      <c r="AJ1791" s="302"/>
      <c r="AK1791" s="302"/>
      <c r="AL1791" s="302"/>
      <c r="AM1791" s="302"/>
      <c r="AN1791" s="302"/>
      <c r="AO1791" s="302"/>
      <c r="AP1791" s="302"/>
      <c r="AQ1791" s="302"/>
      <c r="AR1791" s="302"/>
    </row>
    <row r="1792" hidden="1">
      <c r="A1792" s="301"/>
      <c r="B1792" s="302"/>
      <c r="C1792" s="304"/>
      <c r="D1792" s="303"/>
      <c r="E1792" s="303"/>
      <c r="F1792" s="302"/>
      <c r="G1792" s="304"/>
      <c r="H1792" s="302"/>
      <c r="I1792" s="302"/>
      <c r="J1792" s="302"/>
      <c r="K1792" s="302"/>
      <c r="L1792" s="316" t="b">
        <v>0</v>
      </c>
      <c r="M1792" s="316" t="b">
        <v>0</v>
      </c>
      <c r="N1792" s="316" t="b">
        <v>0</v>
      </c>
      <c r="O1792" s="316" t="b">
        <v>0</v>
      </c>
      <c r="P1792" s="302"/>
      <c r="Q1792" s="302"/>
      <c r="R1792" s="302"/>
      <c r="S1792" s="302"/>
      <c r="T1792" s="302"/>
      <c r="U1792" s="302"/>
      <c r="V1792" s="302"/>
      <c r="W1792" s="302"/>
      <c r="X1792" s="302"/>
      <c r="Y1792" s="302"/>
      <c r="Z1792" s="302"/>
      <c r="AA1792" s="302"/>
      <c r="AB1792" s="302"/>
      <c r="AC1792" s="302"/>
      <c r="AD1792" s="302"/>
      <c r="AE1792" s="302"/>
      <c r="AF1792" s="302"/>
      <c r="AG1792" s="302"/>
      <c r="AH1792" s="302"/>
      <c r="AI1792" s="302"/>
      <c r="AJ1792" s="302"/>
      <c r="AK1792" s="302"/>
      <c r="AL1792" s="302"/>
      <c r="AM1792" s="302"/>
      <c r="AN1792" s="302"/>
      <c r="AO1792" s="302"/>
      <c r="AP1792" s="302"/>
      <c r="AQ1792" s="302"/>
      <c r="AR1792" s="302"/>
    </row>
    <row r="1793" hidden="1">
      <c r="A1793" s="301"/>
      <c r="B1793" s="302"/>
      <c r="C1793" s="304"/>
      <c r="D1793" s="303"/>
      <c r="E1793" s="303"/>
      <c r="F1793" s="302"/>
      <c r="G1793" s="304"/>
      <c r="H1793" s="302"/>
      <c r="I1793" s="302"/>
      <c r="J1793" s="302"/>
      <c r="K1793" s="302"/>
      <c r="L1793" s="316" t="b">
        <v>0</v>
      </c>
      <c r="M1793" s="316" t="b">
        <v>0</v>
      </c>
      <c r="N1793" s="316" t="b">
        <v>0</v>
      </c>
      <c r="O1793" s="316" t="b">
        <v>0</v>
      </c>
      <c r="P1793" s="302"/>
      <c r="Q1793" s="302"/>
      <c r="R1793" s="302"/>
      <c r="S1793" s="302"/>
      <c r="T1793" s="302"/>
      <c r="U1793" s="302"/>
      <c r="V1793" s="302"/>
      <c r="W1793" s="302"/>
      <c r="X1793" s="302"/>
      <c r="Y1793" s="302"/>
      <c r="Z1793" s="302"/>
      <c r="AA1793" s="302"/>
      <c r="AB1793" s="302"/>
      <c r="AC1793" s="302"/>
      <c r="AD1793" s="302"/>
      <c r="AE1793" s="302"/>
      <c r="AF1793" s="302"/>
      <c r="AG1793" s="302"/>
      <c r="AH1793" s="302"/>
      <c r="AI1793" s="302"/>
      <c r="AJ1793" s="302"/>
      <c r="AK1793" s="302"/>
      <c r="AL1793" s="302"/>
      <c r="AM1793" s="302"/>
      <c r="AN1793" s="302"/>
      <c r="AO1793" s="302"/>
      <c r="AP1793" s="302"/>
      <c r="AQ1793" s="302"/>
      <c r="AR1793" s="302"/>
    </row>
    <row r="1794" hidden="1">
      <c r="A1794" s="301"/>
      <c r="B1794" s="302"/>
      <c r="C1794" s="304"/>
      <c r="D1794" s="303"/>
      <c r="E1794" s="303"/>
      <c r="F1794" s="302"/>
      <c r="G1794" s="304"/>
      <c r="H1794" s="302"/>
      <c r="I1794" s="302"/>
      <c r="J1794" s="302"/>
      <c r="K1794" s="302"/>
      <c r="L1794" s="316" t="b">
        <v>0</v>
      </c>
      <c r="M1794" s="316" t="b">
        <v>0</v>
      </c>
      <c r="N1794" s="316" t="b">
        <v>0</v>
      </c>
      <c r="O1794" s="316" t="b">
        <v>0</v>
      </c>
      <c r="P1794" s="302"/>
      <c r="Q1794" s="302"/>
      <c r="R1794" s="302"/>
      <c r="S1794" s="302"/>
      <c r="T1794" s="302"/>
      <c r="U1794" s="302"/>
      <c r="V1794" s="302"/>
      <c r="W1794" s="302"/>
      <c r="X1794" s="302"/>
      <c r="Y1794" s="302"/>
      <c r="Z1794" s="302"/>
      <c r="AA1794" s="302"/>
      <c r="AB1794" s="302"/>
      <c r="AC1794" s="302"/>
      <c r="AD1794" s="302"/>
      <c r="AE1794" s="302"/>
      <c r="AF1794" s="302"/>
      <c r="AG1794" s="302"/>
      <c r="AH1794" s="302"/>
      <c r="AI1794" s="302"/>
      <c r="AJ1794" s="302"/>
      <c r="AK1794" s="302"/>
      <c r="AL1794" s="302"/>
      <c r="AM1794" s="302"/>
      <c r="AN1794" s="302"/>
      <c r="AO1794" s="302"/>
      <c r="AP1794" s="302"/>
      <c r="AQ1794" s="302"/>
      <c r="AR1794" s="302"/>
    </row>
    <row r="1795" hidden="1">
      <c r="A1795" s="301"/>
      <c r="B1795" s="302"/>
      <c r="C1795" s="304"/>
      <c r="D1795" s="303"/>
      <c r="E1795" s="303"/>
      <c r="F1795" s="302"/>
      <c r="G1795" s="304"/>
      <c r="H1795" s="302"/>
      <c r="I1795" s="302"/>
      <c r="J1795" s="302"/>
      <c r="K1795" s="302"/>
      <c r="L1795" s="316" t="b">
        <v>0</v>
      </c>
      <c r="M1795" s="316" t="b">
        <v>0</v>
      </c>
      <c r="N1795" s="316" t="b">
        <v>0</v>
      </c>
      <c r="O1795" s="316" t="b">
        <v>0</v>
      </c>
      <c r="P1795" s="302"/>
      <c r="Q1795" s="302"/>
      <c r="R1795" s="302"/>
      <c r="S1795" s="302"/>
      <c r="T1795" s="302"/>
      <c r="U1795" s="302"/>
      <c r="V1795" s="302"/>
      <c r="W1795" s="302"/>
      <c r="X1795" s="302"/>
      <c r="Y1795" s="302"/>
      <c r="Z1795" s="302"/>
      <c r="AA1795" s="302"/>
      <c r="AB1795" s="302"/>
      <c r="AC1795" s="302"/>
      <c r="AD1795" s="302"/>
      <c r="AE1795" s="302"/>
      <c r="AF1795" s="302"/>
      <c r="AG1795" s="302"/>
      <c r="AH1795" s="302"/>
      <c r="AI1795" s="302"/>
      <c r="AJ1795" s="302"/>
      <c r="AK1795" s="302"/>
      <c r="AL1795" s="302"/>
      <c r="AM1795" s="302"/>
      <c r="AN1795" s="302"/>
      <c r="AO1795" s="302"/>
      <c r="AP1795" s="302"/>
      <c r="AQ1795" s="302"/>
      <c r="AR1795" s="302"/>
    </row>
    <row r="1796" hidden="1">
      <c r="A1796" s="301"/>
      <c r="B1796" s="302"/>
      <c r="C1796" s="304"/>
      <c r="D1796" s="303"/>
      <c r="E1796" s="303"/>
      <c r="F1796" s="302"/>
      <c r="G1796" s="304"/>
      <c r="H1796" s="302"/>
      <c r="I1796" s="302"/>
      <c r="J1796" s="302"/>
      <c r="K1796" s="302"/>
      <c r="L1796" s="316" t="b">
        <v>0</v>
      </c>
      <c r="M1796" s="316" t="b">
        <v>0</v>
      </c>
      <c r="N1796" s="316" t="b">
        <v>0</v>
      </c>
      <c r="O1796" s="316" t="b">
        <v>0</v>
      </c>
      <c r="P1796" s="302"/>
      <c r="Q1796" s="302"/>
      <c r="R1796" s="302"/>
      <c r="S1796" s="302"/>
      <c r="T1796" s="302"/>
      <c r="U1796" s="302"/>
      <c r="V1796" s="302"/>
      <c r="W1796" s="302"/>
      <c r="X1796" s="302"/>
      <c r="Y1796" s="302"/>
      <c r="Z1796" s="302"/>
      <c r="AA1796" s="302"/>
      <c r="AB1796" s="302"/>
      <c r="AC1796" s="302"/>
      <c r="AD1796" s="302"/>
      <c r="AE1796" s="302"/>
      <c r="AF1796" s="302"/>
      <c r="AG1796" s="302"/>
      <c r="AH1796" s="302"/>
      <c r="AI1796" s="302"/>
      <c r="AJ1796" s="302"/>
      <c r="AK1796" s="302"/>
      <c r="AL1796" s="302"/>
      <c r="AM1796" s="302"/>
      <c r="AN1796" s="302"/>
      <c r="AO1796" s="302"/>
      <c r="AP1796" s="302"/>
      <c r="AQ1796" s="302"/>
      <c r="AR1796" s="302"/>
    </row>
    <row r="1797" hidden="1">
      <c r="A1797" s="301"/>
      <c r="B1797" s="302"/>
      <c r="C1797" s="304"/>
      <c r="D1797" s="303"/>
      <c r="E1797" s="303"/>
      <c r="F1797" s="302"/>
      <c r="G1797" s="304"/>
      <c r="H1797" s="302"/>
      <c r="I1797" s="302"/>
      <c r="J1797" s="302"/>
      <c r="K1797" s="302"/>
      <c r="L1797" s="316" t="b">
        <v>0</v>
      </c>
      <c r="M1797" s="316" t="b">
        <v>0</v>
      </c>
      <c r="N1797" s="316" t="b">
        <v>0</v>
      </c>
      <c r="O1797" s="316" t="b">
        <v>0</v>
      </c>
      <c r="P1797" s="302"/>
      <c r="Q1797" s="302"/>
      <c r="R1797" s="302"/>
      <c r="S1797" s="302"/>
      <c r="T1797" s="302"/>
      <c r="U1797" s="302"/>
      <c r="V1797" s="302"/>
      <c r="W1797" s="302"/>
      <c r="X1797" s="302"/>
      <c r="Y1797" s="302"/>
      <c r="Z1797" s="302"/>
      <c r="AA1797" s="302"/>
      <c r="AB1797" s="302"/>
      <c r="AC1797" s="302"/>
      <c r="AD1797" s="302"/>
      <c r="AE1797" s="302"/>
      <c r="AF1797" s="302"/>
      <c r="AG1797" s="302"/>
      <c r="AH1797" s="302"/>
      <c r="AI1797" s="302"/>
      <c r="AJ1797" s="302"/>
      <c r="AK1797" s="302"/>
      <c r="AL1797" s="302"/>
      <c r="AM1797" s="302"/>
      <c r="AN1797" s="302"/>
      <c r="AO1797" s="302"/>
      <c r="AP1797" s="302"/>
      <c r="AQ1797" s="302"/>
      <c r="AR1797" s="302"/>
    </row>
    <row r="1798" hidden="1">
      <c r="A1798" s="301"/>
      <c r="B1798" s="302"/>
      <c r="C1798" s="304"/>
      <c r="D1798" s="303"/>
      <c r="E1798" s="303"/>
      <c r="F1798" s="302"/>
      <c r="G1798" s="304"/>
      <c r="H1798" s="302"/>
      <c r="I1798" s="302"/>
      <c r="J1798" s="302"/>
      <c r="K1798" s="302"/>
      <c r="L1798" s="316" t="b">
        <v>0</v>
      </c>
      <c r="M1798" s="316" t="b">
        <v>0</v>
      </c>
      <c r="N1798" s="316" t="b">
        <v>0</v>
      </c>
      <c r="O1798" s="316" t="b">
        <v>0</v>
      </c>
      <c r="P1798" s="302"/>
      <c r="Q1798" s="302"/>
      <c r="R1798" s="302"/>
      <c r="S1798" s="302"/>
      <c r="T1798" s="302"/>
      <c r="U1798" s="302"/>
      <c r="V1798" s="302"/>
      <c r="W1798" s="302"/>
      <c r="X1798" s="302"/>
      <c r="Y1798" s="302"/>
      <c r="Z1798" s="302"/>
      <c r="AA1798" s="302"/>
      <c r="AB1798" s="302"/>
      <c r="AC1798" s="302"/>
      <c r="AD1798" s="302"/>
      <c r="AE1798" s="302"/>
      <c r="AF1798" s="302"/>
      <c r="AG1798" s="302"/>
      <c r="AH1798" s="302"/>
      <c r="AI1798" s="302"/>
      <c r="AJ1798" s="302"/>
      <c r="AK1798" s="302"/>
      <c r="AL1798" s="302"/>
      <c r="AM1798" s="302"/>
      <c r="AN1798" s="302"/>
      <c r="AO1798" s="302"/>
      <c r="AP1798" s="302"/>
      <c r="AQ1798" s="302"/>
      <c r="AR1798" s="302"/>
    </row>
    <row r="1799" hidden="1">
      <c r="A1799" s="301"/>
      <c r="B1799" s="302"/>
      <c r="C1799" s="304"/>
      <c r="D1799" s="303"/>
      <c r="E1799" s="303"/>
      <c r="F1799" s="302"/>
      <c r="G1799" s="304"/>
      <c r="H1799" s="302"/>
      <c r="I1799" s="302"/>
      <c r="J1799" s="302"/>
      <c r="K1799" s="302"/>
      <c r="L1799" s="316" t="b">
        <v>0</v>
      </c>
      <c r="M1799" s="316" t="b">
        <v>0</v>
      </c>
      <c r="N1799" s="316" t="b">
        <v>0</v>
      </c>
      <c r="O1799" s="316" t="b">
        <v>0</v>
      </c>
      <c r="P1799" s="302"/>
      <c r="Q1799" s="302"/>
      <c r="R1799" s="302"/>
      <c r="S1799" s="302"/>
      <c r="T1799" s="302"/>
      <c r="U1799" s="302"/>
      <c r="V1799" s="302"/>
      <c r="W1799" s="302"/>
      <c r="X1799" s="302"/>
      <c r="Y1799" s="302"/>
      <c r="Z1799" s="302"/>
      <c r="AA1799" s="302"/>
      <c r="AB1799" s="302"/>
      <c r="AC1799" s="302"/>
      <c r="AD1799" s="302"/>
      <c r="AE1799" s="302"/>
      <c r="AF1799" s="302"/>
      <c r="AG1799" s="302"/>
      <c r="AH1799" s="302"/>
      <c r="AI1799" s="302"/>
      <c r="AJ1799" s="302"/>
      <c r="AK1799" s="302"/>
      <c r="AL1799" s="302"/>
      <c r="AM1799" s="302"/>
      <c r="AN1799" s="302"/>
      <c r="AO1799" s="302"/>
      <c r="AP1799" s="302"/>
      <c r="AQ1799" s="302"/>
      <c r="AR1799" s="302"/>
    </row>
    <row r="1800" hidden="1">
      <c r="A1800" s="301"/>
      <c r="B1800" s="302"/>
      <c r="C1800" s="304"/>
      <c r="D1800" s="303"/>
      <c r="E1800" s="303"/>
      <c r="F1800" s="302"/>
      <c r="G1800" s="304"/>
      <c r="H1800" s="302"/>
      <c r="I1800" s="302"/>
      <c r="J1800" s="302"/>
      <c r="K1800" s="302"/>
      <c r="L1800" s="316" t="b">
        <v>0</v>
      </c>
      <c r="M1800" s="316" t="b">
        <v>0</v>
      </c>
      <c r="N1800" s="316" t="b">
        <v>0</v>
      </c>
      <c r="O1800" s="316" t="b">
        <v>0</v>
      </c>
      <c r="P1800" s="302"/>
      <c r="Q1800" s="302"/>
      <c r="R1800" s="302"/>
      <c r="S1800" s="302"/>
      <c r="T1800" s="302"/>
      <c r="U1800" s="302"/>
      <c r="V1800" s="302"/>
      <c r="W1800" s="302"/>
      <c r="X1800" s="302"/>
      <c r="Y1800" s="302"/>
      <c r="Z1800" s="302"/>
      <c r="AA1800" s="302"/>
      <c r="AB1800" s="302"/>
      <c r="AC1800" s="302"/>
      <c r="AD1800" s="302"/>
      <c r="AE1800" s="302"/>
      <c r="AF1800" s="302"/>
      <c r="AG1800" s="302"/>
      <c r="AH1800" s="302"/>
      <c r="AI1800" s="302"/>
      <c r="AJ1800" s="302"/>
      <c r="AK1800" s="302"/>
      <c r="AL1800" s="302"/>
      <c r="AM1800" s="302"/>
      <c r="AN1800" s="302"/>
      <c r="AO1800" s="302"/>
      <c r="AP1800" s="302"/>
      <c r="AQ1800" s="302"/>
      <c r="AR1800" s="302"/>
    </row>
    <row r="1801" hidden="1">
      <c r="A1801" s="301"/>
      <c r="B1801" s="302"/>
      <c r="C1801" s="304"/>
      <c r="D1801" s="303"/>
      <c r="E1801" s="303"/>
      <c r="F1801" s="302"/>
      <c r="G1801" s="304"/>
      <c r="H1801" s="302"/>
      <c r="I1801" s="302"/>
      <c r="J1801" s="302"/>
      <c r="K1801" s="302"/>
      <c r="L1801" s="316" t="b">
        <v>0</v>
      </c>
      <c r="M1801" s="316" t="b">
        <v>0</v>
      </c>
      <c r="N1801" s="316" t="b">
        <v>0</v>
      </c>
      <c r="O1801" s="316" t="b">
        <v>0</v>
      </c>
      <c r="P1801" s="302"/>
      <c r="Q1801" s="302"/>
      <c r="R1801" s="302"/>
      <c r="S1801" s="302"/>
      <c r="T1801" s="302"/>
      <c r="U1801" s="302"/>
      <c r="V1801" s="302"/>
      <c r="W1801" s="302"/>
      <c r="X1801" s="302"/>
      <c r="Y1801" s="302"/>
      <c r="Z1801" s="302"/>
      <c r="AA1801" s="302"/>
      <c r="AB1801" s="302"/>
      <c r="AC1801" s="302"/>
      <c r="AD1801" s="302"/>
      <c r="AE1801" s="302"/>
      <c r="AF1801" s="302"/>
      <c r="AG1801" s="302"/>
      <c r="AH1801" s="302"/>
      <c r="AI1801" s="302"/>
      <c r="AJ1801" s="302"/>
      <c r="AK1801" s="302"/>
      <c r="AL1801" s="302"/>
      <c r="AM1801" s="302"/>
      <c r="AN1801" s="302"/>
      <c r="AO1801" s="302"/>
      <c r="AP1801" s="302"/>
      <c r="AQ1801" s="302"/>
      <c r="AR1801" s="302"/>
    </row>
    <row r="1802" hidden="1">
      <c r="A1802" s="301"/>
      <c r="B1802" s="302"/>
      <c r="C1802" s="304"/>
      <c r="D1802" s="303"/>
      <c r="E1802" s="303"/>
      <c r="F1802" s="302"/>
      <c r="G1802" s="304"/>
      <c r="H1802" s="302"/>
      <c r="I1802" s="302"/>
      <c r="J1802" s="302"/>
      <c r="K1802" s="302"/>
      <c r="L1802" s="316" t="b">
        <v>0</v>
      </c>
      <c r="M1802" s="316" t="b">
        <v>0</v>
      </c>
      <c r="N1802" s="316" t="b">
        <v>0</v>
      </c>
      <c r="O1802" s="316" t="b">
        <v>0</v>
      </c>
      <c r="P1802" s="302"/>
      <c r="Q1802" s="302"/>
      <c r="R1802" s="302"/>
      <c r="S1802" s="302"/>
      <c r="T1802" s="302"/>
      <c r="U1802" s="302"/>
      <c r="V1802" s="302"/>
      <c r="W1802" s="302"/>
      <c r="X1802" s="302"/>
      <c r="Y1802" s="302"/>
      <c r="Z1802" s="302"/>
      <c r="AA1802" s="302"/>
      <c r="AB1802" s="302"/>
      <c r="AC1802" s="302"/>
      <c r="AD1802" s="302"/>
      <c r="AE1802" s="302"/>
      <c r="AF1802" s="302"/>
      <c r="AG1802" s="302"/>
      <c r="AH1802" s="302"/>
      <c r="AI1802" s="302"/>
      <c r="AJ1802" s="302"/>
      <c r="AK1802" s="302"/>
      <c r="AL1802" s="302"/>
      <c r="AM1802" s="302"/>
      <c r="AN1802" s="302"/>
      <c r="AO1802" s="302"/>
      <c r="AP1802" s="302"/>
      <c r="AQ1802" s="302"/>
      <c r="AR1802" s="302"/>
    </row>
    <row r="1803" hidden="1">
      <c r="A1803" s="301"/>
      <c r="B1803" s="302"/>
      <c r="C1803" s="304"/>
      <c r="D1803" s="303"/>
      <c r="E1803" s="303"/>
      <c r="F1803" s="302"/>
      <c r="G1803" s="304"/>
      <c r="H1803" s="302"/>
      <c r="I1803" s="302"/>
      <c r="J1803" s="302"/>
      <c r="K1803" s="302"/>
      <c r="L1803" s="316" t="b">
        <v>0</v>
      </c>
      <c r="M1803" s="316" t="b">
        <v>0</v>
      </c>
      <c r="N1803" s="316" t="b">
        <v>0</v>
      </c>
      <c r="O1803" s="316" t="b">
        <v>0</v>
      </c>
      <c r="P1803" s="302"/>
      <c r="Q1803" s="302"/>
      <c r="R1803" s="302"/>
      <c r="S1803" s="302"/>
      <c r="T1803" s="302"/>
      <c r="U1803" s="302"/>
      <c r="V1803" s="302"/>
      <c r="W1803" s="302"/>
      <c r="X1803" s="302"/>
      <c r="Y1803" s="302"/>
      <c r="Z1803" s="302"/>
      <c r="AA1803" s="302"/>
      <c r="AB1803" s="302"/>
      <c r="AC1803" s="302"/>
      <c r="AD1803" s="302"/>
      <c r="AE1803" s="302"/>
      <c r="AF1803" s="302"/>
      <c r="AG1803" s="302"/>
      <c r="AH1803" s="302"/>
      <c r="AI1803" s="302"/>
      <c r="AJ1803" s="302"/>
      <c r="AK1803" s="302"/>
      <c r="AL1803" s="302"/>
      <c r="AM1803" s="302"/>
      <c r="AN1803" s="302"/>
      <c r="AO1803" s="302"/>
      <c r="AP1803" s="302"/>
      <c r="AQ1803" s="302"/>
      <c r="AR1803" s="302"/>
    </row>
    <row r="1804" hidden="1">
      <c r="A1804" s="301"/>
      <c r="B1804" s="302"/>
      <c r="C1804" s="304"/>
      <c r="D1804" s="303"/>
      <c r="E1804" s="303"/>
      <c r="F1804" s="302"/>
      <c r="G1804" s="304"/>
      <c r="H1804" s="302"/>
      <c r="I1804" s="302"/>
      <c r="J1804" s="302"/>
      <c r="K1804" s="302"/>
      <c r="L1804" s="316" t="b">
        <v>0</v>
      </c>
      <c r="M1804" s="316" t="b">
        <v>0</v>
      </c>
      <c r="N1804" s="316" t="b">
        <v>0</v>
      </c>
      <c r="O1804" s="316" t="b">
        <v>0</v>
      </c>
      <c r="P1804" s="302"/>
      <c r="Q1804" s="302"/>
      <c r="R1804" s="302"/>
      <c r="S1804" s="302"/>
      <c r="T1804" s="302"/>
      <c r="U1804" s="302"/>
      <c r="V1804" s="302"/>
      <c r="W1804" s="302"/>
      <c r="X1804" s="302"/>
      <c r="Y1804" s="302"/>
      <c r="Z1804" s="302"/>
      <c r="AA1804" s="302"/>
      <c r="AB1804" s="302"/>
      <c r="AC1804" s="302"/>
      <c r="AD1804" s="302"/>
      <c r="AE1804" s="302"/>
      <c r="AF1804" s="302"/>
      <c r="AG1804" s="302"/>
      <c r="AH1804" s="302"/>
      <c r="AI1804" s="302"/>
      <c r="AJ1804" s="302"/>
      <c r="AK1804" s="302"/>
      <c r="AL1804" s="302"/>
      <c r="AM1804" s="302"/>
      <c r="AN1804" s="302"/>
      <c r="AO1804" s="302"/>
      <c r="AP1804" s="302"/>
      <c r="AQ1804" s="302"/>
      <c r="AR1804" s="302"/>
    </row>
    <row r="1805" hidden="1">
      <c r="A1805" s="301"/>
      <c r="B1805" s="302"/>
      <c r="C1805" s="304"/>
      <c r="D1805" s="303"/>
      <c r="E1805" s="303"/>
      <c r="F1805" s="302"/>
      <c r="G1805" s="304"/>
      <c r="H1805" s="302"/>
      <c r="I1805" s="302"/>
      <c r="J1805" s="302"/>
      <c r="K1805" s="302"/>
      <c r="L1805" s="316" t="b">
        <v>0</v>
      </c>
      <c r="M1805" s="316" t="b">
        <v>0</v>
      </c>
      <c r="N1805" s="316" t="b">
        <v>0</v>
      </c>
      <c r="O1805" s="316" t="b">
        <v>0</v>
      </c>
      <c r="P1805" s="302"/>
      <c r="Q1805" s="302"/>
      <c r="R1805" s="302"/>
      <c r="S1805" s="302"/>
      <c r="T1805" s="302"/>
      <c r="U1805" s="302"/>
      <c r="V1805" s="302"/>
      <c r="W1805" s="302"/>
      <c r="X1805" s="302"/>
      <c r="Y1805" s="302"/>
      <c r="Z1805" s="302"/>
      <c r="AA1805" s="302"/>
      <c r="AB1805" s="302"/>
      <c r="AC1805" s="302"/>
      <c r="AD1805" s="302"/>
      <c r="AE1805" s="302"/>
      <c r="AF1805" s="302"/>
      <c r="AG1805" s="302"/>
      <c r="AH1805" s="302"/>
      <c r="AI1805" s="302"/>
      <c r="AJ1805" s="302"/>
      <c r="AK1805" s="302"/>
      <c r="AL1805" s="302"/>
      <c r="AM1805" s="302"/>
      <c r="AN1805" s="302"/>
      <c r="AO1805" s="302"/>
      <c r="AP1805" s="302"/>
      <c r="AQ1805" s="302"/>
      <c r="AR1805" s="302"/>
    </row>
    <row r="1806" hidden="1">
      <c r="A1806" s="301"/>
      <c r="B1806" s="302"/>
      <c r="C1806" s="304"/>
      <c r="D1806" s="303"/>
      <c r="E1806" s="303"/>
      <c r="F1806" s="302"/>
      <c r="G1806" s="304"/>
      <c r="H1806" s="302"/>
      <c r="I1806" s="302"/>
      <c r="J1806" s="302"/>
      <c r="K1806" s="302"/>
      <c r="L1806" s="316" t="b">
        <v>0</v>
      </c>
      <c r="M1806" s="316" t="b">
        <v>0</v>
      </c>
      <c r="N1806" s="316" t="b">
        <v>0</v>
      </c>
      <c r="O1806" s="316" t="b">
        <v>0</v>
      </c>
      <c r="P1806" s="302"/>
      <c r="Q1806" s="302"/>
      <c r="R1806" s="302"/>
      <c r="S1806" s="302"/>
      <c r="T1806" s="302"/>
      <c r="U1806" s="302"/>
      <c r="V1806" s="302"/>
      <c r="W1806" s="302"/>
      <c r="X1806" s="302"/>
      <c r="Y1806" s="302"/>
      <c r="Z1806" s="302"/>
      <c r="AA1806" s="302"/>
      <c r="AB1806" s="302"/>
      <c r="AC1806" s="302"/>
      <c r="AD1806" s="302"/>
      <c r="AE1806" s="302"/>
      <c r="AF1806" s="302"/>
      <c r="AG1806" s="302"/>
      <c r="AH1806" s="302"/>
      <c r="AI1806" s="302"/>
      <c r="AJ1806" s="302"/>
      <c r="AK1806" s="302"/>
      <c r="AL1806" s="302"/>
      <c r="AM1806" s="302"/>
      <c r="AN1806" s="302"/>
      <c r="AO1806" s="302"/>
      <c r="AP1806" s="302"/>
      <c r="AQ1806" s="302"/>
      <c r="AR1806" s="302"/>
    </row>
    <row r="1807" hidden="1">
      <c r="A1807" s="301"/>
      <c r="B1807" s="302"/>
      <c r="C1807" s="304"/>
      <c r="D1807" s="303"/>
      <c r="E1807" s="303"/>
      <c r="F1807" s="302"/>
      <c r="G1807" s="304"/>
      <c r="H1807" s="302"/>
      <c r="I1807" s="302"/>
      <c r="J1807" s="302"/>
      <c r="K1807" s="302"/>
      <c r="L1807" s="316" t="b">
        <v>0</v>
      </c>
      <c r="M1807" s="316" t="b">
        <v>0</v>
      </c>
      <c r="N1807" s="316" t="b">
        <v>0</v>
      </c>
      <c r="O1807" s="316" t="b">
        <v>0</v>
      </c>
      <c r="P1807" s="302"/>
      <c r="Q1807" s="302"/>
      <c r="R1807" s="302"/>
      <c r="S1807" s="302"/>
      <c r="T1807" s="302"/>
      <c r="U1807" s="302"/>
      <c r="V1807" s="302"/>
      <c r="W1807" s="302"/>
      <c r="X1807" s="302"/>
      <c r="Y1807" s="302"/>
      <c r="Z1807" s="302"/>
      <c r="AA1807" s="302"/>
      <c r="AB1807" s="302"/>
      <c r="AC1807" s="302"/>
      <c r="AD1807" s="302"/>
      <c r="AE1807" s="302"/>
      <c r="AF1807" s="302"/>
      <c r="AG1807" s="302"/>
      <c r="AH1807" s="302"/>
      <c r="AI1807" s="302"/>
      <c r="AJ1807" s="302"/>
      <c r="AK1807" s="302"/>
      <c r="AL1807" s="302"/>
      <c r="AM1807" s="302"/>
      <c r="AN1807" s="302"/>
      <c r="AO1807" s="302"/>
      <c r="AP1807" s="302"/>
      <c r="AQ1807" s="302"/>
      <c r="AR1807" s="302"/>
    </row>
    <row r="1808" hidden="1">
      <c r="A1808" s="301"/>
      <c r="B1808" s="302"/>
      <c r="C1808" s="304"/>
      <c r="D1808" s="303"/>
      <c r="E1808" s="303"/>
      <c r="F1808" s="302"/>
      <c r="G1808" s="304"/>
      <c r="H1808" s="302"/>
      <c r="I1808" s="302"/>
      <c r="J1808" s="302"/>
      <c r="K1808" s="302"/>
      <c r="L1808" s="316" t="b">
        <v>0</v>
      </c>
      <c r="M1808" s="316" t="b">
        <v>0</v>
      </c>
      <c r="N1808" s="316" t="b">
        <v>0</v>
      </c>
      <c r="O1808" s="316" t="b">
        <v>0</v>
      </c>
      <c r="P1808" s="302"/>
      <c r="Q1808" s="302"/>
      <c r="R1808" s="302"/>
      <c r="S1808" s="302"/>
      <c r="T1808" s="302"/>
      <c r="U1808" s="302"/>
      <c r="V1808" s="302"/>
      <c r="W1808" s="302"/>
      <c r="X1808" s="302"/>
      <c r="Y1808" s="302"/>
      <c r="Z1808" s="302"/>
      <c r="AA1808" s="302"/>
      <c r="AB1808" s="302"/>
      <c r="AC1808" s="302"/>
      <c r="AD1808" s="302"/>
      <c r="AE1808" s="302"/>
      <c r="AF1808" s="302"/>
      <c r="AG1808" s="302"/>
      <c r="AH1808" s="302"/>
      <c r="AI1808" s="302"/>
      <c r="AJ1808" s="302"/>
      <c r="AK1808" s="302"/>
      <c r="AL1808" s="302"/>
      <c r="AM1808" s="302"/>
      <c r="AN1808" s="302"/>
      <c r="AO1808" s="302"/>
      <c r="AP1808" s="302"/>
      <c r="AQ1808" s="302"/>
      <c r="AR1808" s="302"/>
    </row>
    <row r="1809" hidden="1">
      <c r="A1809" s="301"/>
      <c r="B1809" s="302"/>
      <c r="C1809" s="304"/>
      <c r="D1809" s="303"/>
      <c r="E1809" s="303"/>
      <c r="F1809" s="302"/>
      <c r="G1809" s="304"/>
      <c r="H1809" s="302"/>
      <c r="I1809" s="302"/>
      <c r="J1809" s="302"/>
      <c r="K1809" s="302"/>
      <c r="L1809" s="316" t="b">
        <v>0</v>
      </c>
      <c r="M1809" s="316" t="b">
        <v>0</v>
      </c>
      <c r="N1809" s="316" t="b">
        <v>0</v>
      </c>
      <c r="O1809" s="316" t="b">
        <v>0</v>
      </c>
      <c r="P1809" s="302"/>
      <c r="Q1809" s="302"/>
      <c r="R1809" s="302"/>
      <c r="S1809" s="302"/>
      <c r="T1809" s="302"/>
      <c r="U1809" s="302"/>
      <c r="V1809" s="302"/>
      <c r="W1809" s="302"/>
      <c r="X1809" s="302"/>
      <c r="Y1809" s="302"/>
      <c r="Z1809" s="302"/>
      <c r="AA1809" s="302"/>
      <c r="AB1809" s="302"/>
      <c r="AC1809" s="302"/>
      <c r="AD1809" s="302"/>
      <c r="AE1809" s="302"/>
      <c r="AF1809" s="302"/>
      <c r="AG1809" s="302"/>
      <c r="AH1809" s="302"/>
      <c r="AI1809" s="302"/>
      <c r="AJ1809" s="302"/>
      <c r="AK1809" s="302"/>
      <c r="AL1809" s="302"/>
      <c r="AM1809" s="302"/>
      <c r="AN1809" s="302"/>
      <c r="AO1809" s="302"/>
      <c r="AP1809" s="302"/>
      <c r="AQ1809" s="302"/>
      <c r="AR1809" s="302"/>
    </row>
    <row r="1810" hidden="1">
      <c r="A1810" s="301"/>
      <c r="B1810" s="302"/>
      <c r="C1810" s="304"/>
      <c r="D1810" s="303"/>
      <c r="E1810" s="303"/>
      <c r="F1810" s="302"/>
      <c r="G1810" s="304"/>
      <c r="H1810" s="302"/>
      <c r="I1810" s="302"/>
      <c r="J1810" s="302"/>
      <c r="K1810" s="302"/>
      <c r="L1810" s="316" t="b">
        <v>0</v>
      </c>
      <c r="M1810" s="316" t="b">
        <v>0</v>
      </c>
      <c r="N1810" s="316" t="b">
        <v>0</v>
      </c>
      <c r="O1810" s="316" t="b">
        <v>0</v>
      </c>
      <c r="P1810" s="302"/>
      <c r="Q1810" s="302"/>
      <c r="R1810" s="302"/>
      <c r="S1810" s="302"/>
      <c r="T1810" s="302"/>
      <c r="U1810" s="302"/>
      <c r="V1810" s="302"/>
      <c r="W1810" s="302"/>
      <c r="X1810" s="302"/>
      <c r="Y1810" s="302"/>
      <c r="Z1810" s="302"/>
      <c r="AA1810" s="302"/>
      <c r="AB1810" s="302"/>
      <c r="AC1810" s="302"/>
      <c r="AD1810" s="302"/>
      <c r="AE1810" s="302"/>
      <c r="AF1810" s="302"/>
      <c r="AG1810" s="302"/>
      <c r="AH1810" s="302"/>
      <c r="AI1810" s="302"/>
      <c r="AJ1810" s="302"/>
      <c r="AK1810" s="302"/>
      <c r="AL1810" s="302"/>
      <c r="AM1810" s="302"/>
      <c r="AN1810" s="302"/>
      <c r="AO1810" s="302"/>
      <c r="AP1810" s="302"/>
      <c r="AQ1810" s="302"/>
      <c r="AR1810" s="302"/>
    </row>
    <row r="1811" hidden="1">
      <c r="A1811" s="301"/>
      <c r="B1811" s="302"/>
      <c r="C1811" s="304"/>
      <c r="D1811" s="303"/>
      <c r="E1811" s="303"/>
      <c r="F1811" s="302"/>
      <c r="G1811" s="304"/>
      <c r="H1811" s="302"/>
      <c r="I1811" s="302"/>
      <c r="J1811" s="302"/>
      <c r="K1811" s="302"/>
      <c r="L1811" s="316" t="b">
        <v>0</v>
      </c>
      <c r="M1811" s="316" t="b">
        <v>0</v>
      </c>
      <c r="N1811" s="316" t="b">
        <v>0</v>
      </c>
      <c r="O1811" s="316" t="b">
        <v>0</v>
      </c>
      <c r="P1811" s="302"/>
      <c r="Q1811" s="302"/>
      <c r="R1811" s="302"/>
      <c r="S1811" s="302"/>
      <c r="T1811" s="302"/>
      <c r="U1811" s="302"/>
      <c r="V1811" s="302"/>
      <c r="W1811" s="302"/>
      <c r="X1811" s="302"/>
      <c r="Y1811" s="302"/>
      <c r="Z1811" s="302"/>
      <c r="AA1811" s="302"/>
      <c r="AB1811" s="302"/>
      <c r="AC1811" s="302"/>
      <c r="AD1811" s="302"/>
      <c r="AE1811" s="302"/>
      <c r="AF1811" s="302"/>
      <c r="AG1811" s="302"/>
      <c r="AH1811" s="302"/>
      <c r="AI1811" s="302"/>
      <c r="AJ1811" s="302"/>
      <c r="AK1811" s="302"/>
      <c r="AL1811" s="302"/>
      <c r="AM1811" s="302"/>
      <c r="AN1811" s="302"/>
      <c r="AO1811" s="302"/>
      <c r="AP1811" s="302"/>
      <c r="AQ1811" s="302"/>
      <c r="AR1811" s="302"/>
    </row>
    <row r="1812" hidden="1">
      <c r="A1812" s="301"/>
      <c r="B1812" s="302"/>
      <c r="C1812" s="304"/>
      <c r="D1812" s="303"/>
      <c r="E1812" s="303"/>
      <c r="F1812" s="302"/>
      <c r="G1812" s="304"/>
      <c r="H1812" s="302"/>
      <c r="I1812" s="302"/>
      <c r="J1812" s="302"/>
      <c r="K1812" s="302"/>
      <c r="L1812" s="316" t="b">
        <v>0</v>
      </c>
      <c r="M1812" s="316" t="b">
        <v>0</v>
      </c>
      <c r="N1812" s="316" t="b">
        <v>0</v>
      </c>
      <c r="O1812" s="316" t="b">
        <v>0</v>
      </c>
      <c r="P1812" s="302"/>
      <c r="Q1812" s="302"/>
      <c r="R1812" s="302"/>
      <c r="S1812" s="302"/>
      <c r="T1812" s="302"/>
      <c r="U1812" s="302"/>
      <c r="V1812" s="302"/>
      <c r="W1812" s="302"/>
      <c r="X1812" s="302"/>
      <c r="Y1812" s="302"/>
      <c r="Z1812" s="302"/>
      <c r="AA1812" s="302"/>
      <c r="AB1812" s="302"/>
      <c r="AC1812" s="302"/>
      <c r="AD1812" s="302"/>
      <c r="AE1812" s="302"/>
      <c r="AF1812" s="302"/>
      <c r="AG1812" s="302"/>
      <c r="AH1812" s="302"/>
      <c r="AI1812" s="302"/>
      <c r="AJ1812" s="302"/>
      <c r="AK1812" s="302"/>
      <c r="AL1812" s="302"/>
      <c r="AM1812" s="302"/>
      <c r="AN1812" s="302"/>
      <c r="AO1812" s="302"/>
      <c r="AP1812" s="302"/>
      <c r="AQ1812" s="302"/>
      <c r="AR1812" s="302"/>
    </row>
    <row r="1813" hidden="1">
      <c r="A1813" s="301"/>
      <c r="B1813" s="302"/>
      <c r="C1813" s="304"/>
      <c r="D1813" s="303"/>
      <c r="E1813" s="303"/>
      <c r="F1813" s="302"/>
      <c r="G1813" s="304"/>
      <c r="H1813" s="302"/>
      <c r="I1813" s="302"/>
      <c r="J1813" s="302"/>
      <c r="K1813" s="302"/>
      <c r="L1813" s="316" t="b">
        <v>0</v>
      </c>
      <c r="M1813" s="316" t="b">
        <v>0</v>
      </c>
      <c r="N1813" s="316" t="b">
        <v>0</v>
      </c>
      <c r="O1813" s="316" t="b">
        <v>0</v>
      </c>
      <c r="P1813" s="302"/>
      <c r="Q1813" s="302"/>
      <c r="R1813" s="302"/>
      <c r="S1813" s="302"/>
      <c r="T1813" s="302"/>
      <c r="U1813" s="302"/>
      <c r="V1813" s="302"/>
      <c r="W1813" s="302"/>
      <c r="X1813" s="302"/>
      <c r="Y1813" s="302"/>
      <c r="Z1813" s="302"/>
      <c r="AA1813" s="302"/>
      <c r="AB1813" s="302"/>
      <c r="AC1813" s="302"/>
      <c r="AD1813" s="302"/>
      <c r="AE1813" s="302"/>
      <c r="AF1813" s="302"/>
      <c r="AG1813" s="302"/>
      <c r="AH1813" s="302"/>
      <c r="AI1813" s="302"/>
      <c r="AJ1813" s="302"/>
      <c r="AK1813" s="302"/>
      <c r="AL1813" s="302"/>
      <c r="AM1813" s="302"/>
      <c r="AN1813" s="302"/>
      <c r="AO1813" s="302"/>
      <c r="AP1813" s="302"/>
      <c r="AQ1813" s="302"/>
      <c r="AR1813" s="302"/>
    </row>
    <row r="1814" hidden="1">
      <c r="A1814" s="301"/>
      <c r="B1814" s="302"/>
      <c r="C1814" s="304"/>
      <c r="D1814" s="303"/>
      <c r="E1814" s="303"/>
      <c r="F1814" s="302"/>
      <c r="G1814" s="304"/>
      <c r="H1814" s="302"/>
      <c r="I1814" s="302"/>
      <c r="J1814" s="302"/>
      <c r="K1814" s="302"/>
      <c r="L1814" s="316" t="b">
        <v>0</v>
      </c>
      <c r="M1814" s="316" t="b">
        <v>0</v>
      </c>
      <c r="N1814" s="316" t="b">
        <v>0</v>
      </c>
      <c r="O1814" s="316" t="b">
        <v>0</v>
      </c>
      <c r="P1814" s="302"/>
      <c r="Q1814" s="302"/>
      <c r="R1814" s="302"/>
      <c r="S1814" s="302"/>
      <c r="T1814" s="302"/>
      <c r="U1814" s="302"/>
      <c r="V1814" s="302"/>
      <c r="W1814" s="302"/>
      <c r="X1814" s="302"/>
      <c r="Y1814" s="302"/>
      <c r="Z1814" s="302"/>
      <c r="AA1814" s="302"/>
      <c r="AB1814" s="302"/>
      <c r="AC1814" s="302"/>
      <c r="AD1814" s="302"/>
      <c r="AE1814" s="302"/>
      <c r="AF1814" s="302"/>
      <c r="AG1814" s="302"/>
      <c r="AH1814" s="302"/>
      <c r="AI1814" s="302"/>
      <c r="AJ1814" s="302"/>
      <c r="AK1814" s="302"/>
      <c r="AL1814" s="302"/>
      <c r="AM1814" s="302"/>
      <c r="AN1814" s="302"/>
      <c r="AO1814" s="302"/>
      <c r="AP1814" s="302"/>
      <c r="AQ1814" s="302"/>
      <c r="AR1814" s="302"/>
    </row>
    <row r="1815" hidden="1">
      <c r="A1815" s="301"/>
      <c r="B1815" s="302"/>
      <c r="C1815" s="304"/>
      <c r="D1815" s="303"/>
      <c r="E1815" s="303"/>
      <c r="F1815" s="302"/>
      <c r="G1815" s="304"/>
      <c r="H1815" s="302"/>
      <c r="I1815" s="302"/>
      <c r="J1815" s="302"/>
      <c r="K1815" s="302"/>
      <c r="L1815" s="316" t="b">
        <v>0</v>
      </c>
      <c r="M1815" s="316" t="b">
        <v>0</v>
      </c>
      <c r="N1815" s="316" t="b">
        <v>0</v>
      </c>
      <c r="O1815" s="316" t="b">
        <v>0</v>
      </c>
      <c r="P1815" s="302"/>
      <c r="Q1815" s="302"/>
      <c r="R1815" s="302"/>
      <c r="S1815" s="302"/>
      <c r="T1815" s="302"/>
      <c r="U1815" s="302"/>
      <c r="V1815" s="302"/>
      <c r="W1815" s="302"/>
      <c r="X1815" s="302"/>
      <c r="Y1815" s="302"/>
      <c r="Z1815" s="302"/>
      <c r="AA1815" s="302"/>
      <c r="AB1815" s="302"/>
      <c r="AC1815" s="302"/>
      <c r="AD1815" s="302"/>
      <c r="AE1815" s="302"/>
      <c r="AF1815" s="302"/>
      <c r="AG1815" s="302"/>
      <c r="AH1815" s="302"/>
      <c r="AI1815" s="302"/>
      <c r="AJ1815" s="302"/>
      <c r="AK1815" s="302"/>
      <c r="AL1815" s="302"/>
      <c r="AM1815" s="302"/>
      <c r="AN1815" s="302"/>
      <c r="AO1815" s="302"/>
      <c r="AP1815" s="302"/>
      <c r="AQ1815" s="302"/>
      <c r="AR1815" s="302"/>
    </row>
    <row r="1816" hidden="1">
      <c r="A1816" s="301"/>
      <c r="B1816" s="302"/>
      <c r="C1816" s="304"/>
      <c r="D1816" s="303"/>
      <c r="E1816" s="303"/>
      <c r="F1816" s="302"/>
      <c r="G1816" s="304"/>
      <c r="H1816" s="302"/>
      <c r="I1816" s="302"/>
      <c r="J1816" s="302"/>
      <c r="K1816" s="302"/>
      <c r="L1816" s="316" t="b">
        <v>0</v>
      </c>
      <c r="M1816" s="316" t="b">
        <v>0</v>
      </c>
      <c r="N1816" s="316" t="b">
        <v>0</v>
      </c>
      <c r="O1816" s="316" t="b">
        <v>0</v>
      </c>
      <c r="P1816" s="302"/>
      <c r="Q1816" s="302"/>
      <c r="R1816" s="302"/>
      <c r="S1816" s="302"/>
      <c r="T1816" s="302"/>
      <c r="U1816" s="302"/>
      <c r="V1816" s="302"/>
      <c r="W1816" s="302"/>
      <c r="X1816" s="302"/>
      <c r="Y1816" s="302"/>
      <c r="Z1816" s="302"/>
      <c r="AA1816" s="302"/>
      <c r="AB1816" s="302"/>
      <c r="AC1816" s="302"/>
      <c r="AD1816" s="302"/>
      <c r="AE1816" s="302"/>
      <c r="AF1816" s="302"/>
      <c r="AG1816" s="302"/>
      <c r="AH1816" s="302"/>
      <c r="AI1816" s="302"/>
      <c r="AJ1816" s="302"/>
      <c r="AK1816" s="302"/>
      <c r="AL1816" s="302"/>
      <c r="AM1816" s="302"/>
      <c r="AN1816" s="302"/>
      <c r="AO1816" s="302"/>
      <c r="AP1816" s="302"/>
      <c r="AQ1816" s="302"/>
      <c r="AR1816" s="302"/>
    </row>
    <row r="1817" hidden="1">
      <c r="A1817" s="301"/>
      <c r="B1817" s="302"/>
      <c r="C1817" s="304"/>
      <c r="D1817" s="303"/>
      <c r="E1817" s="303"/>
      <c r="F1817" s="302"/>
      <c r="G1817" s="304"/>
      <c r="H1817" s="302"/>
      <c r="I1817" s="302"/>
      <c r="J1817" s="302"/>
      <c r="K1817" s="302"/>
      <c r="L1817" s="316" t="b">
        <v>0</v>
      </c>
      <c r="M1817" s="316" t="b">
        <v>0</v>
      </c>
      <c r="N1817" s="316" t="b">
        <v>0</v>
      </c>
      <c r="O1817" s="316" t="b">
        <v>0</v>
      </c>
      <c r="P1817" s="302"/>
      <c r="Q1817" s="302"/>
      <c r="R1817" s="302"/>
      <c r="S1817" s="302"/>
      <c r="T1817" s="302"/>
      <c r="U1817" s="302"/>
      <c r="V1817" s="302"/>
      <c r="W1817" s="302"/>
      <c r="X1817" s="302"/>
      <c r="Y1817" s="302"/>
      <c r="Z1817" s="302"/>
      <c r="AA1817" s="302"/>
      <c r="AB1817" s="302"/>
      <c r="AC1817" s="302"/>
      <c r="AD1817" s="302"/>
      <c r="AE1817" s="302"/>
      <c r="AF1817" s="302"/>
      <c r="AG1817" s="302"/>
      <c r="AH1817" s="302"/>
      <c r="AI1817" s="302"/>
      <c r="AJ1817" s="302"/>
      <c r="AK1817" s="302"/>
      <c r="AL1817" s="302"/>
      <c r="AM1817" s="302"/>
      <c r="AN1817" s="302"/>
      <c r="AO1817" s="302"/>
      <c r="AP1817" s="302"/>
      <c r="AQ1817" s="302"/>
      <c r="AR1817" s="302"/>
    </row>
    <row r="1818" hidden="1">
      <c r="A1818" s="301"/>
      <c r="B1818" s="302"/>
      <c r="C1818" s="304"/>
      <c r="D1818" s="303"/>
      <c r="E1818" s="303"/>
      <c r="F1818" s="302"/>
      <c r="G1818" s="304"/>
      <c r="H1818" s="302"/>
      <c r="I1818" s="302"/>
      <c r="J1818" s="302"/>
      <c r="K1818" s="302"/>
      <c r="L1818" s="316" t="b">
        <v>0</v>
      </c>
      <c r="M1818" s="316" t="b">
        <v>0</v>
      </c>
      <c r="N1818" s="316" t="b">
        <v>0</v>
      </c>
      <c r="O1818" s="316" t="b">
        <v>0</v>
      </c>
      <c r="P1818" s="302"/>
      <c r="Q1818" s="302"/>
      <c r="R1818" s="302"/>
      <c r="S1818" s="302"/>
      <c r="T1818" s="302"/>
      <c r="U1818" s="302"/>
      <c r="V1818" s="302"/>
      <c r="W1818" s="302"/>
      <c r="X1818" s="302"/>
      <c r="Y1818" s="302"/>
      <c r="Z1818" s="302"/>
      <c r="AA1818" s="302"/>
      <c r="AB1818" s="302"/>
      <c r="AC1818" s="302"/>
      <c r="AD1818" s="302"/>
      <c r="AE1818" s="302"/>
      <c r="AF1818" s="302"/>
      <c r="AG1818" s="302"/>
      <c r="AH1818" s="302"/>
      <c r="AI1818" s="302"/>
      <c r="AJ1818" s="302"/>
      <c r="AK1818" s="302"/>
      <c r="AL1818" s="302"/>
      <c r="AM1818" s="302"/>
      <c r="AN1818" s="302"/>
      <c r="AO1818" s="302"/>
      <c r="AP1818" s="302"/>
      <c r="AQ1818" s="302"/>
      <c r="AR1818" s="302"/>
    </row>
    <row r="1819" hidden="1">
      <c r="A1819" s="301"/>
      <c r="B1819" s="302"/>
      <c r="C1819" s="304"/>
      <c r="D1819" s="303"/>
      <c r="E1819" s="303"/>
      <c r="F1819" s="302"/>
      <c r="G1819" s="304"/>
      <c r="H1819" s="302"/>
      <c r="I1819" s="302"/>
      <c r="J1819" s="302"/>
      <c r="K1819" s="302"/>
      <c r="L1819" s="316" t="b">
        <v>0</v>
      </c>
      <c r="M1819" s="316" t="b">
        <v>0</v>
      </c>
      <c r="N1819" s="316" t="b">
        <v>0</v>
      </c>
      <c r="O1819" s="316" t="b">
        <v>0</v>
      </c>
      <c r="P1819" s="302"/>
      <c r="Q1819" s="302"/>
      <c r="R1819" s="302"/>
      <c r="S1819" s="302"/>
      <c r="T1819" s="302"/>
      <c r="U1819" s="302"/>
      <c r="V1819" s="302"/>
      <c r="W1819" s="302"/>
      <c r="X1819" s="302"/>
      <c r="Y1819" s="302"/>
      <c r="Z1819" s="302"/>
      <c r="AA1819" s="302"/>
      <c r="AB1819" s="302"/>
      <c r="AC1819" s="302"/>
      <c r="AD1819" s="302"/>
      <c r="AE1819" s="302"/>
      <c r="AF1819" s="302"/>
      <c r="AG1819" s="302"/>
      <c r="AH1819" s="302"/>
      <c r="AI1819" s="302"/>
      <c r="AJ1819" s="302"/>
      <c r="AK1819" s="302"/>
      <c r="AL1819" s="302"/>
      <c r="AM1819" s="302"/>
      <c r="AN1819" s="302"/>
      <c r="AO1819" s="302"/>
      <c r="AP1819" s="302"/>
      <c r="AQ1819" s="302"/>
      <c r="AR1819" s="302"/>
    </row>
    <row r="1820" hidden="1">
      <c r="A1820" s="301"/>
      <c r="B1820" s="302"/>
      <c r="C1820" s="304"/>
      <c r="D1820" s="303"/>
      <c r="E1820" s="303"/>
      <c r="F1820" s="302"/>
      <c r="G1820" s="304"/>
      <c r="H1820" s="302"/>
      <c r="I1820" s="302"/>
      <c r="J1820" s="302"/>
      <c r="K1820" s="302"/>
      <c r="L1820" s="316" t="b">
        <v>0</v>
      </c>
      <c r="M1820" s="316" t="b">
        <v>0</v>
      </c>
      <c r="N1820" s="316" t="b">
        <v>0</v>
      </c>
      <c r="O1820" s="316" t="b">
        <v>0</v>
      </c>
      <c r="P1820" s="302"/>
      <c r="Q1820" s="302"/>
      <c r="R1820" s="302"/>
      <c r="S1820" s="302"/>
      <c r="T1820" s="302"/>
      <c r="U1820" s="302"/>
      <c r="V1820" s="302"/>
      <c r="W1820" s="302"/>
      <c r="X1820" s="302"/>
      <c r="Y1820" s="302"/>
      <c r="Z1820" s="302"/>
      <c r="AA1820" s="302"/>
      <c r="AB1820" s="302"/>
      <c r="AC1820" s="302"/>
      <c r="AD1820" s="302"/>
      <c r="AE1820" s="302"/>
      <c r="AF1820" s="302"/>
      <c r="AG1820" s="302"/>
      <c r="AH1820" s="302"/>
      <c r="AI1820" s="302"/>
      <c r="AJ1820" s="302"/>
      <c r="AK1820" s="302"/>
      <c r="AL1820" s="302"/>
      <c r="AM1820" s="302"/>
      <c r="AN1820" s="302"/>
      <c r="AO1820" s="302"/>
      <c r="AP1820" s="302"/>
      <c r="AQ1820" s="302"/>
      <c r="AR1820" s="302"/>
    </row>
    <row r="1821" hidden="1">
      <c r="A1821" s="301"/>
      <c r="B1821" s="302"/>
      <c r="C1821" s="304"/>
      <c r="D1821" s="303"/>
      <c r="E1821" s="303"/>
      <c r="F1821" s="302"/>
      <c r="G1821" s="304"/>
      <c r="H1821" s="302"/>
      <c r="I1821" s="302"/>
      <c r="J1821" s="302"/>
      <c r="K1821" s="302"/>
      <c r="L1821" s="316" t="b">
        <v>0</v>
      </c>
      <c r="M1821" s="316" t="b">
        <v>0</v>
      </c>
      <c r="N1821" s="316" t="b">
        <v>0</v>
      </c>
      <c r="O1821" s="316" t="b">
        <v>0</v>
      </c>
      <c r="P1821" s="302"/>
      <c r="Q1821" s="302"/>
      <c r="R1821" s="302"/>
      <c r="S1821" s="302"/>
      <c r="T1821" s="302"/>
      <c r="U1821" s="302"/>
      <c r="V1821" s="302"/>
      <c r="W1821" s="302"/>
      <c r="X1821" s="302"/>
      <c r="Y1821" s="302"/>
      <c r="Z1821" s="302"/>
      <c r="AA1821" s="302"/>
      <c r="AB1821" s="302"/>
      <c r="AC1821" s="302"/>
      <c r="AD1821" s="302"/>
      <c r="AE1821" s="302"/>
      <c r="AF1821" s="302"/>
      <c r="AG1821" s="302"/>
      <c r="AH1821" s="302"/>
      <c r="AI1821" s="302"/>
      <c r="AJ1821" s="302"/>
      <c r="AK1821" s="302"/>
      <c r="AL1821" s="302"/>
      <c r="AM1821" s="302"/>
      <c r="AN1821" s="302"/>
      <c r="AO1821" s="302"/>
      <c r="AP1821" s="302"/>
      <c r="AQ1821" s="302"/>
      <c r="AR1821" s="302"/>
    </row>
    <row r="1822" hidden="1">
      <c r="A1822" s="301"/>
      <c r="B1822" s="302"/>
      <c r="C1822" s="304"/>
      <c r="D1822" s="303"/>
      <c r="E1822" s="303"/>
      <c r="F1822" s="302"/>
      <c r="G1822" s="304"/>
      <c r="H1822" s="302"/>
      <c r="I1822" s="302"/>
      <c r="J1822" s="302"/>
      <c r="K1822" s="302"/>
      <c r="L1822" s="316" t="b">
        <v>0</v>
      </c>
      <c r="M1822" s="316" t="b">
        <v>0</v>
      </c>
      <c r="N1822" s="316" t="b">
        <v>0</v>
      </c>
      <c r="O1822" s="316" t="b">
        <v>0</v>
      </c>
      <c r="P1822" s="302"/>
      <c r="Q1822" s="302"/>
      <c r="R1822" s="302"/>
      <c r="S1822" s="302"/>
      <c r="T1822" s="302"/>
      <c r="U1822" s="302"/>
      <c r="V1822" s="302"/>
      <c r="W1822" s="302"/>
      <c r="X1822" s="302"/>
      <c r="Y1822" s="302"/>
      <c r="Z1822" s="302"/>
      <c r="AA1822" s="302"/>
      <c r="AB1822" s="302"/>
      <c r="AC1822" s="302"/>
      <c r="AD1822" s="302"/>
      <c r="AE1822" s="302"/>
      <c r="AF1822" s="302"/>
      <c r="AG1822" s="302"/>
      <c r="AH1822" s="302"/>
      <c r="AI1822" s="302"/>
      <c r="AJ1822" s="302"/>
      <c r="AK1822" s="302"/>
      <c r="AL1822" s="302"/>
      <c r="AM1822" s="302"/>
      <c r="AN1822" s="302"/>
      <c r="AO1822" s="302"/>
      <c r="AP1822" s="302"/>
      <c r="AQ1822" s="302"/>
      <c r="AR1822" s="302"/>
    </row>
    <row r="1823" hidden="1">
      <c r="A1823" s="301"/>
      <c r="B1823" s="302"/>
      <c r="C1823" s="304"/>
      <c r="D1823" s="303"/>
      <c r="E1823" s="303"/>
      <c r="F1823" s="302"/>
      <c r="G1823" s="304"/>
      <c r="H1823" s="302"/>
      <c r="I1823" s="302"/>
      <c r="J1823" s="302"/>
      <c r="K1823" s="302"/>
      <c r="L1823" s="316" t="b">
        <v>0</v>
      </c>
      <c r="M1823" s="316" t="b">
        <v>0</v>
      </c>
      <c r="N1823" s="316" t="b">
        <v>0</v>
      </c>
      <c r="O1823" s="316" t="b">
        <v>0</v>
      </c>
      <c r="P1823" s="302"/>
      <c r="Q1823" s="302"/>
      <c r="R1823" s="302"/>
      <c r="S1823" s="302"/>
      <c r="T1823" s="302"/>
      <c r="U1823" s="302"/>
      <c r="V1823" s="302"/>
      <c r="W1823" s="302"/>
      <c r="X1823" s="302"/>
      <c r="Y1823" s="302"/>
      <c r="Z1823" s="302"/>
      <c r="AA1823" s="302"/>
      <c r="AB1823" s="302"/>
      <c r="AC1823" s="302"/>
      <c r="AD1823" s="302"/>
      <c r="AE1823" s="302"/>
      <c r="AF1823" s="302"/>
      <c r="AG1823" s="302"/>
      <c r="AH1823" s="302"/>
      <c r="AI1823" s="302"/>
      <c r="AJ1823" s="302"/>
      <c r="AK1823" s="302"/>
      <c r="AL1823" s="302"/>
      <c r="AM1823" s="302"/>
      <c r="AN1823" s="302"/>
      <c r="AO1823" s="302"/>
      <c r="AP1823" s="302"/>
      <c r="AQ1823" s="302"/>
      <c r="AR1823" s="302"/>
    </row>
    <row r="1824" hidden="1">
      <c r="A1824" s="301"/>
      <c r="B1824" s="302"/>
      <c r="C1824" s="304"/>
      <c r="D1824" s="303"/>
      <c r="E1824" s="303"/>
      <c r="F1824" s="302"/>
      <c r="G1824" s="304"/>
      <c r="H1824" s="302"/>
      <c r="I1824" s="302"/>
      <c r="J1824" s="302"/>
      <c r="K1824" s="302"/>
      <c r="L1824" s="316" t="b">
        <v>0</v>
      </c>
      <c r="M1824" s="316" t="b">
        <v>0</v>
      </c>
      <c r="N1824" s="316" t="b">
        <v>0</v>
      </c>
      <c r="O1824" s="316" t="b">
        <v>0</v>
      </c>
      <c r="P1824" s="302"/>
      <c r="Q1824" s="302"/>
      <c r="R1824" s="302"/>
      <c r="S1824" s="302"/>
      <c r="T1824" s="302"/>
      <c r="U1824" s="302"/>
      <c r="V1824" s="302"/>
      <c r="W1824" s="302"/>
      <c r="X1824" s="302"/>
      <c r="Y1824" s="302"/>
      <c r="Z1824" s="302"/>
      <c r="AA1824" s="302"/>
      <c r="AB1824" s="302"/>
      <c r="AC1824" s="302"/>
      <c r="AD1824" s="302"/>
      <c r="AE1824" s="302"/>
      <c r="AF1824" s="302"/>
      <c r="AG1824" s="302"/>
      <c r="AH1824" s="302"/>
      <c r="AI1824" s="302"/>
      <c r="AJ1824" s="302"/>
      <c r="AK1824" s="302"/>
      <c r="AL1824" s="302"/>
      <c r="AM1824" s="302"/>
      <c r="AN1824" s="302"/>
      <c r="AO1824" s="302"/>
      <c r="AP1824" s="302"/>
      <c r="AQ1824" s="302"/>
      <c r="AR1824" s="302"/>
    </row>
    <row r="1825" hidden="1">
      <c r="A1825" s="301"/>
      <c r="B1825" s="302"/>
      <c r="C1825" s="304"/>
      <c r="D1825" s="303"/>
      <c r="E1825" s="303"/>
      <c r="F1825" s="302"/>
      <c r="G1825" s="304"/>
      <c r="H1825" s="302"/>
      <c r="I1825" s="302"/>
      <c r="J1825" s="302"/>
      <c r="K1825" s="302"/>
      <c r="L1825" s="316" t="b">
        <v>0</v>
      </c>
      <c r="M1825" s="316" t="b">
        <v>0</v>
      </c>
      <c r="N1825" s="316" t="b">
        <v>0</v>
      </c>
      <c r="O1825" s="316" t="b">
        <v>0</v>
      </c>
      <c r="P1825" s="302"/>
      <c r="Q1825" s="302"/>
      <c r="R1825" s="302"/>
      <c r="S1825" s="302"/>
      <c r="T1825" s="302"/>
      <c r="U1825" s="302"/>
      <c r="V1825" s="302"/>
      <c r="W1825" s="302"/>
      <c r="X1825" s="302"/>
      <c r="Y1825" s="302"/>
      <c r="Z1825" s="302"/>
      <c r="AA1825" s="302"/>
      <c r="AB1825" s="302"/>
      <c r="AC1825" s="302"/>
      <c r="AD1825" s="302"/>
      <c r="AE1825" s="302"/>
      <c r="AF1825" s="302"/>
      <c r="AG1825" s="302"/>
      <c r="AH1825" s="302"/>
      <c r="AI1825" s="302"/>
      <c r="AJ1825" s="302"/>
      <c r="AK1825" s="302"/>
      <c r="AL1825" s="302"/>
      <c r="AM1825" s="302"/>
      <c r="AN1825" s="302"/>
      <c r="AO1825" s="302"/>
      <c r="AP1825" s="302"/>
      <c r="AQ1825" s="302"/>
      <c r="AR1825" s="302"/>
    </row>
    <row r="1826" hidden="1">
      <c r="A1826" s="301"/>
      <c r="B1826" s="302"/>
      <c r="C1826" s="304"/>
      <c r="D1826" s="303"/>
      <c r="E1826" s="303"/>
      <c r="F1826" s="302"/>
      <c r="G1826" s="304"/>
      <c r="H1826" s="302"/>
      <c r="I1826" s="302"/>
      <c r="J1826" s="302"/>
      <c r="K1826" s="302"/>
      <c r="L1826" s="316" t="b">
        <v>0</v>
      </c>
      <c r="M1826" s="316" t="b">
        <v>0</v>
      </c>
      <c r="N1826" s="316" t="b">
        <v>0</v>
      </c>
      <c r="O1826" s="316" t="b">
        <v>0</v>
      </c>
      <c r="P1826" s="302"/>
      <c r="Q1826" s="302"/>
      <c r="R1826" s="302"/>
      <c r="S1826" s="302"/>
      <c r="T1826" s="302"/>
      <c r="U1826" s="302"/>
      <c r="V1826" s="302"/>
      <c r="W1826" s="302"/>
      <c r="X1826" s="302"/>
      <c r="Y1826" s="302"/>
      <c r="Z1826" s="302"/>
      <c r="AA1826" s="302"/>
      <c r="AB1826" s="302"/>
      <c r="AC1826" s="302"/>
      <c r="AD1826" s="302"/>
      <c r="AE1826" s="302"/>
      <c r="AF1826" s="302"/>
      <c r="AG1826" s="302"/>
      <c r="AH1826" s="302"/>
      <c r="AI1826" s="302"/>
      <c r="AJ1826" s="302"/>
      <c r="AK1826" s="302"/>
      <c r="AL1826" s="302"/>
      <c r="AM1826" s="302"/>
      <c r="AN1826" s="302"/>
      <c r="AO1826" s="302"/>
      <c r="AP1826" s="302"/>
      <c r="AQ1826" s="302"/>
      <c r="AR1826" s="302"/>
    </row>
    <row r="1827" hidden="1">
      <c r="A1827" s="301"/>
      <c r="B1827" s="302"/>
      <c r="C1827" s="304"/>
      <c r="D1827" s="303"/>
      <c r="E1827" s="303"/>
      <c r="F1827" s="302"/>
      <c r="G1827" s="304"/>
      <c r="H1827" s="302"/>
      <c r="I1827" s="302"/>
      <c r="J1827" s="302"/>
      <c r="K1827" s="302"/>
      <c r="L1827" s="316" t="b">
        <v>0</v>
      </c>
      <c r="M1827" s="316" t="b">
        <v>0</v>
      </c>
      <c r="N1827" s="316" t="b">
        <v>0</v>
      </c>
      <c r="O1827" s="316" t="b">
        <v>0</v>
      </c>
      <c r="P1827" s="302"/>
      <c r="Q1827" s="302"/>
      <c r="R1827" s="302"/>
      <c r="S1827" s="302"/>
      <c r="T1827" s="302"/>
      <c r="U1827" s="302"/>
      <c r="V1827" s="302"/>
      <c r="W1827" s="302"/>
      <c r="X1827" s="302"/>
      <c r="Y1827" s="302"/>
      <c r="Z1827" s="302"/>
      <c r="AA1827" s="302"/>
      <c r="AB1827" s="302"/>
      <c r="AC1827" s="302"/>
      <c r="AD1827" s="302"/>
      <c r="AE1827" s="302"/>
      <c r="AF1827" s="302"/>
      <c r="AG1827" s="302"/>
      <c r="AH1827" s="302"/>
      <c r="AI1827" s="302"/>
      <c r="AJ1827" s="302"/>
      <c r="AK1827" s="302"/>
      <c r="AL1827" s="302"/>
      <c r="AM1827" s="302"/>
      <c r="AN1827" s="302"/>
      <c r="AO1827" s="302"/>
      <c r="AP1827" s="302"/>
      <c r="AQ1827" s="302"/>
      <c r="AR1827" s="302"/>
    </row>
    <row r="1828" hidden="1">
      <c r="A1828" s="301"/>
      <c r="B1828" s="302"/>
      <c r="C1828" s="304"/>
      <c r="D1828" s="303"/>
      <c r="E1828" s="303"/>
      <c r="F1828" s="302"/>
      <c r="G1828" s="304"/>
      <c r="H1828" s="302"/>
      <c r="I1828" s="302"/>
      <c r="J1828" s="302"/>
      <c r="K1828" s="302"/>
      <c r="L1828" s="316" t="b">
        <v>0</v>
      </c>
      <c r="M1828" s="316" t="b">
        <v>0</v>
      </c>
      <c r="N1828" s="316" t="b">
        <v>0</v>
      </c>
      <c r="O1828" s="316" t="b">
        <v>0</v>
      </c>
      <c r="P1828" s="302"/>
      <c r="Q1828" s="302"/>
      <c r="R1828" s="302"/>
      <c r="S1828" s="302"/>
      <c r="T1828" s="302"/>
      <c r="U1828" s="302"/>
      <c r="V1828" s="302"/>
      <c r="W1828" s="302"/>
      <c r="X1828" s="302"/>
      <c r="Y1828" s="302"/>
      <c r="Z1828" s="302"/>
      <c r="AA1828" s="302"/>
      <c r="AB1828" s="302"/>
      <c r="AC1828" s="302"/>
      <c r="AD1828" s="302"/>
      <c r="AE1828" s="302"/>
      <c r="AF1828" s="302"/>
      <c r="AG1828" s="302"/>
      <c r="AH1828" s="302"/>
      <c r="AI1828" s="302"/>
      <c r="AJ1828" s="302"/>
      <c r="AK1828" s="302"/>
      <c r="AL1828" s="302"/>
      <c r="AM1828" s="302"/>
      <c r="AN1828" s="302"/>
      <c r="AO1828" s="302"/>
      <c r="AP1828" s="302"/>
      <c r="AQ1828" s="302"/>
      <c r="AR1828" s="302"/>
    </row>
    <row r="1829" hidden="1">
      <c r="A1829" s="301"/>
      <c r="B1829" s="302"/>
      <c r="C1829" s="304"/>
      <c r="D1829" s="303"/>
      <c r="E1829" s="303"/>
      <c r="F1829" s="302"/>
      <c r="G1829" s="304"/>
      <c r="H1829" s="302"/>
      <c r="I1829" s="302"/>
      <c r="J1829" s="302"/>
      <c r="K1829" s="302"/>
      <c r="L1829" s="316" t="b">
        <v>0</v>
      </c>
      <c r="M1829" s="316" t="b">
        <v>0</v>
      </c>
      <c r="N1829" s="316" t="b">
        <v>0</v>
      </c>
      <c r="O1829" s="316" t="b">
        <v>0</v>
      </c>
      <c r="P1829" s="302"/>
      <c r="Q1829" s="302"/>
      <c r="R1829" s="302"/>
      <c r="S1829" s="302"/>
      <c r="T1829" s="302"/>
      <c r="U1829" s="302"/>
      <c r="V1829" s="302"/>
      <c r="W1829" s="302"/>
      <c r="X1829" s="302"/>
      <c r="Y1829" s="302"/>
      <c r="Z1829" s="302"/>
      <c r="AA1829" s="302"/>
      <c r="AB1829" s="302"/>
      <c r="AC1829" s="302"/>
      <c r="AD1829" s="302"/>
      <c r="AE1829" s="302"/>
      <c r="AF1829" s="302"/>
      <c r="AG1829" s="302"/>
      <c r="AH1829" s="302"/>
      <c r="AI1829" s="302"/>
      <c r="AJ1829" s="302"/>
      <c r="AK1829" s="302"/>
      <c r="AL1829" s="302"/>
      <c r="AM1829" s="302"/>
      <c r="AN1829" s="302"/>
      <c r="AO1829" s="302"/>
      <c r="AP1829" s="302"/>
      <c r="AQ1829" s="302"/>
      <c r="AR1829" s="302"/>
    </row>
    <row r="1830" hidden="1">
      <c r="A1830" s="301"/>
      <c r="B1830" s="302"/>
      <c r="C1830" s="304"/>
      <c r="D1830" s="303"/>
      <c r="E1830" s="303"/>
      <c r="F1830" s="302"/>
      <c r="G1830" s="304"/>
      <c r="H1830" s="302"/>
      <c r="I1830" s="302"/>
      <c r="J1830" s="302"/>
      <c r="K1830" s="302"/>
      <c r="L1830" s="316" t="b">
        <v>0</v>
      </c>
      <c r="M1830" s="316" t="b">
        <v>0</v>
      </c>
      <c r="N1830" s="316" t="b">
        <v>0</v>
      </c>
      <c r="O1830" s="316" t="b">
        <v>0</v>
      </c>
      <c r="P1830" s="302"/>
      <c r="Q1830" s="302"/>
      <c r="R1830" s="302"/>
      <c r="S1830" s="302"/>
      <c r="T1830" s="302"/>
      <c r="U1830" s="302"/>
      <c r="V1830" s="302"/>
      <c r="W1830" s="302"/>
      <c r="X1830" s="302"/>
      <c r="Y1830" s="302"/>
      <c r="Z1830" s="302"/>
      <c r="AA1830" s="302"/>
      <c r="AB1830" s="302"/>
      <c r="AC1830" s="302"/>
      <c r="AD1830" s="302"/>
      <c r="AE1830" s="302"/>
      <c r="AF1830" s="302"/>
      <c r="AG1830" s="302"/>
      <c r="AH1830" s="302"/>
      <c r="AI1830" s="302"/>
      <c r="AJ1830" s="302"/>
      <c r="AK1830" s="302"/>
      <c r="AL1830" s="302"/>
      <c r="AM1830" s="302"/>
      <c r="AN1830" s="302"/>
      <c r="AO1830" s="302"/>
      <c r="AP1830" s="302"/>
      <c r="AQ1830" s="302"/>
      <c r="AR1830" s="302"/>
    </row>
    <row r="1831" hidden="1">
      <c r="A1831" s="301"/>
      <c r="B1831" s="302"/>
      <c r="C1831" s="304"/>
      <c r="D1831" s="303"/>
      <c r="E1831" s="303"/>
      <c r="F1831" s="302"/>
      <c r="G1831" s="304"/>
      <c r="H1831" s="302"/>
      <c r="I1831" s="302"/>
      <c r="J1831" s="302"/>
      <c r="K1831" s="302"/>
      <c r="L1831" s="316" t="b">
        <v>0</v>
      </c>
      <c r="M1831" s="316" t="b">
        <v>0</v>
      </c>
      <c r="N1831" s="316" t="b">
        <v>0</v>
      </c>
      <c r="O1831" s="316" t="b">
        <v>0</v>
      </c>
      <c r="P1831" s="302"/>
      <c r="Q1831" s="302"/>
      <c r="R1831" s="302"/>
      <c r="S1831" s="302"/>
      <c r="T1831" s="302"/>
      <c r="U1831" s="302"/>
      <c r="V1831" s="302"/>
      <c r="W1831" s="302"/>
      <c r="X1831" s="302"/>
      <c r="Y1831" s="302"/>
      <c r="Z1831" s="302"/>
      <c r="AA1831" s="302"/>
      <c r="AB1831" s="302"/>
      <c r="AC1831" s="302"/>
      <c r="AD1831" s="302"/>
      <c r="AE1831" s="302"/>
      <c r="AF1831" s="302"/>
      <c r="AG1831" s="302"/>
      <c r="AH1831" s="302"/>
      <c r="AI1831" s="302"/>
      <c r="AJ1831" s="302"/>
      <c r="AK1831" s="302"/>
      <c r="AL1831" s="302"/>
      <c r="AM1831" s="302"/>
      <c r="AN1831" s="302"/>
      <c r="AO1831" s="302"/>
      <c r="AP1831" s="302"/>
      <c r="AQ1831" s="302"/>
      <c r="AR1831" s="302"/>
    </row>
    <row r="1832" hidden="1">
      <c r="A1832" s="301"/>
      <c r="B1832" s="302"/>
      <c r="C1832" s="304"/>
      <c r="D1832" s="303"/>
      <c r="E1832" s="303"/>
      <c r="F1832" s="302"/>
      <c r="G1832" s="304"/>
      <c r="H1832" s="302"/>
      <c r="I1832" s="302"/>
      <c r="J1832" s="302"/>
      <c r="K1832" s="302"/>
      <c r="L1832" s="316" t="b">
        <v>0</v>
      </c>
      <c r="M1832" s="316" t="b">
        <v>0</v>
      </c>
      <c r="N1832" s="316" t="b">
        <v>0</v>
      </c>
      <c r="O1832" s="316" t="b">
        <v>0</v>
      </c>
      <c r="P1832" s="302"/>
      <c r="Q1832" s="302"/>
      <c r="R1832" s="302"/>
      <c r="S1832" s="302"/>
      <c r="T1832" s="302"/>
      <c r="U1832" s="302"/>
      <c r="V1832" s="302"/>
      <c r="W1832" s="302"/>
      <c r="X1832" s="302"/>
      <c r="Y1832" s="302"/>
      <c r="Z1832" s="302"/>
      <c r="AA1832" s="302"/>
      <c r="AB1832" s="302"/>
      <c r="AC1832" s="302"/>
      <c r="AD1832" s="302"/>
      <c r="AE1832" s="302"/>
      <c r="AF1832" s="302"/>
      <c r="AG1832" s="302"/>
      <c r="AH1832" s="302"/>
      <c r="AI1832" s="302"/>
      <c r="AJ1832" s="302"/>
      <c r="AK1832" s="302"/>
      <c r="AL1832" s="302"/>
      <c r="AM1832" s="302"/>
      <c r="AN1832" s="302"/>
      <c r="AO1832" s="302"/>
      <c r="AP1832" s="302"/>
      <c r="AQ1832" s="302"/>
      <c r="AR1832" s="302"/>
    </row>
    <row r="1833" hidden="1">
      <c r="A1833" s="301"/>
      <c r="B1833" s="302"/>
      <c r="C1833" s="304"/>
      <c r="D1833" s="303"/>
      <c r="E1833" s="303"/>
      <c r="F1833" s="302"/>
      <c r="G1833" s="304"/>
      <c r="H1833" s="302"/>
      <c r="I1833" s="302"/>
      <c r="J1833" s="302"/>
      <c r="K1833" s="302"/>
      <c r="L1833" s="316" t="b">
        <v>0</v>
      </c>
      <c r="M1833" s="316" t="b">
        <v>0</v>
      </c>
      <c r="N1833" s="316" t="b">
        <v>0</v>
      </c>
      <c r="O1833" s="316" t="b">
        <v>0</v>
      </c>
      <c r="P1833" s="302"/>
      <c r="Q1833" s="302"/>
      <c r="R1833" s="302"/>
      <c r="S1833" s="302"/>
      <c r="T1833" s="302"/>
      <c r="U1833" s="302"/>
      <c r="V1833" s="302"/>
      <c r="W1833" s="302"/>
      <c r="X1833" s="302"/>
      <c r="Y1833" s="302"/>
      <c r="Z1833" s="302"/>
      <c r="AA1833" s="302"/>
      <c r="AB1833" s="302"/>
      <c r="AC1833" s="302"/>
      <c r="AD1833" s="302"/>
      <c r="AE1833" s="302"/>
      <c r="AF1833" s="302"/>
      <c r="AG1833" s="302"/>
      <c r="AH1833" s="302"/>
      <c r="AI1833" s="302"/>
      <c r="AJ1833" s="302"/>
      <c r="AK1833" s="302"/>
      <c r="AL1833" s="302"/>
      <c r="AM1833" s="302"/>
      <c r="AN1833" s="302"/>
      <c r="AO1833" s="302"/>
      <c r="AP1833" s="302"/>
      <c r="AQ1833" s="302"/>
      <c r="AR1833" s="302"/>
    </row>
    <row r="1834" hidden="1">
      <c r="A1834" s="301"/>
      <c r="B1834" s="302"/>
      <c r="C1834" s="304"/>
      <c r="D1834" s="303"/>
      <c r="E1834" s="303"/>
      <c r="F1834" s="302"/>
      <c r="G1834" s="304"/>
      <c r="H1834" s="302"/>
      <c r="I1834" s="302"/>
      <c r="J1834" s="302"/>
      <c r="K1834" s="302"/>
      <c r="L1834" s="316" t="b">
        <v>0</v>
      </c>
      <c r="M1834" s="316" t="b">
        <v>0</v>
      </c>
      <c r="N1834" s="316" t="b">
        <v>0</v>
      </c>
      <c r="O1834" s="316" t="b">
        <v>0</v>
      </c>
      <c r="P1834" s="302"/>
      <c r="Q1834" s="302"/>
      <c r="R1834" s="302"/>
      <c r="S1834" s="302"/>
      <c r="T1834" s="302"/>
      <c r="U1834" s="302"/>
      <c r="V1834" s="302"/>
      <c r="W1834" s="302"/>
      <c r="X1834" s="302"/>
      <c r="Y1834" s="302"/>
      <c r="Z1834" s="302"/>
      <c r="AA1834" s="302"/>
      <c r="AB1834" s="302"/>
      <c r="AC1834" s="302"/>
      <c r="AD1834" s="302"/>
      <c r="AE1834" s="302"/>
      <c r="AF1834" s="302"/>
      <c r="AG1834" s="302"/>
      <c r="AH1834" s="302"/>
      <c r="AI1834" s="302"/>
      <c r="AJ1834" s="302"/>
      <c r="AK1834" s="302"/>
      <c r="AL1834" s="302"/>
      <c r="AM1834" s="302"/>
      <c r="AN1834" s="302"/>
      <c r="AO1834" s="302"/>
      <c r="AP1834" s="302"/>
      <c r="AQ1834" s="302"/>
      <c r="AR1834" s="302"/>
    </row>
    <row r="1835" hidden="1">
      <c r="A1835" s="301"/>
      <c r="B1835" s="302"/>
      <c r="C1835" s="304"/>
      <c r="D1835" s="303"/>
      <c r="E1835" s="303"/>
      <c r="F1835" s="302"/>
      <c r="G1835" s="304"/>
      <c r="H1835" s="302"/>
      <c r="I1835" s="302"/>
      <c r="J1835" s="302"/>
      <c r="K1835" s="302"/>
      <c r="L1835" s="316" t="b">
        <v>0</v>
      </c>
      <c r="M1835" s="316" t="b">
        <v>0</v>
      </c>
      <c r="N1835" s="316" t="b">
        <v>0</v>
      </c>
      <c r="O1835" s="316" t="b">
        <v>0</v>
      </c>
      <c r="P1835" s="302"/>
      <c r="Q1835" s="302"/>
      <c r="R1835" s="302"/>
      <c r="S1835" s="302"/>
      <c r="T1835" s="302"/>
      <c r="U1835" s="302"/>
      <c r="V1835" s="302"/>
      <c r="W1835" s="302"/>
      <c r="X1835" s="302"/>
      <c r="Y1835" s="302"/>
      <c r="Z1835" s="302"/>
      <c r="AA1835" s="302"/>
      <c r="AB1835" s="302"/>
      <c r="AC1835" s="302"/>
      <c r="AD1835" s="302"/>
      <c r="AE1835" s="302"/>
      <c r="AF1835" s="302"/>
      <c r="AG1835" s="302"/>
      <c r="AH1835" s="302"/>
      <c r="AI1835" s="302"/>
      <c r="AJ1835" s="302"/>
      <c r="AK1835" s="302"/>
      <c r="AL1835" s="302"/>
      <c r="AM1835" s="302"/>
      <c r="AN1835" s="302"/>
      <c r="AO1835" s="302"/>
      <c r="AP1835" s="302"/>
      <c r="AQ1835" s="302"/>
      <c r="AR1835" s="302"/>
    </row>
    <row r="1836" hidden="1">
      <c r="A1836" s="301"/>
      <c r="B1836" s="302"/>
      <c r="C1836" s="304"/>
      <c r="D1836" s="303"/>
      <c r="E1836" s="303"/>
      <c r="F1836" s="302"/>
      <c r="G1836" s="304"/>
      <c r="H1836" s="302"/>
      <c r="I1836" s="302"/>
      <c r="J1836" s="302"/>
      <c r="K1836" s="302"/>
      <c r="L1836" s="316" t="b">
        <v>0</v>
      </c>
      <c r="M1836" s="316" t="b">
        <v>0</v>
      </c>
      <c r="N1836" s="316" t="b">
        <v>0</v>
      </c>
      <c r="O1836" s="316" t="b">
        <v>0</v>
      </c>
      <c r="P1836" s="302"/>
      <c r="Q1836" s="302"/>
      <c r="R1836" s="302"/>
      <c r="S1836" s="302"/>
      <c r="T1836" s="302"/>
      <c r="U1836" s="302"/>
      <c r="V1836" s="302"/>
      <c r="W1836" s="302"/>
      <c r="X1836" s="302"/>
      <c r="Y1836" s="302"/>
      <c r="Z1836" s="302"/>
      <c r="AA1836" s="302"/>
      <c r="AB1836" s="302"/>
      <c r="AC1836" s="302"/>
      <c r="AD1836" s="302"/>
      <c r="AE1836" s="302"/>
      <c r="AF1836" s="302"/>
      <c r="AG1836" s="302"/>
      <c r="AH1836" s="302"/>
      <c r="AI1836" s="302"/>
      <c r="AJ1836" s="302"/>
      <c r="AK1836" s="302"/>
      <c r="AL1836" s="302"/>
      <c r="AM1836" s="302"/>
      <c r="AN1836" s="302"/>
      <c r="AO1836" s="302"/>
      <c r="AP1836" s="302"/>
      <c r="AQ1836" s="302"/>
      <c r="AR1836" s="302"/>
    </row>
    <row r="1837" hidden="1">
      <c r="A1837" s="301"/>
      <c r="B1837" s="302"/>
      <c r="C1837" s="304"/>
      <c r="D1837" s="303"/>
      <c r="E1837" s="303"/>
      <c r="F1837" s="302"/>
      <c r="G1837" s="304"/>
      <c r="H1837" s="302"/>
      <c r="I1837" s="302"/>
      <c r="J1837" s="302"/>
      <c r="K1837" s="302"/>
      <c r="L1837" s="316" t="b">
        <v>0</v>
      </c>
      <c r="M1837" s="316" t="b">
        <v>0</v>
      </c>
      <c r="N1837" s="316" t="b">
        <v>0</v>
      </c>
      <c r="O1837" s="316" t="b">
        <v>0</v>
      </c>
      <c r="P1837" s="302"/>
      <c r="Q1837" s="302"/>
      <c r="R1837" s="302"/>
      <c r="S1837" s="302"/>
      <c r="T1837" s="302"/>
      <c r="U1837" s="302"/>
      <c r="V1837" s="302"/>
      <c r="W1837" s="302"/>
      <c r="X1837" s="302"/>
      <c r="Y1837" s="302"/>
      <c r="Z1837" s="302"/>
      <c r="AA1837" s="302"/>
      <c r="AB1837" s="302"/>
      <c r="AC1837" s="302"/>
      <c r="AD1837" s="302"/>
      <c r="AE1837" s="302"/>
      <c r="AF1837" s="302"/>
      <c r="AG1837" s="302"/>
      <c r="AH1837" s="302"/>
      <c r="AI1837" s="302"/>
      <c r="AJ1837" s="302"/>
      <c r="AK1837" s="302"/>
      <c r="AL1837" s="302"/>
      <c r="AM1837" s="302"/>
      <c r="AN1837" s="302"/>
      <c r="AO1837" s="302"/>
      <c r="AP1837" s="302"/>
      <c r="AQ1837" s="302"/>
      <c r="AR1837" s="302"/>
    </row>
    <row r="1838" hidden="1">
      <c r="A1838" s="301"/>
      <c r="B1838" s="302"/>
      <c r="C1838" s="304"/>
      <c r="D1838" s="303"/>
      <c r="E1838" s="303"/>
      <c r="F1838" s="302"/>
      <c r="G1838" s="304"/>
      <c r="H1838" s="302"/>
      <c r="I1838" s="302"/>
      <c r="J1838" s="302"/>
      <c r="K1838" s="302"/>
      <c r="L1838" s="316" t="b">
        <v>0</v>
      </c>
      <c r="M1838" s="316" t="b">
        <v>0</v>
      </c>
      <c r="N1838" s="316" t="b">
        <v>0</v>
      </c>
      <c r="O1838" s="316" t="b">
        <v>0</v>
      </c>
      <c r="P1838" s="302"/>
      <c r="Q1838" s="302"/>
      <c r="R1838" s="302"/>
      <c r="S1838" s="302"/>
      <c r="T1838" s="302"/>
      <c r="U1838" s="302"/>
      <c r="V1838" s="302"/>
      <c r="W1838" s="302"/>
      <c r="X1838" s="302"/>
      <c r="Y1838" s="302"/>
      <c r="Z1838" s="302"/>
      <c r="AA1838" s="302"/>
      <c r="AB1838" s="302"/>
      <c r="AC1838" s="302"/>
      <c r="AD1838" s="302"/>
      <c r="AE1838" s="302"/>
      <c r="AF1838" s="302"/>
      <c r="AG1838" s="302"/>
      <c r="AH1838" s="302"/>
      <c r="AI1838" s="302"/>
      <c r="AJ1838" s="302"/>
      <c r="AK1838" s="302"/>
      <c r="AL1838" s="302"/>
      <c r="AM1838" s="302"/>
      <c r="AN1838" s="302"/>
      <c r="AO1838" s="302"/>
      <c r="AP1838" s="302"/>
      <c r="AQ1838" s="302"/>
      <c r="AR1838" s="302"/>
    </row>
    <row r="1839" hidden="1">
      <c r="A1839" s="301"/>
      <c r="B1839" s="302"/>
      <c r="C1839" s="304"/>
      <c r="D1839" s="303"/>
      <c r="E1839" s="303"/>
      <c r="F1839" s="302"/>
      <c r="G1839" s="304"/>
      <c r="H1839" s="302"/>
      <c r="I1839" s="302"/>
      <c r="J1839" s="302"/>
      <c r="K1839" s="302"/>
      <c r="L1839" s="316" t="b">
        <v>0</v>
      </c>
      <c r="M1839" s="316" t="b">
        <v>0</v>
      </c>
      <c r="N1839" s="316" t="b">
        <v>0</v>
      </c>
      <c r="O1839" s="316" t="b">
        <v>0</v>
      </c>
      <c r="P1839" s="302"/>
      <c r="Q1839" s="302"/>
      <c r="R1839" s="302"/>
      <c r="S1839" s="302"/>
      <c r="T1839" s="302"/>
      <c r="U1839" s="302"/>
      <c r="V1839" s="302"/>
      <c r="W1839" s="302"/>
      <c r="X1839" s="302"/>
      <c r="Y1839" s="302"/>
      <c r="Z1839" s="302"/>
      <c r="AA1839" s="302"/>
      <c r="AB1839" s="302"/>
      <c r="AC1839" s="302"/>
      <c r="AD1839" s="302"/>
      <c r="AE1839" s="302"/>
      <c r="AF1839" s="302"/>
      <c r="AG1839" s="302"/>
      <c r="AH1839" s="302"/>
      <c r="AI1839" s="302"/>
      <c r="AJ1839" s="302"/>
      <c r="AK1839" s="302"/>
      <c r="AL1839" s="302"/>
      <c r="AM1839" s="302"/>
      <c r="AN1839" s="302"/>
      <c r="AO1839" s="302"/>
      <c r="AP1839" s="302"/>
      <c r="AQ1839" s="302"/>
      <c r="AR1839" s="302"/>
    </row>
    <row r="1840" hidden="1">
      <c r="A1840" s="301"/>
      <c r="B1840" s="302"/>
      <c r="C1840" s="304"/>
      <c r="D1840" s="303"/>
      <c r="E1840" s="303"/>
      <c r="F1840" s="302"/>
      <c r="G1840" s="304"/>
      <c r="H1840" s="302"/>
      <c r="I1840" s="302"/>
      <c r="J1840" s="302"/>
      <c r="K1840" s="302"/>
      <c r="L1840" s="316" t="b">
        <v>0</v>
      </c>
      <c r="M1840" s="316" t="b">
        <v>0</v>
      </c>
      <c r="N1840" s="316" t="b">
        <v>0</v>
      </c>
      <c r="O1840" s="316" t="b">
        <v>0</v>
      </c>
      <c r="P1840" s="302"/>
      <c r="Q1840" s="302"/>
      <c r="R1840" s="302"/>
      <c r="S1840" s="302"/>
      <c r="T1840" s="302"/>
      <c r="U1840" s="302"/>
      <c r="V1840" s="302"/>
      <c r="W1840" s="302"/>
      <c r="X1840" s="302"/>
      <c r="Y1840" s="302"/>
      <c r="Z1840" s="302"/>
      <c r="AA1840" s="302"/>
      <c r="AB1840" s="302"/>
      <c r="AC1840" s="302"/>
      <c r="AD1840" s="302"/>
      <c r="AE1840" s="302"/>
      <c r="AF1840" s="302"/>
      <c r="AG1840" s="302"/>
      <c r="AH1840" s="302"/>
      <c r="AI1840" s="302"/>
      <c r="AJ1840" s="302"/>
      <c r="AK1840" s="302"/>
      <c r="AL1840" s="302"/>
      <c r="AM1840" s="302"/>
      <c r="AN1840" s="302"/>
      <c r="AO1840" s="302"/>
      <c r="AP1840" s="302"/>
      <c r="AQ1840" s="302"/>
      <c r="AR1840" s="302"/>
    </row>
    <row r="1841" hidden="1">
      <c r="A1841" s="301"/>
      <c r="B1841" s="302"/>
      <c r="C1841" s="304"/>
      <c r="D1841" s="303"/>
      <c r="E1841" s="303"/>
      <c r="F1841" s="302"/>
      <c r="G1841" s="304"/>
      <c r="H1841" s="302"/>
      <c r="I1841" s="302"/>
      <c r="J1841" s="302"/>
      <c r="K1841" s="302"/>
      <c r="L1841" s="316" t="b">
        <v>0</v>
      </c>
      <c r="M1841" s="316" t="b">
        <v>0</v>
      </c>
      <c r="N1841" s="316" t="b">
        <v>0</v>
      </c>
      <c r="O1841" s="316" t="b">
        <v>0</v>
      </c>
      <c r="P1841" s="302"/>
      <c r="Q1841" s="302"/>
      <c r="R1841" s="302"/>
      <c r="S1841" s="302"/>
      <c r="T1841" s="302"/>
      <c r="U1841" s="302"/>
      <c r="V1841" s="302"/>
      <c r="W1841" s="302"/>
      <c r="X1841" s="302"/>
      <c r="Y1841" s="302"/>
      <c r="Z1841" s="302"/>
      <c r="AA1841" s="302"/>
      <c r="AB1841" s="302"/>
      <c r="AC1841" s="302"/>
      <c r="AD1841" s="302"/>
      <c r="AE1841" s="302"/>
      <c r="AF1841" s="302"/>
      <c r="AG1841" s="302"/>
      <c r="AH1841" s="302"/>
      <c r="AI1841" s="302"/>
      <c r="AJ1841" s="302"/>
      <c r="AK1841" s="302"/>
      <c r="AL1841" s="302"/>
      <c r="AM1841" s="302"/>
      <c r="AN1841" s="302"/>
      <c r="AO1841" s="302"/>
      <c r="AP1841" s="302"/>
      <c r="AQ1841" s="302"/>
      <c r="AR1841" s="302"/>
    </row>
    <row r="1842" hidden="1">
      <c r="A1842" s="301"/>
      <c r="B1842" s="302"/>
      <c r="C1842" s="304"/>
      <c r="D1842" s="303"/>
      <c r="E1842" s="303"/>
      <c r="F1842" s="302"/>
      <c r="G1842" s="304"/>
      <c r="H1842" s="302"/>
      <c r="I1842" s="302"/>
      <c r="J1842" s="302"/>
      <c r="K1842" s="302"/>
      <c r="L1842" s="316" t="b">
        <v>0</v>
      </c>
      <c r="M1842" s="316" t="b">
        <v>0</v>
      </c>
      <c r="N1842" s="316" t="b">
        <v>0</v>
      </c>
      <c r="O1842" s="316" t="b">
        <v>0</v>
      </c>
      <c r="P1842" s="302"/>
      <c r="Q1842" s="302"/>
      <c r="R1842" s="302"/>
      <c r="S1842" s="302"/>
      <c r="T1842" s="302"/>
      <c r="U1842" s="302"/>
      <c r="V1842" s="302"/>
      <c r="W1842" s="302"/>
      <c r="X1842" s="302"/>
      <c r="Y1842" s="302"/>
      <c r="Z1842" s="302"/>
      <c r="AA1842" s="302"/>
      <c r="AB1842" s="302"/>
      <c r="AC1842" s="302"/>
      <c r="AD1842" s="302"/>
      <c r="AE1842" s="302"/>
      <c r="AF1842" s="302"/>
      <c r="AG1842" s="302"/>
      <c r="AH1842" s="302"/>
      <c r="AI1842" s="302"/>
      <c r="AJ1842" s="302"/>
      <c r="AK1842" s="302"/>
      <c r="AL1842" s="302"/>
      <c r="AM1842" s="302"/>
      <c r="AN1842" s="302"/>
      <c r="AO1842" s="302"/>
      <c r="AP1842" s="302"/>
      <c r="AQ1842" s="302"/>
      <c r="AR1842" s="302"/>
    </row>
    <row r="1843" hidden="1">
      <c r="A1843" s="301"/>
      <c r="B1843" s="302"/>
      <c r="C1843" s="304"/>
      <c r="D1843" s="303"/>
      <c r="E1843" s="303"/>
      <c r="F1843" s="302"/>
      <c r="G1843" s="304"/>
      <c r="H1843" s="302"/>
      <c r="I1843" s="302"/>
      <c r="J1843" s="302"/>
      <c r="K1843" s="302"/>
      <c r="L1843" s="316" t="b">
        <v>0</v>
      </c>
      <c r="M1843" s="316" t="b">
        <v>0</v>
      </c>
      <c r="N1843" s="316" t="b">
        <v>0</v>
      </c>
      <c r="O1843" s="316" t="b">
        <v>0</v>
      </c>
      <c r="P1843" s="302"/>
      <c r="Q1843" s="302"/>
      <c r="R1843" s="302"/>
      <c r="S1843" s="302"/>
      <c r="T1843" s="302"/>
      <c r="U1843" s="302"/>
      <c r="V1843" s="302"/>
      <c r="W1843" s="302"/>
      <c r="X1843" s="302"/>
      <c r="Y1843" s="302"/>
      <c r="Z1843" s="302"/>
      <c r="AA1843" s="302"/>
      <c r="AB1843" s="302"/>
      <c r="AC1843" s="302"/>
      <c r="AD1843" s="302"/>
      <c r="AE1843" s="302"/>
      <c r="AF1843" s="302"/>
      <c r="AG1843" s="302"/>
      <c r="AH1843" s="302"/>
      <c r="AI1843" s="302"/>
      <c r="AJ1843" s="302"/>
      <c r="AK1843" s="302"/>
      <c r="AL1843" s="302"/>
      <c r="AM1843" s="302"/>
      <c r="AN1843" s="302"/>
      <c r="AO1843" s="302"/>
      <c r="AP1843" s="302"/>
      <c r="AQ1843" s="302"/>
      <c r="AR1843" s="302"/>
    </row>
    <row r="1844" hidden="1">
      <c r="A1844" s="301"/>
      <c r="B1844" s="302"/>
      <c r="C1844" s="304"/>
      <c r="D1844" s="303"/>
      <c r="E1844" s="303"/>
      <c r="F1844" s="302"/>
      <c r="G1844" s="304"/>
      <c r="H1844" s="302"/>
      <c r="I1844" s="302"/>
      <c r="J1844" s="302"/>
      <c r="K1844" s="302"/>
      <c r="L1844" s="316" t="b">
        <v>0</v>
      </c>
      <c r="M1844" s="316" t="b">
        <v>0</v>
      </c>
      <c r="N1844" s="316" t="b">
        <v>0</v>
      </c>
      <c r="O1844" s="316" t="b">
        <v>0</v>
      </c>
      <c r="P1844" s="302"/>
      <c r="Q1844" s="302"/>
      <c r="R1844" s="302"/>
      <c r="S1844" s="302"/>
      <c r="T1844" s="302"/>
      <c r="U1844" s="302"/>
      <c r="V1844" s="302"/>
      <c r="W1844" s="302"/>
      <c r="X1844" s="302"/>
      <c r="Y1844" s="302"/>
      <c r="Z1844" s="302"/>
      <c r="AA1844" s="302"/>
      <c r="AB1844" s="302"/>
      <c r="AC1844" s="302"/>
      <c r="AD1844" s="302"/>
      <c r="AE1844" s="302"/>
      <c r="AF1844" s="302"/>
      <c r="AG1844" s="302"/>
      <c r="AH1844" s="302"/>
      <c r="AI1844" s="302"/>
      <c r="AJ1844" s="302"/>
      <c r="AK1844" s="302"/>
      <c r="AL1844" s="302"/>
      <c r="AM1844" s="302"/>
      <c r="AN1844" s="302"/>
      <c r="AO1844" s="302"/>
      <c r="AP1844" s="302"/>
      <c r="AQ1844" s="302"/>
      <c r="AR1844" s="302"/>
    </row>
    <row r="1845" hidden="1">
      <c r="A1845" s="301"/>
      <c r="B1845" s="302"/>
      <c r="C1845" s="304"/>
      <c r="D1845" s="303"/>
      <c r="E1845" s="303"/>
      <c r="F1845" s="302"/>
      <c r="G1845" s="304"/>
      <c r="H1845" s="302"/>
      <c r="I1845" s="302"/>
      <c r="J1845" s="302"/>
      <c r="K1845" s="302"/>
      <c r="L1845" s="316" t="b">
        <v>0</v>
      </c>
      <c r="M1845" s="316" t="b">
        <v>0</v>
      </c>
      <c r="N1845" s="316" t="b">
        <v>0</v>
      </c>
      <c r="O1845" s="316" t="b">
        <v>0</v>
      </c>
      <c r="P1845" s="302"/>
      <c r="Q1845" s="302"/>
      <c r="R1845" s="302"/>
      <c r="S1845" s="302"/>
      <c r="T1845" s="302"/>
      <c r="U1845" s="302"/>
      <c r="V1845" s="302"/>
      <c r="W1845" s="302"/>
      <c r="X1845" s="302"/>
      <c r="Y1845" s="302"/>
      <c r="Z1845" s="302"/>
      <c r="AA1845" s="302"/>
      <c r="AB1845" s="302"/>
      <c r="AC1845" s="302"/>
      <c r="AD1845" s="302"/>
      <c r="AE1845" s="302"/>
      <c r="AF1845" s="302"/>
      <c r="AG1845" s="302"/>
      <c r="AH1845" s="302"/>
      <c r="AI1845" s="302"/>
      <c r="AJ1845" s="302"/>
      <c r="AK1845" s="302"/>
      <c r="AL1845" s="302"/>
      <c r="AM1845" s="302"/>
      <c r="AN1845" s="302"/>
      <c r="AO1845" s="302"/>
      <c r="AP1845" s="302"/>
      <c r="AQ1845" s="302"/>
      <c r="AR1845" s="302"/>
    </row>
    <row r="1846" hidden="1">
      <c r="A1846" s="301"/>
      <c r="B1846" s="302"/>
      <c r="C1846" s="304"/>
      <c r="D1846" s="303"/>
      <c r="E1846" s="303"/>
      <c r="F1846" s="302"/>
      <c r="G1846" s="304"/>
      <c r="H1846" s="302"/>
      <c r="I1846" s="302"/>
      <c r="J1846" s="302"/>
      <c r="K1846" s="302"/>
      <c r="L1846" s="316" t="b">
        <v>0</v>
      </c>
      <c r="M1846" s="316" t="b">
        <v>0</v>
      </c>
      <c r="N1846" s="316" t="b">
        <v>0</v>
      </c>
      <c r="O1846" s="316" t="b">
        <v>0</v>
      </c>
      <c r="P1846" s="302"/>
      <c r="Q1846" s="302"/>
      <c r="R1846" s="302"/>
      <c r="S1846" s="302"/>
      <c r="T1846" s="302"/>
      <c r="U1846" s="302"/>
      <c r="V1846" s="302"/>
      <c r="W1846" s="302"/>
      <c r="X1846" s="302"/>
      <c r="Y1846" s="302"/>
      <c r="Z1846" s="302"/>
      <c r="AA1846" s="302"/>
      <c r="AB1846" s="302"/>
      <c r="AC1846" s="302"/>
      <c r="AD1846" s="302"/>
      <c r="AE1846" s="302"/>
      <c r="AF1846" s="302"/>
      <c r="AG1846" s="302"/>
      <c r="AH1846" s="302"/>
      <c r="AI1846" s="302"/>
      <c r="AJ1846" s="302"/>
      <c r="AK1846" s="302"/>
      <c r="AL1846" s="302"/>
      <c r="AM1846" s="302"/>
      <c r="AN1846" s="302"/>
      <c r="AO1846" s="302"/>
      <c r="AP1846" s="302"/>
      <c r="AQ1846" s="302"/>
      <c r="AR1846" s="302"/>
    </row>
    <row r="1847" hidden="1">
      <c r="A1847" s="301"/>
      <c r="B1847" s="302"/>
      <c r="C1847" s="304"/>
      <c r="D1847" s="303"/>
      <c r="E1847" s="303"/>
      <c r="F1847" s="302"/>
      <c r="G1847" s="304"/>
      <c r="H1847" s="302"/>
      <c r="I1847" s="302"/>
      <c r="J1847" s="302"/>
      <c r="K1847" s="302"/>
      <c r="L1847" s="316" t="b">
        <v>0</v>
      </c>
      <c r="M1847" s="316" t="b">
        <v>0</v>
      </c>
      <c r="N1847" s="316" t="b">
        <v>0</v>
      </c>
      <c r="O1847" s="316" t="b">
        <v>0</v>
      </c>
      <c r="P1847" s="302"/>
      <c r="Q1847" s="302"/>
      <c r="R1847" s="302"/>
      <c r="S1847" s="302"/>
      <c r="T1847" s="302"/>
      <c r="U1847" s="302"/>
      <c r="V1847" s="302"/>
      <c r="W1847" s="302"/>
      <c r="X1847" s="302"/>
      <c r="Y1847" s="302"/>
      <c r="Z1847" s="302"/>
      <c r="AA1847" s="302"/>
      <c r="AB1847" s="302"/>
      <c r="AC1847" s="302"/>
      <c r="AD1847" s="302"/>
      <c r="AE1847" s="302"/>
      <c r="AF1847" s="302"/>
      <c r="AG1847" s="302"/>
      <c r="AH1847" s="302"/>
      <c r="AI1847" s="302"/>
      <c r="AJ1847" s="302"/>
      <c r="AK1847" s="302"/>
      <c r="AL1847" s="302"/>
      <c r="AM1847" s="302"/>
      <c r="AN1847" s="302"/>
      <c r="AO1847" s="302"/>
      <c r="AP1847" s="302"/>
      <c r="AQ1847" s="302"/>
      <c r="AR1847" s="302"/>
    </row>
    <row r="1848" hidden="1">
      <c r="A1848" s="301"/>
      <c r="B1848" s="302"/>
      <c r="C1848" s="304"/>
      <c r="D1848" s="303"/>
      <c r="E1848" s="303"/>
      <c r="F1848" s="302"/>
      <c r="G1848" s="304"/>
      <c r="H1848" s="302"/>
      <c r="I1848" s="302"/>
      <c r="J1848" s="302"/>
      <c r="K1848" s="302"/>
      <c r="L1848" s="316" t="b">
        <v>0</v>
      </c>
      <c r="M1848" s="316" t="b">
        <v>0</v>
      </c>
      <c r="N1848" s="316" t="b">
        <v>0</v>
      </c>
      <c r="O1848" s="316" t="b">
        <v>0</v>
      </c>
      <c r="P1848" s="302"/>
      <c r="Q1848" s="302"/>
      <c r="R1848" s="302"/>
      <c r="S1848" s="302"/>
      <c r="T1848" s="302"/>
      <c r="U1848" s="302"/>
      <c r="V1848" s="302"/>
      <c r="W1848" s="302"/>
      <c r="X1848" s="302"/>
      <c r="Y1848" s="302"/>
      <c r="Z1848" s="302"/>
      <c r="AA1848" s="302"/>
      <c r="AB1848" s="302"/>
      <c r="AC1848" s="302"/>
      <c r="AD1848" s="302"/>
      <c r="AE1848" s="302"/>
      <c r="AF1848" s="302"/>
      <c r="AG1848" s="302"/>
      <c r="AH1848" s="302"/>
      <c r="AI1848" s="302"/>
      <c r="AJ1848" s="302"/>
      <c r="AK1848" s="302"/>
      <c r="AL1848" s="302"/>
      <c r="AM1848" s="302"/>
      <c r="AN1848" s="302"/>
      <c r="AO1848" s="302"/>
      <c r="AP1848" s="302"/>
      <c r="AQ1848" s="302"/>
      <c r="AR1848" s="302"/>
    </row>
    <row r="1849" hidden="1">
      <c r="A1849" s="301"/>
      <c r="B1849" s="302"/>
      <c r="C1849" s="304"/>
      <c r="D1849" s="303"/>
      <c r="E1849" s="303"/>
      <c r="F1849" s="302"/>
      <c r="G1849" s="304"/>
      <c r="H1849" s="302"/>
      <c r="I1849" s="302"/>
      <c r="J1849" s="302"/>
      <c r="K1849" s="302"/>
      <c r="L1849" s="316" t="b">
        <v>0</v>
      </c>
      <c r="M1849" s="316" t="b">
        <v>0</v>
      </c>
      <c r="N1849" s="316" t="b">
        <v>0</v>
      </c>
      <c r="O1849" s="316" t="b">
        <v>0</v>
      </c>
      <c r="P1849" s="302"/>
      <c r="Q1849" s="302"/>
      <c r="R1849" s="302"/>
      <c r="S1849" s="302"/>
      <c r="T1849" s="302"/>
      <c r="U1849" s="302"/>
      <c r="V1849" s="302"/>
      <c r="W1849" s="302"/>
      <c r="X1849" s="302"/>
      <c r="Y1849" s="302"/>
      <c r="Z1849" s="302"/>
      <c r="AA1849" s="302"/>
      <c r="AB1849" s="302"/>
      <c r="AC1849" s="302"/>
      <c r="AD1849" s="302"/>
      <c r="AE1849" s="302"/>
      <c r="AF1849" s="302"/>
      <c r="AG1849" s="302"/>
      <c r="AH1849" s="302"/>
      <c r="AI1849" s="302"/>
      <c r="AJ1849" s="302"/>
      <c r="AK1849" s="302"/>
      <c r="AL1849" s="302"/>
      <c r="AM1849" s="302"/>
      <c r="AN1849" s="302"/>
      <c r="AO1849" s="302"/>
      <c r="AP1849" s="302"/>
      <c r="AQ1849" s="302"/>
      <c r="AR1849" s="302"/>
    </row>
    <row r="1850" hidden="1">
      <c r="A1850" s="301"/>
      <c r="B1850" s="302"/>
      <c r="C1850" s="304"/>
      <c r="D1850" s="303"/>
      <c r="E1850" s="303"/>
      <c r="F1850" s="302"/>
      <c r="G1850" s="304"/>
      <c r="H1850" s="302"/>
      <c r="I1850" s="302"/>
      <c r="J1850" s="302"/>
      <c r="K1850" s="302"/>
      <c r="L1850" s="316" t="b">
        <v>0</v>
      </c>
      <c r="M1850" s="316" t="b">
        <v>0</v>
      </c>
      <c r="N1850" s="316" t="b">
        <v>0</v>
      </c>
      <c r="O1850" s="316" t="b">
        <v>0</v>
      </c>
      <c r="P1850" s="302"/>
      <c r="Q1850" s="302"/>
      <c r="R1850" s="302"/>
      <c r="S1850" s="302"/>
      <c r="T1850" s="302"/>
      <c r="U1850" s="302"/>
      <c r="V1850" s="302"/>
      <c r="W1850" s="302"/>
      <c r="X1850" s="302"/>
      <c r="Y1850" s="302"/>
      <c r="Z1850" s="302"/>
      <c r="AA1850" s="302"/>
      <c r="AB1850" s="302"/>
      <c r="AC1850" s="302"/>
      <c r="AD1850" s="302"/>
      <c r="AE1850" s="302"/>
      <c r="AF1850" s="302"/>
      <c r="AG1850" s="302"/>
      <c r="AH1850" s="302"/>
      <c r="AI1850" s="302"/>
      <c r="AJ1850" s="302"/>
      <c r="AK1850" s="302"/>
      <c r="AL1850" s="302"/>
      <c r="AM1850" s="302"/>
      <c r="AN1850" s="302"/>
      <c r="AO1850" s="302"/>
      <c r="AP1850" s="302"/>
      <c r="AQ1850" s="302"/>
      <c r="AR1850" s="302"/>
    </row>
    <row r="1851" hidden="1">
      <c r="A1851" s="301"/>
      <c r="B1851" s="302"/>
      <c r="C1851" s="304"/>
      <c r="D1851" s="303"/>
      <c r="E1851" s="303"/>
      <c r="F1851" s="302"/>
      <c r="G1851" s="304"/>
      <c r="H1851" s="302"/>
      <c r="I1851" s="302"/>
      <c r="J1851" s="302"/>
      <c r="K1851" s="302"/>
      <c r="L1851" s="316" t="b">
        <v>0</v>
      </c>
      <c r="M1851" s="316" t="b">
        <v>0</v>
      </c>
      <c r="N1851" s="316" t="b">
        <v>0</v>
      </c>
      <c r="O1851" s="316" t="b">
        <v>0</v>
      </c>
      <c r="P1851" s="302"/>
      <c r="Q1851" s="302"/>
      <c r="R1851" s="302"/>
      <c r="S1851" s="302"/>
      <c r="T1851" s="302"/>
      <c r="U1851" s="302"/>
      <c r="V1851" s="302"/>
      <c r="W1851" s="302"/>
      <c r="X1851" s="302"/>
      <c r="Y1851" s="302"/>
      <c r="Z1851" s="302"/>
      <c r="AA1851" s="302"/>
      <c r="AB1851" s="302"/>
      <c r="AC1851" s="302"/>
      <c r="AD1851" s="302"/>
      <c r="AE1851" s="302"/>
      <c r="AF1851" s="302"/>
      <c r="AG1851" s="302"/>
      <c r="AH1851" s="302"/>
      <c r="AI1851" s="302"/>
      <c r="AJ1851" s="302"/>
      <c r="AK1851" s="302"/>
      <c r="AL1851" s="302"/>
      <c r="AM1851" s="302"/>
      <c r="AN1851" s="302"/>
      <c r="AO1851" s="302"/>
      <c r="AP1851" s="302"/>
      <c r="AQ1851" s="302"/>
      <c r="AR1851" s="302"/>
    </row>
    <row r="1852" hidden="1">
      <c r="A1852" s="301"/>
      <c r="B1852" s="302"/>
      <c r="C1852" s="304"/>
      <c r="D1852" s="303"/>
      <c r="E1852" s="303"/>
      <c r="F1852" s="302"/>
      <c r="G1852" s="304"/>
      <c r="H1852" s="302"/>
      <c r="I1852" s="302"/>
      <c r="J1852" s="302"/>
      <c r="K1852" s="302"/>
      <c r="L1852" s="316" t="b">
        <v>0</v>
      </c>
      <c r="M1852" s="316" t="b">
        <v>0</v>
      </c>
      <c r="N1852" s="316" t="b">
        <v>0</v>
      </c>
      <c r="O1852" s="316" t="b">
        <v>0</v>
      </c>
      <c r="P1852" s="302"/>
      <c r="Q1852" s="302"/>
      <c r="R1852" s="302"/>
      <c r="S1852" s="302"/>
      <c r="T1852" s="302"/>
      <c r="U1852" s="302"/>
      <c r="V1852" s="302"/>
      <c r="W1852" s="302"/>
      <c r="X1852" s="302"/>
      <c r="Y1852" s="302"/>
      <c r="Z1852" s="302"/>
      <c r="AA1852" s="302"/>
      <c r="AB1852" s="302"/>
      <c r="AC1852" s="302"/>
      <c r="AD1852" s="302"/>
      <c r="AE1852" s="302"/>
      <c r="AF1852" s="302"/>
      <c r="AG1852" s="302"/>
      <c r="AH1852" s="302"/>
      <c r="AI1852" s="302"/>
      <c r="AJ1852" s="302"/>
      <c r="AK1852" s="302"/>
      <c r="AL1852" s="302"/>
      <c r="AM1852" s="302"/>
      <c r="AN1852" s="302"/>
      <c r="AO1852" s="302"/>
      <c r="AP1852" s="302"/>
      <c r="AQ1852" s="302"/>
      <c r="AR1852" s="302"/>
    </row>
    <row r="1853" hidden="1">
      <c r="A1853" s="301"/>
      <c r="B1853" s="302"/>
      <c r="C1853" s="304"/>
      <c r="D1853" s="303"/>
      <c r="E1853" s="303"/>
      <c r="F1853" s="302"/>
      <c r="G1853" s="304"/>
      <c r="H1853" s="302"/>
      <c r="I1853" s="302"/>
      <c r="J1853" s="302"/>
      <c r="K1853" s="302"/>
      <c r="L1853" s="316" t="b">
        <v>0</v>
      </c>
      <c r="M1853" s="316" t="b">
        <v>0</v>
      </c>
      <c r="N1853" s="316" t="b">
        <v>0</v>
      </c>
      <c r="O1853" s="316" t="b">
        <v>0</v>
      </c>
      <c r="P1853" s="302"/>
      <c r="Q1853" s="302"/>
      <c r="R1853" s="302"/>
      <c r="S1853" s="302"/>
      <c r="T1853" s="302"/>
      <c r="U1853" s="302"/>
      <c r="V1853" s="302"/>
      <c r="W1853" s="302"/>
      <c r="X1853" s="302"/>
      <c r="Y1853" s="302"/>
      <c r="Z1853" s="302"/>
      <c r="AA1853" s="302"/>
      <c r="AB1853" s="302"/>
      <c r="AC1853" s="302"/>
      <c r="AD1853" s="302"/>
      <c r="AE1853" s="302"/>
      <c r="AF1853" s="302"/>
      <c r="AG1853" s="302"/>
      <c r="AH1853" s="302"/>
      <c r="AI1853" s="302"/>
      <c r="AJ1853" s="302"/>
      <c r="AK1853" s="302"/>
      <c r="AL1853" s="302"/>
      <c r="AM1853" s="302"/>
      <c r="AN1853" s="302"/>
      <c r="AO1853" s="302"/>
      <c r="AP1853" s="302"/>
      <c r="AQ1853" s="302"/>
      <c r="AR1853" s="302"/>
    </row>
    <row r="1854" hidden="1">
      <c r="A1854" s="301"/>
      <c r="B1854" s="302"/>
      <c r="C1854" s="304"/>
      <c r="D1854" s="303"/>
      <c r="E1854" s="303"/>
      <c r="F1854" s="302"/>
      <c r="G1854" s="304"/>
      <c r="H1854" s="302"/>
      <c r="I1854" s="302"/>
      <c r="J1854" s="302"/>
      <c r="K1854" s="302"/>
      <c r="L1854" s="316" t="b">
        <v>0</v>
      </c>
      <c r="M1854" s="316" t="b">
        <v>0</v>
      </c>
      <c r="N1854" s="316" t="b">
        <v>0</v>
      </c>
      <c r="O1854" s="316" t="b">
        <v>0</v>
      </c>
      <c r="P1854" s="302"/>
      <c r="Q1854" s="302"/>
      <c r="R1854" s="302"/>
      <c r="S1854" s="302"/>
      <c r="T1854" s="302"/>
      <c r="U1854" s="302"/>
      <c r="V1854" s="302"/>
      <c r="W1854" s="302"/>
      <c r="X1854" s="302"/>
      <c r="Y1854" s="302"/>
      <c r="Z1854" s="302"/>
      <c r="AA1854" s="302"/>
      <c r="AB1854" s="302"/>
      <c r="AC1854" s="302"/>
      <c r="AD1854" s="302"/>
      <c r="AE1854" s="302"/>
      <c r="AF1854" s="302"/>
      <c r="AG1854" s="302"/>
      <c r="AH1854" s="302"/>
      <c r="AI1854" s="302"/>
      <c r="AJ1854" s="302"/>
      <c r="AK1854" s="302"/>
      <c r="AL1854" s="302"/>
      <c r="AM1854" s="302"/>
      <c r="AN1854" s="302"/>
      <c r="AO1854" s="302"/>
      <c r="AP1854" s="302"/>
      <c r="AQ1854" s="302"/>
      <c r="AR1854" s="302"/>
    </row>
    <row r="1855" hidden="1">
      <c r="A1855" s="301"/>
      <c r="B1855" s="302"/>
      <c r="C1855" s="304"/>
      <c r="D1855" s="303"/>
      <c r="E1855" s="303"/>
      <c r="F1855" s="302"/>
      <c r="G1855" s="304"/>
      <c r="H1855" s="302"/>
      <c r="I1855" s="302"/>
      <c r="J1855" s="302"/>
      <c r="K1855" s="302"/>
      <c r="L1855" s="316" t="b">
        <v>0</v>
      </c>
      <c r="M1855" s="316" t="b">
        <v>0</v>
      </c>
      <c r="N1855" s="316" t="b">
        <v>0</v>
      </c>
      <c r="O1855" s="316" t="b">
        <v>0</v>
      </c>
      <c r="P1855" s="302"/>
      <c r="Q1855" s="302"/>
      <c r="R1855" s="302"/>
      <c r="S1855" s="302"/>
      <c r="T1855" s="302"/>
      <c r="U1855" s="302"/>
      <c r="V1855" s="302"/>
      <c r="W1855" s="302"/>
      <c r="X1855" s="302"/>
      <c r="Y1855" s="302"/>
      <c r="Z1855" s="302"/>
      <c r="AA1855" s="302"/>
      <c r="AB1855" s="302"/>
      <c r="AC1855" s="302"/>
      <c r="AD1855" s="302"/>
      <c r="AE1855" s="302"/>
      <c r="AF1855" s="302"/>
      <c r="AG1855" s="302"/>
      <c r="AH1855" s="302"/>
      <c r="AI1855" s="302"/>
      <c r="AJ1855" s="302"/>
      <c r="AK1855" s="302"/>
      <c r="AL1855" s="302"/>
      <c r="AM1855" s="302"/>
      <c r="AN1855" s="302"/>
      <c r="AO1855" s="302"/>
      <c r="AP1855" s="302"/>
      <c r="AQ1855" s="302"/>
      <c r="AR1855" s="302"/>
    </row>
    <row r="1856" hidden="1">
      <c r="A1856" s="301"/>
      <c r="B1856" s="302"/>
      <c r="C1856" s="304"/>
      <c r="D1856" s="303"/>
      <c r="E1856" s="303"/>
      <c r="F1856" s="302"/>
      <c r="G1856" s="304"/>
      <c r="H1856" s="302"/>
      <c r="I1856" s="302"/>
      <c r="J1856" s="302"/>
      <c r="K1856" s="302"/>
      <c r="L1856" s="316" t="b">
        <v>0</v>
      </c>
      <c r="M1856" s="316" t="b">
        <v>0</v>
      </c>
      <c r="N1856" s="316" t="b">
        <v>0</v>
      </c>
      <c r="O1856" s="316" t="b">
        <v>0</v>
      </c>
      <c r="P1856" s="302"/>
      <c r="Q1856" s="302"/>
      <c r="R1856" s="302"/>
      <c r="S1856" s="302"/>
      <c r="T1856" s="302"/>
      <c r="U1856" s="302"/>
      <c r="V1856" s="302"/>
      <c r="W1856" s="302"/>
      <c r="X1856" s="302"/>
      <c r="Y1856" s="302"/>
      <c r="Z1856" s="302"/>
      <c r="AA1856" s="302"/>
      <c r="AB1856" s="302"/>
      <c r="AC1856" s="302"/>
      <c r="AD1856" s="302"/>
      <c r="AE1856" s="302"/>
      <c r="AF1856" s="302"/>
      <c r="AG1856" s="302"/>
      <c r="AH1856" s="302"/>
      <c r="AI1856" s="302"/>
      <c r="AJ1856" s="302"/>
      <c r="AK1856" s="302"/>
      <c r="AL1856" s="302"/>
      <c r="AM1856" s="302"/>
      <c r="AN1856" s="302"/>
      <c r="AO1856" s="302"/>
      <c r="AP1856" s="302"/>
      <c r="AQ1856" s="302"/>
      <c r="AR1856" s="302"/>
    </row>
    <row r="1857" hidden="1">
      <c r="A1857" s="301"/>
      <c r="B1857" s="302"/>
      <c r="C1857" s="304"/>
      <c r="D1857" s="303"/>
      <c r="E1857" s="303"/>
      <c r="F1857" s="302"/>
      <c r="G1857" s="304"/>
      <c r="H1857" s="302"/>
      <c r="I1857" s="302"/>
      <c r="J1857" s="302"/>
      <c r="K1857" s="302"/>
      <c r="L1857" s="316" t="b">
        <v>0</v>
      </c>
      <c r="M1857" s="316" t="b">
        <v>0</v>
      </c>
      <c r="N1857" s="316" t="b">
        <v>0</v>
      </c>
      <c r="O1857" s="316" t="b">
        <v>0</v>
      </c>
      <c r="P1857" s="302"/>
      <c r="Q1857" s="302"/>
      <c r="R1857" s="302"/>
      <c r="S1857" s="302"/>
      <c r="T1857" s="302"/>
      <c r="U1857" s="302"/>
      <c r="V1857" s="302"/>
      <c r="W1857" s="302"/>
      <c r="X1857" s="302"/>
      <c r="Y1857" s="302"/>
      <c r="Z1857" s="302"/>
      <c r="AA1857" s="302"/>
      <c r="AB1857" s="302"/>
      <c r="AC1857" s="302"/>
      <c r="AD1857" s="302"/>
      <c r="AE1857" s="302"/>
      <c r="AF1857" s="302"/>
      <c r="AG1857" s="302"/>
      <c r="AH1857" s="302"/>
      <c r="AI1857" s="302"/>
      <c r="AJ1857" s="302"/>
      <c r="AK1857" s="302"/>
      <c r="AL1857" s="302"/>
      <c r="AM1857" s="302"/>
      <c r="AN1857" s="302"/>
      <c r="AO1857" s="302"/>
      <c r="AP1857" s="302"/>
      <c r="AQ1857" s="302"/>
      <c r="AR1857" s="302"/>
    </row>
    <row r="1858" hidden="1">
      <c r="A1858" s="301"/>
      <c r="B1858" s="302"/>
      <c r="C1858" s="304"/>
      <c r="D1858" s="303"/>
      <c r="E1858" s="303"/>
      <c r="F1858" s="302"/>
      <c r="G1858" s="304"/>
      <c r="H1858" s="302"/>
      <c r="I1858" s="302"/>
      <c r="J1858" s="302"/>
      <c r="K1858" s="302"/>
      <c r="L1858" s="316" t="b">
        <v>0</v>
      </c>
      <c r="M1858" s="316" t="b">
        <v>0</v>
      </c>
      <c r="N1858" s="316" t="b">
        <v>0</v>
      </c>
      <c r="O1858" s="316" t="b">
        <v>0</v>
      </c>
      <c r="P1858" s="302"/>
      <c r="Q1858" s="302"/>
      <c r="R1858" s="302"/>
      <c r="S1858" s="302"/>
      <c r="T1858" s="302"/>
      <c r="U1858" s="302"/>
      <c r="V1858" s="302"/>
      <c r="W1858" s="302"/>
      <c r="X1858" s="302"/>
      <c r="Y1858" s="302"/>
      <c r="Z1858" s="302"/>
      <c r="AA1858" s="302"/>
      <c r="AB1858" s="302"/>
      <c r="AC1858" s="302"/>
      <c r="AD1858" s="302"/>
      <c r="AE1858" s="302"/>
      <c r="AF1858" s="302"/>
      <c r="AG1858" s="302"/>
      <c r="AH1858" s="302"/>
      <c r="AI1858" s="302"/>
      <c r="AJ1858" s="302"/>
      <c r="AK1858" s="302"/>
      <c r="AL1858" s="302"/>
      <c r="AM1858" s="302"/>
      <c r="AN1858" s="302"/>
      <c r="AO1858" s="302"/>
      <c r="AP1858" s="302"/>
      <c r="AQ1858" s="302"/>
      <c r="AR1858" s="302"/>
    </row>
    <row r="1859" hidden="1">
      <c r="A1859" s="301"/>
      <c r="B1859" s="302"/>
      <c r="C1859" s="304"/>
      <c r="D1859" s="303"/>
      <c r="E1859" s="303"/>
      <c r="F1859" s="302"/>
      <c r="G1859" s="304"/>
      <c r="H1859" s="302"/>
      <c r="I1859" s="302"/>
      <c r="J1859" s="302"/>
      <c r="K1859" s="302"/>
      <c r="L1859" s="316" t="b">
        <v>0</v>
      </c>
      <c r="M1859" s="316" t="b">
        <v>0</v>
      </c>
      <c r="N1859" s="316" t="b">
        <v>0</v>
      </c>
      <c r="O1859" s="316" t="b">
        <v>0</v>
      </c>
      <c r="P1859" s="302"/>
      <c r="Q1859" s="302"/>
      <c r="R1859" s="302"/>
      <c r="S1859" s="302"/>
      <c r="T1859" s="302"/>
      <c r="U1859" s="302"/>
      <c r="V1859" s="302"/>
      <c r="W1859" s="302"/>
      <c r="X1859" s="302"/>
      <c r="Y1859" s="302"/>
      <c r="Z1859" s="302"/>
      <c r="AA1859" s="302"/>
      <c r="AB1859" s="302"/>
      <c r="AC1859" s="302"/>
      <c r="AD1859" s="302"/>
      <c r="AE1859" s="302"/>
      <c r="AF1859" s="302"/>
      <c r="AG1859" s="302"/>
      <c r="AH1859" s="302"/>
      <c r="AI1859" s="302"/>
      <c r="AJ1859" s="302"/>
      <c r="AK1859" s="302"/>
      <c r="AL1859" s="302"/>
      <c r="AM1859" s="302"/>
      <c r="AN1859" s="302"/>
      <c r="AO1859" s="302"/>
      <c r="AP1859" s="302"/>
      <c r="AQ1859" s="302"/>
      <c r="AR1859" s="302"/>
    </row>
    <row r="1860" hidden="1">
      <c r="A1860" s="301"/>
      <c r="B1860" s="302"/>
      <c r="C1860" s="304"/>
      <c r="D1860" s="303"/>
      <c r="E1860" s="303"/>
      <c r="F1860" s="302"/>
      <c r="G1860" s="304"/>
      <c r="H1860" s="302"/>
      <c r="I1860" s="302"/>
      <c r="J1860" s="302"/>
      <c r="K1860" s="302"/>
      <c r="L1860" s="316" t="b">
        <v>0</v>
      </c>
      <c r="M1860" s="316" t="b">
        <v>0</v>
      </c>
      <c r="N1860" s="316" t="b">
        <v>0</v>
      </c>
      <c r="O1860" s="316" t="b">
        <v>0</v>
      </c>
      <c r="P1860" s="302"/>
      <c r="Q1860" s="302"/>
      <c r="R1860" s="302"/>
      <c r="S1860" s="302"/>
      <c r="T1860" s="302"/>
      <c r="U1860" s="302"/>
      <c r="V1860" s="302"/>
      <c r="W1860" s="302"/>
      <c r="X1860" s="302"/>
      <c r="Y1860" s="302"/>
      <c r="Z1860" s="302"/>
      <c r="AA1860" s="302"/>
      <c r="AB1860" s="302"/>
      <c r="AC1860" s="302"/>
      <c r="AD1860" s="302"/>
      <c r="AE1860" s="302"/>
      <c r="AF1860" s="302"/>
      <c r="AG1860" s="302"/>
      <c r="AH1860" s="302"/>
      <c r="AI1860" s="302"/>
      <c r="AJ1860" s="302"/>
      <c r="AK1860" s="302"/>
      <c r="AL1860" s="302"/>
      <c r="AM1860" s="302"/>
      <c r="AN1860" s="302"/>
      <c r="AO1860" s="302"/>
      <c r="AP1860" s="302"/>
      <c r="AQ1860" s="302"/>
      <c r="AR1860" s="302"/>
    </row>
    <row r="1861" hidden="1">
      <c r="A1861" s="301"/>
      <c r="B1861" s="302"/>
      <c r="C1861" s="304"/>
      <c r="D1861" s="303"/>
      <c r="E1861" s="303"/>
      <c r="F1861" s="302"/>
      <c r="G1861" s="304"/>
      <c r="H1861" s="302"/>
      <c r="I1861" s="302"/>
      <c r="J1861" s="302"/>
      <c r="K1861" s="302"/>
      <c r="L1861" s="316" t="b">
        <v>0</v>
      </c>
      <c r="M1861" s="316" t="b">
        <v>0</v>
      </c>
      <c r="N1861" s="316" t="b">
        <v>0</v>
      </c>
      <c r="O1861" s="316" t="b">
        <v>0</v>
      </c>
      <c r="P1861" s="302"/>
      <c r="Q1861" s="302"/>
      <c r="R1861" s="302"/>
      <c r="S1861" s="302"/>
      <c r="T1861" s="302"/>
      <c r="U1861" s="302"/>
      <c r="V1861" s="302"/>
      <c r="W1861" s="302"/>
      <c r="X1861" s="302"/>
      <c r="Y1861" s="302"/>
      <c r="Z1861" s="302"/>
      <c r="AA1861" s="302"/>
      <c r="AB1861" s="302"/>
      <c r="AC1861" s="302"/>
      <c r="AD1861" s="302"/>
      <c r="AE1861" s="302"/>
      <c r="AF1861" s="302"/>
      <c r="AG1861" s="302"/>
      <c r="AH1861" s="302"/>
      <c r="AI1861" s="302"/>
      <c r="AJ1861" s="302"/>
      <c r="AK1861" s="302"/>
      <c r="AL1861" s="302"/>
      <c r="AM1861" s="302"/>
      <c r="AN1861" s="302"/>
      <c r="AO1861" s="302"/>
      <c r="AP1861" s="302"/>
      <c r="AQ1861" s="302"/>
      <c r="AR1861" s="302"/>
    </row>
    <row r="1862" hidden="1">
      <c r="A1862" s="301"/>
      <c r="B1862" s="302"/>
      <c r="C1862" s="304"/>
      <c r="D1862" s="303"/>
      <c r="E1862" s="303"/>
      <c r="F1862" s="302"/>
      <c r="G1862" s="304"/>
      <c r="H1862" s="302"/>
      <c r="I1862" s="302"/>
      <c r="J1862" s="302"/>
      <c r="K1862" s="302"/>
      <c r="L1862" s="316" t="b">
        <v>0</v>
      </c>
      <c r="M1862" s="316" t="b">
        <v>0</v>
      </c>
      <c r="N1862" s="316" t="b">
        <v>0</v>
      </c>
      <c r="O1862" s="316" t="b">
        <v>0</v>
      </c>
      <c r="P1862" s="302"/>
      <c r="Q1862" s="302"/>
      <c r="R1862" s="302"/>
      <c r="S1862" s="302"/>
      <c r="T1862" s="302"/>
      <c r="U1862" s="302"/>
      <c r="V1862" s="302"/>
      <c r="W1862" s="302"/>
      <c r="X1862" s="302"/>
      <c r="Y1862" s="302"/>
      <c r="Z1862" s="302"/>
      <c r="AA1862" s="302"/>
      <c r="AB1862" s="302"/>
      <c r="AC1862" s="302"/>
      <c r="AD1862" s="302"/>
      <c r="AE1862" s="302"/>
      <c r="AF1862" s="302"/>
      <c r="AG1862" s="302"/>
      <c r="AH1862" s="302"/>
      <c r="AI1862" s="302"/>
      <c r="AJ1862" s="302"/>
      <c r="AK1862" s="302"/>
      <c r="AL1862" s="302"/>
      <c r="AM1862" s="302"/>
      <c r="AN1862" s="302"/>
      <c r="AO1862" s="302"/>
      <c r="AP1862" s="302"/>
      <c r="AQ1862" s="302"/>
      <c r="AR1862" s="302"/>
    </row>
    <row r="1863" hidden="1">
      <c r="A1863" s="301"/>
      <c r="B1863" s="302"/>
      <c r="C1863" s="304"/>
      <c r="D1863" s="303"/>
      <c r="E1863" s="303"/>
      <c r="F1863" s="302"/>
      <c r="G1863" s="304"/>
      <c r="H1863" s="302"/>
      <c r="I1863" s="302"/>
      <c r="J1863" s="302"/>
      <c r="K1863" s="302"/>
      <c r="L1863" s="316" t="b">
        <v>0</v>
      </c>
      <c r="M1863" s="316" t="b">
        <v>0</v>
      </c>
      <c r="N1863" s="316" t="b">
        <v>0</v>
      </c>
      <c r="O1863" s="316" t="b">
        <v>0</v>
      </c>
      <c r="P1863" s="302"/>
      <c r="Q1863" s="302"/>
      <c r="R1863" s="302"/>
      <c r="S1863" s="302"/>
      <c r="T1863" s="302"/>
      <c r="U1863" s="302"/>
      <c r="V1863" s="302"/>
      <c r="W1863" s="302"/>
      <c r="X1863" s="302"/>
      <c r="Y1863" s="302"/>
      <c r="Z1863" s="302"/>
      <c r="AA1863" s="302"/>
      <c r="AB1863" s="302"/>
      <c r="AC1863" s="302"/>
      <c r="AD1863" s="302"/>
      <c r="AE1863" s="302"/>
      <c r="AF1863" s="302"/>
      <c r="AG1863" s="302"/>
      <c r="AH1863" s="302"/>
      <c r="AI1863" s="302"/>
      <c r="AJ1863" s="302"/>
      <c r="AK1863" s="302"/>
      <c r="AL1863" s="302"/>
      <c r="AM1863" s="302"/>
      <c r="AN1863" s="302"/>
      <c r="AO1863" s="302"/>
      <c r="AP1863" s="302"/>
      <c r="AQ1863" s="302"/>
      <c r="AR1863" s="302"/>
    </row>
    <row r="1864" hidden="1">
      <c r="A1864" s="301"/>
      <c r="B1864" s="302"/>
      <c r="C1864" s="304"/>
      <c r="D1864" s="303"/>
      <c r="E1864" s="303"/>
      <c r="F1864" s="302"/>
      <c r="G1864" s="304"/>
      <c r="H1864" s="302"/>
      <c r="I1864" s="302"/>
      <c r="J1864" s="302"/>
      <c r="K1864" s="302"/>
      <c r="L1864" s="316" t="b">
        <v>0</v>
      </c>
      <c r="M1864" s="316" t="b">
        <v>0</v>
      </c>
      <c r="N1864" s="316" t="b">
        <v>0</v>
      </c>
      <c r="O1864" s="316" t="b">
        <v>0</v>
      </c>
      <c r="P1864" s="302"/>
      <c r="Q1864" s="302"/>
      <c r="R1864" s="302"/>
      <c r="S1864" s="302"/>
      <c r="T1864" s="302"/>
      <c r="U1864" s="302"/>
      <c r="V1864" s="302"/>
      <c r="W1864" s="302"/>
      <c r="X1864" s="302"/>
      <c r="Y1864" s="302"/>
      <c r="Z1864" s="302"/>
      <c r="AA1864" s="302"/>
      <c r="AB1864" s="302"/>
      <c r="AC1864" s="302"/>
      <c r="AD1864" s="302"/>
      <c r="AE1864" s="302"/>
      <c r="AF1864" s="302"/>
      <c r="AG1864" s="302"/>
      <c r="AH1864" s="302"/>
      <c r="AI1864" s="302"/>
      <c r="AJ1864" s="302"/>
      <c r="AK1864" s="302"/>
      <c r="AL1864" s="302"/>
      <c r="AM1864" s="302"/>
      <c r="AN1864" s="302"/>
      <c r="AO1864" s="302"/>
      <c r="AP1864" s="302"/>
      <c r="AQ1864" s="302"/>
      <c r="AR1864" s="302"/>
    </row>
    <row r="1865" hidden="1">
      <c r="A1865" s="301"/>
      <c r="B1865" s="302"/>
      <c r="C1865" s="304"/>
      <c r="D1865" s="303"/>
      <c r="E1865" s="303"/>
      <c r="F1865" s="302"/>
      <c r="G1865" s="304"/>
      <c r="H1865" s="302"/>
      <c r="I1865" s="302"/>
      <c r="J1865" s="302"/>
      <c r="K1865" s="302"/>
      <c r="L1865" s="316" t="b">
        <v>0</v>
      </c>
      <c r="M1865" s="316" t="b">
        <v>0</v>
      </c>
      <c r="N1865" s="316" t="b">
        <v>0</v>
      </c>
      <c r="O1865" s="316" t="b">
        <v>0</v>
      </c>
      <c r="P1865" s="302"/>
      <c r="Q1865" s="302"/>
      <c r="R1865" s="302"/>
      <c r="S1865" s="302"/>
      <c r="T1865" s="302"/>
      <c r="U1865" s="302"/>
      <c r="V1865" s="302"/>
      <c r="W1865" s="302"/>
      <c r="X1865" s="302"/>
      <c r="Y1865" s="302"/>
      <c r="Z1865" s="302"/>
      <c r="AA1865" s="302"/>
      <c r="AB1865" s="302"/>
      <c r="AC1865" s="302"/>
      <c r="AD1865" s="302"/>
      <c r="AE1865" s="302"/>
      <c r="AF1865" s="302"/>
      <c r="AG1865" s="302"/>
      <c r="AH1865" s="302"/>
      <c r="AI1865" s="302"/>
      <c r="AJ1865" s="302"/>
      <c r="AK1865" s="302"/>
      <c r="AL1865" s="302"/>
      <c r="AM1865" s="302"/>
      <c r="AN1865" s="302"/>
      <c r="AO1865" s="302"/>
      <c r="AP1865" s="302"/>
      <c r="AQ1865" s="302"/>
      <c r="AR1865" s="302"/>
    </row>
    <row r="1866" hidden="1">
      <c r="A1866" s="301"/>
      <c r="B1866" s="302"/>
      <c r="C1866" s="304"/>
      <c r="D1866" s="303"/>
      <c r="E1866" s="303"/>
      <c r="F1866" s="302"/>
      <c r="G1866" s="304"/>
      <c r="H1866" s="302"/>
      <c r="I1866" s="302"/>
      <c r="J1866" s="302"/>
      <c r="K1866" s="302"/>
      <c r="L1866" s="316" t="b">
        <v>0</v>
      </c>
      <c r="M1866" s="316" t="b">
        <v>0</v>
      </c>
      <c r="N1866" s="316" t="b">
        <v>0</v>
      </c>
      <c r="O1866" s="316" t="b">
        <v>0</v>
      </c>
      <c r="P1866" s="302"/>
      <c r="Q1866" s="302"/>
      <c r="R1866" s="302"/>
      <c r="S1866" s="302"/>
      <c r="T1866" s="302"/>
      <c r="U1866" s="302"/>
      <c r="V1866" s="302"/>
      <c r="W1866" s="302"/>
      <c r="X1866" s="302"/>
      <c r="Y1866" s="302"/>
      <c r="Z1866" s="302"/>
      <c r="AA1866" s="302"/>
      <c r="AB1866" s="302"/>
      <c r="AC1866" s="302"/>
      <c r="AD1866" s="302"/>
      <c r="AE1866" s="302"/>
      <c r="AF1866" s="302"/>
      <c r="AG1866" s="302"/>
      <c r="AH1866" s="302"/>
      <c r="AI1866" s="302"/>
      <c r="AJ1866" s="302"/>
      <c r="AK1866" s="302"/>
      <c r="AL1866" s="302"/>
      <c r="AM1866" s="302"/>
      <c r="AN1866" s="302"/>
      <c r="AO1866" s="302"/>
      <c r="AP1866" s="302"/>
      <c r="AQ1866" s="302"/>
      <c r="AR1866" s="302"/>
    </row>
    <row r="1867" hidden="1">
      <c r="A1867" s="301"/>
      <c r="B1867" s="302"/>
      <c r="C1867" s="304"/>
      <c r="D1867" s="303"/>
      <c r="E1867" s="303"/>
      <c r="F1867" s="302"/>
      <c r="G1867" s="304"/>
      <c r="H1867" s="302"/>
      <c r="I1867" s="302"/>
      <c r="J1867" s="302"/>
      <c r="K1867" s="302"/>
      <c r="L1867" s="316" t="b">
        <v>0</v>
      </c>
      <c r="M1867" s="316" t="b">
        <v>0</v>
      </c>
      <c r="N1867" s="316" t="b">
        <v>0</v>
      </c>
      <c r="O1867" s="316" t="b">
        <v>0</v>
      </c>
      <c r="P1867" s="302"/>
      <c r="Q1867" s="302"/>
      <c r="R1867" s="302"/>
      <c r="S1867" s="302"/>
      <c r="T1867" s="302"/>
      <c r="U1867" s="302"/>
      <c r="V1867" s="302"/>
      <c r="W1867" s="302"/>
      <c r="X1867" s="302"/>
      <c r="Y1867" s="302"/>
      <c r="Z1867" s="302"/>
      <c r="AA1867" s="302"/>
      <c r="AB1867" s="302"/>
      <c r="AC1867" s="302"/>
      <c r="AD1867" s="302"/>
      <c r="AE1867" s="302"/>
      <c r="AF1867" s="302"/>
      <c r="AG1867" s="302"/>
      <c r="AH1867" s="302"/>
      <c r="AI1867" s="302"/>
      <c r="AJ1867" s="302"/>
      <c r="AK1867" s="302"/>
      <c r="AL1867" s="302"/>
      <c r="AM1867" s="302"/>
      <c r="AN1867" s="302"/>
      <c r="AO1867" s="302"/>
      <c r="AP1867" s="302"/>
      <c r="AQ1867" s="302"/>
      <c r="AR1867" s="302"/>
    </row>
    <row r="1868" hidden="1">
      <c r="A1868" s="301"/>
      <c r="B1868" s="302"/>
      <c r="C1868" s="304"/>
      <c r="D1868" s="303"/>
      <c r="E1868" s="303"/>
      <c r="F1868" s="302"/>
      <c r="G1868" s="304"/>
      <c r="H1868" s="302"/>
      <c r="I1868" s="302"/>
      <c r="J1868" s="302"/>
      <c r="K1868" s="302"/>
      <c r="L1868" s="316" t="b">
        <v>0</v>
      </c>
      <c r="M1868" s="316" t="b">
        <v>0</v>
      </c>
      <c r="N1868" s="316" t="b">
        <v>0</v>
      </c>
      <c r="O1868" s="316" t="b">
        <v>0</v>
      </c>
      <c r="P1868" s="302"/>
      <c r="Q1868" s="302"/>
      <c r="R1868" s="302"/>
      <c r="S1868" s="302"/>
      <c r="T1868" s="302"/>
      <c r="U1868" s="302"/>
      <c r="V1868" s="302"/>
      <c r="W1868" s="302"/>
      <c r="X1868" s="302"/>
      <c r="Y1868" s="302"/>
      <c r="Z1868" s="302"/>
      <c r="AA1868" s="302"/>
      <c r="AB1868" s="302"/>
      <c r="AC1868" s="302"/>
      <c r="AD1868" s="302"/>
      <c r="AE1868" s="302"/>
      <c r="AF1868" s="302"/>
      <c r="AG1868" s="302"/>
      <c r="AH1868" s="302"/>
      <c r="AI1868" s="302"/>
      <c r="AJ1868" s="302"/>
      <c r="AK1868" s="302"/>
      <c r="AL1868" s="302"/>
      <c r="AM1868" s="302"/>
      <c r="AN1868" s="302"/>
      <c r="AO1868" s="302"/>
      <c r="AP1868" s="302"/>
      <c r="AQ1868" s="302"/>
      <c r="AR1868" s="302"/>
    </row>
    <row r="1869" hidden="1">
      <c r="A1869" s="301"/>
      <c r="B1869" s="302"/>
      <c r="C1869" s="304"/>
      <c r="D1869" s="303"/>
      <c r="E1869" s="303"/>
      <c r="F1869" s="302"/>
      <c r="G1869" s="304"/>
      <c r="H1869" s="302"/>
      <c r="I1869" s="302"/>
      <c r="J1869" s="302"/>
      <c r="K1869" s="302"/>
      <c r="L1869" s="316" t="b">
        <v>0</v>
      </c>
      <c r="M1869" s="316" t="b">
        <v>0</v>
      </c>
      <c r="N1869" s="316" t="b">
        <v>0</v>
      </c>
      <c r="O1869" s="316" t="b">
        <v>0</v>
      </c>
      <c r="P1869" s="302"/>
      <c r="Q1869" s="302"/>
      <c r="R1869" s="302"/>
      <c r="S1869" s="302"/>
      <c r="T1869" s="302"/>
      <c r="U1869" s="302"/>
      <c r="V1869" s="302"/>
      <c r="W1869" s="302"/>
      <c r="X1869" s="302"/>
      <c r="Y1869" s="302"/>
      <c r="Z1869" s="302"/>
      <c r="AA1869" s="302"/>
      <c r="AB1869" s="302"/>
      <c r="AC1869" s="302"/>
      <c r="AD1869" s="302"/>
      <c r="AE1869" s="302"/>
      <c r="AF1869" s="302"/>
      <c r="AG1869" s="302"/>
      <c r="AH1869" s="302"/>
      <c r="AI1869" s="302"/>
      <c r="AJ1869" s="302"/>
      <c r="AK1869" s="302"/>
      <c r="AL1869" s="302"/>
      <c r="AM1869" s="302"/>
      <c r="AN1869" s="302"/>
      <c r="AO1869" s="302"/>
      <c r="AP1869" s="302"/>
      <c r="AQ1869" s="302"/>
      <c r="AR1869" s="302"/>
    </row>
    <row r="1870" hidden="1">
      <c r="A1870" s="301"/>
      <c r="B1870" s="302"/>
      <c r="C1870" s="304"/>
      <c r="D1870" s="303"/>
      <c r="E1870" s="303"/>
      <c r="F1870" s="302"/>
      <c r="G1870" s="304"/>
      <c r="H1870" s="302"/>
      <c r="I1870" s="302"/>
      <c r="J1870" s="302"/>
      <c r="K1870" s="302"/>
      <c r="L1870" s="316" t="b">
        <v>0</v>
      </c>
      <c r="M1870" s="316" t="b">
        <v>0</v>
      </c>
      <c r="N1870" s="316" t="b">
        <v>0</v>
      </c>
      <c r="O1870" s="316" t="b">
        <v>0</v>
      </c>
      <c r="P1870" s="302"/>
      <c r="Q1870" s="302"/>
      <c r="R1870" s="302"/>
      <c r="S1870" s="302"/>
      <c r="T1870" s="302"/>
      <c r="U1870" s="302"/>
      <c r="V1870" s="302"/>
      <c r="W1870" s="302"/>
      <c r="X1870" s="302"/>
      <c r="Y1870" s="302"/>
      <c r="Z1870" s="302"/>
      <c r="AA1870" s="302"/>
      <c r="AB1870" s="302"/>
      <c r="AC1870" s="302"/>
      <c r="AD1870" s="302"/>
      <c r="AE1870" s="302"/>
      <c r="AF1870" s="302"/>
      <c r="AG1870" s="302"/>
      <c r="AH1870" s="302"/>
      <c r="AI1870" s="302"/>
      <c r="AJ1870" s="302"/>
      <c r="AK1870" s="302"/>
      <c r="AL1870" s="302"/>
      <c r="AM1870" s="302"/>
      <c r="AN1870" s="302"/>
      <c r="AO1870" s="302"/>
      <c r="AP1870" s="302"/>
      <c r="AQ1870" s="302"/>
      <c r="AR1870" s="302"/>
    </row>
    <row r="1871" hidden="1">
      <c r="A1871" s="301"/>
      <c r="B1871" s="302"/>
      <c r="C1871" s="304"/>
      <c r="D1871" s="303"/>
      <c r="E1871" s="303"/>
      <c r="F1871" s="302"/>
      <c r="G1871" s="304"/>
      <c r="H1871" s="302"/>
      <c r="I1871" s="302"/>
      <c r="J1871" s="302"/>
      <c r="K1871" s="302"/>
      <c r="L1871" s="316" t="b">
        <v>0</v>
      </c>
      <c r="M1871" s="316" t="b">
        <v>0</v>
      </c>
      <c r="N1871" s="316" t="b">
        <v>0</v>
      </c>
      <c r="O1871" s="316" t="b">
        <v>0</v>
      </c>
      <c r="P1871" s="302"/>
      <c r="Q1871" s="302"/>
      <c r="R1871" s="302"/>
      <c r="S1871" s="302"/>
      <c r="T1871" s="302"/>
      <c r="U1871" s="302"/>
      <c r="V1871" s="302"/>
      <c r="W1871" s="302"/>
      <c r="X1871" s="302"/>
      <c r="Y1871" s="302"/>
      <c r="Z1871" s="302"/>
      <c r="AA1871" s="302"/>
      <c r="AB1871" s="302"/>
      <c r="AC1871" s="302"/>
      <c r="AD1871" s="302"/>
      <c r="AE1871" s="302"/>
      <c r="AF1871" s="302"/>
      <c r="AG1871" s="302"/>
      <c r="AH1871" s="302"/>
      <c r="AI1871" s="302"/>
      <c r="AJ1871" s="302"/>
      <c r="AK1871" s="302"/>
      <c r="AL1871" s="302"/>
      <c r="AM1871" s="302"/>
      <c r="AN1871" s="302"/>
      <c r="AO1871" s="302"/>
      <c r="AP1871" s="302"/>
      <c r="AQ1871" s="302"/>
      <c r="AR1871" s="302"/>
    </row>
    <row r="1872" hidden="1">
      <c r="A1872" s="301"/>
      <c r="B1872" s="302"/>
      <c r="C1872" s="304"/>
      <c r="D1872" s="303"/>
      <c r="E1872" s="303"/>
      <c r="F1872" s="302"/>
      <c r="G1872" s="304"/>
      <c r="H1872" s="302"/>
      <c r="I1872" s="302"/>
      <c r="J1872" s="302"/>
      <c r="K1872" s="302"/>
      <c r="L1872" s="316" t="b">
        <v>0</v>
      </c>
      <c r="M1872" s="316" t="b">
        <v>0</v>
      </c>
      <c r="N1872" s="316" t="b">
        <v>0</v>
      </c>
      <c r="O1872" s="316" t="b">
        <v>0</v>
      </c>
      <c r="P1872" s="302"/>
      <c r="Q1872" s="302"/>
      <c r="R1872" s="302"/>
      <c r="S1872" s="302"/>
      <c r="T1872" s="302"/>
      <c r="U1872" s="302"/>
      <c r="V1872" s="302"/>
      <c r="W1872" s="302"/>
      <c r="X1872" s="302"/>
      <c r="Y1872" s="302"/>
      <c r="Z1872" s="302"/>
      <c r="AA1872" s="302"/>
      <c r="AB1872" s="302"/>
      <c r="AC1872" s="302"/>
      <c r="AD1872" s="302"/>
      <c r="AE1872" s="302"/>
      <c r="AF1872" s="302"/>
      <c r="AG1872" s="302"/>
      <c r="AH1872" s="302"/>
      <c r="AI1872" s="302"/>
      <c r="AJ1872" s="302"/>
      <c r="AK1872" s="302"/>
      <c r="AL1872" s="302"/>
      <c r="AM1872" s="302"/>
      <c r="AN1872" s="302"/>
      <c r="AO1872" s="302"/>
      <c r="AP1872" s="302"/>
      <c r="AQ1872" s="302"/>
      <c r="AR1872" s="302"/>
    </row>
    <row r="1873" hidden="1">
      <c r="A1873" s="301"/>
      <c r="B1873" s="302"/>
      <c r="C1873" s="304"/>
      <c r="D1873" s="303"/>
      <c r="E1873" s="303"/>
      <c r="F1873" s="302"/>
      <c r="G1873" s="304"/>
      <c r="H1873" s="302"/>
      <c r="I1873" s="302"/>
      <c r="J1873" s="302"/>
      <c r="K1873" s="302"/>
      <c r="L1873" s="316" t="b">
        <v>0</v>
      </c>
      <c r="M1873" s="316" t="b">
        <v>0</v>
      </c>
      <c r="N1873" s="316" t="b">
        <v>0</v>
      </c>
      <c r="O1873" s="316" t="b">
        <v>0</v>
      </c>
      <c r="P1873" s="302"/>
      <c r="Q1873" s="302"/>
      <c r="R1873" s="302"/>
      <c r="S1873" s="302"/>
      <c r="T1873" s="302"/>
      <c r="U1873" s="302"/>
      <c r="V1873" s="302"/>
      <c r="W1873" s="302"/>
      <c r="X1873" s="302"/>
      <c r="Y1873" s="302"/>
      <c r="Z1873" s="302"/>
      <c r="AA1873" s="302"/>
      <c r="AB1873" s="302"/>
      <c r="AC1873" s="302"/>
      <c r="AD1873" s="302"/>
      <c r="AE1873" s="302"/>
      <c r="AF1873" s="302"/>
      <c r="AG1873" s="302"/>
      <c r="AH1873" s="302"/>
      <c r="AI1873" s="302"/>
      <c r="AJ1873" s="302"/>
      <c r="AK1873" s="302"/>
      <c r="AL1873" s="302"/>
      <c r="AM1873" s="302"/>
      <c r="AN1873" s="302"/>
      <c r="AO1873" s="302"/>
      <c r="AP1873" s="302"/>
      <c r="AQ1873" s="302"/>
      <c r="AR1873" s="302"/>
    </row>
    <row r="1874" hidden="1">
      <c r="A1874" s="301"/>
      <c r="B1874" s="302"/>
      <c r="C1874" s="304"/>
      <c r="D1874" s="303"/>
      <c r="E1874" s="303"/>
      <c r="F1874" s="302"/>
      <c r="G1874" s="304"/>
      <c r="H1874" s="302"/>
      <c r="I1874" s="302"/>
      <c r="J1874" s="302"/>
      <c r="K1874" s="302"/>
      <c r="L1874" s="316" t="b">
        <v>0</v>
      </c>
      <c r="M1874" s="316" t="b">
        <v>0</v>
      </c>
      <c r="N1874" s="316" t="b">
        <v>0</v>
      </c>
      <c r="O1874" s="316" t="b">
        <v>0</v>
      </c>
      <c r="P1874" s="302"/>
      <c r="Q1874" s="302"/>
      <c r="R1874" s="302"/>
      <c r="S1874" s="302"/>
      <c r="T1874" s="302"/>
      <c r="U1874" s="302"/>
      <c r="V1874" s="302"/>
      <c r="W1874" s="302"/>
      <c r="X1874" s="302"/>
      <c r="Y1874" s="302"/>
      <c r="Z1874" s="302"/>
      <c r="AA1874" s="302"/>
      <c r="AB1874" s="302"/>
      <c r="AC1874" s="302"/>
      <c r="AD1874" s="302"/>
      <c r="AE1874" s="302"/>
      <c r="AF1874" s="302"/>
      <c r="AG1874" s="302"/>
      <c r="AH1874" s="302"/>
      <c r="AI1874" s="302"/>
      <c r="AJ1874" s="302"/>
      <c r="AK1874" s="302"/>
      <c r="AL1874" s="302"/>
      <c r="AM1874" s="302"/>
      <c r="AN1874" s="302"/>
      <c r="AO1874" s="302"/>
      <c r="AP1874" s="302"/>
      <c r="AQ1874" s="302"/>
      <c r="AR1874" s="302"/>
    </row>
    <row r="1875" hidden="1">
      <c r="A1875" s="301"/>
      <c r="B1875" s="302"/>
      <c r="C1875" s="304"/>
      <c r="D1875" s="303"/>
      <c r="E1875" s="303"/>
      <c r="F1875" s="302"/>
      <c r="G1875" s="304"/>
      <c r="H1875" s="302"/>
      <c r="I1875" s="302"/>
      <c r="J1875" s="302"/>
      <c r="K1875" s="302"/>
      <c r="L1875" s="316" t="b">
        <v>0</v>
      </c>
      <c r="M1875" s="316" t="b">
        <v>0</v>
      </c>
      <c r="N1875" s="316" t="b">
        <v>0</v>
      </c>
      <c r="O1875" s="316" t="b">
        <v>0</v>
      </c>
      <c r="P1875" s="302"/>
      <c r="Q1875" s="302"/>
      <c r="R1875" s="302"/>
      <c r="S1875" s="302"/>
      <c r="T1875" s="302"/>
      <c r="U1875" s="302"/>
      <c r="V1875" s="302"/>
      <c r="W1875" s="302"/>
      <c r="X1875" s="302"/>
      <c r="Y1875" s="302"/>
      <c r="Z1875" s="302"/>
      <c r="AA1875" s="302"/>
      <c r="AB1875" s="302"/>
      <c r="AC1875" s="302"/>
      <c r="AD1875" s="302"/>
      <c r="AE1875" s="302"/>
      <c r="AF1875" s="302"/>
      <c r="AG1875" s="302"/>
      <c r="AH1875" s="302"/>
      <c r="AI1875" s="302"/>
      <c r="AJ1875" s="302"/>
      <c r="AK1875" s="302"/>
      <c r="AL1875" s="302"/>
      <c r="AM1875" s="302"/>
      <c r="AN1875" s="302"/>
      <c r="AO1875" s="302"/>
      <c r="AP1875" s="302"/>
      <c r="AQ1875" s="302"/>
      <c r="AR1875" s="302"/>
    </row>
    <row r="1876" hidden="1">
      <c r="A1876" s="301"/>
      <c r="B1876" s="302"/>
      <c r="C1876" s="304"/>
      <c r="D1876" s="303"/>
      <c r="E1876" s="303"/>
      <c r="F1876" s="302"/>
      <c r="G1876" s="304"/>
      <c r="H1876" s="302"/>
      <c r="I1876" s="302"/>
      <c r="J1876" s="302"/>
      <c r="K1876" s="302"/>
      <c r="L1876" s="316" t="b">
        <v>0</v>
      </c>
      <c r="M1876" s="316" t="b">
        <v>0</v>
      </c>
      <c r="N1876" s="316" t="b">
        <v>0</v>
      </c>
      <c r="O1876" s="316" t="b">
        <v>0</v>
      </c>
      <c r="P1876" s="302"/>
      <c r="Q1876" s="302"/>
      <c r="R1876" s="302"/>
      <c r="S1876" s="302"/>
      <c r="T1876" s="302"/>
      <c r="U1876" s="302"/>
      <c r="V1876" s="302"/>
      <c r="W1876" s="302"/>
      <c r="X1876" s="302"/>
      <c r="Y1876" s="302"/>
      <c r="Z1876" s="302"/>
      <c r="AA1876" s="302"/>
      <c r="AB1876" s="302"/>
      <c r="AC1876" s="302"/>
      <c r="AD1876" s="302"/>
      <c r="AE1876" s="302"/>
      <c r="AF1876" s="302"/>
      <c r="AG1876" s="302"/>
      <c r="AH1876" s="302"/>
      <c r="AI1876" s="302"/>
      <c r="AJ1876" s="302"/>
      <c r="AK1876" s="302"/>
      <c r="AL1876" s="302"/>
      <c r="AM1876" s="302"/>
      <c r="AN1876" s="302"/>
      <c r="AO1876" s="302"/>
      <c r="AP1876" s="302"/>
      <c r="AQ1876" s="302"/>
      <c r="AR1876" s="302"/>
    </row>
    <row r="1877" hidden="1">
      <c r="A1877" s="301"/>
      <c r="B1877" s="302"/>
      <c r="C1877" s="304"/>
      <c r="D1877" s="303"/>
      <c r="E1877" s="303"/>
      <c r="F1877" s="302"/>
      <c r="G1877" s="304"/>
      <c r="H1877" s="302"/>
      <c r="I1877" s="302"/>
      <c r="J1877" s="302"/>
      <c r="K1877" s="302"/>
      <c r="L1877" s="316" t="b">
        <v>0</v>
      </c>
      <c r="M1877" s="316" t="b">
        <v>0</v>
      </c>
      <c r="N1877" s="316" t="b">
        <v>0</v>
      </c>
      <c r="O1877" s="316" t="b">
        <v>0</v>
      </c>
      <c r="P1877" s="302"/>
      <c r="Q1877" s="302"/>
      <c r="R1877" s="302"/>
      <c r="S1877" s="302"/>
      <c r="T1877" s="302"/>
      <c r="U1877" s="302"/>
      <c r="V1877" s="302"/>
      <c r="W1877" s="302"/>
      <c r="X1877" s="302"/>
      <c r="Y1877" s="302"/>
      <c r="Z1877" s="302"/>
      <c r="AA1877" s="302"/>
      <c r="AB1877" s="302"/>
      <c r="AC1877" s="302"/>
      <c r="AD1877" s="302"/>
      <c r="AE1877" s="302"/>
      <c r="AF1877" s="302"/>
      <c r="AG1877" s="302"/>
      <c r="AH1877" s="302"/>
      <c r="AI1877" s="302"/>
      <c r="AJ1877" s="302"/>
      <c r="AK1877" s="302"/>
      <c r="AL1877" s="302"/>
      <c r="AM1877" s="302"/>
      <c r="AN1877" s="302"/>
      <c r="AO1877" s="302"/>
      <c r="AP1877" s="302"/>
      <c r="AQ1877" s="302"/>
      <c r="AR1877" s="302"/>
    </row>
    <row r="1878" hidden="1">
      <c r="A1878" s="301"/>
      <c r="B1878" s="302"/>
      <c r="C1878" s="304"/>
      <c r="D1878" s="303"/>
      <c r="E1878" s="303"/>
      <c r="F1878" s="302"/>
      <c r="G1878" s="304"/>
      <c r="H1878" s="302"/>
      <c r="I1878" s="302"/>
      <c r="J1878" s="302"/>
      <c r="K1878" s="302"/>
      <c r="L1878" s="316" t="b">
        <v>0</v>
      </c>
      <c r="M1878" s="316" t="b">
        <v>0</v>
      </c>
      <c r="N1878" s="316" t="b">
        <v>0</v>
      </c>
      <c r="O1878" s="316" t="b">
        <v>0</v>
      </c>
      <c r="P1878" s="302"/>
      <c r="Q1878" s="302"/>
      <c r="R1878" s="302"/>
      <c r="S1878" s="302"/>
      <c r="T1878" s="302"/>
      <c r="U1878" s="302"/>
      <c r="V1878" s="302"/>
      <c r="W1878" s="302"/>
      <c r="X1878" s="302"/>
      <c r="Y1878" s="302"/>
      <c r="Z1878" s="302"/>
      <c r="AA1878" s="302"/>
      <c r="AB1878" s="302"/>
      <c r="AC1878" s="302"/>
      <c r="AD1878" s="302"/>
      <c r="AE1878" s="302"/>
      <c r="AF1878" s="302"/>
      <c r="AG1878" s="302"/>
      <c r="AH1878" s="302"/>
      <c r="AI1878" s="302"/>
      <c r="AJ1878" s="302"/>
      <c r="AK1878" s="302"/>
      <c r="AL1878" s="302"/>
      <c r="AM1878" s="302"/>
      <c r="AN1878" s="302"/>
      <c r="AO1878" s="302"/>
      <c r="AP1878" s="302"/>
      <c r="AQ1878" s="302"/>
      <c r="AR1878" s="302"/>
    </row>
    <row r="1879" hidden="1">
      <c r="A1879" s="301"/>
      <c r="B1879" s="302"/>
      <c r="C1879" s="304"/>
      <c r="D1879" s="303"/>
      <c r="E1879" s="303"/>
      <c r="F1879" s="302"/>
      <c r="G1879" s="304"/>
      <c r="H1879" s="302"/>
      <c r="I1879" s="302"/>
      <c r="J1879" s="302"/>
      <c r="K1879" s="302"/>
      <c r="L1879" s="316" t="b">
        <v>0</v>
      </c>
      <c r="M1879" s="316" t="b">
        <v>0</v>
      </c>
      <c r="N1879" s="316" t="b">
        <v>0</v>
      </c>
      <c r="O1879" s="316" t="b">
        <v>0</v>
      </c>
      <c r="P1879" s="302"/>
      <c r="Q1879" s="302"/>
      <c r="R1879" s="302"/>
      <c r="S1879" s="302"/>
      <c r="T1879" s="302"/>
      <c r="U1879" s="302"/>
      <c r="V1879" s="302"/>
      <c r="W1879" s="302"/>
      <c r="X1879" s="302"/>
      <c r="Y1879" s="302"/>
      <c r="Z1879" s="302"/>
      <c r="AA1879" s="302"/>
      <c r="AB1879" s="302"/>
      <c r="AC1879" s="302"/>
      <c r="AD1879" s="302"/>
      <c r="AE1879" s="302"/>
      <c r="AF1879" s="302"/>
      <c r="AG1879" s="302"/>
      <c r="AH1879" s="302"/>
      <c r="AI1879" s="302"/>
      <c r="AJ1879" s="302"/>
      <c r="AK1879" s="302"/>
      <c r="AL1879" s="302"/>
      <c r="AM1879" s="302"/>
      <c r="AN1879" s="302"/>
      <c r="AO1879" s="302"/>
      <c r="AP1879" s="302"/>
      <c r="AQ1879" s="302"/>
      <c r="AR1879" s="302"/>
    </row>
    <row r="1880" hidden="1">
      <c r="A1880" s="301"/>
      <c r="B1880" s="302"/>
      <c r="C1880" s="304"/>
      <c r="D1880" s="303"/>
      <c r="E1880" s="303"/>
      <c r="F1880" s="302"/>
      <c r="G1880" s="304"/>
      <c r="H1880" s="302"/>
      <c r="I1880" s="302"/>
      <c r="J1880" s="302"/>
      <c r="K1880" s="302"/>
      <c r="L1880" s="316" t="b">
        <v>0</v>
      </c>
      <c r="M1880" s="316" t="b">
        <v>0</v>
      </c>
      <c r="N1880" s="316" t="b">
        <v>0</v>
      </c>
      <c r="O1880" s="316" t="b">
        <v>0</v>
      </c>
      <c r="P1880" s="302"/>
      <c r="Q1880" s="302"/>
      <c r="R1880" s="302"/>
      <c r="S1880" s="302"/>
      <c r="T1880" s="302"/>
      <c r="U1880" s="302"/>
      <c r="V1880" s="302"/>
      <c r="W1880" s="302"/>
      <c r="X1880" s="302"/>
      <c r="Y1880" s="302"/>
      <c r="Z1880" s="302"/>
      <c r="AA1880" s="302"/>
      <c r="AB1880" s="302"/>
      <c r="AC1880" s="302"/>
      <c r="AD1880" s="302"/>
      <c r="AE1880" s="302"/>
      <c r="AF1880" s="302"/>
      <c r="AG1880" s="302"/>
      <c r="AH1880" s="302"/>
      <c r="AI1880" s="302"/>
      <c r="AJ1880" s="302"/>
      <c r="AK1880" s="302"/>
      <c r="AL1880" s="302"/>
      <c r="AM1880" s="302"/>
      <c r="AN1880" s="302"/>
      <c r="AO1880" s="302"/>
      <c r="AP1880" s="302"/>
      <c r="AQ1880" s="302"/>
      <c r="AR1880" s="302"/>
    </row>
    <row r="1881" hidden="1">
      <c r="A1881" s="301"/>
      <c r="B1881" s="302"/>
      <c r="C1881" s="304"/>
      <c r="D1881" s="303"/>
      <c r="E1881" s="303"/>
      <c r="F1881" s="302"/>
      <c r="G1881" s="304"/>
      <c r="H1881" s="302"/>
      <c r="I1881" s="302"/>
      <c r="J1881" s="302"/>
      <c r="K1881" s="302"/>
      <c r="L1881" s="316" t="b">
        <v>0</v>
      </c>
      <c r="M1881" s="316" t="b">
        <v>0</v>
      </c>
      <c r="N1881" s="316" t="b">
        <v>0</v>
      </c>
      <c r="O1881" s="316" t="b">
        <v>0</v>
      </c>
      <c r="P1881" s="302"/>
      <c r="Q1881" s="302"/>
      <c r="R1881" s="302"/>
      <c r="S1881" s="302"/>
      <c r="T1881" s="302"/>
      <c r="U1881" s="302"/>
      <c r="V1881" s="302"/>
      <c r="W1881" s="302"/>
      <c r="X1881" s="302"/>
      <c r="Y1881" s="302"/>
      <c r="Z1881" s="302"/>
      <c r="AA1881" s="302"/>
      <c r="AB1881" s="302"/>
      <c r="AC1881" s="302"/>
      <c r="AD1881" s="302"/>
      <c r="AE1881" s="302"/>
      <c r="AF1881" s="302"/>
      <c r="AG1881" s="302"/>
      <c r="AH1881" s="302"/>
      <c r="AI1881" s="302"/>
      <c r="AJ1881" s="302"/>
      <c r="AK1881" s="302"/>
      <c r="AL1881" s="302"/>
      <c r="AM1881" s="302"/>
      <c r="AN1881" s="302"/>
      <c r="AO1881" s="302"/>
      <c r="AP1881" s="302"/>
      <c r="AQ1881" s="302"/>
      <c r="AR1881" s="302"/>
    </row>
    <row r="1882" hidden="1">
      <c r="A1882" s="301"/>
      <c r="B1882" s="302"/>
      <c r="C1882" s="304"/>
      <c r="D1882" s="303"/>
      <c r="E1882" s="303"/>
      <c r="F1882" s="302"/>
      <c r="G1882" s="304"/>
      <c r="H1882" s="302"/>
      <c r="I1882" s="302"/>
      <c r="J1882" s="302"/>
      <c r="K1882" s="302"/>
      <c r="L1882" s="316" t="b">
        <v>0</v>
      </c>
      <c r="M1882" s="316" t="b">
        <v>0</v>
      </c>
      <c r="N1882" s="316" t="b">
        <v>0</v>
      </c>
      <c r="O1882" s="316" t="b">
        <v>0</v>
      </c>
      <c r="P1882" s="302"/>
      <c r="Q1882" s="302"/>
      <c r="R1882" s="302"/>
      <c r="S1882" s="302"/>
      <c r="T1882" s="302"/>
      <c r="U1882" s="302"/>
      <c r="V1882" s="302"/>
      <c r="W1882" s="302"/>
      <c r="X1882" s="302"/>
      <c r="Y1882" s="302"/>
      <c r="Z1882" s="302"/>
      <c r="AA1882" s="302"/>
      <c r="AB1882" s="302"/>
      <c r="AC1882" s="302"/>
      <c r="AD1882" s="302"/>
      <c r="AE1882" s="302"/>
      <c r="AF1882" s="302"/>
      <c r="AG1882" s="302"/>
      <c r="AH1882" s="302"/>
      <c r="AI1882" s="302"/>
      <c r="AJ1882" s="302"/>
      <c r="AK1882" s="302"/>
      <c r="AL1882" s="302"/>
      <c r="AM1882" s="302"/>
      <c r="AN1882" s="302"/>
      <c r="AO1882" s="302"/>
      <c r="AP1882" s="302"/>
      <c r="AQ1882" s="302"/>
      <c r="AR1882" s="302"/>
    </row>
    <row r="1883" hidden="1">
      <c r="A1883" s="301"/>
      <c r="B1883" s="302"/>
      <c r="C1883" s="304"/>
      <c r="D1883" s="303"/>
      <c r="E1883" s="303"/>
      <c r="F1883" s="302"/>
      <c r="G1883" s="304"/>
      <c r="H1883" s="302"/>
      <c r="I1883" s="302"/>
      <c r="J1883" s="302"/>
      <c r="K1883" s="302"/>
      <c r="L1883" s="316" t="b">
        <v>0</v>
      </c>
      <c r="M1883" s="316" t="b">
        <v>0</v>
      </c>
      <c r="N1883" s="316" t="b">
        <v>0</v>
      </c>
      <c r="O1883" s="316" t="b">
        <v>0</v>
      </c>
      <c r="P1883" s="302"/>
      <c r="Q1883" s="302"/>
      <c r="R1883" s="302"/>
      <c r="S1883" s="302"/>
      <c r="T1883" s="302"/>
      <c r="U1883" s="302"/>
      <c r="V1883" s="302"/>
      <c r="W1883" s="302"/>
      <c r="X1883" s="302"/>
      <c r="Y1883" s="302"/>
      <c r="Z1883" s="302"/>
      <c r="AA1883" s="302"/>
      <c r="AB1883" s="302"/>
      <c r="AC1883" s="302"/>
      <c r="AD1883" s="302"/>
      <c r="AE1883" s="302"/>
      <c r="AF1883" s="302"/>
      <c r="AG1883" s="302"/>
      <c r="AH1883" s="302"/>
      <c r="AI1883" s="302"/>
      <c r="AJ1883" s="302"/>
      <c r="AK1883" s="302"/>
      <c r="AL1883" s="302"/>
      <c r="AM1883" s="302"/>
      <c r="AN1883" s="302"/>
      <c r="AO1883" s="302"/>
      <c r="AP1883" s="302"/>
      <c r="AQ1883" s="302"/>
      <c r="AR1883" s="302"/>
    </row>
    <row r="1884" hidden="1">
      <c r="A1884" s="301"/>
      <c r="B1884" s="302"/>
      <c r="C1884" s="304"/>
      <c r="D1884" s="303"/>
      <c r="E1884" s="303"/>
      <c r="F1884" s="302"/>
      <c r="G1884" s="304"/>
      <c r="H1884" s="302"/>
      <c r="I1884" s="302"/>
      <c r="J1884" s="302"/>
      <c r="K1884" s="302"/>
      <c r="L1884" s="316" t="b">
        <v>0</v>
      </c>
      <c r="M1884" s="316" t="b">
        <v>0</v>
      </c>
      <c r="N1884" s="316" t="b">
        <v>0</v>
      </c>
      <c r="O1884" s="316" t="b">
        <v>0</v>
      </c>
      <c r="P1884" s="302"/>
      <c r="Q1884" s="302"/>
      <c r="R1884" s="302"/>
      <c r="S1884" s="302"/>
      <c r="T1884" s="302"/>
      <c r="U1884" s="302"/>
      <c r="V1884" s="302"/>
      <c r="W1884" s="302"/>
      <c r="X1884" s="302"/>
      <c r="Y1884" s="302"/>
      <c r="Z1884" s="302"/>
      <c r="AA1884" s="302"/>
      <c r="AB1884" s="302"/>
      <c r="AC1884" s="302"/>
      <c r="AD1884" s="302"/>
      <c r="AE1884" s="302"/>
      <c r="AF1884" s="302"/>
      <c r="AG1884" s="302"/>
      <c r="AH1884" s="302"/>
      <c r="AI1884" s="302"/>
      <c r="AJ1884" s="302"/>
      <c r="AK1884" s="302"/>
      <c r="AL1884" s="302"/>
      <c r="AM1884" s="302"/>
      <c r="AN1884" s="302"/>
      <c r="AO1884" s="302"/>
      <c r="AP1884" s="302"/>
      <c r="AQ1884" s="302"/>
      <c r="AR1884" s="302"/>
    </row>
    <row r="1885" hidden="1">
      <c r="A1885" s="301"/>
      <c r="B1885" s="302"/>
      <c r="C1885" s="304"/>
      <c r="D1885" s="303"/>
      <c r="E1885" s="303"/>
      <c r="F1885" s="302"/>
      <c r="G1885" s="304"/>
      <c r="H1885" s="302"/>
      <c r="I1885" s="302"/>
      <c r="J1885" s="302"/>
      <c r="K1885" s="302"/>
      <c r="L1885" s="316" t="b">
        <v>0</v>
      </c>
      <c r="M1885" s="316" t="b">
        <v>0</v>
      </c>
      <c r="N1885" s="316" t="b">
        <v>0</v>
      </c>
      <c r="O1885" s="316" t="b">
        <v>0</v>
      </c>
      <c r="P1885" s="302"/>
      <c r="Q1885" s="302"/>
      <c r="R1885" s="302"/>
      <c r="S1885" s="302"/>
      <c r="T1885" s="302"/>
      <c r="U1885" s="302"/>
      <c r="V1885" s="302"/>
      <c r="W1885" s="302"/>
      <c r="X1885" s="302"/>
      <c r="Y1885" s="302"/>
      <c r="Z1885" s="302"/>
      <c r="AA1885" s="302"/>
      <c r="AB1885" s="302"/>
      <c r="AC1885" s="302"/>
      <c r="AD1885" s="302"/>
      <c r="AE1885" s="302"/>
      <c r="AF1885" s="302"/>
      <c r="AG1885" s="302"/>
      <c r="AH1885" s="302"/>
      <c r="AI1885" s="302"/>
      <c r="AJ1885" s="302"/>
      <c r="AK1885" s="302"/>
      <c r="AL1885" s="302"/>
      <c r="AM1885" s="302"/>
      <c r="AN1885" s="302"/>
      <c r="AO1885" s="302"/>
      <c r="AP1885" s="302"/>
      <c r="AQ1885" s="302"/>
      <c r="AR1885" s="302"/>
    </row>
    <row r="1886" hidden="1">
      <c r="A1886" s="301"/>
      <c r="B1886" s="302"/>
      <c r="C1886" s="304"/>
      <c r="D1886" s="303"/>
      <c r="E1886" s="303"/>
      <c r="F1886" s="302"/>
      <c r="G1886" s="304"/>
      <c r="H1886" s="302"/>
      <c r="I1886" s="302"/>
      <c r="J1886" s="302"/>
      <c r="K1886" s="302"/>
      <c r="L1886" s="316" t="b">
        <v>0</v>
      </c>
      <c r="M1886" s="316" t="b">
        <v>0</v>
      </c>
      <c r="N1886" s="316" t="b">
        <v>0</v>
      </c>
      <c r="O1886" s="316" t="b">
        <v>0</v>
      </c>
      <c r="P1886" s="302"/>
      <c r="Q1886" s="302"/>
      <c r="R1886" s="302"/>
      <c r="S1886" s="302"/>
      <c r="T1886" s="302"/>
      <c r="U1886" s="302"/>
      <c r="V1886" s="302"/>
      <c r="W1886" s="302"/>
      <c r="X1886" s="302"/>
      <c r="Y1886" s="302"/>
      <c r="Z1886" s="302"/>
      <c r="AA1886" s="302"/>
      <c r="AB1886" s="302"/>
      <c r="AC1886" s="302"/>
      <c r="AD1886" s="302"/>
      <c r="AE1886" s="302"/>
      <c r="AF1886" s="302"/>
      <c r="AG1886" s="302"/>
      <c r="AH1886" s="302"/>
      <c r="AI1886" s="302"/>
      <c r="AJ1886" s="302"/>
      <c r="AK1886" s="302"/>
      <c r="AL1886" s="302"/>
      <c r="AM1886" s="302"/>
      <c r="AN1886" s="302"/>
      <c r="AO1886" s="302"/>
      <c r="AP1886" s="302"/>
      <c r="AQ1886" s="302"/>
      <c r="AR1886" s="302"/>
    </row>
    <row r="1887" hidden="1">
      <c r="A1887" s="301"/>
      <c r="B1887" s="302"/>
      <c r="C1887" s="304"/>
      <c r="D1887" s="303"/>
      <c r="E1887" s="303"/>
      <c r="F1887" s="302"/>
      <c r="G1887" s="304"/>
      <c r="H1887" s="302"/>
      <c r="I1887" s="302"/>
      <c r="J1887" s="302"/>
      <c r="K1887" s="302"/>
      <c r="L1887" s="316" t="b">
        <v>0</v>
      </c>
      <c r="M1887" s="316" t="b">
        <v>0</v>
      </c>
      <c r="N1887" s="316" t="b">
        <v>0</v>
      </c>
      <c r="O1887" s="316" t="b">
        <v>0</v>
      </c>
      <c r="P1887" s="302"/>
      <c r="Q1887" s="302"/>
      <c r="R1887" s="302"/>
      <c r="S1887" s="302"/>
      <c r="T1887" s="302"/>
      <c r="U1887" s="302"/>
      <c r="V1887" s="302"/>
      <c r="W1887" s="302"/>
      <c r="X1887" s="302"/>
      <c r="Y1887" s="302"/>
      <c r="Z1887" s="302"/>
      <c r="AA1887" s="302"/>
      <c r="AB1887" s="302"/>
      <c r="AC1887" s="302"/>
      <c r="AD1887" s="302"/>
      <c r="AE1887" s="302"/>
      <c r="AF1887" s="302"/>
      <c r="AG1887" s="302"/>
      <c r="AH1887" s="302"/>
      <c r="AI1887" s="302"/>
      <c r="AJ1887" s="302"/>
      <c r="AK1887" s="302"/>
      <c r="AL1887" s="302"/>
      <c r="AM1887" s="302"/>
      <c r="AN1887" s="302"/>
      <c r="AO1887" s="302"/>
      <c r="AP1887" s="302"/>
      <c r="AQ1887" s="302"/>
      <c r="AR1887" s="302"/>
    </row>
    <row r="1888" hidden="1">
      <c r="A1888" s="301"/>
      <c r="B1888" s="302"/>
      <c r="C1888" s="304"/>
      <c r="D1888" s="303"/>
      <c r="E1888" s="303"/>
      <c r="F1888" s="302"/>
      <c r="G1888" s="304"/>
      <c r="H1888" s="302"/>
      <c r="I1888" s="302"/>
      <c r="J1888" s="302"/>
      <c r="K1888" s="302"/>
      <c r="L1888" s="316" t="b">
        <v>0</v>
      </c>
      <c r="M1888" s="316" t="b">
        <v>0</v>
      </c>
      <c r="N1888" s="316" t="b">
        <v>0</v>
      </c>
      <c r="O1888" s="316" t="b">
        <v>0</v>
      </c>
      <c r="P1888" s="302"/>
      <c r="Q1888" s="302"/>
      <c r="R1888" s="302"/>
      <c r="S1888" s="302"/>
      <c r="T1888" s="302"/>
      <c r="U1888" s="302"/>
      <c r="V1888" s="302"/>
      <c r="W1888" s="302"/>
      <c r="X1888" s="302"/>
      <c r="Y1888" s="302"/>
      <c r="Z1888" s="302"/>
      <c r="AA1888" s="302"/>
      <c r="AB1888" s="302"/>
      <c r="AC1888" s="302"/>
      <c r="AD1888" s="302"/>
      <c r="AE1888" s="302"/>
      <c r="AF1888" s="302"/>
      <c r="AG1888" s="302"/>
      <c r="AH1888" s="302"/>
      <c r="AI1888" s="302"/>
      <c r="AJ1888" s="302"/>
      <c r="AK1888" s="302"/>
      <c r="AL1888" s="302"/>
      <c r="AM1888" s="302"/>
      <c r="AN1888" s="302"/>
      <c r="AO1888" s="302"/>
      <c r="AP1888" s="302"/>
      <c r="AQ1888" s="302"/>
      <c r="AR1888" s="302"/>
    </row>
    <row r="1889" hidden="1">
      <c r="A1889" s="301"/>
      <c r="B1889" s="302"/>
      <c r="C1889" s="304"/>
      <c r="D1889" s="303"/>
      <c r="E1889" s="303"/>
      <c r="F1889" s="302"/>
      <c r="G1889" s="304"/>
      <c r="H1889" s="302"/>
      <c r="I1889" s="302"/>
      <c r="J1889" s="302"/>
      <c r="K1889" s="302"/>
      <c r="L1889" s="316" t="b">
        <v>0</v>
      </c>
      <c r="M1889" s="316" t="b">
        <v>0</v>
      </c>
      <c r="N1889" s="316" t="b">
        <v>0</v>
      </c>
      <c r="O1889" s="316" t="b">
        <v>0</v>
      </c>
      <c r="P1889" s="302"/>
      <c r="Q1889" s="302"/>
      <c r="R1889" s="302"/>
      <c r="S1889" s="302"/>
      <c r="T1889" s="302"/>
      <c r="U1889" s="302"/>
      <c r="V1889" s="302"/>
      <c r="W1889" s="302"/>
      <c r="X1889" s="302"/>
      <c r="Y1889" s="302"/>
      <c r="Z1889" s="302"/>
      <c r="AA1889" s="302"/>
      <c r="AB1889" s="302"/>
      <c r="AC1889" s="302"/>
      <c r="AD1889" s="302"/>
      <c r="AE1889" s="302"/>
      <c r="AF1889" s="302"/>
      <c r="AG1889" s="302"/>
      <c r="AH1889" s="302"/>
      <c r="AI1889" s="302"/>
      <c r="AJ1889" s="302"/>
      <c r="AK1889" s="302"/>
      <c r="AL1889" s="302"/>
      <c r="AM1889" s="302"/>
      <c r="AN1889" s="302"/>
      <c r="AO1889" s="302"/>
      <c r="AP1889" s="302"/>
      <c r="AQ1889" s="302"/>
      <c r="AR1889" s="302"/>
    </row>
    <row r="1890" hidden="1">
      <c r="A1890" s="301"/>
      <c r="B1890" s="302"/>
      <c r="C1890" s="304"/>
      <c r="D1890" s="303"/>
      <c r="E1890" s="303"/>
      <c r="F1890" s="302"/>
      <c r="G1890" s="304"/>
      <c r="H1890" s="302"/>
      <c r="I1890" s="302"/>
      <c r="J1890" s="302"/>
      <c r="K1890" s="302"/>
      <c r="L1890" s="316" t="b">
        <v>0</v>
      </c>
      <c r="M1890" s="316" t="b">
        <v>0</v>
      </c>
      <c r="N1890" s="316" t="b">
        <v>0</v>
      </c>
      <c r="O1890" s="316" t="b">
        <v>0</v>
      </c>
      <c r="P1890" s="302"/>
      <c r="Q1890" s="302"/>
      <c r="R1890" s="302"/>
      <c r="S1890" s="302"/>
      <c r="T1890" s="302"/>
      <c r="U1890" s="302"/>
      <c r="V1890" s="302"/>
      <c r="W1890" s="302"/>
      <c r="X1890" s="302"/>
      <c r="Y1890" s="302"/>
      <c r="Z1890" s="302"/>
      <c r="AA1890" s="302"/>
      <c r="AB1890" s="302"/>
      <c r="AC1890" s="302"/>
      <c r="AD1890" s="302"/>
      <c r="AE1890" s="302"/>
      <c r="AF1890" s="302"/>
      <c r="AG1890" s="302"/>
      <c r="AH1890" s="302"/>
      <c r="AI1890" s="302"/>
      <c r="AJ1890" s="302"/>
      <c r="AK1890" s="302"/>
      <c r="AL1890" s="302"/>
      <c r="AM1890" s="302"/>
      <c r="AN1890" s="302"/>
      <c r="AO1890" s="302"/>
      <c r="AP1890" s="302"/>
      <c r="AQ1890" s="302"/>
      <c r="AR1890" s="302"/>
    </row>
    <row r="1891" hidden="1">
      <c r="A1891" s="301"/>
      <c r="B1891" s="302"/>
      <c r="C1891" s="304"/>
      <c r="D1891" s="303"/>
      <c r="E1891" s="303"/>
      <c r="F1891" s="302"/>
      <c r="G1891" s="304"/>
      <c r="H1891" s="302"/>
      <c r="I1891" s="302"/>
      <c r="J1891" s="302"/>
      <c r="K1891" s="302"/>
      <c r="L1891" s="316" t="b">
        <v>0</v>
      </c>
      <c r="M1891" s="316" t="b">
        <v>0</v>
      </c>
      <c r="N1891" s="316" t="b">
        <v>0</v>
      </c>
      <c r="O1891" s="316" t="b">
        <v>0</v>
      </c>
      <c r="P1891" s="302"/>
      <c r="Q1891" s="302"/>
      <c r="R1891" s="302"/>
      <c r="S1891" s="302"/>
      <c r="T1891" s="302"/>
      <c r="U1891" s="302"/>
      <c r="V1891" s="302"/>
      <c r="W1891" s="302"/>
      <c r="X1891" s="302"/>
      <c r="Y1891" s="302"/>
      <c r="Z1891" s="302"/>
      <c r="AA1891" s="302"/>
      <c r="AB1891" s="302"/>
      <c r="AC1891" s="302"/>
      <c r="AD1891" s="302"/>
      <c r="AE1891" s="302"/>
      <c r="AF1891" s="302"/>
      <c r="AG1891" s="302"/>
      <c r="AH1891" s="302"/>
      <c r="AI1891" s="302"/>
      <c r="AJ1891" s="302"/>
      <c r="AK1891" s="302"/>
      <c r="AL1891" s="302"/>
      <c r="AM1891" s="302"/>
      <c r="AN1891" s="302"/>
      <c r="AO1891" s="302"/>
      <c r="AP1891" s="302"/>
      <c r="AQ1891" s="302"/>
      <c r="AR1891" s="302"/>
    </row>
    <row r="1892" hidden="1">
      <c r="A1892" s="301"/>
      <c r="B1892" s="302"/>
      <c r="C1892" s="304"/>
      <c r="D1892" s="303"/>
      <c r="E1892" s="303"/>
      <c r="F1892" s="302"/>
      <c r="G1892" s="304"/>
      <c r="H1892" s="302"/>
      <c r="I1892" s="302"/>
      <c r="J1892" s="302"/>
      <c r="K1892" s="302"/>
      <c r="L1892" s="316" t="b">
        <v>0</v>
      </c>
      <c r="M1892" s="316" t="b">
        <v>0</v>
      </c>
      <c r="N1892" s="316" t="b">
        <v>0</v>
      </c>
      <c r="O1892" s="316" t="b">
        <v>0</v>
      </c>
      <c r="P1892" s="302"/>
      <c r="Q1892" s="302"/>
      <c r="R1892" s="302"/>
      <c r="S1892" s="302"/>
      <c r="T1892" s="302"/>
      <c r="U1892" s="302"/>
      <c r="V1892" s="302"/>
      <c r="W1892" s="302"/>
      <c r="X1892" s="302"/>
      <c r="Y1892" s="302"/>
      <c r="Z1892" s="302"/>
      <c r="AA1892" s="302"/>
      <c r="AB1892" s="302"/>
      <c r="AC1892" s="302"/>
      <c r="AD1892" s="302"/>
      <c r="AE1892" s="302"/>
      <c r="AF1892" s="302"/>
      <c r="AG1892" s="302"/>
      <c r="AH1892" s="302"/>
      <c r="AI1892" s="302"/>
      <c r="AJ1892" s="302"/>
      <c r="AK1892" s="302"/>
      <c r="AL1892" s="302"/>
      <c r="AM1892" s="302"/>
      <c r="AN1892" s="302"/>
      <c r="AO1892" s="302"/>
      <c r="AP1892" s="302"/>
      <c r="AQ1892" s="302"/>
      <c r="AR1892" s="302"/>
    </row>
    <row r="1893" hidden="1">
      <c r="A1893" s="301"/>
      <c r="B1893" s="302"/>
      <c r="C1893" s="304"/>
      <c r="D1893" s="303"/>
      <c r="E1893" s="303"/>
      <c r="F1893" s="302"/>
      <c r="G1893" s="304"/>
      <c r="H1893" s="302"/>
      <c r="I1893" s="302"/>
      <c r="J1893" s="302"/>
      <c r="K1893" s="302"/>
      <c r="L1893" s="316" t="b">
        <v>0</v>
      </c>
      <c r="M1893" s="316" t="b">
        <v>0</v>
      </c>
      <c r="N1893" s="316" t="b">
        <v>0</v>
      </c>
      <c r="O1893" s="316" t="b">
        <v>0</v>
      </c>
      <c r="P1893" s="302"/>
      <c r="Q1893" s="302"/>
      <c r="R1893" s="302"/>
      <c r="S1893" s="302"/>
      <c r="T1893" s="302"/>
      <c r="U1893" s="302"/>
      <c r="V1893" s="302"/>
      <c r="W1893" s="302"/>
      <c r="X1893" s="302"/>
      <c r="Y1893" s="302"/>
      <c r="Z1893" s="302"/>
      <c r="AA1893" s="302"/>
      <c r="AB1893" s="302"/>
      <c r="AC1893" s="302"/>
      <c r="AD1893" s="302"/>
      <c r="AE1893" s="302"/>
      <c r="AF1893" s="302"/>
      <c r="AG1893" s="302"/>
      <c r="AH1893" s="302"/>
      <c r="AI1893" s="302"/>
      <c r="AJ1893" s="302"/>
      <c r="AK1893" s="302"/>
      <c r="AL1893" s="302"/>
      <c r="AM1893" s="302"/>
      <c r="AN1893" s="302"/>
      <c r="AO1893" s="302"/>
      <c r="AP1893" s="302"/>
      <c r="AQ1893" s="302"/>
      <c r="AR1893" s="302"/>
    </row>
    <row r="1894" hidden="1">
      <c r="A1894" s="301"/>
      <c r="B1894" s="302"/>
      <c r="C1894" s="304"/>
      <c r="D1894" s="303"/>
      <c r="E1894" s="303"/>
      <c r="F1894" s="302"/>
      <c r="G1894" s="304"/>
      <c r="H1894" s="302"/>
      <c r="I1894" s="302"/>
      <c r="J1894" s="302"/>
      <c r="K1894" s="302"/>
      <c r="L1894" s="316" t="b">
        <v>0</v>
      </c>
      <c r="M1894" s="316" t="b">
        <v>0</v>
      </c>
      <c r="N1894" s="316" t="b">
        <v>0</v>
      </c>
      <c r="O1894" s="316" t="b">
        <v>0</v>
      </c>
      <c r="P1894" s="302"/>
      <c r="Q1894" s="302"/>
      <c r="R1894" s="302"/>
      <c r="S1894" s="302"/>
      <c r="T1894" s="302"/>
      <c r="U1894" s="302"/>
      <c r="V1894" s="302"/>
      <c r="W1894" s="302"/>
      <c r="X1894" s="302"/>
      <c r="Y1894" s="302"/>
      <c r="Z1894" s="302"/>
      <c r="AA1894" s="302"/>
      <c r="AB1894" s="302"/>
      <c r="AC1894" s="302"/>
      <c r="AD1894" s="302"/>
      <c r="AE1894" s="302"/>
      <c r="AF1894" s="302"/>
      <c r="AG1894" s="302"/>
      <c r="AH1894" s="302"/>
      <c r="AI1894" s="302"/>
      <c r="AJ1894" s="302"/>
      <c r="AK1894" s="302"/>
      <c r="AL1894" s="302"/>
      <c r="AM1894" s="302"/>
      <c r="AN1894" s="302"/>
      <c r="AO1894" s="302"/>
      <c r="AP1894" s="302"/>
      <c r="AQ1894" s="302"/>
      <c r="AR1894" s="302"/>
    </row>
    <row r="1895" hidden="1">
      <c r="A1895" s="301"/>
      <c r="B1895" s="302"/>
      <c r="C1895" s="304"/>
      <c r="D1895" s="303"/>
      <c r="E1895" s="303"/>
      <c r="F1895" s="302"/>
      <c r="G1895" s="304"/>
      <c r="H1895" s="302"/>
      <c r="I1895" s="302"/>
      <c r="J1895" s="302"/>
      <c r="K1895" s="302"/>
      <c r="L1895" s="316" t="b">
        <v>0</v>
      </c>
      <c r="M1895" s="316" t="b">
        <v>0</v>
      </c>
      <c r="N1895" s="316" t="b">
        <v>0</v>
      </c>
      <c r="O1895" s="316" t="b">
        <v>0</v>
      </c>
      <c r="P1895" s="302"/>
      <c r="Q1895" s="302"/>
      <c r="R1895" s="302"/>
      <c r="S1895" s="302"/>
      <c r="T1895" s="302"/>
      <c r="U1895" s="302"/>
      <c r="V1895" s="302"/>
      <c r="W1895" s="302"/>
      <c r="X1895" s="302"/>
      <c r="Y1895" s="302"/>
      <c r="Z1895" s="302"/>
      <c r="AA1895" s="302"/>
      <c r="AB1895" s="302"/>
      <c r="AC1895" s="302"/>
      <c r="AD1895" s="302"/>
      <c r="AE1895" s="302"/>
      <c r="AF1895" s="302"/>
      <c r="AG1895" s="302"/>
      <c r="AH1895" s="302"/>
      <c r="AI1895" s="302"/>
      <c r="AJ1895" s="302"/>
      <c r="AK1895" s="302"/>
      <c r="AL1895" s="302"/>
      <c r="AM1895" s="302"/>
      <c r="AN1895" s="302"/>
      <c r="AO1895" s="302"/>
      <c r="AP1895" s="302"/>
      <c r="AQ1895" s="302"/>
      <c r="AR1895" s="302"/>
    </row>
    <row r="1896" hidden="1">
      <c r="A1896" s="301"/>
      <c r="B1896" s="302"/>
      <c r="C1896" s="304"/>
      <c r="D1896" s="303"/>
      <c r="E1896" s="303"/>
      <c r="F1896" s="302"/>
      <c r="G1896" s="304"/>
      <c r="H1896" s="302"/>
      <c r="I1896" s="302"/>
      <c r="J1896" s="302"/>
      <c r="K1896" s="302"/>
      <c r="L1896" s="316" t="b">
        <v>0</v>
      </c>
      <c r="M1896" s="316" t="b">
        <v>0</v>
      </c>
      <c r="N1896" s="316" t="b">
        <v>0</v>
      </c>
      <c r="O1896" s="316" t="b">
        <v>0</v>
      </c>
      <c r="P1896" s="302"/>
      <c r="Q1896" s="302"/>
      <c r="R1896" s="302"/>
      <c r="S1896" s="302"/>
      <c r="T1896" s="302"/>
      <c r="U1896" s="302"/>
      <c r="V1896" s="302"/>
      <c r="W1896" s="302"/>
      <c r="X1896" s="302"/>
      <c r="Y1896" s="302"/>
      <c r="Z1896" s="302"/>
      <c r="AA1896" s="302"/>
      <c r="AB1896" s="302"/>
      <c r="AC1896" s="302"/>
      <c r="AD1896" s="302"/>
      <c r="AE1896" s="302"/>
      <c r="AF1896" s="302"/>
      <c r="AG1896" s="302"/>
      <c r="AH1896" s="302"/>
      <c r="AI1896" s="302"/>
      <c r="AJ1896" s="302"/>
      <c r="AK1896" s="302"/>
      <c r="AL1896" s="302"/>
      <c r="AM1896" s="302"/>
      <c r="AN1896" s="302"/>
      <c r="AO1896" s="302"/>
      <c r="AP1896" s="302"/>
      <c r="AQ1896" s="302"/>
      <c r="AR1896" s="302"/>
    </row>
    <row r="1897" hidden="1">
      <c r="A1897" s="301"/>
      <c r="B1897" s="302"/>
      <c r="C1897" s="304"/>
      <c r="D1897" s="303"/>
      <c r="E1897" s="303"/>
      <c r="F1897" s="302"/>
      <c r="G1897" s="304"/>
      <c r="H1897" s="302"/>
      <c r="I1897" s="302"/>
      <c r="J1897" s="302"/>
      <c r="K1897" s="302"/>
      <c r="L1897" s="316" t="b">
        <v>0</v>
      </c>
      <c r="M1897" s="316" t="b">
        <v>0</v>
      </c>
      <c r="N1897" s="316" t="b">
        <v>0</v>
      </c>
      <c r="O1897" s="316" t="b">
        <v>0</v>
      </c>
      <c r="P1897" s="302"/>
      <c r="Q1897" s="302"/>
      <c r="R1897" s="302"/>
      <c r="S1897" s="302"/>
      <c r="T1897" s="302"/>
      <c r="U1897" s="302"/>
      <c r="V1897" s="302"/>
      <c r="W1897" s="302"/>
      <c r="X1897" s="302"/>
      <c r="Y1897" s="302"/>
      <c r="Z1897" s="302"/>
      <c r="AA1897" s="302"/>
      <c r="AB1897" s="302"/>
      <c r="AC1897" s="302"/>
      <c r="AD1897" s="302"/>
      <c r="AE1897" s="302"/>
      <c r="AF1897" s="302"/>
      <c r="AG1897" s="302"/>
      <c r="AH1897" s="302"/>
      <c r="AI1897" s="302"/>
      <c r="AJ1897" s="302"/>
      <c r="AK1897" s="302"/>
      <c r="AL1897" s="302"/>
      <c r="AM1897" s="302"/>
      <c r="AN1897" s="302"/>
      <c r="AO1897" s="302"/>
      <c r="AP1897" s="302"/>
      <c r="AQ1897" s="302"/>
      <c r="AR1897" s="302"/>
    </row>
    <row r="1898" hidden="1">
      <c r="A1898" s="301"/>
      <c r="B1898" s="302"/>
      <c r="C1898" s="304"/>
      <c r="D1898" s="303"/>
      <c r="E1898" s="303"/>
      <c r="F1898" s="302"/>
      <c r="G1898" s="304"/>
      <c r="H1898" s="302"/>
      <c r="I1898" s="302"/>
      <c r="J1898" s="302"/>
      <c r="K1898" s="302"/>
      <c r="L1898" s="316" t="b">
        <v>0</v>
      </c>
      <c r="M1898" s="316" t="b">
        <v>0</v>
      </c>
      <c r="N1898" s="316" t="b">
        <v>0</v>
      </c>
      <c r="O1898" s="316" t="b">
        <v>0</v>
      </c>
      <c r="P1898" s="302"/>
      <c r="Q1898" s="302"/>
      <c r="R1898" s="302"/>
      <c r="S1898" s="302"/>
      <c r="T1898" s="302"/>
      <c r="U1898" s="302"/>
      <c r="V1898" s="302"/>
      <c r="W1898" s="302"/>
      <c r="X1898" s="302"/>
      <c r="Y1898" s="302"/>
      <c r="Z1898" s="302"/>
      <c r="AA1898" s="302"/>
      <c r="AB1898" s="302"/>
      <c r="AC1898" s="302"/>
      <c r="AD1898" s="302"/>
      <c r="AE1898" s="302"/>
      <c r="AF1898" s="302"/>
      <c r="AG1898" s="302"/>
      <c r="AH1898" s="302"/>
      <c r="AI1898" s="302"/>
      <c r="AJ1898" s="302"/>
      <c r="AK1898" s="302"/>
      <c r="AL1898" s="302"/>
      <c r="AM1898" s="302"/>
      <c r="AN1898" s="302"/>
      <c r="AO1898" s="302"/>
      <c r="AP1898" s="302"/>
      <c r="AQ1898" s="302"/>
      <c r="AR1898" s="302"/>
    </row>
    <row r="1899" hidden="1">
      <c r="A1899" s="301"/>
      <c r="B1899" s="302"/>
      <c r="C1899" s="304"/>
      <c r="D1899" s="303"/>
      <c r="E1899" s="303"/>
      <c r="F1899" s="302"/>
      <c r="G1899" s="304"/>
      <c r="H1899" s="302"/>
      <c r="I1899" s="302"/>
      <c r="J1899" s="302"/>
      <c r="K1899" s="302"/>
      <c r="L1899" s="316" t="b">
        <v>0</v>
      </c>
      <c r="M1899" s="316" t="b">
        <v>0</v>
      </c>
      <c r="N1899" s="316" t="b">
        <v>0</v>
      </c>
      <c r="O1899" s="316" t="b">
        <v>0</v>
      </c>
      <c r="P1899" s="302"/>
      <c r="Q1899" s="302"/>
      <c r="R1899" s="302"/>
      <c r="S1899" s="302"/>
      <c r="T1899" s="302"/>
      <c r="U1899" s="302"/>
      <c r="V1899" s="302"/>
      <c r="W1899" s="302"/>
      <c r="X1899" s="302"/>
      <c r="Y1899" s="302"/>
      <c r="Z1899" s="302"/>
      <c r="AA1899" s="302"/>
      <c r="AB1899" s="302"/>
      <c r="AC1899" s="302"/>
      <c r="AD1899" s="302"/>
      <c r="AE1899" s="302"/>
      <c r="AF1899" s="302"/>
      <c r="AG1899" s="302"/>
      <c r="AH1899" s="302"/>
      <c r="AI1899" s="302"/>
      <c r="AJ1899" s="302"/>
      <c r="AK1899" s="302"/>
      <c r="AL1899" s="302"/>
      <c r="AM1899" s="302"/>
      <c r="AN1899" s="302"/>
      <c r="AO1899" s="302"/>
      <c r="AP1899" s="302"/>
      <c r="AQ1899" s="302"/>
      <c r="AR1899" s="302"/>
    </row>
    <row r="1900" hidden="1">
      <c r="A1900" s="301"/>
      <c r="B1900" s="302"/>
      <c r="C1900" s="304"/>
      <c r="D1900" s="303"/>
      <c r="E1900" s="303"/>
      <c r="F1900" s="302"/>
      <c r="G1900" s="304"/>
      <c r="H1900" s="302"/>
      <c r="I1900" s="302"/>
      <c r="J1900" s="302"/>
      <c r="K1900" s="302"/>
      <c r="L1900" s="316" t="b">
        <v>0</v>
      </c>
      <c r="M1900" s="316" t="b">
        <v>0</v>
      </c>
      <c r="N1900" s="316" t="b">
        <v>0</v>
      </c>
      <c r="O1900" s="316" t="b">
        <v>0</v>
      </c>
      <c r="P1900" s="302"/>
      <c r="Q1900" s="302"/>
      <c r="R1900" s="302"/>
      <c r="S1900" s="302"/>
      <c r="T1900" s="302"/>
      <c r="U1900" s="302"/>
      <c r="V1900" s="302"/>
      <c r="W1900" s="302"/>
      <c r="X1900" s="302"/>
      <c r="Y1900" s="302"/>
      <c r="Z1900" s="302"/>
      <c r="AA1900" s="302"/>
      <c r="AB1900" s="302"/>
      <c r="AC1900" s="302"/>
      <c r="AD1900" s="302"/>
      <c r="AE1900" s="302"/>
      <c r="AF1900" s="302"/>
      <c r="AG1900" s="302"/>
      <c r="AH1900" s="302"/>
      <c r="AI1900" s="302"/>
      <c r="AJ1900" s="302"/>
      <c r="AK1900" s="302"/>
      <c r="AL1900" s="302"/>
      <c r="AM1900" s="302"/>
      <c r="AN1900" s="302"/>
      <c r="AO1900" s="302"/>
      <c r="AP1900" s="302"/>
      <c r="AQ1900" s="302"/>
      <c r="AR1900" s="302"/>
    </row>
    <row r="1901" hidden="1">
      <c r="A1901" s="301"/>
      <c r="B1901" s="302"/>
      <c r="C1901" s="304"/>
      <c r="D1901" s="303"/>
      <c r="E1901" s="303"/>
      <c r="F1901" s="302"/>
      <c r="G1901" s="304"/>
      <c r="H1901" s="302"/>
      <c r="I1901" s="302"/>
      <c r="J1901" s="302"/>
      <c r="K1901" s="302"/>
      <c r="L1901" s="316" t="b">
        <v>0</v>
      </c>
      <c r="M1901" s="316" t="b">
        <v>0</v>
      </c>
      <c r="N1901" s="316" t="b">
        <v>0</v>
      </c>
      <c r="O1901" s="316" t="b">
        <v>0</v>
      </c>
      <c r="P1901" s="302"/>
      <c r="Q1901" s="302"/>
      <c r="R1901" s="302"/>
      <c r="S1901" s="302"/>
      <c r="T1901" s="302"/>
      <c r="U1901" s="302"/>
      <c r="V1901" s="302"/>
      <c r="W1901" s="302"/>
      <c r="X1901" s="302"/>
      <c r="Y1901" s="302"/>
      <c r="Z1901" s="302"/>
      <c r="AA1901" s="302"/>
      <c r="AB1901" s="302"/>
      <c r="AC1901" s="302"/>
      <c r="AD1901" s="302"/>
      <c r="AE1901" s="302"/>
      <c r="AF1901" s="302"/>
      <c r="AG1901" s="302"/>
      <c r="AH1901" s="302"/>
      <c r="AI1901" s="302"/>
      <c r="AJ1901" s="302"/>
      <c r="AK1901" s="302"/>
      <c r="AL1901" s="302"/>
      <c r="AM1901" s="302"/>
      <c r="AN1901" s="302"/>
      <c r="AO1901" s="302"/>
      <c r="AP1901" s="302"/>
      <c r="AQ1901" s="302"/>
      <c r="AR1901" s="302"/>
    </row>
    <row r="1902" hidden="1">
      <c r="A1902" s="301"/>
      <c r="B1902" s="302"/>
      <c r="C1902" s="304"/>
      <c r="D1902" s="303"/>
      <c r="E1902" s="303"/>
      <c r="F1902" s="302"/>
      <c r="G1902" s="304"/>
      <c r="H1902" s="302"/>
      <c r="I1902" s="302"/>
      <c r="J1902" s="302"/>
      <c r="K1902" s="302"/>
      <c r="L1902" s="316" t="b">
        <v>0</v>
      </c>
      <c r="M1902" s="316" t="b">
        <v>0</v>
      </c>
      <c r="N1902" s="316" t="b">
        <v>0</v>
      </c>
      <c r="O1902" s="316" t="b">
        <v>0</v>
      </c>
      <c r="P1902" s="302"/>
      <c r="Q1902" s="302"/>
      <c r="R1902" s="302"/>
      <c r="S1902" s="302"/>
      <c r="T1902" s="302"/>
      <c r="U1902" s="302"/>
      <c r="V1902" s="302"/>
      <c r="W1902" s="302"/>
      <c r="X1902" s="302"/>
      <c r="Y1902" s="302"/>
      <c r="Z1902" s="302"/>
      <c r="AA1902" s="302"/>
      <c r="AB1902" s="302"/>
      <c r="AC1902" s="302"/>
      <c r="AD1902" s="302"/>
      <c r="AE1902" s="302"/>
      <c r="AF1902" s="302"/>
      <c r="AG1902" s="302"/>
      <c r="AH1902" s="302"/>
      <c r="AI1902" s="302"/>
      <c r="AJ1902" s="302"/>
      <c r="AK1902" s="302"/>
      <c r="AL1902" s="302"/>
      <c r="AM1902" s="302"/>
      <c r="AN1902" s="302"/>
      <c r="AO1902" s="302"/>
      <c r="AP1902" s="302"/>
      <c r="AQ1902" s="302"/>
      <c r="AR1902" s="302"/>
    </row>
    <row r="1903" hidden="1">
      <c r="A1903" s="301"/>
      <c r="B1903" s="302"/>
      <c r="C1903" s="304"/>
      <c r="D1903" s="303"/>
      <c r="E1903" s="303"/>
      <c r="F1903" s="302"/>
      <c r="G1903" s="304"/>
      <c r="H1903" s="302"/>
      <c r="I1903" s="302"/>
      <c r="J1903" s="302"/>
      <c r="K1903" s="302"/>
      <c r="L1903" s="316" t="b">
        <v>0</v>
      </c>
      <c r="M1903" s="316" t="b">
        <v>0</v>
      </c>
      <c r="N1903" s="316" t="b">
        <v>0</v>
      </c>
      <c r="O1903" s="316" t="b">
        <v>0</v>
      </c>
      <c r="P1903" s="302"/>
      <c r="Q1903" s="302"/>
      <c r="R1903" s="302"/>
      <c r="S1903" s="302"/>
      <c r="T1903" s="302"/>
      <c r="U1903" s="302"/>
      <c r="V1903" s="302"/>
      <c r="W1903" s="302"/>
      <c r="X1903" s="302"/>
      <c r="Y1903" s="302"/>
      <c r="Z1903" s="302"/>
      <c r="AA1903" s="302"/>
      <c r="AB1903" s="302"/>
      <c r="AC1903" s="302"/>
      <c r="AD1903" s="302"/>
      <c r="AE1903" s="302"/>
      <c r="AF1903" s="302"/>
      <c r="AG1903" s="302"/>
      <c r="AH1903" s="302"/>
      <c r="AI1903" s="302"/>
      <c r="AJ1903" s="302"/>
      <c r="AK1903" s="302"/>
      <c r="AL1903" s="302"/>
      <c r="AM1903" s="302"/>
      <c r="AN1903" s="302"/>
      <c r="AO1903" s="302"/>
      <c r="AP1903" s="302"/>
      <c r="AQ1903" s="302"/>
      <c r="AR1903" s="302"/>
    </row>
    <row r="1904" hidden="1">
      <c r="A1904" s="301"/>
      <c r="B1904" s="302"/>
      <c r="C1904" s="304"/>
      <c r="D1904" s="303"/>
      <c r="E1904" s="303"/>
      <c r="F1904" s="302"/>
      <c r="G1904" s="304"/>
      <c r="H1904" s="302"/>
      <c r="I1904" s="302"/>
      <c r="J1904" s="302"/>
      <c r="K1904" s="302"/>
      <c r="L1904" s="316" t="b">
        <v>0</v>
      </c>
      <c r="M1904" s="316" t="b">
        <v>0</v>
      </c>
      <c r="N1904" s="316" t="b">
        <v>0</v>
      </c>
      <c r="O1904" s="316" t="b">
        <v>0</v>
      </c>
      <c r="P1904" s="302"/>
      <c r="Q1904" s="302"/>
      <c r="R1904" s="302"/>
      <c r="S1904" s="302"/>
      <c r="T1904" s="302"/>
      <c r="U1904" s="302"/>
      <c r="V1904" s="302"/>
      <c r="W1904" s="302"/>
      <c r="X1904" s="302"/>
      <c r="Y1904" s="302"/>
      <c r="Z1904" s="302"/>
      <c r="AA1904" s="302"/>
      <c r="AB1904" s="302"/>
      <c r="AC1904" s="302"/>
      <c r="AD1904" s="302"/>
      <c r="AE1904" s="302"/>
      <c r="AF1904" s="302"/>
      <c r="AG1904" s="302"/>
      <c r="AH1904" s="302"/>
      <c r="AI1904" s="302"/>
      <c r="AJ1904" s="302"/>
      <c r="AK1904" s="302"/>
      <c r="AL1904" s="302"/>
      <c r="AM1904" s="302"/>
      <c r="AN1904" s="302"/>
      <c r="AO1904" s="302"/>
      <c r="AP1904" s="302"/>
      <c r="AQ1904" s="302"/>
      <c r="AR1904" s="302"/>
    </row>
    <row r="1905" hidden="1">
      <c r="A1905" s="301"/>
      <c r="B1905" s="302"/>
      <c r="C1905" s="304"/>
      <c r="D1905" s="303"/>
      <c r="E1905" s="303"/>
      <c r="F1905" s="302"/>
      <c r="G1905" s="304"/>
      <c r="H1905" s="302"/>
      <c r="I1905" s="302"/>
      <c r="J1905" s="302"/>
      <c r="K1905" s="302"/>
      <c r="L1905" s="316" t="b">
        <v>0</v>
      </c>
      <c r="M1905" s="316" t="b">
        <v>0</v>
      </c>
      <c r="N1905" s="316" t="b">
        <v>0</v>
      </c>
      <c r="O1905" s="316" t="b">
        <v>0</v>
      </c>
      <c r="P1905" s="302"/>
      <c r="Q1905" s="302"/>
      <c r="R1905" s="302"/>
      <c r="S1905" s="302"/>
      <c r="T1905" s="302"/>
      <c r="U1905" s="302"/>
      <c r="V1905" s="302"/>
      <c r="W1905" s="302"/>
      <c r="X1905" s="302"/>
      <c r="Y1905" s="302"/>
      <c r="Z1905" s="302"/>
      <c r="AA1905" s="302"/>
      <c r="AB1905" s="302"/>
      <c r="AC1905" s="302"/>
      <c r="AD1905" s="302"/>
      <c r="AE1905" s="302"/>
      <c r="AF1905" s="302"/>
      <c r="AG1905" s="302"/>
      <c r="AH1905" s="302"/>
      <c r="AI1905" s="302"/>
      <c r="AJ1905" s="302"/>
      <c r="AK1905" s="302"/>
      <c r="AL1905" s="302"/>
      <c r="AM1905" s="302"/>
      <c r="AN1905" s="302"/>
      <c r="AO1905" s="302"/>
      <c r="AP1905" s="302"/>
      <c r="AQ1905" s="302"/>
      <c r="AR1905" s="302"/>
    </row>
    <row r="1906" hidden="1">
      <c r="A1906" s="301"/>
      <c r="B1906" s="302"/>
      <c r="C1906" s="304"/>
      <c r="D1906" s="303"/>
      <c r="E1906" s="303"/>
      <c r="F1906" s="302"/>
      <c r="G1906" s="304"/>
      <c r="H1906" s="302"/>
      <c r="I1906" s="302"/>
      <c r="J1906" s="302"/>
      <c r="K1906" s="302"/>
      <c r="L1906" s="316" t="b">
        <v>0</v>
      </c>
      <c r="M1906" s="316" t="b">
        <v>0</v>
      </c>
      <c r="N1906" s="316" t="b">
        <v>0</v>
      </c>
      <c r="O1906" s="316" t="b">
        <v>0</v>
      </c>
      <c r="P1906" s="302"/>
      <c r="Q1906" s="302"/>
      <c r="R1906" s="302"/>
      <c r="S1906" s="302"/>
      <c r="T1906" s="302"/>
      <c r="U1906" s="302"/>
      <c r="V1906" s="302"/>
      <c r="W1906" s="302"/>
      <c r="X1906" s="302"/>
      <c r="Y1906" s="302"/>
      <c r="Z1906" s="302"/>
      <c r="AA1906" s="302"/>
      <c r="AB1906" s="302"/>
      <c r="AC1906" s="302"/>
      <c r="AD1906" s="302"/>
      <c r="AE1906" s="302"/>
      <c r="AF1906" s="302"/>
      <c r="AG1906" s="302"/>
      <c r="AH1906" s="302"/>
      <c r="AI1906" s="302"/>
      <c r="AJ1906" s="302"/>
      <c r="AK1906" s="302"/>
      <c r="AL1906" s="302"/>
      <c r="AM1906" s="302"/>
      <c r="AN1906" s="302"/>
      <c r="AO1906" s="302"/>
      <c r="AP1906" s="302"/>
      <c r="AQ1906" s="302"/>
      <c r="AR1906" s="302"/>
    </row>
    <row r="1907" hidden="1">
      <c r="A1907" s="301"/>
      <c r="B1907" s="302"/>
      <c r="C1907" s="304"/>
      <c r="D1907" s="303"/>
      <c r="E1907" s="303"/>
      <c r="F1907" s="302"/>
      <c r="G1907" s="304"/>
      <c r="H1907" s="302"/>
      <c r="I1907" s="302"/>
      <c r="J1907" s="302"/>
      <c r="K1907" s="302"/>
      <c r="L1907" s="316" t="b">
        <v>0</v>
      </c>
      <c r="M1907" s="316" t="b">
        <v>0</v>
      </c>
      <c r="N1907" s="316" t="b">
        <v>0</v>
      </c>
      <c r="O1907" s="316" t="b">
        <v>0</v>
      </c>
      <c r="P1907" s="302"/>
      <c r="Q1907" s="302"/>
      <c r="R1907" s="302"/>
      <c r="S1907" s="302"/>
      <c r="T1907" s="302"/>
      <c r="U1907" s="302"/>
      <c r="V1907" s="302"/>
      <c r="W1907" s="302"/>
      <c r="X1907" s="302"/>
      <c r="Y1907" s="302"/>
      <c r="Z1907" s="302"/>
      <c r="AA1907" s="302"/>
      <c r="AB1907" s="302"/>
      <c r="AC1907" s="302"/>
      <c r="AD1907" s="302"/>
      <c r="AE1907" s="302"/>
      <c r="AF1907" s="302"/>
      <c r="AG1907" s="302"/>
      <c r="AH1907" s="302"/>
      <c r="AI1907" s="302"/>
      <c r="AJ1907" s="302"/>
      <c r="AK1907" s="302"/>
      <c r="AL1907" s="302"/>
      <c r="AM1907" s="302"/>
      <c r="AN1907" s="302"/>
      <c r="AO1907" s="302"/>
      <c r="AP1907" s="302"/>
      <c r="AQ1907" s="302"/>
      <c r="AR1907" s="302"/>
    </row>
    <row r="1908" hidden="1">
      <c r="A1908" s="301"/>
      <c r="B1908" s="302"/>
      <c r="C1908" s="304"/>
      <c r="D1908" s="303"/>
      <c r="E1908" s="303"/>
      <c r="F1908" s="302"/>
      <c r="G1908" s="304"/>
      <c r="H1908" s="302"/>
      <c r="I1908" s="302"/>
      <c r="J1908" s="302"/>
      <c r="K1908" s="302"/>
      <c r="L1908" s="316" t="b">
        <v>0</v>
      </c>
      <c r="M1908" s="316" t="b">
        <v>0</v>
      </c>
      <c r="N1908" s="316" t="b">
        <v>0</v>
      </c>
      <c r="O1908" s="316" t="b">
        <v>0</v>
      </c>
      <c r="P1908" s="302"/>
      <c r="Q1908" s="302"/>
      <c r="R1908" s="302"/>
      <c r="S1908" s="302"/>
      <c r="T1908" s="302"/>
      <c r="U1908" s="302"/>
      <c r="V1908" s="302"/>
      <c r="W1908" s="302"/>
      <c r="X1908" s="302"/>
      <c r="Y1908" s="302"/>
      <c r="Z1908" s="302"/>
      <c r="AA1908" s="302"/>
      <c r="AB1908" s="302"/>
      <c r="AC1908" s="302"/>
      <c r="AD1908" s="302"/>
      <c r="AE1908" s="302"/>
      <c r="AF1908" s="302"/>
      <c r="AG1908" s="302"/>
      <c r="AH1908" s="302"/>
      <c r="AI1908" s="302"/>
      <c r="AJ1908" s="302"/>
      <c r="AK1908" s="302"/>
      <c r="AL1908" s="302"/>
      <c r="AM1908" s="302"/>
      <c r="AN1908" s="302"/>
      <c r="AO1908" s="302"/>
      <c r="AP1908" s="302"/>
      <c r="AQ1908" s="302"/>
      <c r="AR1908" s="302"/>
    </row>
    <row r="1909" hidden="1">
      <c r="A1909" s="301"/>
      <c r="B1909" s="302"/>
      <c r="C1909" s="304"/>
      <c r="D1909" s="303"/>
      <c r="E1909" s="303"/>
      <c r="F1909" s="302"/>
      <c r="G1909" s="304"/>
      <c r="H1909" s="302"/>
      <c r="I1909" s="302"/>
      <c r="J1909" s="302"/>
      <c r="K1909" s="302"/>
      <c r="L1909" s="316" t="b">
        <v>0</v>
      </c>
      <c r="M1909" s="316" t="b">
        <v>0</v>
      </c>
      <c r="N1909" s="316" t="b">
        <v>0</v>
      </c>
      <c r="O1909" s="316" t="b">
        <v>0</v>
      </c>
      <c r="P1909" s="302"/>
      <c r="Q1909" s="302"/>
      <c r="R1909" s="302"/>
      <c r="S1909" s="302"/>
      <c r="T1909" s="302"/>
      <c r="U1909" s="302"/>
      <c r="V1909" s="302"/>
      <c r="W1909" s="302"/>
      <c r="X1909" s="302"/>
      <c r="Y1909" s="302"/>
      <c r="Z1909" s="302"/>
      <c r="AA1909" s="302"/>
      <c r="AB1909" s="302"/>
      <c r="AC1909" s="302"/>
      <c r="AD1909" s="302"/>
      <c r="AE1909" s="302"/>
      <c r="AF1909" s="302"/>
      <c r="AG1909" s="302"/>
      <c r="AH1909" s="302"/>
      <c r="AI1909" s="302"/>
      <c r="AJ1909" s="302"/>
      <c r="AK1909" s="302"/>
      <c r="AL1909" s="302"/>
      <c r="AM1909" s="302"/>
      <c r="AN1909" s="302"/>
      <c r="AO1909" s="302"/>
      <c r="AP1909" s="302"/>
      <c r="AQ1909" s="302"/>
      <c r="AR1909" s="302"/>
    </row>
    <row r="1910" hidden="1">
      <c r="A1910" s="301"/>
      <c r="B1910" s="302"/>
      <c r="C1910" s="304"/>
      <c r="D1910" s="303"/>
      <c r="E1910" s="303"/>
      <c r="F1910" s="302"/>
      <c r="G1910" s="304"/>
      <c r="H1910" s="302"/>
      <c r="I1910" s="302"/>
      <c r="J1910" s="302"/>
      <c r="K1910" s="302"/>
      <c r="L1910" s="316" t="b">
        <v>0</v>
      </c>
      <c r="M1910" s="316" t="b">
        <v>0</v>
      </c>
      <c r="N1910" s="316" t="b">
        <v>0</v>
      </c>
      <c r="O1910" s="316" t="b">
        <v>0</v>
      </c>
      <c r="P1910" s="302"/>
      <c r="Q1910" s="302"/>
      <c r="R1910" s="302"/>
      <c r="S1910" s="302"/>
      <c r="T1910" s="302"/>
      <c r="U1910" s="302"/>
      <c r="V1910" s="302"/>
      <c r="W1910" s="302"/>
      <c r="X1910" s="302"/>
      <c r="Y1910" s="302"/>
      <c r="Z1910" s="302"/>
      <c r="AA1910" s="302"/>
      <c r="AB1910" s="302"/>
      <c r="AC1910" s="302"/>
      <c r="AD1910" s="302"/>
      <c r="AE1910" s="302"/>
      <c r="AF1910" s="302"/>
      <c r="AG1910" s="302"/>
      <c r="AH1910" s="302"/>
      <c r="AI1910" s="302"/>
      <c r="AJ1910" s="302"/>
      <c r="AK1910" s="302"/>
      <c r="AL1910" s="302"/>
      <c r="AM1910" s="302"/>
      <c r="AN1910" s="302"/>
      <c r="AO1910" s="302"/>
      <c r="AP1910" s="302"/>
      <c r="AQ1910" s="302"/>
      <c r="AR1910" s="302"/>
    </row>
    <row r="1911" hidden="1">
      <c r="A1911" s="301"/>
      <c r="B1911" s="302"/>
      <c r="C1911" s="304"/>
      <c r="D1911" s="303"/>
      <c r="E1911" s="303"/>
      <c r="F1911" s="302"/>
      <c r="G1911" s="304"/>
      <c r="H1911" s="302"/>
      <c r="I1911" s="302"/>
      <c r="J1911" s="302"/>
      <c r="K1911" s="302"/>
      <c r="L1911" s="316" t="b">
        <v>0</v>
      </c>
      <c r="M1911" s="316" t="b">
        <v>0</v>
      </c>
      <c r="N1911" s="316" t="b">
        <v>0</v>
      </c>
      <c r="O1911" s="316" t="b">
        <v>0</v>
      </c>
      <c r="P1911" s="302"/>
      <c r="Q1911" s="302"/>
      <c r="R1911" s="302"/>
      <c r="S1911" s="302"/>
      <c r="T1911" s="302"/>
      <c r="U1911" s="302"/>
      <c r="V1911" s="302"/>
      <c r="W1911" s="302"/>
      <c r="X1911" s="302"/>
      <c r="Y1911" s="302"/>
      <c r="Z1911" s="302"/>
      <c r="AA1911" s="302"/>
      <c r="AB1911" s="302"/>
      <c r="AC1911" s="302"/>
      <c r="AD1911" s="302"/>
      <c r="AE1911" s="302"/>
      <c r="AF1911" s="302"/>
      <c r="AG1911" s="302"/>
      <c r="AH1911" s="302"/>
      <c r="AI1911" s="302"/>
      <c r="AJ1911" s="302"/>
      <c r="AK1911" s="302"/>
      <c r="AL1911" s="302"/>
      <c r="AM1911" s="302"/>
      <c r="AN1911" s="302"/>
      <c r="AO1911" s="302"/>
      <c r="AP1911" s="302"/>
      <c r="AQ1911" s="302"/>
      <c r="AR1911" s="302"/>
    </row>
    <row r="1912" hidden="1">
      <c r="A1912" s="301"/>
      <c r="B1912" s="302"/>
      <c r="C1912" s="304"/>
      <c r="D1912" s="303"/>
      <c r="E1912" s="303"/>
      <c r="F1912" s="302"/>
      <c r="G1912" s="304"/>
      <c r="H1912" s="302"/>
      <c r="I1912" s="302"/>
      <c r="J1912" s="302"/>
      <c r="K1912" s="302"/>
      <c r="L1912" s="316" t="b">
        <v>0</v>
      </c>
      <c r="M1912" s="316" t="b">
        <v>0</v>
      </c>
      <c r="N1912" s="316" t="b">
        <v>0</v>
      </c>
      <c r="O1912" s="316" t="b">
        <v>0</v>
      </c>
      <c r="P1912" s="302"/>
      <c r="Q1912" s="302"/>
      <c r="R1912" s="302"/>
      <c r="S1912" s="302"/>
      <c r="T1912" s="302"/>
      <c r="U1912" s="302"/>
      <c r="V1912" s="302"/>
      <c r="W1912" s="302"/>
      <c r="X1912" s="302"/>
      <c r="Y1912" s="302"/>
      <c r="Z1912" s="302"/>
      <c r="AA1912" s="302"/>
      <c r="AB1912" s="302"/>
      <c r="AC1912" s="302"/>
      <c r="AD1912" s="302"/>
      <c r="AE1912" s="302"/>
      <c r="AF1912" s="302"/>
      <c r="AG1912" s="302"/>
      <c r="AH1912" s="302"/>
      <c r="AI1912" s="302"/>
      <c r="AJ1912" s="302"/>
      <c r="AK1912" s="302"/>
      <c r="AL1912" s="302"/>
      <c r="AM1912" s="302"/>
      <c r="AN1912" s="302"/>
      <c r="AO1912" s="302"/>
      <c r="AP1912" s="302"/>
      <c r="AQ1912" s="302"/>
      <c r="AR1912" s="302"/>
    </row>
    <row r="1913" hidden="1">
      <c r="A1913" s="301"/>
      <c r="B1913" s="302"/>
      <c r="C1913" s="304"/>
      <c r="D1913" s="303"/>
      <c r="E1913" s="303"/>
      <c r="F1913" s="302"/>
      <c r="G1913" s="304"/>
      <c r="H1913" s="302"/>
      <c r="I1913" s="302"/>
      <c r="J1913" s="302"/>
      <c r="K1913" s="302"/>
      <c r="L1913" s="316" t="b">
        <v>0</v>
      </c>
      <c r="M1913" s="316" t="b">
        <v>0</v>
      </c>
      <c r="N1913" s="316" t="b">
        <v>0</v>
      </c>
      <c r="O1913" s="316" t="b">
        <v>0</v>
      </c>
      <c r="P1913" s="302"/>
      <c r="Q1913" s="302"/>
      <c r="R1913" s="302"/>
      <c r="S1913" s="302"/>
      <c r="T1913" s="302"/>
      <c r="U1913" s="302"/>
      <c r="V1913" s="302"/>
      <c r="W1913" s="302"/>
      <c r="X1913" s="302"/>
      <c r="Y1913" s="302"/>
      <c r="Z1913" s="302"/>
      <c r="AA1913" s="302"/>
      <c r="AB1913" s="302"/>
      <c r="AC1913" s="302"/>
      <c r="AD1913" s="302"/>
      <c r="AE1913" s="302"/>
      <c r="AF1913" s="302"/>
      <c r="AG1913" s="302"/>
      <c r="AH1913" s="302"/>
      <c r="AI1913" s="302"/>
      <c r="AJ1913" s="302"/>
      <c r="AK1913" s="302"/>
      <c r="AL1913" s="302"/>
      <c r="AM1913" s="302"/>
      <c r="AN1913" s="302"/>
      <c r="AO1913" s="302"/>
      <c r="AP1913" s="302"/>
      <c r="AQ1913" s="302"/>
      <c r="AR1913" s="302"/>
    </row>
    <row r="1914" hidden="1">
      <c r="A1914" s="301"/>
      <c r="B1914" s="302"/>
      <c r="C1914" s="304"/>
      <c r="D1914" s="303"/>
      <c r="E1914" s="303"/>
      <c r="F1914" s="302"/>
      <c r="G1914" s="304"/>
      <c r="H1914" s="302"/>
      <c r="I1914" s="302"/>
      <c r="J1914" s="302"/>
      <c r="K1914" s="302"/>
      <c r="L1914" s="316" t="b">
        <v>0</v>
      </c>
      <c r="M1914" s="316" t="b">
        <v>0</v>
      </c>
      <c r="N1914" s="316" t="b">
        <v>0</v>
      </c>
      <c r="O1914" s="316" t="b">
        <v>0</v>
      </c>
      <c r="P1914" s="302"/>
      <c r="Q1914" s="302"/>
      <c r="R1914" s="302"/>
      <c r="S1914" s="302"/>
      <c r="T1914" s="302"/>
      <c r="U1914" s="302"/>
      <c r="V1914" s="302"/>
      <c r="W1914" s="302"/>
      <c r="X1914" s="302"/>
      <c r="Y1914" s="302"/>
      <c r="Z1914" s="302"/>
      <c r="AA1914" s="302"/>
      <c r="AB1914" s="302"/>
      <c r="AC1914" s="302"/>
      <c r="AD1914" s="302"/>
      <c r="AE1914" s="302"/>
      <c r="AF1914" s="302"/>
      <c r="AG1914" s="302"/>
      <c r="AH1914" s="302"/>
      <c r="AI1914" s="302"/>
      <c r="AJ1914" s="302"/>
      <c r="AK1914" s="302"/>
      <c r="AL1914" s="302"/>
      <c r="AM1914" s="302"/>
      <c r="AN1914" s="302"/>
      <c r="AO1914" s="302"/>
      <c r="AP1914" s="302"/>
      <c r="AQ1914" s="302"/>
      <c r="AR1914" s="302"/>
    </row>
    <row r="1915" hidden="1">
      <c r="A1915" s="301"/>
      <c r="B1915" s="302"/>
      <c r="C1915" s="304"/>
      <c r="D1915" s="303"/>
      <c r="E1915" s="303"/>
      <c r="F1915" s="302"/>
      <c r="G1915" s="304"/>
      <c r="H1915" s="302"/>
      <c r="I1915" s="302"/>
      <c r="J1915" s="302"/>
      <c r="K1915" s="302"/>
      <c r="L1915" s="316" t="b">
        <v>0</v>
      </c>
      <c r="M1915" s="316" t="b">
        <v>0</v>
      </c>
      <c r="N1915" s="316" t="b">
        <v>0</v>
      </c>
      <c r="O1915" s="316" t="b">
        <v>0</v>
      </c>
      <c r="P1915" s="302"/>
      <c r="Q1915" s="302"/>
      <c r="R1915" s="302"/>
      <c r="S1915" s="302"/>
      <c r="T1915" s="302"/>
      <c r="U1915" s="302"/>
      <c r="V1915" s="302"/>
      <c r="W1915" s="302"/>
      <c r="X1915" s="302"/>
      <c r="Y1915" s="302"/>
      <c r="Z1915" s="302"/>
      <c r="AA1915" s="302"/>
      <c r="AB1915" s="302"/>
      <c r="AC1915" s="302"/>
      <c r="AD1915" s="302"/>
      <c r="AE1915" s="302"/>
      <c r="AF1915" s="302"/>
      <c r="AG1915" s="302"/>
      <c r="AH1915" s="302"/>
      <c r="AI1915" s="302"/>
      <c r="AJ1915" s="302"/>
      <c r="AK1915" s="302"/>
      <c r="AL1915" s="302"/>
      <c r="AM1915" s="302"/>
      <c r="AN1915" s="302"/>
      <c r="AO1915" s="302"/>
      <c r="AP1915" s="302"/>
      <c r="AQ1915" s="302"/>
      <c r="AR1915" s="302"/>
    </row>
    <row r="1916" hidden="1">
      <c r="A1916" s="301"/>
      <c r="B1916" s="302"/>
      <c r="C1916" s="304"/>
      <c r="D1916" s="303"/>
      <c r="E1916" s="303"/>
      <c r="F1916" s="302"/>
      <c r="G1916" s="304"/>
      <c r="H1916" s="302"/>
      <c r="I1916" s="302"/>
      <c r="J1916" s="302"/>
      <c r="K1916" s="302"/>
      <c r="L1916" s="316" t="b">
        <v>0</v>
      </c>
      <c r="M1916" s="316" t="b">
        <v>0</v>
      </c>
      <c r="N1916" s="316" t="b">
        <v>0</v>
      </c>
      <c r="O1916" s="316" t="b">
        <v>0</v>
      </c>
      <c r="P1916" s="302"/>
      <c r="Q1916" s="302"/>
      <c r="R1916" s="302"/>
      <c r="S1916" s="302"/>
      <c r="T1916" s="302"/>
      <c r="U1916" s="302"/>
      <c r="V1916" s="302"/>
      <c r="W1916" s="302"/>
      <c r="X1916" s="302"/>
      <c r="Y1916" s="302"/>
      <c r="Z1916" s="302"/>
      <c r="AA1916" s="302"/>
      <c r="AB1916" s="302"/>
      <c r="AC1916" s="302"/>
      <c r="AD1916" s="302"/>
      <c r="AE1916" s="302"/>
      <c r="AF1916" s="302"/>
      <c r="AG1916" s="302"/>
      <c r="AH1916" s="302"/>
      <c r="AI1916" s="302"/>
      <c r="AJ1916" s="302"/>
      <c r="AK1916" s="302"/>
      <c r="AL1916" s="302"/>
      <c r="AM1916" s="302"/>
      <c r="AN1916" s="302"/>
      <c r="AO1916" s="302"/>
      <c r="AP1916" s="302"/>
      <c r="AQ1916" s="302"/>
      <c r="AR1916" s="302"/>
    </row>
    <row r="1917" hidden="1">
      <c r="A1917" s="301"/>
      <c r="B1917" s="302"/>
      <c r="C1917" s="304"/>
      <c r="D1917" s="303"/>
      <c r="E1917" s="303"/>
      <c r="F1917" s="302"/>
      <c r="G1917" s="304"/>
      <c r="H1917" s="302"/>
      <c r="I1917" s="302"/>
      <c r="J1917" s="302"/>
      <c r="K1917" s="302"/>
      <c r="L1917" s="316" t="b">
        <v>0</v>
      </c>
      <c r="M1917" s="316" t="b">
        <v>0</v>
      </c>
      <c r="N1917" s="316" t="b">
        <v>0</v>
      </c>
      <c r="O1917" s="316" t="b">
        <v>0</v>
      </c>
      <c r="P1917" s="302"/>
      <c r="Q1917" s="302"/>
      <c r="R1917" s="302"/>
      <c r="S1917" s="302"/>
      <c r="T1917" s="302"/>
      <c r="U1917" s="302"/>
      <c r="V1917" s="302"/>
      <c r="W1917" s="302"/>
      <c r="X1917" s="302"/>
      <c r="Y1917" s="302"/>
      <c r="Z1917" s="302"/>
      <c r="AA1917" s="302"/>
      <c r="AB1917" s="302"/>
      <c r="AC1917" s="302"/>
      <c r="AD1917" s="302"/>
      <c r="AE1917" s="302"/>
      <c r="AF1917" s="302"/>
      <c r="AG1917" s="302"/>
      <c r="AH1917" s="302"/>
      <c r="AI1917" s="302"/>
      <c r="AJ1917" s="302"/>
      <c r="AK1917" s="302"/>
      <c r="AL1917" s="302"/>
      <c r="AM1917" s="302"/>
      <c r="AN1917" s="302"/>
      <c r="AO1917" s="302"/>
      <c r="AP1917" s="302"/>
      <c r="AQ1917" s="302"/>
      <c r="AR1917" s="302"/>
    </row>
    <row r="1918" hidden="1">
      <c r="A1918" s="301"/>
      <c r="B1918" s="302"/>
      <c r="C1918" s="304"/>
      <c r="D1918" s="303"/>
      <c r="E1918" s="303"/>
      <c r="F1918" s="302"/>
      <c r="G1918" s="304"/>
      <c r="H1918" s="302"/>
      <c r="I1918" s="302"/>
      <c r="J1918" s="302"/>
      <c r="K1918" s="302"/>
      <c r="L1918" s="316" t="b">
        <v>0</v>
      </c>
      <c r="M1918" s="316" t="b">
        <v>0</v>
      </c>
      <c r="N1918" s="316" t="b">
        <v>0</v>
      </c>
      <c r="O1918" s="316" t="b">
        <v>0</v>
      </c>
      <c r="P1918" s="302"/>
      <c r="Q1918" s="302"/>
      <c r="R1918" s="302"/>
      <c r="S1918" s="302"/>
      <c r="T1918" s="302"/>
      <c r="U1918" s="302"/>
      <c r="V1918" s="302"/>
      <c r="W1918" s="302"/>
      <c r="X1918" s="302"/>
      <c r="Y1918" s="302"/>
      <c r="Z1918" s="302"/>
      <c r="AA1918" s="302"/>
      <c r="AB1918" s="302"/>
      <c r="AC1918" s="302"/>
      <c r="AD1918" s="302"/>
      <c r="AE1918" s="302"/>
      <c r="AF1918" s="302"/>
      <c r="AG1918" s="302"/>
      <c r="AH1918" s="302"/>
      <c r="AI1918" s="302"/>
      <c r="AJ1918" s="302"/>
      <c r="AK1918" s="302"/>
      <c r="AL1918" s="302"/>
      <c r="AM1918" s="302"/>
      <c r="AN1918" s="302"/>
      <c r="AO1918" s="302"/>
      <c r="AP1918" s="302"/>
      <c r="AQ1918" s="302"/>
      <c r="AR1918" s="302"/>
    </row>
    <row r="1919" hidden="1">
      <c r="A1919" s="301"/>
      <c r="B1919" s="302"/>
      <c r="C1919" s="304"/>
      <c r="D1919" s="303"/>
      <c r="E1919" s="303"/>
      <c r="F1919" s="302"/>
      <c r="G1919" s="304"/>
      <c r="H1919" s="302"/>
      <c r="I1919" s="302"/>
      <c r="J1919" s="302"/>
      <c r="K1919" s="302"/>
      <c r="L1919" s="316" t="b">
        <v>0</v>
      </c>
      <c r="M1919" s="316" t="b">
        <v>0</v>
      </c>
      <c r="N1919" s="316" t="b">
        <v>0</v>
      </c>
      <c r="O1919" s="316" t="b">
        <v>0</v>
      </c>
      <c r="P1919" s="302"/>
      <c r="Q1919" s="302"/>
      <c r="R1919" s="302"/>
      <c r="S1919" s="302"/>
      <c r="T1919" s="302"/>
      <c r="U1919" s="302"/>
      <c r="V1919" s="302"/>
      <c r="W1919" s="302"/>
      <c r="X1919" s="302"/>
      <c r="Y1919" s="302"/>
      <c r="Z1919" s="302"/>
      <c r="AA1919" s="302"/>
      <c r="AB1919" s="302"/>
      <c r="AC1919" s="302"/>
      <c r="AD1919" s="302"/>
      <c r="AE1919" s="302"/>
      <c r="AF1919" s="302"/>
      <c r="AG1919" s="302"/>
      <c r="AH1919" s="302"/>
      <c r="AI1919" s="302"/>
      <c r="AJ1919" s="302"/>
      <c r="AK1919" s="302"/>
      <c r="AL1919" s="302"/>
      <c r="AM1919" s="302"/>
      <c r="AN1919" s="302"/>
      <c r="AO1919" s="302"/>
      <c r="AP1919" s="302"/>
      <c r="AQ1919" s="302"/>
      <c r="AR1919" s="302"/>
    </row>
    <row r="1920" hidden="1">
      <c r="A1920" s="301"/>
      <c r="B1920" s="302"/>
      <c r="C1920" s="304"/>
      <c r="D1920" s="303"/>
      <c r="E1920" s="303"/>
      <c r="F1920" s="302"/>
      <c r="G1920" s="304"/>
      <c r="H1920" s="302"/>
      <c r="I1920" s="302"/>
      <c r="J1920" s="302"/>
      <c r="K1920" s="302"/>
      <c r="L1920" s="316" t="b">
        <v>0</v>
      </c>
      <c r="M1920" s="316" t="b">
        <v>0</v>
      </c>
      <c r="N1920" s="316" t="b">
        <v>0</v>
      </c>
      <c r="O1920" s="316" t="b">
        <v>0</v>
      </c>
      <c r="P1920" s="302"/>
      <c r="Q1920" s="302"/>
      <c r="R1920" s="302"/>
      <c r="S1920" s="302"/>
      <c r="T1920" s="302"/>
      <c r="U1920" s="302"/>
      <c r="V1920" s="302"/>
      <c r="W1920" s="302"/>
      <c r="X1920" s="302"/>
      <c r="Y1920" s="302"/>
      <c r="Z1920" s="302"/>
      <c r="AA1920" s="302"/>
      <c r="AB1920" s="302"/>
      <c r="AC1920" s="302"/>
      <c r="AD1920" s="302"/>
      <c r="AE1920" s="302"/>
      <c r="AF1920" s="302"/>
      <c r="AG1920" s="302"/>
      <c r="AH1920" s="302"/>
      <c r="AI1920" s="302"/>
      <c r="AJ1920" s="302"/>
      <c r="AK1920" s="302"/>
      <c r="AL1920" s="302"/>
      <c r="AM1920" s="302"/>
      <c r="AN1920" s="302"/>
      <c r="AO1920" s="302"/>
      <c r="AP1920" s="302"/>
      <c r="AQ1920" s="302"/>
      <c r="AR1920" s="302"/>
    </row>
    <row r="1921" hidden="1">
      <c r="A1921" s="301"/>
      <c r="B1921" s="302"/>
      <c r="C1921" s="304"/>
      <c r="D1921" s="303"/>
      <c r="E1921" s="303"/>
      <c r="F1921" s="302"/>
      <c r="G1921" s="304"/>
      <c r="H1921" s="302"/>
      <c r="I1921" s="302"/>
      <c r="J1921" s="302"/>
      <c r="K1921" s="302"/>
      <c r="L1921" s="316" t="b">
        <v>0</v>
      </c>
      <c r="M1921" s="316" t="b">
        <v>0</v>
      </c>
      <c r="N1921" s="316" t="b">
        <v>0</v>
      </c>
      <c r="O1921" s="316" t="b">
        <v>0</v>
      </c>
      <c r="P1921" s="302"/>
      <c r="Q1921" s="302"/>
      <c r="R1921" s="302"/>
      <c r="S1921" s="302"/>
      <c r="T1921" s="302"/>
      <c r="U1921" s="302"/>
      <c r="V1921" s="302"/>
      <c r="W1921" s="302"/>
      <c r="X1921" s="302"/>
      <c r="Y1921" s="302"/>
      <c r="Z1921" s="302"/>
      <c r="AA1921" s="302"/>
      <c r="AB1921" s="302"/>
      <c r="AC1921" s="302"/>
      <c r="AD1921" s="302"/>
      <c r="AE1921" s="302"/>
      <c r="AF1921" s="302"/>
      <c r="AG1921" s="302"/>
      <c r="AH1921" s="302"/>
      <c r="AI1921" s="302"/>
      <c r="AJ1921" s="302"/>
      <c r="AK1921" s="302"/>
      <c r="AL1921" s="302"/>
      <c r="AM1921" s="302"/>
      <c r="AN1921" s="302"/>
      <c r="AO1921" s="302"/>
      <c r="AP1921" s="302"/>
      <c r="AQ1921" s="302"/>
      <c r="AR1921" s="302"/>
    </row>
    <row r="1922" hidden="1">
      <c r="A1922" s="301"/>
      <c r="B1922" s="302"/>
      <c r="C1922" s="304"/>
      <c r="D1922" s="303"/>
      <c r="E1922" s="303"/>
      <c r="F1922" s="302"/>
      <c r="G1922" s="304"/>
      <c r="H1922" s="302"/>
      <c r="I1922" s="302"/>
      <c r="J1922" s="302"/>
      <c r="K1922" s="302"/>
      <c r="L1922" s="316" t="b">
        <v>0</v>
      </c>
      <c r="M1922" s="316" t="b">
        <v>0</v>
      </c>
      <c r="N1922" s="316" t="b">
        <v>0</v>
      </c>
      <c r="O1922" s="316" t="b">
        <v>0</v>
      </c>
      <c r="P1922" s="302"/>
      <c r="Q1922" s="302"/>
      <c r="R1922" s="302"/>
      <c r="S1922" s="302"/>
      <c r="T1922" s="302"/>
      <c r="U1922" s="302"/>
      <c r="V1922" s="302"/>
      <c r="W1922" s="302"/>
      <c r="X1922" s="302"/>
      <c r="Y1922" s="302"/>
      <c r="Z1922" s="302"/>
      <c r="AA1922" s="302"/>
      <c r="AB1922" s="302"/>
      <c r="AC1922" s="302"/>
      <c r="AD1922" s="302"/>
      <c r="AE1922" s="302"/>
      <c r="AF1922" s="302"/>
      <c r="AG1922" s="302"/>
      <c r="AH1922" s="302"/>
      <c r="AI1922" s="302"/>
      <c r="AJ1922" s="302"/>
      <c r="AK1922" s="302"/>
      <c r="AL1922" s="302"/>
      <c r="AM1922" s="302"/>
      <c r="AN1922" s="302"/>
      <c r="AO1922" s="302"/>
      <c r="AP1922" s="302"/>
      <c r="AQ1922" s="302"/>
      <c r="AR1922" s="302"/>
    </row>
    <row r="1923" hidden="1">
      <c r="A1923" s="301"/>
      <c r="B1923" s="302"/>
      <c r="C1923" s="304"/>
      <c r="D1923" s="303"/>
      <c r="E1923" s="303"/>
      <c r="F1923" s="302"/>
      <c r="G1923" s="304"/>
      <c r="H1923" s="302"/>
      <c r="I1923" s="302"/>
      <c r="J1923" s="302"/>
      <c r="K1923" s="302"/>
      <c r="L1923" s="316" t="b">
        <v>0</v>
      </c>
      <c r="M1923" s="316" t="b">
        <v>0</v>
      </c>
      <c r="N1923" s="316" t="b">
        <v>0</v>
      </c>
      <c r="O1923" s="316" t="b">
        <v>0</v>
      </c>
      <c r="P1923" s="302"/>
      <c r="Q1923" s="302"/>
      <c r="R1923" s="302"/>
      <c r="S1923" s="302"/>
      <c r="T1923" s="302"/>
      <c r="U1923" s="302"/>
      <c r="V1923" s="302"/>
      <c r="W1923" s="302"/>
      <c r="X1923" s="302"/>
      <c r="Y1923" s="302"/>
      <c r="Z1923" s="302"/>
      <c r="AA1923" s="302"/>
      <c r="AB1923" s="302"/>
      <c r="AC1923" s="302"/>
      <c r="AD1923" s="302"/>
      <c r="AE1923" s="302"/>
      <c r="AF1923" s="302"/>
      <c r="AG1923" s="302"/>
      <c r="AH1923" s="302"/>
      <c r="AI1923" s="302"/>
      <c r="AJ1923" s="302"/>
      <c r="AK1923" s="302"/>
      <c r="AL1923" s="302"/>
      <c r="AM1923" s="302"/>
      <c r="AN1923" s="302"/>
      <c r="AO1923" s="302"/>
      <c r="AP1923" s="302"/>
      <c r="AQ1923" s="302"/>
      <c r="AR1923" s="302"/>
    </row>
    <row r="1924" hidden="1">
      <c r="A1924" s="301"/>
      <c r="B1924" s="302"/>
      <c r="C1924" s="304"/>
      <c r="D1924" s="303"/>
      <c r="E1924" s="303"/>
      <c r="F1924" s="302"/>
      <c r="G1924" s="304"/>
      <c r="H1924" s="302"/>
      <c r="I1924" s="302"/>
      <c r="J1924" s="302"/>
      <c r="K1924" s="302"/>
      <c r="L1924" s="316" t="b">
        <v>0</v>
      </c>
      <c r="M1924" s="316" t="b">
        <v>0</v>
      </c>
      <c r="N1924" s="316" t="b">
        <v>0</v>
      </c>
      <c r="O1924" s="316" t="b">
        <v>0</v>
      </c>
      <c r="P1924" s="302"/>
      <c r="Q1924" s="302"/>
      <c r="R1924" s="302"/>
      <c r="S1924" s="302"/>
      <c r="T1924" s="302"/>
      <c r="U1924" s="302"/>
      <c r="V1924" s="302"/>
      <c r="W1924" s="302"/>
      <c r="X1924" s="302"/>
      <c r="Y1924" s="302"/>
      <c r="Z1924" s="302"/>
      <c r="AA1924" s="302"/>
      <c r="AB1924" s="302"/>
      <c r="AC1924" s="302"/>
      <c r="AD1924" s="302"/>
      <c r="AE1924" s="302"/>
      <c r="AF1924" s="302"/>
      <c r="AG1924" s="302"/>
      <c r="AH1924" s="302"/>
      <c r="AI1924" s="302"/>
      <c r="AJ1924" s="302"/>
      <c r="AK1924" s="302"/>
      <c r="AL1924" s="302"/>
      <c r="AM1924" s="302"/>
      <c r="AN1924" s="302"/>
      <c r="AO1924" s="302"/>
      <c r="AP1924" s="302"/>
      <c r="AQ1924" s="302"/>
      <c r="AR1924" s="302"/>
    </row>
    <row r="1925" hidden="1">
      <c r="A1925" s="301"/>
      <c r="B1925" s="302"/>
      <c r="C1925" s="304"/>
      <c r="D1925" s="303"/>
      <c r="E1925" s="303"/>
      <c r="F1925" s="302"/>
      <c r="G1925" s="304"/>
      <c r="H1925" s="302"/>
      <c r="I1925" s="302"/>
      <c r="J1925" s="302"/>
      <c r="K1925" s="302"/>
      <c r="L1925" s="316" t="b">
        <v>0</v>
      </c>
      <c r="M1925" s="316" t="b">
        <v>0</v>
      </c>
      <c r="N1925" s="316" t="b">
        <v>0</v>
      </c>
      <c r="O1925" s="316" t="b">
        <v>0</v>
      </c>
      <c r="P1925" s="302"/>
      <c r="Q1925" s="302"/>
      <c r="R1925" s="302"/>
      <c r="S1925" s="302"/>
      <c r="T1925" s="302"/>
      <c r="U1925" s="302"/>
      <c r="V1925" s="302"/>
      <c r="W1925" s="302"/>
      <c r="X1925" s="302"/>
      <c r="Y1925" s="302"/>
      <c r="Z1925" s="302"/>
      <c r="AA1925" s="302"/>
      <c r="AB1925" s="302"/>
      <c r="AC1925" s="302"/>
      <c r="AD1925" s="302"/>
      <c r="AE1925" s="302"/>
      <c r="AF1925" s="302"/>
      <c r="AG1925" s="302"/>
      <c r="AH1925" s="302"/>
      <c r="AI1925" s="302"/>
      <c r="AJ1925" s="302"/>
      <c r="AK1925" s="302"/>
      <c r="AL1925" s="302"/>
      <c r="AM1925" s="302"/>
      <c r="AN1925" s="302"/>
      <c r="AO1925" s="302"/>
      <c r="AP1925" s="302"/>
      <c r="AQ1925" s="302"/>
      <c r="AR1925" s="302"/>
    </row>
    <row r="1926" hidden="1">
      <c r="A1926" s="301"/>
      <c r="B1926" s="302"/>
      <c r="C1926" s="304"/>
      <c r="D1926" s="303"/>
      <c r="E1926" s="303"/>
      <c r="F1926" s="302"/>
      <c r="G1926" s="304"/>
      <c r="H1926" s="302"/>
      <c r="I1926" s="302"/>
      <c r="J1926" s="302"/>
      <c r="K1926" s="302"/>
      <c r="L1926" s="316" t="b">
        <v>0</v>
      </c>
      <c r="M1926" s="316" t="b">
        <v>0</v>
      </c>
      <c r="N1926" s="316" t="b">
        <v>0</v>
      </c>
      <c r="O1926" s="316" t="b">
        <v>0</v>
      </c>
      <c r="P1926" s="302"/>
      <c r="Q1926" s="302"/>
      <c r="R1926" s="302"/>
      <c r="S1926" s="302"/>
      <c r="T1926" s="302"/>
      <c r="U1926" s="302"/>
      <c r="V1926" s="302"/>
      <c r="W1926" s="302"/>
      <c r="X1926" s="302"/>
      <c r="Y1926" s="302"/>
      <c r="Z1926" s="302"/>
      <c r="AA1926" s="302"/>
      <c r="AB1926" s="302"/>
      <c r="AC1926" s="302"/>
      <c r="AD1926" s="302"/>
      <c r="AE1926" s="302"/>
      <c r="AF1926" s="302"/>
      <c r="AG1926" s="302"/>
      <c r="AH1926" s="302"/>
      <c r="AI1926" s="302"/>
      <c r="AJ1926" s="302"/>
      <c r="AK1926" s="302"/>
      <c r="AL1926" s="302"/>
      <c r="AM1926" s="302"/>
      <c r="AN1926" s="302"/>
      <c r="AO1926" s="302"/>
      <c r="AP1926" s="302"/>
      <c r="AQ1926" s="302"/>
      <c r="AR1926" s="302"/>
    </row>
    <row r="1927" hidden="1">
      <c r="A1927" s="301"/>
      <c r="B1927" s="302"/>
      <c r="C1927" s="304"/>
      <c r="D1927" s="303"/>
      <c r="E1927" s="303"/>
      <c r="F1927" s="302"/>
      <c r="G1927" s="304"/>
      <c r="H1927" s="302"/>
      <c r="I1927" s="302"/>
      <c r="J1927" s="302"/>
      <c r="K1927" s="302"/>
      <c r="L1927" s="316" t="b">
        <v>0</v>
      </c>
      <c r="M1927" s="316" t="b">
        <v>0</v>
      </c>
      <c r="N1927" s="316" t="b">
        <v>0</v>
      </c>
      <c r="O1927" s="316" t="b">
        <v>0</v>
      </c>
      <c r="P1927" s="302"/>
      <c r="Q1927" s="302"/>
      <c r="R1927" s="302"/>
      <c r="S1927" s="302"/>
      <c r="T1927" s="302"/>
      <c r="U1927" s="302"/>
      <c r="V1927" s="302"/>
      <c r="W1927" s="302"/>
      <c r="X1927" s="302"/>
      <c r="Y1927" s="302"/>
      <c r="Z1927" s="302"/>
      <c r="AA1927" s="302"/>
      <c r="AB1927" s="302"/>
      <c r="AC1927" s="302"/>
      <c r="AD1927" s="302"/>
      <c r="AE1927" s="302"/>
      <c r="AF1927" s="302"/>
      <c r="AG1927" s="302"/>
      <c r="AH1927" s="302"/>
      <c r="AI1927" s="302"/>
      <c r="AJ1927" s="302"/>
      <c r="AK1927" s="302"/>
      <c r="AL1927" s="302"/>
      <c r="AM1927" s="302"/>
      <c r="AN1927" s="302"/>
      <c r="AO1927" s="302"/>
      <c r="AP1927" s="302"/>
      <c r="AQ1927" s="302"/>
      <c r="AR1927" s="302"/>
    </row>
    <row r="1928" hidden="1">
      <c r="A1928" s="301"/>
      <c r="B1928" s="302"/>
      <c r="C1928" s="304"/>
      <c r="D1928" s="303"/>
      <c r="E1928" s="303"/>
      <c r="F1928" s="302"/>
      <c r="G1928" s="304"/>
      <c r="H1928" s="302"/>
      <c r="I1928" s="302"/>
      <c r="J1928" s="302"/>
      <c r="K1928" s="302"/>
      <c r="L1928" s="316" t="b">
        <v>0</v>
      </c>
      <c r="M1928" s="316" t="b">
        <v>0</v>
      </c>
      <c r="N1928" s="316" t="b">
        <v>0</v>
      </c>
      <c r="O1928" s="316" t="b">
        <v>0</v>
      </c>
      <c r="P1928" s="302"/>
      <c r="Q1928" s="302"/>
      <c r="R1928" s="302"/>
      <c r="S1928" s="302"/>
      <c r="T1928" s="302"/>
      <c r="U1928" s="302"/>
      <c r="V1928" s="302"/>
      <c r="W1928" s="302"/>
      <c r="X1928" s="302"/>
      <c r="Y1928" s="302"/>
      <c r="Z1928" s="302"/>
      <c r="AA1928" s="302"/>
      <c r="AB1928" s="302"/>
      <c r="AC1928" s="302"/>
      <c r="AD1928" s="302"/>
      <c r="AE1928" s="302"/>
      <c r="AF1928" s="302"/>
      <c r="AG1928" s="302"/>
      <c r="AH1928" s="302"/>
      <c r="AI1928" s="302"/>
      <c r="AJ1928" s="302"/>
      <c r="AK1928" s="302"/>
      <c r="AL1928" s="302"/>
      <c r="AM1928" s="302"/>
      <c r="AN1928" s="302"/>
      <c r="AO1928" s="302"/>
      <c r="AP1928" s="302"/>
      <c r="AQ1928" s="302"/>
      <c r="AR1928" s="302"/>
    </row>
    <row r="1929" hidden="1">
      <c r="A1929" s="301"/>
      <c r="B1929" s="302"/>
      <c r="C1929" s="304"/>
      <c r="D1929" s="303"/>
      <c r="E1929" s="303"/>
      <c r="F1929" s="302"/>
      <c r="G1929" s="304"/>
      <c r="H1929" s="302"/>
      <c r="I1929" s="302"/>
      <c r="J1929" s="302"/>
      <c r="K1929" s="302"/>
      <c r="L1929" s="316" t="b">
        <v>0</v>
      </c>
      <c r="M1929" s="316" t="b">
        <v>0</v>
      </c>
      <c r="N1929" s="316" t="b">
        <v>0</v>
      </c>
      <c r="O1929" s="316" t="b">
        <v>0</v>
      </c>
      <c r="P1929" s="302"/>
      <c r="Q1929" s="302"/>
      <c r="R1929" s="302"/>
      <c r="S1929" s="302"/>
      <c r="T1929" s="302"/>
      <c r="U1929" s="302"/>
      <c r="V1929" s="302"/>
      <c r="W1929" s="302"/>
      <c r="X1929" s="302"/>
      <c r="Y1929" s="302"/>
      <c r="Z1929" s="302"/>
      <c r="AA1929" s="302"/>
      <c r="AB1929" s="302"/>
      <c r="AC1929" s="302"/>
      <c r="AD1929" s="302"/>
      <c r="AE1929" s="302"/>
      <c r="AF1929" s="302"/>
      <c r="AG1929" s="302"/>
      <c r="AH1929" s="302"/>
      <c r="AI1929" s="302"/>
      <c r="AJ1929" s="302"/>
      <c r="AK1929" s="302"/>
      <c r="AL1929" s="302"/>
      <c r="AM1929" s="302"/>
      <c r="AN1929" s="302"/>
      <c r="AO1929" s="302"/>
      <c r="AP1929" s="302"/>
      <c r="AQ1929" s="302"/>
      <c r="AR1929" s="302"/>
    </row>
    <row r="1930" hidden="1">
      <c r="A1930" s="301"/>
      <c r="B1930" s="302"/>
      <c r="C1930" s="304"/>
      <c r="D1930" s="303"/>
      <c r="E1930" s="303"/>
      <c r="F1930" s="302"/>
      <c r="G1930" s="304"/>
      <c r="H1930" s="302"/>
      <c r="I1930" s="302"/>
      <c r="J1930" s="302"/>
      <c r="K1930" s="302"/>
      <c r="L1930" s="316" t="b">
        <v>0</v>
      </c>
      <c r="M1930" s="316" t="b">
        <v>0</v>
      </c>
      <c r="N1930" s="316" t="b">
        <v>0</v>
      </c>
      <c r="O1930" s="316" t="b">
        <v>0</v>
      </c>
      <c r="P1930" s="302"/>
      <c r="Q1930" s="302"/>
      <c r="R1930" s="302"/>
      <c r="S1930" s="302"/>
      <c r="T1930" s="302"/>
      <c r="U1930" s="302"/>
      <c r="V1930" s="302"/>
      <c r="W1930" s="302"/>
      <c r="X1930" s="302"/>
      <c r="Y1930" s="302"/>
      <c r="Z1930" s="302"/>
      <c r="AA1930" s="302"/>
      <c r="AB1930" s="302"/>
      <c r="AC1930" s="302"/>
      <c r="AD1930" s="302"/>
      <c r="AE1930" s="302"/>
      <c r="AF1930" s="302"/>
      <c r="AG1930" s="302"/>
      <c r="AH1930" s="302"/>
      <c r="AI1930" s="302"/>
      <c r="AJ1930" s="302"/>
      <c r="AK1930" s="302"/>
      <c r="AL1930" s="302"/>
      <c r="AM1930" s="302"/>
      <c r="AN1930" s="302"/>
      <c r="AO1930" s="302"/>
      <c r="AP1930" s="302"/>
      <c r="AQ1930" s="302"/>
      <c r="AR1930" s="302"/>
    </row>
    <row r="1931" hidden="1">
      <c r="A1931" s="301"/>
      <c r="B1931" s="302"/>
      <c r="C1931" s="304"/>
      <c r="D1931" s="303"/>
      <c r="E1931" s="303"/>
      <c r="F1931" s="302"/>
      <c r="G1931" s="304"/>
      <c r="H1931" s="302"/>
      <c r="I1931" s="302"/>
      <c r="J1931" s="302"/>
      <c r="K1931" s="302"/>
      <c r="L1931" s="316" t="b">
        <v>0</v>
      </c>
      <c r="M1931" s="316" t="b">
        <v>0</v>
      </c>
      <c r="N1931" s="316" t="b">
        <v>0</v>
      </c>
      <c r="O1931" s="316" t="b">
        <v>0</v>
      </c>
      <c r="P1931" s="302"/>
      <c r="Q1931" s="302"/>
      <c r="R1931" s="302"/>
      <c r="S1931" s="302"/>
      <c r="T1931" s="302"/>
      <c r="U1931" s="302"/>
      <c r="V1931" s="302"/>
      <c r="W1931" s="302"/>
      <c r="X1931" s="302"/>
      <c r="Y1931" s="302"/>
      <c r="Z1931" s="302"/>
      <c r="AA1931" s="302"/>
      <c r="AB1931" s="302"/>
      <c r="AC1931" s="302"/>
      <c r="AD1931" s="302"/>
      <c r="AE1931" s="302"/>
      <c r="AF1931" s="302"/>
      <c r="AG1931" s="302"/>
      <c r="AH1931" s="302"/>
      <c r="AI1931" s="302"/>
      <c r="AJ1931" s="302"/>
      <c r="AK1931" s="302"/>
      <c r="AL1931" s="302"/>
      <c r="AM1931" s="302"/>
      <c r="AN1931" s="302"/>
      <c r="AO1931" s="302"/>
      <c r="AP1931" s="302"/>
      <c r="AQ1931" s="302"/>
      <c r="AR1931" s="302"/>
    </row>
    <row r="1932" hidden="1">
      <c r="A1932" s="301"/>
      <c r="B1932" s="302"/>
      <c r="C1932" s="304"/>
      <c r="D1932" s="303"/>
      <c r="E1932" s="303"/>
      <c r="F1932" s="302"/>
      <c r="G1932" s="304"/>
      <c r="H1932" s="302"/>
      <c r="I1932" s="302"/>
      <c r="J1932" s="302"/>
      <c r="K1932" s="302"/>
      <c r="L1932" s="316" t="b">
        <v>0</v>
      </c>
      <c r="M1932" s="316" t="b">
        <v>0</v>
      </c>
      <c r="N1932" s="316" t="b">
        <v>0</v>
      </c>
      <c r="O1932" s="316" t="b">
        <v>0</v>
      </c>
      <c r="P1932" s="302"/>
      <c r="Q1932" s="302"/>
      <c r="R1932" s="302"/>
      <c r="S1932" s="302"/>
      <c r="T1932" s="302"/>
      <c r="U1932" s="302"/>
      <c r="V1932" s="302"/>
      <c r="W1932" s="302"/>
      <c r="X1932" s="302"/>
      <c r="Y1932" s="302"/>
      <c r="Z1932" s="302"/>
      <c r="AA1932" s="302"/>
      <c r="AB1932" s="302"/>
      <c r="AC1932" s="302"/>
      <c r="AD1932" s="302"/>
      <c r="AE1932" s="302"/>
      <c r="AF1932" s="302"/>
      <c r="AG1932" s="302"/>
      <c r="AH1932" s="302"/>
      <c r="AI1932" s="302"/>
      <c r="AJ1932" s="302"/>
      <c r="AK1932" s="302"/>
      <c r="AL1932" s="302"/>
      <c r="AM1932" s="302"/>
      <c r="AN1932" s="302"/>
      <c r="AO1932" s="302"/>
      <c r="AP1932" s="302"/>
      <c r="AQ1932" s="302"/>
      <c r="AR1932" s="302"/>
    </row>
    <row r="1933" hidden="1">
      <c r="A1933" s="301"/>
      <c r="B1933" s="302"/>
      <c r="C1933" s="304"/>
      <c r="D1933" s="303"/>
      <c r="E1933" s="303"/>
      <c r="F1933" s="302"/>
      <c r="G1933" s="304"/>
      <c r="H1933" s="302"/>
      <c r="I1933" s="302"/>
      <c r="J1933" s="302"/>
      <c r="K1933" s="302"/>
      <c r="L1933" s="316" t="b">
        <v>0</v>
      </c>
      <c r="M1933" s="316" t="b">
        <v>0</v>
      </c>
      <c r="N1933" s="316" t="b">
        <v>0</v>
      </c>
      <c r="O1933" s="316" t="b">
        <v>0</v>
      </c>
      <c r="P1933" s="302"/>
      <c r="Q1933" s="302"/>
      <c r="R1933" s="302"/>
      <c r="S1933" s="302"/>
      <c r="T1933" s="302"/>
      <c r="U1933" s="302"/>
      <c r="V1933" s="302"/>
      <c r="W1933" s="302"/>
      <c r="X1933" s="302"/>
      <c r="Y1933" s="302"/>
      <c r="Z1933" s="302"/>
      <c r="AA1933" s="302"/>
      <c r="AB1933" s="302"/>
      <c r="AC1933" s="302"/>
      <c r="AD1933" s="302"/>
      <c r="AE1933" s="302"/>
      <c r="AF1933" s="302"/>
      <c r="AG1933" s="302"/>
      <c r="AH1933" s="302"/>
      <c r="AI1933" s="302"/>
      <c r="AJ1933" s="302"/>
      <c r="AK1933" s="302"/>
      <c r="AL1933" s="302"/>
      <c r="AM1933" s="302"/>
      <c r="AN1933" s="302"/>
      <c r="AO1933" s="302"/>
      <c r="AP1933" s="302"/>
      <c r="AQ1933" s="302"/>
      <c r="AR1933" s="302"/>
    </row>
    <row r="1934" hidden="1">
      <c r="A1934" s="301"/>
      <c r="B1934" s="302"/>
      <c r="C1934" s="304"/>
      <c r="D1934" s="303"/>
      <c r="E1934" s="303"/>
      <c r="F1934" s="302"/>
      <c r="G1934" s="304"/>
      <c r="H1934" s="302"/>
      <c r="I1934" s="302"/>
      <c r="J1934" s="302"/>
      <c r="K1934" s="302"/>
      <c r="L1934" s="316" t="b">
        <v>0</v>
      </c>
      <c r="M1934" s="316" t="b">
        <v>0</v>
      </c>
      <c r="N1934" s="316" t="b">
        <v>0</v>
      </c>
      <c r="O1934" s="316" t="b">
        <v>0</v>
      </c>
      <c r="P1934" s="302"/>
      <c r="Q1934" s="302"/>
      <c r="R1934" s="302"/>
      <c r="S1934" s="302"/>
      <c r="T1934" s="302"/>
      <c r="U1934" s="302"/>
      <c r="V1934" s="302"/>
      <c r="W1934" s="302"/>
      <c r="X1934" s="302"/>
      <c r="Y1934" s="302"/>
      <c r="Z1934" s="302"/>
      <c r="AA1934" s="302"/>
      <c r="AB1934" s="302"/>
      <c r="AC1934" s="302"/>
      <c r="AD1934" s="302"/>
      <c r="AE1934" s="302"/>
      <c r="AF1934" s="302"/>
      <c r="AG1934" s="302"/>
      <c r="AH1934" s="302"/>
      <c r="AI1934" s="302"/>
      <c r="AJ1934" s="302"/>
      <c r="AK1934" s="302"/>
      <c r="AL1934" s="302"/>
      <c r="AM1934" s="302"/>
      <c r="AN1934" s="302"/>
      <c r="AO1934" s="302"/>
      <c r="AP1934" s="302"/>
      <c r="AQ1934" s="302"/>
      <c r="AR1934" s="302"/>
    </row>
    <row r="1935" hidden="1">
      <c r="A1935" s="301"/>
      <c r="B1935" s="302"/>
      <c r="C1935" s="304"/>
      <c r="D1935" s="303"/>
      <c r="E1935" s="303"/>
      <c r="F1935" s="302"/>
      <c r="G1935" s="304"/>
      <c r="H1935" s="302"/>
      <c r="I1935" s="302"/>
      <c r="J1935" s="302"/>
      <c r="K1935" s="302"/>
      <c r="L1935" s="316" t="b">
        <v>0</v>
      </c>
      <c r="M1935" s="316" t="b">
        <v>0</v>
      </c>
      <c r="N1935" s="316" t="b">
        <v>0</v>
      </c>
      <c r="O1935" s="316" t="b">
        <v>0</v>
      </c>
      <c r="P1935" s="302"/>
      <c r="Q1935" s="302"/>
      <c r="R1935" s="302"/>
      <c r="S1935" s="302"/>
      <c r="T1935" s="302"/>
      <c r="U1935" s="302"/>
      <c r="V1935" s="302"/>
      <c r="W1935" s="302"/>
      <c r="X1935" s="302"/>
      <c r="Y1935" s="302"/>
      <c r="Z1935" s="302"/>
      <c r="AA1935" s="302"/>
      <c r="AB1935" s="302"/>
      <c r="AC1935" s="302"/>
      <c r="AD1935" s="302"/>
      <c r="AE1935" s="302"/>
      <c r="AF1935" s="302"/>
      <c r="AG1935" s="302"/>
      <c r="AH1935" s="302"/>
      <c r="AI1935" s="302"/>
      <c r="AJ1935" s="302"/>
      <c r="AK1935" s="302"/>
      <c r="AL1935" s="302"/>
      <c r="AM1935" s="302"/>
      <c r="AN1935" s="302"/>
      <c r="AO1935" s="302"/>
      <c r="AP1935" s="302"/>
      <c r="AQ1935" s="302"/>
      <c r="AR1935" s="302"/>
    </row>
    <row r="1936" hidden="1">
      <c r="A1936" s="301"/>
      <c r="B1936" s="302"/>
      <c r="C1936" s="304"/>
      <c r="D1936" s="303"/>
      <c r="E1936" s="303"/>
      <c r="F1936" s="302"/>
      <c r="G1936" s="304"/>
      <c r="H1936" s="302"/>
      <c r="I1936" s="302"/>
      <c r="J1936" s="302"/>
      <c r="K1936" s="302"/>
      <c r="L1936" s="316" t="b">
        <v>0</v>
      </c>
      <c r="M1936" s="316" t="b">
        <v>0</v>
      </c>
      <c r="N1936" s="316" t="b">
        <v>0</v>
      </c>
      <c r="O1936" s="316" t="b">
        <v>0</v>
      </c>
      <c r="P1936" s="302"/>
      <c r="Q1936" s="302"/>
      <c r="R1936" s="302"/>
      <c r="S1936" s="302"/>
      <c r="T1936" s="302"/>
      <c r="U1936" s="302"/>
      <c r="V1936" s="302"/>
      <c r="W1936" s="302"/>
      <c r="X1936" s="302"/>
      <c r="Y1936" s="302"/>
      <c r="Z1936" s="302"/>
      <c r="AA1936" s="302"/>
      <c r="AB1936" s="302"/>
      <c r="AC1936" s="302"/>
      <c r="AD1936" s="302"/>
      <c r="AE1936" s="302"/>
      <c r="AF1936" s="302"/>
      <c r="AG1936" s="302"/>
      <c r="AH1936" s="302"/>
      <c r="AI1936" s="302"/>
      <c r="AJ1936" s="302"/>
      <c r="AK1936" s="302"/>
      <c r="AL1936" s="302"/>
      <c r="AM1936" s="302"/>
      <c r="AN1936" s="302"/>
      <c r="AO1936" s="302"/>
      <c r="AP1936" s="302"/>
      <c r="AQ1936" s="302"/>
      <c r="AR1936" s="302"/>
    </row>
    <row r="1937" hidden="1">
      <c r="A1937" s="301"/>
      <c r="B1937" s="302"/>
      <c r="C1937" s="304"/>
      <c r="D1937" s="303"/>
      <c r="E1937" s="303"/>
      <c r="F1937" s="302"/>
      <c r="G1937" s="304"/>
      <c r="H1937" s="302"/>
      <c r="I1937" s="302"/>
      <c r="J1937" s="302"/>
      <c r="K1937" s="302"/>
      <c r="L1937" s="316" t="b">
        <v>0</v>
      </c>
      <c r="M1937" s="316" t="b">
        <v>0</v>
      </c>
      <c r="N1937" s="316" t="b">
        <v>0</v>
      </c>
      <c r="O1937" s="316" t="b">
        <v>0</v>
      </c>
      <c r="P1937" s="302"/>
      <c r="Q1937" s="302"/>
      <c r="R1937" s="302"/>
      <c r="S1937" s="302"/>
      <c r="T1937" s="302"/>
      <c r="U1937" s="302"/>
      <c r="V1937" s="302"/>
      <c r="W1937" s="302"/>
      <c r="X1937" s="302"/>
      <c r="Y1937" s="302"/>
      <c r="Z1937" s="302"/>
      <c r="AA1937" s="302"/>
      <c r="AB1937" s="302"/>
      <c r="AC1937" s="302"/>
      <c r="AD1937" s="302"/>
      <c r="AE1937" s="302"/>
      <c r="AF1937" s="302"/>
      <c r="AG1937" s="302"/>
      <c r="AH1937" s="302"/>
      <c r="AI1937" s="302"/>
      <c r="AJ1937" s="302"/>
      <c r="AK1937" s="302"/>
      <c r="AL1937" s="302"/>
      <c r="AM1937" s="302"/>
      <c r="AN1937" s="302"/>
      <c r="AO1937" s="302"/>
      <c r="AP1937" s="302"/>
      <c r="AQ1937" s="302"/>
      <c r="AR1937" s="302"/>
    </row>
    <row r="1938" hidden="1">
      <c r="A1938" s="301"/>
      <c r="B1938" s="302"/>
      <c r="C1938" s="304"/>
      <c r="D1938" s="303"/>
      <c r="E1938" s="303"/>
      <c r="F1938" s="302"/>
      <c r="G1938" s="304"/>
      <c r="H1938" s="302"/>
      <c r="I1938" s="302"/>
      <c r="J1938" s="302"/>
      <c r="K1938" s="302"/>
      <c r="L1938" s="316" t="b">
        <v>0</v>
      </c>
      <c r="M1938" s="316" t="b">
        <v>0</v>
      </c>
      <c r="N1938" s="316" t="b">
        <v>0</v>
      </c>
      <c r="O1938" s="316" t="b">
        <v>0</v>
      </c>
      <c r="P1938" s="302"/>
      <c r="Q1938" s="302"/>
      <c r="R1938" s="302"/>
      <c r="S1938" s="302"/>
      <c r="T1938" s="302"/>
      <c r="U1938" s="302"/>
      <c r="V1938" s="302"/>
      <c r="W1938" s="302"/>
      <c r="X1938" s="302"/>
      <c r="Y1938" s="302"/>
      <c r="Z1938" s="302"/>
      <c r="AA1938" s="302"/>
      <c r="AB1938" s="302"/>
      <c r="AC1938" s="302"/>
      <c r="AD1938" s="302"/>
      <c r="AE1938" s="302"/>
      <c r="AF1938" s="302"/>
      <c r="AG1938" s="302"/>
      <c r="AH1938" s="302"/>
      <c r="AI1938" s="302"/>
      <c r="AJ1938" s="302"/>
      <c r="AK1938" s="302"/>
      <c r="AL1938" s="302"/>
      <c r="AM1938" s="302"/>
      <c r="AN1938" s="302"/>
      <c r="AO1938" s="302"/>
      <c r="AP1938" s="302"/>
      <c r="AQ1938" s="302"/>
      <c r="AR1938" s="302"/>
    </row>
    <row r="1939" hidden="1">
      <c r="A1939" s="301"/>
      <c r="B1939" s="302"/>
      <c r="C1939" s="304"/>
      <c r="D1939" s="303"/>
      <c r="E1939" s="303"/>
      <c r="F1939" s="302"/>
      <c r="G1939" s="304"/>
      <c r="H1939" s="302"/>
      <c r="I1939" s="302"/>
      <c r="J1939" s="302"/>
      <c r="K1939" s="302"/>
      <c r="L1939" s="316" t="b">
        <v>0</v>
      </c>
      <c r="M1939" s="316" t="b">
        <v>0</v>
      </c>
      <c r="N1939" s="316" t="b">
        <v>0</v>
      </c>
      <c r="O1939" s="316" t="b">
        <v>0</v>
      </c>
      <c r="P1939" s="302"/>
      <c r="Q1939" s="302"/>
      <c r="R1939" s="302"/>
      <c r="S1939" s="302"/>
      <c r="T1939" s="302"/>
      <c r="U1939" s="302"/>
      <c r="V1939" s="302"/>
      <c r="W1939" s="302"/>
      <c r="X1939" s="302"/>
      <c r="Y1939" s="302"/>
      <c r="Z1939" s="302"/>
      <c r="AA1939" s="302"/>
      <c r="AB1939" s="302"/>
      <c r="AC1939" s="302"/>
      <c r="AD1939" s="302"/>
      <c r="AE1939" s="302"/>
      <c r="AF1939" s="302"/>
      <c r="AG1939" s="302"/>
      <c r="AH1939" s="302"/>
      <c r="AI1939" s="302"/>
      <c r="AJ1939" s="302"/>
      <c r="AK1939" s="302"/>
      <c r="AL1939" s="302"/>
      <c r="AM1939" s="302"/>
      <c r="AN1939" s="302"/>
      <c r="AO1939" s="302"/>
      <c r="AP1939" s="302"/>
      <c r="AQ1939" s="302"/>
      <c r="AR1939" s="302"/>
    </row>
    <row r="1940" hidden="1">
      <c r="A1940" s="301"/>
      <c r="B1940" s="302"/>
      <c r="C1940" s="304"/>
      <c r="D1940" s="303"/>
      <c r="E1940" s="303"/>
      <c r="F1940" s="302"/>
      <c r="G1940" s="304"/>
      <c r="H1940" s="302"/>
      <c r="I1940" s="302"/>
      <c r="J1940" s="302"/>
      <c r="K1940" s="302"/>
      <c r="L1940" s="316" t="b">
        <v>0</v>
      </c>
      <c r="M1940" s="316" t="b">
        <v>0</v>
      </c>
      <c r="N1940" s="316" t="b">
        <v>0</v>
      </c>
      <c r="O1940" s="316" t="b">
        <v>0</v>
      </c>
      <c r="P1940" s="302"/>
      <c r="Q1940" s="302"/>
      <c r="R1940" s="302"/>
      <c r="S1940" s="302"/>
      <c r="T1940" s="302"/>
      <c r="U1940" s="302"/>
      <c r="V1940" s="302"/>
      <c r="W1940" s="302"/>
      <c r="X1940" s="302"/>
      <c r="Y1940" s="302"/>
      <c r="Z1940" s="302"/>
      <c r="AA1940" s="302"/>
      <c r="AB1940" s="302"/>
      <c r="AC1940" s="302"/>
      <c r="AD1940" s="302"/>
      <c r="AE1940" s="302"/>
      <c r="AF1940" s="302"/>
      <c r="AG1940" s="302"/>
      <c r="AH1940" s="302"/>
      <c r="AI1940" s="302"/>
      <c r="AJ1940" s="302"/>
      <c r="AK1940" s="302"/>
      <c r="AL1940" s="302"/>
      <c r="AM1940" s="302"/>
      <c r="AN1940" s="302"/>
      <c r="AO1940" s="302"/>
      <c r="AP1940" s="302"/>
      <c r="AQ1940" s="302"/>
      <c r="AR1940" s="302"/>
    </row>
    <row r="1941" hidden="1">
      <c r="A1941" s="301"/>
      <c r="B1941" s="302"/>
      <c r="C1941" s="304"/>
      <c r="D1941" s="303"/>
      <c r="E1941" s="303"/>
      <c r="F1941" s="302"/>
      <c r="G1941" s="304"/>
      <c r="H1941" s="302"/>
      <c r="I1941" s="302"/>
      <c r="J1941" s="302"/>
      <c r="K1941" s="302"/>
      <c r="L1941" s="316" t="b">
        <v>0</v>
      </c>
      <c r="M1941" s="316" t="b">
        <v>0</v>
      </c>
      <c r="N1941" s="316" t="b">
        <v>0</v>
      </c>
      <c r="O1941" s="316" t="b">
        <v>0</v>
      </c>
      <c r="P1941" s="302"/>
      <c r="Q1941" s="302"/>
      <c r="R1941" s="302"/>
      <c r="S1941" s="302"/>
      <c r="T1941" s="302"/>
      <c r="U1941" s="302"/>
      <c r="V1941" s="302"/>
      <c r="W1941" s="302"/>
      <c r="X1941" s="302"/>
      <c r="Y1941" s="302"/>
      <c r="Z1941" s="302"/>
      <c r="AA1941" s="302"/>
      <c r="AB1941" s="302"/>
      <c r="AC1941" s="302"/>
      <c r="AD1941" s="302"/>
      <c r="AE1941" s="302"/>
      <c r="AF1941" s="302"/>
      <c r="AG1941" s="302"/>
      <c r="AH1941" s="302"/>
      <c r="AI1941" s="302"/>
      <c r="AJ1941" s="302"/>
      <c r="AK1941" s="302"/>
      <c r="AL1941" s="302"/>
      <c r="AM1941" s="302"/>
      <c r="AN1941" s="302"/>
      <c r="AO1941" s="302"/>
      <c r="AP1941" s="302"/>
      <c r="AQ1941" s="302"/>
      <c r="AR1941" s="302"/>
    </row>
    <row r="1942" hidden="1">
      <c r="A1942" s="301"/>
      <c r="B1942" s="302"/>
      <c r="C1942" s="304"/>
      <c r="D1942" s="303"/>
      <c r="E1942" s="303"/>
      <c r="F1942" s="302"/>
      <c r="G1942" s="304"/>
      <c r="H1942" s="302"/>
      <c r="I1942" s="302"/>
      <c r="J1942" s="302"/>
      <c r="K1942" s="302"/>
      <c r="L1942" s="316" t="b">
        <v>0</v>
      </c>
      <c r="M1942" s="316" t="b">
        <v>0</v>
      </c>
      <c r="N1942" s="316" t="b">
        <v>0</v>
      </c>
      <c r="O1942" s="316" t="b">
        <v>0</v>
      </c>
      <c r="P1942" s="302"/>
      <c r="Q1942" s="302"/>
      <c r="R1942" s="302"/>
      <c r="S1942" s="302"/>
      <c r="T1942" s="302"/>
      <c r="U1942" s="302"/>
      <c r="V1942" s="302"/>
      <c r="W1942" s="302"/>
      <c r="X1942" s="302"/>
      <c r="Y1942" s="302"/>
      <c r="Z1942" s="302"/>
      <c r="AA1942" s="302"/>
      <c r="AB1942" s="302"/>
      <c r="AC1942" s="302"/>
      <c r="AD1942" s="302"/>
      <c r="AE1942" s="302"/>
      <c r="AF1942" s="302"/>
      <c r="AG1942" s="302"/>
      <c r="AH1942" s="302"/>
      <c r="AI1942" s="302"/>
      <c r="AJ1942" s="302"/>
      <c r="AK1942" s="302"/>
      <c r="AL1942" s="302"/>
      <c r="AM1942" s="302"/>
      <c r="AN1942" s="302"/>
      <c r="AO1942" s="302"/>
      <c r="AP1942" s="302"/>
      <c r="AQ1942" s="302"/>
      <c r="AR1942" s="302"/>
    </row>
    <row r="1943" hidden="1">
      <c r="A1943" s="301"/>
      <c r="B1943" s="302"/>
      <c r="C1943" s="304"/>
      <c r="D1943" s="303"/>
      <c r="E1943" s="303"/>
      <c r="F1943" s="302"/>
      <c r="G1943" s="304"/>
      <c r="H1943" s="302"/>
      <c r="I1943" s="302"/>
      <c r="J1943" s="302"/>
      <c r="K1943" s="302"/>
      <c r="L1943" s="316" t="b">
        <v>0</v>
      </c>
      <c r="M1943" s="316" t="b">
        <v>0</v>
      </c>
      <c r="N1943" s="316" t="b">
        <v>0</v>
      </c>
      <c r="O1943" s="316" t="b">
        <v>0</v>
      </c>
      <c r="P1943" s="302"/>
      <c r="Q1943" s="302"/>
      <c r="R1943" s="302"/>
      <c r="S1943" s="302"/>
      <c r="T1943" s="302"/>
      <c r="U1943" s="302"/>
      <c r="V1943" s="302"/>
      <c r="W1943" s="302"/>
      <c r="X1943" s="302"/>
      <c r="Y1943" s="302"/>
      <c r="Z1943" s="302"/>
      <c r="AA1943" s="302"/>
      <c r="AB1943" s="302"/>
      <c r="AC1943" s="302"/>
      <c r="AD1943" s="302"/>
      <c r="AE1943" s="302"/>
      <c r="AF1943" s="302"/>
      <c r="AG1943" s="302"/>
      <c r="AH1943" s="302"/>
      <c r="AI1943" s="302"/>
      <c r="AJ1943" s="302"/>
      <c r="AK1943" s="302"/>
      <c r="AL1943" s="302"/>
      <c r="AM1943" s="302"/>
      <c r="AN1943" s="302"/>
      <c r="AO1943" s="302"/>
      <c r="AP1943" s="302"/>
      <c r="AQ1943" s="302"/>
      <c r="AR1943" s="302"/>
    </row>
    <row r="1944" hidden="1">
      <c r="A1944" s="301"/>
      <c r="B1944" s="302"/>
      <c r="C1944" s="304"/>
      <c r="D1944" s="303"/>
      <c r="E1944" s="303"/>
      <c r="F1944" s="302"/>
      <c r="G1944" s="304"/>
      <c r="H1944" s="302"/>
      <c r="I1944" s="302"/>
      <c r="J1944" s="302"/>
      <c r="K1944" s="302"/>
      <c r="L1944" s="316" t="b">
        <v>0</v>
      </c>
      <c r="M1944" s="316" t="b">
        <v>0</v>
      </c>
      <c r="N1944" s="316" t="b">
        <v>0</v>
      </c>
      <c r="O1944" s="316" t="b">
        <v>0</v>
      </c>
      <c r="P1944" s="302"/>
      <c r="Q1944" s="302"/>
      <c r="R1944" s="302"/>
      <c r="S1944" s="302"/>
      <c r="T1944" s="302"/>
      <c r="U1944" s="302"/>
      <c r="V1944" s="302"/>
      <c r="W1944" s="302"/>
      <c r="X1944" s="302"/>
      <c r="Y1944" s="302"/>
      <c r="Z1944" s="302"/>
      <c r="AA1944" s="302"/>
      <c r="AB1944" s="302"/>
      <c r="AC1944" s="302"/>
      <c r="AD1944" s="302"/>
      <c r="AE1944" s="302"/>
      <c r="AF1944" s="302"/>
      <c r="AG1944" s="302"/>
      <c r="AH1944" s="302"/>
      <c r="AI1944" s="302"/>
      <c r="AJ1944" s="302"/>
      <c r="AK1944" s="302"/>
      <c r="AL1944" s="302"/>
      <c r="AM1944" s="302"/>
      <c r="AN1944" s="302"/>
      <c r="AO1944" s="302"/>
      <c r="AP1944" s="302"/>
      <c r="AQ1944" s="302"/>
      <c r="AR1944" s="302"/>
    </row>
    <row r="1945" hidden="1">
      <c r="A1945" s="301"/>
      <c r="B1945" s="302"/>
      <c r="C1945" s="304"/>
      <c r="D1945" s="303"/>
      <c r="E1945" s="303"/>
      <c r="F1945" s="302"/>
      <c r="G1945" s="304"/>
      <c r="H1945" s="302"/>
      <c r="I1945" s="302"/>
      <c r="J1945" s="302"/>
      <c r="K1945" s="302"/>
      <c r="L1945" s="316" t="b">
        <v>0</v>
      </c>
      <c r="M1945" s="316" t="b">
        <v>0</v>
      </c>
      <c r="N1945" s="316" t="b">
        <v>0</v>
      </c>
      <c r="O1945" s="316" t="b">
        <v>0</v>
      </c>
      <c r="P1945" s="302"/>
      <c r="Q1945" s="302"/>
      <c r="R1945" s="302"/>
      <c r="S1945" s="302"/>
      <c r="T1945" s="302"/>
      <c r="U1945" s="302"/>
      <c r="V1945" s="302"/>
      <c r="W1945" s="302"/>
      <c r="X1945" s="302"/>
      <c r="Y1945" s="302"/>
      <c r="Z1945" s="302"/>
      <c r="AA1945" s="302"/>
      <c r="AB1945" s="302"/>
      <c r="AC1945" s="302"/>
      <c r="AD1945" s="302"/>
      <c r="AE1945" s="302"/>
      <c r="AF1945" s="302"/>
      <c r="AG1945" s="302"/>
      <c r="AH1945" s="302"/>
      <c r="AI1945" s="302"/>
      <c r="AJ1945" s="302"/>
      <c r="AK1945" s="302"/>
      <c r="AL1945" s="302"/>
      <c r="AM1945" s="302"/>
      <c r="AN1945" s="302"/>
      <c r="AO1945" s="302"/>
      <c r="AP1945" s="302"/>
      <c r="AQ1945" s="302"/>
      <c r="AR1945" s="302"/>
    </row>
    <row r="1946" hidden="1">
      <c r="A1946" s="301"/>
      <c r="B1946" s="302"/>
      <c r="C1946" s="304"/>
      <c r="D1946" s="303"/>
      <c r="E1946" s="303"/>
      <c r="F1946" s="302"/>
      <c r="G1946" s="304"/>
      <c r="H1946" s="302"/>
      <c r="I1946" s="302"/>
      <c r="J1946" s="302"/>
      <c r="K1946" s="302"/>
      <c r="L1946" s="316" t="b">
        <v>0</v>
      </c>
      <c r="M1946" s="316" t="b">
        <v>0</v>
      </c>
      <c r="N1946" s="316" t="b">
        <v>0</v>
      </c>
      <c r="O1946" s="316" t="b">
        <v>0</v>
      </c>
      <c r="P1946" s="302"/>
      <c r="Q1946" s="302"/>
      <c r="R1946" s="302"/>
      <c r="S1946" s="302"/>
      <c r="T1946" s="302"/>
      <c r="U1946" s="302"/>
      <c r="V1946" s="302"/>
      <c r="W1946" s="302"/>
      <c r="X1946" s="302"/>
      <c r="Y1946" s="302"/>
      <c r="Z1946" s="302"/>
      <c r="AA1946" s="302"/>
      <c r="AB1946" s="302"/>
      <c r="AC1946" s="302"/>
      <c r="AD1946" s="302"/>
      <c r="AE1946" s="302"/>
      <c r="AF1946" s="302"/>
      <c r="AG1946" s="302"/>
      <c r="AH1946" s="302"/>
      <c r="AI1946" s="302"/>
      <c r="AJ1946" s="302"/>
      <c r="AK1946" s="302"/>
      <c r="AL1946" s="302"/>
      <c r="AM1946" s="302"/>
      <c r="AN1946" s="302"/>
      <c r="AO1946" s="302"/>
      <c r="AP1946" s="302"/>
      <c r="AQ1946" s="302"/>
      <c r="AR1946" s="302"/>
    </row>
    <row r="1947" hidden="1">
      <c r="A1947" s="301"/>
      <c r="B1947" s="302"/>
      <c r="C1947" s="304"/>
      <c r="D1947" s="303"/>
      <c r="E1947" s="303"/>
      <c r="F1947" s="302"/>
      <c r="G1947" s="304"/>
      <c r="H1947" s="302"/>
      <c r="I1947" s="302"/>
      <c r="J1947" s="302"/>
      <c r="K1947" s="302"/>
      <c r="L1947" s="316" t="b">
        <v>0</v>
      </c>
      <c r="M1947" s="316" t="b">
        <v>0</v>
      </c>
      <c r="N1947" s="316" t="b">
        <v>0</v>
      </c>
      <c r="O1947" s="316" t="b">
        <v>0</v>
      </c>
      <c r="P1947" s="302"/>
      <c r="Q1947" s="302"/>
      <c r="R1947" s="302"/>
      <c r="S1947" s="302"/>
      <c r="T1947" s="302"/>
      <c r="U1947" s="302"/>
      <c r="V1947" s="302"/>
      <c r="W1947" s="302"/>
      <c r="X1947" s="302"/>
      <c r="Y1947" s="302"/>
      <c r="Z1947" s="302"/>
      <c r="AA1947" s="302"/>
      <c r="AB1947" s="302"/>
      <c r="AC1947" s="302"/>
      <c r="AD1947" s="302"/>
      <c r="AE1947" s="302"/>
      <c r="AF1947" s="302"/>
      <c r="AG1947" s="302"/>
      <c r="AH1947" s="302"/>
      <c r="AI1947" s="302"/>
      <c r="AJ1947" s="302"/>
      <c r="AK1947" s="302"/>
      <c r="AL1947" s="302"/>
      <c r="AM1947" s="302"/>
      <c r="AN1947" s="302"/>
      <c r="AO1947" s="302"/>
      <c r="AP1947" s="302"/>
      <c r="AQ1947" s="302"/>
      <c r="AR1947" s="302"/>
    </row>
    <row r="1948" hidden="1">
      <c r="A1948" s="301"/>
      <c r="B1948" s="302"/>
      <c r="C1948" s="304"/>
      <c r="D1948" s="303"/>
      <c r="E1948" s="303"/>
      <c r="F1948" s="302"/>
      <c r="G1948" s="304"/>
      <c r="H1948" s="302"/>
      <c r="I1948" s="302"/>
      <c r="J1948" s="302"/>
      <c r="K1948" s="302"/>
      <c r="L1948" s="316" t="b">
        <v>0</v>
      </c>
      <c r="M1948" s="316" t="b">
        <v>0</v>
      </c>
      <c r="N1948" s="316" t="b">
        <v>0</v>
      </c>
      <c r="O1948" s="316" t="b">
        <v>0</v>
      </c>
      <c r="P1948" s="302"/>
      <c r="Q1948" s="302"/>
      <c r="R1948" s="302"/>
      <c r="S1948" s="302"/>
      <c r="T1948" s="302"/>
      <c r="U1948" s="302"/>
      <c r="V1948" s="302"/>
      <c r="W1948" s="302"/>
      <c r="X1948" s="302"/>
      <c r="Y1948" s="302"/>
      <c r="Z1948" s="302"/>
      <c r="AA1948" s="302"/>
      <c r="AB1948" s="302"/>
      <c r="AC1948" s="302"/>
      <c r="AD1948" s="302"/>
      <c r="AE1948" s="302"/>
      <c r="AF1948" s="302"/>
      <c r="AG1948" s="302"/>
      <c r="AH1948" s="302"/>
      <c r="AI1948" s="302"/>
      <c r="AJ1948" s="302"/>
      <c r="AK1948" s="302"/>
      <c r="AL1948" s="302"/>
      <c r="AM1948" s="302"/>
      <c r="AN1948" s="302"/>
      <c r="AO1948" s="302"/>
      <c r="AP1948" s="302"/>
      <c r="AQ1948" s="302"/>
      <c r="AR1948" s="302"/>
    </row>
    <row r="1949" hidden="1">
      <c r="A1949" s="301"/>
      <c r="B1949" s="302"/>
      <c r="C1949" s="304"/>
      <c r="D1949" s="303"/>
      <c r="E1949" s="303"/>
      <c r="F1949" s="302"/>
      <c r="G1949" s="304"/>
      <c r="H1949" s="302"/>
      <c r="I1949" s="302"/>
      <c r="J1949" s="302"/>
      <c r="K1949" s="302"/>
      <c r="L1949" s="316" t="b">
        <v>0</v>
      </c>
      <c r="M1949" s="316" t="b">
        <v>0</v>
      </c>
      <c r="N1949" s="316" t="b">
        <v>0</v>
      </c>
      <c r="O1949" s="316" t="b">
        <v>0</v>
      </c>
      <c r="P1949" s="302"/>
      <c r="Q1949" s="302"/>
      <c r="R1949" s="302"/>
      <c r="S1949" s="302"/>
      <c r="T1949" s="302"/>
      <c r="U1949" s="302"/>
      <c r="V1949" s="302"/>
      <c r="W1949" s="302"/>
      <c r="X1949" s="302"/>
      <c r="Y1949" s="302"/>
      <c r="Z1949" s="302"/>
      <c r="AA1949" s="302"/>
      <c r="AB1949" s="302"/>
      <c r="AC1949" s="302"/>
      <c r="AD1949" s="302"/>
      <c r="AE1949" s="302"/>
      <c r="AF1949" s="302"/>
      <c r="AG1949" s="302"/>
      <c r="AH1949" s="302"/>
      <c r="AI1949" s="302"/>
      <c r="AJ1949" s="302"/>
      <c r="AK1949" s="302"/>
      <c r="AL1949" s="302"/>
      <c r="AM1949" s="302"/>
      <c r="AN1949" s="302"/>
      <c r="AO1949" s="302"/>
      <c r="AP1949" s="302"/>
      <c r="AQ1949" s="302"/>
      <c r="AR1949" s="302"/>
    </row>
    <row r="1950" hidden="1">
      <c r="A1950" s="301"/>
      <c r="B1950" s="302"/>
      <c r="C1950" s="304"/>
      <c r="D1950" s="303"/>
      <c r="E1950" s="303"/>
      <c r="F1950" s="302"/>
      <c r="G1950" s="304"/>
      <c r="H1950" s="302"/>
      <c r="I1950" s="302"/>
      <c r="J1950" s="302"/>
      <c r="K1950" s="302"/>
      <c r="L1950" s="316" t="b">
        <v>0</v>
      </c>
      <c r="M1950" s="316" t="b">
        <v>0</v>
      </c>
      <c r="N1950" s="316" t="b">
        <v>0</v>
      </c>
      <c r="O1950" s="316" t="b">
        <v>0</v>
      </c>
      <c r="P1950" s="302"/>
      <c r="Q1950" s="302"/>
      <c r="R1950" s="302"/>
      <c r="S1950" s="302"/>
      <c r="T1950" s="302"/>
      <c r="U1950" s="302"/>
      <c r="V1950" s="302"/>
      <c r="W1950" s="302"/>
      <c r="X1950" s="302"/>
      <c r="Y1950" s="302"/>
      <c r="Z1950" s="302"/>
      <c r="AA1950" s="302"/>
      <c r="AB1950" s="302"/>
      <c r="AC1950" s="302"/>
      <c r="AD1950" s="302"/>
      <c r="AE1950" s="302"/>
      <c r="AF1950" s="302"/>
      <c r="AG1950" s="302"/>
      <c r="AH1950" s="302"/>
      <c r="AI1950" s="302"/>
      <c r="AJ1950" s="302"/>
      <c r="AK1950" s="302"/>
      <c r="AL1950" s="302"/>
      <c r="AM1950" s="302"/>
      <c r="AN1950" s="302"/>
      <c r="AO1950" s="302"/>
      <c r="AP1950" s="302"/>
      <c r="AQ1950" s="302"/>
      <c r="AR1950" s="302"/>
    </row>
    <row r="1951" hidden="1">
      <c r="A1951" s="301"/>
      <c r="B1951" s="302"/>
      <c r="C1951" s="304"/>
      <c r="D1951" s="303"/>
      <c r="E1951" s="303"/>
      <c r="F1951" s="302"/>
      <c r="G1951" s="304"/>
      <c r="H1951" s="302"/>
      <c r="I1951" s="302"/>
      <c r="J1951" s="302"/>
      <c r="K1951" s="302"/>
      <c r="L1951" s="316" t="b">
        <v>0</v>
      </c>
      <c r="M1951" s="316" t="b">
        <v>0</v>
      </c>
      <c r="N1951" s="316" t="b">
        <v>0</v>
      </c>
      <c r="O1951" s="316" t="b">
        <v>0</v>
      </c>
      <c r="P1951" s="302"/>
      <c r="Q1951" s="302"/>
      <c r="R1951" s="302"/>
      <c r="S1951" s="302"/>
      <c r="T1951" s="302"/>
      <c r="U1951" s="302"/>
      <c r="V1951" s="302"/>
      <c r="W1951" s="302"/>
      <c r="X1951" s="302"/>
      <c r="Y1951" s="302"/>
      <c r="Z1951" s="302"/>
      <c r="AA1951" s="302"/>
      <c r="AB1951" s="302"/>
      <c r="AC1951" s="302"/>
      <c r="AD1951" s="302"/>
      <c r="AE1951" s="302"/>
      <c r="AF1951" s="302"/>
      <c r="AG1951" s="302"/>
      <c r="AH1951" s="302"/>
      <c r="AI1951" s="302"/>
      <c r="AJ1951" s="302"/>
      <c r="AK1951" s="302"/>
      <c r="AL1951" s="302"/>
      <c r="AM1951" s="302"/>
      <c r="AN1951" s="302"/>
      <c r="AO1951" s="302"/>
      <c r="AP1951" s="302"/>
      <c r="AQ1951" s="302"/>
      <c r="AR1951" s="302"/>
    </row>
    <row r="1952" hidden="1">
      <c r="A1952" s="301"/>
      <c r="B1952" s="302"/>
      <c r="C1952" s="304"/>
      <c r="D1952" s="303"/>
      <c r="E1952" s="303"/>
      <c r="F1952" s="302"/>
      <c r="G1952" s="304"/>
      <c r="H1952" s="302"/>
      <c r="I1952" s="302"/>
      <c r="J1952" s="302"/>
      <c r="K1952" s="302"/>
      <c r="L1952" s="316" t="b">
        <v>0</v>
      </c>
      <c r="M1952" s="316" t="b">
        <v>0</v>
      </c>
      <c r="N1952" s="316" t="b">
        <v>0</v>
      </c>
      <c r="O1952" s="316" t="b">
        <v>0</v>
      </c>
      <c r="P1952" s="302"/>
      <c r="Q1952" s="302"/>
      <c r="R1952" s="302"/>
      <c r="S1952" s="302"/>
      <c r="T1952" s="302"/>
      <c r="U1952" s="302"/>
      <c r="V1952" s="302"/>
      <c r="W1952" s="302"/>
      <c r="X1952" s="302"/>
      <c r="Y1952" s="302"/>
      <c r="Z1952" s="302"/>
      <c r="AA1952" s="302"/>
      <c r="AB1952" s="302"/>
      <c r="AC1952" s="302"/>
      <c r="AD1952" s="302"/>
      <c r="AE1952" s="302"/>
      <c r="AF1952" s="302"/>
      <c r="AG1952" s="302"/>
      <c r="AH1952" s="302"/>
      <c r="AI1952" s="302"/>
      <c r="AJ1952" s="302"/>
      <c r="AK1952" s="302"/>
      <c r="AL1952" s="302"/>
      <c r="AM1952" s="302"/>
      <c r="AN1952" s="302"/>
      <c r="AO1952" s="302"/>
      <c r="AP1952" s="302"/>
      <c r="AQ1952" s="302"/>
      <c r="AR1952" s="302"/>
    </row>
    <row r="1953" hidden="1">
      <c r="A1953" s="301"/>
      <c r="B1953" s="302"/>
      <c r="C1953" s="304"/>
      <c r="D1953" s="303"/>
      <c r="E1953" s="303"/>
      <c r="F1953" s="302"/>
      <c r="G1953" s="304"/>
      <c r="H1953" s="302"/>
      <c r="I1953" s="302"/>
      <c r="J1953" s="302"/>
      <c r="K1953" s="302"/>
      <c r="L1953" s="316" t="b">
        <v>0</v>
      </c>
      <c r="M1953" s="316" t="b">
        <v>0</v>
      </c>
      <c r="N1953" s="316" t="b">
        <v>0</v>
      </c>
      <c r="O1953" s="316" t="b">
        <v>0</v>
      </c>
      <c r="P1953" s="302"/>
      <c r="Q1953" s="302"/>
      <c r="R1953" s="302"/>
      <c r="S1953" s="302"/>
      <c r="T1953" s="302"/>
      <c r="U1953" s="302"/>
      <c r="V1953" s="302"/>
      <c r="W1953" s="302"/>
      <c r="X1953" s="302"/>
      <c r="Y1953" s="302"/>
      <c r="Z1953" s="302"/>
      <c r="AA1953" s="302"/>
      <c r="AB1953" s="302"/>
      <c r="AC1953" s="302"/>
      <c r="AD1953" s="302"/>
      <c r="AE1953" s="302"/>
      <c r="AF1953" s="302"/>
      <c r="AG1953" s="302"/>
      <c r="AH1953" s="302"/>
      <c r="AI1953" s="302"/>
      <c r="AJ1953" s="302"/>
      <c r="AK1953" s="302"/>
      <c r="AL1953" s="302"/>
      <c r="AM1953" s="302"/>
      <c r="AN1953" s="302"/>
      <c r="AO1953" s="302"/>
      <c r="AP1953" s="302"/>
      <c r="AQ1953" s="302"/>
      <c r="AR1953" s="302"/>
    </row>
    <row r="1954" hidden="1">
      <c r="A1954" s="301"/>
      <c r="B1954" s="302"/>
      <c r="C1954" s="304"/>
      <c r="D1954" s="303"/>
      <c r="E1954" s="303"/>
      <c r="F1954" s="302"/>
      <c r="G1954" s="304"/>
      <c r="H1954" s="302"/>
      <c r="I1954" s="302"/>
      <c r="J1954" s="302"/>
      <c r="K1954" s="302"/>
      <c r="L1954" s="316" t="b">
        <v>0</v>
      </c>
      <c r="M1954" s="316" t="b">
        <v>0</v>
      </c>
      <c r="N1954" s="316" t="b">
        <v>0</v>
      </c>
      <c r="O1954" s="316" t="b">
        <v>0</v>
      </c>
      <c r="P1954" s="302"/>
      <c r="Q1954" s="302"/>
      <c r="R1954" s="302"/>
      <c r="S1954" s="302"/>
      <c r="T1954" s="302"/>
      <c r="U1954" s="302"/>
      <c r="V1954" s="302"/>
      <c r="W1954" s="302"/>
      <c r="X1954" s="302"/>
      <c r="Y1954" s="302"/>
      <c r="Z1954" s="302"/>
      <c r="AA1954" s="302"/>
      <c r="AB1954" s="302"/>
      <c r="AC1954" s="302"/>
      <c r="AD1954" s="302"/>
      <c r="AE1954" s="302"/>
      <c r="AF1954" s="302"/>
      <c r="AG1954" s="302"/>
      <c r="AH1954" s="302"/>
      <c r="AI1954" s="302"/>
      <c r="AJ1954" s="302"/>
      <c r="AK1954" s="302"/>
      <c r="AL1954" s="302"/>
      <c r="AM1954" s="302"/>
      <c r="AN1954" s="302"/>
      <c r="AO1954" s="302"/>
      <c r="AP1954" s="302"/>
      <c r="AQ1954" s="302"/>
      <c r="AR1954" s="302"/>
    </row>
    <row r="1955" hidden="1">
      <c r="A1955" s="301"/>
      <c r="B1955" s="302"/>
      <c r="C1955" s="304"/>
      <c r="D1955" s="303"/>
      <c r="E1955" s="303"/>
      <c r="F1955" s="302"/>
      <c r="G1955" s="304"/>
      <c r="H1955" s="302"/>
      <c r="I1955" s="302"/>
      <c r="J1955" s="302"/>
      <c r="K1955" s="302"/>
      <c r="L1955" s="316" t="b">
        <v>0</v>
      </c>
      <c r="M1955" s="316" t="b">
        <v>0</v>
      </c>
      <c r="N1955" s="316" t="b">
        <v>0</v>
      </c>
      <c r="O1955" s="316" t="b">
        <v>0</v>
      </c>
      <c r="P1955" s="302"/>
      <c r="Q1955" s="302"/>
      <c r="R1955" s="302"/>
      <c r="S1955" s="302"/>
      <c r="T1955" s="302"/>
      <c r="U1955" s="302"/>
      <c r="V1955" s="302"/>
      <c r="W1955" s="302"/>
      <c r="X1955" s="302"/>
      <c r="Y1955" s="302"/>
      <c r="Z1955" s="302"/>
      <c r="AA1955" s="302"/>
      <c r="AB1955" s="302"/>
      <c r="AC1955" s="302"/>
      <c r="AD1955" s="302"/>
      <c r="AE1955" s="302"/>
      <c r="AF1955" s="302"/>
      <c r="AG1955" s="302"/>
      <c r="AH1955" s="302"/>
      <c r="AI1955" s="302"/>
      <c r="AJ1955" s="302"/>
      <c r="AK1955" s="302"/>
      <c r="AL1955" s="302"/>
      <c r="AM1955" s="302"/>
      <c r="AN1955" s="302"/>
      <c r="AO1955" s="302"/>
      <c r="AP1955" s="302"/>
      <c r="AQ1955" s="302"/>
      <c r="AR1955" s="302"/>
    </row>
    <row r="1956" hidden="1">
      <c r="A1956" s="301"/>
      <c r="B1956" s="302"/>
      <c r="C1956" s="304"/>
      <c r="D1956" s="303"/>
      <c r="E1956" s="303"/>
      <c r="F1956" s="302"/>
      <c r="G1956" s="304"/>
      <c r="H1956" s="302"/>
      <c r="I1956" s="302"/>
      <c r="J1956" s="302"/>
      <c r="K1956" s="302"/>
      <c r="L1956" s="316" t="b">
        <v>0</v>
      </c>
      <c r="M1956" s="316" t="b">
        <v>0</v>
      </c>
      <c r="N1956" s="316" t="b">
        <v>0</v>
      </c>
      <c r="O1956" s="316" t="b">
        <v>0</v>
      </c>
      <c r="P1956" s="302"/>
      <c r="Q1956" s="302"/>
      <c r="R1956" s="302"/>
      <c r="S1956" s="302"/>
      <c r="T1956" s="302"/>
      <c r="U1956" s="302"/>
      <c r="V1956" s="302"/>
      <c r="W1956" s="302"/>
      <c r="X1956" s="302"/>
      <c r="Y1956" s="302"/>
      <c r="Z1956" s="302"/>
      <c r="AA1956" s="302"/>
      <c r="AB1956" s="302"/>
      <c r="AC1956" s="302"/>
      <c r="AD1956" s="302"/>
      <c r="AE1956" s="302"/>
      <c r="AF1956" s="302"/>
      <c r="AG1956" s="302"/>
      <c r="AH1956" s="302"/>
      <c r="AI1956" s="302"/>
      <c r="AJ1956" s="302"/>
      <c r="AK1956" s="302"/>
      <c r="AL1956" s="302"/>
      <c r="AM1956" s="302"/>
      <c r="AN1956" s="302"/>
      <c r="AO1956" s="302"/>
      <c r="AP1956" s="302"/>
      <c r="AQ1956" s="302"/>
      <c r="AR1956" s="302"/>
    </row>
    <row r="1957" hidden="1">
      <c r="A1957" s="301"/>
      <c r="B1957" s="302"/>
      <c r="C1957" s="304"/>
      <c r="D1957" s="303"/>
      <c r="E1957" s="303"/>
      <c r="F1957" s="302"/>
      <c r="G1957" s="304"/>
      <c r="H1957" s="302"/>
      <c r="I1957" s="302"/>
      <c r="J1957" s="302"/>
      <c r="K1957" s="302"/>
      <c r="L1957" s="316" t="b">
        <v>0</v>
      </c>
      <c r="M1957" s="316" t="b">
        <v>0</v>
      </c>
      <c r="N1957" s="316" t="b">
        <v>0</v>
      </c>
      <c r="O1957" s="316" t="b">
        <v>0</v>
      </c>
      <c r="P1957" s="302"/>
      <c r="Q1957" s="302"/>
      <c r="R1957" s="302"/>
      <c r="S1957" s="302"/>
      <c r="T1957" s="302"/>
      <c r="U1957" s="302"/>
      <c r="V1957" s="302"/>
      <c r="W1957" s="302"/>
      <c r="X1957" s="302"/>
      <c r="Y1957" s="302"/>
      <c r="Z1957" s="302"/>
      <c r="AA1957" s="302"/>
      <c r="AB1957" s="302"/>
      <c r="AC1957" s="302"/>
      <c r="AD1957" s="302"/>
      <c r="AE1957" s="302"/>
      <c r="AF1957" s="302"/>
      <c r="AG1957" s="302"/>
      <c r="AH1957" s="302"/>
      <c r="AI1957" s="302"/>
      <c r="AJ1957" s="302"/>
      <c r="AK1957" s="302"/>
      <c r="AL1957" s="302"/>
      <c r="AM1957" s="302"/>
      <c r="AN1957" s="302"/>
      <c r="AO1957" s="302"/>
      <c r="AP1957" s="302"/>
      <c r="AQ1957" s="302"/>
      <c r="AR1957" s="302"/>
    </row>
    <row r="1958" hidden="1">
      <c r="A1958" s="301"/>
      <c r="B1958" s="302"/>
      <c r="C1958" s="304"/>
      <c r="D1958" s="303"/>
      <c r="E1958" s="303"/>
      <c r="F1958" s="302"/>
      <c r="G1958" s="304"/>
      <c r="H1958" s="302"/>
      <c r="I1958" s="302"/>
      <c r="J1958" s="302"/>
      <c r="K1958" s="302"/>
      <c r="L1958" s="316" t="b">
        <v>0</v>
      </c>
      <c r="M1958" s="316" t="b">
        <v>0</v>
      </c>
      <c r="N1958" s="316" t="b">
        <v>0</v>
      </c>
      <c r="O1958" s="316" t="b">
        <v>0</v>
      </c>
      <c r="P1958" s="302"/>
      <c r="Q1958" s="302"/>
      <c r="R1958" s="302"/>
      <c r="S1958" s="302"/>
      <c r="T1958" s="302"/>
      <c r="U1958" s="302"/>
      <c r="V1958" s="302"/>
      <c r="W1958" s="302"/>
      <c r="X1958" s="302"/>
      <c r="Y1958" s="302"/>
      <c r="Z1958" s="302"/>
      <c r="AA1958" s="302"/>
      <c r="AB1958" s="302"/>
      <c r="AC1958" s="302"/>
      <c r="AD1958" s="302"/>
      <c r="AE1958" s="302"/>
      <c r="AF1958" s="302"/>
      <c r="AG1958" s="302"/>
      <c r="AH1958" s="302"/>
      <c r="AI1958" s="302"/>
      <c r="AJ1958" s="302"/>
      <c r="AK1958" s="302"/>
      <c r="AL1958" s="302"/>
      <c r="AM1958" s="302"/>
      <c r="AN1958" s="302"/>
      <c r="AO1958" s="302"/>
      <c r="AP1958" s="302"/>
      <c r="AQ1958" s="302"/>
      <c r="AR1958" s="302"/>
    </row>
    <row r="1959" hidden="1">
      <c r="A1959" s="301"/>
      <c r="B1959" s="302"/>
      <c r="C1959" s="304"/>
      <c r="D1959" s="303"/>
      <c r="E1959" s="303"/>
      <c r="F1959" s="302"/>
      <c r="G1959" s="304"/>
      <c r="H1959" s="302"/>
      <c r="I1959" s="302"/>
      <c r="J1959" s="302"/>
      <c r="K1959" s="302"/>
      <c r="L1959" s="316" t="b">
        <v>0</v>
      </c>
      <c r="M1959" s="316" t="b">
        <v>0</v>
      </c>
      <c r="N1959" s="316" t="b">
        <v>0</v>
      </c>
      <c r="O1959" s="316" t="b">
        <v>0</v>
      </c>
      <c r="P1959" s="302"/>
      <c r="Q1959" s="302"/>
      <c r="R1959" s="302"/>
      <c r="S1959" s="302"/>
      <c r="T1959" s="302"/>
      <c r="U1959" s="302"/>
      <c r="V1959" s="302"/>
      <c r="W1959" s="302"/>
      <c r="X1959" s="302"/>
      <c r="Y1959" s="302"/>
      <c r="Z1959" s="302"/>
      <c r="AA1959" s="302"/>
      <c r="AB1959" s="302"/>
      <c r="AC1959" s="302"/>
      <c r="AD1959" s="302"/>
      <c r="AE1959" s="302"/>
      <c r="AF1959" s="302"/>
      <c r="AG1959" s="302"/>
      <c r="AH1959" s="302"/>
      <c r="AI1959" s="302"/>
      <c r="AJ1959" s="302"/>
      <c r="AK1959" s="302"/>
      <c r="AL1959" s="302"/>
      <c r="AM1959" s="302"/>
      <c r="AN1959" s="302"/>
      <c r="AO1959" s="302"/>
      <c r="AP1959" s="302"/>
      <c r="AQ1959" s="302"/>
      <c r="AR1959" s="302"/>
    </row>
    <row r="1960" hidden="1">
      <c r="A1960" s="301"/>
      <c r="B1960" s="302"/>
      <c r="C1960" s="304"/>
      <c r="D1960" s="303"/>
      <c r="E1960" s="303"/>
      <c r="F1960" s="302"/>
      <c r="G1960" s="304"/>
      <c r="H1960" s="302"/>
      <c r="I1960" s="302"/>
      <c r="J1960" s="302"/>
      <c r="K1960" s="302"/>
      <c r="L1960" s="316" t="b">
        <v>0</v>
      </c>
      <c r="M1960" s="316" t="b">
        <v>0</v>
      </c>
      <c r="N1960" s="316" t="b">
        <v>0</v>
      </c>
      <c r="O1960" s="316" t="b">
        <v>0</v>
      </c>
      <c r="P1960" s="302"/>
      <c r="Q1960" s="302"/>
      <c r="R1960" s="302"/>
      <c r="S1960" s="302"/>
      <c r="T1960" s="302"/>
      <c r="U1960" s="302"/>
      <c r="V1960" s="302"/>
      <c r="W1960" s="302"/>
      <c r="X1960" s="302"/>
      <c r="Y1960" s="302"/>
      <c r="Z1960" s="302"/>
      <c r="AA1960" s="302"/>
      <c r="AB1960" s="302"/>
      <c r="AC1960" s="302"/>
      <c r="AD1960" s="302"/>
      <c r="AE1960" s="302"/>
      <c r="AF1960" s="302"/>
      <c r="AG1960" s="302"/>
      <c r="AH1960" s="302"/>
      <c r="AI1960" s="302"/>
      <c r="AJ1960" s="302"/>
      <c r="AK1960" s="302"/>
      <c r="AL1960" s="302"/>
      <c r="AM1960" s="302"/>
      <c r="AN1960" s="302"/>
      <c r="AO1960" s="302"/>
      <c r="AP1960" s="302"/>
      <c r="AQ1960" s="302"/>
      <c r="AR1960" s="302"/>
    </row>
    <row r="1961" hidden="1">
      <c r="A1961" s="301"/>
      <c r="B1961" s="302"/>
      <c r="C1961" s="304"/>
      <c r="D1961" s="303"/>
      <c r="E1961" s="303"/>
      <c r="F1961" s="302"/>
      <c r="G1961" s="304"/>
      <c r="H1961" s="302"/>
      <c r="I1961" s="302"/>
      <c r="J1961" s="302"/>
      <c r="K1961" s="302"/>
      <c r="L1961" s="316" t="b">
        <v>0</v>
      </c>
      <c r="M1961" s="316" t="b">
        <v>0</v>
      </c>
      <c r="N1961" s="316" t="b">
        <v>0</v>
      </c>
      <c r="O1961" s="316" t="b">
        <v>0</v>
      </c>
      <c r="P1961" s="302"/>
      <c r="Q1961" s="302"/>
      <c r="R1961" s="302"/>
      <c r="S1961" s="302"/>
      <c r="T1961" s="302"/>
      <c r="U1961" s="302"/>
      <c r="V1961" s="302"/>
      <c r="W1961" s="302"/>
      <c r="X1961" s="302"/>
      <c r="Y1961" s="302"/>
      <c r="Z1961" s="302"/>
      <c r="AA1961" s="302"/>
      <c r="AB1961" s="302"/>
      <c r="AC1961" s="302"/>
      <c r="AD1961" s="302"/>
      <c r="AE1961" s="302"/>
      <c r="AF1961" s="302"/>
      <c r="AG1961" s="302"/>
      <c r="AH1961" s="302"/>
      <c r="AI1961" s="302"/>
      <c r="AJ1961" s="302"/>
      <c r="AK1961" s="302"/>
      <c r="AL1961" s="302"/>
      <c r="AM1961" s="302"/>
      <c r="AN1961" s="302"/>
      <c r="AO1961" s="302"/>
      <c r="AP1961" s="302"/>
      <c r="AQ1961" s="302"/>
      <c r="AR1961" s="302"/>
    </row>
    <row r="1962" hidden="1">
      <c r="A1962" s="301"/>
      <c r="B1962" s="302"/>
      <c r="C1962" s="304"/>
      <c r="D1962" s="303"/>
      <c r="E1962" s="303"/>
      <c r="F1962" s="302"/>
      <c r="G1962" s="304"/>
      <c r="H1962" s="302"/>
      <c r="I1962" s="302"/>
      <c r="J1962" s="302"/>
      <c r="K1962" s="302"/>
      <c r="L1962" s="316" t="b">
        <v>0</v>
      </c>
      <c r="M1962" s="316" t="b">
        <v>0</v>
      </c>
      <c r="N1962" s="316" t="b">
        <v>0</v>
      </c>
      <c r="O1962" s="316" t="b">
        <v>0</v>
      </c>
      <c r="P1962" s="302"/>
      <c r="Q1962" s="302"/>
      <c r="R1962" s="302"/>
      <c r="S1962" s="302"/>
      <c r="T1962" s="302"/>
      <c r="U1962" s="302"/>
      <c r="V1962" s="302"/>
      <c r="W1962" s="302"/>
      <c r="X1962" s="302"/>
      <c r="Y1962" s="302"/>
      <c r="Z1962" s="302"/>
      <c r="AA1962" s="302"/>
      <c r="AB1962" s="302"/>
      <c r="AC1962" s="302"/>
      <c r="AD1962" s="302"/>
      <c r="AE1962" s="302"/>
      <c r="AF1962" s="302"/>
      <c r="AG1962" s="302"/>
      <c r="AH1962" s="302"/>
      <c r="AI1962" s="302"/>
      <c r="AJ1962" s="302"/>
      <c r="AK1962" s="302"/>
      <c r="AL1962" s="302"/>
      <c r="AM1962" s="302"/>
      <c r="AN1962" s="302"/>
      <c r="AO1962" s="302"/>
      <c r="AP1962" s="302"/>
      <c r="AQ1962" s="302"/>
      <c r="AR1962" s="302"/>
    </row>
    <row r="1963" hidden="1">
      <c r="A1963" s="301"/>
      <c r="B1963" s="302"/>
      <c r="C1963" s="304"/>
      <c r="D1963" s="303"/>
      <c r="E1963" s="303"/>
      <c r="F1963" s="302"/>
      <c r="G1963" s="304"/>
      <c r="H1963" s="302"/>
      <c r="I1963" s="302"/>
      <c r="J1963" s="302"/>
      <c r="K1963" s="302"/>
      <c r="L1963" s="316" t="b">
        <v>0</v>
      </c>
      <c r="M1963" s="316" t="b">
        <v>0</v>
      </c>
      <c r="N1963" s="316" t="b">
        <v>0</v>
      </c>
      <c r="O1963" s="316" t="b">
        <v>0</v>
      </c>
      <c r="P1963" s="302"/>
      <c r="Q1963" s="302"/>
      <c r="R1963" s="302"/>
      <c r="S1963" s="302"/>
      <c r="T1963" s="302"/>
      <c r="U1963" s="302"/>
      <c r="V1963" s="302"/>
      <c r="W1963" s="302"/>
      <c r="X1963" s="302"/>
      <c r="Y1963" s="302"/>
      <c r="Z1963" s="302"/>
      <c r="AA1963" s="302"/>
      <c r="AB1963" s="302"/>
      <c r="AC1963" s="302"/>
      <c r="AD1963" s="302"/>
      <c r="AE1963" s="302"/>
      <c r="AF1963" s="302"/>
      <c r="AG1963" s="302"/>
      <c r="AH1963" s="302"/>
      <c r="AI1963" s="302"/>
      <c r="AJ1963" s="302"/>
      <c r="AK1963" s="302"/>
      <c r="AL1963" s="302"/>
      <c r="AM1963" s="302"/>
      <c r="AN1963" s="302"/>
      <c r="AO1963" s="302"/>
      <c r="AP1963" s="302"/>
      <c r="AQ1963" s="302"/>
      <c r="AR1963" s="302"/>
    </row>
    <row r="1964" hidden="1">
      <c r="A1964" s="301"/>
      <c r="B1964" s="302"/>
      <c r="C1964" s="304"/>
      <c r="D1964" s="303"/>
      <c r="E1964" s="303"/>
      <c r="F1964" s="302"/>
      <c r="G1964" s="304"/>
      <c r="H1964" s="302"/>
      <c r="I1964" s="302"/>
      <c r="J1964" s="302"/>
      <c r="K1964" s="302"/>
      <c r="L1964" s="316" t="b">
        <v>0</v>
      </c>
      <c r="M1964" s="316" t="b">
        <v>0</v>
      </c>
      <c r="N1964" s="316" t="b">
        <v>0</v>
      </c>
      <c r="O1964" s="316" t="b">
        <v>0</v>
      </c>
      <c r="P1964" s="302"/>
      <c r="Q1964" s="302"/>
      <c r="R1964" s="302"/>
      <c r="S1964" s="302"/>
      <c r="T1964" s="302"/>
      <c r="U1964" s="302"/>
      <c r="V1964" s="302"/>
      <c r="W1964" s="302"/>
      <c r="X1964" s="302"/>
      <c r="Y1964" s="302"/>
      <c r="Z1964" s="302"/>
      <c r="AA1964" s="302"/>
      <c r="AB1964" s="302"/>
      <c r="AC1964" s="302"/>
      <c r="AD1964" s="302"/>
      <c r="AE1964" s="302"/>
      <c r="AF1964" s="302"/>
      <c r="AG1964" s="302"/>
      <c r="AH1964" s="302"/>
      <c r="AI1964" s="302"/>
      <c r="AJ1964" s="302"/>
      <c r="AK1964" s="302"/>
      <c r="AL1964" s="302"/>
      <c r="AM1964" s="302"/>
      <c r="AN1964" s="302"/>
      <c r="AO1964" s="302"/>
      <c r="AP1964" s="302"/>
      <c r="AQ1964" s="302"/>
      <c r="AR1964" s="302"/>
    </row>
    <row r="1965" hidden="1">
      <c r="A1965" s="301"/>
      <c r="B1965" s="302"/>
      <c r="C1965" s="304"/>
      <c r="D1965" s="303"/>
      <c r="E1965" s="303"/>
      <c r="F1965" s="302"/>
      <c r="G1965" s="304"/>
      <c r="H1965" s="302"/>
      <c r="I1965" s="302"/>
      <c r="J1965" s="302"/>
      <c r="K1965" s="302"/>
      <c r="L1965" s="316" t="b">
        <v>0</v>
      </c>
      <c r="M1965" s="316" t="b">
        <v>0</v>
      </c>
      <c r="N1965" s="316" t="b">
        <v>0</v>
      </c>
      <c r="O1965" s="316" t="b">
        <v>0</v>
      </c>
      <c r="P1965" s="302"/>
      <c r="Q1965" s="302"/>
      <c r="R1965" s="302"/>
      <c r="S1965" s="302"/>
      <c r="T1965" s="302"/>
      <c r="U1965" s="302"/>
      <c r="V1965" s="302"/>
      <c r="W1965" s="302"/>
      <c r="X1965" s="302"/>
      <c r="Y1965" s="302"/>
      <c r="Z1965" s="302"/>
      <c r="AA1965" s="302"/>
      <c r="AB1965" s="302"/>
      <c r="AC1965" s="302"/>
      <c r="AD1965" s="302"/>
      <c r="AE1965" s="302"/>
      <c r="AF1965" s="302"/>
      <c r="AG1965" s="302"/>
      <c r="AH1965" s="302"/>
      <c r="AI1965" s="302"/>
      <c r="AJ1965" s="302"/>
      <c r="AK1965" s="302"/>
      <c r="AL1965" s="302"/>
      <c r="AM1965" s="302"/>
      <c r="AN1965" s="302"/>
      <c r="AO1965" s="302"/>
      <c r="AP1965" s="302"/>
      <c r="AQ1965" s="302"/>
      <c r="AR1965" s="302"/>
    </row>
    <row r="1966" hidden="1">
      <c r="A1966" s="301"/>
      <c r="B1966" s="302"/>
      <c r="C1966" s="304"/>
      <c r="D1966" s="303"/>
      <c r="E1966" s="303"/>
      <c r="F1966" s="302"/>
      <c r="G1966" s="304"/>
      <c r="H1966" s="302"/>
      <c r="I1966" s="302"/>
      <c r="J1966" s="302"/>
      <c r="K1966" s="302"/>
      <c r="L1966" s="316" t="b">
        <v>0</v>
      </c>
      <c r="M1966" s="316" t="b">
        <v>0</v>
      </c>
      <c r="N1966" s="316" t="b">
        <v>0</v>
      </c>
      <c r="O1966" s="316" t="b">
        <v>0</v>
      </c>
      <c r="P1966" s="302"/>
      <c r="Q1966" s="302"/>
      <c r="R1966" s="302"/>
      <c r="S1966" s="302"/>
      <c r="T1966" s="302"/>
      <c r="U1966" s="302"/>
      <c r="V1966" s="302"/>
      <c r="W1966" s="302"/>
      <c r="X1966" s="302"/>
      <c r="Y1966" s="302"/>
      <c r="Z1966" s="302"/>
      <c r="AA1966" s="302"/>
      <c r="AB1966" s="302"/>
      <c r="AC1966" s="302"/>
      <c r="AD1966" s="302"/>
      <c r="AE1966" s="302"/>
      <c r="AF1966" s="302"/>
      <c r="AG1966" s="302"/>
      <c r="AH1966" s="302"/>
      <c r="AI1966" s="302"/>
      <c r="AJ1966" s="302"/>
      <c r="AK1966" s="302"/>
      <c r="AL1966" s="302"/>
      <c r="AM1966" s="302"/>
      <c r="AN1966" s="302"/>
      <c r="AO1966" s="302"/>
      <c r="AP1966" s="302"/>
      <c r="AQ1966" s="302"/>
      <c r="AR1966" s="302"/>
    </row>
    <row r="1967" hidden="1">
      <c r="A1967" s="301"/>
      <c r="B1967" s="302"/>
      <c r="C1967" s="304"/>
      <c r="D1967" s="303"/>
      <c r="E1967" s="303"/>
      <c r="F1967" s="302"/>
      <c r="G1967" s="304"/>
      <c r="H1967" s="302"/>
      <c r="I1967" s="302"/>
      <c r="J1967" s="302"/>
      <c r="K1967" s="302"/>
      <c r="L1967" s="316" t="b">
        <v>0</v>
      </c>
      <c r="M1967" s="316" t="b">
        <v>0</v>
      </c>
      <c r="N1967" s="316" t="b">
        <v>0</v>
      </c>
      <c r="O1967" s="316" t="b">
        <v>0</v>
      </c>
      <c r="P1967" s="302"/>
      <c r="Q1967" s="302"/>
      <c r="R1967" s="302"/>
      <c r="S1967" s="302"/>
      <c r="T1967" s="302"/>
      <c r="U1967" s="302"/>
      <c r="V1967" s="302"/>
      <c r="W1967" s="302"/>
      <c r="X1967" s="302"/>
      <c r="Y1967" s="302"/>
      <c r="Z1967" s="302"/>
      <c r="AA1967" s="302"/>
      <c r="AB1967" s="302"/>
      <c r="AC1967" s="302"/>
      <c r="AD1967" s="302"/>
      <c r="AE1967" s="302"/>
      <c r="AF1967" s="302"/>
      <c r="AG1967" s="302"/>
      <c r="AH1967" s="302"/>
      <c r="AI1967" s="302"/>
      <c r="AJ1967" s="302"/>
      <c r="AK1967" s="302"/>
      <c r="AL1967" s="302"/>
      <c r="AM1967" s="302"/>
      <c r="AN1967" s="302"/>
      <c r="AO1967" s="302"/>
      <c r="AP1967" s="302"/>
      <c r="AQ1967" s="302"/>
      <c r="AR1967" s="302"/>
    </row>
    <row r="1968" hidden="1">
      <c r="A1968" s="301"/>
      <c r="B1968" s="302"/>
      <c r="C1968" s="304"/>
      <c r="D1968" s="303"/>
      <c r="E1968" s="303"/>
      <c r="F1968" s="302"/>
      <c r="G1968" s="304"/>
      <c r="H1968" s="302"/>
      <c r="I1968" s="302"/>
      <c r="J1968" s="302"/>
      <c r="K1968" s="302"/>
      <c r="L1968" s="316" t="b">
        <v>0</v>
      </c>
      <c r="M1968" s="316" t="b">
        <v>0</v>
      </c>
      <c r="N1968" s="316" t="b">
        <v>0</v>
      </c>
      <c r="O1968" s="316" t="b">
        <v>0</v>
      </c>
      <c r="P1968" s="302"/>
      <c r="Q1968" s="302"/>
      <c r="R1968" s="302"/>
      <c r="S1968" s="302"/>
      <c r="T1968" s="302"/>
      <c r="U1968" s="302"/>
      <c r="V1968" s="302"/>
      <c r="W1968" s="302"/>
      <c r="X1968" s="302"/>
      <c r="Y1968" s="302"/>
      <c r="Z1968" s="302"/>
      <c r="AA1968" s="302"/>
      <c r="AB1968" s="302"/>
      <c r="AC1968" s="302"/>
      <c r="AD1968" s="302"/>
      <c r="AE1968" s="302"/>
      <c r="AF1968" s="302"/>
      <c r="AG1968" s="302"/>
      <c r="AH1968" s="302"/>
      <c r="AI1968" s="302"/>
      <c r="AJ1968" s="302"/>
      <c r="AK1968" s="302"/>
      <c r="AL1968" s="302"/>
      <c r="AM1968" s="302"/>
      <c r="AN1968" s="302"/>
      <c r="AO1968" s="302"/>
      <c r="AP1968" s="302"/>
      <c r="AQ1968" s="302"/>
      <c r="AR1968" s="302"/>
    </row>
    <row r="1969" hidden="1">
      <c r="A1969" s="301"/>
      <c r="B1969" s="302"/>
      <c r="C1969" s="304"/>
      <c r="D1969" s="303"/>
      <c r="E1969" s="303"/>
      <c r="F1969" s="302"/>
      <c r="G1969" s="304"/>
      <c r="H1969" s="302"/>
      <c r="I1969" s="302"/>
      <c r="J1969" s="302"/>
      <c r="K1969" s="302"/>
      <c r="L1969" s="316" t="b">
        <v>0</v>
      </c>
      <c r="M1969" s="316" t="b">
        <v>0</v>
      </c>
      <c r="N1969" s="316" t="b">
        <v>0</v>
      </c>
      <c r="O1969" s="316" t="b">
        <v>0</v>
      </c>
      <c r="P1969" s="302"/>
      <c r="Q1969" s="302"/>
      <c r="R1969" s="302"/>
      <c r="S1969" s="302"/>
      <c r="T1969" s="302"/>
      <c r="U1969" s="302"/>
      <c r="V1969" s="302"/>
      <c r="W1969" s="302"/>
      <c r="X1969" s="302"/>
      <c r="Y1969" s="302"/>
      <c r="Z1969" s="302"/>
      <c r="AA1969" s="302"/>
      <c r="AB1969" s="302"/>
      <c r="AC1969" s="302"/>
      <c r="AD1969" s="302"/>
      <c r="AE1969" s="302"/>
      <c r="AF1969" s="302"/>
      <c r="AG1969" s="302"/>
      <c r="AH1969" s="302"/>
      <c r="AI1969" s="302"/>
      <c r="AJ1969" s="302"/>
      <c r="AK1969" s="302"/>
      <c r="AL1969" s="302"/>
      <c r="AM1969" s="302"/>
      <c r="AN1969" s="302"/>
      <c r="AO1969" s="302"/>
      <c r="AP1969" s="302"/>
      <c r="AQ1969" s="302"/>
      <c r="AR1969" s="302"/>
    </row>
    <row r="1970" hidden="1">
      <c r="A1970" s="301"/>
      <c r="B1970" s="302"/>
      <c r="C1970" s="304"/>
      <c r="D1970" s="303"/>
      <c r="E1970" s="303"/>
      <c r="F1970" s="302"/>
      <c r="G1970" s="304"/>
      <c r="H1970" s="302"/>
      <c r="I1970" s="302"/>
      <c r="J1970" s="302"/>
      <c r="K1970" s="302"/>
      <c r="L1970" s="316" t="b">
        <v>0</v>
      </c>
      <c r="M1970" s="316" t="b">
        <v>0</v>
      </c>
      <c r="N1970" s="316" t="b">
        <v>0</v>
      </c>
      <c r="O1970" s="316" t="b">
        <v>0</v>
      </c>
      <c r="P1970" s="302"/>
      <c r="Q1970" s="302"/>
      <c r="R1970" s="302"/>
      <c r="S1970" s="302"/>
      <c r="T1970" s="302"/>
      <c r="U1970" s="302"/>
      <c r="V1970" s="302"/>
      <c r="W1970" s="302"/>
      <c r="X1970" s="302"/>
      <c r="Y1970" s="302"/>
      <c r="Z1970" s="302"/>
      <c r="AA1970" s="302"/>
      <c r="AB1970" s="302"/>
      <c r="AC1970" s="302"/>
      <c r="AD1970" s="302"/>
      <c r="AE1970" s="302"/>
      <c r="AF1970" s="302"/>
      <c r="AG1970" s="302"/>
      <c r="AH1970" s="302"/>
      <c r="AI1970" s="302"/>
      <c r="AJ1970" s="302"/>
      <c r="AK1970" s="302"/>
      <c r="AL1970" s="302"/>
      <c r="AM1970" s="302"/>
      <c r="AN1970" s="302"/>
      <c r="AO1970" s="302"/>
      <c r="AP1970" s="302"/>
      <c r="AQ1970" s="302"/>
      <c r="AR1970" s="302"/>
    </row>
    <row r="1971" hidden="1">
      <c r="A1971" s="301"/>
      <c r="B1971" s="302"/>
      <c r="C1971" s="304"/>
      <c r="D1971" s="303"/>
      <c r="E1971" s="303"/>
      <c r="F1971" s="302"/>
      <c r="G1971" s="304"/>
      <c r="H1971" s="302"/>
      <c r="I1971" s="302"/>
      <c r="J1971" s="302"/>
      <c r="K1971" s="302"/>
      <c r="L1971" s="316" t="b">
        <v>0</v>
      </c>
      <c r="M1971" s="316" t="b">
        <v>0</v>
      </c>
      <c r="N1971" s="316" t="b">
        <v>0</v>
      </c>
      <c r="O1971" s="316" t="b">
        <v>0</v>
      </c>
      <c r="P1971" s="302"/>
      <c r="Q1971" s="302"/>
      <c r="R1971" s="302"/>
      <c r="S1971" s="302"/>
      <c r="T1971" s="302"/>
      <c r="U1971" s="302"/>
      <c r="V1971" s="302"/>
      <c r="W1971" s="302"/>
      <c r="X1971" s="302"/>
      <c r="Y1971" s="302"/>
      <c r="Z1971" s="302"/>
      <c r="AA1971" s="302"/>
      <c r="AB1971" s="302"/>
      <c r="AC1971" s="302"/>
      <c r="AD1971" s="302"/>
      <c r="AE1971" s="302"/>
      <c r="AF1971" s="302"/>
      <c r="AG1971" s="302"/>
      <c r="AH1971" s="302"/>
      <c r="AI1971" s="302"/>
      <c r="AJ1971" s="302"/>
      <c r="AK1971" s="302"/>
      <c r="AL1971" s="302"/>
      <c r="AM1971" s="302"/>
      <c r="AN1971" s="302"/>
      <c r="AO1971" s="302"/>
      <c r="AP1971" s="302"/>
      <c r="AQ1971" s="302"/>
      <c r="AR1971" s="302"/>
    </row>
    <row r="1972" hidden="1">
      <c r="A1972" s="301"/>
      <c r="B1972" s="302"/>
      <c r="C1972" s="304"/>
      <c r="D1972" s="303"/>
      <c r="E1972" s="303"/>
      <c r="F1972" s="302"/>
      <c r="G1972" s="304"/>
      <c r="H1972" s="302"/>
      <c r="I1972" s="302"/>
      <c r="J1972" s="302"/>
      <c r="K1972" s="302"/>
      <c r="L1972" s="316" t="b">
        <v>0</v>
      </c>
      <c r="M1972" s="316" t="b">
        <v>0</v>
      </c>
      <c r="N1972" s="316" t="b">
        <v>0</v>
      </c>
      <c r="O1972" s="316" t="b">
        <v>0</v>
      </c>
      <c r="P1972" s="302"/>
      <c r="Q1972" s="302"/>
      <c r="R1972" s="302"/>
      <c r="S1972" s="302"/>
      <c r="T1972" s="302"/>
      <c r="U1972" s="302"/>
      <c r="V1972" s="302"/>
      <c r="W1972" s="302"/>
      <c r="X1972" s="302"/>
      <c r="Y1972" s="302"/>
      <c r="Z1972" s="302"/>
      <c r="AA1972" s="302"/>
      <c r="AB1972" s="302"/>
      <c r="AC1972" s="302"/>
      <c r="AD1972" s="302"/>
      <c r="AE1972" s="302"/>
      <c r="AF1972" s="302"/>
      <c r="AG1972" s="302"/>
      <c r="AH1972" s="302"/>
      <c r="AI1972" s="302"/>
      <c r="AJ1972" s="302"/>
      <c r="AK1972" s="302"/>
      <c r="AL1972" s="302"/>
      <c r="AM1972" s="302"/>
      <c r="AN1972" s="302"/>
      <c r="AO1972" s="302"/>
      <c r="AP1972" s="302"/>
      <c r="AQ1972" s="302"/>
      <c r="AR1972" s="302"/>
    </row>
    <row r="1973" hidden="1">
      <c r="A1973" s="301"/>
      <c r="B1973" s="302"/>
      <c r="C1973" s="304"/>
      <c r="D1973" s="303"/>
      <c r="E1973" s="303"/>
      <c r="F1973" s="302"/>
      <c r="G1973" s="304"/>
      <c r="H1973" s="302"/>
      <c r="I1973" s="302"/>
      <c r="J1973" s="302"/>
      <c r="K1973" s="302"/>
      <c r="L1973" s="316" t="b">
        <v>0</v>
      </c>
      <c r="M1973" s="316" t="b">
        <v>0</v>
      </c>
      <c r="N1973" s="316" t="b">
        <v>0</v>
      </c>
      <c r="O1973" s="316" t="b">
        <v>0</v>
      </c>
      <c r="P1973" s="302"/>
      <c r="Q1973" s="302"/>
      <c r="R1973" s="302"/>
      <c r="S1973" s="302"/>
      <c r="T1973" s="302"/>
      <c r="U1973" s="302"/>
      <c r="V1973" s="302"/>
      <c r="W1973" s="302"/>
      <c r="X1973" s="302"/>
      <c r="Y1973" s="302"/>
      <c r="Z1973" s="302"/>
      <c r="AA1973" s="302"/>
      <c r="AB1973" s="302"/>
      <c r="AC1973" s="302"/>
      <c r="AD1973" s="302"/>
      <c r="AE1973" s="302"/>
      <c r="AF1973" s="302"/>
      <c r="AG1973" s="302"/>
      <c r="AH1973" s="302"/>
      <c r="AI1973" s="302"/>
      <c r="AJ1973" s="302"/>
      <c r="AK1973" s="302"/>
      <c r="AL1973" s="302"/>
      <c r="AM1973" s="302"/>
      <c r="AN1973" s="302"/>
      <c r="AO1973" s="302"/>
      <c r="AP1973" s="302"/>
      <c r="AQ1973" s="302"/>
      <c r="AR1973" s="302"/>
    </row>
    <row r="1974" hidden="1">
      <c r="A1974" s="301"/>
      <c r="B1974" s="302"/>
      <c r="C1974" s="304"/>
      <c r="D1974" s="303"/>
      <c r="E1974" s="303"/>
      <c r="F1974" s="302"/>
      <c r="G1974" s="304"/>
      <c r="H1974" s="302"/>
      <c r="I1974" s="302"/>
      <c r="J1974" s="302"/>
      <c r="K1974" s="302"/>
      <c r="L1974" s="316" t="b">
        <v>0</v>
      </c>
      <c r="M1974" s="316" t="b">
        <v>0</v>
      </c>
      <c r="N1974" s="316" t="b">
        <v>0</v>
      </c>
      <c r="O1974" s="316" t="b">
        <v>0</v>
      </c>
      <c r="P1974" s="302"/>
      <c r="Q1974" s="302"/>
      <c r="R1974" s="302"/>
      <c r="S1974" s="302"/>
      <c r="T1974" s="302"/>
      <c r="U1974" s="302"/>
      <c r="V1974" s="302"/>
      <c r="W1974" s="302"/>
      <c r="X1974" s="302"/>
      <c r="Y1974" s="302"/>
      <c r="Z1974" s="302"/>
      <c r="AA1974" s="302"/>
      <c r="AB1974" s="302"/>
      <c r="AC1974" s="302"/>
      <c r="AD1974" s="302"/>
      <c r="AE1974" s="302"/>
      <c r="AF1974" s="302"/>
      <c r="AG1974" s="302"/>
      <c r="AH1974" s="302"/>
      <c r="AI1974" s="302"/>
      <c r="AJ1974" s="302"/>
      <c r="AK1974" s="302"/>
      <c r="AL1974" s="302"/>
      <c r="AM1974" s="302"/>
      <c r="AN1974" s="302"/>
      <c r="AO1974" s="302"/>
      <c r="AP1974" s="302"/>
      <c r="AQ1974" s="302"/>
      <c r="AR1974" s="302"/>
    </row>
    <row r="1975" hidden="1">
      <c r="A1975" s="301"/>
      <c r="B1975" s="302"/>
      <c r="C1975" s="304"/>
      <c r="D1975" s="303"/>
      <c r="E1975" s="303"/>
      <c r="F1975" s="302"/>
      <c r="G1975" s="304"/>
      <c r="H1975" s="302"/>
      <c r="I1975" s="302"/>
      <c r="J1975" s="302"/>
      <c r="K1975" s="302"/>
      <c r="L1975" s="316" t="b">
        <v>0</v>
      </c>
      <c r="M1975" s="316" t="b">
        <v>0</v>
      </c>
      <c r="N1975" s="316" t="b">
        <v>0</v>
      </c>
      <c r="O1975" s="316" t="b">
        <v>0</v>
      </c>
      <c r="P1975" s="302"/>
      <c r="Q1975" s="302"/>
      <c r="R1975" s="302"/>
      <c r="S1975" s="302"/>
      <c r="T1975" s="302"/>
      <c r="U1975" s="302"/>
      <c r="V1975" s="302"/>
      <c r="W1975" s="302"/>
      <c r="X1975" s="302"/>
      <c r="Y1975" s="302"/>
      <c r="Z1975" s="302"/>
      <c r="AA1975" s="302"/>
      <c r="AB1975" s="302"/>
      <c r="AC1975" s="302"/>
      <c r="AD1975" s="302"/>
      <c r="AE1975" s="302"/>
      <c r="AF1975" s="302"/>
      <c r="AG1975" s="302"/>
      <c r="AH1975" s="302"/>
      <c r="AI1975" s="302"/>
      <c r="AJ1975" s="302"/>
      <c r="AK1975" s="302"/>
      <c r="AL1975" s="302"/>
      <c r="AM1975" s="302"/>
      <c r="AN1975" s="302"/>
      <c r="AO1975" s="302"/>
      <c r="AP1975" s="302"/>
      <c r="AQ1975" s="302"/>
      <c r="AR1975" s="302"/>
    </row>
    <row r="1976" hidden="1">
      <c r="A1976" s="301"/>
      <c r="B1976" s="302"/>
      <c r="C1976" s="304"/>
      <c r="D1976" s="303"/>
      <c r="E1976" s="303"/>
      <c r="F1976" s="302"/>
      <c r="G1976" s="304"/>
      <c r="H1976" s="302"/>
      <c r="I1976" s="302"/>
      <c r="J1976" s="302"/>
      <c r="K1976" s="302"/>
      <c r="L1976" s="316" t="b">
        <v>0</v>
      </c>
      <c r="M1976" s="316" t="b">
        <v>0</v>
      </c>
      <c r="N1976" s="316" t="b">
        <v>0</v>
      </c>
      <c r="O1976" s="316" t="b">
        <v>0</v>
      </c>
      <c r="P1976" s="302"/>
      <c r="Q1976" s="302"/>
      <c r="R1976" s="302"/>
      <c r="S1976" s="302"/>
      <c r="T1976" s="302"/>
      <c r="U1976" s="302"/>
      <c r="V1976" s="302"/>
      <c r="W1976" s="302"/>
      <c r="X1976" s="302"/>
      <c r="Y1976" s="302"/>
      <c r="Z1976" s="302"/>
      <c r="AA1976" s="302"/>
      <c r="AB1976" s="302"/>
      <c r="AC1976" s="302"/>
      <c r="AD1976" s="302"/>
      <c r="AE1976" s="302"/>
      <c r="AF1976" s="302"/>
      <c r="AG1976" s="302"/>
      <c r="AH1976" s="302"/>
      <c r="AI1976" s="302"/>
      <c r="AJ1976" s="302"/>
      <c r="AK1976" s="302"/>
      <c r="AL1976" s="302"/>
      <c r="AM1976" s="302"/>
      <c r="AN1976" s="302"/>
      <c r="AO1976" s="302"/>
      <c r="AP1976" s="302"/>
      <c r="AQ1976" s="302"/>
      <c r="AR1976" s="302"/>
    </row>
    <row r="1977" hidden="1">
      <c r="A1977" s="301"/>
      <c r="B1977" s="302"/>
      <c r="C1977" s="304"/>
      <c r="D1977" s="303"/>
      <c r="E1977" s="303"/>
      <c r="F1977" s="302"/>
      <c r="G1977" s="304"/>
      <c r="H1977" s="302"/>
      <c r="I1977" s="302"/>
      <c r="J1977" s="302"/>
      <c r="K1977" s="302"/>
      <c r="L1977" s="316" t="b">
        <v>0</v>
      </c>
      <c r="M1977" s="316" t="b">
        <v>0</v>
      </c>
      <c r="N1977" s="316" t="b">
        <v>0</v>
      </c>
      <c r="O1977" s="316" t="b">
        <v>0</v>
      </c>
      <c r="P1977" s="302"/>
      <c r="Q1977" s="302"/>
      <c r="R1977" s="302"/>
      <c r="S1977" s="302"/>
      <c r="T1977" s="302"/>
      <c r="U1977" s="302"/>
      <c r="V1977" s="302"/>
      <c r="W1977" s="302"/>
      <c r="X1977" s="302"/>
      <c r="Y1977" s="302"/>
      <c r="Z1977" s="302"/>
      <c r="AA1977" s="302"/>
      <c r="AB1977" s="302"/>
      <c r="AC1977" s="302"/>
      <c r="AD1977" s="302"/>
      <c r="AE1977" s="302"/>
      <c r="AF1977" s="302"/>
      <c r="AG1977" s="302"/>
      <c r="AH1977" s="302"/>
      <c r="AI1977" s="302"/>
      <c r="AJ1977" s="302"/>
      <c r="AK1977" s="302"/>
      <c r="AL1977" s="302"/>
      <c r="AM1977" s="302"/>
      <c r="AN1977" s="302"/>
      <c r="AO1977" s="302"/>
      <c r="AP1977" s="302"/>
      <c r="AQ1977" s="302"/>
      <c r="AR1977" s="302"/>
    </row>
    <row r="1978" hidden="1">
      <c r="A1978" s="301"/>
      <c r="B1978" s="302"/>
      <c r="C1978" s="304"/>
      <c r="D1978" s="303"/>
      <c r="E1978" s="303"/>
      <c r="F1978" s="302"/>
      <c r="G1978" s="304"/>
      <c r="H1978" s="302"/>
      <c r="I1978" s="302"/>
      <c r="J1978" s="302"/>
      <c r="K1978" s="302"/>
      <c r="L1978" s="316" t="b">
        <v>0</v>
      </c>
      <c r="M1978" s="316" t="b">
        <v>0</v>
      </c>
      <c r="N1978" s="316" t="b">
        <v>0</v>
      </c>
      <c r="O1978" s="316" t="b">
        <v>0</v>
      </c>
      <c r="P1978" s="302"/>
      <c r="Q1978" s="302"/>
      <c r="R1978" s="302"/>
      <c r="S1978" s="302"/>
      <c r="T1978" s="302"/>
      <c r="U1978" s="302"/>
      <c r="V1978" s="302"/>
      <c r="W1978" s="302"/>
      <c r="X1978" s="302"/>
      <c r="Y1978" s="302"/>
      <c r="Z1978" s="302"/>
      <c r="AA1978" s="302"/>
      <c r="AB1978" s="302"/>
      <c r="AC1978" s="302"/>
      <c r="AD1978" s="302"/>
      <c r="AE1978" s="302"/>
      <c r="AF1978" s="302"/>
      <c r="AG1978" s="302"/>
      <c r="AH1978" s="302"/>
      <c r="AI1978" s="302"/>
      <c r="AJ1978" s="302"/>
      <c r="AK1978" s="302"/>
      <c r="AL1978" s="302"/>
      <c r="AM1978" s="302"/>
      <c r="AN1978" s="302"/>
      <c r="AO1978" s="302"/>
      <c r="AP1978" s="302"/>
      <c r="AQ1978" s="302"/>
      <c r="AR1978" s="302"/>
    </row>
    <row r="1979" hidden="1">
      <c r="A1979" s="301"/>
      <c r="B1979" s="302"/>
      <c r="C1979" s="304"/>
      <c r="D1979" s="303"/>
      <c r="E1979" s="303"/>
      <c r="F1979" s="302"/>
      <c r="G1979" s="304"/>
      <c r="H1979" s="302"/>
      <c r="I1979" s="302"/>
      <c r="J1979" s="302"/>
      <c r="K1979" s="302"/>
      <c r="L1979" s="316" t="b">
        <v>0</v>
      </c>
      <c r="M1979" s="316" t="b">
        <v>0</v>
      </c>
      <c r="N1979" s="316" t="b">
        <v>0</v>
      </c>
      <c r="O1979" s="316" t="b">
        <v>0</v>
      </c>
      <c r="P1979" s="302"/>
      <c r="Q1979" s="302"/>
      <c r="R1979" s="302"/>
      <c r="S1979" s="302"/>
      <c r="T1979" s="302"/>
      <c r="U1979" s="302"/>
      <c r="V1979" s="302"/>
      <c r="W1979" s="302"/>
      <c r="X1979" s="302"/>
      <c r="Y1979" s="302"/>
      <c r="Z1979" s="302"/>
      <c r="AA1979" s="302"/>
      <c r="AB1979" s="302"/>
      <c r="AC1979" s="302"/>
      <c r="AD1979" s="302"/>
      <c r="AE1979" s="302"/>
      <c r="AF1979" s="302"/>
      <c r="AG1979" s="302"/>
      <c r="AH1979" s="302"/>
      <c r="AI1979" s="302"/>
      <c r="AJ1979" s="302"/>
      <c r="AK1979" s="302"/>
      <c r="AL1979" s="302"/>
      <c r="AM1979" s="302"/>
      <c r="AN1979" s="302"/>
      <c r="AO1979" s="302"/>
      <c r="AP1979" s="302"/>
      <c r="AQ1979" s="302"/>
      <c r="AR1979" s="302"/>
    </row>
    <row r="1980" hidden="1">
      <c r="A1980" s="301"/>
      <c r="B1980" s="302"/>
      <c r="C1980" s="304"/>
      <c r="D1980" s="303"/>
      <c r="E1980" s="303"/>
      <c r="F1980" s="302"/>
      <c r="G1980" s="304"/>
      <c r="H1980" s="302"/>
      <c r="I1980" s="302"/>
      <c r="J1980" s="302"/>
      <c r="K1980" s="302"/>
      <c r="L1980" s="316" t="b">
        <v>0</v>
      </c>
      <c r="M1980" s="316" t="b">
        <v>0</v>
      </c>
      <c r="N1980" s="316" t="b">
        <v>0</v>
      </c>
      <c r="O1980" s="316" t="b">
        <v>0</v>
      </c>
      <c r="P1980" s="302"/>
      <c r="Q1980" s="302"/>
      <c r="R1980" s="302"/>
      <c r="S1980" s="302"/>
      <c r="T1980" s="302"/>
      <c r="U1980" s="302"/>
      <c r="V1980" s="302"/>
      <c r="W1980" s="302"/>
      <c r="X1980" s="302"/>
      <c r="Y1980" s="302"/>
      <c r="Z1980" s="302"/>
      <c r="AA1980" s="302"/>
      <c r="AB1980" s="302"/>
      <c r="AC1980" s="302"/>
      <c r="AD1980" s="302"/>
      <c r="AE1980" s="302"/>
      <c r="AF1980" s="302"/>
      <c r="AG1980" s="302"/>
      <c r="AH1980" s="302"/>
      <c r="AI1980" s="302"/>
      <c r="AJ1980" s="302"/>
      <c r="AK1980" s="302"/>
      <c r="AL1980" s="302"/>
      <c r="AM1980" s="302"/>
      <c r="AN1980" s="302"/>
      <c r="AO1980" s="302"/>
      <c r="AP1980" s="302"/>
      <c r="AQ1980" s="302"/>
      <c r="AR1980" s="302"/>
    </row>
    <row r="1981" hidden="1">
      <c r="A1981" s="301"/>
      <c r="B1981" s="302"/>
      <c r="C1981" s="304"/>
      <c r="D1981" s="303"/>
      <c r="E1981" s="303"/>
      <c r="F1981" s="302"/>
      <c r="G1981" s="304"/>
      <c r="H1981" s="302"/>
      <c r="I1981" s="302"/>
      <c r="J1981" s="302"/>
      <c r="K1981" s="302"/>
      <c r="L1981" s="316" t="b">
        <v>0</v>
      </c>
      <c r="M1981" s="316" t="b">
        <v>0</v>
      </c>
      <c r="N1981" s="316" t="b">
        <v>0</v>
      </c>
      <c r="O1981" s="316" t="b">
        <v>0</v>
      </c>
      <c r="P1981" s="302"/>
      <c r="Q1981" s="302"/>
      <c r="R1981" s="302"/>
      <c r="S1981" s="302"/>
      <c r="T1981" s="302"/>
      <c r="U1981" s="302"/>
      <c r="V1981" s="302"/>
      <c r="W1981" s="302"/>
      <c r="X1981" s="302"/>
      <c r="Y1981" s="302"/>
      <c r="Z1981" s="302"/>
      <c r="AA1981" s="302"/>
      <c r="AB1981" s="302"/>
      <c r="AC1981" s="302"/>
      <c r="AD1981" s="302"/>
      <c r="AE1981" s="302"/>
      <c r="AF1981" s="302"/>
      <c r="AG1981" s="302"/>
      <c r="AH1981" s="302"/>
      <c r="AI1981" s="302"/>
      <c r="AJ1981" s="302"/>
      <c r="AK1981" s="302"/>
      <c r="AL1981" s="302"/>
      <c r="AM1981" s="302"/>
      <c r="AN1981" s="302"/>
      <c r="AO1981" s="302"/>
      <c r="AP1981" s="302"/>
      <c r="AQ1981" s="302"/>
      <c r="AR1981" s="302"/>
    </row>
    <row r="1982" hidden="1">
      <c r="A1982" s="301"/>
      <c r="B1982" s="302"/>
      <c r="C1982" s="304"/>
      <c r="D1982" s="303"/>
      <c r="E1982" s="303"/>
      <c r="F1982" s="302"/>
      <c r="G1982" s="304"/>
      <c r="H1982" s="302"/>
      <c r="I1982" s="302"/>
      <c r="J1982" s="302"/>
      <c r="K1982" s="302"/>
      <c r="L1982" s="316" t="b">
        <v>0</v>
      </c>
      <c r="M1982" s="316" t="b">
        <v>0</v>
      </c>
      <c r="N1982" s="316" t="b">
        <v>0</v>
      </c>
      <c r="O1982" s="316" t="b">
        <v>0</v>
      </c>
      <c r="P1982" s="302"/>
      <c r="Q1982" s="302"/>
      <c r="R1982" s="302"/>
      <c r="S1982" s="302"/>
      <c r="T1982" s="302"/>
      <c r="U1982" s="302"/>
      <c r="V1982" s="302"/>
      <c r="W1982" s="302"/>
      <c r="X1982" s="302"/>
      <c r="Y1982" s="302"/>
      <c r="Z1982" s="302"/>
      <c r="AA1982" s="302"/>
      <c r="AB1982" s="302"/>
      <c r="AC1982" s="302"/>
      <c r="AD1982" s="302"/>
      <c r="AE1982" s="302"/>
      <c r="AF1982" s="302"/>
      <c r="AG1982" s="302"/>
      <c r="AH1982" s="302"/>
      <c r="AI1982" s="302"/>
      <c r="AJ1982" s="302"/>
      <c r="AK1982" s="302"/>
      <c r="AL1982" s="302"/>
      <c r="AM1982" s="302"/>
      <c r="AN1982" s="302"/>
      <c r="AO1982" s="302"/>
      <c r="AP1982" s="302"/>
      <c r="AQ1982" s="302"/>
      <c r="AR1982" s="302"/>
    </row>
    <row r="1983" hidden="1">
      <c r="A1983" s="301"/>
      <c r="B1983" s="302"/>
      <c r="C1983" s="304"/>
      <c r="D1983" s="303"/>
      <c r="E1983" s="303"/>
      <c r="F1983" s="302"/>
      <c r="G1983" s="304"/>
      <c r="H1983" s="302"/>
      <c r="I1983" s="302"/>
      <c r="J1983" s="302"/>
      <c r="K1983" s="302"/>
      <c r="L1983" s="316" t="b">
        <v>0</v>
      </c>
      <c r="M1983" s="316" t="b">
        <v>0</v>
      </c>
      <c r="N1983" s="316" t="b">
        <v>0</v>
      </c>
      <c r="O1983" s="316" t="b">
        <v>0</v>
      </c>
      <c r="P1983" s="302"/>
      <c r="Q1983" s="302"/>
      <c r="R1983" s="302"/>
      <c r="S1983" s="302"/>
      <c r="T1983" s="302"/>
      <c r="U1983" s="302"/>
      <c r="V1983" s="302"/>
      <c r="W1983" s="302"/>
      <c r="X1983" s="302"/>
      <c r="Y1983" s="302"/>
      <c r="Z1983" s="302"/>
      <c r="AA1983" s="302"/>
      <c r="AB1983" s="302"/>
      <c r="AC1983" s="302"/>
      <c r="AD1983" s="302"/>
      <c r="AE1983" s="302"/>
      <c r="AF1983" s="302"/>
      <c r="AG1983" s="302"/>
      <c r="AH1983" s="302"/>
      <c r="AI1983" s="302"/>
      <c r="AJ1983" s="302"/>
      <c r="AK1983" s="302"/>
      <c r="AL1983" s="302"/>
      <c r="AM1983" s="302"/>
      <c r="AN1983" s="302"/>
      <c r="AO1983" s="302"/>
      <c r="AP1983" s="302"/>
      <c r="AQ1983" s="302"/>
      <c r="AR1983" s="302"/>
    </row>
    <row r="1984" hidden="1">
      <c r="A1984" s="301"/>
      <c r="B1984" s="302"/>
      <c r="C1984" s="304"/>
      <c r="D1984" s="303"/>
      <c r="E1984" s="303"/>
      <c r="F1984" s="302"/>
      <c r="G1984" s="304"/>
      <c r="H1984" s="302"/>
      <c r="I1984" s="302"/>
      <c r="J1984" s="302"/>
      <c r="K1984" s="302"/>
      <c r="L1984" s="316" t="b">
        <v>0</v>
      </c>
      <c r="M1984" s="316" t="b">
        <v>0</v>
      </c>
      <c r="N1984" s="316" t="b">
        <v>0</v>
      </c>
      <c r="O1984" s="316" t="b">
        <v>0</v>
      </c>
      <c r="P1984" s="302"/>
      <c r="Q1984" s="302"/>
      <c r="R1984" s="302"/>
      <c r="S1984" s="302"/>
      <c r="T1984" s="302"/>
      <c r="U1984" s="302"/>
      <c r="V1984" s="302"/>
      <c r="W1984" s="302"/>
      <c r="X1984" s="302"/>
      <c r="Y1984" s="302"/>
      <c r="Z1984" s="302"/>
      <c r="AA1984" s="302"/>
      <c r="AB1984" s="302"/>
      <c r="AC1984" s="302"/>
      <c r="AD1984" s="302"/>
      <c r="AE1984" s="302"/>
      <c r="AF1984" s="302"/>
      <c r="AG1984" s="302"/>
      <c r="AH1984" s="302"/>
      <c r="AI1984" s="302"/>
      <c r="AJ1984" s="302"/>
      <c r="AK1984" s="302"/>
      <c r="AL1984" s="302"/>
      <c r="AM1984" s="302"/>
      <c r="AN1984" s="302"/>
      <c r="AO1984" s="302"/>
      <c r="AP1984" s="302"/>
      <c r="AQ1984" s="302"/>
      <c r="AR1984" s="302"/>
    </row>
    <row r="1985" hidden="1">
      <c r="A1985" s="301"/>
      <c r="B1985" s="302"/>
      <c r="C1985" s="304"/>
      <c r="D1985" s="303"/>
      <c r="E1985" s="303"/>
      <c r="F1985" s="302"/>
      <c r="G1985" s="304"/>
      <c r="H1985" s="302"/>
      <c r="I1985" s="302"/>
      <c r="J1985" s="302"/>
      <c r="K1985" s="302"/>
      <c r="L1985" s="316" t="b">
        <v>0</v>
      </c>
      <c r="M1985" s="316" t="b">
        <v>0</v>
      </c>
      <c r="N1985" s="316" t="b">
        <v>0</v>
      </c>
      <c r="O1985" s="316" t="b">
        <v>0</v>
      </c>
      <c r="P1985" s="302"/>
      <c r="Q1985" s="302"/>
      <c r="R1985" s="302"/>
      <c r="S1985" s="302"/>
      <c r="T1985" s="302"/>
      <c r="U1985" s="302"/>
      <c r="V1985" s="302"/>
      <c r="W1985" s="302"/>
      <c r="X1985" s="302"/>
      <c r="Y1985" s="302"/>
      <c r="Z1985" s="302"/>
      <c r="AA1985" s="302"/>
      <c r="AB1985" s="302"/>
      <c r="AC1985" s="302"/>
      <c r="AD1985" s="302"/>
      <c r="AE1985" s="302"/>
      <c r="AF1985" s="302"/>
      <c r="AG1985" s="302"/>
      <c r="AH1985" s="302"/>
      <c r="AI1985" s="302"/>
      <c r="AJ1985" s="302"/>
      <c r="AK1985" s="302"/>
      <c r="AL1985" s="302"/>
      <c r="AM1985" s="302"/>
      <c r="AN1985" s="302"/>
      <c r="AO1985" s="302"/>
      <c r="AP1985" s="302"/>
      <c r="AQ1985" s="302"/>
      <c r="AR1985" s="302"/>
    </row>
    <row r="1986" hidden="1">
      <c r="A1986" s="301"/>
      <c r="B1986" s="302"/>
      <c r="C1986" s="304"/>
      <c r="D1986" s="303"/>
      <c r="E1986" s="303"/>
      <c r="F1986" s="302"/>
      <c r="G1986" s="304"/>
      <c r="H1986" s="302"/>
      <c r="I1986" s="302"/>
      <c r="J1986" s="302"/>
      <c r="K1986" s="302"/>
      <c r="L1986" s="316" t="b">
        <v>0</v>
      </c>
      <c r="M1986" s="316" t="b">
        <v>0</v>
      </c>
      <c r="N1986" s="316" t="b">
        <v>0</v>
      </c>
      <c r="O1986" s="316" t="b">
        <v>0</v>
      </c>
      <c r="P1986" s="302"/>
      <c r="Q1986" s="302"/>
      <c r="R1986" s="302"/>
      <c r="S1986" s="302"/>
      <c r="T1986" s="302"/>
      <c r="U1986" s="302"/>
      <c r="V1986" s="302"/>
      <c r="W1986" s="302"/>
      <c r="X1986" s="302"/>
      <c r="Y1986" s="302"/>
      <c r="Z1986" s="302"/>
      <c r="AA1986" s="302"/>
      <c r="AB1986" s="302"/>
      <c r="AC1986" s="302"/>
      <c r="AD1986" s="302"/>
      <c r="AE1986" s="302"/>
      <c r="AF1986" s="302"/>
      <c r="AG1986" s="302"/>
      <c r="AH1986" s="302"/>
      <c r="AI1986" s="302"/>
      <c r="AJ1986" s="302"/>
      <c r="AK1986" s="302"/>
      <c r="AL1986" s="302"/>
      <c r="AM1986" s="302"/>
      <c r="AN1986" s="302"/>
      <c r="AO1986" s="302"/>
      <c r="AP1986" s="302"/>
      <c r="AQ1986" s="302"/>
      <c r="AR1986" s="302"/>
    </row>
    <row r="1987" hidden="1">
      <c r="A1987" s="301"/>
      <c r="B1987" s="302"/>
      <c r="C1987" s="304"/>
      <c r="D1987" s="303"/>
      <c r="E1987" s="303"/>
      <c r="F1987" s="302"/>
      <c r="G1987" s="304"/>
      <c r="H1987" s="302"/>
      <c r="I1987" s="302"/>
      <c r="J1987" s="302"/>
      <c r="K1987" s="302"/>
      <c r="L1987" s="316" t="b">
        <v>0</v>
      </c>
      <c r="M1987" s="316" t="b">
        <v>0</v>
      </c>
      <c r="N1987" s="316" t="b">
        <v>0</v>
      </c>
      <c r="O1987" s="316" t="b">
        <v>0</v>
      </c>
      <c r="P1987" s="302"/>
      <c r="Q1987" s="302"/>
      <c r="R1987" s="302"/>
      <c r="S1987" s="302"/>
      <c r="T1987" s="302"/>
      <c r="U1987" s="302"/>
      <c r="V1987" s="302"/>
      <c r="W1987" s="302"/>
      <c r="X1987" s="302"/>
      <c r="Y1987" s="302"/>
      <c r="Z1987" s="302"/>
      <c r="AA1987" s="302"/>
      <c r="AB1987" s="302"/>
      <c r="AC1987" s="302"/>
      <c r="AD1987" s="302"/>
      <c r="AE1987" s="302"/>
      <c r="AF1987" s="302"/>
      <c r="AG1987" s="302"/>
      <c r="AH1987" s="302"/>
      <c r="AI1987" s="302"/>
      <c r="AJ1987" s="302"/>
      <c r="AK1987" s="302"/>
      <c r="AL1987" s="302"/>
      <c r="AM1987" s="302"/>
      <c r="AN1987" s="302"/>
      <c r="AO1987" s="302"/>
      <c r="AP1987" s="302"/>
      <c r="AQ1987" s="302"/>
      <c r="AR1987" s="302"/>
    </row>
    <row r="1988" hidden="1">
      <c r="A1988" s="301"/>
      <c r="B1988" s="302"/>
      <c r="C1988" s="304"/>
      <c r="D1988" s="303"/>
      <c r="E1988" s="303"/>
      <c r="F1988" s="302"/>
      <c r="G1988" s="304"/>
      <c r="H1988" s="302"/>
      <c r="I1988" s="302"/>
      <c r="J1988" s="302"/>
      <c r="K1988" s="302"/>
      <c r="L1988" s="316" t="b">
        <v>0</v>
      </c>
      <c r="M1988" s="316" t="b">
        <v>0</v>
      </c>
      <c r="N1988" s="316" t="b">
        <v>0</v>
      </c>
      <c r="O1988" s="316" t="b">
        <v>0</v>
      </c>
      <c r="P1988" s="302"/>
      <c r="Q1988" s="302"/>
      <c r="R1988" s="302"/>
      <c r="S1988" s="302"/>
      <c r="T1988" s="302"/>
      <c r="U1988" s="302"/>
      <c r="V1988" s="302"/>
      <c r="W1988" s="302"/>
      <c r="X1988" s="302"/>
      <c r="Y1988" s="302"/>
      <c r="Z1988" s="302"/>
      <c r="AA1988" s="302"/>
      <c r="AB1988" s="302"/>
      <c r="AC1988" s="302"/>
      <c r="AD1988" s="302"/>
      <c r="AE1988" s="302"/>
      <c r="AF1988" s="302"/>
      <c r="AG1988" s="302"/>
      <c r="AH1988" s="302"/>
      <c r="AI1988" s="302"/>
      <c r="AJ1988" s="302"/>
      <c r="AK1988" s="302"/>
      <c r="AL1988" s="302"/>
      <c r="AM1988" s="302"/>
      <c r="AN1988" s="302"/>
      <c r="AO1988" s="302"/>
      <c r="AP1988" s="302"/>
      <c r="AQ1988" s="302"/>
      <c r="AR1988" s="302"/>
    </row>
    <row r="1989" hidden="1">
      <c r="A1989" s="301"/>
      <c r="B1989" s="302"/>
      <c r="C1989" s="304"/>
      <c r="D1989" s="303"/>
      <c r="E1989" s="303"/>
      <c r="F1989" s="302"/>
      <c r="G1989" s="304"/>
      <c r="H1989" s="302"/>
      <c r="I1989" s="302"/>
      <c r="J1989" s="302"/>
      <c r="K1989" s="302"/>
      <c r="L1989" s="316" t="b">
        <v>0</v>
      </c>
      <c r="M1989" s="316" t="b">
        <v>0</v>
      </c>
      <c r="N1989" s="316" t="b">
        <v>0</v>
      </c>
      <c r="O1989" s="316" t="b">
        <v>0</v>
      </c>
      <c r="P1989" s="302"/>
      <c r="Q1989" s="302"/>
      <c r="R1989" s="302"/>
      <c r="S1989" s="302"/>
      <c r="T1989" s="302"/>
      <c r="U1989" s="302"/>
      <c r="V1989" s="302"/>
      <c r="W1989" s="302"/>
      <c r="X1989" s="302"/>
      <c r="Y1989" s="302"/>
      <c r="Z1989" s="302"/>
      <c r="AA1989" s="302"/>
      <c r="AB1989" s="302"/>
      <c r="AC1989" s="302"/>
      <c r="AD1989" s="302"/>
      <c r="AE1989" s="302"/>
      <c r="AF1989" s="302"/>
      <c r="AG1989" s="302"/>
      <c r="AH1989" s="302"/>
      <c r="AI1989" s="302"/>
      <c r="AJ1989" s="302"/>
      <c r="AK1989" s="302"/>
      <c r="AL1989" s="302"/>
      <c r="AM1989" s="302"/>
      <c r="AN1989" s="302"/>
      <c r="AO1989" s="302"/>
      <c r="AP1989" s="302"/>
      <c r="AQ1989" s="302"/>
      <c r="AR1989" s="302"/>
    </row>
    <row r="1990" hidden="1">
      <c r="A1990" s="301"/>
      <c r="B1990" s="302"/>
      <c r="C1990" s="304"/>
      <c r="D1990" s="303"/>
      <c r="E1990" s="303"/>
      <c r="F1990" s="302"/>
      <c r="G1990" s="304"/>
      <c r="H1990" s="302"/>
      <c r="I1990" s="302"/>
      <c r="J1990" s="302"/>
      <c r="K1990" s="302"/>
      <c r="L1990" s="316" t="b">
        <v>0</v>
      </c>
      <c r="M1990" s="316" t="b">
        <v>0</v>
      </c>
      <c r="N1990" s="316" t="b">
        <v>0</v>
      </c>
      <c r="O1990" s="316" t="b">
        <v>0</v>
      </c>
      <c r="P1990" s="302"/>
      <c r="Q1990" s="302"/>
      <c r="R1990" s="302"/>
      <c r="S1990" s="302"/>
      <c r="T1990" s="302"/>
      <c r="U1990" s="302"/>
      <c r="V1990" s="302"/>
      <c r="W1990" s="302"/>
      <c r="X1990" s="302"/>
      <c r="Y1990" s="302"/>
      <c r="Z1990" s="302"/>
      <c r="AA1990" s="302"/>
      <c r="AB1990" s="302"/>
      <c r="AC1990" s="302"/>
      <c r="AD1990" s="302"/>
      <c r="AE1990" s="302"/>
      <c r="AF1990" s="302"/>
      <c r="AG1990" s="302"/>
      <c r="AH1990" s="302"/>
      <c r="AI1990" s="302"/>
      <c r="AJ1990" s="302"/>
      <c r="AK1990" s="302"/>
      <c r="AL1990" s="302"/>
      <c r="AM1990" s="302"/>
      <c r="AN1990" s="302"/>
      <c r="AO1990" s="302"/>
      <c r="AP1990" s="302"/>
      <c r="AQ1990" s="302"/>
      <c r="AR1990" s="302"/>
    </row>
    <row r="1991" hidden="1">
      <c r="A1991" s="301"/>
      <c r="B1991" s="302"/>
      <c r="C1991" s="304"/>
      <c r="D1991" s="303"/>
      <c r="E1991" s="303"/>
      <c r="F1991" s="302"/>
      <c r="G1991" s="304"/>
      <c r="H1991" s="302"/>
      <c r="I1991" s="302"/>
      <c r="J1991" s="302"/>
      <c r="K1991" s="302"/>
      <c r="L1991" s="316" t="b">
        <v>0</v>
      </c>
      <c r="M1991" s="316" t="b">
        <v>0</v>
      </c>
      <c r="N1991" s="316" t="b">
        <v>0</v>
      </c>
      <c r="O1991" s="316" t="b">
        <v>0</v>
      </c>
      <c r="P1991" s="302"/>
      <c r="Q1991" s="302"/>
      <c r="R1991" s="302"/>
      <c r="S1991" s="302"/>
      <c r="T1991" s="302"/>
      <c r="U1991" s="302"/>
      <c r="V1991" s="302"/>
      <c r="W1991" s="302"/>
      <c r="X1991" s="302"/>
      <c r="Y1991" s="302"/>
      <c r="Z1991" s="302"/>
      <c r="AA1991" s="302"/>
      <c r="AB1991" s="302"/>
      <c r="AC1991" s="302"/>
      <c r="AD1991" s="302"/>
      <c r="AE1991" s="302"/>
      <c r="AF1991" s="302"/>
      <c r="AG1991" s="302"/>
      <c r="AH1991" s="302"/>
      <c r="AI1991" s="302"/>
      <c r="AJ1991" s="302"/>
      <c r="AK1991" s="302"/>
      <c r="AL1991" s="302"/>
      <c r="AM1991" s="302"/>
      <c r="AN1991" s="302"/>
      <c r="AO1991" s="302"/>
      <c r="AP1991" s="302"/>
      <c r="AQ1991" s="302"/>
      <c r="AR1991" s="302"/>
    </row>
    <row r="1992" hidden="1">
      <c r="A1992" s="301"/>
      <c r="B1992" s="302"/>
      <c r="C1992" s="304"/>
      <c r="D1992" s="303"/>
      <c r="E1992" s="303"/>
      <c r="F1992" s="302"/>
      <c r="G1992" s="304"/>
      <c r="H1992" s="302"/>
      <c r="I1992" s="302"/>
      <c r="J1992" s="302"/>
      <c r="K1992" s="302"/>
      <c r="L1992" s="316" t="b">
        <v>0</v>
      </c>
      <c r="M1992" s="316" t="b">
        <v>0</v>
      </c>
      <c r="N1992" s="316" t="b">
        <v>0</v>
      </c>
      <c r="O1992" s="316" t="b">
        <v>0</v>
      </c>
      <c r="P1992" s="302"/>
      <c r="Q1992" s="302"/>
      <c r="R1992" s="302"/>
      <c r="S1992" s="302"/>
      <c r="T1992" s="302"/>
      <c r="U1992" s="302"/>
      <c r="V1992" s="302"/>
      <c r="W1992" s="302"/>
      <c r="X1992" s="302"/>
      <c r="Y1992" s="302"/>
      <c r="Z1992" s="302"/>
      <c r="AA1992" s="302"/>
      <c r="AB1992" s="302"/>
      <c r="AC1992" s="302"/>
      <c r="AD1992" s="302"/>
      <c r="AE1992" s="302"/>
      <c r="AF1992" s="302"/>
      <c r="AG1992" s="302"/>
      <c r="AH1992" s="302"/>
      <c r="AI1992" s="302"/>
      <c r="AJ1992" s="302"/>
      <c r="AK1992" s="302"/>
      <c r="AL1992" s="302"/>
      <c r="AM1992" s="302"/>
      <c r="AN1992" s="302"/>
      <c r="AO1992" s="302"/>
      <c r="AP1992" s="302"/>
      <c r="AQ1992" s="302"/>
      <c r="AR1992" s="302"/>
    </row>
    <row r="1993" hidden="1">
      <c r="A1993" s="301"/>
      <c r="B1993" s="302"/>
      <c r="C1993" s="304"/>
      <c r="D1993" s="303"/>
      <c r="E1993" s="303"/>
      <c r="F1993" s="302"/>
      <c r="G1993" s="304"/>
      <c r="H1993" s="302"/>
      <c r="I1993" s="302"/>
      <c r="J1993" s="302"/>
      <c r="K1993" s="302"/>
      <c r="L1993" s="316" t="b">
        <v>0</v>
      </c>
      <c r="M1993" s="316" t="b">
        <v>0</v>
      </c>
      <c r="N1993" s="316" t="b">
        <v>0</v>
      </c>
      <c r="O1993" s="316" t="b">
        <v>0</v>
      </c>
      <c r="P1993" s="302"/>
      <c r="Q1993" s="302"/>
      <c r="R1993" s="302"/>
      <c r="S1993" s="302"/>
      <c r="T1993" s="302"/>
      <c r="U1993" s="302"/>
      <c r="V1993" s="302"/>
      <c r="W1993" s="302"/>
      <c r="X1993" s="302"/>
      <c r="Y1993" s="302"/>
      <c r="Z1993" s="302"/>
      <c r="AA1993" s="302"/>
      <c r="AB1993" s="302"/>
      <c r="AC1993" s="302"/>
      <c r="AD1993" s="302"/>
      <c r="AE1993" s="302"/>
      <c r="AF1993" s="302"/>
      <c r="AG1993" s="302"/>
      <c r="AH1993" s="302"/>
      <c r="AI1993" s="302"/>
      <c r="AJ1993" s="302"/>
      <c r="AK1993" s="302"/>
      <c r="AL1993" s="302"/>
      <c r="AM1993" s="302"/>
      <c r="AN1993" s="302"/>
      <c r="AO1993" s="302"/>
      <c r="AP1993" s="302"/>
      <c r="AQ1993" s="302"/>
      <c r="AR1993" s="302"/>
    </row>
    <row r="1994" hidden="1">
      <c r="A1994" s="301"/>
      <c r="B1994" s="302"/>
      <c r="C1994" s="304"/>
      <c r="D1994" s="303"/>
      <c r="E1994" s="303"/>
      <c r="F1994" s="302"/>
      <c r="G1994" s="304"/>
      <c r="H1994" s="302"/>
      <c r="I1994" s="302"/>
      <c r="J1994" s="302"/>
      <c r="K1994" s="302"/>
      <c r="L1994" s="316" t="b">
        <v>0</v>
      </c>
      <c r="M1994" s="316" t="b">
        <v>0</v>
      </c>
      <c r="N1994" s="316" t="b">
        <v>0</v>
      </c>
      <c r="O1994" s="316" t="b">
        <v>0</v>
      </c>
      <c r="P1994" s="302"/>
      <c r="Q1994" s="302"/>
      <c r="R1994" s="302"/>
      <c r="S1994" s="302"/>
      <c r="T1994" s="302"/>
      <c r="U1994" s="302"/>
      <c r="V1994" s="302"/>
      <c r="W1994" s="302"/>
      <c r="X1994" s="302"/>
      <c r="Y1994" s="302"/>
      <c r="Z1994" s="302"/>
      <c r="AA1994" s="302"/>
      <c r="AB1994" s="302"/>
      <c r="AC1994" s="302"/>
      <c r="AD1994" s="302"/>
      <c r="AE1994" s="302"/>
      <c r="AF1994" s="302"/>
      <c r="AG1994" s="302"/>
      <c r="AH1994" s="302"/>
      <c r="AI1994" s="302"/>
      <c r="AJ1994" s="302"/>
      <c r="AK1994" s="302"/>
      <c r="AL1994" s="302"/>
      <c r="AM1994" s="302"/>
      <c r="AN1994" s="302"/>
      <c r="AO1994" s="302"/>
      <c r="AP1994" s="302"/>
      <c r="AQ1994" s="302"/>
      <c r="AR1994" s="302"/>
    </row>
    <row r="1995" hidden="1">
      <c r="A1995" s="301"/>
      <c r="B1995" s="302"/>
      <c r="C1995" s="304"/>
      <c r="D1995" s="303"/>
      <c r="E1995" s="303"/>
      <c r="F1995" s="302"/>
      <c r="G1995" s="304"/>
      <c r="H1995" s="302"/>
      <c r="I1995" s="302"/>
      <c r="J1995" s="302"/>
      <c r="K1995" s="302"/>
      <c r="L1995" s="316" t="b">
        <v>0</v>
      </c>
      <c r="M1995" s="316" t="b">
        <v>0</v>
      </c>
      <c r="N1995" s="316" t="b">
        <v>0</v>
      </c>
      <c r="O1995" s="316" t="b">
        <v>0</v>
      </c>
      <c r="P1995" s="302"/>
      <c r="Q1995" s="302"/>
      <c r="R1995" s="302"/>
      <c r="S1995" s="302"/>
      <c r="T1995" s="302"/>
      <c r="U1995" s="302"/>
      <c r="V1995" s="302"/>
      <c r="W1995" s="302"/>
      <c r="X1995" s="302"/>
      <c r="Y1995" s="302"/>
      <c r="Z1995" s="302"/>
      <c r="AA1995" s="302"/>
      <c r="AB1995" s="302"/>
      <c r="AC1995" s="302"/>
      <c r="AD1995" s="302"/>
      <c r="AE1995" s="302"/>
      <c r="AF1995" s="302"/>
      <c r="AG1995" s="302"/>
      <c r="AH1995" s="302"/>
      <c r="AI1995" s="302"/>
      <c r="AJ1995" s="302"/>
      <c r="AK1995" s="302"/>
      <c r="AL1995" s="302"/>
      <c r="AM1995" s="302"/>
      <c r="AN1995" s="302"/>
      <c r="AO1995" s="302"/>
      <c r="AP1995" s="302"/>
      <c r="AQ1995" s="302"/>
      <c r="AR1995" s="302"/>
    </row>
    <row r="1996" hidden="1">
      <c r="A1996" s="301"/>
      <c r="B1996" s="302"/>
      <c r="C1996" s="304"/>
      <c r="D1996" s="303"/>
      <c r="E1996" s="303"/>
      <c r="F1996" s="302"/>
      <c r="G1996" s="304"/>
      <c r="H1996" s="302"/>
      <c r="I1996" s="302"/>
      <c r="J1996" s="302"/>
      <c r="K1996" s="302"/>
      <c r="L1996" s="316" t="b">
        <v>0</v>
      </c>
      <c r="M1996" s="316" t="b">
        <v>0</v>
      </c>
      <c r="N1996" s="316" t="b">
        <v>0</v>
      </c>
      <c r="O1996" s="316" t="b">
        <v>0</v>
      </c>
      <c r="P1996" s="302"/>
      <c r="Q1996" s="302"/>
      <c r="R1996" s="302"/>
      <c r="S1996" s="302"/>
      <c r="T1996" s="302"/>
      <c r="U1996" s="302"/>
      <c r="V1996" s="302"/>
      <c r="W1996" s="302"/>
      <c r="X1996" s="302"/>
      <c r="Y1996" s="302"/>
      <c r="Z1996" s="302"/>
      <c r="AA1996" s="302"/>
      <c r="AB1996" s="302"/>
      <c r="AC1996" s="302"/>
      <c r="AD1996" s="302"/>
      <c r="AE1996" s="302"/>
      <c r="AF1996" s="302"/>
      <c r="AG1996" s="302"/>
      <c r="AH1996" s="302"/>
      <c r="AI1996" s="302"/>
      <c r="AJ1996" s="302"/>
      <c r="AK1996" s="302"/>
      <c r="AL1996" s="302"/>
      <c r="AM1996" s="302"/>
      <c r="AN1996" s="302"/>
      <c r="AO1996" s="302"/>
      <c r="AP1996" s="302"/>
      <c r="AQ1996" s="302"/>
      <c r="AR1996" s="302"/>
    </row>
    <row r="1997" hidden="1">
      <c r="A1997" s="301"/>
      <c r="B1997" s="302"/>
      <c r="C1997" s="304"/>
      <c r="D1997" s="303"/>
      <c r="E1997" s="303"/>
      <c r="F1997" s="302"/>
      <c r="G1997" s="304"/>
      <c r="H1997" s="302"/>
      <c r="I1997" s="302"/>
      <c r="J1997" s="302"/>
      <c r="K1997" s="302"/>
      <c r="L1997" s="316" t="b">
        <v>0</v>
      </c>
      <c r="M1997" s="316" t="b">
        <v>0</v>
      </c>
      <c r="N1997" s="316" t="b">
        <v>0</v>
      </c>
      <c r="O1997" s="316" t="b">
        <v>0</v>
      </c>
      <c r="P1997" s="302"/>
      <c r="Q1997" s="302"/>
      <c r="R1997" s="302"/>
      <c r="S1997" s="302"/>
      <c r="T1997" s="302"/>
      <c r="U1997" s="302"/>
      <c r="V1997" s="302"/>
      <c r="W1997" s="302"/>
      <c r="X1997" s="302"/>
      <c r="Y1997" s="302"/>
      <c r="Z1997" s="302"/>
      <c r="AA1997" s="302"/>
      <c r="AB1997" s="302"/>
      <c r="AC1997" s="302"/>
      <c r="AD1997" s="302"/>
      <c r="AE1997" s="302"/>
      <c r="AF1997" s="302"/>
      <c r="AG1997" s="302"/>
      <c r="AH1997" s="302"/>
      <c r="AI1997" s="302"/>
      <c r="AJ1997" s="302"/>
      <c r="AK1997" s="302"/>
      <c r="AL1997" s="302"/>
      <c r="AM1997" s="302"/>
      <c r="AN1997" s="302"/>
      <c r="AO1997" s="302"/>
      <c r="AP1997" s="302"/>
      <c r="AQ1997" s="302"/>
      <c r="AR1997" s="302"/>
    </row>
    <row r="1998" hidden="1">
      <c r="A1998" s="301"/>
      <c r="B1998" s="302"/>
      <c r="C1998" s="304"/>
      <c r="D1998" s="303"/>
      <c r="E1998" s="303"/>
      <c r="F1998" s="302"/>
      <c r="G1998" s="304"/>
      <c r="H1998" s="302"/>
      <c r="I1998" s="302"/>
      <c r="J1998" s="302"/>
      <c r="K1998" s="302"/>
      <c r="L1998" s="316" t="b">
        <v>0</v>
      </c>
      <c r="M1998" s="316" t="b">
        <v>0</v>
      </c>
      <c r="N1998" s="316" t="b">
        <v>0</v>
      </c>
      <c r="O1998" s="316" t="b">
        <v>0</v>
      </c>
      <c r="P1998" s="302"/>
      <c r="Q1998" s="302"/>
      <c r="R1998" s="302"/>
      <c r="S1998" s="302"/>
      <c r="T1998" s="302"/>
      <c r="U1998" s="302"/>
      <c r="V1998" s="302"/>
      <c r="W1998" s="302"/>
      <c r="X1998" s="302"/>
      <c r="Y1998" s="302"/>
      <c r="Z1998" s="302"/>
      <c r="AA1998" s="302"/>
      <c r="AB1998" s="302"/>
      <c r="AC1998" s="302"/>
      <c r="AD1998" s="302"/>
      <c r="AE1998" s="302"/>
      <c r="AF1998" s="302"/>
      <c r="AG1998" s="302"/>
      <c r="AH1998" s="302"/>
      <c r="AI1998" s="302"/>
      <c r="AJ1998" s="302"/>
      <c r="AK1998" s="302"/>
      <c r="AL1998" s="302"/>
      <c r="AM1998" s="302"/>
      <c r="AN1998" s="302"/>
      <c r="AO1998" s="302"/>
      <c r="AP1998" s="302"/>
      <c r="AQ1998" s="302"/>
      <c r="AR1998" s="302"/>
    </row>
    <row r="1999" hidden="1">
      <c r="A1999" s="301"/>
      <c r="B1999" s="302"/>
      <c r="C1999" s="304"/>
      <c r="D1999" s="303"/>
      <c r="E1999" s="303"/>
      <c r="F1999" s="302"/>
      <c r="G1999" s="304"/>
      <c r="H1999" s="302"/>
      <c r="I1999" s="302"/>
      <c r="J1999" s="302"/>
      <c r="K1999" s="302"/>
      <c r="L1999" s="316" t="b">
        <v>0</v>
      </c>
      <c r="M1999" s="316" t="b">
        <v>0</v>
      </c>
      <c r="N1999" s="316" t="b">
        <v>0</v>
      </c>
      <c r="O1999" s="316" t="b">
        <v>0</v>
      </c>
      <c r="P1999" s="302"/>
      <c r="Q1999" s="302"/>
      <c r="R1999" s="302"/>
      <c r="S1999" s="302"/>
      <c r="T1999" s="302"/>
      <c r="U1999" s="302"/>
      <c r="V1999" s="302"/>
      <c r="W1999" s="302"/>
      <c r="X1999" s="302"/>
      <c r="Y1999" s="302"/>
      <c r="Z1999" s="302"/>
      <c r="AA1999" s="302"/>
      <c r="AB1999" s="302"/>
      <c r="AC1999" s="302"/>
      <c r="AD1999" s="302"/>
      <c r="AE1999" s="302"/>
      <c r="AF1999" s="302"/>
      <c r="AG1999" s="302"/>
      <c r="AH1999" s="302"/>
      <c r="AI1999" s="302"/>
      <c r="AJ1999" s="302"/>
      <c r="AK1999" s="302"/>
      <c r="AL1999" s="302"/>
      <c r="AM1999" s="302"/>
      <c r="AN1999" s="302"/>
      <c r="AO1999" s="302"/>
      <c r="AP1999" s="302"/>
      <c r="AQ1999" s="302"/>
      <c r="AR1999" s="302"/>
    </row>
    <row r="2000" hidden="1">
      <c r="A2000" s="301"/>
      <c r="B2000" s="302"/>
      <c r="C2000" s="304"/>
      <c r="D2000" s="303"/>
      <c r="E2000" s="303"/>
      <c r="F2000" s="302"/>
      <c r="G2000" s="304"/>
      <c r="H2000" s="302"/>
      <c r="I2000" s="302"/>
      <c r="J2000" s="302"/>
      <c r="K2000" s="302"/>
      <c r="L2000" s="316" t="b">
        <v>0</v>
      </c>
      <c r="M2000" s="316" t="b">
        <v>0</v>
      </c>
      <c r="N2000" s="316" t="b">
        <v>0</v>
      </c>
      <c r="O2000" s="316" t="b">
        <v>0</v>
      </c>
      <c r="P2000" s="302"/>
      <c r="Q2000" s="302"/>
      <c r="R2000" s="302"/>
      <c r="S2000" s="302"/>
      <c r="T2000" s="302"/>
      <c r="U2000" s="302"/>
      <c r="V2000" s="302"/>
      <c r="W2000" s="302"/>
      <c r="X2000" s="302"/>
      <c r="Y2000" s="302"/>
      <c r="Z2000" s="302"/>
      <c r="AA2000" s="302"/>
      <c r="AB2000" s="302"/>
      <c r="AC2000" s="302"/>
      <c r="AD2000" s="302"/>
      <c r="AE2000" s="302"/>
      <c r="AF2000" s="302"/>
      <c r="AG2000" s="302"/>
      <c r="AH2000" s="302"/>
      <c r="AI2000" s="302"/>
      <c r="AJ2000" s="302"/>
      <c r="AK2000" s="302"/>
      <c r="AL2000" s="302"/>
      <c r="AM2000" s="302"/>
      <c r="AN2000" s="302"/>
      <c r="AO2000" s="302"/>
      <c r="AP2000" s="302"/>
      <c r="AQ2000" s="302"/>
      <c r="AR2000" s="302"/>
    </row>
    <row r="2001" hidden="1">
      <c r="A2001" s="301"/>
      <c r="B2001" s="302"/>
      <c r="C2001" s="304"/>
      <c r="D2001" s="303"/>
      <c r="E2001" s="303"/>
      <c r="F2001" s="302"/>
      <c r="G2001" s="304"/>
      <c r="H2001" s="302"/>
      <c r="I2001" s="302"/>
      <c r="J2001" s="302"/>
      <c r="K2001" s="302"/>
      <c r="L2001" s="316" t="b">
        <v>0</v>
      </c>
      <c r="M2001" s="316" t="b">
        <v>0</v>
      </c>
      <c r="N2001" s="316" t="b">
        <v>0</v>
      </c>
      <c r="O2001" s="316" t="b">
        <v>0</v>
      </c>
      <c r="P2001" s="302"/>
      <c r="Q2001" s="302"/>
      <c r="R2001" s="302"/>
      <c r="S2001" s="302"/>
      <c r="T2001" s="302"/>
      <c r="U2001" s="302"/>
      <c r="V2001" s="302"/>
      <c r="W2001" s="302"/>
      <c r="X2001" s="302"/>
      <c r="Y2001" s="302"/>
      <c r="Z2001" s="302"/>
      <c r="AA2001" s="302"/>
      <c r="AB2001" s="302"/>
      <c r="AC2001" s="302"/>
      <c r="AD2001" s="302"/>
      <c r="AE2001" s="302"/>
      <c r="AF2001" s="302"/>
      <c r="AG2001" s="302"/>
      <c r="AH2001" s="302"/>
      <c r="AI2001" s="302"/>
      <c r="AJ2001" s="302"/>
      <c r="AK2001" s="302"/>
      <c r="AL2001" s="302"/>
      <c r="AM2001" s="302"/>
      <c r="AN2001" s="302"/>
      <c r="AO2001" s="302"/>
      <c r="AP2001" s="302"/>
      <c r="AQ2001" s="302"/>
      <c r="AR2001" s="302"/>
    </row>
    <row r="2002" hidden="1">
      <c r="A2002" s="301"/>
      <c r="B2002" s="302"/>
      <c r="C2002" s="304"/>
      <c r="D2002" s="303"/>
      <c r="E2002" s="303"/>
      <c r="F2002" s="302"/>
      <c r="G2002" s="304"/>
      <c r="H2002" s="302"/>
      <c r="I2002" s="302"/>
      <c r="J2002" s="302"/>
      <c r="K2002" s="302"/>
      <c r="L2002" s="316" t="b">
        <v>0</v>
      </c>
      <c r="M2002" s="316" t="b">
        <v>0</v>
      </c>
      <c r="N2002" s="316" t="b">
        <v>0</v>
      </c>
      <c r="O2002" s="316" t="b">
        <v>0</v>
      </c>
      <c r="P2002" s="302"/>
      <c r="Q2002" s="302"/>
      <c r="R2002" s="302"/>
      <c r="S2002" s="302"/>
      <c r="T2002" s="302"/>
      <c r="U2002" s="302"/>
      <c r="V2002" s="302"/>
      <c r="W2002" s="302"/>
      <c r="X2002" s="302"/>
      <c r="Y2002" s="302"/>
      <c r="Z2002" s="302"/>
      <c r="AA2002" s="302"/>
      <c r="AB2002" s="302"/>
      <c r="AC2002" s="302"/>
      <c r="AD2002" s="302"/>
      <c r="AE2002" s="302"/>
      <c r="AF2002" s="302"/>
      <c r="AG2002" s="302"/>
      <c r="AH2002" s="302"/>
      <c r="AI2002" s="302"/>
      <c r="AJ2002" s="302"/>
      <c r="AK2002" s="302"/>
      <c r="AL2002" s="302"/>
      <c r="AM2002" s="302"/>
      <c r="AN2002" s="302"/>
      <c r="AO2002" s="302"/>
      <c r="AP2002" s="302"/>
      <c r="AQ2002" s="302"/>
      <c r="AR2002" s="302"/>
    </row>
    <row r="2003" hidden="1">
      <c r="A2003" s="301"/>
      <c r="B2003" s="302"/>
      <c r="C2003" s="304"/>
      <c r="D2003" s="303"/>
      <c r="E2003" s="303"/>
      <c r="F2003" s="302"/>
      <c r="G2003" s="304"/>
      <c r="H2003" s="302"/>
      <c r="I2003" s="302"/>
      <c r="J2003" s="302"/>
      <c r="K2003" s="302"/>
      <c r="L2003" s="316" t="b">
        <v>0</v>
      </c>
      <c r="M2003" s="316" t="b">
        <v>0</v>
      </c>
      <c r="N2003" s="316" t="b">
        <v>0</v>
      </c>
      <c r="O2003" s="316" t="b">
        <v>0</v>
      </c>
      <c r="P2003" s="302"/>
      <c r="Q2003" s="302"/>
      <c r="R2003" s="302"/>
      <c r="S2003" s="302"/>
      <c r="T2003" s="302"/>
      <c r="U2003" s="302"/>
      <c r="V2003" s="302"/>
      <c r="W2003" s="302"/>
      <c r="X2003" s="302"/>
      <c r="Y2003" s="302"/>
      <c r="Z2003" s="302"/>
      <c r="AA2003" s="302"/>
      <c r="AB2003" s="302"/>
      <c r="AC2003" s="302"/>
      <c r="AD2003" s="302"/>
      <c r="AE2003" s="302"/>
      <c r="AF2003" s="302"/>
      <c r="AG2003" s="302"/>
      <c r="AH2003" s="302"/>
      <c r="AI2003" s="302"/>
      <c r="AJ2003" s="302"/>
      <c r="AK2003" s="302"/>
      <c r="AL2003" s="302"/>
      <c r="AM2003" s="302"/>
      <c r="AN2003" s="302"/>
      <c r="AO2003" s="302"/>
      <c r="AP2003" s="302"/>
      <c r="AQ2003" s="302"/>
      <c r="AR2003" s="302"/>
    </row>
    <row r="2004" hidden="1">
      <c r="A2004" s="301"/>
      <c r="B2004" s="302"/>
      <c r="C2004" s="304"/>
      <c r="D2004" s="303"/>
      <c r="E2004" s="303"/>
      <c r="F2004" s="302"/>
      <c r="G2004" s="304"/>
      <c r="H2004" s="302"/>
      <c r="I2004" s="302"/>
      <c r="J2004" s="302"/>
      <c r="K2004" s="302"/>
      <c r="L2004" s="316" t="b">
        <v>0</v>
      </c>
      <c r="M2004" s="316" t="b">
        <v>0</v>
      </c>
      <c r="N2004" s="316" t="b">
        <v>0</v>
      </c>
      <c r="O2004" s="316" t="b">
        <v>0</v>
      </c>
      <c r="P2004" s="302"/>
      <c r="Q2004" s="302"/>
      <c r="R2004" s="302"/>
      <c r="S2004" s="302"/>
      <c r="T2004" s="302"/>
      <c r="U2004" s="302"/>
      <c r="V2004" s="302"/>
      <c r="W2004" s="302"/>
      <c r="X2004" s="302"/>
      <c r="Y2004" s="302"/>
      <c r="Z2004" s="302"/>
      <c r="AA2004" s="302"/>
      <c r="AB2004" s="302"/>
      <c r="AC2004" s="302"/>
      <c r="AD2004" s="302"/>
      <c r="AE2004" s="302"/>
      <c r="AF2004" s="302"/>
      <c r="AG2004" s="302"/>
      <c r="AH2004" s="302"/>
      <c r="AI2004" s="302"/>
      <c r="AJ2004" s="302"/>
      <c r="AK2004" s="302"/>
      <c r="AL2004" s="302"/>
      <c r="AM2004" s="302"/>
      <c r="AN2004" s="302"/>
      <c r="AO2004" s="302"/>
      <c r="AP2004" s="302"/>
      <c r="AQ2004" s="302"/>
      <c r="AR2004" s="302"/>
    </row>
    <row r="2005" hidden="1">
      <c r="A2005" s="301"/>
      <c r="B2005" s="302"/>
      <c r="C2005" s="304"/>
      <c r="D2005" s="303"/>
      <c r="E2005" s="303"/>
      <c r="F2005" s="302"/>
      <c r="G2005" s="304"/>
      <c r="H2005" s="302"/>
      <c r="I2005" s="302"/>
      <c r="J2005" s="302"/>
      <c r="K2005" s="302"/>
      <c r="L2005" s="316" t="b">
        <v>0</v>
      </c>
      <c r="M2005" s="316" t="b">
        <v>0</v>
      </c>
      <c r="N2005" s="316" t="b">
        <v>0</v>
      </c>
      <c r="O2005" s="316" t="b">
        <v>0</v>
      </c>
      <c r="P2005" s="302"/>
      <c r="Q2005" s="302"/>
      <c r="R2005" s="302"/>
      <c r="S2005" s="302"/>
      <c r="T2005" s="302"/>
      <c r="U2005" s="302"/>
      <c r="V2005" s="302"/>
      <c r="W2005" s="302"/>
      <c r="X2005" s="302"/>
      <c r="Y2005" s="302"/>
      <c r="Z2005" s="302"/>
      <c r="AA2005" s="302"/>
      <c r="AB2005" s="302"/>
      <c r="AC2005" s="302"/>
      <c r="AD2005" s="302"/>
      <c r="AE2005" s="302"/>
      <c r="AF2005" s="302"/>
      <c r="AG2005" s="302"/>
      <c r="AH2005" s="302"/>
      <c r="AI2005" s="302"/>
      <c r="AJ2005" s="302"/>
      <c r="AK2005" s="302"/>
      <c r="AL2005" s="302"/>
      <c r="AM2005" s="302"/>
      <c r="AN2005" s="302"/>
      <c r="AO2005" s="302"/>
      <c r="AP2005" s="302"/>
      <c r="AQ2005" s="302"/>
      <c r="AR2005" s="302"/>
    </row>
    <row r="2006" hidden="1">
      <c r="A2006" s="301"/>
      <c r="B2006" s="302"/>
      <c r="C2006" s="304"/>
      <c r="D2006" s="303"/>
      <c r="E2006" s="303"/>
      <c r="F2006" s="302"/>
      <c r="G2006" s="304"/>
      <c r="H2006" s="302"/>
      <c r="I2006" s="302"/>
      <c r="J2006" s="302"/>
      <c r="K2006" s="302"/>
      <c r="L2006" s="316" t="b">
        <v>0</v>
      </c>
      <c r="M2006" s="316" t="b">
        <v>0</v>
      </c>
      <c r="N2006" s="316" t="b">
        <v>0</v>
      </c>
      <c r="O2006" s="316" t="b">
        <v>0</v>
      </c>
      <c r="P2006" s="302"/>
      <c r="Q2006" s="302"/>
      <c r="R2006" s="302"/>
      <c r="S2006" s="302"/>
      <c r="T2006" s="302"/>
      <c r="U2006" s="302"/>
      <c r="V2006" s="302"/>
      <c r="W2006" s="302"/>
      <c r="X2006" s="302"/>
      <c r="Y2006" s="302"/>
      <c r="Z2006" s="302"/>
      <c r="AA2006" s="302"/>
      <c r="AB2006" s="302"/>
      <c r="AC2006" s="302"/>
      <c r="AD2006" s="302"/>
      <c r="AE2006" s="302"/>
      <c r="AF2006" s="302"/>
      <c r="AG2006" s="302"/>
      <c r="AH2006" s="302"/>
      <c r="AI2006" s="302"/>
      <c r="AJ2006" s="302"/>
      <c r="AK2006" s="302"/>
      <c r="AL2006" s="302"/>
      <c r="AM2006" s="302"/>
      <c r="AN2006" s="302"/>
      <c r="AO2006" s="302"/>
      <c r="AP2006" s="302"/>
      <c r="AQ2006" s="302"/>
      <c r="AR2006" s="302"/>
    </row>
    <row r="2007" hidden="1">
      <c r="A2007" s="301"/>
      <c r="B2007" s="302"/>
      <c r="C2007" s="304"/>
      <c r="D2007" s="303"/>
      <c r="E2007" s="303"/>
      <c r="F2007" s="302"/>
      <c r="G2007" s="304"/>
      <c r="H2007" s="302"/>
      <c r="I2007" s="302"/>
      <c r="J2007" s="302"/>
      <c r="K2007" s="302"/>
      <c r="L2007" s="316" t="b">
        <v>0</v>
      </c>
      <c r="M2007" s="316" t="b">
        <v>0</v>
      </c>
      <c r="N2007" s="316" t="b">
        <v>0</v>
      </c>
      <c r="O2007" s="316" t="b">
        <v>0</v>
      </c>
      <c r="P2007" s="302"/>
      <c r="Q2007" s="302"/>
      <c r="R2007" s="302"/>
      <c r="S2007" s="302"/>
      <c r="T2007" s="302"/>
      <c r="U2007" s="302"/>
      <c r="V2007" s="302"/>
      <c r="W2007" s="302"/>
      <c r="X2007" s="302"/>
      <c r="Y2007" s="302"/>
      <c r="Z2007" s="302"/>
      <c r="AA2007" s="302"/>
      <c r="AB2007" s="302"/>
      <c r="AC2007" s="302"/>
      <c r="AD2007" s="302"/>
      <c r="AE2007" s="302"/>
      <c r="AF2007" s="302"/>
      <c r="AG2007" s="302"/>
      <c r="AH2007" s="302"/>
      <c r="AI2007" s="302"/>
      <c r="AJ2007" s="302"/>
      <c r="AK2007" s="302"/>
      <c r="AL2007" s="302"/>
      <c r="AM2007" s="302"/>
      <c r="AN2007" s="302"/>
      <c r="AO2007" s="302"/>
      <c r="AP2007" s="302"/>
      <c r="AQ2007" s="302"/>
      <c r="AR2007" s="302"/>
    </row>
    <row r="2008" hidden="1">
      <c r="A2008" s="301"/>
      <c r="B2008" s="302"/>
      <c r="C2008" s="304"/>
      <c r="D2008" s="303"/>
      <c r="E2008" s="303"/>
      <c r="F2008" s="302"/>
      <c r="G2008" s="304"/>
      <c r="H2008" s="302"/>
      <c r="I2008" s="302"/>
      <c r="J2008" s="302"/>
      <c r="K2008" s="302"/>
      <c r="L2008" s="316" t="b">
        <v>0</v>
      </c>
      <c r="M2008" s="316" t="b">
        <v>0</v>
      </c>
      <c r="N2008" s="316" t="b">
        <v>0</v>
      </c>
      <c r="O2008" s="316" t="b">
        <v>0</v>
      </c>
      <c r="P2008" s="302"/>
      <c r="Q2008" s="302"/>
      <c r="R2008" s="302"/>
      <c r="S2008" s="302"/>
      <c r="T2008" s="302"/>
      <c r="U2008" s="302"/>
      <c r="V2008" s="302"/>
      <c r="W2008" s="302"/>
      <c r="X2008" s="302"/>
      <c r="Y2008" s="302"/>
      <c r="Z2008" s="302"/>
      <c r="AA2008" s="302"/>
      <c r="AB2008" s="302"/>
      <c r="AC2008" s="302"/>
      <c r="AD2008" s="302"/>
      <c r="AE2008" s="302"/>
      <c r="AF2008" s="302"/>
      <c r="AG2008" s="302"/>
      <c r="AH2008" s="302"/>
      <c r="AI2008" s="302"/>
      <c r="AJ2008" s="302"/>
      <c r="AK2008" s="302"/>
      <c r="AL2008" s="302"/>
      <c r="AM2008" s="302"/>
      <c r="AN2008" s="302"/>
      <c r="AO2008" s="302"/>
      <c r="AP2008" s="302"/>
      <c r="AQ2008" s="302"/>
      <c r="AR2008" s="302"/>
    </row>
    <row r="2009" hidden="1">
      <c r="A2009" s="301"/>
      <c r="B2009" s="302"/>
      <c r="C2009" s="304"/>
      <c r="D2009" s="303"/>
      <c r="E2009" s="303"/>
      <c r="F2009" s="302"/>
      <c r="G2009" s="304"/>
      <c r="H2009" s="302"/>
      <c r="I2009" s="302"/>
      <c r="J2009" s="302"/>
      <c r="K2009" s="302"/>
      <c r="L2009" s="316" t="b">
        <v>0</v>
      </c>
      <c r="M2009" s="316" t="b">
        <v>0</v>
      </c>
      <c r="N2009" s="316" t="b">
        <v>0</v>
      </c>
      <c r="O2009" s="316" t="b">
        <v>0</v>
      </c>
      <c r="P2009" s="302"/>
      <c r="Q2009" s="302"/>
      <c r="R2009" s="302"/>
      <c r="S2009" s="302"/>
      <c r="T2009" s="302"/>
      <c r="U2009" s="302"/>
      <c r="V2009" s="302"/>
      <c r="W2009" s="302"/>
      <c r="X2009" s="302"/>
      <c r="Y2009" s="302"/>
      <c r="Z2009" s="302"/>
      <c r="AA2009" s="302"/>
      <c r="AB2009" s="302"/>
      <c r="AC2009" s="302"/>
      <c r="AD2009" s="302"/>
      <c r="AE2009" s="302"/>
      <c r="AF2009" s="302"/>
      <c r="AG2009" s="302"/>
      <c r="AH2009" s="302"/>
      <c r="AI2009" s="302"/>
      <c r="AJ2009" s="302"/>
      <c r="AK2009" s="302"/>
      <c r="AL2009" s="302"/>
      <c r="AM2009" s="302"/>
      <c r="AN2009" s="302"/>
      <c r="AO2009" s="302"/>
      <c r="AP2009" s="302"/>
      <c r="AQ2009" s="302"/>
      <c r="AR2009" s="302"/>
    </row>
    <row r="2010" hidden="1">
      <c r="A2010" s="301"/>
      <c r="B2010" s="302"/>
      <c r="C2010" s="304"/>
      <c r="D2010" s="303"/>
      <c r="E2010" s="303"/>
      <c r="F2010" s="302"/>
      <c r="G2010" s="304"/>
      <c r="H2010" s="302"/>
      <c r="I2010" s="302"/>
      <c r="J2010" s="302"/>
      <c r="K2010" s="302"/>
      <c r="L2010" s="316" t="b">
        <v>0</v>
      </c>
      <c r="M2010" s="316" t="b">
        <v>0</v>
      </c>
      <c r="N2010" s="316" t="b">
        <v>0</v>
      </c>
      <c r="O2010" s="316" t="b">
        <v>0</v>
      </c>
      <c r="P2010" s="302"/>
      <c r="Q2010" s="302"/>
      <c r="R2010" s="302"/>
      <c r="S2010" s="302"/>
      <c r="T2010" s="302"/>
      <c r="U2010" s="302"/>
      <c r="V2010" s="302"/>
      <c r="W2010" s="302"/>
      <c r="X2010" s="302"/>
      <c r="Y2010" s="302"/>
      <c r="Z2010" s="302"/>
      <c r="AA2010" s="302"/>
      <c r="AB2010" s="302"/>
      <c r="AC2010" s="302"/>
      <c r="AD2010" s="302"/>
      <c r="AE2010" s="302"/>
      <c r="AF2010" s="302"/>
      <c r="AG2010" s="302"/>
      <c r="AH2010" s="302"/>
      <c r="AI2010" s="302"/>
      <c r="AJ2010" s="302"/>
      <c r="AK2010" s="302"/>
      <c r="AL2010" s="302"/>
      <c r="AM2010" s="302"/>
      <c r="AN2010" s="302"/>
      <c r="AO2010" s="302"/>
      <c r="AP2010" s="302"/>
      <c r="AQ2010" s="302"/>
      <c r="AR2010" s="302"/>
    </row>
    <row r="2011" hidden="1">
      <c r="A2011" s="301"/>
      <c r="B2011" s="302"/>
      <c r="C2011" s="304"/>
      <c r="D2011" s="303"/>
      <c r="E2011" s="303"/>
      <c r="F2011" s="302"/>
      <c r="G2011" s="304"/>
      <c r="H2011" s="302"/>
      <c r="I2011" s="302"/>
      <c r="J2011" s="302"/>
      <c r="K2011" s="302"/>
      <c r="L2011" s="316" t="b">
        <v>0</v>
      </c>
      <c r="M2011" s="316" t="b">
        <v>0</v>
      </c>
      <c r="N2011" s="316" t="b">
        <v>0</v>
      </c>
      <c r="O2011" s="316" t="b">
        <v>0</v>
      </c>
      <c r="P2011" s="302"/>
      <c r="Q2011" s="302"/>
      <c r="R2011" s="302"/>
      <c r="S2011" s="302"/>
      <c r="T2011" s="302"/>
      <c r="U2011" s="302"/>
      <c r="V2011" s="302"/>
      <c r="W2011" s="302"/>
      <c r="X2011" s="302"/>
      <c r="Y2011" s="302"/>
      <c r="Z2011" s="302"/>
      <c r="AA2011" s="302"/>
      <c r="AB2011" s="302"/>
      <c r="AC2011" s="302"/>
      <c r="AD2011" s="302"/>
      <c r="AE2011" s="302"/>
      <c r="AF2011" s="302"/>
      <c r="AG2011" s="302"/>
      <c r="AH2011" s="302"/>
      <c r="AI2011" s="302"/>
      <c r="AJ2011" s="302"/>
      <c r="AK2011" s="302"/>
      <c r="AL2011" s="302"/>
      <c r="AM2011" s="302"/>
      <c r="AN2011" s="302"/>
      <c r="AO2011" s="302"/>
      <c r="AP2011" s="302"/>
      <c r="AQ2011" s="302"/>
      <c r="AR2011" s="302"/>
    </row>
    <row r="2012" hidden="1">
      <c r="A2012" s="301"/>
      <c r="B2012" s="302"/>
      <c r="C2012" s="304"/>
      <c r="D2012" s="303"/>
      <c r="E2012" s="303"/>
      <c r="F2012" s="302"/>
      <c r="G2012" s="304"/>
      <c r="H2012" s="302"/>
      <c r="I2012" s="302"/>
      <c r="J2012" s="302"/>
      <c r="K2012" s="302"/>
      <c r="L2012" s="316" t="b">
        <v>0</v>
      </c>
      <c r="M2012" s="316" t="b">
        <v>0</v>
      </c>
      <c r="N2012" s="316" t="b">
        <v>0</v>
      </c>
      <c r="O2012" s="316" t="b">
        <v>0</v>
      </c>
      <c r="P2012" s="302"/>
      <c r="Q2012" s="302"/>
      <c r="R2012" s="302"/>
      <c r="S2012" s="302"/>
      <c r="T2012" s="302"/>
      <c r="U2012" s="302"/>
      <c r="V2012" s="302"/>
      <c r="W2012" s="302"/>
      <c r="X2012" s="302"/>
      <c r="Y2012" s="302"/>
      <c r="Z2012" s="302"/>
      <c r="AA2012" s="302"/>
      <c r="AB2012" s="302"/>
      <c r="AC2012" s="302"/>
      <c r="AD2012" s="302"/>
      <c r="AE2012" s="302"/>
      <c r="AF2012" s="302"/>
      <c r="AG2012" s="302"/>
      <c r="AH2012" s="302"/>
      <c r="AI2012" s="302"/>
      <c r="AJ2012" s="302"/>
      <c r="AK2012" s="302"/>
      <c r="AL2012" s="302"/>
      <c r="AM2012" s="302"/>
      <c r="AN2012" s="302"/>
      <c r="AO2012" s="302"/>
      <c r="AP2012" s="302"/>
      <c r="AQ2012" s="302"/>
      <c r="AR2012" s="302"/>
    </row>
    <row r="2013" hidden="1">
      <c r="A2013" s="301"/>
      <c r="B2013" s="302"/>
      <c r="C2013" s="304"/>
      <c r="D2013" s="303"/>
      <c r="E2013" s="303"/>
      <c r="F2013" s="302"/>
      <c r="G2013" s="304"/>
      <c r="H2013" s="302"/>
      <c r="I2013" s="302"/>
      <c r="J2013" s="302"/>
      <c r="K2013" s="302"/>
      <c r="L2013" s="316" t="b">
        <v>0</v>
      </c>
      <c r="M2013" s="316" t="b">
        <v>0</v>
      </c>
      <c r="N2013" s="316" t="b">
        <v>0</v>
      </c>
      <c r="O2013" s="316" t="b">
        <v>0</v>
      </c>
      <c r="P2013" s="302"/>
      <c r="Q2013" s="302"/>
      <c r="R2013" s="302"/>
      <c r="S2013" s="302"/>
      <c r="T2013" s="302"/>
      <c r="U2013" s="302"/>
      <c r="V2013" s="302"/>
      <c r="W2013" s="302"/>
      <c r="X2013" s="302"/>
      <c r="Y2013" s="302"/>
      <c r="Z2013" s="302"/>
      <c r="AA2013" s="302"/>
      <c r="AB2013" s="302"/>
      <c r="AC2013" s="302"/>
      <c r="AD2013" s="302"/>
      <c r="AE2013" s="302"/>
      <c r="AF2013" s="302"/>
      <c r="AG2013" s="302"/>
      <c r="AH2013" s="302"/>
      <c r="AI2013" s="302"/>
      <c r="AJ2013" s="302"/>
      <c r="AK2013" s="302"/>
      <c r="AL2013" s="302"/>
      <c r="AM2013" s="302"/>
      <c r="AN2013" s="302"/>
      <c r="AO2013" s="302"/>
      <c r="AP2013" s="302"/>
      <c r="AQ2013" s="302"/>
      <c r="AR2013" s="302"/>
    </row>
    <row r="2014" hidden="1">
      <c r="A2014" s="301"/>
      <c r="B2014" s="302"/>
      <c r="C2014" s="304"/>
      <c r="D2014" s="303"/>
      <c r="E2014" s="303"/>
      <c r="F2014" s="302"/>
      <c r="G2014" s="304"/>
      <c r="H2014" s="302"/>
      <c r="I2014" s="302"/>
      <c r="J2014" s="302"/>
      <c r="K2014" s="302"/>
      <c r="L2014" s="316" t="b">
        <v>0</v>
      </c>
      <c r="M2014" s="316" t="b">
        <v>0</v>
      </c>
      <c r="N2014" s="316" t="b">
        <v>0</v>
      </c>
      <c r="O2014" s="316" t="b">
        <v>0</v>
      </c>
      <c r="P2014" s="302"/>
      <c r="Q2014" s="302"/>
      <c r="R2014" s="302"/>
      <c r="S2014" s="302"/>
      <c r="T2014" s="302"/>
      <c r="U2014" s="302"/>
      <c r="V2014" s="302"/>
      <c r="W2014" s="302"/>
      <c r="X2014" s="302"/>
      <c r="Y2014" s="302"/>
      <c r="Z2014" s="302"/>
      <c r="AA2014" s="302"/>
      <c r="AB2014" s="302"/>
      <c r="AC2014" s="302"/>
      <c r="AD2014" s="302"/>
      <c r="AE2014" s="302"/>
      <c r="AF2014" s="302"/>
      <c r="AG2014" s="302"/>
      <c r="AH2014" s="302"/>
      <c r="AI2014" s="302"/>
      <c r="AJ2014" s="302"/>
      <c r="AK2014" s="302"/>
      <c r="AL2014" s="302"/>
      <c r="AM2014" s="302"/>
      <c r="AN2014" s="302"/>
      <c r="AO2014" s="302"/>
      <c r="AP2014" s="302"/>
      <c r="AQ2014" s="302"/>
      <c r="AR2014" s="302"/>
    </row>
    <row r="2015" hidden="1">
      <c r="A2015" s="301"/>
      <c r="B2015" s="302"/>
      <c r="C2015" s="304"/>
      <c r="D2015" s="303"/>
      <c r="E2015" s="303"/>
      <c r="F2015" s="302"/>
      <c r="G2015" s="304"/>
      <c r="H2015" s="302"/>
      <c r="I2015" s="302"/>
      <c r="J2015" s="302"/>
      <c r="K2015" s="302"/>
      <c r="L2015" s="316" t="b">
        <v>0</v>
      </c>
      <c r="M2015" s="316" t="b">
        <v>0</v>
      </c>
      <c r="N2015" s="316" t="b">
        <v>0</v>
      </c>
      <c r="O2015" s="316" t="b">
        <v>0</v>
      </c>
      <c r="P2015" s="302"/>
      <c r="Q2015" s="302"/>
      <c r="R2015" s="302"/>
      <c r="S2015" s="302"/>
      <c r="T2015" s="302"/>
      <c r="U2015" s="302"/>
      <c r="V2015" s="302"/>
      <c r="W2015" s="302"/>
      <c r="X2015" s="302"/>
      <c r="Y2015" s="302"/>
      <c r="Z2015" s="302"/>
      <c r="AA2015" s="302"/>
      <c r="AB2015" s="302"/>
      <c r="AC2015" s="302"/>
      <c r="AD2015" s="302"/>
      <c r="AE2015" s="302"/>
      <c r="AF2015" s="302"/>
      <c r="AG2015" s="302"/>
      <c r="AH2015" s="302"/>
      <c r="AI2015" s="302"/>
      <c r="AJ2015" s="302"/>
      <c r="AK2015" s="302"/>
      <c r="AL2015" s="302"/>
      <c r="AM2015" s="302"/>
      <c r="AN2015" s="302"/>
      <c r="AO2015" s="302"/>
      <c r="AP2015" s="302"/>
      <c r="AQ2015" s="302"/>
      <c r="AR2015" s="302"/>
    </row>
    <row r="2016" hidden="1">
      <c r="A2016" s="301"/>
      <c r="B2016" s="302"/>
      <c r="C2016" s="304"/>
      <c r="D2016" s="303"/>
      <c r="E2016" s="303"/>
      <c r="F2016" s="302"/>
      <c r="G2016" s="304"/>
      <c r="H2016" s="302"/>
      <c r="I2016" s="302"/>
      <c r="J2016" s="302"/>
      <c r="K2016" s="302"/>
      <c r="L2016" s="316" t="b">
        <v>0</v>
      </c>
      <c r="M2016" s="316" t="b">
        <v>0</v>
      </c>
      <c r="N2016" s="316" t="b">
        <v>0</v>
      </c>
      <c r="O2016" s="316" t="b">
        <v>0</v>
      </c>
      <c r="P2016" s="302"/>
      <c r="Q2016" s="302"/>
      <c r="R2016" s="302"/>
      <c r="S2016" s="302"/>
      <c r="T2016" s="302"/>
      <c r="U2016" s="302"/>
      <c r="V2016" s="302"/>
      <c r="W2016" s="302"/>
      <c r="X2016" s="302"/>
      <c r="Y2016" s="302"/>
      <c r="Z2016" s="302"/>
      <c r="AA2016" s="302"/>
      <c r="AB2016" s="302"/>
      <c r="AC2016" s="302"/>
      <c r="AD2016" s="302"/>
      <c r="AE2016" s="302"/>
      <c r="AF2016" s="302"/>
      <c r="AG2016" s="302"/>
      <c r="AH2016" s="302"/>
      <c r="AI2016" s="302"/>
      <c r="AJ2016" s="302"/>
      <c r="AK2016" s="302"/>
      <c r="AL2016" s="302"/>
      <c r="AM2016" s="302"/>
      <c r="AN2016" s="302"/>
      <c r="AO2016" s="302"/>
      <c r="AP2016" s="302"/>
      <c r="AQ2016" s="302"/>
      <c r="AR2016" s="302"/>
    </row>
    <row r="2017" hidden="1">
      <c r="A2017" s="301"/>
      <c r="B2017" s="302"/>
      <c r="C2017" s="304"/>
      <c r="D2017" s="303"/>
      <c r="E2017" s="303"/>
      <c r="F2017" s="302"/>
      <c r="G2017" s="304"/>
      <c r="H2017" s="302"/>
      <c r="I2017" s="302"/>
      <c r="J2017" s="302"/>
      <c r="K2017" s="302"/>
      <c r="L2017" s="316" t="b">
        <v>0</v>
      </c>
      <c r="M2017" s="316" t="b">
        <v>0</v>
      </c>
      <c r="N2017" s="316" t="b">
        <v>0</v>
      </c>
      <c r="O2017" s="316" t="b">
        <v>0</v>
      </c>
      <c r="P2017" s="302"/>
      <c r="Q2017" s="302"/>
      <c r="R2017" s="302"/>
      <c r="S2017" s="302"/>
      <c r="T2017" s="302"/>
      <c r="U2017" s="302"/>
      <c r="V2017" s="302"/>
      <c r="W2017" s="302"/>
      <c r="X2017" s="302"/>
      <c r="Y2017" s="302"/>
      <c r="Z2017" s="302"/>
      <c r="AA2017" s="302"/>
      <c r="AB2017" s="302"/>
      <c r="AC2017" s="302"/>
      <c r="AD2017" s="302"/>
      <c r="AE2017" s="302"/>
      <c r="AF2017" s="302"/>
      <c r="AG2017" s="302"/>
      <c r="AH2017" s="302"/>
      <c r="AI2017" s="302"/>
      <c r="AJ2017" s="302"/>
      <c r="AK2017" s="302"/>
      <c r="AL2017" s="302"/>
      <c r="AM2017" s="302"/>
      <c r="AN2017" s="302"/>
      <c r="AO2017" s="302"/>
      <c r="AP2017" s="302"/>
      <c r="AQ2017" s="302"/>
      <c r="AR2017" s="302"/>
    </row>
    <row r="2018" hidden="1">
      <c r="A2018" s="301"/>
      <c r="B2018" s="302"/>
      <c r="C2018" s="304"/>
      <c r="D2018" s="303"/>
      <c r="E2018" s="303"/>
      <c r="F2018" s="302"/>
      <c r="G2018" s="304"/>
      <c r="H2018" s="302"/>
      <c r="I2018" s="302"/>
      <c r="J2018" s="302"/>
      <c r="K2018" s="302"/>
      <c r="L2018" s="316" t="b">
        <v>0</v>
      </c>
      <c r="M2018" s="316" t="b">
        <v>0</v>
      </c>
      <c r="N2018" s="316" t="b">
        <v>0</v>
      </c>
      <c r="O2018" s="316" t="b">
        <v>0</v>
      </c>
      <c r="P2018" s="302"/>
      <c r="Q2018" s="302"/>
      <c r="R2018" s="302"/>
      <c r="S2018" s="302"/>
      <c r="T2018" s="302"/>
      <c r="U2018" s="302"/>
      <c r="V2018" s="302"/>
      <c r="W2018" s="302"/>
      <c r="X2018" s="302"/>
      <c r="Y2018" s="302"/>
      <c r="Z2018" s="302"/>
      <c r="AA2018" s="302"/>
      <c r="AB2018" s="302"/>
      <c r="AC2018" s="302"/>
      <c r="AD2018" s="302"/>
      <c r="AE2018" s="302"/>
      <c r="AF2018" s="302"/>
      <c r="AG2018" s="302"/>
      <c r="AH2018" s="302"/>
      <c r="AI2018" s="302"/>
      <c r="AJ2018" s="302"/>
      <c r="AK2018" s="302"/>
      <c r="AL2018" s="302"/>
      <c r="AM2018" s="302"/>
      <c r="AN2018" s="302"/>
      <c r="AO2018" s="302"/>
      <c r="AP2018" s="302"/>
      <c r="AQ2018" s="302"/>
      <c r="AR2018" s="302"/>
    </row>
    <row r="2019" hidden="1">
      <c r="A2019" s="301"/>
      <c r="B2019" s="302"/>
      <c r="C2019" s="304"/>
      <c r="D2019" s="303"/>
      <c r="E2019" s="303"/>
      <c r="F2019" s="302"/>
      <c r="G2019" s="304"/>
      <c r="H2019" s="302"/>
      <c r="I2019" s="302"/>
      <c r="J2019" s="302"/>
      <c r="K2019" s="302"/>
      <c r="L2019" s="316" t="b">
        <v>0</v>
      </c>
      <c r="M2019" s="316" t="b">
        <v>0</v>
      </c>
      <c r="N2019" s="316" t="b">
        <v>0</v>
      </c>
      <c r="O2019" s="316" t="b">
        <v>0</v>
      </c>
      <c r="P2019" s="302"/>
      <c r="Q2019" s="302"/>
      <c r="R2019" s="302"/>
      <c r="S2019" s="302"/>
      <c r="T2019" s="302"/>
      <c r="U2019" s="302"/>
      <c r="V2019" s="302"/>
      <c r="W2019" s="302"/>
      <c r="X2019" s="302"/>
      <c r="Y2019" s="302"/>
      <c r="Z2019" s="302"/>
      <c r="AA2019" s="302"/>
      <c r="AB2019" s="302"/>
      <c r="AC2019" s="302"/>
      <c r="AD2019" s="302"/>
      <c r="AE2019" s="302"/>
      <c r="AF2019" s="302"/>
      <c r="AG2019" s="302"/>
      <c r="AH2019" s="302"/>
      <c r="AI2019" s="302"/>
      <c r="AJ2019" s="302"/>
      <c r="AK2019" s="302"/>
      <c r="AL2019" s="302"/>
      <c r="AM2019" s="302"/>
      <c r="AN2019" s="302"/>
      <c r="AO2019" s="302"/>
      <c r="AP2019" s="302"/>
      <c r="AQ2019" s="302"/>
      <c r="AR2019" s="302"/>
    </row>
    <row r="2020" hidden="1">
      <c r="A2020" s="301"/>
      <c r="B2020" s="302"/>
      <c r="C2020" s="304"/>
      <c r="D2020" s="303"/>
      <c r="E2020" s="303"/>
      <c r="F2020" s="302"/>
      <c r="G2020" s="304"/>
      <c r="H2020" s="302"/>
      <c r="I2020" s="302"/>
      <c r="J2020" s="302"/>
      <c r="K2020" s="302"/>
      <c r="L2020" s="316" t="b">
        <v>0</v>
      </c>
      <c r="M2020" s="316" t="b">
        <v>0</v>
      </c>
      <c r="N2020" s="316" t="b">
        <v>0</v>
      </c>
      <c r="O2020" s="316" t="b">
        <v>0</v>
      </c>
      <c r="P2020" s="302"/>
      <c r="Q2020" s="302"/>
      <c r="R2020" s="302"/>
      <c r="S2020" s="302"/>
      <c r="T2020" s="302"/>
      <c r="U2020" s="302"/>
      <c r="V2020" s="302"/>
      <c r="W2020" s="302"/>
      <c r="X2020" s="302"/>
      <c r="Y2020" s="302"/>
      <c r="Z2020" s="302"/>
      <c r="AA2020" s="302"/>
      <c r="AB2020" s="302"/>
      <c r="AC2020" s="302"/>
      <c r="AD2020" s="302"/>
      <c r="AE2020" s="302"/>
      <c r="AF2020" s="302"/>
      <c r="AG2020" s="302"/>
      <c r="AH2020" s="302"/>
      <c r="AI2020" s="302"/>
      <c r="AJ2020" s="302"/>
      <c r="AK2020" s="302"/>
      <c r="AL2020" s="302"/>
      <c r="AM2020" s="302"/>
      <c r="AN2020" s="302"/>
      <c r="AO2020" s="302"/>
      <c r="AP2020" s="302"/>
      <c r="AQ2020" s="302"/>
      <c r="AR2020" s="302"/>
    </row>
    <row r="2021" hidden="1">
      <c r="A2021" s="301"/>
      <c r="B2021" s="302"/>
      <c r="C2021" s="304"/>
      <c r="D2021" s="303"/>
      <c r="E2021" s="303"/>
      <c r="F2021" s="302"/>
      <c r="G2021" s="304"/>
      <c r="H2021" s="302"/>
      <c r="I2021" s="302"/>
      <c r="J2021" s="302"/>
      <c r="K2021" s="302"/>
      <c r="L2021" s="316" t="b">
        <v>0</v>
      </c>
      <c r="M2021" s="316" t="b">
        <v>0</v>
      </c>
      <c r="N2021" s="316" t="b">
        <v>0</v>
      </c>
      <c r="O2021" s="316" t="b">
        <v>0</v>
      </c>
      <c r="P2021" s="302"/>
      <c r="Q2021" s="302"/>
      <c r="R2021" s="302"/>
      <c r="S2021" s="302"/>
      <c r="T2021" s="302"/>
      <c r="U2021" s="302"/>
      <c r="V2021" s="302"/>
      <c r="W2021" s="302"/>
      <c r="X2021" s="302"/>
      <c r="Y2021" s="302"/>
      <c r="Z2021" s="302"/>
      <c r="AA2021" s="302"/>
      <c r="AB2021" s="302"/>
      <c r="AC2021" s="302"/>
      <c r="AD2021" s="302"/>
      <c r="AE2021" s="302"/>
      <c r="AF2021" s="302"/>
      <c r="AG2021" s="302"/>
      <c r="AH2021" s="302"/>
      <c r="AI2021" s="302"/>
      <c r="AJ2021" s="302"/>
      <c r="AK2021" s="302"/>
      <c r="AL2021" s="302"/>
      <c r="AM2021" s="302"/>
      <c r="AN2021" s="302"/>
      <c r="AO2021" s="302"/>
      <c r="AP2021" s="302"/>
      <c r="AQ2021" s="302"/>
      <c r="AR2021" s="302"/>
    </row>
    <row r="2022" hidden="1">
      <c r="A2022" s="301"/>
      <c r="B2022" s="302"/>
      <c r="C2022" s="304"/>
      <c r="D2022" s="303"/>
      <c r="E2022" s="303"/>
      <c r="F2022" s="302"/>
      <c r="G2022" s="304"/>
      <c r="H2022" s="302"/>
      <c r="I2022" s="302"/>
      <c r="J2022" s="302"/>
      <c r="K2022" s="302"/>
      <c r="L2022" s="316" t="b">
        <v>0</v>
      </c>
      <c r="M2022" s="316" t="b">
        <v>0</v>
      </c>
      <c r="N2022" s="316" t="b">
        <v>0</v>
      </c>
      <c r="O2022" s="316" t="b">
        <v>0</v>
      </c>
      <c r="P2022" s="302"/>
      <c r="Q2022" s="302"/>
      <c r="R2022" s="302"/>
      <c r="S2022" s="302"/>
      <c r="T2022" s="302"/>
      <c r="U2022" s="302"/>
      <c r="V2022" s="302"/>
      <c r="W2022" s="302"/>
      <c r="X2022" s="302"/>
      <c r="Y2022" s="302"/>
      <c r="Z2022" s="302"/>
      <c r="AA2022" s="302"/>
      <c r="AB2022" s="302"/>
      <c r="AC2022" s="302"/>
      <c r="AD2022" s="302"/>
      <c r="AE2022" s="302"/>
      <c r="AF2022" s="302"/>
      <c r="AG2022" s="302"/>
      <c r="AH2022" s="302"/>
      <c r="AI2022" s="302"/>
      <c r="AJ2022" s="302"/>
      <c r="AK2022" s="302"/>
      <c r="AL2022" s="302"/>
      <c r="AM2022" s="302"/>
      <c r="AN2022" s="302"/>
      <c r="AO2022" s="302"/>
      <c r="AP2022" s="302"/>
      <c r="AQ2022" s="302"/>
      <c r="AR2022" s="302"/>
    </row>
    <row r="2023" hidden="1">
      <c r="A2023" s="301"/>
      <c r="B2023" s="302"/>
      <c r="C2023" s="304"/>
      <c r="D2023" s="303"/>
      <c r="E2023" s="303"/>
      <c r="F2023" s="302"/>
      <c r="G2023" s="304"/>
      <c r="H2023" s="302"/>
      <c r="I2023" s="302"/>
      <c r="J2023" s="302"/>
      <c r="K2023" s="302"/>
      <c r="L2023" s="316" t="b">
        <v>0</v>
      </c>
      <c r="M2023" s="316" t="b">
        <v>0</v>
      </c>
      <c r="N2023" s="316" t="b">
        <v>0</v>
      </c>
      <c r="O2023" s="316" t="b">
        <v>0</v>
      </c>
      <c r="P2023" s="302"/>
      <c r="Q2023" s="302"/>
      <c r="R2023" s="302"/>
      <c r="S2023" s="302"/>
      <c r="T2023" s="302"/>
      <c r="U2023" s="302"/>
      <c r="V2023" s="302"/>
      <c r="W2023" s="302"/>
      <c r="X2023" s="302"/>
      <c r="Y2023" s="302"/>
      <c r="Z2023" s="302"/>
      <c r="AA2023" s="302"/>
      <c r="AB2023" s="302"/>
      <c r="AC2023" s="302"/>
      <c r="AD2023" s="302"/>
      <c r="AE2023" s="302"/>
      <c r="AF2023" s="302"/>
      <c r="AG2023" s="302"/>
      <c r="AH2023" s="302"/>
      <c r="AI2023" s="302"/>
      <c r="AJ2023" s="302"/>
      <c r="AK2023" s="302"/>
      <c r="AL2023" s="302"/>
      <c r="AM2023" s="302"/>
      <c r="AN2023" s="302"/>
      <c r="AO2023" s="302"/>
      <c r="AP2023" s="302"/>
      <c r="AQ2023" s="302"/>
      <c r="AR2023" s="302"/>
    </row>
    <row r="2024" hidden="1">
      <c r="A2024" s="301"/>
      <c r="B2024" s="302"/>
      <c r="C2024" s="304"/>
      <c r="D2024" s="303"/>
      <c r="E2024" s="303"/>
      <c r="F2024" s="302"/>
      <c r="G2024" s="304"/>
      <c r="H2024" s="302"/>
      <c r="I2024" s="302"/>
      <c r="J2024" s="302"/>
      <c r="K2024" s="302"/>
      <c r="L2024" s="316" t="b">
        <v>0</v>
      </c>
      <c r="M2024" s="316" t="b">
        <v>0</v>
      </c>
      <c r="N2024" s="316" t="b">
        <v>0</v>
      </c>
      <c r="O2024" s="316" t="b">
        <v>0</v>
      </c>
      <c r="P2024" s="302"/>
      <c r="Q2024" s="302"/>
      <c r="R2024" s="302"/>
      <c r="S2024" s="302"/>
      <c r="T2024" s="302"/>
      <c r="U2024" s="302"/>
      <c r="V2024" s="302"/>
      <c r="W2024" s="302"/>
      <c r="X2024" s="302"/>
      <c r="Y2024" s="302"/>
      <c r="Z2024" s="302"/>
      <c r="AA2024" s="302"/>
      <c r="AB2024" s="302"/>
      <c r="AC2024" s="302"/>
      <c r="AD2024" s="302"/>
      <c r="AE2024" s="302"/>
      <c r="AF2024" s="302"/>
      <c r="AG2024" s="302"/>
      <c r="AH2024" s="302"/>
      <c r="AI2024" s="302"/>
      <c r="AJ2024" s="302"/>
      <c r="AK2024" s="302"/>
      <c r="AL2024" s="302"/>
      <c r="AM2024" s="302"/>
      <c r="AN2024" s="302"/>
      <c r="AO2024" s="302"/>
      <c r="AP2024" s="302"/>
      <c r="AQ2024" s="302"/>
      <c r="AR2024" s="302"/>
    </row>
    <row r="2025" hidden="1">
      <c r="A2025" s="301"/>
      <c r="B2025" s="302"/>
      <c r="C2025" s="304"/>
      <c r="D2025" s="303"/>
      <c r="E2025" s="303"/>
      <c r="F2025" s="302"/>
      <c r="G2025" s="304"/>
      <c r="H2025" s="302"/>
      <c r="I2025" s="302"/>
      <c r="J2025" s="302"/>
      <c r="K2025" s="302"/>
      <c r="L2025" s="316" t="b">
        <v>0</v>
      </c>
      <c r="M2025" s="316" t="b">
        <v>0</v>
      </c>
      <c r="N2025" s="316" t="b">
        <v>0</v>
      </c>
      <c r="O2025" s="316" t="b">
        <v>0</v>
      </c>
      <c r="P2025" s="302"/>
      <c r="Q2025" s="302"/>
      <c r="R2025" s="302"/>
      <c r="S2025" s="302"/>
      <c r="T2025" s="302"/>
      <c r="U2025" s="302"/>
      <c r="V2025" s="302"/>
      <c r="W2025" s="302"/>
      <c r="X2025" s="302"/>
      <c r="Y2025" s="302"/>
      <c r="Z2025" s="302"/>
      <c r="AA2025" s="302"/>
      <c r="AB2025" s="302"/>
      <c r="AC2025" s="302"/>
      <c r="AD2025" s="302"/>
      <c r="AE2025" s="302"/>
      <c r="AF2025" s="302"/>
      <c r="AG2025" s="302"/>
      <c r="AH2025" s="302"/>
      <c r="AI2025" s="302"/>
      <c r="AJ2025" s="302"/>
      <c r="AK2025" s="302"/>
      <c r="AL2025" s="302"/>
      <c r="AM2025" s="302"/>
      <c r="AN2025" s="302"/>
      <c r="AO2025" s="302"/>
      <c r="AP2025" s="302"/>
      <c r="AQ2025" s="302"/>
      <c r="AR2025" s="302"/>
    </row>
    <row r="2026" hidden="1">
      <c r="A2026" s="301"/>
      <c r="B2026" s="302"/>
      <c r="C2026" s="304"/>
      <c r="D2026" s="303"/>
      <c r="E2026" s="303"/>
      <c r="F2026" s="302"/>
      <c r="G2026" s="304"/>
      <c r="H2026" s="302"/>
      <c r="I2026" s="302"/>
      <c r="J2026" s="302"/>
      <c r="K2026" s="302"/>
      <c r="L2026" s="316" t="b">
        <v>0</v>
      </c>
      <c r="M2026" s="316" t="b">
        <v>0</v>
      </c>
      <c r="N2026" s="316" t="b">
        <v>0</v>
      </c>
      <c r="O2026" s="316" t="b">
        <v>0</v>
      </c>
      <c r="P2026" s="302"/>
      <c r="Q2026" s="302"/>
      <c r="R2026" s="302"/>
      <c r="S2026" s="302"/>
      <c r="T2026" s="302"/>
      <c r="U2026" s="302"/>
      <c r="V2026" s="302"/>
      <c r="W2026" s="302"/>
      <c r="X2026" s="302"/>
      <c r="Y2026" s="302"/>
      <c r="Z2026" s="302"/>
      <c r="AA2026" s="302"/>
      <c r="AB2026" s="302"/>
      <c r="AC2026" s="302"/>
      <c r="AD2026" s="302"/>
      <c r="AE2026" s="302"/>
      <c r="AF2026" s="302"/>
      <c r="AG2026" s="302"/>
      <c r="AH2026" s="302"/>
      <c r="AI2026" s="302"/>
      <c r="AJ2026" s="302"/>
      <c r="AK2026" s="302"/>
      <c r="AL2026" s="302"/>
      <c r="AM2026" s="302"/>
      <c r="AN2026" s="302"/>
      <c r="AO2026" s="302"/>
      <c r="AP2026" s="302"/>
      <c r="AQ2026" s="302"/>
      <c r="AR2026" s="302"/>
    </row>
    <row r="2027" hidden="1">
      <c r="A2027" s="301"/>
      <c r="B2027" s="302"/>
      <c r="C2027" s="304"/>
      <c r="D2027" s="303"/>
      <c r="E2027" s="303"/>
      <c r="F2027" s="302"/>
      <c r="G2027" s="304"/>
      <c r="H2027" s="302"/>
      <c r="I2027" s="302"/>
      <c r="J2027" s="302"/>
      <c r="K2027" s="302"/>
      <c r="L2027" s="316" t="b">
        <v>0</v>
      </c>
      <c r="M2027" s="316" t="b">
        <v>0</v>
      </c>
      <c r="N2027" s="316" t="b">
        <v>0</v>
      </c>
      <c r="O2027" s="316" t="b">
        <v>0</v>
      </c>
      <c r="P2027" s="302"/>
      <c r="Q2027" s="302"/>
      <c r="R2027" s="302"/>
      <c r="S2027" s="302"/>
      <c r="T2027" s="302"/>
      <c r="U2027" s="302"/>
      <c r="V2027" s="302"/>
      <c r="W2027" s="302"/>
      <c r="X2027" s="302"/>
      <c r="Y2027" s="302"/>
      <c r="Z2027" s="302"/>
      <c r="AA2027" s="302"/>
      <c r="AB2027" s="302"/>
      <c r="AC2027" s="302"/>
      <c r="AD2027" s="302"/>
      <c r="AE2027" s="302"/>
      <c r="AF2027" s="302"/>
      <c r="AG2027" s="302"/>
      <c r="AH2027" s="302"/>
      <c r="AI2027" s="302"/>
      <c r="AJ2027" s="302"/>
      <c r="AK2027" s="302"/>
      <c r="AL2027" s="302"/>
      <c r="AM2027" s="302"/>
      <c r="AN2027" s="302"/>
      <c r="AO2027" s="302"/>
      <c r="AP2027" s="302"/>
      <c r="AQ2027" s="302"/>
      <c r="AR2027" s="302"/>
    </row>
    <row r="2028" hidden="1">
      <c r="A2028" s="301"/>
      <c r="B2028" s="302"/>
      <c r="C2028" s="304"/>
      <c r="D2028" s="303"/>
      <c r="E2028" s="303"/>
      <c r="F2028" s="302"/>
      <c r="G2028" s="304"/>
      <c r="H2028" s="302"/>
      <c r="I2028" s="302"/>
      <c r="J2028" s="302"/>
      <c r="K2028" s="302"/>
      <c r="L2028" s="316" t="b">
        <v>0</v>
      </c>
      <c r="M2028" s="316" t="b">
        <v>0</v>
      </c>
      <c r="N2028" s="316" t="b">
        <v>0</v>
      </c>
      <c r="O2028" s="316" t="b">
        <v>0</v>
      </c>
      <c r="P2028" s="302"/>
      <c r="Q2028" s="302"/>
      <c r="R2028" s="302"/>
      <c r="S2028" s="302"/>
      <c r="T2028" s="302"/>
      <c r="U2028" s="302"/>
      <c r="V2028" s="302"/>
      <c r="W2028" s="302"/>
      <c r="X2028" s="302"/>
      <c r="Y2028" s="302"/>
      <c r="Z2028" s="302"/>
      <c r="AA2028" s="302"/>
      <c r="AB2028" s="302"/>
      <c r="AC2028" s="302"/>
      <c r="AD2028" s="302"/>
      <c r="AE2028" s="302"/>
      <c r="AF2028" s="302"/>
      <c r="AG2028" s="302"/>
      <c r="AH2028" s="302"/>
      <c r="AI2028" s="302"/>
      <c r="AJ2028" s="302"/>
      <c r="AK2028" s="302"/>
      <c r="AL2028" s="302"/>
      <c r="AM2028" s="302"/>
      <c r="AN2028" s="302"/>
      <c r="AO2028" s="302"/>
      <c r="AP2028" s="302"/>
      <c r="AQ2028" s="302"/>
      <c r="AR2028" s="302"/>
    </row>
    <row r="2029" hidden="1">
      <c r="A2029" s="301"/>
      <c r="B2029" s="302"/>
      <c r="C2029" s="304"/>
      <c r="D2029" s="303"/>
      <c r="E2029" s="303"/>
      <c r="F2029" s="302"/>
      <c r="G2029" s="304"/>
      <c r="H2029" s="302"/>
      <c r="I2029" s="302"/>
      <c r="J2029" s="302"/>
      <c r="K2029" s="302"/>
      <c r="L2029" s="316" t="b">
        <v>0</v>
      </c>
      <c r="M2029" s="316" t="b">
        <v>0</v>
      </c>
      <c r="N2029" s="316" t="b">
        <v>0</v>
      </c>
      <c r="O2029" s="316" t="b">
        <v>0</v>
      </c>
      <c r="P2029" s="302"/>
      <c r="Q2029" s="302"/>
      <c r="R2029" s="302"/>
      <c r="S2029" s="302"/>
      <c r="T2029" s="302"/>
      <c r="U2029" s="302"/>
      <c r="V2029" s="302"/>
      <c r="W2029" s="302"/>
      <c r="X2029" s="302"/>
      <c r="Y2029" s="302"/>
      <c r="Z2029" s="302"/>
      <c r="AA2029" s="302"/>
      <c r="AB2029" s="302"/>
      <c r="AC2029" s="302"/>
      <c r="AD2029" s="302"/>
      <c r="AE2029" s="302"/>
      <c r="AF2029" s="302"/>
      <c r="AG2029" s="302"/>
      <c r="AH2029" s="302"/>
      <c r="AI2029" s="302"/>
      <c r="AJ2029" s="302"/>
      <c r="AK2029" s="302"/>
      <c r="AL2029" s="302"/>
      <c r="AM2029" s="302"/>
      <c r="AN2029" s="302"/>
      <c r="AO2029" s="302"/>
      <c r="AP2029" s="302"/>
      <c r="AQ2029" s="302"/>
      <c r="AR2029" s="302"/>
    </row>
    <row r="2030" hidden="1">
      <c r="A2030" s="301"/>
      <c r="B2030" s="302"/>
      <c r="C2030" s="304"/>
      <c r="D2030" s="303"/>
      <c r="E2030" s="303"/>
      <c r="F2030" s="302"/>
      <c r="G2030" s="304"/>
      <c r="H2030" s="302"/>
      <c r="I2030" s="302"/>
      <c r="J2030" s="302"/>
      <c r="K2030" s="302"/>
      <c r="L2030" s="316" t="b">
        <v>0</v>
      </c>
      <c r="M2030" s="316" t="b">
        <v>0</v>
      </c>
      <c r="N2030" s="316" t="b">
        <v>0</v>
      </c>
      <c r="O2030" s="316" t="b">
        <v>0</v>
      </c>
      <c r="P2030" s="302"/>
      <c r="Q2030" s="302"/>
      <c r="R2030" s="302"/>
      <c r="S2030" s="302"/>
      <c r="T2030" s="302"/>
      <c r="U2030" s="302"/>
      <c r="V2030" s="302"/>
      <c r="W2030" s="302"/>
      <c r="X2030" s="302"/>
      <c r="Y2030" s="302"/>
      <c r="Z2030" s="302"/>
      <c r="AA2030" s="302"/>
      <c r="AB2030" s="302"/>
      <c r="AC2030" s="302"/>
      <c r="AD2030" s="302"/>
      <c r="AE2030" s="302"/>
      <c r="AF2030" s="302"/>
      <c r="AG2030" s="302"/>
      <c r="AH2030" s="302"/>
      <c r="AI2030" s="302"/>
      <c r="AJ2030" s="302"/>
      <c r="AK2030" s="302"/>
      <c r="AL2030" s="302"/>
      <c r="AM2030" s="302"/>
      <c r="AN2030" s="302"/>
      <c r="AO2030" s="302"/>
      <c r="AP2030" s="302"/>
      <c r="AQ2030" s="302"/>
      <c r="AR2030" s="302"/>
    </row>
    <row r="2031" hidden="1">
      <c r="A2031" s="301"/>
      <c r="B2031" s="302"/>
      <c r="C2031" s="304"/>
      <c r="D2031" s="303"/>
      <c r="E2031" s="303"/>
      <c r="F2031" s="302"/>
      <c r="G2031" s="304"/>
      <c r="H2031" s="302"/>
      <c r="I2031" s="302"/>
      <c r="J2031" s="302"/>
      <c r="K2031" s="302"/>
      <c r="L2031" s="316" t="b">
        <v>0</v>
      </c>
      <c r="M2031" s="316" t="b">
        <v>0</v>
      </c>
      <c r="N2031" s="316" t="b">
        <v>0</v>
      </c>
      <c r="O2031" s="316" t="b">
        <v>0</v>
      </c>
      <c r="P2031" s="302"/>
      <c r="Q2031" s="302"/>
      <c r="R2031" s="302"/>
      <c r="S2031" s="302"/>
      <c r="T2031" s="302"/>
      <c r="U2031" s="302"/>
      <c r="V2031" s="302"/>
      <c r="W2031" s="302"/>
      <c r="X2031" s="302"/>
      <c r="Y2031" s="302"/>
      <c r="Z2031" s="302"/>
      <c r="AA2031" s="302"/>
      <c r="AB2031" s="302"/>
      <c r="AC2031" s="302"/>
      <c r="AD2031" s="302"/>
      <c r="AE2031" s="302"/>
      <c r="AF2031" s="302"/>
      <c r="AG2031" s="302"/>
      <c r="AH2031" s="302"/>
      <c r="AI2031" s="302"/>
      <c r="AJ2031" s="302"/>
      <c r="AK2031" s="302"/>
      <c r="AL2031" s="302"/>
      <c r="AM2031" s="302"/>
      <c r="AN2031" s="302"/>
      <c r="AO2031" s="302"/>
      <c r="AP2031" s="302"/>
      <c r="AQ2031" s="302"/>
      <c r="AR2031" s="302"/>
    </row>
    <row r="2032" hidden="1">
      <c r="A2032" s="301"/>
      <c r="B2032" s="302"/>
      <c r="C2032" s="304"/>
      <c r="D2032" s="303"/>
      <c r="E2032" s="303"/>
      <c r="F2032" s="302"/>
      <c r="G2032" s="304"/>
      <c r="H2032" s="302"/>
      <c r="I2032" s="302"/>
      <c r="J2032" s="302"/>
      <c r="K2032" s="302"/>
      <c r="L2032" s="316" t="b">
        <v>0</v>
      </c>
      <c r="M2032" s="316" t="b">
        <v>0</v>
      </c>
      <c r="N2032" s="316" t="b">
        <v>0</v>
      </c>
      <c r="O2032" s="316" t="b">
        <v>0</v>
      </c>
      <c r="P2032" s="302"/>
      <c r="Q2032" s="302"/>
      <c r="R2032" s="302"/>
      <c r="S2032" s="302"/>
      <c r="T2032" s="302"/>
      <c r="U2032" s="302"/>
      <c r="V2032" s="302"/>
      <c r="W2032" s="302"/>
      <c r="X2032" s="302"/>
      <c r="Y2032" s="302"/>
      <c r="Z2032" s="302"/>
      <c r="AA2032" s="302"/>
      <c r="AB2032" s="302"/>
      <c r="AC2032" s="302"/>
      <c r="AD2032" s="302"/>
      <c r="AE2032" s="302"/>
      <c r="AF2032" s="302"/>
      <c r="AG2032" s="302"/>
      <c r="AH2032" s="302"/>
      <c r="AI2032" s="302"/>
      <c r="AJ2032" s="302"/>
      <c r="AK2032" s="302"/>
      <c r="AL2032" s="302"/>
      <c r="AM2032" s="302"/>
      <c r="AN2032" s="302"/>
      <c r="AO2032" s="302"/>
      <c r="AP2032" s="302"/>
      <c r="AQ2032" s="302"/>
      <c r="AR2032" s="302"/>
    </row>
    <row r="2033" hidden="1">
      <c r="A2033" s="301"/>
      <c r="B2033" s="302"/>
      <c r="C2033" s="304"/>
      <c r="D2033" s="303"/>
      <c r="E2033" s="303"/>
      <c r="F2033" s="302"/>
      <c r="G2033" s="304"/>
      <c r="H2033" s="302"/>
      <c r="I2033" s="302"/>
      <c r="J2033" s="302"/>
      <c r="K2033" s="302"/>
      <c r="L2033" s="316" t="b">
        <v>0</v>
      </c>
      <c r="M2033" s="316" t="b">
        <v>0</v>
      </c>
      <c r="N2033" s="316" t="b">
        <v>0</v>
      </c>
      <c r="O2033" s="316" t="b">
        <v>0</v>
      </c>
      <c r="P2033" s="302"/>
      <c r="Q2033" s="302"/>
      <c r="R2033" s="302"/>
      <c r="S2033" s="302"/>
      <c r="T2033" s="302"/>
      <c r="U2033" s="302"/>
      <c r="V2033" s="302"/>
      <c r="W2033" s="302"/>
      <c r="X2033" s="302"/>
      <c r="Y2033" s="302"/>
      <c r="Z2033" s="302"/>
      <c r="AA2033" s="302"/>
      <c r="AB2033" s="302"/>
      <c r="AC2033" s="302"/>
      <c r="AD2033" s="302"/>
      <c r="AE2033" s="302"/>
      <c r="AF2033" s="302"/>
      <c r="AG2033" s="302"/>
      <c r="AH2033" s="302"/>
      <c r="AI2033" s="302"/>
      <c r="AJ2033" s="302"/>
      <c r="AK2033" s="302"/>
      <c r="AL2033" s="302"/>
      <c r="AM2033" s="302"/>
      <c r="AN2033" s="302"/>
      <c r="AO2033" s="302"/>
      <c r="AP2033" s="302"/>
      <c r="AQ2033" s="302"/>
      <c r="AR2033" s="302"/>
    </row>
    <row r="2034" hidden="1">
      <c r="A2034" s="301"/>
      <c r="B2034" s="302"/>
      <c r="C2034" s="304"/>
      <c r="D2034" s="303"/>
      <c r="E2034" s="303"/>
      <c r="F2034" s="302"/>
      <c r="G2034" s="304"/>
      <c r="H2034" s="302"/>
      <c r="I2034" s="302"/>
      <c r="J2034" s="302"/>
      <c r="K2034" s="302"/>
      <c r="L2034" s="316" t="b">
        <v>0</v>
      </c>
      <c r="M2034" s="316" t="b">
        <v>0</v>
      </c>
      <c r="N2034" s="316" t="b">
        <v>0</v>
      </c>
      <c r="O2034" s="316" t="b">
        <v>0</v>
      </c>
      <c r="P2034" s="302"/>
      <c r="Q2034" s="302"/>
      <c r="R2034" s="302"/>
      <c r="S2034" s="302"/>
      <c r="T2034" s="302"/>
      <c r="U2034" s="302"/>
      <c r="V2034" s="302"/>
      <c r="W2034" s="302"/>
      <c r="X2034" s="302"/>
      <c r="Y2034" s="302"/>
      <c r="Z2034" s="302"/>
      <c r="AA2034" s="302"/>
      <c r="AB2034" s="302"/>
      <c r="AC2034" s="302"/>
      <c r="AD2034" s="302"/>
      <c r="AE2034" s="302"/>
      <c r="AF2034" s="302"/>
      <c r="AG2034" s="302"/>
      <c r="AH2034" s="302"/>
      <c r="AI2034" s="302"/>
      <c r="AJ2034" s="302"/>
      <c r="AK2034" s="302"/>
      <c r="AL2034" s="302"/>
      <c r="AM2034" s="302"/>
      <c r="AN2034" s="302"/>
      <c r="AO2034" s="302"/>
      <c r="AP2034" s="302"/>
      <c r="AQ2034" s="302"/>
      <c r="AR2034" s="302"/>
    </row>
    <row r="2035" hidden="1">
      <c r="A2035" s="301"/>
      <c r="B2035" s="302"/>
      <c r="C2035" s="304"/>
      <c r="D2035" s="303"/>
      <c r="E2035" s="303"/>
      <c r="F2035" s="302"/>
      <c r="G2035" s="304"/>
      <c r="H2035" s="302"/>
      <c r="I2035" s="302"/>
      <c r="J2035" s="302"/>
      <c r="K2035" s="302"/>
      <c r="L2035" s="316" t="b">
        <v>0</v>
      </c>
      <c r="M2035" s="316" t="b">
        <v>0</v>
      </c>
      <c r="N2035" s="316" t="b">
        <v>0</v>
      </c>
      <c r="O2035" s="316" t="b">
        <v>0</v>
      </c>
      <c r="P2035" s="302"/>
      <c r="Q2035" s="302"/>
      <c r="R2035" s="302"/>
      <c r="S2035" s="302"/>
      <c r="T2035" s="302"/>
      <c r="U2035" s="302"/>
      <c r="V2035" s="302"/>
      <c r="W2035" s="302"/>
      <c r="X2035" s="302"/>
      <c r="Y2035" s="302"/>
      <c r="Z2035" s="302"/>
      <c r="AA2035" s="302"/>
      <c r="AB2035" s="302"/>
      <c r="AC2035" s="302"/>
      <c r="AD2035" s="302"/>
      <c r="AE2035" s="302"/>
      <c r="AF2035" s="302"/>
      <c r="AG2035" s="302"/>
      <c r="AH2035" s="302"/>
      <c r="AI2035" s="302"/>
      <c r="AJ2035" s="302"/>
      <c r="AK2035" s="302"/>
      <c r="AL2035" s="302"/>
      <c r="AM2035" s="302"/>
      <c r="AN2035" s="302"/>
      <c r="AO2035" s="302"/>
      <c r="AP2035" s="302"/>
      <c r="AQ2035" s="302"/>
      <c r="AR2035" s="302"/>
    </row>
    <row r="2036" hidden="1">
      <c r="A2036" s="301"/>
      <c r="B2036" s="302"/>
      <c r="C2036" s="304"/>
      <c r="D2036" s="303"/>
      <c r="E2036" s="303"/>
      <c r="F2036" s="302"/>
      <c r="G2036" s="304"/>
      <c r="H2036" s="302"/>
      <c r="I2036" s="302"/>
      <c r="J2036" s="302"/>
      <c r="K2036" s="302"/>
      <c r="L2036" s="316" t="b">
        <v>0</v>
      </c>
      <c r="M2036" s="316" t="b">
        <v>0</v>
      </c>
      <c r="N2036" s="316" t="b">
        <v>0</v>
      </c>
      <c r="O2036" s="316" t="b">
        <v>0</v>
      </c>
      <c r="P2036" s="302"/>
      <c r="Q2036" s="302"/>
      <c r="R2036" s="302"/>
      <c r="S2036" s="302"/>
      <c r="T2036" s="302"/>
      <c r="U2036" s="302"/>
      <c r="V2036" s="302"/>
      <c r="W2036" s="302"/>
      <c r="X2036" s="302"/>
      <c r="Y2036" s="302"/>
      <c r="Z2036" s="302"/>
      <c r="AA2036" s="302"/>
      <c r="AB2036" s="302"/>
      <c r="AC2036" s="302"/>
      <c r="AD2036" s="302"/>
      <c r="AE2036" s="302"/>
      <c r="AF2036" s="302"/>
      <c r="AG2036" s="302"/>
      <c r="AH2036" s="302"/>
      <c r="AI2036" s="302"/>
      <c r="AJ2036" s="302"/>
      <c r="AK2036" s="302"/>
      <c r="AL2036" s="302"/>
      <c r="AM2036" s="302"/>
      <c r="AN2036" s="302"/>
      <c r="AO2036" s="302"/>
      <c r="AP2036" s="302"/>
      <c r="AQ2036" s="302"/>
      <c r="AR2036" s="302"/>
    </row>
    <row r="2037" hidden="1">
      <c r="A2037" s="301"/>
      <c r="B2037" s="302"/>
      <c r="C2037" s="304"/>
      <c r="D2037" s="303"/>
      <c r="E2037" s="303"/>
      <c r="F2037" s="302"/>
      <c r="G2037" s="304"/>
      <c r="H2037" s="302"/>
      <c r="I2037" s="302"/>
      <c r="J2037" s="302"/>
      <c r="K2037" s="302"/>
      <c r="L2037" s="316" t="b">
        <v>0</v>
      </c>
      <c r="M2037" s="316" t="b">
        <v>0</v>
      </c>
      <c r="N2037" s="316" t="b">
        <v>0</v>
      </c>
      <c r="O2037" s="316" t="b">
        <v>0</v>
      </c>
      <c r="P2037" s="302"/>
      <c r="Q2037" s="302"/>
      <c r="R2037" s="302"/>
      <c r="S2037" s="302"/>
      <c r="T2037" s="302"/>
      <c r="U2037" s="302"/>
      <c r="V2037" s="302"/>
      <c r="W2037" s="302"/>
      <c r="X2037" s="302"/>
      <c r="Y2037" s="302"/>
      <c r="Z2037" s="302"/>
      <c r="AA2037" s="302"/>
      <c r="AB2037" s="302"/>
      <c r="AC2037" s="302"/>
      <c r="AD2037" s="302"/>
      <c r="AE2037" s="302"/>
      <c r="AF2037" s="302"/>
      <c r="AG2037" s="302"/>
      <c r="AH2037" s="302"/>
      <c r="AI2037" s="302"/>
      <c r="AJ2037" s="302"/>
      <c r="AK2037" s="302"/>
      <c r="AL2037" s="302"/>
      <c r="AM2037" s="302"/>
      <c r="AN2037" s="302"/>
      <c r="AO2037" s="302"/>
      <c r="AP2037" s="302"/>
      <c r="AQ2037" s="302"/>
      <c r="AR2037" s="302"/>
    </row>
    <row r="2038" hidden="1">
      <c r="A2038" s="301"/>
      <c r="B2038" s="302"/>
      <c r="C2038" s="304"/>
      <c r="D2038" s="303"/>
      <c r="E2038" s="303"/>
      <c r="F2038" s="302"/>
      <c r="G2038" s="304"/>
      <c r="H2038" s="302"/>
      <c r="I2038" s="302"/>
      <c r="J2038" s="302"/>
      <c r="K2038" s="302"/>
      <c r="L2038" s="316" t="b">
        <v>0</v>
      </c>
      <c r="M2038" s="316" t="b">
        <v>0</v>
      </c>
      <c r="N2038" s="316" t="b">
        <v>0</v>
      </c>
      <c r="O2038" s="316" t="b">
        <v>0</v>
      </c>
      <c r="P2038" s="302"/>
      <c r="Q2038" s="302"/>
      <c r="R2038" s="302"/>
      <c r="S2038" s="302"/>
      <c r="T2038" s="302"/>
      <c r="U2038" s="302"/>
      <c r="V2038" s="302"/>
      <c r="W2038" s="302"/>
      <c r="X2038" s="302"/>
      <c r="Y2038" s="302"/>
      <c r="Z2038" s="302"/>
      <c r="AA2038" s="302"/>
      <c r="AB2038" s="302"/>
      <c r="AC2038" s="302"/>
      <c r="AD2038" s="302"/>
      <c r="AE2038" s="302"/>
      <c r="AF2038" s="302"/>
      <c r="AG2038" s="302"/>
      <c r="AH2038" s="302"/>
      <c r="AI2038" s="302"/>
      <c r="AJ2038" s="302"/>
      <c r="AK2038" s="302"/>
      <c r="AL2038" s="302"/>
      <c r="AM2038" s="302"/>
      <c r="AN2038" s="302"/>
      <c r="AO2038" s="302"/>
      <c r="AP2038" s="302"/>
      <c r="AQ2038" s="302"/>
      <c r="AR2038" s="302"/>
    </row>
    <row r="2039" hidden="1">
      <c r="A2039" s="301"/>
      <c r="B2039" s="302"/>
      <c r="C2039" s="304"/>
      <c r="D2039" s="303"/>
      <c r="E2039" s="303"/>
      <c r="F2039" s="302"/>
      <c r="G2039" s="304"/>
      <c r="H2039" s="302"/>
      <c r="I2039" s="302"/>
      <c r="J2039" s="302"/>
      <c r="K2039" s="302"/>
      <c r="L2039" s="316" t="b">
        <v>0</v>
      </c>
      <c r="M2039" s="316" t="b">
        <v>0</v>
      </c>
      <c r="N2039" s="316" t="b">
        <v>0</v>
      </c>
      <c r="O2039" s="316" t="b">
        <v>0</v>
      </c>
      <c r="P2039" s="302"/>
      <c r="Q2039" s="302"/>
      <c r="R2039" s="302"/>
      <c r="S2039" s="302"/>
      <c r="T2039" s="302"/>
      <c r="U2039" s="302"/>
      <c r="V2039" s="302"/>
      <c r="W2039" s="302"/>
      <c r="X2039" s="302"/>
      <c r="Y2039" s="302"/>
      <c r="Z2039" s="302"/>
      <c r="AA2039" s="302"/>
      <c r="AB2039" s="302"/>
      <c r="AC2039" s="302"/>
      <c r="AD2039" s="302"/>
      <c r="AE2039" s="302"/>
      <c r="AF2039" s="302"/>
      <c r="AG2039" s="302"/>
      <c r="AH2039" s="302"/>
      <c r="AI2039" s="302"/>
      <c r="AJ2039" s="302"/>
      <c r="AK2039" s="302"/>
      <c r="AL2039" s="302"/>
      <c r="AM2039" s="302"/>
      <c r="AN2039" s="302"/>
      <c r="AO2039" s="302"/>
      <c r="AP2039" s="302"/>
      <c r="AQ2039" s="302"/>
      <c r="AR2039" s="302"/>
    </row>
    <row r="2040" hidden="1">
      <c r="A2040" s="301"/>
      <c r="B2040" s="302"/>
      <c r="C2040" s="304"/>
      <c r="D2040" s="303"/>
      <c r="E2040" s="303"/>
      <c r="F2040" s="302"/>
      <c r="G2040" s="304"/>
      <c r="H2040" s="302"/>
      <c r="I2040" s="302"/>
      <c r="J2040" s="302"/>
      <c r="K2040" s="302"/>
      <c r="L2040" s="316" t="b">
        <v>0</v>
      </c>
      <c r="M2040" s="316" t="b">
        <v>0</v>
      </c>
      <c r="N2040" s="316" t="b">
        <v>0</v>
      </c>
      <c r="O2040" s="316" t="b">
        <v>0</v>
      </c>
      <c r="P2040" s="302"/>
      <c r="Q2040" s="302"/>
      <c r="R2040" s="302"/>
      <c r="S2040" s="302"/>
      <c r="T2040" s="302"/>
      <c r="U2040" s="302"/>
      <c r="V2040" s="302"/>
      <c r="W2040" s="302"/>
      <c r="X2040" s="302"/>
      <c r="Y2040" s="302"/>
      <c r="Z2040" s="302"/>
      <c r="AA2040" s="302"/>
      <c r="AB2040" s="302"/>
      <c r="AC2040" s="302"/>
      <c r="AD2040" s="302"/>
      <c r="AE2040" s="302"/>
      <c r="AF2040" s="302"/>
      <c r="AG2040" s="302"/>
      <c r="AH2040" s="302"/>
      <c r="AI2040" s="302"/>
      <c r="AJ2040" s="302"/>
      <c r="AK2040" s="302"/>
      <c r="AL2040" s="302"/>
      <c r="AM2040" s="302"/>
      <c r="AN2040" s="302"/>
      <c r="AO2040" s="302"/>
      <c r="AP2040" s="302"/>
      <c r="AQ2040" s="302"/>
      <c r="AR2040" s="302"/>
    </row>
    <row r="2041" hidden="1">
      <c r="A2041" s="301"/>
      <c r="B2041" s="302"/>
      <c r="C2041" s="304"/>
      <c r="D2041" s="303"/>
      <c r="E2041" s="303"/>
      <c r="F2041" s="302"/>
      <c r="G2041" s="304"/>
      <c r="H2041" s="302"/>
      <c r="I2041" s="302"/>
      <c r="J2041" s="302"/>
      <c r="K2041" s="302"/>
      <c r="L2041" s="316" t="b">
        <v>0</v>
      </c>
      <c r="M2041" s="316" t="b">
        <v>0</v>
      </c>
      <c r="N2041" s="316" t="b">
        <v>0</v>
      </c>
      <c r="O2041" s="316" t="b">
        <v>0</v>
      </c>
      <c r="P2041" s="302"/>
      <c r="Q2041" s="302"/>
      <c r="R2041" s="302"/>
      <c r="S2041" s="302"/>
      <c r="T2041" s="302"/>
      <c r="U2041" s="302"/>
      <c r="V2041" s="302"/>
      <c r="W2041" s="302"/>
      <c r="X2041" s="302"/>
      <c r="Y2041" s="302"/>
      <c r="Z2041" s="302"/>
      <c r="AA2041" s="302"/>
      <c r="AB2041" s="302"/>
      <c r="AC2041" s="302"/>
      <c r="AD2041" s="302"/>
      <c r="AE2041" s="302"/>
      <c r="AF2041" s="302"/>
      <c r="AG2041" s="302"/>
      <c r="AH2041" s="302"/>
      <c r="AI2041" s="302"/>
      <c r="AJ2041" s="302"/>
      <c r="AK2041" s="302"/>
      <c r="AL2041" s="302"/>
      <c r="AM2041" s="302"/>
      <c r="AN2041" s="302"/>
      <c r="AO2041" s="302"/>
      <c r="AP2041" s="302"/>
      <c r="AQ2041" s="302"/>
      <c r="AR2041" s="302"/>
    </row>
    <row r="2042" hidden="1">
      <c r="A2042" s="301"/>
      <c r="B2042" s="302"/>
      <c r="C2042" s="304"/>
      <c r="D2042" s="303"/>
      <c r="E2042" s="303"/>
      <c r="F2042" s="302"/>
      <c r="G2042" s="304"/>
      <c r="H2042" s="302"/>
      <c r="I2042" s="302"/>
      <c r="J2042" s="302"/>
      <c r="K2042" s="302"/>
      <c r="L2042" s="316" t="b">
        <v>0</v>
      </c>
      <c r="M2042" s="316" t="b">
        <v>0</v>
      </c>
      <c r="N2042" s="316" t="b">
        <v>0</v>
      </c>
      <c r="O2042" s="316" t="b">
        <v>0</v>
      </c>
      <c r="P2042" s="302"/>
      <c r="Q2042" s="302"/>
      <c r="R2042" s="302"/>
      <c r="S2042" s="302"/>
      <c r="T2042" s="302"/>
      <c r="U2042" s="302"/>
      <c r="V2042" s="302"/>
      <c r="W2042" s="302"/>
      <c r="X2042" s="302"/>
      <c r="Y2042" s="302"/>
      <c r="Z2042" s="302"/>
      <c r="AA2042" s="302"/>
      <c r="AB2042" s="302"/>
      <c r="AC2042" s="302"/>
      <c r="AD2042" s="302"/>
      <c r="AE2042" s="302"/>
      <c r="AF2042" s="302"/>
      <c r="AG2042" s="302"/>
      <c r="AH2042" s="302"/>
      <c r="AI2042" s="302"/>
      <c r="AJ2042" s="302"/>
      <c r="AK2042" s="302"/>
      <c r="AL2042" s="302"/>
      <c r="AM2042" s="302"/>
      <c r="AN2042" s="302"/>
      <c r="AO2042" s="302"/>
      <c r="AP2042" s="302"/>
      <c r="AQ2042" s="302"/>
      <c r="AR2042" s="302"/>
    </row>
    <row r="2043" hidden="1">
      <c r="A2043" s="301"/>
      <c r="B2043" s="302"/>
      <c r="C2043" s="304"/>
      <c r="D2043" s="303"/>
      <c r="E2043" s="303"/>
      <c r="F2043" s="302"/>
      <c r="G2043" s="304"/>
      <c r="H2043" s="302"/>
      <c r="I2043" s="302"/>
      <c r="J2043" s="302"/>
      <c r="K2043" s="302"/>
      <c r="L2043" s="316" t="b">
        <v>0</v>
      </c>
      <c r="M2043" s="316" t="b">
        <v>0</v>
      </c>
      <c r="N2043" s="316" t="b">
        <v>0</v>
      </c>
      <c r="O2043" s="316" t="b">
        <v>0</v>
      </c>
      <c r="P2043" s="302"/>
      <c r="Q2043" s="302"/>
      <c r="R2043" s="302"/>
      <c r="S2043" s="302"/>
      <c r="T2043" s="302"/>
      <c r="U2043" s="302"/>
      <c r="V2043" s="302"/>
      <c r="W2043" s="302"/>
      <c r="X2043" s="302"/>
      <c r="Y2043" s="302"/>
      <c r="Z2043" s="302"/>
      <c r="AA2043" s="302"/>
      <c r="AB2043" s="302"/>
      <c r="AC2043" s="302"/>
      <c r="AD2043" s="302"/>
      <c r="AE2043" s="302"/>
      <c r="AF2043" s="302"/>
      <c r="AG2043" s="302"/>
      <c r="AH2043" s="302"/>
      <c r="AI2043" s="302"/>
      <c r="AJ2043" s="302"/>
      <c r="AK2043" s="302"/>
      <c r="AL2043" s="302"/>
      <c r="AM2043" s="302"/>
      <c r="AN2043" s="302"/>
      <c r="AO2043" s="302"/>
      <c r="AP2043" s="302"/>
      <c r="AQ2043" s="302"/>
      <c r="AR2043" s="302"/>
    </row>
    <row r="2044" hidden="1">
      <c r="A2044" s="301"/>
      <c r="B2044" s="302"/>
      <c r="C2044" s="304"/>
      <c r="D2044" s="303"/>
      <c r="E2044" s="303"/>
      <c r="F2044" s="302"/>
      <c r="G2044" s="304"/>
      <c r="H2044" s="302"/>
      <c r="I2044" s="302"/>
      <c r="J2044" s="302"/>
      <c r="K2044" s="302"/>
      <c r="L2044" s="316" t="b">
        <v>0</v>
      </c>
      <c r="M2044" s="316" t="b">
        <v>0</v>
      </c>
      <c r="N2044" s="316" t="b">
        <v>0</v>
      </c>
      <c r="O2044" s="316" t="b">
        <v>0</v>
      </c>
      <c r="P2044" s="302"/>
      <c r="Q2044" s="302"/>
      <c r="R2044" s="302"/>
      <c r="S2044" s="302"/>
      <c r="T2044" s="302"/>
      <c r="U2044" s="302"/>
      <c r="V2044" s="302"/>
      <c r="W2044" s="302"/>
      <c r="X2044" s="302"/>
      <c r="Y2044" s="302"/>
      <c r="Z2044" s="302"/>
      <c r="AA2044" s="302"/>
      <c r="AB2044" s="302"/>
      <c r="AC2044" s="302"/>
      <c r="AD2044" s="302"/>
      <c r="AE2044" s="302"/>
      <c r="AF2044" s="302"/>
      <c r="AG2044" s="302"/>
      <c r="AH2044" s="302"/>
      <c r="AI2044" s="302"/>
      <c r="AJ2044" s="302"/>
      <c r="AK2044" s="302"/>
      <c r="AL2044" s="302"/>
      <c r="AM2044" s="302"/>
      <c r="AN2044" s="302"/>
      <c r="AO2044" s="302"/>
      <c r="AP2044" s="302"/>
      <c r="AQ2044" s="302"/>
      <c r="AR2044" s="302"/>
    </row>
    <row r="2045" hidden="1">
      <c r="A2045" s="301"/>
      <c r="B2045" s="302"/>
      <c r="C2045" s="304"/>
      <c r="D2045" s="303"/>
      <c r="E2045" s="303"/>
      <c r="F2045" s="302"/>
      <c r="G2045" s="304"/>
      <c r="H2045" s="302"/>
      <c r="I2045" s="302"/>
      <c r="J2045" s="302"/>
      <c r="K2045" s="302"/>
      <c r="L2045" s="316" t="b">
        <v>0</v>
      </c>
      <c r="M2045" s="316" t="b">
        <v>0</v>
      </c>
      <c r="N2045" s="316" t="b">
        <v>0</v>
      </c>
      <c r="O2045" s="316" t="b">
        <v>0</v>
      </c>
      <c r="P2045" s="302"/>
      <c r="Q2045" s="302"/>
      <c r="R2045" s="302"/>
      <c r="S2045" s="302"/>
      <c r="T2045" s="302"/>
      <c r="U2045" s="302"/>
      <c r="V2045" s="302"/>
      <c r="W2045" s="302"/>
      <c r="X2045" s="302"/>
      <c r="Y2045" s="302"/>
      <c r="Z2045" s="302"/>
      <c r="AA2045" s="302"/>
      <c r="AB2045" s="302"/>
      <c r="AC2045" s="302"/>
      <c r="AD2045" s="302"/>
      <c r="AE2045" s="302"/>
      <c r="AF2045" s="302"/>
      <c r="AG2045" s="302"/>
      <c r="AH2045" s="302"/>
      <c r="AI2045" s="302"/>
      <c r="AJ2045" s="302"/>
      <c r="AK2045" s="302"/>
      <c r="AL2045" s="302"/>
      <c r="AM2045" s="302"/>
      <c r="AN2045" s="302"/>
      <c r="AO2045" s="302"/>
      <c r="AP2045" s="302"/>
      <c r="AQ2045" s="302"/>
      <c r="AR2045" s="302"/>
    </row>
    <row r="2046" hidden="1">
      <c r="A2046" s="301"/>
      <c r="B2046" s="302"/>
      <c r="C2046" s="304"/>
      <c r="D2046" s="303"/>
      <c r="E2046" s="303"/>
      <c r="F2046" s="302"/>
      <c r="G2046" s="304"/>
      <c r="H2046" s="302"/>
      <c r="I2046" s="302"/>
      <c r="J2046" s="302"/>
      <c r="K2046" s="302"/>
      <c r="L2046" s="316" t="b">
        <v>0</v>
      </c>
      <c r="M2046" s="316" t="b">
        <v>0</v>
      </c>
      <c r="N2046" s="316" t="b">
        <v>0</v>
      </c>
      <c r="O2046" s="316" t="b">
        <v>0</v>
      </c>
      <c r="P2046" s="302"/>
      <c r="Q2046" s="302"/>
      <c r="R2046" s="302"/>
      <c r="S2046" s="302"/>
      <c r="T2046" s="302"/>
      <c r="U2046" s="302"/>
      <c r="V2046" s="302"/>
      <c r="W2046" s="302"/>
      <c r="X2046" s="302"/>
      <c r="Y2046" s="302"/>
      <c r="Z2046" s="302"/>
      <c r="AA2046" s="302"/>
      <c r="AB2046" s="302"/>
      <c r="AC2046" s="302"/>
      <c r="AD2046" s="302"/>
      <c r="AE2046" s="302"/>
      <c r="AF2046" s="302"/>
      <c r="AG2046" s="302"/>
      <c r="AH2046" s="302"/>
      <c r="AI2046" s="302"/>
      <c r="AJ2046" s="302"/>
      <c r="AK2046" s="302"/>
      <c r="AL2046" s="302"/>
      <c r="AM2046" s="302"/>
      <c r="AN2046" s="302"/>
      <c r="AO2046" s="302"/>
      <c r="AP2046" s="302"/>
      <c r="AQ2046" s="302"/>
      <c r="AR2046" s="302"/>
    </row>
    <row r="2047" hidden="1">
      <c r="A2047" s="301"/>
      <c r="B2047" s="302"/>
      <c r="C2047" s="304"/>
      <c r="D2047" s="303"/>
      <c r="E2047" s="303"/>
      <c r="F2047" s="302"/>
      <c r="G2047" s="304"/>
      <c r="H2047" s="302"/>
      <c r="I2047" s="302"/>
      <c r="J2047" s="302"/>
      <c r="K2047" s="302"/>
      <c r="L2047" s="316" t="b">
        <v>0</v>
      </c>
      <c r="M2047" s="316" t="b">
        <v>0</v>
      </c>
      <c r="N2047" s="316" t="b">
        <v>0</v>
      </c>
      <c r="O2047" s="316" t="b">
        <v>0</v>
      </c>
      <c r="P2047" s="302"/>
      <c r="Q2047" s="302"/>
      <c r="R2047" s="302"/>
      <c r="S2047" s="302"/>
      <c r="T2047" s="302"/>
      <c r="U2047" s="302"/>
      <c r="V2047" s="302"/>
      <c r="W2047" s="302"/>
      <c r="X2047" s="302"/>
      <c r="Y2047" s="302"/>
      <c r="Z2047" s="302"/>
      <c r="AA2047" s="302"/>
      <c r="AB2047" s="302"/>
      <c r="AC2047" s="302"/>
      <c r="AD2047" s="302"/>
      <c r="AE2047" s="302"/>
      <c r="AF2047" s="302"/>
      <c r="AG2047" s="302"/>
      <c r="AH2047" s="302"/>
      <c r="AI2047" s="302"/>
      <c r="AJ2047" s="302"/>
      <c r="AK2047" s="302"/>
      <c r="AL2047" s="302"/>
      <c r="AM2047" s="302"/>
      <c r="AN2047" s="302"/>
      <c r="AO2047" s="302"/>
      <c r="AP2047" s="302"/>
      <c r="AQ2047" s="302"/>
      <c r="AR2047" s="302"/>
    </row>
    <row r="2048" hidden="1">
      <c r="A2048" s="301"/>
      <c r="B2048" s="302"/>
      <c r="C2048" s="304"/>
      <c r="D2048" s="303"/>
      <c r="E2048" s="303"/>
      <c r="F2048" s="302"/>
      <c r="G2048" s="304"/>
      <c r="H2048" s="302"/>
      <c r="I2048" s="302"/>
      <c r="J2048" s="302"/>
      <c r="K2048" s="302"/>
      <c r="L2048" s="316" t="b">
        <v>0</v>
      </c>
      <c r="M2048" s="316" t="b">
        <v>0</v>
      </c>
      <c r="N2048" s="316" t="b">
        <v>0</v>
      </c>
      <c r="O2048" s="316" t="b">
        <v>0</v>
      </c>
      <c r="P2048" s="302"/>
      <c r="Q2048" s="302"/>
      <c r="R2048" s="302"/>
      <c r="S2048" s="302"/>
      <c r="T2048" s="302"/>
      <c r="U2048" s="302"/>
      <c r="V2048" s="302"/>
      <c r="W2048" s="302"/>
      <c r="X2048" s="302"/>
      <c r="Y2048" s="302"/>
      <c r="Z2048" s="302"/>
      <c r="AA2048" s="302"/>
      <c r="AB2048" s="302"/>
      <c r="AC2048" s="302"/>
      <c r="AD2048" s="302"/>
      <c r="AE2048" s="302"/>
      <c r="AF2048" s="302"/>
      <c r="AG2048" s="302"/>
      <c r="AH2048" s="302"/>
      <c r="AI2048" s="302"/>
      <c r="AJ2048" s="302"/>
      <c r="AK2048" s="302"/>
      <c r="AL2048" s="302"/>
      <c r="AM2048" s="302"/>
      <c r="AN2048" s="302"/>
      <c r="AO2048" s="302"/>
      <c r="AP2048" s="302"/>
      <c r="AQ2048" s="302"/>
      <c r="AR2048" s="302"/>
    </row>
    <row r="2049" hidden="1">
      <c r="A2049" s="301"/>
      <c r="B2049" s="302"/>
      <c r="C2049" s="304"/>
      <c r="D2049" s="303"/>
      <c r="E2049" s="303"/>
      <c r="F2049" s="302"/>
      <c r="G2049" s="304"/>
      <c r="H2049" s="302"/>
      <c r="I2049" s="302"/>
      <c r="J2049" s="302"/>
      <c r="K2049" s="302"/>
      <c r="L2049" s="316" t="b">
        <v>0</v>
      </c>
      <c r="M2049" s="316" t="b">
        <v>0</v>
      </c>
      <c r="N2049" s="316" t="b">
        <v>0</v>
      </c>
      <c r="O2049" s="316" t="b">
        <v>0</v>
      </c>
      <c r="P2049" s="302"/>
      <c r="Q2049" s="302"/>
      <c r="R2049" s="302"/>
      <c r="S2049" s="302"/>
      <c r="T2049" s="302"/>
      <c r="U2049" s="302"/>
      <c r="V2049" s="302"/>
      <c r="W2049" s="302"/>
      <c r="X2049" s="302"/>
      <c r="Y2049" s="302"/>
      <c r="Z2049" s="302"/>
      <c r="AA2049" s="302"/>
      <c r="AB2049" s="302"/>
      <c r="AC2049" s="302"/>
      <c r="AD2049" s="302"/>
      <c r="AE2049" s="302"/>
      <c r="AF2049" s="302"/>
      <c r="AG2049" s="302"/>
      <c r="AH2049" s="302"/>
      <c r="AI2049" s="302"/>
      <c r="AJ2049" s="302"/>
      <c r="AK2049" s="302"/>
      <c r="AL2049" s="302"/>
      <c r="AM2049" s="302"/>
      <c r="AN2049" s="302"/>
      <c r="AO2049" s="302"/>
      <c r="AP2049" s="302"/>
      <c r="AQ2049" s="302"/>
      <c r="AR2049" s="302"/>
    </row>
    <row r="2050" hidden="1">
      <c r="A2050" s="301"/>
      <c r="B2050" s="302"/>
      <c r="C2050" s="304"/>
      <c r="D2050" s="303"/>
      <c r="E2050" s="303"/>
      <c r="F2050" s="302"/>
      <c r="G2050" s="304"/>
      <c r="H2050" s="302"/>
      <c r="I2050" s="302"/>
      <c r="J2050" s="302"/>
      <c r="K2050" s="302"/>
      <c r="L2050" s="316" t="b">
        <v>0</v>
      </c>
      <c r="M2050" s="316" t="b">
        <v>0</v>
      </c>
      <c r="N2050" s="316" t="b">
        <v>0</v>
      </c>
      <c r="O2050" s="316" t="b">
        <v>0</v>
      </c>
      <c r="P2050" s="302"/>
      <c r="Q2050" s="302"/>
      <c r="R2050" s="302"/>
      <c r="S2050" s="302"/>
      <c r="T2050" s="302"/>
      <c r="U2050" s="302"/>
      <c r="V2050" s="302"/>
      <c r="W2050" s="302"/>
      <c r="X2050" s="302"/>
      <c r="Y2050" s="302"/>
      <c r="Z2050" s="302"/>
      <c r="AA2050" s="302"/>
      <c r="AB2050" s="302"/>
      <c r="AC2050" s="302"/>
      <c r="AD2050" s="302"/>
      <c r="AE2050" s="302"/>
      <c r="AF2050" s="302"/>
      <c r="AG2050" s="302"/>
      <c r="AH2050" s="302"/>
      <c r="AI2050" s="302"/>
      <c r="AJ2050" s="302"/>
      <c r="AK2050" s="302"/>
      <c r="AL2050" s="302"/>
      <c r="AM2050" s="302"/>
      <c r="AN2050" s="302"/>
      <c r="AO2050" s="302"/>
      <c r="AP2050" s="302"/>
      <c r="AQ2050" s="302"/>
      <c r="AR2050" s="302"/>
    </row>
    <row r="2051" hidden="1">
      <c r="A2051" s="301"/>
      <c r="B2051" s="302"/>
      <c r="C2051" s="304"/>
      <c r="D2051" s="303"/>
      <c r="E2051" s="303"/>
      <c r="F2051" s="302"/>
      <c r="G2051" s="304"/>
      <c r="H2051" s="302"/>
      <c r="I2051" s="302"/>
      <c r="J2051" s="302"/>
      <c r="K2051" s="302"/>
      <c r="L2051" s="316" t="b">
        <v>0</v>
      </c>
      <c r="M2051" s="316" t="b">
        <v>0</v>
      </c>
      <c r="N2051" s="316" t="b">
        <v>0</v>
      </c>
      <c r="O2051" s="316" t="b">
        <v>0</v>
      </c>
      <c r="P2051" s="302"/>
      <c r="Q2051" s="302"/>
      <c r="R2051" s="302"/>
      <c r="S2051" s="302"/>
      <c r="T2051" s="302"/>
      <c r="U2051" s="302"/>
      <c r="V2051" s="302"/>
      <c r="W2051" s="302"/>
      <c r="X2051" s="302"/>
      <c r="Y2051" s="302"/>
      <c r="Z2051" s="302"/>
      <c r="AA2051" s="302"/>
      <c r="AB2051" s="302"/>
      <c r="AC2051" s="302"/>
      <c r="AD2051" s="302"/>
      <c r="AE2051" s="302"/>
      <c r="AF2051" s="302"/>
      <c r="AG2051" s="302"/>
      <c r="AH2051" s="302"/>
      <c r="AI2051" s="302"/>
      <c r="AJ2051" s="302"/>
      <c r="AK2051" s="302"/>
      <c r="AL2051" s="302"/>
      <c r="AM2051" s="302"/>
      <c r="AN2051" s="302"/>
      <c r="AO2051" s="302"/>
      <c r="AP2051" s="302"/>
      <c r="AQ2051" s="302"/>
      <c r="AR2051" s="302"/>
    </row>
    <row r="2052" hidden="1">
      <c r="A2052" s="301"/>
      <c r="B2052" s="302"/>
      <c r="C2052" s="304"/>
      <c r="D2052" s="303"/>
      <c r="E2052" s="303"/>
      <c r="F2052" s="302"/>
      <c r="G2052" s="304"/>
      <c r="H2052" s="302"/>
      <c r="I2052" s="302"/>
      <c r="J2052" s="302"/>
      <c r="K2052" s="302"/>
      <c r="L2052" s="316" t="b">
        <v>0</v>
      </c>
      <c r="M2052" s="316" t="b">
        <v>0</v>
      </c>
      <c r="N2052" s="316" t="b">
        <v>0</v>
      </c>
      <c r="O2052" s="316" t="b">
        <v>0</v>
      </c>
      <c r="P2052" s="302"/>
      <c r="Q2052" s="302"/>
      <c r="R2052" s="302"/>
      <c r="S2052" s="302"/>
      <c r="T2052" s="302"/>
      <c r="U2052" s="302"/>
      <c r="V2052" s="302"/>
      <c r="W2052" s="302"/>
      <c r="X2052" s="302"/>
      <c r="Y2052" s="302"/>
      <c r="Z2052" s="302"/>
      <c r="AA2052" s="302"/>
      <c r="AB2052" s="302"/>
      <c r="AC2052" s="302"/>
      <c r="AD2052" s="302"/>
      <c r="AE2052" s="302"/>
      <c r="AF2052" s="302"/>
      <c r="AG2052" s="302"/>
      <c r="AH2052" s="302"/>
      <c r="AI2052" s="302"/>
      <c r="AJ2052" s="302"/>
      <c r="AK2052" s="302"/>
      <c r="AL2052" s="302"/>
      <c r="AM2052" s="302"/>
      <c r="AN2052" s="302"/>
      <c r="AO2052" s="302"/>
      <c r="AP2052" s="302"/>
      <c r="AQ2052" s="302"/>
      <c r="AR2052" s="302"/>
    </row>
    <row r="2053" hidden="1">
      <c r="A2053" s="301"/>
      <c r="B2053" s="302"/>
      <c r="C2053" s="304"/>
      <c r="D2053" s="303"/>
      <c r="E2053" s="303"/>
      <c r="F2053" s="302"/>
      <c r="G2053" s="304"/>
      <c r="H2053" s="302"/>
      <c r="I2053" s="302"/>
      <c r="J2053" s="302"/>
      <c r="K2053" s="302"/>
      <c r="L2053" s="316" t="b">
        <v>0</v>
      </c>
      <c r="M2053" s="316" t="b">
        <v>0</v>
      </c>
      <c r="N2053" s="316" t="b">
        <v>0</v>
      </c>
      <c r="O2053" s="316" t="b">
        <v>0</v>
      </c>
      <c r="P2053" s="302"/>
      <c r="Q2053" s="302"/>
      <c r="R2053" s="302"/>
      <c r="S2053" s="302"/>
      <c r="T2053" s="302"/>
      <c r="U2053" s="302"/>
      <c r="V2053" s="302"/>
      <c r="W2053" s="302"/>
      <c r="X2053" s="302"/>
      <c r="Y2053" s="302"/>
      <c r="Z2053" s="302"/>
      <c r="AA2053" s="302"/>
      <c r="AB2053" s="302"/>
      <c r="AC2053" s="302"/>
      <c r="AD2053" s="302"/>
      <c r="AE2053" s="302"/>
      <c r="AF2053" s="302"/>
      <c r="AG2053" s="302"/>
      <c r="AH2053" s="302"/>
      <c r="AI2053" s="302"/>
      <c r="AJ2053" s="302"/>
      <c r="AK2053" s="302"/>
      <c r="AL2053" s="302"/>
      <c r="AM2053" s="302"/>
      <c r="AN2053" s="302"/>
      <c r="AO2053" s="302"/>
      <c r="AP2053" s="302"/>
      <c r="AQ2053" s="302"/>
      <c r="AR2053" s="302"/>
    </row>
    <row r="2054" hidden="1">
      <c r="A2054" s="301"/>
      <c r="B2054" s="302"/>
      <c r="C2054" s="304"/>
      <c r="D2054" s="303"/>
      <c r="E2054" s="303"/>
      <c r="F2054" s="302"/>
      <c r="G2054" s="304"/>
      <c r="H2054" s="302"/>
      <c r="I2054" s="302"/>
      <c r="J2054" s="302"/>
      <c r="K2054" s="302"/>
      <c r="L2054" s="316" t="b">
        <v>0</v>
      </c>
      <c r="M2054" s="316" t="b">
        <v>0</v>
      </c>
      <c r="N2054" s="316" t="b">
        <v>0</v>
      </c>
      <c r="O2054" s="316" t="b">
        <v>0</v>
      </c>
      <c r="P2054" s="302"/>
      <c r="Q2054" s="302"/>
      <c r="R2054" s="302"/>
      <c r="S2054" s="302"/>
      <c r="T2054" s="302"/>
      <c r="U2054" s="302"/>
      <c r="V2054" s="302"/>
      <c r="W2054" s="302"/>
      <c r="X2054" s="302"/>
      <c r="Y2054" s="302"/>
      <c r="Z2054" s="302"/>
      <c r="AA2054" s="302"/>
      <c r="AB2054" s="302"/>
      <c r="AC2054" s="302"/>
      <c r="AD2054" s="302"/>
      <c r="AE2054" s="302"/>
      <c r="AF2054" s="302"/>
      <c r="AG2054" s="302"/>
      <c r="AH2054" s="302"/>
      <c r="AI2054" s="302"/>
      <c r="AJ2054" s="302"/>
      <c r="AK2054" s="302"/>
      <c r="AL2054" s="302"/>
      <c r="AM2054" s="302"/>
      <c r="AN2054" s="302"/>
      <c r="AO2054" s="302"/>
      <c r="AP2054" s="302"/>
      <c r="AQ2054" s="302"/>
      <c r="AR2054" s="302"/>
    </row>
    <row r="2055" hidden="1">
      <c r="A2055" s="301"/>
      <c r="B2055" s="302"/>
      <c r="C2055" s="304"/>
      <c r="D2055" s="303"/>
      <c r="E2055" s="303"/>
      <c r="F2055" s="302"/>
      <c r="G2055" s="304"/>
      <c r="H2055" s="302"/>
      <c r="I2055" s="302"/>
      <c r="J2055" s="302"/>
      <c r="K2055" s="302"/>
      <c r="L2055" s="316" t="b">
        <v>0</v>
      </c>
      <c r="M2055" s="316" t="b">
        <v>0</v>
      </c>
      <c r="N2055" s="316" t="b">
        <v>0</v>
      </c>
      <c r="O2055" s="316" t="b">
        <v>0</v>
      </c>
      <c r="P2055" s="302"/>
      <c r="Q2055" s="302"/>
      <c r="R2055" s="302"/>
      <c r="S2055" s="302"/>
      <c r="T2055" s="302"/>
      <c r="U2055" s="302"/>
      <c r="V2055" s="302"/>
      <c r="W2055" s="302"/>
      <c r="X2055" s="302"/>
      <c r="Y2055" s="302"/>
      <c r="Z2055" s="302"/>
      <c r="AA2055" s="302"/>
      <c r="AB2055" s="302"/>
      <c r="AC2055" s="302"/>
      <c r="AD2055" s="302"/>
      <c r="AE2055" s="302"/>
      <c r="AF2055" s="302"/>
      <c r="AG2055" s="302"/>
      <c r="AH2055" s="302"/>
      <c r="AI2055" s="302"/>
      <c r="AJ2055" s="302"/>
      <c r="AK2055" s="302"/>
      <c r="AL2055" s="302"/>
      <c r="AM2055" s="302"/>
      <c r="AN2055" s="302"/>
      <c r="AO2055" s="302"/>
      <c r="AP2055" s="302"/>
      <c r="AQ2055" s="302"/>
      <c r="AR2055" s="302"/>
    </row>
    <row r="2056" hidden="1">
      <c r="A2056" s="301"/>
      <c r="B2056" s="302"/>
      <c r="C2056" s="304"/>
      <c r="D2056" s="303"/>
      <c r="E2056" s="303"/>
      <c r="F2056" s="302"/>
      <c r="G2056" s="304"/>
      <c r="H2056" s="302"/>
      <c r="I2056" s="302"/>
      <c r="J2056" s="302"/>
      <c r="K2056" s="302"/>
      <c r="L2056" s="316" t="b">
        <v>0</v>
      </c>
      <c r="M2056" s="316" t="b">
        <v>0</v>
      </c>
      <c r="N2056" s="316" t="b">
        <v>0</v>
      </c>
      <c r="O2056" s="316" t="b">
        <v>0</v>
      </c>
      <c r="P2056" s="302"/>
      <c r="Q2056" s="302"/>
      <c r="R2056" s="302"/>
      <c r="S2056" s="302"/>
      <c r="T2056" s="302"/>
      <c r="U2056" s="302"/>
      <c r="V2056" s="302"/>
      <c r="W2056" s="302"/>
      <c r="X2056" s="302"/>
      <c r="Y2056" s="302"/>
      <c r="Z2056" s="302"/>
      <c r="AA2056" s="302"/>
      <c r="AB2056" s="302"/>
      <c r="AC2056" s="302"/>
      <c r="AD2056" s="302"/>
      <c r="AE2056" s="302"/>
      <c r="AF2056" s="302"/>
      <c r="AG2056" s="302"/>
      <c r="AH2056" s="302"/>
      <c r="AI2056" s="302"/>
      <c r="AJ2056" s="302"/>
      <c r="AK2056" s="302"/>
      <c r="AL2056" s="302"/>
      <c r="AM2056" s="302"/>
      <c r="AN2056" s="302"/>
      <c r="AO2056" s="302"/>
      <c r="AP2056" s="302"/>
      <c r="AQ2056" s="302"/>
      <c r="AR2056" s="302"/>
    </row>
    <row r="2057" hidden="1">
      <c r="A2057" s="301"/>
      <c r="B2057" s="302"/>
      <c r="C2057" s="304"/>
      <c r="D2057" s="303"/>
      <c r="E2057" s="303"/>
      <c r="F2057" s="302"/>
      <c r="G2057" s="304"/>
      <c r="H2057" s="302"/>
      <c r="I2057" s="302"/>
      <c r="J2057" s="302"/>
      <c r="K2057" s="302"/>
      <c r="L2057" s="316" t="b">
        <v>0</v>
      </c>
      <c r="M2057" s="316" t="b">
        <v>0</v>
      </c>
      <c r="N2057" s="316" t="b">
        <v>0</v>
      </c>
      <c r="O2057" s="316" t="b">
        <v>0</v>
      </c>
      <c r="P2057" s="302"/>
      <c r="Q2057" s="302"/>
      <c r="R2057" s="302"/>
      <c r="S2057" s="302"/>
      <c r="T2057" s="302"/>
      <c r="U2057" s="302"/>
      <c r="V2057" s="302"/>
      <c r="W2057" s="302"/>
      <c r="X2057" s="302"/>
      <c r="Y2057" s="302"/>
      <c r="Z2057" s="302"/>
      <c r="AA2057" s="302"/>
      <c r="AB2057" s="302"/>
      <c r="AC2057" s="302"/>
      <c r="AD2057" s="302"/>
      <c r="AE2057" s="302"/>
      <c r="AF2057" s="302"/>
      <c r="AG2057" s="302"/>
      <c r="AH2057" s="302"/>
      <c r="AI2057" s="302"/>
      <c r="AJ2057" s="302"/>
      <c r="AK2057" s="302"/>
      <c r="AL2057" s="302"/>
      <c r="AM2057" s="302"/>
      <c r="AN2057" s="302"/>
      <c r="AO2057" s="302"/>
      <c r="AP2057" s="302"/>
      <c r="AQ2057" s="302"/>
      <c r="AR2057" s="302"/>
    </row>
    <row r="2058" hidden="1">
      <c r="A2058" s="301"/>
      <c r="B2058" s="302"/>
      <c r="C2058" s="304"/>
      <c r="D2058" s="303"/>
      <c r="E2058" s="303"/>
      <c r="F2058" s="302"/>
      <c r="G2058" s="304"/>
      <c r="H2058" s="302"/>
      <c r="I2058" s="302"/>
      <c r="J2058" s="302"/>
      <c r="K2058" s="302"/>
      <c r="L2058" s="316" t="b">
        <v>0</v>
      </c>
      <c r="M2058" s="316" t="b">
        <v>0</v>
      </c>
      <c r="N2058" s="316" t="b">
        <v>0</v>
      </c>
      <c r="O2058" s="316" t="b">
        <v>0</v>
      </c>
      <c r="P2058" s="302"/>
      <c r="Q2058" s="302"/>
      <c r="R2058" s="302"/>
      <c r="S2058" s="302"/>
      <c r="T2058" s="302"/>
      <c r="U2058" s="302"/>
      <c r="V2058" s="302"/>
      <c r="W2058" s="302"/>
      <c r="X2058" s="302"/>
      <c r="Y2058" s="302"/>
      <c r="Z2058" s="302"/>
      <c r="AA2058" s="302"/>
      <c r="AB2058" s="302"/>
      <c r="AC2058" s="302"/>
      <c r="AD2058" s="302"/>
      <c r="AE2058" s="302"/>
      <c r="AF2058" s="302"/>
      <c r="AG2058" s="302"/>
      <c r="AH2058" s="302"/>
      <c r="AI2058" s="302"/>
      <c r="AJ2058" s="302"/>
      <c r="AK2058" s="302"/>
      <c r="AL2058" s="302"/>
      <c r="AM2058" s="302"/>
      <c r="AN2058" s="302"/>
      <c r="AO2058" s="302"/>
      <c r="AP2058" s="302"/>
      <c r="AQ2058" s="302"/>
      <c r="AR2058" s="302"/>
    </row>
    <row r="2059" hidden="1">
      <c r="A2059" s="301"/>
      <c r="B2059" s="302"/>
      <c r="C2059" s="304"/>
      <c r="D2059" s="303"/>
      <c r="E2059" s="303"/>
      <c r="F2059" s="302"/>
      <c r="G2059" s="304"/>
      <c r="H2059" s="302"/>
      <c r="I2059" s="302"/>
      <c r="J2059" s="302"/>
      <c r="K2059" s="302"/>
      <c r="L2059" s="316" t="b">
        <v>0</v>
      </c>
      <c r="M2059" s="316" t="b">
        <v>0</v>
      </c>
      <c r="N2059" s="316" t="b">
        <v>0</v>
      </c>
      <c r="O2059" s="316" t="b">
        <v>0</v>
      </c>
      <c r="P2059" s="302"/>
      <c r="Q2059" s="302"/>
      <c r="R2059" s="302"/>
      <c r="S2059" s="302"/>
      <c r="T2059" s="302"/>
      <c r="U2059" s="302"/>
      <c r="V2059" s="302"/>
      <c r="W2059" s="302"/>
      <c r="X2059" s="302"/>
      <c r="Y2059" s="302"/>
      <c r="Z2059" s="302"/>
      <c r="AA2059" s="302"/>
      <c r="AB2059" s="302"/>
      <c r="AC2059" s="302"/>
      <c r="AD2059" s="302"/>
      <c r="AE2059" s="302"/>
      <c r="AF2059" s="302"/>
      <c r="AG2059" s="302"/>
      <c r="AH2059" s="302"/>
      <c r="AI2059" s="302"/>
      <c r="AJ2059" s="302"/>
      <c r="AK2059" s="302"/>
      <c r="AL2059" s="302"/>
      <c r="AM2059" s="302"/>
      <c r="AN2059" s="302"/>
      <c r="AO2059" s="302"/>
      <c r="AP2059" s="302"/>
      <c r="AQ2059" s="302"/>
      <c r="AR2059" s="302"/>
    </row>
    <row r="2060" hidden="1">
      <c r="A2060" s="301"/>
      <c r="B2060" s="302"/>
      <c r="C2060" s="304"/>
      <c r="D2060" s="303"/>
      <c r="E2060" s="303"/>
      <c r="F2060" s="302"/>
      <c r="G2060" s="304"/>
      <c r="H2060" s="302"/>
      <c r="I2060" s="302"/>
      <c r="J2060" s="302"/>
      <c r="K2060" s="302"/>
      <c r="L2060" s="316" t="b">
        <v>0</v>
      </c>
      <c r="M2060" s="316" t="b">
        <v>0</v>
      </c>
      <c r="N2060" s="316" t="b">
        <v>0</v>
      </c>
      <c r="O2060" s="316" t="b">
        <v>0</v>
      </c>
      <c r="P2060" s="302"/>
      <c r="Q2060" s="302"/>
      <c r="R2060" s="302"/>
      <c r="S2060" s="302"/>
      <c r="T2060" s="302"/>
      <c r="U2060" s="302"/>
      <c r="V2060" s="302"/>
      <c r="W2060" s="302"/>
      <c r="X2060" s="302"/>
      <c r="Y2060" s="302"/>
      <c r="Z2060" s="302"/>
      <c r="AA2060" s="302"/>
      <c r="AB2060" s="302"/>
      <c r="AC2060" s="302"/>
      <c r="AD2060" s="302"/>
      <c r="AE2060" s="302"/>
      <c r="AF2060" s="302"/>
      <c r="AG2060" s="302"/>
      <c r="AH2060" s="302"/>
      <c r="AI2060" s="302"/>
      <c r="AJ2060" s="302"/>
      <c r="AK2060" s="302"/>
      <c r="AL2060" s="302"/>
      <c r="AM2060" s="302"/>
      <c r="AN2060" s="302"/>
      <c r="AO2060" s="302"/>
      <c r="AP2060" s="302"/>
      <c r="AQ2060" s="302"/>
      <c r="AR2060" s="302"/>
    </row>
    <row r="2061" hidden="1">
      <c r="A2061" s="301"/>
      <c r="B2061" s="302"/>
      <c r="C2061" s="304"/>
      <c r="D2061" s="303"/>
      <c r="E2061" s="303"/>
      <c r="F2061" s="302"/>
      <c r="G2061" s="304"/>
      <c r="H2061" s="302"/>
      <c r="I2061" s="302"/>
      <c r="J2061" s="302"/>
      <c r="K2061" s="302"/>
      <c r="L2061" s="316" t="b">
        <v>0</v>
      </c>
      <c r="M2061" s="316" t="b">
        <v>0</v>
      </c>
      <c r="N2061" s="316" t="b">
        <v>0</v>
      </c>
      <c r="O2061" s="316" t="b">
        <v>0</v>
      </c>
      <c r="P2061" s="302"/>
      <c r="Q2061" s="302"/>
      <c r="R2061" s="302"/>
      <c r="S2061" s="302"/>
      <c r="T2061" s="302"/>
      <c r="U2061" s="302"/>
      <c r="V2061" s="302"/>
      <c r="W2061" s="302"/>
      <c r="X2061" s="302"/>
      <c r="Y2061" s="302"/>
      <c r="Z2061" s="302"/>
      <c r="AA2061" s="302"/>
      <c r="AB2061" s="302"/>
      <c r="AC2061" s="302"/>
      <c r="AD2061" s="302"/>
      <c r="AE2061" s="302"/>
      <c r="AF2061" s="302"/>
      <c r="AG2061" s="302"/>
      <c r="AH2061" s="302"/>
      <c r="AI2061" s="302"/>
      <c r="AJ2061" s="302"/>
      <c r="AK2061" s="302"/>
      <c r="AL2061" s="302"/>
      <c r="AM2061" s="302"/>
      <c r="AN2061" s="302"/>
      <c r="AO2061" s="302"/>
      <c r="AP2061" s="302"/>
      <c r="AQ2061" s="302"/>
      <c r="AR2061" s="302"/>
    </row>
    <row r="2062" hidden="1">
      <c r="A2062" s="301"/>
      <c r="B2062" s="302"/>
      <c r="C2062" s="304"/>
      <c r="D2062" s="303"/>
      <c r="E2062" s="303"/>
      <c r="F2062" s="302"/>
      <c r="G2062" s="304"/>
      <c r="H2062" s="302"/>
      <c r="I2062" s="302"/>
      <c r="J2062" s="302"/>
      <c r="K2062" s="302"/>
      <c r="L2062" s="316" t="b">
        <v>0</v>
      </c>
      <c r="M2062" s="316" t="b">
        <v>0</v>
      </c>
      <c r="N2062" s="316" t="b">
        <v>0</v>
      </c>
      <c r="O2062" s="316" t="b">
        <v>0</v>
      </c>
      <c r="P2062" s="302"/>
      <c r="Q2062" s="302"/>
      <c r="R2062" s="302"/>
      <c r="S2062" s="302"/>
      <c r="T2062" s="302"/>
      <c r="U2062" s="302"/>
      <c r="V2062" s="302"/>
      <c r="W2062" s="302"/>
      <c r="X2062" s="302"/>
      <c r="Y2062" s="302"/>
      <c r="Z2062" s="302"/>
      <c r="AA2062" s="302"/>
      <c r="AB2062" s="302"/>
      <c r="AC2062" s="302"/>
      <c r="AD2062" s="302"/>
      <c r="AE2062" s="302"/>
      <c r="AF2062" s="302"/>
      <c r="AG2062" s="302"/>
      <c r="AH2062" s="302"/>
      <c r="AI2062" s="302"/>
      <c r="AJ2062" s="302"/>
      <c r="AK2062" s="302"/>
      <c r="AL2062" s="302"/>
      <c r="AM2062" s="302"/>
      <c r="AN2062" s="302"/>
      <c r="AO2062" s="302"/>
      <c r="AP2062" s="302"/>
      <c r="AQ2062" s="302"/>
      <c r="AR2062" s="302"/>
    </row>
    <row r="2063" hidden="1">
      <c r="A2063" s="301"/>
      <c r="B2063" s="302"/>
      <c r="C2063" s="304"/>
      <c r="D2063" s="303"/>
      <c r="E2063" s="303"/>
      <c r="F2063" s="302"/>
      <c r="G2063" s="304"/>
      <c r="H2063" s="302"/>
      <c r="I2063" s="302"/>
      <c r="J2063" s="302"/>
      <c r="K2063" s="302"/>
      <c r="L2063" s="316" t="b">
        <v>0</v>
      </c>
      <c r="M2063" s="316" t="b">
        <v>0</v>
      </c>
      <c r="N2063" s="316" t="b">
        <v>0</v>
      </c>
      <c r="O2063" s="316" t="b">
        <v>0</v>
      </c>
      <c r="P2063" s="302"/>
      <c r="Q2063" s="302"/>
      <c r="R2063" s="302"/>
      <c r="S2063" s="302"/>
      <c r="T2063" s="302"/>
      <c r="U2063" s="302"/>
      <c r="V2063" s="302"/>
      <c r="W2063" s="302"/>
      <c r="X2063" s="302"/>
      <c r="Y2063" s="302"/>
      <c r="Z2063" s="302"/>
      <c r="AA2063" s="302"/>
      <c r="AB2063" s="302"/>
      <c r="AC2063" s="302"/>
      <c r="AD2063" s="302"/>
      <c r="AE2063" s="302"/>
      <c r="AF2063" s="302"/>
      <c r="AG2063" s="302"/>
      <c r="AH2063" s="302"/>
      <c r="AI2063" s="302"/>
      <c r="AJ2063" s="302"/>
      <c r="AK2063" s="302"/>
      <c r="AL2063" s="302"/>
      <c r="AM2063" s="302"/>
      <c r="AN2063" s="302"/>
      <c r="AO2063" s="302"/>
      <c r="AP2063" s="302"/>
      <c r="AQ2063" s="302"/>
      <c r="AR2063" s="302"/>
    </row>
    <row r="2064" hidden="1">
      <c r="A2064" s="301"/>
      <c r="B2064" s="302"/>
      <c r="C2064" s="304"/>
      <c r="D2064" s="303"/>
      <c r="E2064" s="303"/>
      <c r="F2064" s="302"/>
      <c r="G2064" s="304"/>
      <c r="H2064" s="302"/>
      <c r="I2064" s="302"/>
      <c r="J2064" s="302"/>
      <c r="K2064" s="302"/>
      <c r="L2064" s="316" t="b">
        <v>0</v>
      </c>
      <c r="M2064" s="316" t="b">
        <v>0</v>
      </c>
      <c r="N2064" s="316" t="b">
        <v>0</v>
      </c>
      <c r="O2064" s="316" t="b">
        <v>0</v>
      </c>
      <c r="P2064" s="302"/>
      <c r="Q2064" s="302"/>
      <c r="R2064" s="302"/>
      <c r="S2064" s="302"/>
      <c r="T2064" s="302"/>
      <c r="U2064" s="302"/>
      <c r="V2064" s="302"/>
      <c r="W2064" s="302"/>
      <c r="X2064" s="302"/>
      <c r="Y2064" s="302"/>
      <c r="Z2064" s="302"/>
      <c r="AA2064" s="302"/>
      <c r="AB2064" s="302"/>
      <c r="AC2064" s="302"/>
      <c r="AD2064" s="302"/>
      <c r="AE2064" s="302"/>
      <c r="AF2064" s="302"/>
      <c r="AG2064" s="302"/>
      <c r="AH2064" s="302"/>
      <c r="AI2064" s="302"/>
      <c r="AJ2064" s="302"/>
      <c r="AK2064" s="302"/>
      <c r="AL2064" s="302"/>
      <c r="AM2064" s="302"/>
      <c r="AN2064" s="302"/>
      <c r="AO2064" s="302"/>
      <c r="AP2064" s="302"/>
      <c r="AQ2064" s="302"/>
      <c r="AR2064" s="302"/>
    </row>
    <row r="2065" hidden="1">
      <c r="A2065" s="301"/>
      <c r="B2065" s="302"/>
      <c r="C2065" s="304"/>
      <c r="D2065" s="303"/>
      <c r="E2065" s="303"/>
      <c r="F2065" s="302"/>
      <c r="G2065" s="304"/>
      <c r="H2065" s="302"/>
      <c r="I2065" s="302"/>
      <c r="J2065" s="302"/>
      <c r="K2065" s="302"/>
      <c r="L2065" s="316" t="b">
        <v>0</v>
      </c>
      <c r="M2065" s="316" t="b">
        <v>0</v>
      </c>
      <c r="N2065" s="316" t="b">
        <v>0</v>
      </c>
      <c r="O2065" s="316" t="b">
        <v>0</v>
      </c>
      <c r="P2065" s="302"/>
      <c r="Q2065" s="302"/>
      <c r="R2065" s="302"/>
      <c r="S2065" s="302"/>
      <c r="T2065" s="302"/>
      <c r="U2065" s="302"/>
      <c r="V2065" s="302"/>
      <c r="W2065" s="302"/>
      <c r="X2065" s="302"/>
      <c r="Y2065" s="302"/>
      <c r="Z2065" s="302"/>
      <c r="AA2065" s="302"/>
      <c r="AB2065" s="302"/>
      <c r="AC2065" s="302"/>
      <c r="AD2065" s="302"/>
      <c r="AE2065" s="302"/>
      <c r="AF2065" s="302"/>
      <c r="AG2065" s="302"/>
      <c r="AH2065" s="302"/>
      <c r="AI2065" s="302"/>
      <c r="AJ2065" s="302"/>
      <c r="AK2065" s="302"/>
      <c r="AL2065" s="302"/>
      <c r="AM2065" s="302"/>
      <c r="AN2065" s="302"/>
      <c r="AO2065" s="302"/>
      <c r="AP2065" s="302"/>
      <c r="AQ2065" s="302"/>
      <c r="AR2065" s="302"/>
    </row>
    <row r="2066" hidden="1">
      <c r="A2066" s="301"/>
      <c r="B2066" s="302"/>
      <c r="C2066" s="304"/>
      <c r="D2066" s="303"/>
      <c r="E2066" s="303"/>
      <c r="F2066" s="302"/>
      <c r="G2066" s="304"/>
      <c r="H2066" s="302"/>
      <c r="I2066" s="302"/>
      <c r="J2066" s="302"/>
      <c r="K2066" s="302"/>
      <c r="L2066" s="316" t="b">
        <v>0</v>
      </c>
      <c r="M2066" s="316" t="b">
        <v>0</v>
      </c>
      <c r="N2066" s="316" t="b">
        <v>0</v>
      </c>
      <c r="O2066" s="316" t="b">
        <v>0</v>
      </c>
      <c r="P2066" s="302"/>
      <c r="Q2066" s="302"/>
      <c r="R2066" s="302"/>
      <c r="S2066" s="302"/>
      <c r="T2066" s="302"/>
      <c r="U2066" s="302"/>
      <c r="V2066" s="302"/>
      <c r="W2066" s="302"/>
      <c r="X2066" s="302"/>
      <c r="Y2066" s="302"/>
      <c r="Z2066" s="302"/>
      <c r="AA2066" s="302"/>
      <c r="AB2066" s="302"/>
      <c r="AC2066" s="302"/>
      <c r="AD2066" s="302"/>
      <c r="AE2066" s="302"/>
      <c r="AF2066" s="302"/>
      <c r="AG2066" s="302"/>
      <c r="AH2066" s="302"/>
      <c r="AI2066" s="302"/>
      <c r="AJ2066" s="302"/>
      <c r="AK2066" s="302"/>
      <c r="AL2066" s="302"/>
      <c r="AM2066" s="302"/>
      <c r="AN2066" s="302"/>
      <c r="AO2066" s="302"/>
      <c r="AP2066" s="302"/>
      <c r="AQ2066" s="302"/>
      <c r="AR2066" s="302"/>
    </row>
    <row r="2067" hidden="1">
      <c r="A2067" s="301"/>
      <c r="B2067" s="302"/>
      <c r="C2067" s="304"/>
      <c r="D2067" s="303"/>
      <c r="E2067" s="303"/>
      <c r="F2067" s="302"/>
      <c r="G2067" s="304"/>
      <c r="H2067" s="302"/>
      <c r="I2067" s="302"/>
      <c r="J2067" s="302"/>
      <c r="K2067" s="302"/>
      <c r="L2067" s="316" t="b">
        <v>0</v>
      </c>
      <c r="M2067" s="316" t="b">
        <v>0</v>
      </c>
      <c r="N2067" s="316" t="b">
        <v>0</v>
      </c>
      <c r="O2067" s="316" t="b">
        <v>0</v>
      </c>
      <c r="P2067" s="302"/>
      <c r="Q2067" s="302"/>
      <c r="R2067" s="302"/>
      <c r="S2067" s="302"/>
      <c r="T2067" s="302"/>
      <c r="U2067" s="302"/>
      <c r="V2067" s="302"/>
      <c r="W2067" s="302"/>
      <c r="X2067" s="302"/>
      <c r="Y2067" s="302"/>
      <c r="Z2067" s="302"/>
      <c r="AA2067" s="302"/>
      <c r="AB2067" s="302"/>
      <c r="AC2067" s="302"/>
      <c r="AD2067" s="302"/>
      <c r="AE2067" s="302"/>
      <c r="AF2067" s="302"/>
      <c r="AG2067" s="302"/>
      <c r="AH2067" s="302"/>
      <c r="AI2067" s="302"/>
      <c r="AJ2067" s="302"/>
      <c r="AK2067" s="302"/>
      <c r="AL2067" s="302"/>
      <c r="AM2067" s="302"/>
      <c r="AN2067" s="302"/>
      <c r="AO2067" s="302"/>
      <c r="AP2067" s="302"/>
      <c r="AQ2067" s="302"/>
      <c r="AR2067" s="302"/>
    </row>
    <row r="2068" hidden="1">
      <c r="A2068" s="301"/>
      <c r="B2068" s="302"/>
      <c r="C2068" s="304"/>
      <c r="D2068" s="303"/>
      <c r="E2068" s="303"/>
      <c r="F2068" s="302"/>
      <c r="G2068" s="304"/>
      <c r="H2068" s="302"/>
      <c r="I2068" s="302"/>
      <c r="J2068" s="302"/>
      <c r="K2068" s="302"/>
      <c r="L2068" s="316" t="b">
        <v>0</v>
      </c>
      <c r="M2068" s="316" t="b">
        <v>0</v>
      </c>
      <c r="N2068" s="316" t="b">
        <v>0</v>
      </c>
      <c r="O2068" s="316" t="b">
        <v>0</v>
      </c>
      <c r="P2068" s="302"/>
      <c r="Q2068" s="302"/>
      <c r="R2068" s="302"/>
      <c r="S2068" s="302"/>
      <c r="T2068" s="302"/>
      <c r="U2068" s="302"/>
      <c r="V2068" s="302"/>
      <c r="W2068" s="302"/>
      <c r="X2068" s="302"/>
      <c r="Y2068" s="302"/>
      <c r="Z2068" s="302"/>
      <c r="AA2068" s="302"/>
      <c r="AB2068" s="302"/>
      <c r="AC2068" s="302"/>
      <c r="AD2068" s="302"/>
      <c r="AE2068" s="302"/>
      <c r="AF2068" s="302"/>
      <c r="AG2068" s="302"/>
      <c r="AH2068" s="302"/>
      <c r="AI2068" s="302"/>
      <c r="AJ2068" s="302"/>
      <c r="AK2068" s="302"/>
      <c r="AL2068" s="302"/>
      <c r="AM2068" s="302"/>
      <c r="AN2068" s="302"/>
      <c r="AO2068" s="302"/>
      <c r="AP2068" s="302"/>
      <c r="AQ2068" s="302"/>
      <c r="AR2068" s="302"/>
    </row>
    <row r="2069" hidden="1">
      <c r="A2069" s="301"/>
      <c r="B2069" s="302"/>
      <c r="C2069" s="304"/>
      <c r="D2069" s="303"/>
      <c r="E2069" s="303"/>
      <c r="F2069" s="302"/>
      <c r="G2069" s="304"/>
      <c r="H2069" s="302"/>
      <c r="I2069" s="302"/>
      <c r="J2069" s="302"/>
      <c r="K2069" s="302"/>
      <c r="L2069" s="316" t="b">
        <v>0</v>
      </c>
      <c r="M2069" s="316" t="b">
        <v>0</v>
      </c>
      <c r="N2069" s="316" t="b">
        <v>0</v>
      </c>
      <c r="O2069" s="316" t="b">
        <v>0</v>
      </c>
      <c r="P2069" s="302"/>
      <c r="Q2069" s="302"/>
      <c r="R2069" s="302"/>
      <c r="S2069" s="302"/>
      <c r="T2069" s="302"/>
      <c r="U2069" s="302"/>
      <c r="V2069" s="302"/>
      <c r="W2069" s="302"/>
      <c r="X2069" s="302"/>
      <c r="Y2069" s="302"/>
      <c r="Z2069" s="302"/>
      <c r="AA2069" s="302"/>
      <c r="AB2069" s="302"/>
      <c r="AC2069" s="302"/>
      <c r="AD2069" s="302"/>
      <c r="AE2069" s="302"/>
      <c r="AF2069" s="302"/>
      <c r="AG2069" s="302"/>
      <c r="AH2069" s="302"/>
      <c r="AI2069" s="302"/>
      <c r="AJ2069" s="302"/>
      <c r="AK2069" s="302"/>
      <c r="AL2069" s="302"/>
      <c r="AM2069" s="302"/>
      <c r="AN2069" s="302"/>
      <c r="AO2069" s="302"/>
      <c r="AP2069" s="302"/>
      <c r="AQ2069" s="302"/>
      <c r="AR2069" s="302"/>
    </row>
    <row r="2070" hidden="1">
      <c r="A2070" s="301"/>
      <c r="B2070" s="302"/>
      <c r="C2070" s="304"/>
      <c r="D2070" s="303"/>
      <c r="E2070" s="303"/>
      <c r="F2070" s="302"/>
      <c r="G2070" s="304"/>
      <c r="H2070" s="302"/>
      <c r="I2070" s="302"/>
      <c r="J2070" s="302"/>
      <c r="K2070" s="302"/>
      <c r="L2070" s="316" t="b">
        <v>0</v>
      </c>
      <c r="M2070" s="316" t="b">
        <v>0</v>
      </c>
      <c r="N2070" s="316" t="b">
        <v>0</v>
      </c>
      <c r="O2070" s="316" t="b">
        <v>0</v>
      </c>
      <c r="P2070" s="302"/>
      <c r="Q2070" s="302"/>
      <c r="R2070" s="302"/>
      <c r="S2070" s="302"/>
      <c r="T2070" s="302"/>
      <c r="U2070" s="302"/>
      <c r="V2070" s="302"/>
      <c r="W2070" s="302"/>
      <c r="X2070" s="302"/>
      <c r="Y2070" s="302"/>
      <c r="Z2070" s="302"/>
      <c r="AA2070" s="302"/>
      <c r="AB2070" s="302"/>
      <c r="AC2070" s="302"/>
      <c r="AD2070" s="302"/>
      <c r="AE2070" s="302"/>
      <c r="AF2070" s="302"/>
      <c r="AG2070" s="302"/>
      <c r="AH2070" s="302"/>
      <c r="AI2070" s="302"/>
      <c r="AJ2070" s="302"/>
      <c r="AK2070" s="302"/>
      <c r="AL2070" s="302"/>
      <c r="AM2070" s="302"/>
      <c r="AN2070" s="302"/>
      <c r="AO2070" s="302"/>
      <c r="AP2070" s="302"/>
      <c r="AQ2070" s="302"/>
      <c r="AR2070" s="302"/>
    </row>
    <row r="2071" hidden="1">
      <c r="A2071" s="301"/>
      <c r="B2071" s="302"/>
      <c r="C2071" s="304"/>
      <c r="D2071" s="303"/>
      <c r="E2071" s="303"/>
      <c r="F2071" s="302"/>
      <c r="G2071" s="304"/>
      <c r="H2071" s="302"/>
      <c r="I2071" s="302"/>
      <c r="J2071" s="302"/>
      <c r="K2071" s="302"/>
      <c r="L2071" s="316" t="b">
        <v>0</v>
      </c>
      <c r="M2071" s="316" t="b">
        <v>0</v>
      </c>
      <c r="N2071" s="316" t="b">
        <v>0</v>
      </c>
      <c r="O2071" s="316" t="b">
        <v>0</v>
      </c>
      <c r="P2071" s="302"/>
      <c r="Q2071" s="302"/>
      <c r="R2071" s="302"/>
      <c r="S2071" s="302"/>
      <c r="T2071" s="302"/>
      <c r="U2071" s="302"/>
      <c r="V2071" s="302"/>
      <c r="W2071" s="302"/>
      <c r="X2071" s="302"/>
      <c r="Y2071" s="302"/>
      <c r="Z2071" s="302"/>
      <c r="AA2071" s="302"/>
      <c r="AB2071" s="302"/>
      <c r="AC2071" s="302"/>
      <c r="AD2071" s="302"/>
      <c r="AE2071" s="302"/>
      <c r="AF2071" s="302"/>
      <c r="AG2071" s="302"/>
      <c r="AH2071" s="302"/>
      <c r="AI2071" s="302"/>
      <c r="AJ2071" s="302"/>
      <c r="AK2071" s="302"/>
      <c r="AL2071" s="302"/>
      <c r="AM2071" s="302"/>
      <c r="AN2071" s="302"/>
      <c r="AO2071" s="302"/>
      <c r="AP2071" s="302"/>
      <c r="AQ2071" s="302"/>
      <c r="AR2071" s="302"/>
    </row>
    <row r="2072" hidden="1">
      <c r="A2072" s="301"/>
      <c r="B2072" s="302"/>
      <c r="C2072" s="304"/>
      <c r="D2072" s="303"/>
      <c r="E2072" s="303"/>
      <c r="F2072" s="302"/>
      <c r="G2072" s="304"/>
      <c r="H2072" s="302"/>
      <c r="I2072" s="302"/>
      <c r="J2072" s="302"/>
      <c r="K2072" s="302"/>
      <c r="L2072" s="316" t="b">
        <v>0</v>
      </c>
      <c r="M2072" s="316" t="b">
        <v>0</v>
      </c>
      <c r="N2072" s="316" t="b">
        <v>0</v>
      </c>
      <c r="O2072" s="316" t="b">
        <v>0</v>
      </c>
      <c r="P2072" s="302"/>
      <c r="Q2072" s="302"/>
      <c r="R2072" s="302"/>
      <c r="S2072" s="302"/>
      <c r="T2072" s="302"/>
      <c r="U2072" s="302"/>
      <c r="V2072" s="302"/>
      <c r="W2072" s="302"/>
      <c r="X2072" s="302"/>
      <c r="Y2072" s="302"/>
      <c r="Z2072" s="302"/>
      <c r="AA2072" s="302"/>
      <c r="AB2072" s="302"/>
      <c r="AC2072" s="302"/>
      <c r="AD2072" s="302"/>
      <c r="AE2072" s="302"/>
      <c r="AF2072" s="302"/>
      <c r="AG2072" s="302"/>
      <c r="AH2072" s="302"/>
      <c r="AI2072" s="302"/>
      <c r="AJ2072" s="302"/>
      <c r="AK2072" s="302"/>
      <c r="AL2072" s="302"/>
      <c r="AM2072" s="302"/>
      <c r="AN2072" s="302"/>
      <c r="AO2072" s="302"/>
      <c r="AP2072" s="302"/>
      <c r="AQ2072" s="302"/>
      <c r="AR2072" s="302"/>
    </row>
    <row r="2073" hidden="1">
      <c r="A2073" s="301"/>
      <c r="B2073" s="302"/>
      <c r="C2073" s="304"/>
      <c r="D2073" s="303"/>
      <c r="E2073" s="303"/>
      <c r="F2073" s="302"/>
      <c r="G2073" s="304"/>
      <c r="H2073" s="302"/>
      <c r="I2073" s="302"/>
      <c r="J2073" s="302"/>
      <c r="K2073" s="302"/>
      <c r="L2073" s="316" t="b">
        <v>0</v>
      </c>
      <c r="M2073" s="316" t="b">
        <v>0</v>
      </c>
      <c r="N2073" s="316" t="b">
        <v>0</v>
      </c>
      <c r="O2073" s="316" t="b">
        <v>0</v>
      </c>
      <c r="P2073" s="302"/>
      <c r="Q2073" s="302"/>
      <c r="R2073" s="302"/>
      <c r="S2073" s="302"/>
      <c r="T2073" s="302"/>
      <c r="U2073" s="302"/>
      <c r="V2073" s="302"/>
      <c r="W2073" s="302"/>
      <c r="X2073" s="302"/>
      <c r="Y2073" s="302"/>
      <c r="Z2073" s="302"/>
      <c r="AA2073" s="302"/>
      <c r="AB2073" s="302"/>
      <c r="AC2073" s="302"/>
      <c r="AD2073" s="302"/>
      <c r="AE2073" s="302"/>
      <c r="AF2073" s="302"/>
      <c r="AG2073" s="302"/>
      <c r="AH2073" s="302"/>
      <c r="AI2073" s="302"/>
      <c r="AJ2073" s="302"/>
      <c r="AK2073" s="302"/>
      <c r="AL2073" s="302"/>
      <c r="AM2073" s="302"/>
      <c r="AN2073" s="302"/>
      <c r="AO2073" s="302"/>
      <c r="AP2073" s="302"/>
      <c r="AQ2073" s="302"/>
      <c r="AR2073" s="302"/>
    </row>
    <row r="2074" hidden="1">
      <c r="A2074" s="301"/>
      <c r="B2074" s="302"/>
      <c r="C2074" s="304"/>
      <c r="D2074" s="303"/>
      <c r="E2074" s="303"/>
      <c r="F2074" s="302"/>
      <c r="G2074" s="304"/>
      <c r="H2074" s="302"/>
      <c r="I2074" s="302"/>
      <c r="J2074" s="302"/>
      <c r="K2074" s="302"/>
      <c r="L2074" s="316" t="b">
        <v>0</v>
      </c>
      <c r="M2074" s="316" t="b">
        <v>0</v>
      </c>
      <c r="N2074" s="316" t="b">
        <v>0</v>
      </c>
      <c r="O2074" s="316" t="b">
        <v>0</v>
      </c>
      <c r="P2074" s="302"/>
      <c r="Q2074" s="302"/>
      <c r="R2074" s="302"/>
      <c r="S2074" s="302"/>
      <c r="T2074" s="302"/>
      <c r="U2074" s="302"/>
      <c r="V2074" s="302"/>
      <c r="W2074" s="302"/>
      <c r="X2074" s="302"/>
      <c r="Y2074" s="302"/>
      <c r="Z2074" s="302"/>
      <c r="AA2074" s="302"/>
      <c r="AB2074" s="302"/>
      <c r="AC2074" s="302"/>
      <c r="AD2074" s="302"/>
      <c r="AE2074" s="302"/>
      <c r="AF2074" s="302"/>
      <c r="AG2074" s="302"/>
      <c r="AH2074" s="302"/>
      <c r="AI2074" s="302"/>
      <c r="AJ2074" s="302"/>
      <c r="AK2074" s="302"/>
      <c r="AL2074" s="302"/>
      <c r="AM2074" s="302"/>
      <c r="AN2074" s="302"/>
      <c r="AO2074" s="302"/>
      <c r="AP2074" s="302"/>
      <c r="AQ2074" s="302"/>
      <c r="AR2074" s="302"/>
    </row>
    <row r="2075" hidden="1">
      <c r="A2075" s="301"/>
      <c r="B2075" s="302"/>
      <c r="C2075" s="304"/>
      <c r="D2075" s="303"/>
      <c r="E2075" s="303"/>
      <c r="F2075" s="302"/>
      <c r="G2075" s="304"/>
      <c r="H2075" s="302"/>
      <c r="I2075" s="302"/>
      <c r="J2075" s="302"/>
      <c r="K2075" s="302"/>
      <c r="L2075" s="316" t="b">
        <v>0</v>
      </c>
      <c r="M2075" s="316" t="b">
        <v>0</v>
      </c>
      <c r="N2075" s="316" t="b">
        <v>0</v>
      </c>
      <c r="O2075" s="316" t="b">
        <v>0</v>
      </c>
      <c r="P2075" s="302"/>
      <c r="Q2075" s="302"/>
      <c r="R2075" s="302"/>
      <c r="S2075" s="302"/>
      <c r="T2075" s="302"/>
      <c r="U2075" s="302"/>
      <c r="V2075" s="302"/>
      <c r="W2075" s="302"/>
      <c r="X2075" s="302"/>
      <c r="Y2075" s="302"/>
      <c r="Z2075" s="302"/>
      <c r="AA2075" s="302"/>
      <c r="AB2075" s="302"/>
      <c r="AC2075" s="302"/>
      <c r="AD2075" s="302"/>
      <c r="AE2075" s="302"/>
      <c r="AF2075" s="302"/>
      <c r="AG2075" s="302"/>
      <c r="AH2075" s="302"/>
      <c r="AI2075" s="302"/>
      <c r="AJ2075" s="302"/>
      <c r="AK2075" s="302"/>
      <c r="AL2075" s="302"/>
      <c r="AM2075" s="302"/>
      <c r="AN2075" s="302"/>
      <c r="AO2075" s="302"/>
      <c r="AP2075" s="302"/>
      <c r="AQ2075" s="302"/>
      <c r="AR2075" s="302"/>
    </row>
    <row r="2076" hidden="1">
      <c r="A2076" s="301"/>
      <c r="B2076" s="302"/>
      <c r="C2076" s="304"/>
      <c r="D2076" s="303"/>
      <c r="E2076" s="303"/>
      <c r="F2076" s="302"/>
      <c r="G2076" s="304"/>
      <c r="H2076" s="302"/>
      <c r="I2076" s="302"/>
      <c r="J2076" s="302"/>
      <c r="K2076" s="302"/>
      <c r="L2076" s="316" t="b">
        <v>0</v>
      </c>
      <c r="M2076" s="316" t="b">
        <v>0</v>
      </c>
      <c r="N2076" s="316" t="b">
        <v>0</v>
      </c>
      <c r="O2076" s="316" t="b">
        <v>0</v>
      </c>
      <c r="P2076" s="302"/>
      <c r="Q2076" s="302"/>
      <c r="R2076" s="302"/>
      <c r="S2076" s="302"/>
      <c r="T2076" s="302"/>
      <c r="U2076" s="302"/>
      <c r="V2076" s="302"/>
      <c r="W2076" s="302"/>
      <c r="X2076" s="302"/>
      <c r="Y2076" s="302"/>
      <c r="Z2076" s="302"/>
      <c r="AA2076" s="302"/>
      <c r="AB2076" s="302"/>
      <c r="AC2076" s="302"/>
      <c r="AD2076" s="302"/>
      <c r="AE2076" s="302"/>
      <c r="AF2076" s="302"/>
      <c r="AG2076" s="302"/>
      <c r="AH2076" s="302"/>
      <c r="AI2076" s="302"/>
      <c r="AJ2076" s="302"/>
      <c r="AK2076" s="302"/>
      <c r="AL2076" s="302"/>
      <c r="AM2076" s="302"/>
      <c r="AN2076" s="302"/>
      <c r="AO2076" s="302"/>
      <c r="AP2076" s="302"/>
      <c r="AQ2076" s="302"/>
      <c r="AR2076" s="302"/>
    </row>
    <row r="2077" hidden="1">
      <c r="A2077" s="301"/>
      <c r="B2077" s="302"/>
      <c r="C2077" s="304"/>
      <c r="D2077" s="303"/>
      <c r="E2077" s="303"/>
      <c r="F2077" s="302"/>
      <c r="G2077" s="304"/>
      <c r="H2077" s="302"/>
      <c r="I2077" s="302"/>
      <c r="J2077" s="302"/>
      <c r="K2077" s="302"/>
      <c r="L2077" s="316" t="b">
        <v>0</v>
      </c>
      <c r="M2077" s="316" t="b">
        <v>0</v>
      </c>
      <c r="N2077" s="316" t="b">
        <v>0</v>
      </c>
      <c r="O2077" s="316" t="b">
        <v>0</v>
      </c>
      <c r="P2077" s="302"/>
      <c r="Q2077" s="302"/>
      <c r="R2077" s="302"/>
      <c r="S2077" s="302"/>
      <c r="T2077" s="302"/>
      <c r="U2077" s="302"/>
      <c r="V2077" s="302"/>
      <c r="W2077" s="302"/>
      <c r="X2077" s="302"/>
      <c r="Y2077" s="302"/>
      <c r="Z2077" s="302"/>
      <c r="AA2077" s="302"/>
      <c r="AB2077" s="302"/>
      <c r="AC2077" s="302"/>
      <c r="AD2077" s="302"/>
      <c r="AE2077" s="302"/>
      <c r="AF2077" s="302"/>
      <c r="AG2077" s="302"/>
      <c r="AH2077" s="302"/>
      <c r="AI2077" s="302"/>
      <c r="AJ2077" s="302"/>
      <c r="AK2077" s="302"/>
      <c r="AL2077" s="302"/>
      <c r="AM2077" s="302"/>
      <c r="AN2077" s="302"/>
      <c r="AO2077" s="302"/>
      <c r="AP2077" s="302"/>
      <c r="AQ2077" s="302"/>
      <c r="AR2077" s="302"/>
    </row>
    <row r="2078" hidden="1">
      <c r="A2078" s="301"/>
      <c r="B2078" s="302"/>
      <c r="C2078" s="304"/>
      <c r="D2078" s="303"/>
      <c r="E2078" s="303"/>
      <c r="F2078" s="302"/>
      <c r="G2078" s="304"/>
      <c r="H2078" s="302"/>
      <c r="I2078" s="302"/>
      <c r="J2078" s="302"/>
      <c r="K2078" s="302"/>
      <c r="L2078" s="316" t="b">
        <v>0</v>
      </c>
      <c r="M2078" s="316" t="b">
        <v>0</v>
      </c>
      <c r="N2078" s="316" t="b">
        <v>0</v>
      </c>
      <c r="O2078" s="316" t="b">
        <v>0</v>
      </c>
      <c r="P2078" s="302"/>
      <c r="Q2078" s="302"/>
      <c r="R2078" s="302"/>
      <c r="S2078" s="302"/>
      <c r="T2078" s="302"/>
      <c r="U2078" s="302"/>
      <c r="V2078" s="302"/>
      <c r="W2078" s="302"/>
      <c r="X2078" s="302"/>
      <c r="Y2078" s="302"/>
      <c r="Z2078" s="302"/>
      <c r="AA2078" s="302"/>
      <c r="AB2078" s="302"/>
      <c r="AC2078" s="302"/>
      <c r="AD2078" s="302"/>
      <c r="AE2078" s="302"/>
      <c r="AF2078" s="302"/>
      <c r="AG2078" s="302"/>
      <c r="AH2078" s="302"/>
      <c r="AI2078" s="302"/>
      <c r="AJ2078" s="302"/>
      <c r="AK2078" s="302"/>
      <c r="AL2078" s="302"/>
      <c r="AM2078" s="302"/>
      <c r="AN2078" s="302"/>
      <c r="AO2078" s="302"/>
      <c r="AP2078" s="302"/>
      <c r="AQ2078" s="302"/>
      <c r="AR2078" s="302"/>
    </row>
    <row r="2079" hidden="1">
      <c r="A2079" s="301"/>
      <c r="B2079" s="302"/>
      <c r="C2079" s="304"/>
      <c r="D2079" s="303"/>
      <c r="E2079" s="303"/>
      <c r="F2079" s="302"/>
      <c r="G2079" s="304"/>
      <c r="H2079" s="302"/>
      <c r="I2079" s="302"/>
      <c r="J2079" s="302"/>
      <c r="K2079" s="302"/>
      <c r="L2079" s="316" t="b">
        <v>0</v>
      </c>
      <c r="M2079" s="316" t="b">
        <v>0</v>
      </c>
      <c r="N2079" s="316" t="b">
        <v>0</v>
      </c>
      <c r="O2079" s="316" t="b">
        <v>0</v>
      </c>
      <c r="P2079" s="302"/>
      <c r="Q2079" s="302"/>
      <c r="R2079" s="302"/>
      <c r="S2079" s="302"/>
      <c r="T2079" s="302"/>
      <c r="U2079" s="302"/>
      <c r="V2079" s="302"/>
      <c r="W2079" s="302"/>
      <c r="X2079" s="302"/>
      <c r="Y2079" s="302"/>
      <c r="Z2079" s="302"/>
      <c r="AA2079" s="302"/>
      <c r="AB2079" s="302"/>
      <c r="AC2079" s="302"/>
      <c r="AD2079" s="302"/>
      <c r="AE2079" s="302"/>
      <c r="AF2079" s="302"/>
      <c r="AG2079" s="302"/>
      <c r="AH2079" s="302"/>
      <c r="AI2079" s="302"/>
      <c r="AJ2079" s="302"/>
      <c r="AK2079" s="302"/>
      <c r="AL2079" s="302"/>
      <c r="AM2079" s="302"/>
      <c r="AN2079" s="302"/>
      <c r="AO2079" s="302"/>
      <c r="AP2079" s="302"/>
      <c r="AQ2079" s="302"/>
      <c r="AR2079" s="302"/>
    </row>
    <row r="2080" hidden="1">
      <c r="A2080" s="301"/>
      <c r="B2080" s="302"/>
      <c r="C2080" s="304"/>
      <c r="D2080" s="303"/>
      <c r="E2080" s="303"/>
      <c r="F2080" s="302"/>
      <c r="G2080" s="304"/>
      <c r="H2080" s="302"/>
      <c r="I2080" s="302"/>
      <c r="J2080" s="302"/>
      <c r="K2080" s="302"/>
      <c r="L2080" s="316" t="b">
        <v>0</v>
      </c>
      <c r="M2080" s="316" t="b">
        <v>0</v>
      </c>
      <c r="N2080" s="316" t="b">
        <v>0</v>
      </c>
      <c r="O2080" s="316" t="b">
        <v>0</v>
      </c>
      <c r="P2080" s="302"/>
      <c r="Q2080" s="302"/>
      <c r="R2080" s="302"/>
      <c r="S2080" s="302"/>
      <c r="T2080" s="302"/>
      <c r="U2080" s="302"/>
      <c r="V2080" s="302"/>
      <c r="W2080" s="302"/>
      <c r="X2080" s="302"/>
      <c r="Y2080" s="302"/>
      <c r="Z2080" s="302"/>
      <c r="AA2080" s="302"/>
      <c r="AB2080" s="302"/>
      <c r="AC2080" s="302"/>
      <c r="AD2080" s="302"/>
      <c r="AE2080" s="302"/>
      <c r="AF2080" s="302"/>
      <c r="AG2080" s="302"/>
      <c r="AH2080" s="302"/>
      <c r="AI2080" s="302"/>
      <c r="AJ2080" s="302"/>
      <c r="AK2080" s="302"/>
      <c r="AL2080" s="302"/>
      <c r="AM2080" s="302"/>
      <c r="AN2080" s="302"/>
      <c r="AO2080" s="302"/>
      <c r="AP2080" s="302"/>
      <c r="AQ2080" s="302"/>
      <c r="AR2080" s="302"/>
    </row>
    <row r="2081" hidden="1">
      <c r="A2081" s="301"/>
      <c r="B2081" s="302"/>
      <c r="C2081" s="304"/>
      <c r="D2081" s="303"/>
      <c r="E2081" s="303"/>
      <c r="F2081" s="302"/>
      <c r="G2081" s="304"/>
      <c r="H2081" s="302"/>
      <c r="I2081" s="302"/>
      <c r="J2081" s="302"/>
      <c r="K2081" s="302"/>
      <c r="L2081" s="316" t="b">
        <v>0</v>
      </c>
      <c r="M2081" s="316" t="b">
        <v>0</v>
      </c>
      <c r="N2081" s="316" t="b">
        <v>0</v>
      </c>
      <c r="O2081" s="316" t="b">
        <v>0</v>
      </c>
      <c r="P2081" s="302"/>
      <c r="Q2081" s="302"/>
      <c r="R2081" s="302"/>
      <c r="S2081" s="302"/>
      <c r="T2081" s="302"/>
      <c r="U2081" s="302"/>
      <c r="V2081" s="302"/>
      <c r="W2081" s="302"/>
      <c r="X2081" s="302"/>
      <c r="Y2081" s="302"/>
      <c r="Z2081" s="302"/>
      <c r="AA2081" s="302"/>
      <c r="AB2081" s="302"/>
      <c r="AC2081" s="302"/>
      <c r="AD2081" s="302"/>
      <c r="AE2081" s="302"/>
      <c r="AF2081" s="302"/>
      <c r="AG2081" s="302"/>
      <c r="AH2081" s="302"/>
      <c r="AI2081" s="302"/>
      <c r="AJ2081" s="302"/>
      <c r="AK2081" s="302"/>
      <c r="AL2081" s="302"/>
      <c r="AM2081" s="302"/>
      <c r="AN2081" s="302"/>
      <c r="AO2081" s="302"/>
      <c r="AP2081" s="302"/>
      <c r="AQ2081" s="302"/>
      <c r="AR2081" s="302"/>
    </row>
    <row r="2082" hidden="1">
      <c r="A2082" s="301"/>
      <c r="B2082" s="302"/>
      <c r="C2082" s="304"/>
      <c r="D2082" s="303"/>
      <c r="E2082" s="303"/>
      <c r="F2082" s="302"/>
      <c r="G2082" s="304"/>
      <c r="H2082" s="302"/>
      <c r="I2082" s="302"/>
      <c r="J2082" s="302"/>
      <c r="K2082" s="302"/>
      <c r="L2082" s="316" t="b">
        <v>0</v>
      </c>
      <c r="M2082" s="316" t="b">
        <v>0</v>
      </c>
      <c r="N2082" s="316" t="b">
        <v>0</v>
      </c>
      <c r="O2082" s="316" t="b">
        <v>0</v>
      </c>
      <c r="P2082" s="302"/>
      <c r="Q2082" s="302"/>
      <c r="R2082" s="302"/>
      <c r="S2082" s="302"/>
      <c r="T2082" s="302"/>
      <c r="U2082" s="302"/>
      <c r="V2082" s="302"/>
      <c r="W2082" s="302"/>
      <c r="X2082" s="302"/>
      <c r="Y2082" s="302"/>
      <c r="Z2082" s="302"/>
      <c r="AA2082" s="302"/>
      <c r="AB2082" s="302"/>
      <c r="AC2082" s="302"/>
      <c r="AD2082" s="302"/>
      <c r="AE2082" s="302"/>
      <c r="AF2082" s="302"/>
      <c r="AG2082" s="302"/>
      <c r="AH2082" s="302"/>
      <c r="AI2082" s="302"/>
      <c r="AJ2082" s="302"/>
      <c r="AK2082" s="302"/>
      <c r="AL2082" s="302"/>
      <c r="AM2082" s="302"/>
      <c r="AN2082" s="302"/>
      <c r="AO2082" s="302"/>
      <c r="AP2082" s="302"/>
      <c r="AQ2082" s="302"/>
      <c r="AR2082" s="302"/>
    </row>
    <row r="2083" hidden="1">
      <c r="A2083" s="301"/>
      <c r="B2083" s="302"/>
      <c r="C2083" s="304"/>
      <c r="D2083" s="303"/>
      <c r="E2083" s="303"/>
      <c r="F2083" s="302"/>
      <c r="G2083" s="304"/>
      <c r="H2083" s="302"/>
      <c r="I2083" s="302"/>
      <c r="J2083" s="302"/>
      <c r="K2083" s="302"/>
      <c r="L2083" s="316" t="b">
        <v>0</v>
      </c>
      <c r="M2083" s="316" t="b">
        <v>0</v>
      </c>
      <c r="N2083" s="316" t="b">
        <v>0</v>
      </c>
      <c r="O2083" s="316" t="b">
        <v>0</v>
      </c>
      <c r="P2083" s="302"/>
      <c r="Q2083" s="302"/>
      <c r="R2083" s="302"/>
      <c r="S2083" s="302"/>
      <c r="T2083" s="302"/>
      <c r="U2083" s="302"/>
      <c r="V2083" s="302"/>
      <c r="W2083" s="302"/>
      <c r="X2083" s="302"/>
      <c r="Y2083" s="302"/>
      <c r="Z2083" s="302"/>
      <c r="AA2083" s="302"/>
      <c r="AB2083" s="302"/>
      <c r="AC2083" s="302"/>
      <c r="AD2083" s="302"/>
      <c r="AE2083" s="302"/>
      <c r="AF2083" s="302"/>
      <c r="AG2083" s="302"/>
      <c r="AH2083" s="302"/>
      <c r="AI2083" s="302"/>
      <c r="AJ2083" s="302"/>
      <c r="AK2083" s="302"/>
      <c r="AL2083" s="302"/>
      <c r="AM2083" s="302"/>
      <c r="AN2083" s="302"/>
      <c r="AO2083" s="302"/>
      <c r="AP2083" s="302"/>
      <c r="AQ2083" s="302"/>
      <c r="AR2083" s="302"/>
    </row>
    <row r="2084" hidden="1">
      <c r="A2084" s="301"/>
      <c r="B2084" s="302"/>
      <c r="C2084" s="304"/>
      <c r="D2084" s="303"/>
      <c r="E2084" s="303"/>
      <c r="F2084" s="302"/>
      <c r="G2084" s="304"/>
      <c r="H2084" s="302"/>
      <c r="I2084" s="302"/>
      <c r="J2084" s="302"/>
      <c r="K2084" s="302"/>
      <c r="L2084" s="316" t="b">
        <v>0</v>
      </c>
      <c r="M2084" s="316" t="b">
        <v>0</v>
      </c>
      <c r="N2084" s="316" t="b">
        <v>0</v>
      </c>
      <c r="O2084" s="316" t="b">
        <v>0</v>
      </c>
      <c r="P2084" s="302"/>
      <c r="Q2084" s="302"/>
      <c r="R2084" s="302"/>
      <c r="S2084" s="302"/>
      <c r="T2084" s="302"/>
      <c r="U2084" s="302"/>
      <c r="V2084" s="302"/>
      <c r="W2084" s="302"/>
      <c r="X2084" s="302"/>
      <c r="Y2084" s="302"/>
      <c r="Z2084" s="302"/>
      <c r="AA2084" s="302"/>
      <c r="AB2084" s="302"/>
      <c r="AC2084" s="302"/>
      <c r="AD2084" s="302"/>
      <c r="AE2084" s="302"/>
      <c r="AF2084" s="302"/>
      <c r="AG2084" s="302"/>
      <c r="AH2084" s="302"/>
      <c r="AI2084" s="302"/>
      <c r="AJ2084" s="302"/>
      <c r="AK2084" s="302"/>
      <c r="AL2084" s="302"/>
      <c r="AM2084" s="302"/>
      <c r="AN2084" s="302"/>
      <c r="AO2084" s="302"/>
      <c r="AP2084" s="302"/>
      <c r="AQ2084" s="302"/>
      <c r="AR2084" s="302"/>
    </row>
    <row r="2085" hidden="1">
      <c r="A2085" s="301"/>
      <c r="B2085" s="302"/>
      <c r="C2085" s="304"/>
      <c r="D2085" s="303"/>
      <c r="E2085" s="303"/>
      <c r="F2085" s="302"/>
      <c r="G2085" s="304"/>
      <c r="H2085" s="302"/>
      <c r="I2085" s="302"/>
      <c r="J2085" s="302"/>
      <c r="K2085" s="302"/>
      <c r="L2085" s="316" t="b">
        <v>0</v>
      </c>
      <c r="M2085" s="316" t="b">
        <v>0</v>
      </c>
      <c r="N2085" s="316" t="b">
        <v>0</v>
      </c>
      <c r="O2085" s="316" t="b">
        <v>0</v>
      </c>
      <c r="P2085" s="302"/>
      <c r="Q2085" s="302"/>
      <c r="R2085" s="302"/>
      <c r="S2085" s="302"/>
      <c r="T2085" s="302"/>
      <c r="U2085" s="302"/>
      <c r="V2085" s="302"/>
      <c r="W2085" s="302"/>
      <c r="X2085" s="302"/>
      <c r="Y2085" s="302"/>
      <c r="Z2085" s="302"/>
      <c r="AA2085" s="302"/>
      <c r="AB2085" s="302"/>
      <c r="AC2085" s="302"/>
      <c r="AD2085" s="302"/>
      <c r="AE2085" s="302"/>
      <c r="AF2085" s="302"/>
      <c r="AG2085" s="302"/>
      <c r="AH2085" s="302"/>
      <c r="AI2085" s="302"/>
      <c r="AJ2085" s="302"/>
      <c r="AK2085" s="302"/>
      <c r="AL2085" s="302"/>
      <c r="AM2085" s="302"/>
      <c r="AN2085" s="302"/>
      <c r="AO2085" s="302"/>
      <c r="AP2085" s="302"/>
      <c r="AQ2085" s="302"/>
      <c r="AR2085" s="302"/>
    </row>
    <row r="2086" hidden="1">
      <c r="A2086" s="301"/>
      <c r="B2086" s="302"/>
      <c r="C2086" s="304"/>
      <c r="D2086" s="303"/>
      <c r="E2086" s="303"/>
      <c r="F2086" s="302"/>
      <c r="G2086" s="304"/>
      <c r="H2086" s="302"/>
      <c r="I2086" s="302"/>
      <c r="J2086" s="302"/>
      <c r="K2086" s="302"/>
      <c r="L2086" s="316" t="b">
        <v>0</v>
      </c>
      <c r="M2086" s="316" t="b">
        <v>0</v>
      </c>
      <c r="N2086" s="316" t="b">
        <v>0</v>
      </c>
      <c r="O2086" s="316" t="b">
        <v>0</v>
      </c>
      <c r="P2086" s="302"/>
      <c r="Q2086" s="302"/>
      <c r="R2086" s="302"/>
      <c r="S2086" s="302"/>
      <c r="T2086" s="302"/>
      <c r="U2086" s="302"/>
      <c r="V2086" s="302"/>
      <c r="W2086" s="302"/>
      <c r="X2086" s="302"/>
      <c r="Y2086" s="302"/>
      <c r="Z2086" s="302"/>
      <c r="AA2086" s="302"/>
      <c r="AB2086" s="302"/>
      <c r="AC2086" s="302"/>
      <c r="AD2086" s="302"/>
      <c r="AE2086" s="302"/>
      <c r="AF2086" s="302"/>
      <c r="AG2086" s="302"/>
      <c r="AH2086" s="302"/>
      <c r="AI2086" s="302"/>
      <c r="AJ2086" s="302"/>
      <c r="AK2086" s="302"/>
      <c r="AL2086" s="302"/>
      <c r="AM2086" s="302"/>
      <c r="AN2086" s="302"/>
      <c r="AO2086" s="302"/>
      <c r="AP2086" s="302"/>
      <c r="AQ2086" s="302"/>
      <c r="AR2086" s="302"/>
    </row>
    <row r="2087" hidden="1">
      <c r="A2087" s="301"/>
      <c r="B2087" s="302"/>
      <c r="C2087" s="304"/>
      <c r="D2087" s="303"/>
      <c r="E2087" s="303"/>
      <c r="F2087" s="302"/>
      <c r="G2087" s="304"/>
      <c r="H2087" s="302"/>
      <c r="I2087" s="302"/>
      <c r="J2087" s="302"/>
      <c r="K2087" s="302"/>
      <c r="L2087" s="316" t="b">
        <v>0</v>
      </c>
      <c r="M2087" s="316" t="b">
        <v>0</v>
      </c>
      <c r="N2087" s="316" t="b">
        <v>0</v>
      </c>
      <c r="O2087" s="316" t="b">
        <v>0</v>
      </c>
      <c r="P2087" s="302"/>
      <c r="Q2087" s="302"/>
      <c r="R2087" s="302"/>
      <c r="S2087" s="302"/>
      <c r="T2087" s="302"/>
      <c r="U2087" s="302"/>
      <c r="V2087" s="302"/>
      <c r="W2087" s="302"/>
      <c r="X2087" s="302"/>
      <c r="Y2087" s="302"/>
      <c r="Z2087" s="302"/>
      <c r="AA2087" s="302"/>
      <c r="AB2087" s="302"/>
      <c r="AC2087" s="302"/>
      <c r="AD2087" s="302"/>
      <c r="AE2087" s="302"/>
      <c r="AF2087" s="302"/>
      <c r="AG2087" s="302"/>
      <c r="AH2087" s="302"/>
      <c r="AI2087" s="302"/>
      <c r="AJ2087" s="302"/>
      <c r="AK2087" s="302"/>
      <c r="AL2087" s="302"/>
      <c r="AM2087" s="302"/>
      <c r="AN2087" s="302"/>
      <c r="AO2087" s="302"/>
      <c r="AP2087" s="302"/>
      <c r="AQ2087" s="302"/>
      <c r="AR2087" s="302"/>
    </row>
    <row r="2088" hidden="1">
      <c r="A2088" s="301"/>
      <c r="B2088" s="302"/>
      <c r="C2088" s="304"/>
      <c r="D2088" s="303"/>
      <c r="E2088" s="303"/>
      <c r="F2088" s="302"/>
      <c r="G2088" s="304"/>
      <c r="H2088" s="302"/>
      <c r="I2088" s="302"/>
      <c r="J2088" s="302"/>
      <c r="K2088" s="302"/>
      <c r="L2088" s="316" t="b">
        <v>0</v>
      </c>
      <c r="M2088" s="316" t="b">
        <v>0</v>
      </c>
      <c r="N2088" s="316" t="b">
        <v>0</v>
      </c>
      <c r="O2088" s="316" t="b">
        <v>0</v>
      </c>
      <c r="P2088" s="302"/>
      <c r="Q2088" s="302"/>
      <c r="R2088" s="302"/>
      <c r="S2088" s="302"/>
      <c r="T2088" s="302"/>
      <c r="U2088" s="302"/>
      <c r="V2088" s="302"/>
      <c r="W2088" s="302"/>
      <c r="X2088" s="302"/>
      <c r="Y2088" s="302"/>
      <c r="Z2088" s="302"/>
      <c r="AA2088" s="302"/>
      <c r="AB2088" s="302"/>
      <c r="AC2088" s="302"/>
      <c r="AD2088" s="302"/>
      <c r="AE2088" s="302"/>
      <c r="AF2088" s="302"/>
      <c r="AG2088" s="302"/>
      <c r="AH2088" s="302"/>
      <c r="AI2088" s="302"/>
      <c r="AJ2088" s="302"/>
      <c r="AK2088" s="302"/>
      <c r="AL2088" s="302"/>
      <c r="AM2088" s="302"/>
      <c r="AN2088" s="302"/>
      <c r="AO2088" s="302"/>
      <c r="AP2088" s="302"/>
      <c r="AQ2088" s="302"/>
      <c r="AR2088" s="302"/>
    </row>
    <row r="2089" hidden="1">
      <c r="A2089" s="301"/>
      <c r="B2089" s="302"/>
      <c r="C2089" s="304"/>
      <c r="D2089" s="303"/>
      <c r="E2089" s="303"/>
      <c r="F2089" s="302"/>
      <c r="G2089" s="304"/>
      <c r="H2089" s="302"/>
      <c r="I2089" s="302"/>
      <c r="J2089" s="302"/>
      <c r="K2089" s="302"/>
      <c r="L2089" s="316" t="b">
        <v>0</v>
      </c>
      <c r="M2089" s="316" t="b">
        <v>0</v>
      </c>
      <c r="N2089" s="316" t="b">
        <v>0</v>
      </c>
      <c r="O2089" s="316" t="b">
        <v>0</v>
      </c>
      <c r="P2089" s="302"/>
      <c r="Q2089" s="302"/>
      <c r="R2089" s="302"/>
      <c r="S2089" s="302"/>
      <c r="T2089" s="302"/>
      <c r="U2089" s="302"/>
      <c r="V2089" s="302"/>
      <c r="W2089" s="302"/>
      <c r="X2089" s="302"/>
      <c r="Y2089" s="302"/>
      <c r="Z2089" s="302"/>
      <c r="AA2089" s="302"/>
      <c r="AB2089" s="302"/>
      <c r="AC2089" s="302"/>
      <c r="AD2089" s="302"/>
      <c r="AE2089" s="302"/>
      <c r="AF2089" s="302"/>
      <c r="AG2089" s="302"/>
      <c r="AH2089" s="302"/>
      <c r="AI2089" s="302"/>
      <c r="AJ2089" s="302"/>
      <c r="AK2089" s="302"/>
      <c r="AL2089" s="302"/>
      <c r="AM2089" s="302"/>
      <c r="AN2089" s="302"/>
      <c r="AO2089" s="302"/>
      <c r="AP2089" s="302"/>
      <c r="AQ2089" s="302"/>
      <c r="AR2089" s="302"/>
    </row>
    <row r="2090" hidden="1">
      <c r="A2090" s="301"/>
      <c r="B2090" s="302"/>
      <c r="C2090" s="304"/>
      <c r="D2090" s="303"/>
      <c r="E2090" s="303"/>
      <c r="F2090" s="302"/>
      <c r="G2090" s="304"/>
      <c r="H2090" s="302"/>
      <c r="I2090" s="302"/>
      <c r="J2090" s="302"/>
      <c r="K2090" s="302"/>
      <c r="L2090" s="316" t="b">
        <v>0</v>
      </c>
      <c r="M2090" s="316" t="b">
        <v>0</v>
      </c>
      <c r="N2090" s="316" t="b">
        <v>0</v>
      </c>
      <c r="O2090" s="316" t="b">
        <v>0</v>
      </c>
      <c r="P2090" s="302"/>
      <c r="Q2090" s="302"/>
      <c r="R2090" s="302"/>
      <c r="S2090" s="302"/>
      <c r="T2090" s="302"/>
      <c r="U2090" s="302"/>
      <c r="V2090" s="302"/>
      <c r="W2090" s="302"/>
      <c r="X2090" s="302"/>
      <c r="Y2090" s="302"/>
      <c r="Z2090" s="302"/>
      <c r="AA2090" s="302"/>
      <c r="AB2090" s="302"/>
      <c r="AC2090" s="302"/>
      <c r="AD2090" s="302"/>
      <c r="AE2090" s="302"/>
      <c r="AF2090" s="302"/>
      <c r="AG2090" s="302"/>
      <c r="AH2090" s="302"/>
      <c r="AI2090" s="302"/>
      <c r="AJ2090" s="302"/>
      <c r="AK2090" s="302"/>
      <c r="AL2090" s="302"/>
      <c r="AM2090" s="302"/>
      <c r="AN2090" s="302"/>
      <c r="AO2090" s="302"/>
      <c r="AP2090" s="302"/>
      <c r="AQ2090" s="302"/>
      <c r="AR2090" s="302"/>
    </row>
    <row r="2091" hidden="1">
      <c r="A2091" s="301"/>
      <c r="B2091" s="302"/>
      <c r="C2091" s="304"/>
      <c r="D2091" s="303"/>
      <c r="E2091" s="303"/>
      <c r="F2091" s="302"/>
      <c r="G2091" s="304"/>
      <c r="H2091" s="302"/>
      <c r="I2091" s="302"/>
      <c r="J2091" s="302"/>
      <c r="K2091" s="302"/>
      <c r="L2091" s="316" t="b">
        <v>0</v>
      </c>
      <c r="M2091" s="316" t="b">
        <v>0</v>
      </c>
      <c r="N2091" s="316" t="b">
        <v>0</v>
      </c>
      <c r="O2091" s="316" t="b">
        <v>0</v>
      </c>
      <c r="P2091" s="302"/>
      <c r="Q2091" s="302"/>
      <c r="R2091" s="302"/>
      <c r="S2091" s="302"/>
      <c r="T2091" s="302"/>
      <c r="U2091" s="302"/>
      <c r="V2091" s="302"/>
      <c r="W2091" s="302"/>
      <c r="X2091" s="302"/>
      <c r="Y2091" s="302"/>
      <c r="Z2091" s="302"/>
      <c r="AA2091" s="302"/>
      <c r="AB2091" s="302"/>
      <c r="AC2091" s="302"/>
      <c r="AD2091" s="302"/>
      <c r="AE2091" s="302"/>
      <c r="AF2091" s="302"/>
      <c r="AG2091" s="302"/>
      <c r="AH2091" s="302"/>
      <c r="AI2091" s="302"/>
      <c r="AJ2091" s="302"/>
      <c r="AK2091" s="302"/>
      <c r="AL2091" s="302"/>
      <c r="AM2091" s="302"/>
      <c r="AN2091" s="302"/>
      <c r="AO2091" s="302"/>
      <c r="AP2091" s="302"/>
      <c r="AQ2091" s="302"/>
      <c r="AR2091" s="302"/>
    </row>
    <row r="2092" hidden="1">
      <c r="A2092" s="301"/>
      <c r="B2092" s="302"/>
      <c r="C2092" s="304"/>
      <c r="D2092" s="303"/>
      <c r="E2092" s="303"/>
      <c r="F2092" s="302"/>
      <c r="G2092" s="304"/>
      <c r="H2092" s="302"/>
      <c r="I2092" s="302"/>
      <c r="J2092" s="302"/>
      <c r="K2092" s="302"/>
      <c r="L2092" s="316" t="b">
        <v>0</v>
      </c>
      <c r="M2092" s="316" t="b">
        <v>0</v>
      </c>
      <c r="N2092" s="316" t="b">
        <v>0</v>
      </c>
      <c r="O2092" s="316" t="b">
        <v>0</v>
      </c>
      <c r="P2092" s="302"/>
      <c r="Q2092" s="302"/>
      <c r="R2092" s="302"/>
      <c r="S2092" s="302"/>
      <c r="T2092" s="302"/>
      <c r="U2092" s="302"/>
      <c r="V2092" s="302"/>
      <c r="W2092" s="302"/>
      <c r="X2092" s="302"/>
      <c r="Y2092" s="302"/>
      <c r="Z2092" s="302"/>
      <c r="AA2092" s="302"/>
      <c r="AB2092" s="302"/>
      <c r="AC2092" s="302"/>
      <c r="AD2092" s="302"/>
      <c r="AE2092" s="302"/>
      <c r="AF2092" s="302"/>
      <c r="AG2092" s="302"/>
      <c r="AH2092" s="302"/>
      <c r="AI2092" s="302"/>
      <c r="AJ2092" s="302"/>
      <c r="AK2092" s="302"/>
      <c r="AL2092" s="302"/>
      <c r="AM2092" s="302"/>
      <c r="AN2092" s="302"/>
      <c r="AO2092" s="302"/>
      <c r="AP2092" s="302"/>
      <c r="AQ2092" s="302"/>
      <c r="AR2092" s="302"/>
    </row>
    <row r="2093" hidden="1">
      <c r="A2093" s="301"/>
      <c r="B2093" s="302"/>
      <c r="C2093" s="304"/>
      <c r="D2093" s="303"/>
      <c r="E2093" s="303"/>
      <c r="F2093" s="302"/>
      <c r="G2093" s="304"/>
      <c r="H2093" s="302"/>
      <c r="I2093" s="302"/>
      <c r="J2093" s="302"/>
      <c r="K2093" s="302"/>
      <c r="L2093" s="316" t="b">
        <v>0</v>
      </c>
      <c r="M2093" s="316" t="b">
        <v>0</v>
      </c>
      <c r="N2093" s="316" t="b">
        <v>0</v>
      </c>
      <c r="O2093" s="316" t="b">
        <v>0</v>
      </c>
      <c r="P2093" s="302"/>
      <c r="Q2093" s="302"/>
      <c r="R2093" s="302"/>
      <c r="S2093" s="302"/>
      <c r="T2093" s="302"/>
      <c r="U2093" s="302"/>
      <c r="V2093" s="302"/>
      <c r="W2093" s="302"/>
      <c r="X2093" s="302"/>
      <c r="Y2093" s="302"/>
      <c r="Z2093" s="302"/>
      <c r="AA2093" s="302"/>
      <c r="AB2093" s="302"/>
      <c r="AC2093" s="302"/>
      <c r="AD2093" s="302"/>
      <c r="AE2093" s="302"/>
      <c r="AF2093" s="302"/>
      <c r="AG2093" s="302"/>
      <c r="AH2093" s="302"/>
      <c r="AI2093" s="302"/>
      <c r="AJ2093" s="302"/>
      <c r="AK2093" s="302"/>
      <c r="AL2093" s="302"/>
      <c r="AM2093" s="302"/>
      <c r="AN2093" s="302"/>
      <c r="AO2093" s="302"/>
      <c r="AP2093" s="302"/>
      <c r="AQ2093" s="302"/>
      <c r="AR2093" s="302"/>
    </row>
    <row r="2094" hidden="1">
      <c r="A2094" s="301"/>
      <c r="B2094" s="302"/>
      <c r="C2094" s="304"/>
      <c r="D2094" s="303"/>
      <c r="E2094" s="303"/>
      <c r="F2094" s="302"/>
      <c r="G2094" s="304"/>
      <c r="H2094" s="302"/>
      <c r="I2094" s="302"/>
      <c r="J2094" s="302"/>
      <c r="K2094" s="302"/>
      <c r="L2094" s="316" t="b">
        <v>0</v>
      </c>
      <c r="M2094" s="316" t="b">
        <v>0</v>
      </c>
      <c r="N2094" s="316" t="b">
        <v>0</v>
      </c>
      <c r="O2094" s="316" t="b">
        <v>0</v>
      </c>
      <c r="P2094" s="302"/>
      <c r="Q2094" s="302"/>
      <c r="R2094" s="302"/>
      <c r="S2094" s="302"/>
      <c r="T2094" s="302"/>
      <c r="U2094" s="302"/>
      <c r="V2094" s="302"/>
      <c r="W2094" s="302"/>
      <c r="X2094" s="302"/>
      <c r="Y2094" s="302"/>
      <c r="Z2094" s="302"/>
      <c r="AA2094" s="302"/>
      <c r="AB2094" s="302"/>
      <c r="AC2094" s="302"/>
      <c r="AD2094" s="302"/>
      <c r="AE2094" s="302"/>
      <c r="AF2094" s="302"/>
      <c r="AG2094" s="302"/>
      <c r="AH2094" s="302"/>
      <c r="AI2094" s="302"/>
      <c r="AJ2094" s="302"/>
      <c r="AK2094" s="302"/>
      <c r="AL2094" s="302"/>
      <c r="AM2094" s="302"/>
      <c r="AN2094" s="302"/>
      <c r="AO2094" s="302"/>
      <c r="AP2094" s="302"/>
      <c r="AQ2094" s="302"/>
      <c r="AR2094" s="302"/>
    </row>
    <row r="2095" hidden="1">
      <c r="A2095" s="301"/>
      <c r="B2095" s="302"/>
      <c r="C2095" s="304"/>
      <c r="D2095" s="303"/>
      <c r="E2095" s="303"/>
      <c r="F2095" s="302"/>
      <c r="G2095" s="304"/>
      <c r="H2095" s="302"/>
      <c r="I2095" s="302"/>
      <c r="J2095" s="302"/>
      <c r="K2095" s="302"/>
      <c r="L2095" s="316" t="b">
        <v>0</v>
      </c>
      <c r="M2095" s="316" t="b">
        <v>0</v>
      </c>
      <c r="N2095" s="316" t="b">
        <v>0</v>
      </c>
      <c r="O2095" s="316" t="b">
        <v>0</v>
      </c>
      <c r="P2095" s="302"/>
      <c r="Q2095" s="302"/>
      <c r="R2095" s="302"/>
      <c r="S2095" s="302"/>
      <c r="T2095" s="302"/>
      <c r="U2095" s="302"/>
      <c r="V2095" s="302"/>
      <c r="W2095" s="302"/>
      <c r="X2095" s="302"/>
      <c r="Y2095" s="302"/>
      <c r="Z2095" s="302"/>
      <c r="AA2095" s="302"/>
      <c r="AB2095" s="302"/>
      <c r="AC2095" s="302"/>
      <c r="AD2095" s="302"/>
      <c r="AE2095" s="302"/>
      <c r="AF2095" s="302"/>
      <c r="AG2095" s="302"/>
      <c r="AH2095" s="302"/>
      <c r="AI2095" s="302"/>
      <c r="AJ2095" s="302"/>
      <c r="AK2095" s="302"/>
      <c r="AL2095" s="302"/>
      <c r="AM2095" s="302"/>
      <c r="AN2095" s="302"/>
      <c r="AO2095" s="302"/>
      <c r="AP2095" s="302"/>
      <c r="AQ2095" s="302"/>
      <c r="AR2095" s="302"/>
    </row>
    <row r="2096" hidden="1">
      <c r="A2096" s="301"/>
      <c r="B2096" s="302"/>
      <c r="C2096" s="304"/>
      <c r="D2096" s="303"/>
      <c r="E2096" s="303"/>
      <c r="F2096" s="302"/>
      <c r="G2096" s="304"/>
      <c r="H2096" s="302"/>
      <c r="I2096" s="302"/>
      <c r="J2096" s="302"/>
      <c r="K2096" s="302"/>
      <c r="L2096" s="316" t="b">
        <v>0</v>
      </c>
      <c r="M2096" s="316" t="b">
        <v>0</v>
      </c>
      <c r="N2096" s="316" t="b">
        <v>0</v>
      </c>
      <c r="O2096" s="316" t="b">
        <v>0</v>
      </c>
      <c r="P2096" s="302"/>
      <c r="Q2096" s="302"/>
      <c r="R2096" s="302"/>
      <c r="S2096" s="302"/>
      <c r="T2096" s="302"/>
      <c r="U2096" s="302"/>
      <c r="V2096" s="302"/>
      <c r="W2096" s="302"/>
      <c r="X2096" s="302"/>
      <c r="Y2096" s="302"/>
      <c r="Z2096" s="302"/>
      <c r="AA2096" s="302"/>
      <c r="AB2096" s="302"/>
      <c r="AC2096" s="302"/>
      <c r="AD2096" s="302"/>
      <c r="AE2096" s="302"/>
      <c r="AF2096" s="302"/>
      <c r="AG2096" s="302"/>
      <c r="AH2096" s="302"/>
      <c r="AI2096" s="302"/>
      <c r="AJ2096" s="302"/>
      <c r="AK2096" s="302"/>
      <c r="AL2096" s="302"/>
      <c r="AM2096" s="302"/>
      <c r="AN2096" s="302"/>
      <c r="AO2096" s="302"/>
      <c r="AP2096" s="302"/>
      <c r="AQ2096" s="302"/>
      <c r="AR2096" s="302"/>
    </row>
    <row r="2097" hidden="1">
      <c r="A2097" s="301"/>
      <c r="B2097" s="302"/>
      <c r="C2097" s="304"/>
      <c r="D2097" s="303"/>
      <c r="E2097" s="303"/>
      <c r="F2097" s="302"/>
      <c r="G2097" s="304"/>
      <c r="H2097" s="302"/>
      <c r="I2097" s="302"/>
      <c r="J2097" s="302"/>
      <c r="K2097" s="302"/>
      <c r="L2097" s="316" t="b">
        <v>0</v>
      </c>
      <c r="M2097" s="316" t="b">
        <v>0</v>
      </c>
      <c r="N2097" s="316" t="b">
        <v>0</v>
      </c>
      <c r="O2097" s="316" t="b">
        <v>0</v>
      </c>
      <c r="P2097" s="302"/>
      <c r="Q2097" s="302"/>
      <c r="R2097" s="302"/>
      <c r="S2097" s="302"/>
      <c r="T2097" s="302"/>
      <c r="U2097" s="302"/>
      <c r="V2097" s="302"/>
      <c r="W2097" s="302"/>
      <c r="X2097" s="302"/>
      <c r="Y2097" s="302"/>
      <c r="Z2097" s="302"/>
      <c r="AA2097" s="302"/>
      <c r="AB2097" s="302"/>
      <c r="AC2097" s="302"/>
      <c r="AD2097" s="302"/>
      <c r="AE2097" s="302"/>
      <c r="AF2097" s="302"/>
      <c r="AG2097" s="302"/>
      <c r="AH2097" s="302"/>
      <c r="AI2097" s="302"/>
      <c r="AJ2097" s="302"/>
      <c r="AK2097" s="302"/>
      <c r="AL2097" s="302"/>
      <c r="AM2097" s="302"/>
      <c r="AN2097" s="302"/>
      <c r="AO2097" s="302"/>
      <c r="AP2097" s="302"/>
      <c r="AQ2097" s="302"/>
      <c r="AR2097" s="302"/>
    </row>
    <row r="2098" hidden="1">
      <c r="A2098" s="301"/>
      <c r="B2098" s="302"/>
      <c r="C2098" s="304"/>
      <c r="D2098" s="303"/>
      <c r="E2098" s="303"/>
      <c r="F2098" s="302"/>
      <c r="G2098" s="304"/>
      <c r="H2098" s="302"/>
      <c r="I2098" s="302"/>
      <c r="J2098" s="302"/>
      <c r="K2098" s="302"/>
      <c r="L2098" s="316" t="b">
        <v>0</v>
      </c>
      <c r="M2098" s="316" t="b">
        <v>0</v>
      </c>
      <c r="N2098" s="316" t="b">
        <v>0</v>
      </c>
      <c r="O2098" s="316" t="b">
        <v>0</v>
      </c>
      <c r="P2098" s="302"/>
      <c r="Q2098" s="302"/>
      <c r="R2098" s="302"/>
      <c r="S2098" s="302"/>
      <c r="T2098" s="302"/>
      <c r="U2098" s="302"/>
      <c r="V2098" s="302"/>
      <c r="W2098" s="302"/>
      <c r="X2098" s="302"/>
      <c r="Y2098" s="302"/>
      <c r="Z2098" s="302"/>
      <c r="AA2098" s="302"/>
      <c r="AB2098" s="302"/>
      <c r="AC2098" s="302"/>
      <c r="AD2098" s="302"/>
      <c r="AE2098" s="302"/>
      <c r="AF2098" s="302"/>
      <c r="AG2098" s="302"/>
      <c r="AH2098" s="302"/>
      <c r="AI2098" s="302"/>
      <c r="AJ2098" s="302"/>
      <c r="AK2098" s="302"/>
      <c r="AL2098" s="302"/>
      <c r="AM2098" s="302"/>
      <c r="AN2098" s="302"/>
      <c r="AO2098" s="302"/>
      <c r="AP2098" s="302"/>
      <c r="AQ2098" s="302"/>
      <c r="AR2098" s="302"/>
    </row>
    <row r="2099" hidden="1">
      <c r="A2099" s="301"/>
      <c r="B2099" s="302"/>
      <c r="C2099" s="304"/>
      <c r="D2099" s="303"/>
      <c r="E2099" s="303"/>
      <c r="F2099" s="302"/>
      <c r="G2099" s="304"/>
      <c r="H2099" s="302"/>
      <c r="I2099" s="302"/>
      <c r="J2099" s="302"/>
      <c r="K2099" s="302"/>
      <c r="L2099" s="316" t="b">
        <v>0</v>
      </c>
      <c r="M2099" s="316" t="b">
        <v>0</v>
      </c>
      <c r="N2099" s="316" t="b">
        <v>0</v>
      </c>
      <c r="O2099" s="316" t="b">
        <v>0</v>
      </c>
      <c r="P2099" s="302"/>
      <c r="Q2099" s="302"/>
      <c r="R2099" s="302"/>
      <c r="S2099" s="302"/>
      <c r="T2099" s="302"/>
      <c r="U2099" s="302"/>
      <c r="V2099" s="302"/>
      <c r="W2099" s="302"/>
      <c r="X2099" s="302"/>
      <c r="Y2099" s="302"/>
      <c r="Z2099" s="302"/>
      <c r="AA2099" s="302"/>
      <c r="AB2099" s="302"/>
      <c r="AC2099" s="302"/>
      <c r="AD2099" s="302"/>
      <c r="AE2099" s="302"/>
      <c r="AF2099" s="302"/>
      <c r="AG2099" s="302"/>
      <c r="AH2099" s="302"/>
      <c r="AI2099" s="302"/>
      <c r="AJ2099" s="302"/>
      <c r="AK2099" s="302"/>
      <c r="AL2099" s="302"/>
      <c r="AM2099" s="302"/>
      <c r="AN2099" s="302"/>
      <c r="AO2099" s="302"/>
      <c r="AP2099" s="302"/>
      <c r="AQ2099" s="302"/>
      <c r="AR2099" s="302"/>
    </row>
    <row r="2100" hidden="1">
      <c r="A2100" s="301"/>
      <c r="B2100" s="302"/>
      <c r="C2100" s="304"/>
      <c r="D2100" s="303"/>
      <c r="E2100" s="303"/>
      <c r="F2100" s="302"/>
      <c r="G2100" s="304"/>
      <c r="H2100" s="302"/>
      <c r="I2100" s="302"/>
      <c r="J2100" s="302"/>
      <c r="K2100" s="302"/>
      <c r="L2100" s="316" t="b">
        <v>0</v>
      </c>
      <c r="M2100" s="316" t="b">
        <v>0</v>
      </c>
      <c r="N2100" s="316" t="b">
        <v>0</v>
      </c>
      <c r="O2100" s="316" t="b">
        <v>0</v>
      </c>
      <c r="P2100" s="302"/>
      <c r="Q2100" s="302"/>
      <c r="R2100" s="302"/>
      <c r="S2100" s="302"/>
      <c r="T2100" s="302"/>
      <c r="U2100" s="302"/>
      <c r="V2100" s="302"/>
      <c r="W2100" s="302"/>
      <c r="X2100" s="302"/>
      <c r="Y2100" s="302"/>
      <c r="Z2100" s="302"/>
      <c r="AA2100" s="302"/>
      <c r="AB2100" s="302"/>
      <c r="AC2100" s="302"/>
      <c r="AD2100" s="302"/>
      <c r="AE2100" s="302"/>
      <c r="AF2100" s="302"/>
      <c r="AG2100" s="302"/>
      <c r="AH2100" s="302"/>
      <c r="AI2100" s="302"/>
      <c r="AJ2100" s="302"/>
      <c r="AK2100" s="302"/>
      <c r="AL2100" s="302"/>
      <c r="AM2100" s="302"/>
      <c r="AN2100" s="302"/>
      <c r="AO2100" s="302"/>
      <c r="AP2100" s="302"/>
      <c r="AQ2100" s="302"/>
      <c r="AR2100" s="302"/>
    </row>
    <row r="2101" hidden="1">
      <c r="A2101" s="301"/>
      <c r="B2101" s="302"/>
      <c r="C2101" s="304"/>
      <c r="D2101" s="303"/>
      <c r="E2101" s="303"/>
      <c r="F2101" s="302"/>
      <c r="G2101" s="304"/>
      <c r="H2101" s="302"/>
      <c r="I2101" s="302"/>
      <c r="J2101" s="302"/>
      <c r="K2101" s="302"/>
      <c r="L2101" s="316" t="b">
        <v>0</v>
      </c>
      <c r="M2101" s="316" t="b">
        <v>0</v>
      </c>
      <c r="N2101" s="316" t="b">
        <v>0</v>
      </c>
      <c r="O2101" s="316" t="b">
        <v>0</v>
      </c>
      <c r="P2101" s="302"/>
      <c r="Q2101" s="302"/>
      <c r="R2101" s="302"/>
      <c r="S2101" s="302"/>
      <c r="T2101" s="302"/>
      <c r="U2101" s="302"/>
      <c r="V2101" s="302"/>
      <c r="W2101" s="302"/>
      <c r="X2101" s="302"/>
      <c r="Y2101" s="302"/>
      <c r="Z2101" s="302"/>
      <c r="AA2101" s="302"/>
      <c r="AB2101" s="302"/>
      <c r="AC2101" s="302"/>
      <c r="AD2101" s="302"/>
      <c r="AE2101" s="302"/>
      <c r="AF2101" s="302"/>
      <c r="AG2101" s="302"/>
      <c r="AH2101" s="302"/>
      <c r="AI2101" s="302"/>
      <c r="AJ2101" s="302"/>
      <c r="AK2101" s="302"/>
      <c r="AL2101" s="302"/>
      <c r="AM2101" s="302"/>
      <c r="AN2101" s="302"/>
      <c r="AO2101" s="302"/>
      <c r="AP2101" s="302"/>
      <c r="AQ2101" s="302"/>
      <c r="AR2101" s="302"/>
    </row>
    <row r="2102" hidden="1">
      <c r="A2102" s="301"/>
      <c r="B2102" s="302"/>
      <c r="C2102" s="304"/>
      <c r="D2102" s="303"/>
      <c r="E2102" s="303"/>
      <c r="F2102" s="302"/>
      <c r="G2102" s="304"/>
      <c r="H2102" s="302"/>
      <c r="I2102" s="302"/>
      <c r="J2102" s="302"/>
      <c r="K2102" s="302"/>
      <c r="L2102" s="316" t="b">
        <v>0</v>
      </c>
      <c r="M2102" s="316" t="b">
        <v>0</v>
      </c>
      <c r="N2102" s="316" t="b">
        <v>0</v>
      </c>
      <c r="O2102" s="316" t="b">
        <v>0</v>
      </c>
      <c r="P2102" s="302"/>
      <c r="Q2102" s="302"/>
      <c r="R2102" s="302"/>
      <c r="S2102" s="302"/>
      <c r="T2102" s="302"/>
      <c r="U2102" s="302"/>
      <c r="V2102" s="302"/>
      <c r="W2102" s="302"/>
      <c r="X2102" s="302"/>
      <c r="Y2102" s="302"/>
      <c r="Z2102" s="302"/>
      <c r="AA2102" s="302"/>
      <c r="AB2102" s="302"/>
      <c r="AC2102" s="302"/>
      <c r="AD2102" s="302"/>
      <c r="AE2102" s="302"/>
      <c r="AF2102" s="302"/>
      <c r="AG2102" s="302"/>
      <c r="AH2102" s="302"/>
      <c r="AI2102" s="302"/>
      <c r="AJ2102" s="302"/>
      <c r="AK2102" s="302"/>
      <c r="AL2102" s="302"/>
      <c r="AM2102" s="302"/>
      <c r="AN2102" s="302"/>
      <c r="AO2102" s="302"/>
      <c r="AP2102" s="302"/>
      <c r="AQ2102" s="302"/>
      <c r="AR2102" s="302"/>
    </row>
    <row r="2103" hidden="1">
      <c r="A2103" s="301"/>
      <c r="B2103" s="302"/>
      <c r="C2103" s="304"/>
      <c r="D2103" s="303"/>
      <c r="E2103" s="303"/>
      <c r="F2103" s="302"/>
      <c r="G2103" s="304"/>
      <c r="H2103" s="302"/>
      <c r="I2103" s="302"/>
      <c r="J2103" s="302"/>
      <c r="K2103" s="302"/>
      <c r="L2103" s="316" t="b">
        <v>0</v>
      </c>
      <c r="M2103" s="316" t="b">
        <v>0</v>
      </c>
      <c r="N2103" s="316" t="b">
        <v>0</v>
      </c>
      <c r="O2103" s="316" t="b">
        <v>0</v>
      </c>
      <c r="P2103" s="302"/>
      <c r="Q2103" s="302"/>
      <c r="R2103" s="302"/>
      <c r="S2103" s="302"/>
      <c r="T2103" s="302"/>
      <c r="U2103" s="302"/>
      <c r="V2103" s="302"/>
      <c r="W2103" s="302"/>
      <c r="X2103" s="302"/>
      <c r="Y2103" s="302"/>
      <c r="Z2103" s="302"/>
      <c r="AA2103" s="302"/>
      <c r="AB2103" s="302"/>
      <c r="AC2103" s="302"/>
      <c r="AD2103" s="302"/>
      <c r="AE2103" s="302"/>
      <c r="AF2103" s="302"/>
      <c r="AG2103" s="302"/>
      <c r="AH2103" s="302"/>
      <c r="AI2103" s="302"/>
      <c r="AJ2103" s="302"/>
      <c r="AK2103" s="302"/>
      <c r="AL2103" s="302"/>
      <c r="AM2103" s="302"/>
      <c r="AN2103" s="302"/>
      <c r="AO2103" s="302"/>
      <c r="AP2103" s="302"/>
      <c r="AQ2103" s="302"/>
      <c r="AR2103" s="302"/>
    </row>
    <row r="2104" hidden="1">
      <c r="A2104" s="301"/>
      <c r="B2104" s="302"/>
      <c r="C2104" s="304"/>
      <c r="D2104" s="303"/>
      <c r="E2104" s="303"/>
      <c r="F2104" s="302"/>
      <c r="G2104" s="304"/>
      <c r="H2104" s="302"/>
      <c r="I2104" s="302"/>
      <c r="J2104" s="302"/>
      <c r="K2104" s="302"/>
      <c r="L2104" s="316" t="b">
        <v>0</v>
      </c>
      <c r="M2104" s="316" t="b">
        <v>0</v>
      </c>
      <c r="N2104" s="316" t="b">
        <v>0</v>
      </c>
      <c r="O2104" s="316" t="b">
        <v>0</v>
      </c>
      <c r="P2104" s="302"/>
      <c r="Q2104" s="302"/>
      <c r="R2104" s="302"/>
      <c r="S2104" s="302"/>
      <c r="T2104" s="302"/>
      <c r="U2104" s="302"/>
      <c r="V2104" s="302"/>
      <c r="W2104" s="302"/>
      <c r="X2104" s="302"/>
      <c r="Y2104" s="302"/>
      <c r="Z2104" s="302"/>
      <c r="AA2104" s="302"/>
      <c r="AB2104" s="302"/>
      <c r="AC2104" s="302"/>
      <c r="AD2104" s="302"/>
      <c r="AE2104" s="302"/>
      <c r="AF2104" s="302"/>
      <c r="AG2104" s="302"/>
      <c r="AH2104" s="302"/>
      <c r="AI2104" s="302"/>
      <c r="AJ2104" s="302"/>
      <c r="AK2104" s="302"/>
      <c r="AL2104" s="302"/>
      <c r="AM2104" s="302"/>
      <c r="AN2104" s="302"/>
      <c r="AO2104" s="302"/>
      <c r="AP2104" s="302"/>
      <c r="AQ2104" s="302"/>
      <c r="AR2104" s="302"/>
    </row>
    <row r="2105" hidden="1">
      <c r="A2105" s="301"/>
      <c r="B2105" s="302"/>
      <c r="C2105" s="304"/>
      <c r="D2105" s="303"/>
      <c r="E2105" s="303"/>
      <c r="F2105" s="302"/>
      <c r="G2105" s="304"/>
      <c r="H2105" s="302"/>
      <c r="I2105" s="302"/>
      <c r="J2105" s="302"/>
      <c r="K2105" s="302"/>
      <c r="L2105" s="316" t="b">
        <v>0</v>
      </c>
      <c r="M2105" s="316" t="b">
        <v>0</v>
      </c>
      <c r="N2105" s="316" t="b">
        <v>0</v>
      </c>
      <c r="O2105" s="316" t="b">
        <v>0</v>
      </c>
      <c r="P2105" s="302"/>
      <c r="Q2105" s="302"/>
      <c r="R2105" s="302"/>
      <c r="S2105" s="302"/>
      <c r="T2105" s="302"/>
      <c r="U2105" s="302"/>
      <c r="V2105" s="302"/>
      <c r="W2105" s="302"/>
      <c r="X2105" s="302"/>
      <c r="Y2105" s="302"/>
      <c r="Z2105" s="302"/>
      <c r="AA2105" s="302"/>
      <c r="AB2105" s="302"/>
      <c r="AC2105" s="302"/>
      <c r="AD2105" s="302"/>
      <c r="AE2105" s="302"/>
      <c r="AF2105" s="302"/>
      <c r="AG2105" s="302"/>
      <c r="AH2105" s="302"/>
      <c r="AI2105" s="302"/>
      <c r="AJ2105" s="302"/>
      <c r="AK2105" s="302"/>
      <c r="AL2105" s="302"/>
      <c r="AM2105" s="302"/>
      <c r="AN2105" s="302"/>
      <c r="AO2105" s="302"/>
      <c r="AP2105" s="302"/>
      <c r="AQ2105" s="302"/>
      <c r="AR2105" s="302"/>
    </row>
    <row r="2106" hidden="1">
      <c r="A2106" s="301"/>
      <c r="B2106" s="302"/>
      <c r="C2106" s="304"/>
      <c r="D2106" s="303"/>
      <c r="E2106" s="303"/>
      <c r="F2106" s="302"/>
      <c r="G2106" s="304"/>
      <c r="H2106" s="302"/>
      <c r="I2106" s="302"/>
      <c r="J2106" s="302"/>
      <c r="K2106" s="302"/>
      <c r="L2106" s="316" t="b">
        <v>0</v>
      </c>
      <c r="M2106" s="316" t="b">
        <v>0</v>
      </c>
      <c r="N2106" s="316" t="b">
        <v>0</v>
      </c>
      <c r="O2106" s="316" t="b">
        <v>0</v>
      </c>
      <c r="P2106" s="302"/>
      <c r="Q2106" s="302"/>
      <c r="R2106" s="302"/>
      <c r="S2106" s="302"/>
      <c r="T2106" s="302"/>
      <c r="U2106" s="302"/>
      <c r="V2106" s="302"/>
      <c r="W2106" s="302"/>
      <c r="X2106" s="302"/>
      <c r="Y2106" s="302"/>
      <c r="Z2106" s="302"/>
      <c r="AA2106" s="302"/>
      <c r="AB2106" s="302"/>
      <c r="AC2106" s="302"/>
      <c r="AD2106" s="302"/>
      <c r="AE2106" s="302"/>
      <c r="AF2106" s="302"/>
      <c r="AG2106" s="302"/>
      <c r="AH2106" s="302"/>
      <c r="AI2106" s="302"/>
      <c r="AJ2106" s="302"/>
      <c r="AK2106" s="302"/>
      <c r="AL2106" s="302"/>
      <c r="AM2106" s="302"/>
      <c r="AN2106" s="302"/>
      <c r="AO2106" s="302"/>
      <c r="AP2106" s="302"/>
      <c r="AQ2106" s="302"/>
      <c r="AR2106" s="302"/>
    </row>
    <row r="2107" hidden="1">
      <c r="A2107" s="301"/>
      <c r="B2107" s="302"/>
      <c r="C2107" s="304"/>
      <c r="D2107" s="303"/>
      <c r="E2107" s="303"/>
      <c r="F2107" s="302"/>
      <c r="G2107" s="304"/>
      <c r="H2107" s="302"/>
      <c r="I2107" s="302"/>
      <c r="J2107" s="302"/>
      <c r="K2107" s="302"/>
      <c r="L2107" s="316" t="b">
        <v>0</v>
      </c>
      <c r="M2107" s="316" t="b">
        <v>0</v>
      </c>
      <c r="N2107" s="316" t="b">
        <v>0</v>
      </c>
      <c r="O2107" s="316" t="b">
        <v>0</v>
      </c>
      <c r="P2107" s="302"/>
      <c r="Q2107" s="302"/>
      <c r="R2107" s="302"/>
      <c r="S2107" s="302"/>
      <c r="T2107" s="302"/>
      <c r="U2107" s="302"/>
      <c r="V2107" s="302"/>
      <c r="W2107" s="302"/>
      <c r="X2107" s="302"/>
      <c r="Y2107" s="302"/>
      <c r="Z2107" s="302"/>
      <c r="AA2107" s="302"/>
      <c r="AB2107" s="302"/>
      <c r="AC2107" s="302"/>
      <c r="AD2107" s="302"/>
      <c r="AE2107" s="302"/>
      <c r="AF2107" s="302"/>
      <c r="AG2107" s="302"/>
      <c r="AH2107" s="302"/>
      <c r="AI2107" s="302"/>
      <c r="AJ2107" s="302"/>
      <c r="AK2107" s="302"/>
      <c r="AL2107" s="302"/>
      <c r="AM2107" s="302"/>
      <c r="AN2107" s="302"/>
      <c r="AO2107" s="302"/>
      <c r="AP2107" s="302"/>
      <c r="AQ2107" s="302"/>
      <c r="AR2107" s="302"/>
    </row>
    <row r="2108" hidden="1">
      <c r="A2108" s="301"/>
      <c r="B2108" s="302"/>
      <c r="C2108" s="304"/>
      <c r="D2108" s="303"/>
      <c r="E2108" s="303"/>
      <c r="F2108" s="302"/>
      <c r="G2108" s="304"/>
      <c r="H2108" s="302"/>
      <c r="I2108" s="302"/>
      <c r="J2108" s="302"/>
      <c r="K2108" s="302"/>
      <c r="L2108" s="316" t="b">
        <v>0</v>
      </c>
      <c r="M2108" s="316" t="b">
        <v>0</v>
      </c>
      <c r="N2108" s="316" t="b">
        <v>0</v>
      </c>
      <c r="O2108" s="316" t="b">
        <v>0</v>
      </c>
      <c r="P2108" s="302"/>
      <c r="Q2108" s="302"/>
      <c r="R2108" s="302"/>
      <c r="S2108" s="302"/>
      <c r="T2108" s="302"/>
      <c r="U2108" s="302"/>
      <c r="V2108" s="302"/>
      <c r="W2108" s="302"/>
      <c r="X2108" s="302"/>
      <c r="Y2108" s="302"/>
      <c r="Z2108" s="302"/>
      <c r="AA2108" s="302"/>
      <c r="AB2108" s="302"/>
      <c r="AC2108" s="302"/>
      <c r="AD2108" s="302"/>
      <c r="AE2108" s="302"/>
      <c r="AF2108" s="302"/>
      <c r="AG2108" s="302"/>
      <c r="AH2108" s="302"/>
      <c r="AI2108" s="302"/>
      <c r="AJ2108" s="302"/>
      <c r="AK2108" s="302"/>
      <c r="AL2108" s="302"/>
      <c r="AM2108" s="302"/>
      <c r="AN2108" s="302"/>
      <c r="AO2108" s="302"/>
      <c r="AP2108" s="302"/>
      <c r="AQ2108" s="302"/>
      <c r="AR2108" s="302"/>
    </row>
    <row r="2109" hidden="1">
      <c r="A2109" s="301"/>
      <c r="B2109" s="302"/>
      <c r="C2109" s="304"/>
      <c r="D2109" s="303"/>
      <c r="E2109" s="303"/>
      <c r="F2109" s="302"/>
      <c r="G2109" s="304"/>
      <c r="H2109" s="302"/>
      <c r="I2109" s="302"/>
      <c r="J2109" s="302"/>
      <c r="K2109" s="302"/>
      <c r="L2109" s="316" t="b">
        <v>0</v>
      </c>
      <c r="M2109" s="316" t="b">
        <v>0</v>
      </c>
      <c r="N2109" s="316" t="b">
        <v>0</v>
      </c>
      <c r="O2109" s="316" t="b">
        <v>0</v>
      </c>
      <c r="P2109" s="302"/>
      <c r="Q2109" s="302"/>
      <c r="R2109" s="302"/>
      <c r="S2109" s="302"/>
      <c r="T2109" s="302"/>
      <c r="U2109" s="302"/>
      <c r="V2109" s="302"/>
      <c r="W2109" s="302"/>
      <c r="X2109" s="302"/>
      <c r="Y2109" s="302"/>
      <c r="Z2109" s="302"/>
      <c r="AA2109" s="302"/>
      <c r="AB2109" s="302"/>
      <c r="AC2109" s="302"/>
      <c r="AD2109" s="302"/>
      <c r="AE2109" s="302"/>
      <c r="AF2109" s="302"/>
      <c r="AG2109" s="302"/>
      <c r="AH2109" s="302"/>
      <c r="AI2109" s="302"/>
      <c r="AJ2109" s="302"/>
      <c r="AK2109" s="302"/>
      <c r="AL2109" s="302"/>
      <c r="AM2109" s="302"/>
      <c r="AN2109" s="302"/>
      <c r="AO2109" s="302"/>
      <c r="AP2109" s="302"/>
      <c r="AQ2109" s="302"/>
      <c r="AR2109" s="302"/>
    </row>
    <row r="2110" hidden="1">
      <c r="A2110" s="301"/>
      <c r="B2110" s="302"/>
      <c r="C2110" s="304"/>
      <c r="D2110" s="303"/>
      <c r="E2110" s="303"/>
      <c r="F2110" s="302"/>
      <c r="G2110" s="304"/>
      <c r="H2110" s="302"/>
      <c r="I2110" s="302"/>
      <c r="J2110" s="302"/>
      <c r="K2110" s="302"/>
      <c r="L2110" s="316" t="b">
        <v>0</v>
      </c>
      <c r="M2110" s="316" t="b">
        <v>0</v>
      </c>
      <c r="N2110" s="316" t="b">
        <v>0</v>
      </c>
      <c r="O2110" s="316" t="b">
        <v>0</v>
      </c>
      <c r="P2110" s="302"/>
      <c r="Q2110" s="302"/>
      <c r="R2110" s="302"/>
      <c r="S2110" s="302"/>
      <c r="T2110" s="302"/>
      <c r="U2110" s="302"/>
      <c r="V2110" s="302"/>
      <c r="W2110" s="302"/>
      <c r="X2110" s="302"/>
      <c r="Y2110" s="302"/>
      <c r="Z2110" s="302"/>
      <c r="AA2110" s="302"/>
      <c r="AB2110" s="302"/>
      <c r="AC2110" s="302"/>
      <c r="AD2110" s="302"/>
      <c r="AE2110" s="302"/>
      <c r="AF2110" s="302"/>
      <c r="AG2110" s="302"/>
      <c r="AH2110" s="302"/>
      <c r="AI2110" s="302"/>
      <c r="AJ2110" s="302"/>
      <c r="AK2110" s="302"/>
      <c r="AL2110" s="302"/>
      <c r="AM2110" s="302"/>
      <c r="AN2110" s="302"/>
      <c r="AO2110" s="302"/>
      <c r="AP2110" s="302"/>
      <c r="AQ2110" s="302"/>
      <c r="AR2110" s="302"/>
    </row>
    <row r="2111" hidden="1">
      <c r="A2111" s="301"/>
      <c r="B2111" s="302"/>
      <c r="C2111" s="304"/>
      <c r="D2111" s="303"/>
      <c r="E2111" s="303"/>
      <c r="F2111" s="302"/>
      <c r="G2111" s="304"/>
      <c r="H2111" s="302"/>
      <c r="I2111" s="302"/>
      <c r="J2111" s="302"/>
      <c r="K2111" s="302"/>
      <c r="L2111" s="316" t="b">
        <v>0</v>
      </c>
      <c r="M2111" s="316" t="b">
        <v>0</v>
      </c>
      <c r="N2111" s="316" t="b">
        <v>0</v>
      </c>
      <c r="O2111" s="316" t="b">
        <v>0</v>
      </c>
      <c r="P2111" s="302"/>
      <c r="Q2111" s="302"/>
      <c r="R2111" s="302"/>
      <c r="S2111" s="302"/>
      <c r="T2111" s="302"/>
      <c r="U2111" s="302"/>
      <c r="V2111" s="302"/>
      <c r="W2111" s="302"/>
      <c r="X2111" s="302"/>
      <c r="Y2111" s="302"/>
      <c r="Z2111" s="302"/>
      <c r="AA2111" s="302"/>
      <c r="AB2111" s="302"/>
      <c r="AC2111" s="302"/>
      <c r="AD2111" s="302"/>
      <c r="AE2111" s="302"/>
      <c r="AF2111" s="302"/>
      <c r="AG2111" s="302"/>
      <c r="AH2111" s="302"/>
      <c r="AI2111" s="302"/>
      <c r="AJ2111" s="302"/>
      <c r="AK2111" s="302"/>
      <c r="AL2111" s="302"/>
      <c r="AM2111" s="302"/>
      <c r="AN2111" s="302"/>
      <c r="AO2111" s="302"/>
      <c r="AP2111" s="302"/>
      <c r="AQ2111" s="302"/>
      <c r="AR2111" s="302"/>
    </row>
    <row r="2112" hidden="1">
      <c r="A2112" s="301"/>
      <c r="B2112" s="302"/>
      <c r="C2112" s="304"/>
      <c r="D2112" s="303"/>
      <c r="E2112" s="303"/>
      <c r="F2112" s="302"/>
      <c r="G2112" s="304"/>
      <c r="H2112" s="302"/>
      <c r="I2112" s="302"/>
      <c r="J2112" s="302"/>
      <c r="K2112" s="302"/>
      <c r="L2112" s="316" t="b">
        <v>0</v>
      </c>
      <c r="M2112" s="316" t="b">
        <v>0</v>
      </c>
      <c r="N2112" s="316" t="b">
        <v>0</v>
      </c>
      <c r="O2112" s="316" t="b">
        <v>0</v>
      </c>
      <c r="P2112" s="302"/>
      <c r="Q2112" s="302"/>
      <c r="R2112" s="302"/>
      <c r="S2112" s="302"/>
      <c r="T2112" s="302"/>
      <c r="U2112" s="302"/>
      <c r="V2112" s="302"/>
      <c r="W2112" s="302"/>
      <c r="X2112" s="302"/>
      <c r="Y2112" s="302"/>
      <c r="Z2112" s="302"/>
      <c r="AA2112" s="302"/>
      <c r="AB2112" s="302"/>
      <c r="AC2112" s="302"/>
      <c r="AD2112" s="302"/>
      <c r="AE2112" s="302"/>
      <c r="AF2112" s="302"/>
      <c r="AG2112" s="302"/>
      <c r="AH2112" s="302"/>
      <c r="AI2112" s="302"/>
      <c r="AJ2112" s="302"/>
      <c r="AK2112" s="302"/>
      <c r="AL2112" s="302"/>
      <c r="AM2112" s="302"/>
      <c r="AN2112" s="302"/>
      <c r="AO2112" s="302"/>
      <c r="AP2112" s="302"/>
      <c r="AQ2112" s="302"/>
      <c r="AR2112" s="302"/>
    </row>
    <row r="2113" hidden="1">
      <c r="A2113" s="301"/>
      <c r="B2113" s="302"/>
      <c r="C2113" s="304"/>
      <c r="D2113" s="303"/>
      <c r="E2113" s="303"/>
      <c r="F2113" s="302"/>
      <c r="G2113" s="304"/>
      <c r="H2113" s="302"/>
      <c r="I2113" s="302"/>
      <c r="J2113" s="302"/>
      <c r="K2113" s="302"/>
      <c r="L2113" s="316" t="b">
        <v>0</v>
      </c>
      <c r="M2113" s="316" t="b">
        <v>0</v>
      </c>
      <c r="N2113" s="316" t="b">
        <v>0</v>
      </c>
      <c r="O2113" s="316" t="b">
        <v>0</v>
      </c>
      <c r="P2113" s="302"/>
      <c r="Q2113" s="302"/>
      <c r="R2113" s="302"/>
      <c r="S2113" s="302"/>
      <c r="T2113" s="302"/>
      <c r="U2113" s="302"/>
      <c r="V2113" s="302"/>
      <c r="W2113" s="302"/>
      <c r="X2113" s="302"/>
      <c r="Y2113" s="302"/>
      <c r="Z2113" s="302"/>
      <c r="AA2113" s="302"/>
      <c r="AB2113" s="302"/>
      <c r="AC2113" s="302"/>
      <c r="AD2113" s="302"/>
      <c r="AE2113" s="302"/>
      <c r="AF2113" s="302"/>
      <c r="AG2113" s="302"/>
      <c r="AH2113" s="302"/>
      <c r="AI2113" s="302"/>
      <c r="AJ2113" s="302"/>
      <c r="AK2113" s="302"/>
      <c r="AL2113" s="302"/>
      <c r="AM2113" s="302"/>
      <c r="AN2113" s="302"/>
      <c r="AO2113" s="302"/>
      <c r="AP2113" s="302"/>
      <c r="AQ2113" s="302"/>
      <c r="AR2113" s="302"/>
    </row>
    <row r="2114" hidden="1">
      <c r="A2114" s="301"/>
      <c r="B2114" s="302"/>
      <c r="C2114" s="304"/>
      <c r="D2114" s="303"/>
      <c r="E2114" s="303"/>
      <c r="F2114" s="302"/>
      <c r="G2114" s="304"/>
      <c r="H2114" s="302"/>
      <c r="I2114" s="302"/>
      <c r="J2114" s="302"/>
      <c r="K2114" s="302"/>
      <c r="L2114" s="316" t="b">
        <v>0</v>
      </c>
      <c r="M2114" s="316" t="b">
        <v>0</v>
      </c>
      <c r="N2114" s="316" t="b">
        <v>0</v>
      </c>
      <c r="O2114" s="316" t="b">
        <v>0</v>
      </c>
      <c r="P2114" s="302"/>
      <c r="Q2114" s="302"/>
      <c r="R2114" s="302"/>
      <c r="S2114" s="302"/>
      <c r="T2114" s="302"/>
      <c r="U2114" s="302"/>
      <c r="V2114" s="302"/>
      <c r="W2114" s="302"/>
      <c r="X2114" s="302"/>
      <c r="Y2114" s="302"/>
      <c r="Z2114" s="302"/>
      <c r="AA2114" s="302"/>
      <c r="AB2114" s="302"/>
      <c r="AC2114" s="302"/>
      <c r="AD2114" s="302"/>
      <c r="AE2114" s="302"/>
      <c r="AF2114" s="302"/>
      <c r="AG2114" s="302"/>
      <c r="AH2114" s="302"/>
      <c r="AI2114" s="302"/>
      <c r="AJ2114" s="302"/>
      <c r="AK2114" s="302"/>
      <c r="AL2114" s="302"/>
      <c r="AM2114" s="302"/>
      <c r="AN2114" s="302"/>
      <c r="AO2114" s="302"/>
      <c r="AP2114" s="302"/>
      <c r="AQ2114" s="302"/>
      <c r="AR2114" s="302"/>
    </row>
    <row r="2115" hidden="1">
      <c r="A2115" s="301"/>
      <c r="B2115" s="302"/>
      <c r="C2115" s="304"/>
      <c r="D2115" s="303"/>
      <c r="E2115" s="303"/>
      <c r="F2115" s="302"/>
      <c r="G2115" s="304"/>
      <c r="H2115" s="302"/>
      <c r="I2115" s="302"/>
      <c r="J2115" s="302"/>
      <c r="K2115" s="302"/>
      <c r="L2115" s="316" t="b">
        <v>0</v>
      </c>
      <c r="M2115" s="316" t="b">
        <v>0</v>
      </c>
      <c r="N2115" s="316" t="b">
        <v>0</v>
      </c>
      <c r="O2115" s="316" t="b">
        <v>0</v>
      </c>
      <c r="P2115" s="302"/>
      <c r="Q2115" s="302"/>
      <c r="R2115" s="302"/>
      <c r="S2115" s="302"/>
      <c r="T2115" s="302"/>
      <c r="U2115" s="302"/>
      <c r="V2115" s="302"/>
      <c r="W2115" s="302"/>
      <c r="X2115" s="302"/>
      <c r="Y2115" s="302"/>
      <c r="Z2115" s="302"/>
      <c r="AA2115" s="302"/>
      <c r="AB2115" s="302"/>
      <c r="AC2115" s="302"/>
      <c r="AD2115" s="302"/>
      <c r="AE2115" s="302"/>
      <c r="AF2115" s="302"/>
      <c r="AG2115" s="302"/>
      <c r="AH2115" s="302"/>
      <c r="AI2115" s="302"/>
      <c r="AJ2115" s="302"/>
      <c r="AK2115" s="302"/>
      <c r="AL2115" s="302"/>
      <c r="AM2115" s="302"/>
      <c r="AN2115" s="302"/>
      <c r="AO2115" s="302"/>
      <c r="AP2115" s="302"/>
      <c r="AQ2115" s="302"/>
      <c r="AR2115" s="302"/>
    </row>
    <row r="2116" hidden="1">
      <c r="A2116" s="301"/>
      <c r="B2116" s="302"/>
      <c r="C2116" s="304"/>
      <c r="D2116" s="303"/>
      <c r="E2116" s="303"/>
      <c r="F2116" s="302"/>
      <c r="G2116" s="304"/>
      <c r="H2116" s="302"/>
      <c r="I2116" s="302"/>
      <c r="J2116" s="302"/>
      <c r="K2116" s="302"/>
      <c r="L2116" s="316" t="b">
        <v>0</v>
      </c>
      <c r="M2116" s="316" t="b">
        <v>0</v>
      </c>
      <c r="N2116" s="316" t="b">
        <v>0</v>
      </c>
      <c r="O2116" s="316" t="b">
        <v>0</v>
      </c>
      <c r="P2116" s="302"/>
      <c r="Q2116" s="302"/>
      <c r="R2116" s="302"/>
      <c r="S2116" s="302"/>
      <c r="T2116" s="302"/>
      <c r="U2116" s="302"/>
      <c r="V2116" s="302"/>
      <c r="W2116" s="302"/>
      <c r="X2116" s="302"/>
      <c r="Y2116" s="302"/>
      <c r="Z2116" s="302"/>
      <c r="AA2116" s="302"/>
      <c r="AB2116" s="302"/>
      <c r="AC2116" s="302"/>
      <c r="AD2116" s="302"/>
      <c r="AE2116" s="302"/>
      <c r="AF2116" s="302"/>
      <c r="AG2116" s="302"/>
      <c r="AH2116" s="302"/>
      <c r="AI2116" s="302"/>
      <c r="AJ2116" s="302"/>
      <c r="AK2116" s="302"/>
      <c r="AL2116" s="302"/>
      <c r="AM2116" s="302"/>
      <c r="AN2116" s="302"/>
      <c r="AO2116" s="302"/>
      <c r="AP2116" s="302"/>
      <c r="AQ2116" s="302"/>
      <c r="AR2116" s="302"/>
    </row>
    <row r="2117" hidden="1">
      <c r="A2117" s="301"/>
      <c r="B2117" s="302"/>
      <c r="C2117" s="304"/>
      <c r="D2117" s="303"/>
      <c r="E2117" s="303"/>
      <c r="F2117" s="302"/>
      <c r="G2117" s="304"/>
      <c r="H2117" s="302"/>
      <c r="I2117" s="302"/>
      <c r="J2117" s="302"/>
      <c r="K2117" s="302"/>
      <c r="L2117" s="316" t="b">
        <v>0</v>
      </c>
      <c r="M2117" s="316" t="b">
        <v>0</v>
      </c>
      <c r="N2117" s="316" t="b">
        <v>0</v>
      </c>
      <c r="O2117" s="316" t="b">
        <v>0</v>
      </c>
      <c r="P2117" s="302"/>
      <c r="Q2117" s="302"/>
      <c r="R2117" s="302"/>
      <c r="S2117" s="302"/>
      <c r="T2117" s="302"/>
      <c r="U2117" s="302"/>
      <c r="V2117" s="302"/>
      <c r="W2117" s="302"/>
      <c r="X2117" s="302"/>
      <c r="Y2117" s="302"/>
      <c r="Z2117" s="302"/>
      <c r="AA2117" s="302"/>
      <c r="AB2117" s="302"/>
      <c r="AC2117" s="302"/>
      <c r="AD2117" s="302"/>
      <c r="AE2117" s="302"/>
      <c r="AF2117" s="302"/>
      <c r="AG2117" s="302"/>
      <c r="AH2117" s="302"/>
      <c r="AI2117" s="302"/>
      <c r="AJ2117" s="302"/>
      <c r="AK2117" s="302"/>
      <c r="AL2117" s="302"/>
      <c r="AM2117" s="302"/>
      <c r="AN2117" s="302"/>
      <c r="AO2117" s="302"/>
      <c r="AP2117" s="302"/>
      <c r="AQ2117" s="302"/>
      <c r="AR2117" s="302"/>
    </row>
    <row r="2118" hidden="1">
      <c r="A2118" s="301"/>
      <c r="B2118" s="302"/>
      <c r="C2118" s="304"/>
      <c r="D2118" s="303"/>
      <c r="E2118" s="303"/>
      <c r="F2118" s="302"/>
      <c r="G2118" s="304"/>
      <c r="H2118" s="302"/>
      <c r="I2118" s="302"/>
      <c r="J2118" s="302"/>
      <c r="K2118" s="302"/>
      <c r="L2118" s="316" t="b">
        <v>0</v>
      </c>
      <c r="M2118" s="316" t="b">
        <v>0</v>
      </c>
      <c r="N2118" s="316" t="b">
        <v>0</v>
      </c>
      <c r="O2118" s="316" t="b">
        <v>0</v>
      </c>
      <c r="P2118" s="302"/>
      <c r="Q2118" s="302"/>
      <c r="R2118" s="302"/>
      <c r="S2118" s="302"/>
      <c r="T2118" s="302"/>
      <c r="U2118" s="302"/>
      <c r="V2118" s="302"/>
      <c r="W2118" s="302"/>
      <c r="X2118" s="302"/>
      <c r="Y2118" s="302"/>
      <c r="Z2118" s="302"/>
      <c r="AA2118" s="302"/>
      <c r="AB2118" s="302"/>
      <c r="AC2118" s="302"/>
      <c r="AD2118" s="302"/>
      <c r="AE2118" s="302"/>
      <c r="AF2118" s="302"/>
      <c r="AG2118" s="302"/>
      <c r="AH2118" s="302"/>
      <c r="AI2118" s="302"/>
      <c r="AJ2118" s="302"/>
      <c r="AK2118" s="302"/>
      <c r="AL2118" s="302"/>
      <c r="AM2118" s="302"/>
      <c r="AN2118" s="302"/>
      <c r="AO2118" s="302"/>
      <c r="AP2118" s="302"/>
      <c r="AQ2118" s="302"/>
      <c r="AR2118" s="302"/>
    </row>
    <row r="2119" hidden="1">
      <c r="A2119" s="301"/>
      <c r="B2119" s="302"/>
      <c r="C2119" s="304"/>
      <c r="D2119" s="303"/>
      <c r="E2119" s="303"/>
      <c r="F2119" s="302"/>
      <c r="G2119" s="304"/>
      <c r="H2119" s="302"/>
      <c r="I2119" s="302"/>
      <c r="J2119" s="302"/>
      <c r="K2119" s="302"/>
      <c r="L2119" s="316" t="b">
        <v>0</v>
      </c>
      <c r="M2119" s="316" t="b">
        <v>0</v>
      </c>
      <c r="N2119" s="316" t="b">
        <v>0</v>
      </c>
      <c r="O2119" s="316" t="b">
        <v>0</v>
      </c>
      <c r="P2119" s="302"/>
      <c r="Q2119" s="302"/>
      <c r="R2119" s="302"/>
      <c r="S2119" s="302"/>
      <c r="T2119" s="302"/>
      <c r="U2119" s="302"/>
      <c r="V2119" s="302"/>
      <c r="W2119" s="302"/>
      <c r="X2119" s="302"/>
      <c r="Y2119" s="302"/>
      <c r="Z2119" s="302"/>
      <c r="AA2119" s="302"/>
      <c r="AB2119" s="302"/>
      <c r="AC2119" s="302"/>
      <c r="AD2119" s="302"/>
      <c r="AE2119" s="302"/>
      <c r="AF2119" s="302"/>
      <c r="AG2119" s="302"/>
      <c r="AH2119" s="302"/>
      <c r="AI2119" s="302"/>
      <c r="AJ2119" s="302"/>
      <c r="AK2119" s="302"/>
      <c r="AL2119" s="302"/>
      <c r="AM2119" s="302"/>
      <c r="AN2119" s="302"/>
      <c r="AO2119" s="302"/>
      <c r="AP2119" s="302"/>
      <c r="AQ2119" s="302"/>
      <c r="AR2119" s="302"/>
    </row>
    <row r="2120" hidden="1">
      <c r="A2120" s="301"/>
      <c r="B2120" s="302"/>
      <c r="C2120" s="304"/>
      <c r="D2120" s="303"/>
      <c r="E2120" s="303"/>
      <c r="F2120" s="302"/>
      <c r="G2120" s="304"/>
      <c r="H2120" s="302"/>
      <c r="I2120" s="302"/>
      <c r="J2120" s="302"/>
      <c r="K2120" s="302"/>
      <c r="L2120" s="316" t="b">
        <v>0</v>
      </c>
      <c r="M2120" s="316" t="b">
        <v>0</v>
      </c>
      <c r="N2120" s="316" t="b">
        <v>0</v>
      </c>
      <c r="O2120" s="316" t="b">
        <v>0</v>
      </c>
      <c r="P2120" s="302"/>
      <c r="Q2120" s="302"/>
      <c r="R2120" s="302"/>
      <c r="S2120" s="302"/>
      <c r="T2120" s="302"/>
      <c r="U2120" s="302"/>
      <c r="V2120" s="302"/>
      <c r="W2120" s="302"/>
      <c r="X2120" s="302"/>
      <c r="Y2120" s="302"/>
      <c r="Z2120" s="302"/>
      <c r="AA2120" s="302"/>
      <c r="AB2120" s="302"/>
      <c r="AC2120" s="302"/>
      <c r="AD2120" s="302"/>
      <c r="AE2120" s="302"/>
      <c r="AF2120" s="302"/>
      <c r="AG2120" s="302"/>
      <c r="AH2120" s="302"/>
      <c r="AI2120" s="302"/>
      <c r="AJ2120" s="302"/>
      <c r="AK2120" s="302"/>
      <c r="AL2120" s="302"/>
      <c r="AM2120" s="302"/>
      <c r="AN2120" s="302"/>
      <c r="AO2120" s="302"/>
      <c r="AP2120" s="302"/>
      <c r="AQ2120" s="302"/>
      <c r="AR2120" s="302"/>
    </row>
    <row r="2121" hidden="1">
      <c r="A2121" s="301"/>
      <c r="B2121" s="302"/>
      <c r="C2121" s="304"/>
      <c r="D2121" s="303"/>
      <c r="E2121" s="303"/>
      <c r="F2121" s="302"/>
      <c r="G2121" s="304"/>
      <c r="H2121" s="302"/>
      <c r="I2121" s="302"/>
      <c r="J2121" s="302"/>
      <c r="K2121" s="302"/>
      <c r="L2121" s="316" t="b">
        <v>0</v>
      </c>
      <c r="M2121" s="316" t="b">
        <v>0</v>
      </c>
      <c r="N2121" s="316" t="b">
        <v>0</v>
      </c>
      <c r="O2121" s="316" t="b">
        <v>0</v>
      </c>
      <c r="P2121" s="302"/>
      <c r="Q2121" s="302"/>
      <c r="R2121" s="302"/>
      <c r="S2121" s="302"/>
      <c r="T2121" s="302"/>
      <c r="U2121" s="302"/>
      <c r="V2121" s="302"/>
      <c r="W2121" s="302"/>
      <c r="X2121" s="302"/>
      <c r="Y2121" s="302"/>
      <c r="Z2121" s="302"/>
      <c r="AA2121" s="302"/>
      <c r="AB2121" s="302"/>
      <c r="AC2121" s="302"/>
      <c r="AD2121" s="302"/>
      <c r="AE2121" s="302"/>
      <c r="AF2121" s="302"/>
      <c r="AG2121" s="302"/>
      <c r="AH2121" s="302"/>
      <c r="AI2121" s="302"/>
      <c r="AJ2121" s="302"/>
      <c r="AK2121" s="302"/>
      <c r="AL2121" s="302"/>
      <c r="AM2121" s="302"/>
      <c r="AN2121" s="302"/>
      <c r="AO2121" s="302"/>
      <c r="AP2121" s="302"/>
      <c r="AQ2121" s="302"/>
      <c r="AR2121" s="302"/>
    </row>
    <row r="2122" hidden="1">
      <c r="A2122" s="301"/>
      <c r="B2122" s="302"/>
      <c r="C2122" s="304"/>
      <c r="D2122" s="303"/>
      <c r="E2122" s="303"/>
      <c r="F2122" s="302"/>
      <c r="G2122" s="304"/>
      <c r="H2122" s="302"/>
      <c r="I2122" s="302"/>
      <c r="J2122" s="302"/>
      <c r="K2122" s="302"/>
      <c r="L2122" s="316" t="b">
        <v>0</v>
      </c>
      <c r="M2122" s="316" t="b">
        <v>0</v>
      </c>
      <c r="N2122" s="316" t="b">
        <v>0</v>
      </c>
      <c r="O2122" s="316" t="b">
        <v>0</v>
      </c>
      <c r="P2122" s="302"/>
      <c r="Q2122" s="302"/>
      <c r="R2122" s="302"/>
      <c r="S2122" s="302"/>
      <c r="T2122" s="302"/>
      <c r="U2122" s="302"/>
      <c r="V2122" s="302"/>
      <c r="W2122" s="302"/>
      <c r="X2122" s="302"/>
      <c r="Y2122" s="302"/>
      <c r="Z2122" s="302"/>
      <c r="AA2122" s="302"/>
      <c r="AB2122" s="302"/>
      <c r="AC2122" s="302"/>
      <c r="AD2122" s="302"/>
      <c r="AE2122" s="302"/>
      <c r="AF2122" s="302"/>
      <c r="AG2122" s="302"/>
      <c r="AH2122" s="302"/>
      <c r="AI2122" s="302"/>
      <c r="AJ2122" s="302"/>
      <c r="AK2122" s="302"/>
      <c r="AL2122" s="302"/>
      <c r="AM2122" s="302"/>
      <c r="AN2122" s="302"/>
      <c r="AO2122" s="302"/>
      <c r="AP2122" s="302"/>
      <c r="AQ2122" s="302"/>
      <c r="AR2122" s="302"/>
    </row>
    <row r="2123" hidden="1">
      <c r="A2123" s="301"/>
      <c r="B2123" s="302"/>
      <c r="C2123" s="304"/>
      <c r="D2123" s="303"/>
      <c r="E2123" s="303"/>
      <c r="F2123" s="302"/>
      <c r="G2123" s="304"/>
      <c r="H2123" s="302"/>
      <c r="I2123" s="302"/>
      <c r="J2123" s="302"/>
      <c r="K2123" s="302"/>
      <c r="L2123" s="316" t="b">
        <v>0</v>
      </c>
      <c r="M2123" s="316" t="b">
        <v>0</v>
      </c>
      <c r="N2123" s="316" t="b">
        <v>0</v>
      </c>
      <c r="O2123" s="316" t="b">
        <v>0</v>
      </c>
      <c r="P2123" s="302"/>
      <c r="Q2123" s="302"/>
      <c r="R2123" s="302"/>
      <c r="S2123" s="302"/>
      <c r="T2123" s="302"/>
      <c r="U2123" s="302"/>
      <c r="V2123" s="302"/>
      <c r="W2123" s="302"/>
      <c r="X2123" s="302"/>
      <c r="Y2123" s="302"/>
      <c r="Z2123" s="302"/>
      <c r="AA2123" s="302"/>
      <c r="AB2123" s="302"/>
      <c r="AC2123" s="302"/>
      <c r="AD2123" s="302"/>
      <c r="AE2123" s="302"/>
      <c r="AF2123" s="302"/>
      <c r="AG2123" s="302"/>
      <c r="AH2123" s="302"/>
      <c r="AI2123" s="302"/>
      <c r="AJ2123" s="302"/>
      <c r="AK2123" s="302"/>
      <c r="AL2123" s="302"/>
      <c r="AM2123" s="302"/>
      <c r="AN2123" s="302"/>
      <c r="AO2123" s="302"/>
      <c r="AP2123" s="302"/>
      <c r="AQ2123" s="302"/>
      <c r="AR2123" s="302"/>
    </row>
    <row r="2124" hidden="1">
      <c r="A2124" s="301"/>
      <c r="B2124" s="302"/>
      <c r="C2124" s="304"/>
      <c r="D2124" s="303"/>
      <c r="E2124" s="303"/>
      <c r="F2124" s="302"/>
      <c r="G2124" s="304"/>
      <c r="H2124" s="302"/>
      <c r="I2124" s="302"/>
      <c r="J2124" s="302"/>
      <c r="K2124" s="302"/>
      <c r="L2124" s="316" t="b">
        <v>0</v>
      </c>
      <c r="M2124" s="316" t="b">
        <v>0</v>
      </c>
      <c r="N2124" s="316" t="b">
        <v>0</v>
      </c>
      <c r="O2124" s="316" t="b">
        <v>0</v>
      </c>
      <c r="P2124" s="302"/>
      <c r="Q2124" s="302"/>
      <c r="R2124" s="302"/>
      <c r="S2124" s="302"/>
      <c r="T2124" s="302"/>
      <c r="U2124" s="302"/>
      <c r="V2124" s="302"/>
      <c r="W2124" s="302"/>
      <c r="X2124" s="302"/>
      <c r="Y2124" s="302"/>
      <c r="Z2124" s="302"/>
      <c r="AA2124" s="302"/>
      <c r="AB2124" s="302"/>
      <c r="AC2124" s="302"/>
      <c r="AD2124" s="302"/>
      <c r="AE2124" s="302"/>
      <c r="AF2124" s="302"/>
      <c r="AG2124" s="302"/>
      <c r="AH2124" s="302"/>
      <c r="AI2124" s="302"/>
      <c r="AJ2124" s="302"/>
      <c r="AK2124" s="302"/>
      <c r="AL2124" s="302"/>
      <c r="AM2124" s="302"/>
      <c r="AN2124" s="302"/>
      <c r="AO2124" s="302"/>
      <c r="AP2124" s="302"/>
      <c r="AQ2124" s="302"/>
      <c r="AR2124" s="302"/>
    </row>
    <row r="2125" hidden="1">
      <c r="A2125" s="301"/>
      <c r="B2125" s="302"/>
      <c r="C2125" s="304"/>
      <c r="D2125" s="303"/>
      <c r="E2125" s="303"/>
      <c r="F2125" s="302"/>
      <c r="G2125" s="304"/>
      <c r="H2125" s="302"/>
      <c r="I2125" s="302"/>
      <c r="J2125" s="302"/>
      <c r="K2125" s="302"/>
      <c r="L2125" s="316" t="b">
        <v>0</v>
      </c>
      <c r="M2125" s="316" t="b">
        <v>0</v>
      </c>
      <c r="N2125" s="316" t="b">
        <v>0</v>
      </c>
      <c r="O2125" s="316" t="b">
        <v>0</v>
      </c>
      <c r="P2125" s="302"/>
      <c r="Q2125" s="302"/>
      <c r="R2125" s="302"/>
      <c r="S2125" s="302"/>
      <c r="T2125" s="302"/>
      <c r="U2125" s="302"/>
      <c r="V2125" s="302"/>
      <c r="W2125" s="302"/>
      <c r="X2125" s="302"/>
      <c r="Y2125" s="302"/>
      <c r="Z2125" s="302"/>
      <c r="AA2125" s="302"/>
      <c r="AB2125" s="302"/>
      <c r="AC2125" s="302"/>
      <c r="AD2125" s="302"/>
      <c r="AE2125" s="302"/>
      <c r="AF2125" s="302"/>
      <c r="AG2125" s="302"/>
      <c r="AH2125" s="302"/>
      <c r="AI2125" s="302"/>
      <c r="AJ2125" s="302"/>
      <c r="AK2125" s="302"/>
      <c r="AL2125" s="302"/>
      <c r="AM2125" s="302"/>
      <c r="AN2125" s="302"/>
      <c r="AO2125" s="302"/>
      <c r="AP2125" s="302"/>
      <c r="AQ2125" s="302"/>
      <c r="AR2125" s="302"/>
    </row>
    <row r="2126" hidden="1">
      <c r="A2126" s="301"/>
      <c r="B2126" s="302"/>
      <c r="C2126" s="304"/>
      <c r="D2126" s="303"/>
      <c r="E2126" s="303"/>
      <c r="F2126" s="302"/>
      <c r="G2126" s="304"/>
      <c r="H2126" s="302"/>
      <c r="I2126" s="302"/>
      <c r="J2126" s="302"/>
      <c r="K2126" s="302"/>
      <c r="L2126" s="316" t="b">
        <v>0</v>
      </c>
      <c r="M2126" s="316" t="b">
        <v>0</v>
      </c>
      <c r="N2126" s="316" t="b">
        <v>0</v>
      </c>
      <c r="O2126" s="316" t="b">
        <v>0</v>
      </c>
      <c r="P2126" s="302"/>
      <c r="Q2126" s="302"/>
      <c r="R2126" s="302"/>
      <c r="S2126" s="302"/>
      <c r="T2126" s="302"/>
      <c r="U2126" s="302"/>
      <c r="V2126" s="302"/>
      <c r="W2126" s="302"/>
      <c r="X2126" s="302"/>
      <c r="Y2126" s="302"/>
      <c r="Z2126" s="302"/>
      <c r="AA2126" s="302"/>
      <c r="AB2126" s="302"/>
      <c r="AC2126" s="302"/>
      <c r="AD2126" s="302"/>
      <c r="AE2126" s="302"/>
      <c r="AF2126" s="302"/>
      <c r="AG2126" s="302"/>
      <c r="AH2126" s="302"/>
      <c r="AI2126" s="302"/>
      <c r="AJ2126" s="302"/>
      <c r="AK2126" s="302"/>
      <c r="AL2126" s="302"/>
      <c r="AM2126" s="302"/>
      <c r="AN2126" s="302"/>
      <c r="AO2126" s="302"/>
      <c r="AP2126" s="302"/>
      <c r="AQ2126" s="302"/>
      <c r="AR2126" s="302"/>
    </row>
    <row r="2127" hidden="1">
      <c r="A2127" s="301"/>
      <c r="B2127" s="302"/>
      <c r="C2127" s="304"/>
      <c r="D2127" s="303"/>
      <c r="E2127" s="303"/>
      <c r="F2127" s="302"/>
      <c r="G2127" s="304"/>
      <c r="H2127" s="302"/>
      <c r="I2127" s="302"/>
      <c r="J2127" s="302"/>
      <c r="K2127" s="302"/>
      <c r="L2127" s="316" t="b">
        <v>0</v>
      </c>
      <c r="M2127" s="316" t="b">
        <v>0</v>
      </c>
      <c r="N2127" s="316" t="b">
        <v>0</v>
      </c>
      <c r="O2127" s="316" t="b">
        <v>0</v>
      </c>
      <c r="P2127" s="302"/>
      <c r="Q2127" s="302"/>
      <c r="R2127" s="302"/>
      <c r="S2127" s="302"/>
      <c r="T2127" s="302"/>
      <c r="U2127" s="302"/>
      <c r="V2127" s="302"/>
      <c r="W2127" s="302"/>
      <c r="X2127" s="302"/>
      <c r="Y2127" s="302"/>
      <c r="Z2127" s="302"/>
      <c r="AA2127" s="302"/>
      <c r="AB2127" s="302"/>
      <c r="AC2127" s="302"/>
      <c r="AD2127" s="302"/>
      <c r="AE2127" s="302"/>
      <c r="AF2127" s="302"/>
      <c r="AG2127" s="302"/>
      <c r="AH2127" s="302"/>
      <c r="AI2127" s="302"/>
      <c r="AJ2127" s="302"/>
      <c r="AK2127" s="302"/>
      <c r="AL2127" s="302"/>
      <c r="AM2127" s="302"/>
      <c r="AN2127" s="302"/>
      <c r="AO2127" s="302"/>
      <c r="AP2127" s="302"/>
      <c r="AQ2127" s="302"/>
      <c r="AR2127" s="302"/>
    </row>
    <row r="2128" hidden="1">
      <c r="A2128" s="301"/>
      <c r="B2128" s="302"/>
      <c r="C2128" s="304"/>
      <c r="D2128" s="303"/>
      <c r="E2128" s="303"/>
      <c r="F2128" s="302"/>
      <c r="G2128" s="304"/>
      <c r="H2128" s="302"/>
      <c r="I2128" s="302"/>
      <c r="J2128" s="302"/>
      <c r="K2128" s="302"/>
      <c r="L2128" s="316" t="b">
        <v>0</v>
      </c>
      <c r="M2128" s="316" t="b">
        <v>0</v>
      </c>
      <c r="N2128" s="316" t="b">
        <v>0</v>
      </c>
      <c r="O2128" s="316" t="b">
        <v>0</v>
      </c>
      <c r="P2128" s="302"/>
      <c r="Q2128" s="302"/>
      <c r="R2128" s="302"/>
      <c r="S2128" s="302"/>
      <c r="T2128" s="302"/>
      <c r="U2128" s="302"/>
      <c r="V2128" s="302"/>
      <c r="W2128" s="302"/>
      <c r="X2128" s="302"/>
      <c r="Y2128" s="302"/>
      <c r="Z2128" s="302"/>
      <c r="AA2128" s="302"/>
      <c r="AB2128" s="302"/>
      <c r="AC2128" s="302"/>
      <c r="AD2128" s="302"/>
      <c r="AE2128" s="302"/>
      <c r="AF2128" s="302"/>
      <c r="AG2128" s="302"/>
      <c r="AH2128" s="302"/>
      <c r="AI2128" s="302"/>
      <c r="AJ2128" s="302"/>
      <c r="AK2128" s="302"/>
      <c r="AL2128" s="302"/>
      <c r="AM2128" s="302"/>
      <c r="AN2128" s="302"/>
      <c r="AO2128" s="302"/>
      <c r="AP2128" s="302"/>
      <c r="AQ2128" s="302"/>
      <c r="AR2128" s="302"/>
    </row>
    <row r="2129" hidden="1">
      <c r="A2129" s="301"/>
      <c r="B2129" s="302"/>
      <c r="C2129" s="304"/>
      <c r="D2129" s="303"/>
      <c r="E2129" s="303"/>
      <c r="F2129" s="302"/>
      <c r="G2129" s="304"/>
      <c r="H2129" s="302"/>
      <c r="I2129" s="302"/>
      <c r="J2129" s="302"/>
      <c r="K2129" s="302"/>
      <c r="L2129" s="316" t="b">
        <v>0</v>
      </c>
      <c r="M2129" s="316" t="b">
        <v>0</v>
      </c>
      <c r="N2129" s="316" t="b">
        <v>0</v>
      </c>
      <c r="O2129" s="316" t="b">
        <v>0</v>
      </c>
      <c r="P2129" s="302"/>
      <c r="Q2129" s="302"/>
      <c r="R2129" s="302"/>
      <c r="S2129" s="302"/>
      <c r="T2129" s="302"/>
      <c r="U2129" s="302"/>
      <c r="V2129" s="302"/>
      <c r="W2129" s="302"/>
      <c r="X2129" s="302"/>
      <c r="Y2129" s="302"/>
      <c r="Z2129" s="302"/>
      <c r="AA2129" s="302"/>
      <c r="AB2129" s="302"/>
      <c r="AC2129" s="302"/>
      <c r="AD2129" s="302"/>
      <c r="AE2129" s="302"/>
      <c r="AF2129" s="302"/>
      <c r="AG2129" s="302"/>
      <c r="AH2129" s="302"/>
      <c r="AI2129" s="302"/>
      <c r="AJ2129" s="302"/>
      <c r="AK2129" s="302"/>
      <c r="AL2129" s="302"/>
      <c r="AM2129" s="302"/>
      <c r="AN2129" s="302"/>
      <c r="AO2129" s="302"/>
      <c r="AP2129" s="302"/>
      <c r="AQ2129" s="302"/>
      <c r="AR2129" s="302"/>
    </row>
    <row r="2130" hidden="1">
      <c r="A2130" s="301"/>
      <c r="B2130" s="302"/>
      <c r="C2130" s="304"/>
      <c r="D2130" s="303"/>
      <c r="E2130" s="303"/>
      <c r="F2130" s="302"/>
      <c r="G2130" s="304"/>
      <c r="H2130" s="302"/>
      <c r="I2130" s="302"/>
      <c r="J2130" s="302"/>
      <c r="K2130" s="302"/>
      <c r="L2130" s="316" t="b">
        <v>0</v>
      </c>
      <c r="M2130" s="316" t="b">
        <v>0</v>
      </c>
      <c r="N2130" s="316" t="b">
        <v>0</v>
      </c>
      <c r="O2130" s="316" t="b">
        <v>0</v>
      </c>
      <c r="P2130" s="302"/>
      <c r="Q2130" s="302"/>
      <c r="R2130" s="302"/>
      <c r="S2130" s="302"/>
      <c r="T2130" s="302"/>
      <c r="U2130" s="302"/>
      <c r="V2130" s="302"/>
      <c r="W2130" s="302"/>
      <c r="X2130" s="302"/>
      <c r="Y2130" s="302"/>
      <c r="Z2130" s="302"/>
      <c r="AA2130" s="302"/>
      <c r="AB2130" s="302"/>
      <c r="AC2130" s="302"/>
      <c r="AD2130" s="302"/>
      <c r="AE2130" s="302"/>
      <c r="AF2130" s="302"/>
      <c r="AG2130" s="302"/>
      <c r="AH2130" s="302"/>
      <c r="AI2130" s="302"/>
      <c r="AJ2130" s="302"/>
      <c r="AK2130" s="302"/>
      <c r="AL2130" s="302"/>
      <c r="AM2130" s="302"/>
      <c r="AN2130" s="302"/>
      <c r="AO2130" s="302"/>
      <c r="AP2130" s="302"/>
      <c r="AQ2130" s="302"/>
      <c r="AR2130" s="302"/>
    </row>
    <row r="2131" hidden="1">
      <c r="A2131" s="301"/>
      <c r="B2131" s="302"/>
      <c r="C2131" s="304"/>
      <c r="D2131" s="303"/>
      <c r="E2131" s="303"/>
      <c r="F2131" s="302"/>
      <c r="G2131" s="304"/>
      <c r="H2131" s="302"/>
      <c r="I2131" s="302"/>
      <c r="J2131" s="302"/>
      <c r="K2131" s="302"/>
      <c r="L2131" s="316" t="b">
        <v>0</v>
      </c>
      <c r="M2131" s="316" t="b">
        <v>0</v>
      </c>
      <c r="N2131" s="316" t="b">
        <v>0</v>
      </c>
      <c r="O2131" s="316" t="b">
        <v>0</v>
      </c>
      <c r="P2131" s="302"/>
      <c r="Q2131" s="302"/>
      <c r="R2131" s="302"/>
      <c r="S2131" s="302"/>
      <c r="T2131" s="302"/>
      <c r="U2131" s="302"/>
      <c r="V2131" s="302"/>
      <c r="W2131" s="302"/>
      <c r="X2131" s="302"/>
      <c r="Y2131" s="302"/>
      <c r="Z2131" s="302"/>
      <c r="AA2131" s="302"/>
      <c r="AB2131" s="302"/>
      <c r="AC2131" s="302"/>
      <c r="AD2131" s="302"/>
      <c r="AE2131" s="302"/>
      <c r="AF2131" s="302"/>
      <c r="AG2131" s="302"/>
      <c r="AH2131" s="302"/>
      <c r="AI2131" s="302"/>
      <c r="AJ2131" s="302"/>
      <c r="AK2131" s="302"/>
      <c r="AL2131" s="302"/>
      <c r="AM2131" s="302"/>
      <c r="AN2131" s="302"/>
      <c r="AO2131" s="302"/>
      <c r="AP2131" s="302"/>
      <c r="AQ2131" s="302"/>
      <c r="AR2131" s="302"/>
    </row>
    <row r="2132" hidden="1">
      <c r="A2132" s="301"/>
      <c r="B2132" s="302"/>
      <c r="C2132" s="304"/>
      <c r="D2132" s="303"/>
      <c r="E2132" s="303"/>
      <c r="F2132" s="302"/>
      <c r="G2132" s="304"/>
      <c r="H2132" s="302"/>
      <c r="I2132" s="302"/>
      <c r="J2132" s="302"/>
      <c r="K2132" s="302"/>
      <c r="L2132" s="316" t="b">
        <v>0</v>
      </c>
      <c r="M2132" s="316" t="b">
        <v>0</v>
      </c>
      <c r="N2132" s="316" t="b">
        <v>0</v>
      </c>
      <c r="O2132" s="316" t="b">
        <v>0</v>
      </c>
      <c r="P2132" s="302"/>
      <c r="Q2132" s="302"/>
      <c r="R2132" s="302"/>
      <c r="S2132" s="302"/>
      <c r="T2132" s="302"/>
      <c r="U2132" s="302"/>
      <c r="V2132" s="302"/>
      <c r="W2132" s="302"/>
      <c r="X2132" s="302"/>
      <c r="Y2132" s="302"/>
      <c r="Z2132" s="302"/>
      <c r="AA2132" s="302"/>
      <c r="AB2132" s="302"/>
      <c r="AC2132" s="302"/>
      <c r="AD2132" s="302"/>
      <c r="AE2132" s="302"/>
      <c r="AF2132" s="302"/>
      <c r="AG2132" s="302"/>
      <c r="AH2132" s="302"/>
      <c r="AI2132" s="302"/>
      <c r="AJ2132" s="302"/>
      <c r="AK2132" s="302"/>
      <c r="AL2132" s="302"/>
      <c r="AM2132" s="302"/>
      <c r="AN2132" s="302"/>
      <c r="AO2132" s="302"/>
      <c r="AP2132" s="302"/>
      <c r="AQ2132" s="302"/>
      <c r="AR2132" s="302"/>
    </row>
    <row r="2133" hidden="1">
      <c r="A2133" s="301"/>
      <c r="B2133" s="302"/>
      <c r="C2133" s="304"/>
      <c r="D2133" s="303"/>
      <c r="E2133" s="303"/>
      <c r="F2133" s="302"/>
      <c r="G2133" s="304"/>
      <c r="H2133" s="302"/>
      <c r="I2133" s="302"/>
      <c r="J2133" s="302"/>
      <c r="K2133" s="302"/>
      <c r="L2133" s="316" t="b">
        <v>0</v>
      </c>
      <c r="M2133" s="316" t="b">
        <v>0</v>
      </c>
      <c r="N2133" s="316" t="b">
        <v>0</v>
      </c>
      <c r="O2133" s="316" t="b">
        <v>0</v>
      </c>
      <c r="P2133" s="302"/>
      <c r="Q2133" s="302"/>
      <c r="R2133" s="302"/>
      <c r="S2133" s="302"/>
      <c r="T2133" s="302"/>
      <c r="U2133" s="302"/>
      <c r="V2133" s="302"/>
      <c r="W2133" s="302"/>
      <c r="X2133" s="302"/>
      <c r="Y2133" s="302"/>
      <c r="Z2133" s="302"/>
      <c r="AA2133" s="302"/>
      <c r="AB2133" s="302"/>
      <c r="AC2133" s="302"/>
      <c r="AD2133" s="302"/>
      <c r="AE2133" s="302"/>
      <c r="AF2133" s="302"/>
      <c r="AG2133" s="302"/>
      <c r="AH2133" s="302"/>
      <c r="AI2133" s="302"/>
      <c r="AJ2133" s="302"/>
      <c r="AK2133" s="302"/>
      <c r="AL2133" s="302"/>
      <c r="AM2133" s="302"/>
      <c r="AN2133" s="302"/>
      <c r="AO2133" s="302"/>
      <c r="AP2133" s="302"/>
      <c r="AQ2133" s="302"/>
      <c r="AR2133" s="302"/>
    </row>
    <row r="2134" hidden="1">
      <c r="A2134" s="301"/>
      <c r="B2134" s="302"/>
      <c r="C2134" s="304"/>
      <c r="D2134" s="303"/>
      <c r="E2134" s="303"/>
      <c r="F2134" s="302"/>
      <c r="G2134" s="304"/>
      <c r="H2134" s="302"/>
      <c r="I2134" s="302"/>
      <c r="J2134" s="302"/>
      <c r="K2134" s="302"/>
      <c r="L2134" s="316" t="b">
        <v>0</v>
      </c>
      <c r="M2134" s="316" t="b">
        <v>0</v>
      </c>
      <c r="N2134" s="316" t="b">
        <v>0</v>
      </c>
      <c r="O2134" s="316" t="b">
        <v>0</v>
      </c>
      <c r="P2134" s="302"/>
      <c r="Q2134" s="302"/>
      <c r="R2134" s="302"/>
      <c r="S2134" s="302"/>
      <c r="T2134" s="302"/>
      <c r="U2134" s="302"/>
      <c r="V2134" s="302"/>
      <c r="W2134" s="302"/>
      <c r="X2134" s="302"/>
      <c r="Y2134" s="302"/>
      <c r="Z2134" s="302"/>
      <c r="AA2134" s="302"/>
      <c r="AB2134" s="302"/>
      <c r="AC2134" s="302"/>
      <c r="AD2134" s="302"/>
      <c r="AE2134" s="302"/>
      <c r="AF2134" s="302"/>
      <c r="AG2134" s="302"/>
      <c r="AH2134" s="302"/>
      <c r="AI2134" s="302"/>
      <c r="AJ2134" s="302"/>
      <c r="AK2134" s="302"/>
      <c r="AL2134" s="302"/>
      <c r="AM2134" s="302"/>
      <c r="AN2134" s="302"/>
      <c r="AO2134" s="302"/>
      <c r="AP2134" s="302"/>
      <c r="AQ2134" s="302"/>
      <c r="AR2134" s="302"/>
    </row>
    <row r="2135" hidden="1">
      <c r="A2135" s="301"/>
      <c r="B2135" s="302"/>
      <c r="C2135" s="304"/>
      <c r="D2135" s="303"/>
      <c r="E2135" s="303"/>
      <c r="F2135" s="302"/>
      <c r="G2135" s="304"/>
      <c r="H2135" s="302"/>
      <c r="I2135" s="302"/>
      <c r="J2135" s="302"/>
      <c r="K2135" s="302"/>
      <c r="L2135" s="316" t="b">
        <v>0</v>
      </c>
      <c r="M2135" s="316" t="b">
        <v>0</v>
      </c>
      <c r="N2135" s="316" t="b">
        <v>0</v>
      </c>
      <c r="O2135" s="316" t="b">
        <v>0</v>
      </c>
      <c r="P2135" s="302"/>
      <c r="Q2135" s="302"/>
      <c r="R2135" s="302"/>
      <c r="S2135" s="302"/>
      <c r="T2135" s="302"/>
      <c r="U2135" s="302"/>
      <c r="V2135" s="302"/>
      <c r="W2135" s="302"/>
      <c r="X2135" s="302"/>
      <c r="Y2135" s="302"/>
      <c r="Z2135" s="302"/>
      <c r="AA2135" s="302"/>
      <c r="AB2135" s="302"/>
      <c r="AC2135" s="302"/>
      <c r="AD2135" s="302"/>
      <c r="AE2135" s="302"/>
      <c r="AF2135" s="302"/>
      <c r="AG2135" s="302"/>
      <c r="AH2135" s="302"/>
      <c r="AI2135" s="302"/>
      <c r="AJ2135" s="302"/>
      <c r="AK2135" s="302"/>
      <c r="AL2135" s="302"/>
      <c r="AM2135" s="302"/>
      <c r="AN2135" s="302"/>
      <c r="AO2135" s="302"/>
      <c r="AP2135" s="302"/>
      <c r="AQ2135" s="302"/>
      <c r="AR2135" s="302"/>
    </row>
    <row r="2136" hidden="1">
      <c r="A2136" s="301"/>
      <c r="B2136" s="302"/>
      <c r="C2136" s="304"/>
      <c r="D2136" s="303"/>
      <c r="E2136" s="303"/>
      <c r="F2136" s="302"/>
      <c r="G2136" s="304"/>
      <c r="H2136" s="302"/>
      <c r="I2136" s="302"/>
      <c r="J2136" s="302"/>
      <c r="K2136" s="302"/>
      <c r="L2136" s="316" t="b">
        <v>0</v>
      </c>
      <c r="M2136" s="316" t="b">
        <v>0</v>
      </c>
      <c r="N2136" s="316" t="b">
        <v>0</v>
      </c>
      <c r="O2136" s="316" t="b">
        <v>0</v>
      </c>
      <c r="P2136" s="302"/>
      <c r="Q2136" s="302"/>
      <c r="R2136" s="302"/>
      <c r="S2136" s="302"/>
      <c r="T2136" s="302"/>
      <c r="U2136" s="302"/>
      <c r="V2136" s="302"/>
      <c r="W2136" s="302"/>
      <c r="X2136" s="302"/>
      <c r="Y2136" s="302"/>
      <c r="Z2136" s="302"/>
      <c r="AA2136" s="302"/>
      <c r="AB2136" s="302"/>
      <c r="AC2136" s="302"/>
      <c r="AD2136" s="302"/>
      <c r="AE2136" s="302"/>
      <c r="AF2136" s="302"/>
      <c r="AG2136" s="302"/>
      <c r="AH2136" s="302"/>
      <c r="AI2136" s="302"/>
      <c r="AJ2136" s="302"/>
      <c r="AK2136" s="302"/>
      <c r="AL2136" s="302"/>
      <c r="AM2136" s="302"/>
      <c r="AN2136" s="302"/>
      <c r="AO2136" s="302"/>
      <c r="AP2136" s="302"/>
      <c r="AQ2136" s="302"/>
      <c r="AR2136" s="302"/>
    </row>
    <row r="2137" hidden="1">
      <c r="A2137" s="301"/>
      <c r="B2137" s="302"/>
      <c r="C2137" s="304"/>
      <c r="D2137" s="303"/>
      <c r="E2137" s="303"/>
      <c r="F2137" s="302"/>
      <c r="G2137" s="304"/>
      <c r="H2137" s="302"/>
      <c r="I2137" s="302"/>
      <c r="J2137" s="302"/>
      <c r="K2137" s="302"/>
      <c r="L2137" s="316" t="b">
        <v>0</v>
      </c>
      <c r="M2137" s="316" t="b">
        <v>0</v>
      </c>
      <c r="N2137" s="316" t="b">
        <v>0</v>
      </c>
      <c r="O2137" s="316" t="b">
        <v>0</v>
      </c>
      <c r="P2137" s="302"/>
      <c r="Q2137" s="302"/>
      <c r="R2137" s="302"/>
      <c r="S2137" s="302"/>
      <c r="T2137" s="302"/>
      <c r="U2137" s="302"/>
      <c r="V2137" s="302"/>
      <c r="W2137" s="302"/>
      <c r="X2137" s="302"/>
      <c r="Y2137" s="302"/>
      <c r="Z2137" s="302"/>
      <c r="AA2137" s="302"/>
      <c r="AB2137" s="302"/>
      <c r="AC2137" s="302"/>
      <c r="AD2137" s="302"/>
      <c r="AE2137" s="302"/>
      <c r="AF2137" s="302"/>
      <c r="AG2137" s="302"/>
      <c r="AH2137" s="302"/>
      <c r="AI2137" s="302"/>
      <c r="AJ2137" s="302"/>
      <c r="AK2137" s="302"/>
      <c r="AL2137" s="302"/>
      <c r="AM2137" s="302"/>
      <c r="AN2137" s="302"/>
      <c r="AO2137" s="302"/>
      <c r="AP2137" s="302"/>
      <c r="AQ2137" s="302"/>
      <c r="AR2137" s="302"/>
    </row>
    <row r="2138" hidden="1">
      <c r="A2138" s="301"/>
      <c r="B2138" s="302"/>
      <c r="C2138" s="304"/>
      <c r="D2138" s="303"/>
      <c r="E2138" s="303"/>
      <c r="F2138" s="302"/>
      <c r="G2138" s="304"/>
      <c r="H2138" s="302"/>
      <c r="I2138" s="302"/>
      <c r="J2138" s="302"/>
      <c r="K2138" s="302"/>
      <c r="L2138" s="316" t="b">
        <v>0</v>
      </c>
      <c r="M2138" s="316" t="b">
        <v>0</v>
      </c>
      <c r="N2138" s="316" t="b">
        <v>0</v>
      </c>
      <c r="O2138" s="316" t="b">
        <v>0</v>
      </c>
      <c r="P2138" s="302"/>
      <c r="Q2138" s="302"/>
      <c r="R2138" s="302"/>
      <c r="S2138" s="302"/>
      <c r="T2138" s="302"/>
      <c r="U2138" s="302"/>
      <c r="V2138" s="302"/>
      <c r="W2138" s="302"/>
      <c r="X2138" s="302"/>
      <c r="Y2138" s="302"/>
      <c r="Z2138" s="302"/>
      <c r="AA2138" s="302"/>
      <c r="AB2138" s="302"/>
      <c r="AC2138" s="302"/>
      <c r="AD2138" s="302"/>
      <c r="AE2138" s="302"/>
      <c r="AF2138" s="302"/>
      <c r="AG2138" s="302"/>
      <c r="AH2138" s="302"/>
      <c r="AI2138" s="302"/>
      <c r="AJ2138" s="302"/>
      <c r="AK2138" s="302"/>
      <c r="AL2138" s="302"/>
      <c r="AM2138" s="302"/>
      <c r="AN2138" s="302"/>
      <c r="AO2138" s="302"/>
      <c r="AP2138" s="302"/>
      <c r="AQ2138" s="302"/>
      <c r="AR2138" s="302"/>
    </row>
    <row r="2139" hidden="1">
      <c r="A2139" s="301"/>
      <c r="B2139" s="302"/>
      <c r="C2139" s="304"/>
      <c r="D2139" s="303"/>
      <c r="E2139" s="303"/>
      <c r="F2139" s="302"/>
      <c r="G2139" s="304"/>
      <c r="H2139" s="302"/>
      <c r="I2139" s="302"/>
      <c r="J2139" s="302"/>
      <c r="K2139" s="302"/>
      <c r="L2139" s="316" t="b">
        <v>0</v>
      </c>
      <c r="M2139" s="316" t="b">
        <v>0</v>
      </c>
      <c r="N2139" s="316" t="b">
        <v>0</v>
      </c>
      <c r="O2139" s="316" t="b">
        <v>0</v>
      </c>
      <c r="P2139" s="302"/>
      <c r="Q2139" s="302"/>
      <c r="R2139" s="302"/>
      <c r="S2139" s="302"/>
      <c r="T2139" s="302"/>
      <c r="U2139" s="302"/>
      <c r="V2139" s="302"/>
      <c r="W2139" s="302"/>
      <c r="X2139" s="302"/>
      <c r="Y2139" s="302"/>
      <c r="Z2139" s="302"/>
      <c r="AA2139" s="302"/>
      <c r="AB2139" s="302"/>
      <c r="AC2139" s="302"/>
      <c r="AD2139" s="302"/>
      <c r="AE2139" s="302"/>
      <c r="AF2139" s="302"/>
      <c r="AG2139" s="302"/>
      <c r="AH2139" s="302"/>
      <c r="AI2139" s="302"/>
      <c r="AJ2139" s="302"/>
      <c r="AK2139" s="302"/>
      <c r="AL2139" s="302"/>
      <c r="AM2139" s="302"/>
      <c r="AN2139" s="302"/>
      <c r="AO2139" s="302"/>
      <c r="AP2139" s="302"/>
      <c r="AQ2139" s="302"/>
      <c r="AR2139" s="302"/>
    </row>
    <row r="2140" hidden="1">
      <c r="A2140" s="301"/>
      <c r="B2140" s="302"/>
      <c r="C2140" s="304"/>
      <c r="D2140" s="303"/>
      <c r="E2140" s="303"/>
      <c r="F2140" s="302"/>
      <c r="G2140" s="304"/>
      <c r="H2140" s="302"/>
      <c r="I2140" s="302"/>
      <c r="J2140" s="302"/>
      <c r="K2140" s="302"/>
      <c r="L2140" s="316" t="b">
        <v>0</v>
      </c>
      <c r="M2140" s="316" t="b">
        <v>0</v>
      </c>
      <c r="N2140" s="316" t="b">
        <v>0</v>
      </c>
      <c r="O2140" s="316" t="b">
        <v>0</v>
      </c>
      <c r="P2140" s="302"/>
      <c r="Q2140" s="302"/>
      <c r="R2140" s="302"/>
      <c r="S2140" s="302"/>
      <c r="T2140" s="302"/>
      <c r="U2140" s="302"/>
      <c r="V2140" s="302"/>
      <c r="W2140" s="302"/>
      <c r="X2140" s="302"/>
      <c r="Y2140" s="302"/>
      <c r="Z2140" s="302"/>
      <c r="AA2140" s="302"/>
      <c r="AB2140" s="302"/>
      <c r="AC2140" s="302"/>
      <c r="AD2140" s="302"/>
      <c r="AE2140" s="302"/>
      <c r="AF2140" s="302"/>
      <c r="AG2140" s="302"/>
      <c r="AH2140" s="302"/>
      <c r="AI2140" s="302"/>
      <c r="AJ2140" s="302"/>
      <c r="AK2140" s="302"/>
      <c r="AL2140" s="302"/>
      <c r="AM2140" s="302"/>
      <c r="AN2140" s="302"/>
      <c r="AO2140" s="302"/>
      <c r="AP2140" s="302"/>
      <c r="AQ2140" s="302"/>
      <c r="AR2140" s="302"/>
    </row>
    <row r="2141" hidden="1">
      <c r="A2141" s="301"/>
      <c r="B2141" s="302"/>
      <c r="C2141" s="304"/>
      <c r="D2141" s="303"/>
      <c r="E2141" s="303"/>
      <c r="F2141" s="302"/>
      <c r="G2141" s="304"/>
      <c r="H2141" s="302"/>
      <c r="I2141" s="302"/>
      <c r="J2141" s="302"/>
      <c r="K2141" s="302"/>
      <c r="L2141" s="316" t="b">
        <v>0</v>
      </c>
      <c r="M2141" s="316" t="b">
        <v>0</v>
      </c>
      <c r="N2141" s="316" t="b">
        <v>0</v>
      </c>
      <c r="O2141" s="316" t="b">
        <v>0</v>
      </c>
      <c r="P2141" s="302"/>
      <c r="Q2141" s="302"/>
      <c r="R2141" s="302"/>
      <c r="S2141" s="302"/>
      <c r="T2141" s="302"/>
      <c r="U2141" s="302"/>
      <c r="V2141" s="302"/>
      <c r="W2141" s="302"/>
      <c r="X2141" s="302"/>
      <c r="Y2141" s="302"/>
      <c r="Z2141" s="302"/>
      <c r="AA2141" s="302"/>
      <c r="AB2141" s="302"/>
      <c r="AC2141" s="302"/>
      <c r="AD2141" s="302"/>
      <c r="AE2141" s="302"/>
      <c r="AF2141" s="302"/>
      <c r="AG2141" s="302"/>
      <c r="AH2141" s="302"/>
      <c r="AI2141" s="302"/>
      <c r="AJ2141" s="302"/>
      <c r="AK2141" s="302"/>
      <c r="AL2141" s="302"/>
      <c r="AM2141" s="302"/>
      <c r="AN2141" s="302"/>
      <c r="AO2141" s="302"/>
      <c r="AP2141" s="302"/>
      <c r="AQ2141" s="302"/>
      <c r="AR2141" s="302"/>
    </row>
    <row r="2142" hidden="1">
      <c r="A2142" s="301"/>
      <c r="B2142" s="302"/>
      <c r="C2142" s="304"/>
      <c r="D2142" s="303"/>
      <c r="E2142" s="303"/>
      <c r="F2142" s="302"/>
      <c r="G2142" s="304"/>
      <c r="H2142" s="302"/>
      <c r="I2142" s="302"/>
      <c r="J2142" s="302"/>
      <c r="K2142" s="302"/>
      <c r="L2142" s="316" t="b">
        <v>0</v>
      </c>
      <c r="M2142" s="316" t="b">
        <v>0</v>
      </c>
      <c r="N2142" s="316" t="b">
        <v>0</v>
      </c>
      <c r="O2142" s="316" t="b">
        <v>0</v>
      </c>
      <c r="P2142" s="302"/>
      <c r="Q2142" s="302"/>
      <c r="R2142" s="302"/>
      <c r="S2142" s="302"/>
      <c r="T2142" s="302"/>
      <c r="U2142" s="302"/>
      <c r="V2142" s="302"/>
      <c r="W2142" s="302"/>
      <c r="X2142" s="302"/>
      <c r="Y2142" s="302"/>
      <c r="Z2142" s="302"/>
      <c r="AA2142" s="302"/>
      <c r="AB2142" s="302"/>
      <c r="AC2142" s="302"/>
      <c r="AD2142" s="302"/>
      <c r="AE2142" s="302"/>
      <c r="AF2142" s="302"/>
      <c r="AG2142" s="302"/>
      <c r="AH2142" s="302"/>
      <c r="AI2142" s="302"/>
      <c r="AJ2142" s="302"/>
      <c r="AK2142" s="302"/>
      <c r="AL2142" s="302"/>
      <c r="AM2142" s="302"/>
      <c r="AN2142" s="302"/>
      <c r="AO2142" s="302"/>
      <c r="AP2142" s="302"/>
      <c r="AQ2142" s="302"/>
      <c r="AR2142" s="302"/>
    </row>
    <row r="2143" hidden="1">
      <c r="A2143" s="301"/>
      <c r="B2143" s="302"/>
      <c r="C2143" s="304"/>
      <c r="D2143" s="303"/>
      <c r="E2143" s="303"/>
      <c r="F2143" s="302"/>
      <c r="G2143" s="304"/>
      <c r="H2143" s="302"/>
      <c r="I2143" s="302"/>
      <c r="J2143" s="302"/>
      <c r="K2143" s="302"/>
      <c r="L2143" s="316" t="b">
        <v>0</v>
      </c>
      <c r="M2143" s="316" t="b">
        <v>0</v>
      </c>
      <c r="N2143" s="316" t="b">
        <v>0</v>
      </c>
      <c r="O2143" s="316" t="b">
        <v>0</v>
      </c>
      <c r="P2143" s="302"/>
      <c r="Q2143" s="302"/>
      <c r="R2143" s="302"/>
      <c r="S2143" s="302"/>
      <c r="T2143" s="302"/>
      <c r="U2143" s="302"/>
      <c r="V2143" s="302"/>
      <c r="W2143" s="302"/>
      <c r="X2143" s="302"/>
      <c r="Y2143" s="302"/>
      <c r="Z2143" s="302"/>
      <c r="AA2143" s="302"/>
      <c r="AB2143" s="302"/>
      <c r="AC2143" s="302"/>
      <c r="AD2143" s="302"/>
      <c r="AE2143" s="302"/>
      <c r="AF2143" s="302"/>
      <c r="AG2143" s="302"/>
      <c r="AH2143" s="302"/>
      <c r="AI2143" s="302"/>
      <c r="AJ2143" s="302"/>
      <c r="AK2143" s="302"/>
      <c r="AL2143" s="302"/>
      <c r="AM2143" s="302"/>
      <c r="AN2143" s="302"/>
      <c r="AO2143" s="302"/>
      <c r="AP2143" s="302"/>
      <c r="AQ2143" s="302"/>
      <c r="AR2143" s="302"/>
    </row>
    <row r="2144" hidden="1">
      <c r="A2144" s="301"/>
      <c r="B2144" s="302"/>
      <c r="C2144" s="304"/>
      <c r="D2144" s="303"/>
      <c r="E2144" s="303"/>
      <c r="F2144" s="302"/>
      <c r="G2144" s="304"/>
      <c r="H2144" s="302"/>
      <c r="I2144" s="302"/>
      <c r="J2144" s="302"/>
      <c r="K2144" s="302"/>
      <c r="L2144" s="316" t="b">
        <v>0</v>
      </c>
      <c r="M2144" s="316" t="b">
        <v>0</v>
      </c>
      <c r="N2144" s="316" t="b">
        <v>0</v>
      </c>
      <c r="O2144" s="316" t="b">
        <v>0</v>
      </c>
      <c r="P2144" s="302"/>
      <c r="Q2144" s="302"/>
      <c r="R2144" s="302"/>
      <c r="S2144" s="302"/>
      <c r="T2144" s="302"/>
      <c r="U2144" s="302"/>
      <c r="V2144" s="302"/>
      <c r="W2144" s="302"/>
      <c r="X2144" s="302"/>
      <c r="Y2144" s="302"/>
      <c r="Z2144" s="302"/>
      <c r="AA2144" s="302"/>
      <c r="AB2144" s="302"/>
      <c r="AC2144" s="302"/>
      <c r="AD2144" s="302"/>
      <c r="AE2144" s="302"/>
      <c r="AF2144" s="302"/>
      <c r="AG2144" s="302"/>
      <c r="AH2144" s="302"/>
      <c r="AI2144" s="302"/>
      <c r="AJ2144" s="302"/>
      <c r="AK2144" s="302"/>
      <c r="AL2144" s="302"/>
      <c r="AM2144" s="302"/>
      <c r="AN2144" s="302"/>
      <c r="AO2144" s="302"/>
      <c r="AP2144" s="302"/>
      <c r="AQ2144" s="302"/>
      <c r="AR2144" s="302"/>
    </row>
    <row r="2145" hidden="1">
      <c r="A2145" s="301"/>
      <c r="B2145" s="302"/>
      <c r="C2145" s="304"/>
      <c r="D2145" s="303"/>
      <c r="E2145" s="303"/>
      <c r="F2145" s="302"/>
      <c r="G2145" s="304"/>
      <c r="H2145" s="302"/>
      <c r="I2145" s="302"/>
      <c r="J2145" s="302"/>
      <c r="K2145" s="302"/>
      <c r="L2145" s="316" t="b">
        <v>0</v>
      </c>
      <c r="M2145" s="316" t="b">
        <v>0</v>
      </c>
      <c r="N2145" s="316" t="b">
        <v>0</v>
      </c>
      <c r="O2145" s="316" t="b">
        <v>0</v>
      </c>
      <c r="P2145" s="302"/>
      <c r="Q2145" s="302"/>
      <c r="R2145" s="302"/>
      <c r="S2145" s="302"/>
      <c r="T2145" s="302"/>
      <c r="U2145" s="302"/>
      <c r="V2145" s="302"/>
      <c r="W2145" s="302"/>
      <c r="X2145" s="302"/>
      <c r="Y2145" s="302"/>
      <c r="Z2145" s="302"/>
      <c r="AA2145" s="302"/>
      <c r="AB2145" s="302"/>
      <c r="AC2145" s="302"/>
      <c r="AD2145" s="302"/>
      <c r="AE2145" s="302"/>
      <c r="AF2145" s="302"/>
      <c r="AG2145" s="302"/>
      <c r="AH2145" s="302"/>
      <c r="AI2145" s="302"/>
      <c r="AJ2145" s="302"/>
      <c r="AK2145" s="302"/>
      <c r="AL2145" s="302"/>
      <c r="AM2145" s="302"/>
      <c r="AN2145" s="302"/>
      <c r="AO2145" s="302"/>
      <c r="AP2145" s="302"/>
      <c r="AQ2145" s="302"/>
      <c r="AR2145" s="302"/>
    </row>
    <row r="2146" hidden="1">
      <c r="A2146" s="301"/>
      <c r="B2146" s="302"/>
      <c r="C2146" s="304"/>
      <c r="D2146" s="303"/>
      <c r="E2146" s="303"/>
      <c r="F2146" s="302"/>
      <c r="G2146" s="304"/>
      <c r="H2146" s="302"/>
      <c r="I2146" s="302"/>
      <c r="J2146" s="302"/>
      <c r="K2146" s="302"/>
      <c r="L2146" s="316" t="b">
        <v>0</v>
      </c>
      <c r="M2146" s="316" t="b">
        <v>0</v>
      </c>
      <c r="N2146" s="316" t="b">
        <v>0</v>
      </c>
      <c r="O2146" s="316" t="b">
        <v>0</v>
      </c>
      <c r="P2146" s="302"/>
      <c r="Q2146" s="302"/>
      <c r="R2146" s="302"/>
      <c r="S2146" s="302"/>
      <c r="T2146" s="302"/>
      <c r="U2146" s="302"/>
      <c r="V2146" s="302"/>
      <c r="W2146" s="302"/>
      <c r="X2146" s="302"/>
      <c r="Y2146" s="302"/>
      <c r="Z2146" s="302"/>
      <c r="AA2146" s="302"/>
      <c r="AB2146" s="302"/>
      <c r="AC2146" s="302"/>
      <c r="AD2146" s="302"/>
      <c r="AE2146" s="302"/>
      <c r="AF2146" s="302"/>
      <c r="AG2146" s="302"/>
      <c r="AH2146" s="302"/>
      <c r="AI2146" s="302"/>
      <c r="AJ2146" s="302"/>
      <c r="AK2146" s="302"/>
      <c r="AL2146" s="302"/>
      <c r="AM2146" s="302"/>
      <c r="AN2146" s="302"/>
      <c r="AO2146" s="302"/>
      <c r="AP2146" s="302"/>
      <c r="AQ2146" s="302"/>
      <c r="AR2146" s="302"/>
    </row>
    <row r="2147" hidden="1">
      <c r="A2147" s="301"/>
      <c r="B2147" s="302"/>
      <c r="C2147" s="304"/>
      <c r="D2147" s="303"/>
      <c r="E2147" s="303"/>
      <c r="F2147" s="302"/>
      <c r="G2147" s="304"/>
      <c r="H2147" s="302"/>
      <c r="I2147" s="302"/>
      <c r="J2147" s="302"/>
      <c r="K2147" s="302"/>
      <c r="L2147" s="316" t="b">
        <v>0</v>
      </c>
      <c r="M2147" s="316" t="b">
        <v>0</v>
      </c>
      <c r="N2147" s="316" t="b">
        <v>0</v>
      </c>
      <c r="O2147" s="316" t="b">
        <v>0</v>
      </c>
      <c r="P2147" s="302"/>
      <c r="Q2147" s="302"/>
      <c r="R2147" s="302"/>
      <c r="S2147" s="302"/>
      <c r="T2147" s="302"/>
      <c r="U2147" s="302"/>
      <c r="V2147" s="302"/>
      <c r="W2147" s="302"/>
      <c r="X2147" s="302"/>
      <c r="Y2147" s="302"/>
      <c r="Z2147" s="302"/>
      <c r="AA2147" s="302"/>
      <c r="AB2147" s="302"/>
      <c r="AC2147" s="302"/>
      <c r="AD2147" s="302"/>
      <c r="AE2147" s="302"/>
      <c r="AF2147" s="302"/>
      <c r="AG2147" s="302"/>
      <c r="AH2147" s="302"/>
      <c r="AI2147" s="302"/>
      <c r="AJ2147" s="302"/>
      <c r="AK2147" s="302"/>
      <c r="AL2147" s="302"/>
      <c r="AM2147" s="302"/>
      <c r="AN2147" s="302"/>
      <c r="AO2147" s="302"/>
      <c r="AP2147" s="302"/>
      <c r="AQ2147" s="302"/>
      <c r="AR2147" s="302"/>
    </row>
    <row r="2148" hidden="1">
      <c r="A2148" s="301"/>
      <c r="B2148" s="302"/>
      <c r="C2148" s="304"/>
      <c r="D2148" s="303"/>
      <c r="E2148" s="303"/>
      <c r="F2148" s="302"/>
      <c r="G2148" s="304"/>
      <c r="H2148" s="302"/>
      <c r="I2148" s="302"/>
      <c r="J2148" s="302"/>
      <c r="K2148" s="302"/>
      <c r="L2148" s="316" t="b">
        <v>0</v>
      </c>
      <c r="M2148" s="316" t="b">
        <v>0</v>
      </c>
      <c r="N2148" s="316" t="b">
        <v>0</v>
      </c>
      <c r="O2148" s="316" t="b">
        <v>0</v>
      </c>
      <c r="P2148" s="302"/>
      <c r="Q2148" s="302"/>
      <c r="R2148" s="302"/>
      <c r="S2148" s="302"/>
      <c r="T2148" s="302"/>
      <c r="U2148" s="302"/>
      <c r="V2148" s="302"/>
      <c r="W2148" s="302"/>
      <c r="X2148" s="302"/>
      <c r="Y2148" s="302"/>
      <c r="Z2148" s="302"/>
      <c r="AA2148" s="302"/>
      <c r="AB2148" s="302"/>
      <c r="AC2148" s="302"/>
      <c r="AD2148" s="302"/>
      <c r="AE2148" s="302"/>
      <c r="AF2148" s="302"/>
      <c r="AG2148" s="302"/>
      <c r="AH2148" s="302"/>
      <c r="AI2148" s="302"/>
      <c r="AJ2148" s="302"/>
      <c r="AK2148" s="302"/>
      <c r="AL2148" s="302"/>
      <c r="AM2148" s="302"/>
      <c r="AN2148" s="302"/>
      <c r="AO2148" s="302"/>
      <c r="AP2148" s="302"/>
      <c r="AQ2148" s="302"/>
      <c r="AR2148" s="302"/>
    </row>
    <row r="2149" hidden="1">
      <c r="A2149" s="301"/>
      <c r="B2149" s="302"/>
      <c r="C2149" s="304"/>
      <c r="D2149" s="303"/>
      <c r="E2149" s="303"/>
      <c r="F2149" s="302"/>
      <c r="G2149" s="304"/>
      <c r="H2149" s="302"/>
      <c r="I2149" s="302"/>
      <c r="J2149" s="302"/>
      <c r="K2149" s="302"/>
      <c r="L2149" s="316" t="b">
        <v>0</v>
      </c>
      <c r="M2149" s="316" t="b">
        <v>0</v>
      </c>
      <c r="N2149" s="316" t="b">
        <v>0</v>
      </c>
      <c r="O2149" s="316" t="b">
        <v>0</v>
      </c>
      <c r="P2149" s="302"/>
      <c r="Q2149" s="302"/>
      <c r="R2149" s="302"/>
      <c r="S2149" s="302"/>
      <c r="T2149" s="302"/>
      <c r="U2149" s="302"/>
      <c r="V2149" s="302"/>
      <c r="W2149" s="302"/>
      <c r="X2149" s="302"/>
      <c r="Y2149" s="302"/>
      <c r="Z2149" s="302"/>
      <c r="AA2149" s="302"/>
      <c r="AB2149" s="302"/>
      <c r="AC2149" s="302"/>
      <c r="AD2149" s="302"/>
      <c r="AE2149" s="302"/>
      <c r="AF2149" s="302"/>
      <c r="AG2149" s="302"/>
      <c r="AH2149" s="302"/>
      <c r="AI2149" s="302"/>
      <c r="AJ2149" s="302"/>
      <c r="AK2149" s="302"/>
      <c r="AL2149" s="302"/>
      <c r="AM2149" s="302"/>
      <c r="AN2149" s="302"/>
      <c r="AO2149" s="302"/>
      <c r="AP2149" s="302"/>
      <c r="AQ2149" s="302"/>
      <c r="AR2149" s="302"/>
    </row>
    <row r="2150" hidden="1">
      <c r="A2150" s="301"/>
      <c r="B2150" s="302"/>
      <c r="C2150" s="304"/>
      <c r="D2150" s="303"/>
      <c r="E2150" s="303"/>
      <c r="F2150" s="302"/>
      <c r="G2150" s="304"/>
      <c r="H2150" s="302"/>
      <c r="I2150" s="302"/>
      <c r="J2150" s="302"/>
      <c r="K2150" s="302"/>
      <c r="L2150" s="316" t="b">
        <v>0</v>
      </c>
      <c r="M2150" s="316" t="b">
        <v>0</v>
      </c>
      <c r="N2150" s="316" t="b">
        <v>0</v>
      </c>
      <c r="O2150" s="316" t="b">
        <v>0</v>
      </c>
      <c r="P2150" s="302"/>
      <c r="Q2150" s="302"/>
      <c r="R2150" s="302"/>
      <c r="S2150" s="302"/>
      <c r="T2150" s="302"/>
      <c r="U2150" s="302"/>
      <c r="V2150" s="302"/>
      <c r="W2150" s="302"/>
      <c r="X2150" s="302"/>
      <c r="Y2150" s="302"/>
      <c r="Z2150" s="302"/>
      <c r="AA2150" s="302"/>
      <c r="AB2150" s="302"/>
      <c r="AC2150" s="302"/>
      <c r="AD2150" s="302"/>
      <c r="AE2150" s="302"/>
      <c r="AF2150" s="302"/>
      <c r="AG2150" s="302"/>
      <c r="AH2150" s="302"/>
      <c r="AI2150" s="302"/>
      <c r="AJ2150" s="302"/>
      <c r="AK2150" s="302"/>
      <c r="AL2150" s="302"/>
      <c r="AM2150" s="302"/>
      <c r="AN2150" s="302"/>
      <c r="AO2150" s="302"/>
      <c r="AP2150" s="302"/>
      <c r="AQ2150" s="302"/>
      <c r="AR2150" s="302"/>
    </row>
    <row r="2151" hidden="1">
      <c r="A2151" s="301"/>
      <c r="B2151" s="302"/>
      <c r="C2151" s="304"/>
      <c r="D2151" s="303"/>
      <c r="E2151" s="303"/>
      <c r="F2151" s="302"/>
      <c r="G2151" s="304"/>
      <c r="H2151" s="302"/>
      <c r="I2151" s="302"/>
      <c r="J2151" s="302"/>
      <c r="K2151" s="302"/>
      <c r="L2151" s="316" t="b">
        <v>0</v>
      </c>
      <c r="M2151" s="316" t="b">
        <v>0</v>
      </c>
      <c r="N2151" s="316" t="b">
        <v>0</v>
      </c>
      <c r="O2151" s="316" t="b">
        <v>0</v>
      </c>
      <c r="P2151" s="302"/>
      <c r="Q2151" s="302"/>
      <c r="R2151" s="302"/>
      <c r="S2151" s="302"/>
      <c r="T2151" s="302"/>
      <c r="U2151" s="302"/>
      <c r="V2151" s="302"/>
      <c r="W2151" s="302"/>
      <c r="X2151" s="302"/>
      <c r="Y2151" s="302"/>
      <c r="Z2151" s="302"/>
      <c r="AA2151" s="302"/>
      <c r="AB2151" s="302"/>
      <c r="AC2151" s="302"/>
      <c r="AD2151" s="302"/>
      <c r="AE2151" s="302"/>
      <c r="AF2151" s="302"/>
      <c r="AG2151" s="302"/>
      <c r="AH2151" s="302"/>
      <c r="AI2151" s="302"/>
      <c r="AJ2151" s="302"/>
      <c r="AK2151" s="302"/>
      <c r="AL2151" s="302"/>
      <c r="AM2151" s="302"/>
      <c r="AN2151" s="302"/>
      <c r="AO2151" s="302"/>
      <c r="AP2151" s="302"/>
      <c r="AQ2151" s="302"/>
      <c r="AR2151" s="302"/>
    </row>
    <row r="2152" hidden="1">
      <c r="A2152" s="301"/>
      <c r="B2152" s="302"/>
      <c r="C2152" s="304"/>
      <c r="D2152" s="303"/>
      <c r="E2152" s="303"/>
      <c r="F2152" s="302"/>
      <c r="G2152" s="304"/>
      <c r="H2152" s="302"/>
      <c r="I2152" s="302"/>
      <c r="J2152" s="302"/>
      <c r="K2152" s="302"/>
      <c r="L2152" s="316" t="b">
        <v>0</v>
      </c>
      <c r="M2152" s="316" t="b">
        <v>0</v>
      </c>
      <c r="N2152" s="316" t="b">
        <v>0</v>
      </c>
      <c r="O2152" s="316" t="b">
        <v>0</v>
      </c>
      <c r="P2152" s="302"/>
      <c r="Q2152" s="302"/>
      <c r="R2152" s="302"/>
      <c r="S2152" s="302"/>
      <c r="T2152" s="302"/>
      <c r="U2152" s="302"/>
      <c r="V2152" s="302"/>
      <c r="W2152" s="302"/>
      <c r="X2152" s="302"/>
      <c r="Y2152" s="302"/>
      <c r="Z2152" s="302"/>
      <c r="AA2152" s="302"/>
      <c r="AB2152" s="302"/>
      <c r="AC2152" s="302"/>
      <c r="AD2152" s="302"/>
      <c r="AE2152" s="302"/>
      <c r="AF2152" s="302"/>
      <c r="AG2152" s="302"/>
      <c r="AH2152" s="302"/>
      <c r="AI2152" s="302"/>
      <c r="AJ2152" s="302"/>
      <c r="AK2152" s="302"/>
      <c r="AL2152" s="302"/>
      <c r="AM2152" s="302"/>
      <c r="AN2152" s="302"/>
      <c r="AO2152" s="302"/>
      <c r="AP2152" s="302"/>
      <c r="AQ2152" s="302"/>
      <c r="AR2152" s="302"/>
    </row>
    <row r="2153" hidden="1">
      <c r="A2153" s="301"/>
      <c r="B2153" s="302"/>
      <c r="C2153" s="304"/>
      <c r="D2153" s="303"/>
      <c r="E2153" s="303"/>
      <c r="F2153" s="302"/>
      <c r="G2153" s="304"/>
      <c r="H2153" s="302"/>
      <c r="I2153" s="302"/>
      <c r="J2153" s="302"/>
      <c r="K2153" s="302"/>
      <c r="L2153" s="316" t="b">
        <v>0</v>
      </c>
      <c r="M2153" s="316" t="b">
        <v>0</v>
      </c>
      <c r="N2153" s="316" t="b">
        <v>0</v>
      </c>
      <c r="O2153" s="316" t="b">
        <v>0</v>
      </c>
      <c r="P2153" s="302"/>
      <c r="Q2153" s="302"/>
      <c r="R2153" s="302"/>
      <c r="S2153" s="302"/>
      <c r="T2153" s="302"/>
      <c r="U2153" s="302"/>
      <c r="V2153" s="302"/>
      <c r="W2153" s="302"/>
      <c r="X2153" s="302"/>
      <c r="Y2153" s="302"/>
      <c r="Z2153" s="302"/>
      <c r="AA2153" s="302"/>
      <c r="AB2153" s="302"/>
      <c r="AC2153" s="302"/>
      <c r="AD2153" s="302"/>
      <c r="AE2153" s="302"/>
      <c r="AF2153" s="302"/>
      <c r="AG2153" s="302"/>
      <c r="AH2153" s="302"/>
      <c r="AI2153" s="302"/>
      <c r="AJ2153" s="302"/>
      <c r="AK2153" s="302"/>
      <c r="AL2153" s="302"/>
      <c r="AM2153" s="302"/>
      <c r="AN2153" s="302"/>
      <c r="AO2153" s="302"/>
      <c r="AP2153" s="302"/>
      <c r="AQ2153" s="302"/>
      <c r="AR2153" s="302"/>
    </row>
    <row r="2154" hidden="1">
      <c r="A2154" s="301"/>
      <c r="B2154" s="302"/>
      <c r="C2154" s="304"/>
      <c r="D2154" s="303"/>
      <c r="E2154" s="303"/>
      <c r="F2154" s="302"/>
      <c r="G2154" s="304"/>
      <c r="H2154" s="302"/>
      <c r="I2154" s="302"/>
      <c r="J2154" s="302"/>
      <c r="K2154" s="302"/>
      <c r="L2154" s="316" t="b">
        <v>0</v>
      </c>
      <c r="M2154" s="316" t="b">
        <v>0</v>
      </c>
      <c r="N2154" s="316" t="b">
        <v>0</v>
      </c>
      <c r="O2154" s="316" t="b">
        <v>0</v>
      </c>
      <c r="P2154" s="302"/>
      <c r="Q2154" s="302"/>
      <c r="R2154" s="302"/>
      <c r="S2154" s="302"/>
      <c r="T2154" s="302"/>
      <c r="U2154" s="302"/>
      <c r="V2154" s="302"/>
      <c r="W2154" s="302"/>
      <c r="X2154" s="302"/>
      <c r="Y2154" s="302"/>
      <c r="Z2154" s="302"/>
      <c r="AA2154" s="302"/>
      <c r="AB2154" s="302"/>
      <c r="AC2154" s="302"/>
      <c r="AD2154" s="302"/>
      <c r="AE2154" s="302"/>
      <c r="AF2154" s="302"/>
      <c r="AG2154" s="302"/>
      <c r="AH2154" s="302"/>
      <c r="AI2154" s="302"/>
      <c r="AJ2154" s="302"/>
      <c r="AK2154" s="302"/>
      <c r="AL2154" s="302"/>
      <c r="AM2154" s="302"/>
      <c r="AN2154" s="302"/>
      <c r="AO2154" s="302"/>
      <c r="AP2154" s="302"/>
      <c r="AQ2154" s="302"/>
      <c r="AR2154" s="302"/>
    </row>
    <row r="2155" hidden="1">
      <c r="A2155" s="301"/>
      <c r="B2155" s="302"/>
      <c r="C2155" s="304"/>
      <c r="D2155" s="303"/>
      <c r="E2155" s="303"/>
      <c r="F2155" s="302"/>
      <c r="G2155" s="304"/>
      <c r="H2155" s="302"/>
      <c r="I2155" s="302"/>
      <c r="J2155" s="302"/>
      <c r="K2155" s="302"/>
      <c r="L2155" s="316" t="b">
        <v>0</v>
      </c>
      <c r="M2155" s="316" t="b">
        <v>0</v>
      </c>
      <c r="N2155" s="316" t="b">
        <v>0</v>
      </c>
      <c r="O2155" s="316" t="b">
        <v>0</v>
      </c>
      <c r="P2155" s="302"/>
      <c r="Q2155" s="302"/>
      <c r="R2155" s="302"/>
      <c r="S2155" s="302"/>
      <c r="T2155" s="302"/>
      <c r="U2155" s="302"/>
      <c r="V2155" s="302"/>
      <c r="W2155" s="302"/>
      <c r="X2155" s="302"/>
      <c r="Y2155" s="302"/>
      <c r="Z2155" s="302"/>
      <c r="AA2155" s="302"/>
      <c r="AB2155" s="302"/>
      <c r="AC2155" s="302"/>
      <c r="AD2155" s="302"/>
      <c r="AE2155" s="302"/>
      <c r="AF2155" s="302"/>
      <c r="AG2155" s="302"/>
      <c r="AH2155" s="302"/>
      <c r="AI2155" s="302"/>
      <c r="AJ2155" s="302"/>
      <c r="AK2155" s="302"/>
      <c r="AL2155" s="302"/>
      <c r="AM2155" s="302"/>
      <c r="AN2155" s="302"/>
      <c r="AO2155" s="302"/>
      <c r="AP2155" s="302"/>
      <c r="AQ2155" s="302"/>
      <c r="AR2155" s="302"/>
    </row>
    <row r="2156" hidden="1">
      <c r="A2156" s="301"/>
      <c r="B2156" s="302"/>
      <c r="C2156" s="304"/>
      <c r="D2156" s="303"/>
      <c r="E2156" s="303"/>
      <c r="F2156" s="302"/>
      <c r="G2156" s="304"/>
      <c r="H2156" s="302"/>
      <c r="I2156" s="302"/>
      <c r="J2156" s="302"/>
      <c r="K2156" s="302"/>
      <c r="L2156" s="316" t="b">
        <v>0</v>
      </c>
      <c r="M2156" s="316" t="b">
        <v>0</v>
      </c>
      <c r="N2156" s="316" t="b">
        <v>0</v>
      </c>
      <c r="O2156" s="316" t="b">
        <v>0</v>
      </c>
      <c r="P2156" s="302"/>
      <c r="Q2156" s="302"/>
      <c r="R2156" s="302"/>
      <c r="S2156" s="302"/>
      <c r="T2156" s="302"/>
      <c r="U2156" s="302"/>
      <c r="V2156" s="302"/>
      <c r="W2156" s="302"/>
      <c r="X2156" s="302"/>
      <c r="Y2156" s="302"/>
      <c r="Z2156" s="302"/>
      <c r="AA2156" s="302"/>
      <c r="AB2156" s="302"/>
      <c r="AC2156" s="302"/>
      <c r="AD2156" s="302"/>
      <c r="AE2156" s="302"/>
      <c r="AF2156" s="302"/>
      <c r="AG2156" s="302"/>
      <c r="AH2156" s="302"/>
      <c r="AI2156" s="302"/>
      <c r="AJ2156" s="302"/>
      <c r="AK2156" s="302"/>
      <c r="AL2156" s="302"/>
      <c r="AM2156" s="302"/>
      <c r="AN2156" s="302"/>
      <c r="AO2156" s="302"/>
      <c r="AP2156" s="302"/>
      <c r="AQ2156" s="302"/>
      <c r="AR2156" s="302"/>
    </row>
    <row r="2157" hidden="1">
      <c r="A2157" s="301"/>
      <c r="B2157" s="302"/>
      <c r="C2157" s="304"/>
      <c r="D2157" s="303"/>
      <c r="E2157" s="303"/>
      <c r="F2157" s="302"/>
      <c r="G2157" s="304"/>
      <c r="H2157" s="302"/>
      <c r="I2157" s="302"/>
      <c r="J2157" s="302"/>
      <c r="K2157" s="302"/>
      <c r="L2157" s="316" t="b">
        <v>0</v>
      </c>
      <c r="M2157" s="316" t="b">
        <v>0</v>
      </c>
      <c r="N2157" s="316" t="b">
        <v>0</v>
      </c>
      <c r="O2157" s="316" t="b">
        <v>0</v>
      </c>
      <c r="P2157" s="302"/>
      <c r="Q2157" s="302"/>
      <c r="R2157" s="302"/>
      <c r="S2157" s="302"/>
      <c r="T2157" s="302"/>
      <c r="U2157" s="302"/>
      <c r="V2157" s="302"/>
      <c r="W2157" s="302"/>
      <c r="X2157" s="302"/>
      <c r="Y2157" s="302"/>
      <c r="Z2157" s="302"/>
      <c r="AA2157" s="302"/>
      <c r="AB2157" s="302"/>
      <c r="AC2157" s="302"/>
      <c r="AD2157" s="302"/>
      <c r="AE2157" s="302"/>
      <c r="AF2157" s="302"/>
      <c r="AG2157" s="302"/>
      <c r="AH2157" s="302"/>
      <c r="AI2157" s="302"/>
      <c r="AJ2157" s="302"/>
      <c r="AK2157" s="302"/>
      <c r="AL2157" s="302"/>
      <c r="AM2157" s="302"/>
      <c r="AN2157" s="302"/>
      <c r="AO2157" s="302"/>
      <c r="AP2157" s="302"/>
      <c r="AQ2157" s="302"/>
      <c r="AR2157" s="302"/>
    </row>
    <row r="2158" hidden="1">
      <c r="A2158" s="301"/>
      <c r="B2158" s="302"/>
      <c r="C2158" s="304"/>
      <c r="D2158" s="303"/>
      <c r="E2158" s="303"/>
      <c r="F2158" s="302"/>
      <c r="G2158" s="304"/>
      <c r="H2158" s="302"/>
      <c r="I2158" s="302"/>
      <c r="J2158" s="302"/>
      <c r="K2158" s="302"/>
      <c r="L2158" s="316" t="b">
        <v>0</v>
      </c>
      <c r="M2158" s="316" t="b">
        <v>0</v>
      </c>
      <c r="N2158" s="316" t="b">
        <v>0</v>
      </c>
      <c r="O2158" s="316" t="b">
        <v>0</v>
      </c>
      <c r="P2158" s="302"/>
      <c r="Q2158" s="302"/>
      <c r="R2158" s="302"/>
      <c r="S2158" s="302"/>
      <c r="T2158" s="302"/>
      <c r="U2158" s="302"/>
      <c r="V2158" s="302"/>
      <c r="W2158" s="302"/>
      <c r="X2158" s="302"/>
      <c r="Y2158" s="302"/>
      <c r="Z2158" s="302"/>
      <c r="AA2158" s="302"/>
      <c r="AB2158" s="302"/>
      <c r="AC2158" s="302"/>
      <c r="AD2158" s="302"/>
      <c r="AE2158" s="302"/>
      <c r="AF2158" s="302"/>
      <c r="AG2158" s="302"/>
      <c r="AH2158" s="302"/>
      <c r="AI2158" s="302"/>
      <c r="AJ2158" s="302"/>
      <c r="AK2158" s="302"/>
      <c r="AL2158" s="302"/>
      <c r="AM2158" s="302"/>
      <c r="AN2158" s="302"/>
      <c r="AO2158" s="302"/>
      <c r="AP2158" s="302"/>
      <c r="AQ2158" s="302"/>
      <c r="AR2158" s="302"/>
    </row>
    <row r="2159" hidden="1">
      <c r="A2159" s="301"/>
      <c r="B2159" s="302"/>
      <c r="C2159" s="304"/>
      <c r="D2159" s="303"/>
      <c r="E2159" s="303"/>
      <c r="F2159" s="302"/>
      <c r="G2159" s="304"/>
      <c r="H2159" s="302"/>
      <c r="I2159" s="302"/>
      <c r="J2159" s="302"/>
      <c r="K2159" s="302"/>
      <c r="L2159" s="316" t="b">
        <v>0</v>
      </c>
      <c r="M2159" s="316" t="b">
        <v>0</v>
      </c>
      <c r="N2159" s="316" t="b">
        <v>0</v>
      </c>
      <c r="O2159" s="316" t="b">
        <v>0</v>
      </c>
      <c r="P2159" s="302"/>
      <c r="Q2159" s="302"/>
      <c r="R2159" s="302"/>
      <c r="S2159" s="302"/>
      <c r="T2159" s="302"/>
      <c r="U2159" s="302"/>
      <c r="V2159" s="302"/>
      <c r="W2159" s="302"/>
      <c r="X2159" s="302"/>
      <c r="Y2159" s="302"/>
      <c r="Z2159" s="302"/>
      <c r="AA2159" s="302"/>
      <c r="AB2159" s="302"/>
      <c r="AC2159" s="302"/>
      <c r="AD2159" s="302"/>
      <c r="AE2159" s="302"/>
      <c r="AF2159" s="302"/>
      <c r="AG2159" s="302"/>
      <c r="AH2159" s="302"/>
      <c r="AI2159" s="302"/>
      <c r="AJ2159" s="302"/>
      <c r="AK2159" s="302"/>
      <c r="AL2159" s="302"/>
      <c r="AM2159" s="302"/>
      <c r="AN2159" s="302"/>
      <c r="AO2159" s="302"/>
      <c r="AP2159" s="302"/>
      <c r="AQ2159" s="302"/>
      <c r="AR2159" s="302"/>
    </row>
    <row r="2160" hidden="1">
      <c r="A2160" s="301"/>
      <c r="B2160" s="302"/>
      <c r="C2160" s="304"/>
      <c r="D2160" s="303"/>
      <c r="E2160" s="303"/>
      <c r="F2160" s="302"/>
      <c r="G2160" s="304"/>
      <c r="H2160" s="302"/>
      <c r="I2160" s="302"/>
      <c r="J2160" s="302"/>
      <c r="K2160" s="302"/>
      <c r="L2160" s="316" t="b">
        <v>0</v>
      </c>
      <c r="M2160" s="316" t="b">
        <v>0</v>
      </c>
      <c r="N2160" s="316" t="b">
        <v>0</v>
      </c>
      <c r="O2160" s="316" t="b">
        <v>0</v>
      </c>
      <c r="P2160" s="302"/>
      <c r="Q2160" s="302"/>
      <c r="R2160" s="302"/>
      <c r="S2160" s="302"/>
      <c r="T2160" s="302"/>
      <c r="U2160" s="302"/>
      <c r="V2160" s="302"/>
      <c r="W2160" s="302"/>
      <c r="X2160" s="302"/>
      <c r="Y2160" s="302"/>
      <c r="Z2160" s="302"/>
      <c r="AA2160" s="302"/>
      <c r="AB2160" s="302"/>
      <c r="AC2160" s="302"/>
      <c r="AD2160" s="302"/>
      <c r="AE2160" s="302"/>
      <c r="AF2160" s="302"/>
      <c r="AG2160" s="302"/>
      <c r="AH2160" s="302"/>
      <c r="AI2160" s="302"/>
      <c r="AJ2160" s="302"/>
      <c r="AK2160" s="302"/>
      <c r="AL2160" s="302"/>
      <c r="AM2160" s="302"/>
      <c r="AN2160" s="302"/>
      <c r="AO2160" s="302"/>
      <c r="AP2160" s="302"/>
      <c r="AQ2160" s="302"/>
      <c r="AR2160" s="302"/>
    </row>
    <row r="2161" hidden="1">
      <c r="A2161" s="301"/>
      <c r="B2161" s="302"/>
      <c r="C2161" s="304"/>
      <c r="D2161" s="303"/>
      <c r="E2161" s="303"/>
      <c r="F2161" s="302"/>
      <c r="G2161" s="304"/>
      <c r="H2161" s="302"/>
      <c r="I2161" s="302"/>
      <c r="J2161" s="302"/>
      <c r="K2161" s="302"/>
      <c r="L2161" s="316" t="b">
        <v>0</v>
      </c>
      <c r="M2161" s="316" t="b">
        <v>0</v>
      </c>
      <c r="N2161" s="316" t="b">
        <v>0</v>
      </c>
      <c r="O2161" s="316" t="b">
        <v>0</v>
      </c>
      <c r="P2161" s="302"/>
      <c r="Q2161" s="302"/>
      <c r="R2161" s="302"/>
      <c r="S2161" s="302"/>
      <c r="T2161" s="302"/>
      <c r="U2161" s="302"/>
      <c r="V2161" s="302"/>
      <c r="W2161" s="302"/>
      <c r="X2161" s="302"/>
      <c r="Y2161" s="302"/>
      <c r="Z2161" s="302"/>
      <c r="AA2161" s="302"/>
      <c r="AB2161" s="302"/>
      <c r="AC2161" s="302"/>
      <c r="AD2161" s="302"/>
      <c r="AE2161" s="302"/>
      <c r="AF2161" s="302"/>
      <c r="AG2161" s="302"/>
      <c r="AH2161" s="302"/>
      <c r="AI2161" s="302"/>
      <c r="AJ2161" s="302"/>
      <c r="AK2161" s="302"/>
      <c r="AL2161" s="302"/>
      <c r="AM2161" s="302"/>
      <c r="AN2161" s="302"/>
      <c r="AO2161" s="302"/>
      <c r="AP2161" s="302"/>
      <c r="AQ2161" s="302"/>
      <c r="AR2161" s="302"/>
    </row>
    <row r="2162" hidden="1">
      <c r="A2162" s="301"/>
      <c r="B2162" s="302"/>
      <c r="C2162" s="304"/>
      <c r="D2162" s="303"/>
      <c r="E2162" s="303"/>
      <c r="F2162" s="302"/>
      <c r="G2162" s="304"/>
      <c r="H2162" s="302"/>
      <c r="I2162" s="302"/>
      <c r="J2162" s="302"/>
      <c r="K2162" s="302"/>
      <c r="L2162" s="316" t="b">
        <v>0</v>
      </c>
      <c r="M2162" s="316" t="b">
        <v>0</v>
      </c>
      <c r="N2162" s="316" t="b">
        <v>0</v>
      </c>
      <c r="O2162" s="316" t="b">
        <v>0</v>
      </c>
      <c r="P2162" s="302"/>
      <c r="Q2162" s="302"/>
      <c r="R2162" s="302"/>
      <c r="S2162" s="302"/>
      <c r="T2162" s="302"/>
      <c r="U2162" s="302"/>
      <c r="V2162" s="302"/>
      <c r="W2162" s="302"/>
      <c r="X2162" s="302"/>
      <c r="Y2162" s="302"/>
      <c r="Z2162" s="302"/>
      <c r="AA2162" s="302"/>
      <c r="AB2162" s="302"/>
      <c r="AC2162" s="302"/>
      <c r="AD2162" s="302"/>
      <c r="AE2162" s="302"/>
      <c r="AF2162" s="302"/>
      <c r="AG2162" s="302"/>
      <c r="AH2162" s="302"/>
      <c r="AI2162" s="302"/>
      <c r="AJ2162" s="302"/>
      <c r="AK2162" s="302"/>
      <c r="AL2162" s="302"/>
      <c r="AM2162" s="302"/>
      <c r="AN2162" s="302"/>
      <c r="AO2162" s="302"/>
      <c r="AP2162" s="302"/>
      <c r="AQ2162" s="302"/>
      <c r="AR2162" s="302"/>
    </row>
    <row r="2163" hidden="1">
      <c r="A2163" s="301"/>
      <c r="B2163" s="302"/>
      <c r="C2163" s="304"/>
      <c r="D2163" s="303"/>
      <c r="E2163" s="303"/>
      <c r="F2163" s="302"/>
      <c r="G2163" s="304"/>
      <c r="H2163" s="302"/>
      <c r="I2163" s="302"/>
      <c r="J2163" s="302"/>
      <c r="K2163" s="302"/>
      <c r="L2163" s="316" t="b">
        <v>0</v>
      </c>
      <c r="M2163" s="316" t="b">
        <v>0</v>
      </c>
      <c r="N2163" s="316" t="b">
        <v>0</v>
      </c>
      <c r="O2163" s="316" t="b">
        <v>0</v>
      </c>
      <c r="P2163" s="302"/>
      <c r="Q2163" s="302"/>
      <c r="R2163" s="302"/>
      <c r="S2163" s="302"/>
      <c r="T2163" s="302"/>
      <c r="U2163" s="302"/>
      <c r="V2163" s="302"/>
      <c r="W2163" s="302"/>
      <c r="X2163" s="302"/>
      <c r="Y2163" s="302"/>
      <c r="Z2163" s="302"/>
      <c r="AA2163" s="302"/>
      <c r="AB2163" s="302"/>
      <c r="AC2163" s="302"/>
      <c r="AD2163" s="302"/>
      <c r="AE2163" s="302"/>
      <c r="AF2163" s="302"/>
      <c r="AG2163" s="302"/>
      <c r="AH2163" s="302"/>
      <c r="AI2163" s="302"/>
      <c r="AJ2163" s="302"/>
      <c r="AK2163" s="302"/>
      <c r="AL2163" s="302"/>
      <c r="AM2163" s="302"/>
      <c r="AN2163" s="302"/>
      <c r="AO2163" s="302"/>
      <c r="AP2163" s="302"/>
      <c r="AQ2163" s="302"/>
      <c r="AR2163" s="302"/>
    </row>
    <row r="2164" hidden="1">
      <c r="A2164" s="301"/>
      <c r="B2164" s="302"/>
      <c r="C2164" s="304"/>
      <c r="D2164" s="303"/>
      <c r="E2164" s="303"/>
      <c r="F2164" s="302"/>
      <c r="G2164" s="304"/>
      <c r="H2164" s="302"/>
      <c r="I2164" s="302"/>
      <c r="J2164" s="302"/>
      <c r="K2164" s="302"/>
      <c r="L2164" s="316" t="b">
        <v>0</v>
      </c>
      <c r="M2164" s="316" t="b">
        <v>0</v>
      </c>
      <c r="N2164" s="316" t="b">
        <v>0</v>
      </c>
      <c r="O2164" s="316" t="b">
        <v>0</v>
      </c>
      <c r="P2164" s="302"/>
      <c r="Q2164" s="302"/>
      <c r="R2164" s="302"/>
      <c r="S2164" s="302"/>
      <c r="T2164" s="302"/>
      <c r="U2164" s="302"/>
      <c r="V2164" s="302"/>
      <c r="W2164" s="302"/>
      <c r="X2164" s="302"/>
      <c r="Y2164" s="302"/>
      <c r="Z2164" s="302"/>
      <c r="AA2164" s="302"/>
      <c r="AB2164" s="302"/>
      <c r="AC2164" s="302"/>
      <c r="AD2164" s="302"/>
      <c r="AE2164" s="302"/>
      <c r="AF2164" s="302"/>
      <c r="AG2164" s="302"/>
      <c r="AH2164" s="302"/>
      <c r="AI2164" s="302"/>
      <c r="AJ2164" s="302"/>
      <c r="AK2164" s="302"/>
      <c r="AL2164" s="302"/>
      <c r="AM2164" s="302"/>
      <c r="AN2164" s="302"/>
      <c r="AO2164" s="302"/>
      <c r="AP2164" s="302"/>
      <c r="AQ2164" s="302"/>
      <c r="AR2164" s="302"/>
    </row>
    <row r="2165" hidden="1">
      <c r="A2165" s="301"/>
      <c r="B2165" s="302"/>
      <c r="C2165" s="304"/>
      <c r="D2165" s="303"/>
      <c r="E2165" s="303"/>
      <c r="F2165" s="302"/>
      <c r="G2165" s="304"/>
      <c r="H2165" s="302"/>
      <c r="I2165" s="302"/>
      <c r="J2165" s="302"/>
      <c r="K2165" s="302"/>
      <c r="L2165" s="316" t="b">
        <v>0</v>
      </c>
      <c r="M2165" s="316" t="b">
        <v>0</v>
      </c>
      <c r="N2165" s="316" t="b">
        <v>0</v>
      </c>
      <c r="O2165" s="316" t="b">
        <v>0</v>
      </c>
      <c r="P2165" s="302"/>
      <c r="Q2165" s="302"/>
      <c r="R2165" s="302"/>
      <c r="S2165" s="302"/>
      <c r="T2165" s="302"/>
      <c r="U2165" s="302"/>
      <c r="V2165" s="302"/>
      <c r="W2165" s="302"/>
      <c r="X2165" s="302"/>
      <c r="Y2165" s="302"/>
      <c r="Z2165" s="302"/>
      <c r="AA2165" s="302"/>
      <c r="AB2165" s="302"/>
      <c r="AC2165" s="302"/>
      <c r="AD2165" s="302"/>
      <c r="AE2165" s="302"/>
      <c r="AF2165" s="302"/>
      <c r="AG2165" s="302"/>
      <c r="AH2165" s="302"/>
      <c r="AI2165" s="302"/>
      <c r="AJ2165" s="302"/>
      <c r="AK2165" s="302"/>
      <c r="AL2165" s="302"/>
      <c r="AM2165" s="302"/>
      <c r="AN2165" s="302"/>
      <c r="AO2165" s="302"/>
      <c r="AP2165" s="302"/>
      <c r="AQ2165" s="302"/>
      <c r="AR2165" s="302"/>
    </row>
    <row r="2166" hidden="1">
      <c r="A2166" s="301"/>
      <c r="B2166" s="302"/>
      <c r="C2166" s="304"/>
      <c r="D2166" s="303"/>
      <c r="E2166" s="303"/>
      <c r="F2166" s="302"/>
      <c r="G2166" s="304"/>
      <c r="H2166" s="302"/>
      <c r="I2166" s="302"/>
      <c r="J2166" s="302"/>
      <c r="K2166" s="302"/>
      <c r="L2166" s="316" t="b">
        <v>0</v>
      </c>
      <c r="M2166" s="316" t="b">
        <v>0</v>
      </c>
      <c r="N2166" s="316" t="b">
        <v>0</v>
      </c>
      <c r="O2166" s="316" t="b">
        <v>0</v>
      </c>
      <c r="P2166" s="302"/>
      <c r="Q2166" s="302"/>
      <c r="R2166" s="302"/>
      <c r="S2166" s="302"/>
      <c r="T2166" s="302"/>
      <c r="U2166" s="302"/>
      <c r="V2166" s="302"/>
      <c r="W2166" s="302"/>
      <c r="X2166" s="302"/>
      <c r="Y2166" s="302"/>
      <c r="Z2166" s="302"/>
      <c r="AA2166" s="302"/>
      <c r="AB2166" s="302"/>
      <c r="AC2166" s="302"/>
      <c r="AD2166" s="302"/>
      <c r="AE2166" s="302"/>
      <c r="AF2166" s="302"/>
      <c r="AG2166" s="302"/>
      <c r="AH2166" s="302"/>
      <c r="AI2166" s="302"/>
      <c r="AJ2166" s="302"/>
      <c r="AK2166" s="302"/>
      <c r="AL2166" s="302"/>
      <c r="AM2166" s="302"/>
      <c r="AN2166" s="302"/>
      <c r="AO2166" s="302"/>
      <c r="AP2166" s="302"/>
      <c r="AQ2166" s="302"/>
      <c r="AR2166" s="302"/>
    </row>
    <row r="2167" hidden="1">
      <c r="A2167" s="301"/>
      <c r="B2167" s="302"/>
      <c r="C2167" s="304"/>
      <c r="D2167" s="303"/>
      <c r="E2167" s="303"/>
      <c r="F2167" s="302"/>
      <c r="G2167" s="304"/>
      <c r="H2167" s="302"/>
      <c r="I2167" s="302"/>
      <c r="J2167" s="302"/>
      <c r="K2167" s="302"/>
      <c r="L2167" s="316" t="b">
        <v>0</v>
      </c>
      <c r="M2167" s="316" t="b">
        <v>0</v>
      </c>
      <c r="N2167" s="316" t="b">
        <v>0</v>
      </c>
      <c r="O2167" s="316" t="b">
        <v>0</v>
      </c>
      <c r="P2167" s="302"/>
      <c r="Q2167" s="302"/>
      <c r="R2167" s="302"/>
      <c r="S2167" s="302"/>
      <c r="T2167" s="302"/>
      <c r="U2167" s="302"/>
      <c r="V2167" s="302"/>
      <c r="W2167" s="302"/>
      <c r="X2167" s="302"/>
      <c r="Y2167" s="302"/>
      <c r="Z2167" s="302"/>
      <c r="AA2167" s="302"/>
      <c r="AB2167" s="302"/>
      <c r="AC2167" s="302"/>
      <c r="AD2167" s="302"/>
      <c r="AE2167" s="302"/>
      <c r="AF2167" s="302"/>
      <c r="AG2167" s="302"/>
      <c r="AH2167" s="302"/>
      <c r="AI2167" s="302"/>
      <c r="AJ2167" s="302"/>
      <c r="AK2167" s="302"/>
      <c r="AL2167" s="302"/>
      <c r="AM2167" s="302"/>
      <c r="AN2167" s="302"/>
      <c r="AO2167" s="302"/>
      <c r="AP2167" s="302"/>
      <c r="AQ2167" s="302"/>
      <c r="AR2167" s="302"/>
    </row>
    <row r="2168" hidden="1">
      <c r="A2168" s="301"/>
      <c r="B2168" s="302"/>
      <c r="C2168" s="304"/>
      <c r="D2168" s="303"/>
      <c r="E2168" s="303"/>
      <c r="F2168" s="302"/>
      <c r="G2168" s="304"/>
      <c r="H2168" s="302"/>
      <c r="I2168" s="302"/>
      <c r="J2168" s="302"/>
      <c r="K2168" s="302"/>
      <c r="L2168" s="316" t="b">
        <v>0</v>
      </c>
      <c r="M2168" s="316" t="b">
        <v>0</v>
      </c>
      <c r="N2168" s="316" t="b">
        <v>0</v>
      </c>
      <c r="O2168" s="316" t="b">
        <v>0</v>
      </c>
      <c r="P2168" s="302"/>
      <c r="Q2168" s="302"/>
      <c r="R2168" s="302"/>
      <c r="S2168" s="302"/>
      <c r="T2168" s="302"/>
      <c r="U2168" s="302"/>
      <c r="V2168" s="302"/>
      <c r="W2168" s="302"/>
      <c r="X2168" s="302"/>
      <c r="Y2168" s="302"/>
      <c r="Z2168" s="302"/>
      <c r="AA2168" s="302"/>
      <c r="AB2168" s="302"/>
      <c r="AC2168" s="302"/>
      <c r="AD2168" s="302"/>
      <c r="AE2168" s="302"/>
      <c r="AF2168" s="302"/>
      <c r="AG2168" s="302"/>
      <c r="AH2168" s="302"/>
      <c r="AI2168" s="302"/>
      <c r="AJ2168" s="302"/>
      <c r="AK2168" s="302"/>
      <c r="AL2168" s="302"/>
      <c r="AM2168" s="302"/>
      <c r="AN2168" s="302"/>
      <c r="AO2168" s="302"/>
      <c r="AP2168" s="302"/>
      <c r="AQ2168" s="302"/>
      <c r="AR2168" s="302"/>
    </row>
    <row r="2169" hidden="1">
      <c r="A2169" s="301"/>
      <c r="B2169" s="302"/>
      <c r="C2169" s="304"/>
      <c r="D2169" s="303"/>
      <c r="E2169" s="303"/>
      <c r="F2169" s="302"/>
      <c r="G2169" s="304"/>
      <c r="H2169" s="302"/>
      <c r="I2169" s="302"/>
      <c r="J2169" s="302"/>
      <c r="K2169" s="302"/>
      <c r="L2169" s="316" t="b">
        <v>0</v>
      </c>
      <c r="M2169" s="316" t="b">
        <v>0</v>
      </c>
      <c r="N2169" s="316" t="b">
        <v>0</v>
      </c>
      <c r="O2169" s="316" t="b">
        <v>0</v>
      </c>
      <c r="P2169" s="302"/>
      <c r="Q2169" s="302"/>
      <c r="R2169" s="302"/>
      <c r="S2169" s="302"/>
      <c r="T2169" s="302"/>
      <c r="U2169" s="302"/>
      <c r="V2169" s="302"/>
      <c r="W2169" s="302"/>
      <c r="X2169" s="302"/>
      <c r="Y2169" s="302"/>
      <c r="Z2169" s="302"/>
      <c r="AA2169" s="302"/>
      <c r="AB2169" s="302"/>
      <c r="AC2169" s="302"/>
      <c r="AD2169" s="302"/>
      <c r="AE2169" s="302"/>
      <c r="AF2169" s="302"/>
      <c r="AG2169" s="302"/>
      <c r="AH2169" s="302"/>
      <c r="AI2169" s="302"/>
      <c r="AJ2169" s="302"/>
      <c r="AK2169" s="302"/>
      <c r="AL2169" s="302"/>
      <c r="AM2169" s="302"/>
      <c r="AN2169" s="302"/>
      <c r="AO2169" s="302"/>
      <c r="AP2169" s="302"/>
      <c r="AQ2169" s="302"/>
      <c r="AR2169" s="302"/>
    </row>
    <row r="2170" hidden="1">
      <c r="A2170" s="301"/>
      <c r="B2170" s="302"/>
      <c r="C2170" s="304"/>
      <c r="D2170" s="303"/>
      <c r="E2170" s="303"/>
      <c r="F2170" s="302"/>
      <c r="G2170" s="304"/>
      <c r="H2170" s="302"/>
      <c r="I2170" s="302"/>
      <c r="J2170" s="302"/>
      <c r="K2170" s="302"/>
      <c r="L2170" s="316" t="b">
        <v>0</v>
      </c>
      <c r="M2170" s="316" t="b">
        <v>0</v>
      </c>
      <c r="N2170" s="316" t="b">
        <v>0</v>
      </c>
      <c r="O2170" s="316" t="b">
        <v>0</v>
      </c>
      <c r="P2170" s="302"/>
      <c r="Q2170" s="302"/>
      <c r="R2170" s="302"/>
      <c r="S2170" s="302"/>
      <c r="T2170" s="302"/>
      <c r="U2170" s="302"/>
      <c r="V2170" s="302"/>
      <c r="W2170" s="302"/>
      <c r="X2170" s="302"/>
      <c r="Y2170" s="302"/>
      <c r="Z2170" s="302"/>
      <c r="AA2170" s="302"/>
      <c r="AB2170" s="302"/>
      <c r="AC2170" s="302"/>
      <c r="AD2170" s="302"/>
      <c r="AE2170" s="302"/>
      <c r="AF2170" s="302"/>
      <c r="AG2170" s="302"/>
      <c r="AH2170" s="302"/>
      <c r="AI2170" s="302"/>
      <c r="AJ2170" s="302"/>
      <c r="AK2170" s="302"/>
      <c r="AL2170" s="302"/>
      <c r="AM2170" s="302"/>
      <c r="AN2170" s="302"/>
      <c r="AO2170" s="302"/>
      <c r="AP2170" s="302"/>
      <c r="AQ2170" s="302"/>
      <c r="AR2170" s="302"/>
    </row>
    <row r="2171" hidden="1">
      <c r="A2171" s="301"/>
      <c r="B2171" s="302"/>
      <c r="C2171" s="304"/>
      <c r="D2171" s="303"/>
      <c r="E2171" s="303"/>
      <c r="F2171" s="302"/>
      <c r="G2171" s="304"/>
      <c r="H2171" s="302"/>
      <c r="I2171" s="302"/>
      <c r="J2171" s="302"/>
      <c r="K2171" s="302"/>
      <c r="L2171" s="316" t="b">
        <v>0</v>
      </c>
      <c r="M2171" s="316" t="b">
        <v>0</v>
      </c>
      <c r="N2171" s="316" t="b">
        <v>0</v>
      </c>
      <c r="O2171" s="316" t="b">
        <v>0</v>
      </c>
      <c r="P2171" s="302"/>
      <c r="Q2171" s="302"/>
      <c r="R2171" s="302"/>
      <c r="S2171" s="302"/>
      <c r="T2171" s="302"/>
      <c r="U2171" s="302"/>
      <c r="V2171" s="302"/>
      <c r="W2171" s="302"/>
      <c r="X2171" s="302"/>
      <c r="Y2171" s="302"/>
      <c r="Z2171" s="302"/>
      <c r="AA2171" s="302"/>
      <c r="AB2171" s="302"/>
      <c r="AC2171" s="302"/>
      <c r="AD2171" s="302"/>
      <c r="AE2171" s="302"/>
      <c r="AF2171" s="302"/>
      <c r="AG2171" s="302"/>
      <c r="AH2171" s="302"/>
      <c r="AI2171" s="302"/>
      <c r="AJ2171" s="302"/>
      <c r="AK2171" s="302"/>
      <c r="AL2171" s="302"/>
      <c r="AM2171" s="302"/>
      <c r="AN2171" s="302"/>
      <c r="AO2171" s="302"/>
      <c r="AP2171" s="302"/>
      <c r="AQ2171" s="302"/>
      <c r="AR2171" s="302"/>
    </row>
    <row r="2172" hidden="1">
      <c r="A2172" s="301"/>
      <c r="B2172" s="302"/>
      <c r="C2172" s="304"/>
      <c r="D2172" s="303"/>
      <c r="E2172" s="303"/>
      <c r="F2172" s="302"/>
      <c r="G2172" s="304"/>
      <c r="H2172" s="302"/>
      <c r="I2172" s="302"/>
      <c r="J2172" s="302"/>
      <c r="K2172" s="302"/>
      <c r="L2172" s="316" t="b">
        <v>0</v>
      </c>
      <c r="M2172" s="316" t="b">
        <v>0</v>
      </c>
      <c r="N2172" s="316" t="b">
        <v>0</v>
      </c>
      <c r="O2172" s="316" t="b">
        <v>0</v>
      </c>
      <c r="P2172" s="302"/>
      <c r="Q2172" s="302"/>
      <c r="R2172" s="302"/>
      <c r="S2172" s="302"/>
      <c r="T2172" s="302"/>
      <c r="U2172" s="302"/>
      <c r="V2172" s="302"/>
      <c r="W2172" s="302"/>
      <c r="X2172" s="302"/>
      <c r="Y2172" s="302"/>
      <c r="Z2172" s="302"/>
      <c r="AA2172" s="302"/>
      <c r="AB2172" s="302"/>
      <c r="AC2172" s="302"/>
      <c r="AD2172" s="302"/>
      <c r="AE2172" s="302"/>
      <c r="AF2172" s="302"/>
      <c r="AG2172" s="302"/>
      <c r="AH2172" s="302"/>
      <c r="AI2172" s="302"/>
      <c r="AJ2172" s="302"/>
      <c r="AK2172" s="302"/>
      <c r="AL2172" s="302"/>
      <c r="AM2172" s="302"/>
      <c r="AN2172" s="302"/>
      <c r="AO2172" s="302"/>
      <c r="AP2172" s="302"/>
      <c r="AQ2172" s="302"/>
      <c r="AR2172" s="302"/>
    </row>
    <row r="2173" hidden="1">
      <c r="A2173" s="301"/>
      <c r="B2173" s="302"/>
      <c r="C2173" s="304"/>
      <c r="D2173" s="303"/>
      <c r="E2173" s="303"/>
      <c r="F2173" s="302"/>
      <c r="G2173" s="304"/>
      <c r="H2173" s="302"/>
      <c r="I2173" s="302"/>
      <c r="J2173" s="302"/>
      <c r="K2173" s="302"/>
      <c r="L2173" s="316" t="b">
        <v>0</v>
      </c>
      <c r="M2173" s="316" t="b">
        <v>0</v>
      </c>
      <c r="N2173" s="316" t="b">
        <v>0</v>
      </c>
      <c r="O2173" s="316" t="b">
        <v>0</v>
      </c>
      <c r="P2173" s="302"/>
      <c r="Q2173" s="302"/>
      <c r="R2173" s="302"/>
      <c r="S2173" s="302"/>
      <c r="T2173" s="302"/>
      <c r="U2173" s="302"/>
      <c r="V2173" s="302"/>
      <c r="W2173" s="302"/>
      <c r="X2173" s="302"/>
      <c r="Y2173" s="302"/>
      <c r="Z2173" s="302"/>
      <c r="AA2173" s="302"/>
      <c r="AB2173" s="302"/>
      <c r="AC2173" s="302"/>
      <c r="AD2173" s="302"/>
      <c r="AE2173" s="302"/>
      <c r="AF2173" s="302"/>
      <c r="AG2173" s="302"/>
      <c r="AH2173" s="302"/>
      <c r="AI2173" s="302"/>
      <c r="AJ2173" s="302"/>
      <c r="AK2173" s="302"/>
      <c r="AL2173" s="302"/>
      <c r="AM2173" s="302"/>
      <c r="AN2173" s="302"/>
      <c r="AO2173" s="302"/>
      <c r="AP2173" s="302"/>
      <c r="AQ2173" s="302"/>
      <c r="AR2173" s="302"/>
    </row>
    <row r="2174" hidden="1">
      <c r="A2174" s="301"/>
      <c r="B2174" s="302"/>
      <c r="C2174" s="304"/>
      <c r="D2174" s="303"/>
      <c r="E2174" s="303"/>
      <c r="F2174" s="302"/>
      <c r="G2174" s="304"/>
      <c r="H2174" s="302"/>
      <c r="I2174" s="302"/>
      <c r="J2174" s="302"/>
      <c r="K2174" s="302"/>
      <c r="L2174" s="316" t="b">
        <v>0</v>
      </c>
      <c r="M2174" s="316" t="b">
        <v>0</v>
      </c>
      <c r="N2174" s="316" t="b">
        <v>0</v>
      </c>
      <c r="O2174" s="316" t="b">
        <v>0</v>
      </c>
      <c r="P2174" s="302"/>
      <c r="Q2174" s="302"/>
      <c r="R2174" s="302"/>
      <c r="S2174" s="302"/>
      <c r="T2174" s="302"/>
      <c r="U2174" s="302"/>
      <c r="V2174" s="302"/>
      <c r="W2174" s="302"/>
      <c r="X2174" s="302"/>
      <c r="Y2174" s="302"/>
      <c r="Z2174" s="302"/>
      <c r="AA2174" s="302"/>
      <c r="AB2174" s="302"/>
      <c r="AC2174" s="302"/>
      <c r="AD2174" s="302"/>
      <c r="AE2174" s="302"/>
      <c r="AF2174" s="302"/>
      <c r="AG2174" s="302"/>
      <c r="AH2174" s="302"/>
      <c r="AI2174" s="302"/>
      <c r="AJ2174" s="302"/>
      <c r="AK2174" s="302"/>
      <c r="AL2174" s="302"/>
      <c r="AM2174" s="302"/>
      <c r="AN2174" s="302"/>
      <c r="AO2174" s="302"/>
      <c r="AP2174" s="302"/>
      <c r="AQ2174" s="302"/>
      <c r="AR2174" s="302"/>
    </row>
    <row r="2175" hidden="1">
      <c r="A2175" s="301"/>
      <c r="B2175" s="302"/>
      <c r="C2175" s="304"/>
      <c r="D2175" s="303"/>
      <c r="E2175" s="303"/>
      <c r="F2175" s="302"/>
      <c r="G2175" s="304"/>
      <c r="H2175" s="302"/>
      <c r="I2175" s="302"/>
      <c r="J2175" s="302"/>
      <c r="K2175" s="302"/>
      <c r="L2175" s="316" t="b">
        <v>0</v>
      </c>
      <c r="M2175" s="316" t="b">
        <v>0</v>
      </c>
      <c r="N2175" s="316" t="b">
        <v>0</v>
      </c>
      <c r="O2175" s="316" t="b">
        <v>0</v>
      </c>
      <c r="P2175" s="302"/>
      <c r="Q2175" s="302"/>
      <c r="R2175" s="302"/>
      <c r="S2175" s="302"/>
      <c r="T2175" s="302"/>
      <c r="U2175" s="302"/>
      <c r="V2175" s="302"/>
      <c r="W2175" s="302"/>
      <c r="X2175" s="302"/>
      <c r="Y2175" s="302"/>
      <c r="Z2175" s="302"/>
      <c r="AA2175" s="302"/>
      <c r="AB2175" s="302"/>
      <c r="AC2175" s="302"/>
      <c r="AD2175" s="302"/>
      <c r="AE2175" s="302"/>
      <c r="AF2175" s="302"/>
      <c r="AG2175" s="302"/>
      <c r="AH2175" s="302"/>
      <c r="AI2175" s="302"/>
      <c r="AJ2175" s="302"/>
      <c r="AK2175" s="302"/>
      <c r="AL2175" s="302"/>
      <c r="AM2175" s="302"/>
      <c r="AN2175" s="302"/>
      <c r="AO2175" s="302"/>
      <c r="AP2175" s="302"/>
      <c r="AQ2175" s="302"/>
      <c r="AR2175" s="302"/>
    </row>
    <row r="2176" hidden="1">
      <c r="A2176" s="301"/>
      <c r="B2176" s="302"/>
      <c r="C2176" s="304"/>
      <c r="D2176" s="303"/>
      <c r="E2176" s="303"/>
      <c r="F2176" s="302"/>
      <c r="G2176" s="304"/>
      <c r="H2176" s="302"/>
      <c r="I2176" s="302"/>
      <c r="J2176" s="302"/>
      <c r="K2176" s="302"/>
      <c r="L2176" s="316" t="b">
        <v>0</v>
      </c>
      <c r="M2176" s="316" t="b">
        <v>0</v>
      </c>
      <c r="N2176" s="316" t="b">
        <v>0</v>
      </c>
      <c r="O2176" s="316" t="b">
        <v>0</v>
      </c>
      <c r="P2176" s="302"/>
      <c r="Q2176" s="302"/>
      <c r="R2176" s="302"/>
      <c r="S2176" s="302"/>
      <c r="T2176" s="302"/>
      <c r="U2176" s="302"/>
      <c r="V2176" s="302"/>
      <c r="W2176" s="302"/>
      <c r="X2176" s="302"/>
      <c r="Y2176" s="302"/>
      <c r="Z2176" s="302"/>
      <c r="AA2176" s="302"/>
      <c r="AB2176" s="302"/>
      <c r="AC2176" s="302"/>
      <c r="AD2176" s="302"/>
      <c r="AE2176" s="302"/>
      <c r="AF2176" s="302"/>
      <c r="AG2176" s="302"/>
      <c r="AH2176" s="302"/>
      <c r="AI2176" s="302"/>
      <c r="AJ2176" s="302"/>
      <c r="AK2176" s="302"/>
      <c r="AL2176" s="302"/>
      <c r="AM2176" s="302"/>
      <c r="AN2176" s="302"/>
      <c r="AO2176" s="302"/>
      <c r="AP2176" s="302"/>
      <c r="AQ2176" s="302"/>
      <c r="AR2176" s="302"/>
    </row>
    <row r="2177" hidden="1">
      <c r="A2177" s="301"/>
      <c r="B2177" s="302"/>
      <c r="C2177" s="304"/>
      <c r="D2177" s="303"/>
      <c r="E2177" s="303"/>
      <c r="F2177" s="302"/>
      <c r="G2177" s="304"/>
      <c r="H2177" s="302"/>
      <c r="I2177" s="302"/>
      <c r="J2177" s="302"/>
      <c r="K2177" s="302"/>
      <c r="L2177" s="316" t="b">
        <v>0</v>
      </c>
      <c r="M2177" s="316" t="b">
        <v>0</v>
      </c>
      <c r="N2177" s="316" t="b">
        <v>0</v>
      </c>
      <c r="O2177" s="316" t="b">
        <v>0</v>
      </c>
      <c r="P2177" s="302"/>
      <c r="Q2177" s="302"/>
      <c r="R2177" s="302"/>
      <c r="S2177" s="302"/>
      <c r="T2177" s="302"/>
      <c r="U2177" s="302"/>
      <c r="V2177" s="302"/>
      <c r="W2177" s="302"/>
      <c r="X2177" s="302"/>
      <c r="Y2177" s="302"/>
      <c r="Z2177" s="302"/>
      <c r="AA2177" s="302"/>
      <c r="AB2177" s="302"/>
      <c r="AC2177" s="302"/>
      <c r="AD2177" s="302"/>
      <c r="AE2177" s="302"/>
      <c r="AF2177" s="302"/>
      <c r="AG2177" s="302"/>
      <c r="AH2177" s="302"/>
      <c r="AI2177" s="302"/>
      <c r="AJ2177" s="302"/>
      <c r="AK2177" s="302"/>
      <c r="AL2177" s="302"/>
      <c r="AM2177" s="302"/>
      <c r="AN2177" s="302"/>
      <c r="AO2177" s="302"/>
      <c r="AP2177" s="302"/>
      <c r="AQ2177" s="302"/>
      <c r="AR2177" s="302"/>
    </row>
    <row r="2178" hidden="1">
      <c r="A2178" s="301"/>
      <c r="B2178" s="302"/>
      <c r="C2178" s="304"/>
      <c r="D2178" s="303"/>
      <c r="E2178" s="303"/>
      <c r="F2178" s="302"/>
      <c r="G2178" s="304"/>
      <c r="H2178" s="302"/>
      <c r="I2178" s="302"/>
      <c r="J2178" s="302"/>
      <c r="K2178" s="302"/>
      <c r="L2178" s="316" t="b">
        <v>0</v>
      </c>
      <c r="M2178" s="316" t="b">
        <v>0</v>
      </c>
      <c r="N2178" s="316" t="b">
        <v>0</v>
      </c>
      <c r="O2178" s="316" t="b">
        <v>0</v>
      </c>
      <c r="P2178" s="302"/>
      <c r="Q2178" s="302"/>
      <c r="R2178" s="302"/>
      <c r="S2178" s="302"/>
      <c r="T2178" s="302"/>
      <c r="U2178" s="302"/>
      <c r="V2178" s="302"/>
      <c r="W2178" s="302"/>
      <c r="X2178" s="302"/>
      <c r="Y2178" s="302"/>
      <c r="Z2178" s="302"/>
      <c r="AA2178" s="302"/>
      <c r="AB2178" s="302"/>
      <c r="AC2178" s="302"/>
      <c r="AD2178" s="302"/>
      <c r="AE2178" s="302"/>
      <c r="AF2178" s="302"/>
      <c r="AG2178" s="302"/>
      <c r="AH2178" s="302"/>
      <c r="AI2178" s="302"/>
      <c r="AJ2178" s="302"/>
      <c r="AK2178" s="302"/>
      <c r="AL2178" s="302"/>
      <c r="AM2178" s="302"/>
      <c r="AN2178" s="302"/>
      <c r="AO2178" s="302"/>
      <c r="AP2178" s="302"/>
      <c r="AQ2178" s="302"/>
      <c r="AR2178" s="302"/>
    </row>
    <row r="2179" hidden="1">
      <c r="A2179" s="301"/>
      <c r="B2179" s="302"/>
      <c r="C2179" s="304"/>
      <c r="D2179" s="303"/>
      <c r="E2179" s="303"/>
      <c r="F2179" s="302"/>
      <c r="G2179" s="304"/>
      <c r="H2179" s="302"/>
      <c r="I2179" s="302"/>
      <c r="J2179" s="302"/>
      <c r="K2179" s="302"/>
      <c r="L2179" s="316" t="b">
        <v>0</v>
      </c>
      <c r="M2179" s="316" t="b">
        <v>0</v>
      </c>
      <c r="N2179" s="316" t="b">
        <v>0</v>
      </c>
      <c r="O2179" s="316" t="b">
        <v>0</v>
      </c>
      <c r="P2179" s="302"/>
      <c r="Q2179" s="302"/>
      <c r="R2179" s="302"/>
      <c r="S2179" s="302"/>
      <c r="T2179" s="302"/>
      <c r="U2179" s="302"/>
      <c r="V2179" s="302"/>
      <c r="W2179" s="302"/>
      <c r="X2179" s="302"/>
      <c r="Y2179" s="302"/>
      <c r="Z2179" s="302"/>
      <c r="AA2179" s="302"/>
      <c r="AB2179" s="302"/>
      <c r="AC2179" s="302"/>
      <c r="AD2179" s="302"/>
      <c r="AE2179" s="302"/>
      <c r="AF2179" s="302"/>
      <c r="AG2179" s="302"/>
      <c r="AH2179" s="302"/>
      <c r="AI2179" s="302"/>
      <c r="AJ2179" s="302"/>
      <c r="AK2179" s="302"/>
      <c r="AL2179" s="302"/>
      <c r="AM2179" s="302"/>
      <c r="AN2179" s="302"/>
      <c r="AO2179" s="302"/>
      <c r="AP2179" s="302"/>
      <c r="AQ2179" s="302"/>
      <c r="AR2179" s="302"/>
    </row>
    <row r="2180" hidden="1">
      <c r="A2180" s="301"/>
      <c r="B2180" s="302"/>
      <c r="C2180" s="304"/>
      <c r="D2180" s="303"/>
      <c r="E2180" s="303"/>
      <c r="F2180" s="302"/>
      <c r="G2180" s="304"/>
      <c r="H2180" s="302"/>
      <c r="I2180" s="302"/>
      <c r="J2180" s="302"/>
      <c r="K2180" s="302"/>
      <c r="L2180" s="316" t="b">
        <v>0</v>
      </c>
      <c r="M2180" s="316" t="b">
        <v>0</v>
      </c>
      <c r="N2180" s="316" t="b">
        <v>0</v>
      </c>
      <c r="O2180" s="316" t="b">
        <v>0</v>
      </c>
      <c r="P2180" s="302"/>
      <c r="Q2180" s="302"/>
      <c r="R2180" s="302"/>
      <c r="S2180" s="302"/>
      <c r="T2180" s="302"/>
      <c r="U2180" s="302"/>
      <c r="V2180" s="302"/>
      <c r="W2180" s="302"/>
      <c r="X2180" s="302"/>
      <c r="Y2180" s="302"/>
      <c r="Z2180" s="302"/>
      <c r="AA2180" s="302"/>
      <c r="AB2180" s="302"/>
      <c r="AC2180" s="302"/>
      <c r="AD2180" s="302"/>
      <c r="AE2180" s="302"/>
      <c r="AF2180" s="302"/>
      <c r="AG2180" s="302"/>
      <c r="AH2180" s="302"/>
      <c r="AI2180" s="302"/>
      <c r="AJ2180" s="302"/>
      <c r="AK2180" s="302"/>
      <c r="AL2180" s="302"/>
      <c r="AM2180" s="302"/>
      <c r="AN2180" s="302"/>
      <c r="AO2180" s="302"/>
      <c r="AP2180" s="302"/>
      <c r="AQ2180" s="302"/>
      <c r="AR2180" s="302"/>
    </row>
    <row r="2181" hidden="1">
      <c r="A2181" s="301"/>
      <c r="B2181" s="302"/>
      <c r="C2181" s="304"/>
      <c r="D2181" s="303"/>
      <c r="E2181" s="303"/>
      <c r="F2181" s="302"/>
      <c r="G2181" s="304"/>
      <c r="H2181" s="302"/>
      <c r="I2181" s="302"/>
      <c r="J2181" s="302"/>
      <c r="K2181" s="302"/>
      <c r="L2181" s="316" t="b">
        <v>0</v>
      </c>
      <c r="M2181" s="316" t="b">
        <v>0</v>
      </c>
      <c r="N2181" s="316" t="b">
        <v>0</v>
      </c>
      <c r="O2181" s="316" t="b">
        <v>0</v>
      </c>
      <c r="P2181" s="302"/>
      <c r="Q2181" s="302"/>
      <c r="R2181" s="302"/>
      <c r="S2181" s="302"/>
      <c r="T2181" s="302"/>
      <c r="U2181" s="302"/>
      <c r="V2181" s="302"/>
      <c r="W2181" s="302"/>
      <c r="X2181" s="302"/>
      <c r="Y2181" s="302"/>
      <c r="Z2181" s="302"/>
      <c r="AA2181" s="302"/>
      <c r="AB2181" s="302"/>
      <c r="AC2181" s="302"/>
      <c r="AD2181" s="302"/>
      <c r="AE2181" s="302"/>
      <c r="AF2181" s="302"/>
      <c r="AG2181" s="302"/>
      <c r="AH2181" s="302"/>
      <c r="AI2181" s="302"/>
      <c r="AJ2181" s="302"/>
      <c r="AK2181" s="302"/>
      <c r="AL2181" s="302"/>
      <c r="AM2181" s="302"/>
      <c r="AN2181" s="302"/>
      <c r="AO2181" s="302"/>
      <c r="AP2181" s="302"/>
      <c r="AQ2181" s="302"/>
      <c r="AR2181" s="302"/>
    </row>
    <row r="2182" hidden="1">
      <c r="A2182" s="301"/>
      <c r="B2182" s="302"/>
      <c r="C2182" s="304"/>
      <c r="D2182" s="303"/>
      <c r="E2182" s="303"/>
      <c r="F2182" s="302"/>
      <c r="G2182" s="304"/>
      <c r="H2182" s="302"/>
      <c r="I2182" s="302"/>
      <c r="J2182" s="302"/>
      <c r="K2182" s="302"/>
      <c r="L2182" s="316" t="b">
        <v>0</v>
      </c>
      <c r="M2182" s="316" t="b">
        <v>0</v>
      </c>
      <c r="N2182" s="316" t="b">
        <v>0</v>
      </c>
      <c r="O2182" s="316" t="b">
        <v>0</v>
      </c>
      <c r="P2182" s="302"/>
      <c r="Q2182" s="302"/>
      <c r="R2182" s="302"/>
      <c r="S2182" s="302"/>
      <c r="T2182" s="302"/>
      <c r="U2182" s="302"/>
      <c r="V2182" s="302"/>
      <c r="W2182" s="302"/>
      <c r="X2182" s="302"/>
      <c r="Y2182" s="302"/>
      <c r="Z2182" s="302"/>
      <c r="AA2182" s="302"/>
      <c r="AB2182" s="302"/>
      <c r="AC2182" s="302"/>
      <c r="AD2182" s="302"/>
      <c r="AE2182" s="302"/>
      <c r="AF2182" s="302"/>
      <c r="AG2182" s="302"/>
      <c r="AH2182" s="302"/>
      <c r="AI2182" s="302"/>
      <c r="AJ2182" s="302"/>
      <c r="AK2182" s="302"/>
      <c r="AL2182" s="302"/>
      <c r="AM2182" s="302"/>
      <c r="AN2182" s="302"/>
      <c r="AO2182" s="302"/>
      <c r="AP2182" s="302"/>
      <c r="AQ2182" s="302"/>
      <c r="AR2182" s="302"/>
    </row>
    <row r="2183" hidden="1">
      <c r="A2183" s="301"/>
      <c r="B2183" s="302"/>
      <c r="C2183" s="304"/>
      <c r="D2183" s="303"/>
      <c r="E2183" s="303"/>
      <c r="F2183" s="302"/>
      <c r="G2183" s="304"/>
      <c r="H2183" s="302"/>
      <c r="I2183" s="302"/>
      <c r="J2183" s="302"/>
      <c r="K2183" s="302"/>
      <c r="L2183" s="316" t="b">
        <v>0</v>
      </c>
      <c r="M2183" s="316" t="b">
        <v>0</v>
      </c>
      <c r="N2183" s="316" t="b">
        <v>0</v>
      </c>
      <c r="O2183" s="316" t="b">
        <v>0</v>
      </c>
      <c r="P2183" s="302"/>
      <c r="Q2183" s="302"/>
      <c r="R2183" s="302"/>
      <c r="S2183" s="302"/>
      <c r="T2183" s="302"/>
      <c r="U2183" s="302"/>
      <c r="V2183" s="302"/>
      <c r="W2183" s="302"/>
      <c r="X2183" s="302"/>
      <c r="Y2183" s="302"/>
      <c r="Z2183" s="302"/>
      <c r="AA2183" s="302"/>
      <c r="AB2183" s="302"/>
      <c r="AC2183" s="302"/>
      <c r="AD2183" s="302"/>
      <c r="AE2183" s="302"/>
      <c r="AF2183" s="302"/>
      <c r="AG2183" s="302"/>
      <c r="AH2183" s="302"/>
      <c r="AI2183" s="302"/>
      <c r="AJ2183" s="302"/>
      <c r="AK2183" s="302"/>
      <c r="AL2183" s="302"/>
      <c r="AM2183" s="302"/>
      <c r="AN2183" s="302"/>
      <c r="AO2183" s="302"/>
      <c r="AP2183" s="302"/>
      <c r="AQ2183" s="302"/>
      <c r="AR2183" s="302"/>
    </row>
    <row r="2184" hidden="1">
      <c r="A2184" s="301"/>
      <c r="B2184" s="302"/>
      <c r="C2184" s="304"/>
      <c r="D2184" s="303"/>
      <c r="E2184" s="303"/>
      <c r="F2184" s="302"/>
      <c r="G2184" s="304"/>
      <c r="H2184" s="302"/>
      <c r="I2184" s="302"/>
      <c r="J2184" s="302"/>
      <c r="K2184" s="302"/>
      <c r="L2184" s="316" t="b">
        <v>0</v>
      </c>
      <c r="M2184" s="316" t="b">
        <v>0</v>
      </c>
      <c r="N2184" s="316" t="b">
        <v>0</v>
      </c>
      <c r="O2184" s="316" t="b">
        <v>0</v>
      </c>
      <c r="P2184" s="302"/>
      <c r="Q2184" s="302"/>
      <c r="R2184" s="302"/>
      <c r="S2184" s="302"/>
      <c r="T2184" s="302"/>
      <c r="U2184" s="302"/>
      <c r="V2184" s="302"/>
      <c r="W2184" s="302"/>
      <c r="X2184" s="302"/>
      <c r="Y2184" s="302"/>
      <c r="Z2184" s="302"/>
      <c r="AA2184" s="302"/>
      <c r="AB2184" s="302"/>
      <c r="AC2184" s="302"/>
      <c r="AD2184" s="302"/>
      <c r="AE2184" s="302"/>
      <c r="AF2184" s="302"/>
      <c r="AG2184" s="302"/>
      <c r="AH2184" s="302"/>
      <c r="AI2184" s="302"/>
      <c r="AJ2184" s="302"/>
      <c r="AK2184" s="302"/>
      <c r="AL2184" s="302"/>
      <c r="AM2184" s="302"/>
      <c r="AN2184" s="302"/>
      <c r="AO2184" s="302"/>
      <c r="AP2184" s="302"/>
      <c r="AQ2184" s="302"/>
      <c r="AR2184" s="302"/>
    </row>
    <row r="2185" hidden="1">
      <c r="A2185" s="301"/>
      <c r="B2185" s="302"/>
      <c r="C2185" s="304"/>
      <c r="D2185" s="303"/>
      <c r="E2185" s="303"/>
      <c r="F2185" s="302"/>
      <c r="G2185" s="304"/>
      <c r="H2185" s="302"/>
      <c r="I2185" s="302"/>
      <c r="J2185" s="302"/>
      <c r="K2185" s="302"/>
      <c r="L2185" s="316" t="b">
        <v>0</v>
      </c>
      <c r="M2185" s="316" t="b">
        <v>0</v>
      </c>
      <c r="N2185" s="316" t="b">
        <v>0</v>
      </c>
      <c r="O2185" s="316" t="b">
        <v>0</v>
      </c>
      <c r="P2185" s="302"/>
      <c r="Q2185" s="302"/>
      <c r="R2185" s="302"/>
      <c r="S2185" s="302"/>
      <c r="T2185" s="302"/>
      <c r="U2185" s="302"/>
      <c r="V2185" s="302"/>
      <c r="W2185" s="302"/>
      <c r="X2185" s="302"/>
      <c r="Y2185" s="302"/>
      <c r="Z2185" s="302"/>
      <c r="AA2185" s="302"/>
      <c r="AB2185" s="302"/>
      <c r="AC2185" s="302"/>
      <c r="AD2185" s="302"/>
      <c r="AE2185" s="302"/>
      <c r="AF2185" s="302"/>
      <c r="AG2185" s="302"/>
      <c r="AH2185" s="302"/>
      <c r="AI2185" s="302"/>
      <c r="AJ2185" s="302"/>
      <c r="AK2185" s="302"/>
      <c r="AL2185" s="302"/>
      <c r="AM2185" s="302"/>
      <c r="AN2185" s="302"/>
      <c r="AO2185" s="302"/>
      <c r="AP2185" s="302"/>
      <c r="AQ2185" s="302"/>
      <c r="AR2185" s="302"/>
    </row>
    <row r="2186" hidden="1">
      <c r="A2186" s="301"/>
      <c r="B2186" s="302"/>
      <c r="C2186" s="304"/>
      <c r="D2186" s="303"/>
      <c r="E2186" s="303"/>
      <c r="F2186" s="302"/>
      <c r="G2186" s="304"/>
      <c r="H2186" s="302"/>
      <c r="I2186" s="302"/>
      <c r="J2186" s="302"/>
      <c r="K2186" s="302"/>
      <c r="L2186" s="316" t="b">
        <v>0</v>
      </c>
      <c r="M2186" s="316" t="b">
        <v>0</v>
      </c>
      <c r="N2186" s="316" t="b">
        <v>0</v>
      </c>
      <c r="O2186" s="316" t="b">
        <v>0</v>
      </c>
      <c r="P2186" s="302"/>
      <c r="Q2186" s="302"/>
      <c r="R2186" s="302"/>
      <c r="S2186" s="302"/>
      <c r="T2186" s="302"/>
      <c r="U2186" s="302"/>
      <c r="V2186" s="302"/>
      <c r="W2186" s="302"/>
      <c r="X2186" s="302"/>
      <c r="Y2186" s="302"/>
      <c r="Z2186" s="302"/>
      <c r="AA2186" s="302"/>
      <c r="AB2186" s="302"/>
      <c r="AC2186" s="302"/>
      <c r="AD2186" s="302"/>
      <c r="AE2186" s="302"/>
      <c r="AF2186" s="302"/>
      <c r="AG2186" s="302"/>
      <c r="AH2186" s="302"/>
      <c r="AI2186" s="302"/>
      <c r="AJ2186" s="302"/>
      <c r="AK2186" s="302"/>
      <c r="AL2186" s="302"/>
      <c r="AM2186" s="302"/>
      <c r="AN2186" s="302"/>
      <c r="AO2186" s="302"/>
      <c r="AP2186" s="302"/>
      <c r="AQ2186" s="302"/>
      <c r="AR2186" s="302"/>
    </row>
    <row r="2187" hidden="1">
      <c r="A2187" s="301"/>
      <c r="B2187" s="302"/>
      <c r="C2187" s="304"/>
      <c r="D2187" s="303"/>
      <c r="E2187" s="303"/>
      <c r="F2187" s="302"/>
      <c r="G2187" s="304"/>
      <c r="H2187" s="302"/>
      <c r="I2187" s="302"/>
      <c r="J2187" s="302"/>
      <c r="K2187" s="302"/>
      <c r="L2187" s="316" t="b">
        <v>0</v>
      </c>
      <c r="M2187" s="316" t="b">
        <v>0</v>
      </c>
      <c r="N2187" s="316" t="b">
        <v>0</v>
      </c>
      <c r="O2187" s="316" t="b">
        <v>0</v>
      </c>
      <c r="P2187" s="302"/>
      <c r="Q2187" s="302"/>
      <c r="R2187" s="302"/>
      <c r="S2187" s="302"/>
      <c r="T2187" s="302"/>
      <c r="U2187" s="302"/>
      <c r="V2187" s="302"/>
      <c r="W2187" s="302"/>
      <c r="X2187" s="302"/>
      <c r="Y2187" s="302"/>
      <c r="Z2187" s="302"/>
      <c r="AA2187" s="302"/>
      <c r="AB2187" s="302"/>
      <c r="AC2187" s="302"/>
      <c r="AD2187" s="302"/>
      <c r="AE2187" s="302"/>
      <c r="AF2187" s="302"/>
      <c r="AG2187" s="302"/>
      <c r="AH2187" s="302"/>
      <c r="AI2187" s="302"/>
      <c r="AJ2187" s="302"/>
      <c r="AK2187" s="302"/>
      <c r="AL2187" s="302"/>
      <c r="AM2187" s="302"/>
      <c r="AN2187" s="302"/>
      <c r="AO2187" s="302"/>
      <c r="AP2187" s="302"/>
      <c r="AQ2187" s="302"/>
      <c r="AR2187" s="302"/>
    </row>
    <row r="2188" hidden="1">
      <c r="A2188" s="301"/>
      <c r="B2188" s="302"/>
      <c r="C2188" s="304"/>
      <c r="D2188" s="303"/>
      <c r="E2188" s="303"/>
      <c r="F2188" s="302"/>
      <c r="G2188" s="304"/>
      <c r="H2188" s="302"/>
      <c r="I2188" s="302"/>
      <c r="J2188" s="302"/>
      <c r="K2188" s="302"/>
      <c r="L2188" s="316" t="b">
        <v>0</v>
      </c>
      <c r="M2188" s="316" t="b">
        <v>0</v>
      </c>
      <c r="N2188" s="316" t="b">
        <v>0</v>
      </c>
      <c r="O2188" s="316" t="b">
        <v>0</v>
      </c>
      <c r="P2188" s="302"/>
      <c r="Q2188" s="302"/>
      <c r="R2188" s="302"/>
      <c r="S2188" s="302"/>
      <c r="T2188" s="302"/>
      <c r="U2188" s="302"/>
      <c r="V2188" s="302"/>
      <c r="W2188" s="302"/>
      <c r="X2188" s="302"/>
      <c r="Y2188" s="302"/>
      <c r="Z2188" s="302"/>
      <c r="AA2188" s="302"/>
      <c r="AB2188" s="302"/>
      <c r="AC2188" s="302"/>
      <c r="AD2188" s="302"/>
      <c r="AE2188" s="302"/>
      <c r="AF2188" s="302"/>
      <c r="AG2188" s="302"/>
      <c r="AH2188" s="302"/>
      <c r="AI2188" s="302"/>
      <c r="AJ2188" s="302"/>
      <c r="AK2188" s="302"/>
      <c r="AL2188" s="302"/>
      <c r="AM2188" s="302"/>
      <c r="AN2188" s="302"/>
      <c r="AO2188" s="302"/>
      <c r="AP2188" s="302"/>
      <c r="AQ2188" s="302"/>
      <c r="AR2188" s="302"/>
    </row>
    <row r="2189" hidden="1">
      <c r="A2189" s="301"/>
      <c r="B2189" s="302"/>
      <c r="C2189" s="304"/>
      <c r="D2189" s="303"/>
      <c r="E2189" s="303"/>
      <c r="F2189" s="302"/>
      <c r="G2189" s="304"/>
      <c r="H2189" s="302"/>
      <c r="I2189" s="302"/>
      <c r="J2189" s="302"/>
      <c r="K2189" s="302"/>
      <c r="L2189" s="316" t="b">
        <v>0</v>
      </c>
      <c r="M2189" s="316" t="b">
        <v>0</v>
      </c>
      <c r="N2189" s="316" t="b">
        <v>0</v>
      </c>
      <c r="O2189" s="316" t="b">
        <v>0</v>
      </c>
      <c r="P2189" s="302"/>
      <c r="Q2189" s="302"/>
      <c r="R2189" s="302"/>
      <c r="S2189" s="302"/>
      <c r="T2189" s="302"/>
      <c r="U2189" s="302"/>
      <c r="V2189" s="302"/>
      <c r="W2189" s="302"/>
      <c r="X2189" s="302"/>
      <c r="Y2189" s="302"/>
      <c r="Z2189" s="302"/>
      <c r="AA2189" s="302"/>
      <c r="AB2189" s="302"/>
      <c r="AC2189" s="302"/>
      <c r="AD2189" s="302"/>
      <c r="AE2189" s="302"/>
      <c r="AF2189" s="302"/>
      <c r="AG2189" s="302"/>
      <c r="AH2189" s="302"/>
      <c r="AI2189" s="302"/>
      <c r="AJ2189" s="302"/>
      <c r="AK2189" s="302"/>
      <c r="AL2189" s="302"/>
      <c r="AM2189" s="302"/>
      <c r="AN2189" s="302"/>
      <c r="AO2189" s="302"/>
      <c r="AP2189" s="302"/>
      <c r="AQ2189" s="302"/>
      <c r="AR2189" s="302"/>
    </row>
    <row r="2190" hidden="1">
      <c r="A2190" s="301"/>
      <c r="B2190" s="302"/>
      <c r="C2190" s="304"/>
      <c r="D2190" s="303"/>
      <c r="E2190" s="303"/>
      <c r="F2190" s="302"/>
      <c r="G2190" s="304"/>
      <c r="H2190" s="302"/>
      <c r="I2190" s="302"/>
      <c r="J2190" s="302"/>
      <c r="K2190" s="302"/>
      <c r="L2190" s="316" t="b">
        <v>0</v>
      </c>
      <c r="M2190" s="316" t="b">
        <v>0</v>
      </c>
      <c r="N2190" s="316" t="b">
        <v>0</v>
      </c>
      <c r="O2190" s="316" t="b">
        <v>0</v>
      </c>
      <c r="P2190" s="302"/>
      <c r="Q2190" s="302"/>
      <c r="R2190" s="302"/>
      <c r="S2190" s="302"/>
      <c r="T2190" s="302"/>
      <c r="U2190" s="302"/>
      <c r="V2190" s="302"/>
      <c r="W2190" s="302"/>
      <c r="X2190" s="302"/>
      <c r="Y2190" s="302"/>
      <c r="Z2190" s="302"/>
      <c r="AA2190" s="302"/>
      <c r="AB2190" s="302"/>
      <c r="AC2190" s="302"/>
      <c r="AD2190" s="302"/>
      <c r="AE2190" s="302"/>
      <c r="AF2190" s="302"/>
      <c r="AG2190" s="302"/>
      <c r="AH2190" s="302"/>
      <c r="AI2190" s="302"/>
      <c r="AJ2190" s="302"/>
      <c r="AK2190" s="302"/>
      <c r="AL2190" s="302"/>
      <c r="AM2190" s="302"/>
      <c r="AN2190" s="302"/>
      <c r="AO2190" s="302"/>
      <c r="AP2190" s="302"/>
      <c r="AQ2190" s="302"/>
      <c r="AR2190" s="302"/>
    </row>
    <row r="2191" hidden="1">
      <c r="A2191" s="301"/>
      <c r="B2191" s="302"/>
      <c r="C2191" s="304"/>
      <c r="D2191" s="303"/>
      <c r="E2191" s="303"/>
      <c r="F2191" s="302"/>
      <c r="G2191" s="304"/>
      <c r="H2191" s="302"/>
      <c r="I2191" s="302"/>
      <c r="J2191" s="302"/>
      <c r="K2191" s="302"/>
      <c r="L2191" s="316" t="b">
        <v>0</v>
      </c>
      <c r="M2191" s="316" t="b">
        <v>0</v>
      </c>
      <c r="N2191" s="316" t="b">
        <v>0</v>
      </c>
      <c r="O2191" s="316" t="b">
        <v>0</v>
      </c>
      <c r="P2191" s="302"/>
      <c r="Q2191" s="302"/>
      <c r="R2191" s="302"/>
      <c r="S2191" s="302"/>
      <c r="T2191" s="302"/>
      <c r="U2191" s="302"/>
      <c r="V2191" s="302"/>
      <c r="W2191" s="302"/>
      <c r="X2191" s="302"/>
      <c r="Y2191" s="302"/>
      <c r="Z2191" s="302"/>
      <c r="AA2191" s="302"/>
      <c r="AB2191" s="302"/>
      <c r="AC2191" s="302"/>
      <c r="AD2191" s="302"/>
      <c r="AE2191" s="302"/>
      <c r="AF2191" s="302"/>
      <c r="AG2191" s="302"/>
      <c r="AH2191" s="302"/>
      <c r="AI2191" s="302"/>
      <c r="AJ2191" s="302"/>
      <c r="AK2191" s="302"/>
      <c r="AL2191" s="302"/>
      <c r="AM2191" s="302"/>
      <c r="AN2191" s="302"/>
      <c r="AO2191" s="302"/>
      <c r="AP2191" s="302"/>
      <c r="AQ2191" s="302"/>
      <c r="AR2191" s="302"/>
    </row>
    <row r="2192" hidden="1">
      <c r="A2192" s="301"/>
      <c r="B2192" s="302"/>
      <c r="C2192" s="304"/>
      <c r="D2192" s="303"/>
      <c r="E2192" s="303"/>
      <c r="F2192" s="302"/>
      <c r="G2192" s="304"/>
      <c r="H2192" s="302"/>
      <c r="I2192" s="302"/>
      <c r="J2192" s="302"/>
      <c r="K2192" s="302"/>
      <c r="L2192" s="316" t="b">
        <v>0</v>
      </c>
      <c r="M2192" s="316" t="b">
        <v>0</v>
      </c>
      <c r="N2192" s="316" t="b">
        <v>0</v>
      </c>
      <c r="O2192" s="316" t="b">
        <v>0</v>
      </c>
      <c r="P2192" s="302"/>
      <c r="Q2192" s="302"/>
      <c r="R2192" s="302"/>
      <c r="S2192" s="302"/>
      <c r="T2192" s="302"/>
      <c r="U2192" s="302"/>
      <c r="V2192" s="302"/>
      <c r="W2192" s="302"/>
      <c r="X2192" s="302"/>
      <c r="Y2192" s="302"/>
      <c r="Z2192" s="302"/>
      <c r="AA2192" s="302"/>
      <c r="AB2192" s="302"/>
      <c r="AC2192" s="302"/>
      <c r="AD2192" s="302"/>
      <c r="AE2192" s="302"/>
      <c r="AF2192" s="302"/>
      <c r="AG2192" s="302"/>
      <c r="AH2192" s="302"/>
      <c r="AI2192" s="302"/>
      <c r="AJ2192" s="302"/>
      <c r="AK2192" s="302"/>
      <c r="AL2192" s="302"/>
      <c r="AM2192" s="302"/>
      <c r="AN2192" s="302"/>
      <c r="AO2192" s="302"/>
      <c r="AP2192" s="302"/>
      <c r="AQ2192" s="302"/>
      <c r="AR2192" s="302"/>
    </row>
    <row r="2193" hidden="1">
      <c r="A2193" s="301"/>
      <c r="B2193" s="302"/>
      <c r="C2193" s="304"/>
      <c r="D2193" s="303"/>
      <c r="E2193" s="303"/>
      <c r="F2193" s="302"/>
      <c r="G2193" s="304"/>
      <c r="H2193" s="302"/>
      <c r="I2193" s="302"/>
      <c r="J2193" s="302"/>
      <c r="K2193" s="302"/>
      <c r="L2193" s="316" t="b">
        <v>0</v>
      </c>
      <c r="M2193" s="316" t="b">
        <v>0</v>
      </c>
      <c r="N2193" s="316" t="b">
        <v>0</v>
      </c>
      <c r="O2193" s="316" t="b">
        <v>0</v>
      </c>
      <c r="P2193" s="302"/>
      <c r="Q2193" s="302"/>
      <c r="R2193" s="302"/>
      <c r="S2193" s="302"/>
      <c r="T2193" s="302"/>
      <c r="U2193" s="302"/>
      <c r="V2193" s="302"/>
      <c r="W2193" s="302"/>
      <c r="X2193" s="302"/>
      <c r="Y2193" s="302"/>
      <c r="Z2193" s="302"/>
      <c r="AA2193" s="302"/>
      <c r="AB2193" s="302"/>
      <c r="AC2193" s="302"/>
      <c r="AD2193" s="302"/>
      <c r="AE2193" s="302"/>
      <c r="AF2193" s="302"/>
      <c r="AG2193" s="302"/>
      <c r="AH2193" s="302"/>
      <c r="AI2193" s="302"/>
      <c r="AJ2193" s="302"/>
      <c r="AK2193" s="302"/>
      <c r="AL2193" s="302"/>
      <c r="AM2193" s="302"/>
      <c r="AN2193" s="302"/>
      <c r="AO2193" s="302"/>
      <c r="AP2193" s="302"/>
      <c r="AQ2193" s="302"/>
      <c r="AR2193" s="302"/>
    </row>
    <row r="2194" hidden="1">
      <c r="A2194" s="301"/>
      <c r="B2194" s="302"/>
      <c r="C2194" s="304"/>
      <c r="D2194" s="303"/>
      <c r="E2194" s="303"/>
      <c r="F2194" s="302"/>
      <c r="G2194" s="304"/>
      <c r="H2194" s="302"/>
      <c r="I2194" s="302"/>
      <c r="J2194" s="302"/>
      <c r="K2194" s="302"/>
      <c r="L2194" s="316" t="b">
        <v>0</v>
      </c>
      <c r="M2194" s="316" t="b">
        <v>0</v>
      </c>
      <c r="N2194" s="316" t="b">
        <v>0</v>
      </c>
      <c r="O2194" s="316" t="b">
        <v>0</v>
      </c>
      <c r="P2194" s="302"/>
      <c r="Q2194" s="302"/>
      <c r="R2194" s="302"/>
      <c r="S2194" s="302"/>
      <c r="T2194" s="302"/>
      <c r="U2194" s="302"/>
      <c r="V2194" s="302"/>
      <c r="W2194" s="302"/>
      <c r="X2194" s="302"/>
      <c r="Y2194" s="302"/>
      <c r="Z2194" s="302"/>
      <c r="AA2194" s="302"/>
      <c r="AB2194" s="302"/>
      <c r="AC2194" s="302"/>
      <c r="AD2194" s="302"/>
      <c r="AE2194" s="302"/>
      <c r="AF2194" s="302"/>
      <c r="AG2194" s="302"/>
      <c r="AH2194" s="302"/>
      <c r="AI2194" s="302"/>
      <c r="AJ2194" s="302"/>
      <c r="AK2194" s="302"/>
      <c r="AL2194" s="302"/>
      <c r="AM2194" s="302"/>
      <c r="AN2194" s="302"/>
      <c r="AO2194" s="302"/>
      <c r="AP2194" s="302"/>
      <c r="AQ2194" s="302"/>
      <c r="AR2194" s="302"/>
    </row>
    <row r="2195" hidden="1">
      <c r="A2195" s="301"/>
      <c r="B2195" s="302"/>
      <c r="C2195" s="304"/>
      <c r="D2195" s="303"/>
      <c r="E2195" s="303"/>
      <c r="F2195" s="302"/>
      <c r="G2195" s="304"/>
      <c r="H2195" s="302"/>
      <c r="I2195" s="302"/>
      <c r="J2195" s="302"/>
      <c r="K2195" s="302"/>
      <c r="L2195" s="316" t="b">
        <v>0</v>
      </c>
      <c r="M2195" s="316" t="b">
        <v>0</v>
      </c>
      <c r="N2195" s="316" t="b">
        <v>0</v>
      </c>
      <c r="O2195" s="316" t="b">
        <v>0</v>
      </c>
      <c r="P2195" s="302"/>
      <c r="Q2195" s="302"/>
      <c r="R2195" s="302"/>
      <c r="S2195" s="302"/>
      <c r="T2195" s="302"/>
      <c r="U2195" s="302"/>
      <c r="V2195" s="302"/>
      <c r="W2195" s="302"/>
      <c r="X2195" s="302"/>
      <c r="Y2195" s="302"/>
      <c r="Z2195" s="302"/>
      <c r="AA2195" s="302"/>
      <c r="AB2195" s="302"/>
      <c r="AC2195" s="302"/>
      <c r="AD2195" s="302"/>
      <c r="AE2195" s="302"/>
      <c r="AF2195" s="302"/>
      <c r="AG2195" s="302"/>
      <c r="AH2195" s="302"/>
      <c r="AI2195" s="302"/>
      <c r="AJ2195" s="302"/>
      <c r="AK2195" s="302"/>
      <c r="AL2195" s="302"/>
      <c r="AM2195" s="302"/>
      <c r="AN2195" s="302"/>
      <c r="AO2195" s="302"/>
      <c r="AP2195" s="302"/>
      <c r="AQ2195" s="302"/>
      <c r="AR2195" s="302"/>
    </row>
    <row r="2196" hidden="1">
      <c r="A2196" s="301"/>
      <c r="B2196" s="302"/>
      <c r="C2196" s="304"/>
      <c r="D2196" s="303"/>
      <c r="E2196" s="303"/>
      <c r="F2196" s="302"/>
      <c r="G2196" s="304"/>
      <c r="H2196" s="302"/>
      <c r="I2196" s="302"/>
      <c r="J2196" s="302"/>
      <c r="K2196" s="302"/>
      <c r="L2196" s="316" t="b">
        <v>0</v>
      </c>
      <c r="M2196" s="316" t="b">
        <v>0</v>
      </c>
      <c r="N2196" s="316" t="b">
        <v>0</v>
      </c>
      <c r="O2196" s="316" t="b">
        <v>0</v>
      </c>
      <c r="P2196" s="302"/>
      <c r="Q2196" s="302"/>
      <c r="R2196" s="302"/>
      <c r="S2196" s="302"/>
      <c r="T2196" s="302"/>
      <c r="U2196" s="302"/>
      <c r="V2196" s="302"/>
      <c r="W2196" s="302"/>
      <c r="X2196" s="302"/>
      <c r="Y2196" s="302"/>
      <c r="Z2196" s="302"/>
      <c r="AA2196" s="302"/>
      <c r="AB2196" s="302"/>
      <c r="AC2196" s="302"/>
      <c r="AD2196" s="302"/>
      <c r="AE2196" s="302"/>
      <c r="AF2196" s="302"/>
      <c r="AG2196" s="302"/>
      <c r="AH2196" s="302"/>
      <c r="AI2196" s="302"/>
      <c r="AJ2196" s="302"/>
      <c r="AK2196" s="302"/>
      <c r="AL2196" s="302"/>
      <c r="AM2196" s="302"/>
      <c r="AN2196" s="302"/>
      <c r="AO2196" s="302"/>
      <c r="AP2196" s="302"/>
      <c r="AQ2196" s="302"/>
      <c r="AR2196" s="302"/>
    </row>
    <row r="2197" hidden="1">
      <c r="A2197" s="301"/>
      <c r="B2197" s="302"/>
      <c r="C2197" s="304"/>
      <c r="D2197" s="303"/>
      <c r="E2197" s="303"/>
      <c r="F2197" s="302"/>
      <c r="G2197" s="304"/>
      <c r="H2197" s="302"/>
      <c r="I2197" s="302"/>
      <c r="J2197" s="302"/>
      <c r="K2197" s="302"/>
      <c r="L2197" s="316" t="b">
        <v>0</v>
      </c>
      <c r="M2197" s="316" t="b">
        <v>0</v>
      </c>
      <c r="N2197" s="316" t="b">
        <v>0</v>
      </c>
      <c r="O2197" s="316" t="b">
        <v>0</v>
      </c>
      <c r="P2197" s="302"/>
      <c r="Q2197" s="302"/>
      <c r="R2197" s="302"/>
      <c r="S2197" s="302"/>
      <c r="T2197" s="302"/>
      <c r="U2197" s="302"/>
      <c r="V2197" s="302"/>
      <c r="W2197" s="302"/>
      <c r="X2197" s="302"/>
      <c r="Y2197" s="302"/>
      <c r="Z2197" s="302"/>
      <c r="AA2197" s="302"/>
      <c r="AB2197" s="302"/>
      <c r="AC2197" s="302"/>
      <c r="AD2197" s="302"/>
      <c r="AE2197" s="302"/>
      <c r="AF2197" s="302"/>
      <c r="AG2197" s="302"/>
      <c r="AH2197" s="302"/>
      <c r="AI2197" s="302"/>
      <c r="AJ2197" s="302"/>
      <c r="AK2197" s="302"/>
      <c r="AL2197" s="302"/>
      <c r="AM2197" s="302"/>
      <c r="AN2197" s="302"/>
      <c r="AO2197" s="302"/>
      <c r="AP2197" s="302"/>
      <c r="AQ2197" s="302"/>
      <c r="AR2197" s="302"/>
    </row>
    <row r="2198" hidden="1">
      <c r="A2198" s="301"/>
      <c r="B2198" s="302"/>
      <c r="C2198" s="304"/>
      <c r="D2198" s="303"/>
      <c r="E2198" s="303"/>
      <c r="F2198" s="302"/>
      <c r="G2198" s="304"/>
      <c r="H2198" s="302"/>
      <c r="I2198" s="302"/>
      <c r="J2198" s="302"/>
      <c r="K2198" s="302"/>
      <c r="L2198" s="316" t="b">
        <v>0</v>
      </c>
      <c r="M2198" s="316" t="b">
        <v>0</v>
      </c>
      <c r="N2198" s="316" t="b">
        <v>0</v>
      </c>
      <c r="O2198" s="316" t="b">
        <v>0</v>
      </c>
      <c r="P2198" s="302"/>
      <c r="Q2198" s="302"/>
      <c r="R2198" s="302"/>
      <c r="S2198" s="302"/>
      <c r="T2198" s="302"/>
      <c r="U2198" s="302"/>
      <c r="V2198" s="302"/>
      <c r="W2198" s="302"/>
      <c r="X2198" s="302"/>
      <c r="Y2198" s="302"/>
      <c r="Z2198" s="302"/>
      <c r="AA2198" s="302"/>
      <c r="AB2198" s="302"/>
      <c r="AC2198" s="302"/>
      <c r="AD2198" s="302"/>
      <c r="AE2198" s="302"/>
      <c r="AF2198" s="302"/>
      <c r="AG2198" s="302"/>
      <c r="AH2198" s="302"/>
      <c r="AI2198" s="302"/>
      <c r="AJ2198" s="302"/>
      <c r="AK2198" s="302"/>
      <c r="AL2198" s="302"/>
      <c r="AM2198" s="302"/>
      <c r="AN2198" s="302"/>
      <c r="AO2198" s="302"/>
      <c r="AP2198" s="302"/>
      <c r="AQ2198" s="302"/>
      <c r="AR2198" s="302"/>
    </row>
    <row r="2199" hidden="1">
      <c r="A2199" s="301"/>
      <c r="B2199" s="302"/>
      <c r="C2199" s="304"/>
      <c r="D2199" s="303"/>
      <c r="E2199" s="303"/>
      <c r="F2199" s="302"/>
      <c r="G2199" s="304"/>
      <c r="H2199" s="302"/>
      <c r="I2199" s="302"/>
      <c r="J2199" s="302"/>
      <c r="K2199" s="302"/>
      <c r="L2199" s="316" t="b">
        <v>0</v>
      </c>
      <c r="M2199" s="316" t="b">
        <v>0</v>
      </c>
      <c r="N2199" s="316" t="b">
        <v>0</v>
      </c>
      <c r="O2199" s="316" t="b">
        <v>0</v>
      </c>
      <c r="P2199" s="302"/>
      <c r="Q2199" s="302"/>
      <c r="R2199" s="302"/>
      <c r="S2199" s="302"/>
      <c r="T2199" s="302"/>
      <c r="U2199" s="302"/>
      <c r="V2199" s="302"/>
      <c r="W2199" s="302"/>
      <c r="X2199" s="302"/>
      <c r="Y2199" s="302"/>
      <c r="Z2199" s="302"/>
      <c r="AA2199" s="302"/>
      <c r="AB2199" s="302"/>
      <c r="AC2199" s="302"/>
      <c r="AD2199" s="302"/>
      <c r="AE2199" s="302"/>
      <c r="AF2199" s="302"/>
      <c r="AG2199" s="302"/>
      <c r="AH2199" s="302"/>
      <c r="AI2199" s="302"/>
      <c r="AJ2199" s="302"/>
      <c r="AK2199" s="302"/>
      <c r="AL2199" s="302"/>
      <c r="AM2199" s="302"/>
      <c r="AN2199" s="302"/>
      <c r="AO2199" s="302"/>
      <c r="AP2199" s="302"/>
      <c r="AQ2199" s="302"/>
      <c r="AR2199" s="302"/>
    </row>
    <row r="2200" hidden="1">
      <c r="A2200" s="301"/>
      <c r="B2200" s="302"/>
      <c r="C2200" s="304"/>
      <c r="D2200" s="303"/>
      <c r="E2200" s="303"/>
      <c r="F2200" s="302"/>
      <c r="G2200" s="304"/>
      <c r="H2200" s="302"/>
      <c r="I2200" s="302"/>
      <c r="J2200" s="302"/>
      <c r="K2200" s="302"/>
      <c r="L2200" s="316" t="b">
        <v>0</v>
      </c>
      <c r="M2200" s="316" t="b">
        <v>0</v>
      </c>
      <c r="N2200" s="316" t="b">
        <v>0</v>
      </c>
      <c r="O2200" s="316" t="b">
        <v>0</v>
      </c>
      <c r="P2200" s="302"/>
      <c r="Q2200" s="302"/>
      <c r="R2200" s="302"/>
      <c r="S2200" s="302"/>
      <c r="T2200" s="302"/>
      <c r="U2200" s="302"/>
      <c r="V2200" s="302"/>
      <c r="W2200" s="302"/>
      <c r="X2200" s="302"/>
      <c r="Y2200" s="302"/>
      <c r="Z2200" s="302"/>
      <c r="AA2200" s="302"/>
      <c r="AB2200" s="302"/>
      <c r="AC2200" s="302"/>
      <c r="AD2200" s="302"/>
      <c r="AE2200" s="302"/>
      <c r="AF2200" s="302"/>
      <c r="AG2200" s="302"/>
      <c r="AH2200" s="302"/>
      <c r="AI2200" s="302"/>
      <c r="AJ2200" s="302"/>
      <c r="AK2200" s="302"/>
      <c r="AL2200" s="302"/>
      <c r="AM2200" s="302"/>
      <c r="AN2200" s="302"/>
      <c r="AO2200" s="302"/>
      <c r="AP2200" s="302"/>
      <c r="AQ2200" s="302"/>
      <c r="AR2200" s="302"/>
    </row>
    <row r="2201" hidden="1">
      <c r="A2201" s="301"/>
      <c r="B2201" s="302"/>
      <c r="C2201" s="304"/>
      <c r="D2201" s="303"/>
      <c r="E2201" s="303"/>
      <c r="F2201" s="302"/>
      <c r="G2201" s="304"/>
      <c r="H2201" s="302"/>
      <c r="I2201" s="302"/>
      <c r="J2201" s="302"/>
      <c r="K2201" s="302"/>
      <c r="L2201" s="316" t="b">
        <v>0</v>
      </c>
      <c r="M2201" s="316" t="b">
        <v>0</v>
      </c>
      <c r="N2201" s="316" t="b">
        <v>0</v>
      </c>
      <c r="O2201" s="316" t="b">
        <v>0</v>
      </c>
      <c r="P2201" s="302"/>
      <c r="Q2201" s="302"/>
      <c r="R2201" s="302"/>
      <c r="S2201" s="302"/>
      <c r="T2201" s="302"/>
      <c r="U2201" s="302"/>
      <c r="V2201" s="302"/>
      <c r="W2201" s="302"/>
      <c r="X2201" s="302"/>
      <c r="Y2201" s="302"/>
      <c r="Z2201" s="302"/>
      <c r="AA2201" s="302"/>
      <c r="AB2201" s="302"/>
      <c r="AC2201" s="302"/>
      <c r="AD2201" s="302"/>
      <c r="AE2201" s="302"/>
      <c r="AF2201" s="302"/>
      <c r="AG2201" s="302"/>
      <c r="AH2201" s="302"/>
      <c r="AI2201" s="302"/>
      <c r="AJ2201" s="302"/>
      <c r="AK2201" s="302"/>
      <c r="AL2201" s="302"/>
      <c r="AM2201" s="302"/>
      <c r="AN2201" s="302"/>
      <c r="AO2201" s="302"/>
      <c r="AP2201" s="302"/>
      <c r="AQ2201" s="302"/>
      <c r="AR2201" s="302"/>
    </row>
    <row r="2202" hidden="1">
      <c r="A2202" s="301"/>
      <c r="B2202" s="302"/>
      <c r="C2202" s="304"/>
      <c r="D2202" s="303"/>
      <c r="E2202" s="303"/>
      <c r="F2202" s="302"/>
      <c r="G2202" s="304"/>
      <c r="H2202" s="302"/>
      <c r="I2202" s="302"/>
      <c r="J2202" s="302"/>
      <c r="K2202" s="302"/>
      <c r="L2202" s="316" t="b">
        <v>0</v>
      </c>
      <c r="M2202" s="316" t="b">
        <v>0</v>
      </c>
      <c r="N2202" s="316" t="b">
        <v>0</v>
      </c>
      <c r="O2202" s="316" t="b">
        <v>0</v>
      </c>
      <c r="P2202" s="302"/>
      <c r="Q2202" s="302"/>
      <c r="R2202" s="302"/>
      <c r="S2202" s="302"/>
      <c r="T2202" s="302"/>
      <c r="U2202" s="302"/>
      <c r="V2202" s="302"/>
      <c r="W2202" s="302"/>
      <c r="X2202" s="302"/>
      <c r="Y2202" s="302"/>
      <c r="Z2202" s="302"/>
      <c r="AA2202" s="302"/>
      <c r="AB2202" s="302"/>
      <c r="AC2202" s="302"/>
      <c r="AD2202" s="302"/>
      <c r="AE2202" s="302"/>
      <c r="AF2202" s="302"/>
      <c r="AG2202" s="302"/>
      <c r="AH2202" s="302"/>
      <c r="AI2202" s="302"/>
      <c r="AJ2202" s="302"/>
      <c r="AK2202" s="302"/>
      <c r="AL2202" s="302"/>
      <c r="AM2202" s="302"/>
      <c r="AN2202" s="302"/>
      <c r="AO2202" s="302"/>
      <c r="AP2202" s="302"/>
      <c r="AQ2202" s="302"/>
      <c r="AR2202" s="302"/>
    </row>
    <row r="2203" hidden="1">
      <c r="A2203" s="301"/>
      <c r="B2203" s="302"/>
      <c r="C2203" s="304"/>
      <c r="D2203" s="303"/>
      <c r="E2203" s="303"/>
      <c r="F2203" s="302"/>
      <c r="G2203" s="304"/>
      <c r="H2203" s="302"/>
      <c r="I2203" s="302"/>
      <c r="J2203" s="302"/>
      <c r="K2203" s="302"/>
      <c r="L2203" s="316" t="b">
        <v>0</v>
      </c>
      <c r="M2203" s="316" t="b">
        <v>0</v>
      </c>
      <c r="N2203" s="316" t="b">
        <v>0</v>
      </c>
      <c r="O2203" s="316" t="b">
        <v>0</v>
      </c>
      <c r="P2203" s="302"/>
      <c r="Q2203" s="302"/>
      <c r="R2203" s="302"/>
      <c r="S2203" s="302"/>
      <c r="T2203" s="302"/>
      <c r="U2203" s="302"/>
      <c r="V2203" s="302"/>
      <c r="W2203" s="302"/>
      <c r="X2203" s="302"/>
      <c r="Y2203" s="302"/>
      <c r="Z2203" s="302"/>
      <c r="AA2203" s="302"/>
      <c r="AB2203" s="302"/>
      <c r="AC2203" s="302"/>
      <c r="AD2203" s="302"/>
      <c r="AE2203" s="302"/>
      <c r="AF2203" s="302"/>
      <c r="AG2203" s="302"/>
      <c r="AH2203" s="302"/>
      <c r="AI2203" s="302"/>
      <c r="AJ2203" s="302"/>
      <c r="AK2203" s="302"/>
      <c r="AL2203" s="302"/>
      <c r="AM2203" s="302"/>
      <c r="AN2203" s="302"/>
      <c r="AO2203" s="302"/>
      <c r="AP2203" s="302"/>
      <c r="AQ2203" s="302"/>
      <c r="AR2203" s="302"/>
    </row>
    <row r="2204" hidden="1">
      <c r="A2204" s="301"/>
      <c r="B2204" s="302"/>
      <c r="C2204" s="304"/>
      <c r="D2204" s="303"/>
      <c r="E2204" s="303"/>
      <c r="F2204" s="302"/>
      <c r="G2204" s="304"/>
      <c r="H2204" s="302"/>
      <c r="I2204" s="302"/>
      <c r="J2204" s="302"/>
      <c r="K2204" s="302"/>
      <c r="L2204" s="316" t="b">
        <v>0</v>
      </c>
      <c r="M2204" s="316" t="b">
        <v>0</v>
      </c>
      <c r="N2204" s="316" t="b">
        <v>0</v>
      </c>
      <c r="O2204" s="316" t="b">
        <v>0</v>
      </c>
      <c r="P2204" s="302"/>
      <c r="Q2204" s="302"/>
      <c r="R2204" s="302"/>
      <c r="S2204" s="302"/>
      <c r="T2204" s="302"/>
      <c r="U2204" s="302"/>
      <c r="V2204" s="302"/>
      <c r="W2204" s="302"/>
      <c r="X2204" s="302"/>
      <c r="Y2204" s="302"/>
      <c r="Z2204" s="302"/>
      <c r="AA2204" s="302"/>
      <c r="AB2204" s="302"/>
      <c r="AC2204" s="302"/>
      <c r="AD2204" s="302"/>
      <c r="AE2204" s="302"/>
      <c r="AF2204" s="302"/>
      <c r="AG2204" s="302"/>
      <c r="AH2204" s="302"/>
      <c r="AI2204" s="302"/>
      <c r="AJ2204" s="302"/>
      <c r="AK2204" s="302"/>
      <c r="AL2204" s="302"/>
      <c r="AM2204" s="302"/>
      <c r="AN2204" s="302"/>
      <c r="AO2204" s="302"/>
      <c r="AP2204" s="302"/>
      <c r="AQ2204" s="302"/>
      <c r="AR2204" s="302"/>
    </row>
    <row r="2205" hidden="1">
      <c r="A2205" s="301"/>
      <c r="B2205" s="302"/>
      <c r="C2205" s="304"/>
      <c r="D2205" s="303"/>
      <c r="E2205" s="303"/>
      <c r="F2205" s="302"/>
      <c r="G2205" s="304"/>
      <c r="H2205" s="302"/>
      <c r="I2205" s="302"/>
      <c r="J2205" s="302"/>
      <c r="K2205" s="302"/>
      <c r="L2205" s="316" t="b">
        <v>0</v>
      </c>
      <c r="M2205" s="316" t="b">
        <v>0</v>
      </c>
      <c r="N2205" s="316" t="b">
        <v>0</v>
      </c>
      <c r="O2205" s="316" t="b">
        <v>0</v>
      </c>
      <c r="P2205" s="302"/>
      <c r="Q2205" s="302"/>
      <c r="R2205" s="302"/>
      <c r="S2205" s="302"/>
      <c r="T2205" s="302"/>
      <c r="U2205" s="302"/>
      <c r="V2205" s="302"/>
      <c r="W2205" s="302"/>
      <c r="X2205" s="302"/>
      <c r="Y2205" s="302"/>
      <c r="Z2205" s="302"/>
      <c r="AA2205" s="302"/>
      <c r="AB2205" s="302"/>
      <c r="AC2205" s="302"/>
      <c r="AD2205" s="302"/>
      <c r="AE2205" s="302"/>
      <c r="AF2205" s="302"/>
      <c r="AG2205" s="302"/>
      <c r="AH2205" s="302"/>
      <c r="AI2205" s="302"/>
      <c r="AJ2205" s="302"/>
      <c r="AK2205" s="302"/>
      <c r="AL2205" s="302"/>
      <c r="AM2205" s="302"/>
      <c r="AN2205" s="302"/>
      <c r="AO2205" s="302"/>
      <c r="AP2205" s="302"/>
      <c r="AQ2205" s="302"/>
      <c r="AR2205" s="302"/>
    </row>
    <row r="2206" hidden="1">
      <c r="A2206" s="301"/>
      <c r="B2206" s="302"/>
      <c r="C2206" s="304"/>
      <c r="D2206" s="303"/>
      <c r="E2206" s="303"/>
      <c r="F2206" s="302"/>
      <c r="G2206" s="304"/>
      <c r="H2206" s="302"/>
      <c r="I2206" s="302"/>
      <c r="J2206" s="302"/>
      <c r="K2206" s="302"/>
      <c r="L2206" s="316" t="b">
        <v>0</v>
      </c>
      <c r="M2206" s="316" t="b">
        <v>0</v>
      </c>
      <c r="N2206" s="316" t="b">
        <v>0</v>
      </c>
      <c r="O2206" s="316" t="b">
        <v>0</v>
      </c>
      <c r="P2206" s="302"/>
      <c r="Q2206" s="302"/>
      <c r="R2206" s="302"/>
      <c r="S2206" s="302"/>
      <c r="T2206" s="302"/>
      <c r="U2206" s="302"/>
      <c r="V2206" s="302"/>
      <c r="W2206" s="302"/>
      <c r="X2206" s="302"/>
      <c r="Y2206" s="302"/>
      <c r="Z2206" s="302"/>
      <c r="AA2206" s="302"/>
      <c r="AB2206" s="302"/>
      <c r="AC2206" s="302"/>
      <c r="AD2206" s="302"/>
      <c r="AE2206" s="302"/>
      <c r="AF2206" s="302"/>
      <c r="AG2206" s="302"/>
      <c r="AH2206" s="302"/>
      <c r="AI2206" s="302"/>
      <c r="AJ2206" s="302"/>
      <c r="AK2206" s="302"/>
      <c r="AL2206" s="302"/>
      <c r="AM2206" s="302"/>
      <c r="AN2206" s="302"/>
      <c r="AO2206" s="302"/>
      <c r="AP2206" s="302"/>
      <c r="AQ2206" s="302"/>
      <c r="AR2206" s="302"/>
    </row>
    <row r="2207" hidden="1">
      <c r="A2207" s="301"/>
      <c r="B2207" s="302"/>
      <c r="C2207" s="304"/>
      <c r="D2207" s="303"/>
      <c r="E2207" s="303"/>
      <c r="F2207" s="302"/>
      <c r="G2207" s="304"/>
      <c r="H2207" s="302"/>
      <c r="I2207" s="302"/>
      <c r="J2207" s="302"/>
      <c r="K2207" s="302"/>
      <c r="L2207" s="316" t="b">
        <v>0</v>
      </c>
      <c r="M2207" s="316" t="b">
        <v>0</v>
      </c>
      <c r="N2207" s="316" t="b">
        <v>0</v>
      </c>
      <c r="O2207" s="316" t="b">
        <v>0</v>
      </c>
      <c r="P2207" s="302"/>
      <c r="Q2207" s="302"/>
      <c r="R2207" s="302"/>
      <c r="S2207" s="302"/>
      <c r="T2207" s="302"/>
      <c r="U2207" s="302"/>
      <c r="V2207" s="302"/>
      <c r="W2207" s="302"/>
      <c r="X2207" s="302"/>
      <c r="Y2207" s="302"/>
      <c r="Z2207" s="302"/>
      <c r="AA2207" s="302"/>
      <c r="AB2207" s="302"/>
      <c r="AC2207" s="302"/>
      <c r="AD2207" s="302"/>
      <c r="AE2207" s="302"/>
      <c r="AF2207" s="302"/>
      <c r="AG2207" s="302"/>
      <c r="AH2207" s="302"/>
      <c r="AI2207" s="302"/>
      <c r="AJ2207" s="302"/>
      <c r="AK2207" s="302"/>
      <c r="AL2207" s="302"/>
      <c r="AM2207" s="302"/>
      <c r="AN2207" s="302"/>
      <c r="AO2207" s="302"/>
      <c r="AP2207" s="302"/>
      <c r="AQ2207" s="302"/>
      <c r="AR2207" s="302"/>
    </row>
    <row r="2208" hidden="1">
      <c r="A2208" s="301"/>
      <c r="B2208" s="302"/>
      <c r="C2208" s="304"/>
      <c r="D2208" s="303"/>
      <c r="E2208" s="303"/>
      <c r="F2208" s="302"/>
      <c r="G2208" s="304"/>
      <c r="H2208" s="302"/>
      <c r="I2208" s="302"/>
      <c r="J2208" s="302"/>
      <c r="K2208" s="302"/>
      <c r="L2208" s="316" t="b">
        <v>0</v>
      </c>
      <c r="M2208" s="316" t="b">
        <v>0</v>
      </c>
      <c r="N2208" s="316" t="b">
        <v>0</v>
      </c>
      <c r="O2208" s="316" t="b">
        <v>0</v>
      </c>
      <c r="P2208" s="302"/>
      <c r="Q2208" s="302"/>
      <c r="R2208" s="302"/>
      <c r="S2208" s="302"/>
      <c r="T2208" s="302"/>
      <c r="U2208" s="302"/>
      <c r="V2208" s="302"/>
      <c r="W2208" s="302"/>
      <c r="X2208" s="302"/>
      <c r="Y2208" s="302"/>
      <c r="Z2208" s="302"/>
      <c r="AA2208" s="302"/>
      <c r="AB2208" s="302"/>
      <c r="AC2208" s="302"/>
      <c r="AD2208" s="302"/>
      <c r="AE2208" s="302"/>
      <c r="AF2208" s="302"/>
      <c r="AG2208" s="302"/>
      <c r="AH2208" s="302"/>
      <c r="AI2208" s="302"/>
      <c r="AJ2208" s="302"/>
      <c r="AK2208" s="302"/>
      <c r="AL2208" s="302"/>
      <c r="AM2208" s="302"/>
      <c r="AN2208" s="302"/>
      <c r="AO2208" s="302"/>
      <c r="AP2208" s="302"/>
      <c r="AQ2208" s="302"/>
      <c r="AR2208" s="302"/>
    </row>
    <row r="2209" hidden="1">
      <c r="A2209" s="301"/>
      <c r="B2209" s="302"/>
      <c r="C2209" s="304"/>
      <c r="D2209" s="303"/>
      <c r="E2209" s="303"/>
      <c r="F2209" s="302"/>
      <c r="G2209" s="304"/>
      <c r="H2209" s="302"/>
      <c r="I2209" s="302"/>
      <c r="J2209" s="302"/>
      <c r="K2209" s="302"/>
      <c r="L2209" s="316" t="b">
        <v>0</v>
      </c>
      <c r="M2209" s="316" t="b">
        <v>0</v>
      </c>
      <c r="N2209" s="316" t="b">
        <v>0</v>
      </c>
      <c r="O2209" s="316" t="b">
        <v>0</v>
      </c>
      <c r="P2209" s="302"/>
      <c r="Q2209" s="302"/>
      <c r="R2209" s="302"/>
      <c r="S2209" s="302"/>
      <c r="T2209" s="302"/>
      <c r="U2209" s="302"/>
      <c r="V2209" s="302"/>
      <c r="W2209" s="302"/>
      <c r="X2209" s="302"/>
      <c r="Y2209" s="302"/>
      <c r="Z2209" s="302"/>
      <c r="AA2209" s="302"/>
      <c r="AB2209" s="302"/>
      <c r="AC2209" s="302"/>
      <c r="AD2209" s="302"/>
      <c r="AE2209" s="302"/>
      <c r="AF2209" s="302"/>
      <c r="AG2209" s="302"/>
      <c r="AH2209" s="302"/>
      <c r="AI2209" s="302"/>
      <c r="AJ2209" s="302"/>
      <c r="AK2209" s="302"/>
      <c r="AL2209" s="302"/>
      <c r="AM2209" s="302"/>
      <c r="AN2209" s="302"/>
      <c r="AO2209" s="302"/>
      <c r="AP2209" s="302"/>
      <c r="AQ2209" s="302"/>
      <c r="AR2209" s="302"/>
    </row>
    <row r="2210" hidden="1">
      <c r="A2210" s="301"/>
      <c r="B2210" s="302"/>
      <c r="C2210" s="304"/>
      <c r="D2210" s="303"/>
      <c r="E2210" s="303"/>
      <c r="F2210" s="302"/>
      <c r="G2210" s="304"/>
      <c r="H2210" s="302"/>
      <c r="I2210" s="302"/>
      <c r="J2210" s="302"/>
      <c r="K2210" s="302"/>
      <c r="L2210" s="316" t="b">
        <v>0</v>
      </c>
      <c r="M2210" s="316" t="b">
        <v>0</v>
      </c>
      <c r="N2210" s="316" t="b">
        <v>0</v>
      </c>
      <c r="O2210" s="316" t="b">
        <v>0</v>
      </c>
      <c r="P2210" s="302"/>
      <c r="Q2210" s="302"/>
      <c r="R2210" s="302"/>
      <c r="S2210" s="302"/>
      <c r="T2210" s="302"/>
      <c r="U2210" s="302"/>
      <c r="V2210" s="302"/>
      <c r="W2210" s="302"/>
      <c r="X2210" s="302"/>
      <c r="Y2210" s="302"/>
      <c r="Z2210" s="302"/>
      <c r="AA2210" s="302"/>
      <c r="AB2210" s="302"/>
      <c r="AC2210" s="302"/>
      <c r="AD2210" s="302"/>
      <c r="AE2210" s="302"/>
      <c r="AF2210" s="302"/>
      <c r="AG2210" s="302"/>
      <c r="AH2210" s="302"/>
      <c r="AI2210" s="302"/>
      <c r="AJ2210" s="302"/>
      <c r="AK2210" s="302"/>
      <c r="AL2210" s="302"/>
      <c r="AM2210" s="302"/>
      <c r="AN2210" s="302"/>
      <c r="AO2210" s="302"/>
      <c r="AP2210" s="302"/>
      <c r="AQ2210" s="302"/>
      <c r="AR2210" s="302"/>
    </row>
    <row r="2211" hidden="1">
      <c r="A2211" s="301"/>
      <c r="B2211" s="302"/>
      <c r="C2211" s="304"/>
      <c r="D2211" s="303"/>
      <c r="E2211" s="303"/>
      <c r="F2211" s="302"/>
      <c r="G2211" s="304"/>
      <c r="H2211" s="302"/>
      <c r="I2211" s="302"/>
      <c r="J2211" s="302"/>
      <c r="K2211" s="302"/>
      <c r="L2211" s="316" t="b">
        <v>0</v>
      </c>
      <c r="M2211" s="316" t="b">
        <v>0</v>
      </c>
      <c r="N2211" s="316" t="b">
        <v>0</v>
      </c>
      <c r="O2211" s="316" t="b">
        <v>0</v>
      </c>
      <c r="P2211" s="302"/>
      <c r="Q2211" s="302"/>
      <c r="R2211" s="302"/>
      <c r="S2211" s="302"/>
      <c r="T2211" s="302"/>
      <c r="U2211" s="302"/>
      <c r="V2211" s="302"/>
      <c r="W2211" s="302"/>
      <c r="X2211" s="302"/>
      <c r="Y2211" s="302"/>
      <c r="Z2211" s="302"/>
      <c r="AA2211" s="302"/>
      <c r="AB2211" s="302"/>
      <c r="AC2211" s="302"/>
      <c r="AD2211" s="302"/>
      <c r="AE2211" s="302"/>
      <c r="AF2211" s="302"/>
      <c r="AG2211" s="302"/>
      <c r="AH2211" s="302"/>
      <c r="AI2211" s="302"/>
      <c r="AJ2211" s="302"/>
      <c r="AK2211" s="302"/>
      <c r="AL2211" s="302"/>
      <c r="AM2211" s="302"/>
      <c r="AN2211" s="302"/>
      <c r="AO2211" s="302"/>
      <c r="AP2211" s="302"/>
      <c r="AQ2211" s="302"/>
      <c r="AR2211" s="302"/>
    </row>
    <row r="2212" hidden="1">
      <c r="A2212" s="301"/>
      <c r="B2212" s="302"/>
      <c r="C2212" s="304"/>
      <c r="D2212" s="303"/>
      <c r="E2212" s="303"/>
      <c r="F2212" s="302"/>
      <c r="G2212" s="304"/>
      <c r="H2212" s="302"/>
      <c r="I2212" s="302"/>
      <c r="J2212" s="302"/>
      <c r="K2212" s="302"/>
      <c r="L2212" s="316" t="b">
        <v>0</v>
      </c>
      <c r="M2212" s="316" t="b">
        <v>0</v>
      </c>
      <c r="N2212" s="316" t="b">
        <v>0</v>
      </c>
      <c r="O2212" s="316" t="b">
        <v>0</v>
      </c>
      <c r="P2212" s="302"/>
      <c r="Q2212" s="302"/>
      <c r="R2212" s="302"/>
      <c r="S2212" s="302"/>
      <c r="T2212" s="302"/>
      <c r="U2212" s="302"/>
      <c r="V2212" s="302"/>
      <c r="W2212" s="302"/>
      <c r="X2212" s="302"/>
      <c r="Y2212" s="302"/>
      <c r="Z2212" s="302"/>
      <c r="AA2212" s="302"/>
      <c r="AB2212" s="302"/>
      <c r="AC2212" s="302"/>
      <c r="AD2212" s="302"/>
      <c r="AE2212" s="302"/>
      <c r="AF2212" s="302"/>
      <c r="AG2212" s="302"/>
      <c r="AH2212" s="302"/>
      <c r="AI2212" s="302"/>
      <c r="AJ2212" s="302"/>
      <c r="AK2212" s="302"/>
      <c r="AL2212" s="302"/>
      <c r="AM2212" s="302"/>
      <c r="AN2212" s="302"/>
      <c r="AO2212" s="302"/>
      <c r="AP2212" s="302"/>
      <c r="AQ2212" s="302"/>
      <c r="AR2212" s="302"/>
    </row>
    <row r="2213" hidden="1">
      <c r="A2213" s="301"/>
      <c r="B2213" s="302"/>
      <c r="C2213" s="304"/>
      <c r="D2213" s="303"/>
      <c r="E2213" s="303"/>
      <c r="F2213" s="302"/>
      <c r="G2213" s="304"/>
      <c r="H2213" s="302"/>
      <c r="I2213" s="302"/>
      <c r="J2213" s="302"/>
      <c r="K2213" s="302"/>
      <c r="L2213" s="316" t="b">
        <v>0</v>
      </c>
      <c r="M2213" s="316" t="b">
        <v>0</v>
      </c>
      <c r="N2213" s="316" t="b">
        <v>0</v>
      </c>
      <c r="O2213" s="316" t="b">
        <v>0</v>
      </c>
      <c r="P2213" s="302"/>
      <c r="Q2213" s="302"/>
      <c r="R2213" s="302"/>
      <c r="S2213" s="302"/>
      <c r="T2213" s="302"/>
      <c r="U2213" s="302"/>
      <c r="V2213" s="302"/>
      <c r="W2213" s="302"/>
      <c r="X2213" s="302"/>
      <c r="Y2213" s="302"/>
      <c r="Z2213" s="302"/>
      <c r="AA2213" s="302"/>
      <c r="AB2213" s="302"/>
      <c r="AC2213" s="302"/>
      <c r="AD2213" s="302"/>
      <c r="AE2213" s="302"/>
      <c r="AF2213" s="302"/>
      <c r="AG2213" s="302"/>
      <c r="AH2213" s="302"/>
      <c r="AI2213" s="302"/>
      <c r="AJ2213" s="302"/>
      <c r="AK2213" s="302"/>
      <c r="AL2213" s="302"/>
      <c r="AM2213" s="302"/>
      <c r="AN2213" s="302"/>
      <c r="AO2213" s="302"/>
      <c r="AP2213" s="302"/>
      <c r="AQ2213" s="302"/>
      <c r="AR2213" s="302"/>
    </row>
    <row r="2214" hidden="1">
      <c r="A2214" s="301"/>
      <c r="B2214" s="302"/>
      <c r="C2214" s="304"/>
      <c r="D2214" s="303"/>
      <c r="E2214" s="303"/>
      <c r="F2214" s="302"/>
      <c r="G2214" s="304"/>
      <c r="H2214" s="302"/>
      <c r="I2214" s="302"/>
      <c r="J2214" s="302"/>
      <c r="K2214" s="302"/>
      <c r="L2214" s="316" t="b">
        <v>0</v>
      </c>
      <c r="M2214" s="316" t="b">
        <v>0</v>
      </c>
      <c r="N2214" s="316" t="b">
        <v>0</v>
      </c>
      <c r="O2214" s="316" t="b">
        <v>0</v>
      </c>
      <c r="P2214" s="302"/>
      <c r="Q2214" s="302"/>
      <c r="R2214" s="302"/>
      <c r="S2214" s="302"/>
      <c r="T2214" s="302"/>
      <c r="U2214" s="302"/>
      <c r="V2214" s="302"/>
      <c r="W2214" s="302"/>
      <c r="X2214" s="302"/>
      <c r="Y2214" s="302"/>
      <c r="Z2214" s="302"/>
      <c r="AA2214" s="302"/>
      <c r="AB2214" s="302"/>
      <c r="AC2214" s="302"/>
      <c r="AD2214" s="302"/>
      <c r="AE2214" s="302"/>
      <c r="AF2214" s="302"/>
      <c r="AG2214" s="302"/>
      <c r="AH2214" s="302"/>
      <c r="AI2214" s="302"/>
      <c r="AJ2214" s="302"/>
      <c r="AK2214" s="302"/>
      <c r="AL2214" s="302"/>
      <c r="AM2214" s="302"/>
      <c r="AN2214" s="302"/>
      <c r="AO2214" s="302"/>
      <c r="AP2214" s="302"/>
      <c r="AQ2214" s="302"/>
      <c r="AR2214" s="302"/>
    </row>
    <row r="2215" hidden="1">
      <c r="A2215" s="301"/>
      <c r="B2215" s="302"/>
      <c r="C2215" s="304"/>
      <c r="D2215" s="303"/>
      <c r="E2215" s="303"/>
      <c r="F2215" s="302"/>
      <c r="G2215" s="304"/>
      <c r="H2215" s="302"/>
      <c r="I2215" s="302"/>
      <c r="J2215" s="302"/>
      <c r="K2215" s="302"/>
      <c r="L2215" s="316" t="b">
        <v>0</v>
      </c>
      <c r="M2215" s="316" t="b">
        <v>0</v>
      </c>
      <c r="N2215" s="316" t="b">
        <v>0</v>
      </c>
      <c r="O2215" s="316" t="b">
        <v>0</v>
      </c>
      <c r="P2215" s="302"/>
      <c r="Q2215" s="302"/>
      <c r="R2215" s="302"/>
      <c r="S2215" s="302"/>
      <c r="T2215" s="302"/>
      <c r="U2215" s="302"/>
      <c r="V2215" s="302"/>
      <c r="W2215" s="302"/>
      <c r="X2215" s="302"/>
      <c r="Y2215" s="302"/>
      <c r="Z2215" s="302"/>
      <c r="AA2215" s="302"/>
      <c r="AB2215" s="302"/>
      <c r="AC2215" s="302"/>
      <c r="AD2215" s="302"/>
      <c r="AE2215" s="302"/>
      <c r="AF2215" s="302"/>
      <c r="AG2215" s="302"/>
      <c r="AH2215" s="302"/>
      <c r="AI2215" s="302"/>
      <c r="AJ2215" s="302"/>
      <c r="AK2215" s="302"/>
      <c r="AL2215" s="302"/>
      <c r="AM2215" s="302"/>
      <c r="AN2215" s="302"/>
      <c r="AO2215" s="302"/>
      <c r="AP2215" s="302"/>
      <c r="AQ2215" s="302"/>
      <c r="AR2215" s="302"/>
    </row>
    <row r="2216" hidden="1">
      <c r="A2216" s="301"/>
      <c r="B2216" s="302"/>
      <c r="C2216" s="304"/>
      <c r="D2216" s="303"/>
      <c r="E2216" s="303"/>
      <c r="F2216" s="302"/>
      <c r="G2216" s="304"/>
      <c r="H2216" s="302"/>
      <c r="I2216" s="302"/>
      <c r="J2216" s="302"/>
      <c r="K2216" s="302"/>
      <c r="L2216" s="316" t="b">
        <v>0</v>
      </c>
      <c r="M2216" s="316" t="b">
        <v>0</v>
      </c>
      <c r="N2216" s="316" t="b">
        <v>0</v>
      </c>
      <c r="O2216" s="316" t="b">
        <v>0</v>
      </c>
      <c r="P2216" s="302"/>
      <c r="Q2216" s="302"/>
      <c r="R2216" s="302"/>
      <c r="S2216" s="302"/>
      <c r="T2216" s="302"/>
      <c r="U2216" s="302"/>
      <c r="V2216" s="302"/>
      <c r="W2216" s="302"/>
      <c r="X2216" s="302"/>
      <c r="Y2216" s="302"/>
      <c r="Z2216" s="302"/>
      <c r="AA2216" s="302"/>
      <c r="AB2216" s="302"/>
      <c r="AC2216" s="302"/>
      <c r="AD2216" s="302"/>
      <c r="AE2216" s="302"/>
      <c r="AF2216" s="302"/>
      <c r="AG2216" s="302"/>
      <c r="AH2216" s="302"/>
      <c r="AI2216" s="302"/>
      <c r="AJ2216" s="302"/>
      <c r="AK2216" s="302"/>
      <c r="AL2216" s="302"/>
      <c r="AM2216" s="302"/>
      <c r="AN2216" s="302"/>
      <c r="AO2216" s="302"/>
      <c r="AP2216" s="302"/>
      <c r="AQ2216" s="302"/>
      <c r="AR2216" s="302"/>
    </row>
    <row r="2217" hidden="1">
      <c r="A2217" s="301"/>
      <c r="B2217" s="302"/>
      <c r="C2217" s="304"/>
      <c r="D2217" s="303"/>
      <c r="E2217" s="303"/>
      <c r="F2217" s="302"/>
      <c r="G2217" s="304"/>
      <c r="H2217" s="302"/>
      <c r="I2217" s="302"/>
      <c r="J2217" s="302"/>
      <c r="K2217" s="302"/>
      <c r="L2217" s="316" t="b">
        <v>0</v>
      </c>
      <c r="M2217" s="316" t="b">
        <v>0</v>
      </c>
      <c r="N2217" s="316" t="b">
        <v>0</v>
      </c>
      <c r="O2217" s="316" t="b">
        <v>0</v>
      </c>
      <c r="P2217" s="302"/>
      <c r="Q2217" s="302"/>
      <c r="R2217" s="302"/>
      <c r="S2217" s="302"/>
      <c r="T2217" s="302"/>
      <c r="U2217" s="302"/>
      <c r="V2217" s="302"/>
      <c r="W2217" s="302"/>
      <c r="X2217" s="302"/>
      <c r="Y2217" s="302"/>
      <c r="Z2217" s="302"/>
      <c r="AA2217" s="302"/>
      <c r="AB2217" s="302"/>
      <c r="AC2217" s="302"/>
      <c r="AD2217" s="302"/>
      <c r="AE2217" s="302"/>
      <c r="AF2217" s="302"/>
      <c r="AG2217" s="302"/>
      <c r="AH2217" s="302"/>
      <c r="AI2217" s="302"/>
      <c r="AJ2217" s="302"/>
      <c r="AK2217" s="302"/>
      <c r="AL2217" s="302"/>
      <c r="AM2217" s="302"/>
      <c r="AN2217" s="302"/>
      <c r="AO2217" s="302"/>
      <c r="AP2217" s="302"/>
      <c r="AQ2217" s="302"/>
      <c r="AR2217" s="302"/>
    </row>
    <row r="2218" hidden="1">
      <c r="A2218" s="301"/>
      <c r="B2218" s="302"/>
      <c r="C2218" s="304"/>
      <c r="D2218" s="303"/>
      <c r="E2218" s="303"/>
      <c r="F2218" s="302"/>
      <c r="G2218" s="304"/>
      <c r="H2218" s="302"/>
      <c r="I2218" s="302"/>
      <c r="J2218" s="302"/>
      <c r="K2218" s="302"/>
      <c r="L2218" s="316" t="b">
        <v>0</v>
      </c>
      <c r="M2218" s="316" t="b">
        <v>0</v>
      </c>
      <c r="N2218" s="316" t="b">
        <v>0</v>
      </c>
      <c r="O2218" s="316" t="b">
        <v>0</v>
      </c>
      <c r="P2218" s="302"/>
      <c r="Q2218" s="302"/>
      <c r="R2218" s="302"/>
      <c r="S2218" s="302"/>
      <c r="T2218" s="302"/>
      <c r="U2218" s="302"/>
      <c r="V2218" s="302"/>
      <c r="W2218" s="302"/>
      <c r="X2218" s="302"/>
      <c r="Y2218" s="302"/>
      <c r="Z2218" s="302"/>
      <c r="AA2218" s="302"/>
      <c r="AB2218" s="302"/>
      <c r="AC2218" s="302"/>
      <c r="AD2218" s="302"/>
      <c r="AE2218" s="302"/>
      <c r="AF2218" s="302"/>
      <c r="AG2218" s="302"/>
      <c r="AH2218" s="302"/>
      <c r="AI2218" s="302"/>
      <c r="AJ2218" s="302"/>
      <c r="AK2218" s="302"/>
      <c r="AL2218" s="302"/>
      <c r="AM2218" s="302"/>
      <c r="AN2218" s="302"/>
      <c r="AO2218" s="302"/>
      <c r="AP2218" s="302"/>
      <c r="AQ2218" s="302"/>
      <c r="AR2218" s="302"/>
    </row>
    <row r="2219" hidden="1">
      <c r="A2219" s="301"/>
      <c r="B2219" s="302"/>
      <c r="C2219" s="304"/>
      <c r="D2219" s="303"/>
      <c r="E2219" s="303"/>
      <c r="F2219" s="302"/>
      <c r="G2219" s="304"/>
      <c r="H2219" s="302"/>
      <c r="I2219" s="302"/>
      <c r="J2219" s="302"/>
      <c r="K2219" s="302"/>
      <c r="L2219" s="316" t="b">
        <v>0</v>
      </c>
      <c r="M2219" s="316" t="b">
        <v>0</v>
      </c>
      <c r="N2219" s="316" t="b">
        <v>0</v>
      </c>
      <c r="O2219" s="316" t="b">
        <v>0</v>
      </c>
      <c r="P2219" s="302"/>
      <c r="Q2219" s="302"/>
      <c r="R2219" s="302"/>
      <c r="S2219" s="302"/>
      <c r="T2219" s="302"/>
      <c r="U2219" s="302"/>
      <c r="V2219" s="302"/>
      <c r="W2219" s="302"/>
      <c r="X2219" s="302"/>
      <c r="Y2219" s="302"/>
      <c r="Z2219" s="302"/>
      <c r="AA2219" s="302"/>
      <c r="AB2219" s="302"/>
      <c r="AC2219" s="302"/>
      <c r="AD2219" s="302"/>
      <c r="AE2219" s="302"/>
      <c r="AF2219" s="302"/>
      <c r="AG2219" s="302"/>
      <c r="AH2219" s="302"/>
      <c r="AI2219" s="302"/>
      <c r="AJ2219" s="302"/>
      <c r="AK2219" s="302"/>
      <c r="AL2219" s="302"/>
      <c r="AM2219" s="302"/>
      <c r="AN2219" s="302"/>
      <c r="AO2219" s="302"/>
      <c r="AP2219" s="302"/>
      <c r="AQ2219" s="302"/>
      <c r="AR2219" s="302"/>
    </row>
    <row r="2220" hidden="1">
      <c r="A2220" s="301"/>
      <c r="B2220" s="302"/>
      <c r="C2220" s="304"/>
      <c r="D2220" s="303"/>
      <c r="E2220" s="303"/>
      <c r="F2220" s="302"/>
      <c r="G2220" s="304"/>
      <c r="H2220" s="302"/>
      <c r="I2220" s="302"/>
      <c r="J2220" s="302"/>
      <c r="K2220" s="302"/>
      <c r="L2220" s="316" t="b">
        <v>0</v>
      </c>
      <c r="M2220" s="316" t="b">
        <v>0</v>
      </c>
      <c r="N2220" s="316" t="b">
        <v>0</v>
      </c>
      <c r="O2220" s="316" t="b">
        <v>0</v>
      </c>
      <c r="P2220" s="302"/>
      <c r="Q2220" s="302"/>
      <c r="R2220" s="302"/>
      <c r="S2220" s="302"/>
      <c r="T2220" s="302"/>
      <c r="U2220" s="302"/>
      <c r="V2220" s="302"/>
      <c r="W2220" s="302"/>
      <c r="X2220" s="302"/>
      <c r="Y2220" s="302"/>
      <c r="Z2220" s="302"/>
      <c r="AA2220" s="302"/>
      <c r="AB2220" s="302"/>
      <c r="AC2220" s="302"/>
      <c r="AD2220" s="302"/>
      <c r="AE2220" s="302"/>
      <c r="AF2220" s="302"/>
      <c r="AG2220" s="302"/>
      <c r="AH2220" s="302"/>
      <c r="AI2220" s="302"/>
      <c r="AJ2220" s="302"/>
      <c r="AK2220" s="302"/>
      <c r="AL2220" s="302"/>
      <c r="AM2220" s="302"/>
      <c r="AN2220" s="302"/>
      <c r="AO2220" s="302"/>
      <c r="AP2220" s="302"/>
      <c r="AQ2220" s="302"/>
      <c r="AR2220" s="302"/>
    </row>
    <row r="2221" hidden="1">
      <c r="A2221" s="301"/>
      <c r="B2221" s="302"/>
      <c r="C2221" s="304"/>
      <c r="D2221" s="303"/>
      <c r="E2221" s="303"/>
      <c r="F2221" s="302"/>
      <c r="G2221" s="304"/>
      <c r="H2221" s="302"/>
      <c r="I2221" s="302"/>
      <c r="J2221" s="302"/>
      <c r="K2221" s="302"/>
      <c r="L2221" s="316" t="b">
        <v>0</v>
      </c>
      <c r="M2221" s="316" t="b">
        <v>0</v>
      </c>
      <c r="N2221" s="316" t="b">
        <v>0</v>
      </c>
      <c r="O2221" s="316" t="b">
        <v>0</v>
      </c>
      <c r="P2221" s="302"/>
      <c r="Q2221" s="302"/>
      <c r="R2221" s="302"/>
      <c r="S2221" s="302"/>
      <c r="T2221" s="302"/>
      <c r="U2221" s="302"/>
      <c r="V2221" s="302"/>
      <c r="W2221" s="302"/>
      <c r="X2221" s="302"/>
      <c r="Y2221" s="302"/>
      <c r="Z2221" s="302"/>
      <c r="AA2221" s="302"/>
      <c r="AB2221" s="302"/>
      <c r="AC2221" s="302"/>
      <c r="AD2221" s="302"/>
      <c r="AE2221" s="302"/>
      <c r="AF2221" s="302"/>
      <c r="AG2221" s="302"/>
      <c r="AH2221" s="302"/>
      <c r="AI2221" s="302"/>
      <c r="AJ2221" s="302"/>
      <c r="AK2221" s="302"/>
      <c r="AL2221" s="302"/>
      <c r="AM2221" s="302"/>
      <c r="AN2221" s="302"/>
      <c r="AO2221" s="302"/>
      <c r="AP2221" s="302"/>
      <c r="AQ2221" s="302"/>
      <c r="AR2221" s="302"/>
    </row>
    <row r="2222" hidden="1">
      <c r="A2222" s="301"/>
      <c r="B2222" s="302"/>
      <c r="C2222" s="304"/>
      <c r="D2222" s="303"/>
      <c r="E2222" s="303"/>
      <c r="F2222" s="302"/>
      <c r="G2222" s="304"/>
      <c r="H2222" s="302"/>
      <c r="I2222" s="302"/>
      <c r="J2222" s="302"/>
      <c r="K2222" s="302"/>
      <c r="L2222" s="316" t="b">
        <v>0</v>
      </c>
      <c r="M2222" s="316" t="b">
        <v>0</v>
      </c>
      <c r="N2222" s="316" t="b">
        <v>0</v>
      </c>
      <c r="O2222" s="316" t="b">
        <v>0</v>
      </c>
      <c r="P2222" s="302"/>
      <c r="Q2222" s="302"/>
      <c r="R2222" s="302"/>
      <c r="S2222" s="302"/>
      <c r="T2222" s="302"/>
      <c r="U2222" s="302"/>
      <c r="V2222" s="302"/>
      <c r="W2222" s="302"/>
      <c r="X2222" s="302"/>
      <c r="Y2222" s="302"/>
      <c r="Z2222" s="302"/>
      <c r="AA2222" s="302"/>
      <c r="AB2222" s="302"/>
      <c r="AC2222" s="302"/>
      <c r="AD2222" s="302"/>
      <c r="AE2222" s="302"/>
      <c r="AF2222" s="302"/>
      <c r="AG2222" s="302"/>
      <c r="AH2222" s="302"/>
      <c r="AI2222" s="302"/>
      <c r="AJ2222" s="302"/>
      <c r="AK2222" s="302"/>
      <c r="AL2222" s="302"/>
      <c r="AM2222" s="302"/>
      <c r="AN2222" s="302"/>
      <c r="AO2222" s="302"/>
      <c r="AP2222" s="302"/>
      <c r="AQ2222" s="302"/>
      <c r="AR2222" s="302"/>
    </row>
    <row r="2223" hidden="1">
      <c r="A2223" s="301"/>
      <c r="B2223" s="302"/>
      <c r="C2223" s="304"/>
      <c r="D2223" s="303"/>
      <c r="E2223" s="303"/>
      <c r="F2223" s="302"/>
      <c r="G2223" s="304"/>
      <c r="H2223" s="302"/>
      <c r="I2223" s="302"/>
      <c r="J2223" s="302"/>
      <c r="K2223" s="302"/>
      <c r="L2223" s="316" t="b">
        <v>0</v>
      </c>
      <c r="M2223" s="316" t="b">
        <v>0</v>
      </c>
      <c r="N2223" s="316" t="b">
        <v>0</v>
      </c>
      <c r="O2223" s="316" t="b">
        <v>0</v>
      </c>
      <c r="P2223" s="302"/>
      <c r="Q2223" s="302"/>
      <c r="R2223" s="302"/>
      <c r="S2223" s="302"/>
      <c r="T2223" s="302"/>
      <c r="U2223" s="302"/>
      <c r="V2223" s="302"/>
      <c r="W2223" s="302"/>
      <c r="X2223" s="302"/>
      <c r="Y2223" s="302"/>
      <c r="Z2223" s="302"/>
      <c r="AA2223" s="302"/>
      <c r="AB2223" s="302"/>
      <c r="AC2223" s="302"/>
      <c r="AD2223" s="302"/>
      <c r="AE2223" s="302"/>
      <c r="AF2223" s="302"/>
      <c r="AG2223" s="302"/>
      <c r="AH2223" s="302"/>
      <c r="AI2223" s="302"/>
      <c r="AJ2223" s="302"/>
      <c r="AK2223" s="302"/>
      <c r="AL2223" s="302"/>
      <c r="AM2223" s="302"/>
      <c r="AN2223" s="302"/>
      <c r="AO2223" s="302"/>
      <c r="AP2223" s="302"/>
      <c r="AQ2223" s="302"/>
      <c r="AR2223" s="302"/>
    </row>
    <row r="2224" hidden="1">
      <c r="A2224" s="301"/>
      <c r="B2224" s="302"/>
      <c r="C2224" s="304"/>
      <c r="D2224" s="303"/>
      <c r="E2224" s="303"/>
      <c r="F2224" s="302"/>
      <c r="G2224" s="304"/>
      <c r="H2224" s="302"/>
      <c r="I2224" s="302"/>
      <c r="J2224" s="302"/>
      <c r="K2224" s="302"/>
      <c r="L2224" s="316" t="b">
        <v>0</v>
      </c>
      <c r="M2224" s="316" t="b">
        <v>0</v>
      </c>
      <c r="N2224" s="316" t="b">
        <v>0</v>
      </c>
      <c r="O2224" s="316" t="b">
        <v>0</v>
      </c>
      <c r="P2224" s="302"/>
      <c r="Q2224" s="302"/>
      <c r="R2224" s="302"/>
      <c r="S2224" s="302"/>
      <c r="T2224" s="302"/>
      <c r="U2224" s="302"/>
      <c r="V2224" s="302"/>
      <c r="W2224" s="302"/>
      <c r="X2224" s="302"/>
      <c r="Y2224" s="302"/>
      <c r="Z2224" s="302"/>
      <c r="AA2224" s="302"/>
      <c r="AB2224" s="302"/>
      <c r="AC2224" s="302"/>
      <c r="AD2224" s="302"/>
      <c r="AE2224" s="302"/>
      <c r="AF2224" s="302"/>
      <c r="AG2224" s="302"/>
      <c r="AH2224" s="302"/>
      <c r="AI2224" s="302"/>
      <c r="AJ2224" s="302"/>
      <c r="AK2224" s="302"/>
      <c r="AL2224" s="302"/>
      <c r="AM2224" s="302"/>
      <c r="AN2224" s="302"/>
      <c r="AO2224" s="302"/>
      <c r="AP2224" s="302"/>
      <c r="AQ2224" s="302"/>
      <c r="AR2224" s="302"/>
    </row>
    <row r="2225" hidden="1">
      <c r="A2225" s="301"/>
      <c r="B2225" s="302"/>
      <c r="C2225" s="304"/>
      <c r="D2225" s="303"/>
      <c r="E2225" s="303"/>
      <c r="F2225" s="302"/>
      <c r="G2225" s="304"/>
      <c r="H2225" s="302"/>
      <c r="I2225" s="302"/>
      <c r="J2225" s="302"/>
      <c r="K2225" s="302"/>
      <c r="L2225" s="316" t="b">
        <v>0</v>
      </c>
      <c r="M2225" s="316" t="b">
        <v>0</v>
      </c>
      <c r="N2225" s="316" t="b">
        <v>0</v>
      </c>
      <c r="O2225" s="316" t="b">
        <v>0</v>
      </c>
      <c r="P2225" s="302"/>
      <c r="Q2225" s="302"/>
      <c r="R2225" s="302"/>
      <c r="S2225" s="302"/>
      <c r="T2225" s="302"/>
      <c r="U2225" s="302"/>
      <c r="V2225" s="302"/>
      <c r="W2225" s="302"/>
      <c r="X2225" s="302"/>
      <c r="Y2225" s="302"/>
      <c r="Z2225" s="302"/>
      <c r="AA2225" s="302"/>
      <c r="AB2225" s="302"/>
      <c r="AC2225" s="302"/>
      <c r="AD2225" s="302"/>
      <c r="AE2225" s="302"/>
      <c r="AF2225" s="302"/>
      <c r="AG2225" s="302"/>
      <c r="AH2225" s="302"/>
      <c r="AI2225" s="302"/>
      <c r="AJ2225" s="302"/>
      <c r="AK2225" s="302"/>
      <c r="AL2225" s="302"/>
      <c r="AM2225" s="302"/>
      <c r="AN2225" s="302"/>
      <c r="AO2225" s="302"/>
      <c r="AP2225" s="302"/>
      <c r="AQ2225" s="302"/>
      <c r="AR2225" s="302"/>
    </row>
    <row r="2226" hidden="1">
      <c r="A2226" s="301"/>
      <c r="B2226" s="302"/>
      <c r="C2226" s="304"/>
      <c r="D2226" s="303"/>
      <c r="E2226" s="303"/>
      <c r="F2226" s="302"/>
      <c r="G2226" s="304"/>
      <c r="H2226" s="302"/>
      <c r="I2226" s="302"/>
      <c r="J2226" s="302"/>
      <c r="K2226" s="302"/>
      <c r="L2226" s="316" t="b">
        <v>0</v>
      </c>
      <c r="M2226" s="316" t="b">
        <v>0</v>
      </c>
      <c r="N2226" s="316" t="b">
        <v>0</v>
      </c>
      <c r="O2226" s="316" t="b">
        <v>0</v>
      </c>
      <c r="P2226" s="302"/>
      <c r="Q2226" s="302"/>
      <c r="R2226" s="302"/>
      <c r="S2226" s="302"/>
      <c r="T2226" s="302"/>
      <c r="U2226" s="302"/>
      <c r="V2226" s="302"/>
      <c r="W2226" s="302"/>
      <c r="X2226" s="302"/>
      <c r="Y2226" s="302"/>
      <c r="Z2226" s="302"/>
      <c r="AA2226" s="302"/>
      <c r="AB2226" s="302"/>
      <c r="AC2226" s="302"/>
      <c r="AD2226" s="302"/>
      <c r="AE2226" s="302"/>
      <c r="AF2226" s="302"/>
      <c r="AG2226" s="302"/>
      <c r="AH2226" s="302"/>
      <c r="AI2226" s="302"/>
      <c r="AJ2226" s="302"/>
      <c r="AK2226" s="302"/>
      <c r="AL2226" s="302"/>
      <c r="AM2226" s="302"/>
      <c r="AN2226" s="302"/>
      <c r="AO2226" s="302"/>
      <c r="AP2226" s="302"/>
      <c r="AQ2226" s="302"/>
      <c r="AR2226" s="302"/>
    </row>
    <row r="2227" hidden="1">
      <c r="A2227" s="301"/>
      <c r="B2227" s="302"/>
      <c r="C2227" s="304"/>
      <c r="D2227" s="303"/>
      <c r="E2227" s="303"/>
      <c r="F2227" s="302"/>
      <c r="G2227" s="304"/>
      <c r="H2227" s="302"/>
      <c r="I2227" s="302"/>
      <c r="J2227" s="302"/>
      <c r="K2227" s="302"/>
      <c r="L2227" s="316" t="b">
        <v>0</v>
      </c>
      <c r="M2227" s="316" t="b">
        <v>0</v>
      </c>
      <c r="N2227" s="316" t="b">
        <v>0</v>
      </c>
      <c r="O2227" s="316" t="b">
        <v>0</v>
      </c>
      <c r="P2227" s="302"/>
      <c r="Q2227" s="302"/>
      <c r="R2227" s="302"/>
      <c r="S2227" s="302"/>
      <c r="T2227" s="302"/>
      <c r="U2227" s="302"/>
      <c r="V2227" s="302"/>
      <c r="W2227" s="302"/>
      <c r="X2227" s="302"/>
      <c r="Y2227" s="302"/>
      <c r="Z2227" s="302"/>
      <c r="AA2227" s="302"/>
      <c r="AB2227" s="302"/>
      <c r="AC2227" s="302"/>
      <c r="AD2227" s="302"/>
      <c r="AE2227" s="302"/>
      <c r="AF2227" s="302"/>
      <c r="AG2227" s="302"/>
      <c r="AH2227" s="302"/>
      <c r="AI2227" s="302"/>
      <c r="AJ2227" s="302"/>
      <c r="AK2227" s="302"/>
      <c r="AL2227" s="302"/>
      <c r="AM2227" s="302"/>
      <c r="AN2227" s="302"/>
      <c r="AO2227" s="302"/>
      <c r="AP2227" s="302"/>
      <c r="AQ2227" s="302"/>
      <c r="AR2227" s="302"/>
    </row>
    <row r="2228" hidden="1">
      <c r="A2228" s="301"/>
      <c r="B2228" s="302"/>
      <c r="C2228" s="304"/>
      <c r="D2228" s="303"/>
      <c r="E2228" s="303"/>
      <c r="F2228" s="302"/>
      <c r="G2228" s="304"/>
      <c r="H2228" s="302"/>
      <c r="I2228" s="302"/>
      <c r="J2228" s="302"/>
      <c r="K2228" s="302"/>
      <c r="L2228" s="316" t="b">
        <v>0</v>
      </c>
      <c r="M2228" s="316" t="b">
        <v>0</v>
      </c>
      <c r="N2228" s="316" t="b">
        <v>0</v>
      </c>
      <c r="O2228" s="316" t="b">
        <v>0</v>
      </c>
      <c r="P2228" s="302"/>
      <c r="Q2228" s="302"/>
      <c r="R2228" s="302"/>
      <c r="S2228" s="302"/>
      <c r="T2228" s="302"/>
      <c r="U2228" s="302"/>
      <c r="V2228" s="302"/>
      <c r="W2228" s="302"/>
      <c r="X2228" s="302"/>
      <c r="Y2228" s="302"/>
      <c r="Z2228" s="302"/>
      <c r="AA2228" s="302"/>
      <c r="AB2228" s="302"/>
      <c r="AC2228" s="302"/>
      <c r="AD2228" s="302"/>
      <c r="AE2228" s="302"/>
      <c r="AF2228" s="302"/>
      <c r="AG2228" s="302"/>
      <c r="AH2228" s="302"/>
      <c r="AI2228" s="302"/>
      <c r="AJ2228" s="302"/>
      <c r="AK2228" s="302"/>
      <c r="AL2228" s="302"/>
      <c r="AM2228" s="302"/>
      <c r="AN2228" s="302"/>
      <c r="AO2228" s="302"/>
      <c r="AP2228" s="302"/>
      <c r="AQ2228" s="302"/>
      <c r="AR2228" s="302"/>
    </row>
    <row r="2229" hidden="1">
      <c r="A2229" s="301"/>
      <c r="B2229" s="302"/>
      <c r="C2229" s="304"/>
      <c r="D2229" s="303"/>
      <c r="E2229" s="303"/>
      <c r="F2229" s="302"/>
      <c r="G2229" s="304"/>
      <c r="H2229" s="302"/>
      <c r="I2229" s="302"/>
      <c r="J2229" s="302"/>
      <c r="K2229" s="302"/>
      <c r="L2229" s="316" t="b">
        <v>0</v>
      </c>
      <c r="M2229" s="316" t="b">
        <v>0</v>
      </c>
      <c r="N2229" s="316" t="b">
        <v>0</v>
      </c>
      <c r="O2229" s="316" t="b">
        <v>0</v>
      </c>
      <c r="P2229" s="302"/>
      <c r="Q2229" s="302"/>
      <c r="R2229" s="302"/>
      <c r="S2229" s="302"/>
      <c r="T2229" s="302"/>
      <c r="U2229" s="302"/>
      <c r="V2229" s="302"/>
      <c r="W2229" s="302"/>
      <c r="X2229" s="302"/>
      <c r="Y2229" s="302"/>
      <c r="Z2229" s="302"/>
      <c r="AA2229" s="302"/>
      <c r="AB2229" s="302"/>
      <c r="AC2229" s="302"/>
      <c r="AD2229" s="302"/>
      <c r="AE2229" s="302"/>
      <c r="AF2229" s="302"/>
      <c r="AG2229" s="302"/>
      <c r="AH2229" s="302"/>
      <c r="AI2229" s="302"/>
      <c r="AJ2229" s="302"/>
      <c r="AK2229" s="302"/>
      <c r="AL2229" s="302"/>
      <c r="AM2229" s="302"/>
      <c r="AN2229" s="302"/>
      <c r="AO2229" s="302"/>
      <c r="AP2229" s="302"/>
      <c r="AQ2229" s="302"/>
      <c r="AR2229" s="302"/>
    </row>
    <row r="2230" hidden="1">
      <c r="A2230" s="301"/>
      <c r="B2230" s="302"/>
      <c r="C2230" s="304"/>
      <c r="D2230" s="303"/>
      <c r="E2230" s="303"/>
      <c r="F2230" s="302"/>
      <c r="G2230" s="304"/>
      <c r="H2230" s="302"/>
      <c r="I2230" s="302"/>
      <c r="J2230" s="302"/>
      <c r="K2230" s="302"/>
      <c r="L2230" s="316" t="b">
        <v>0</v>
      </c>
      <c r="M2230" s="316" t="b">
        <v>0</v>
      </c>
      <c r="N2230" s="316" t="b">
        <v>0</v>
      </c>
      <c r="O2230" s="316" t="b">
        <v>0</v>
      </c>
      <c r="P2230" s="302"/>
      <c r="Q2230" s="302"/>
      <c r="R2230" s="302"/>
      <c r="S2230" s="302"/>
      <c r="T2230" s="302"/>
      <c r="U2230" s="302"/>
      <c r="V2230" s="302"/>
      <c r="W2230" s="302"/>
      <c r="X2230" s="302"/>
      <c r="Y2230" s="302"/>
      <c r="Z2230" s="302"/>
      <c r="AA2230" s="302"/>
      <c r="AB2230" s="302"/>
      <c r="AC2230" s="302"/>
      <c r="AD2230" s="302"/>
      <c r="AE2230" s="302"/>
      <c r="AF2230" s="302"/>
      <c r="AG2230" s="302"/>
      <c r="AH2230" s="302"/>
      <c r="AI2230" s="302"/>
      <c r="AJ2230" s="302"/>
      <c r="AK2230" s="302"/>
      <c r="AL2230" s="302"/>
      <c r="AM2230" s="302"/>
      <c r="AN2230" s="302"/>
      <c r="AO2230" s="302"/>
      <c r="AP2230" s="302"/>
      <c r="AQ2230" s="302"/>
      <c r="AR2230" s="302"/>
    </row>
    <row r="2231" hidden="1">
      <c r="A2231" s="301"/>
      <c r="B2231" s="302"/>
      <c r="C2231" s="304"/>
      <c r="D2231" s="303"/>
      <c r="E2231" s="303"/>
      <c r="F2231" s="302"/>
      <c r="G2231" s="304"/>
      <c r="H2231" s="302"/>
      <c r="I2231" s="302"/>
      <c r="J2231" s="302"/>
      <c r="K2231" s="302"/>
      <c r="L2231" s="316" t="b">
        <v>0</v>
      </c>
      <c r="M2231" s="316" t="b">
        <v>0</v>
      </c>
      <c r="N2231" s="316" t="b">
        <v>0</v>
      </c>
      <c r="O2231" s="316" t="b">
        <v>0</v>
      </c>
      <c r="P2231" s="302"/>
      <c r="Q2231" s="302"/>
      <c r="R2231" s="302"/>
      <c r="S2231" s="302"/>
      <c r="T2231" s="302"/>
      <c r="U2231" s="302"/>
      <c r="V2231" s="302"/>
      <c r="W2231" s="302"/>
      <c r="X2231" s="302"/>
      <c r="Y2231" s="302"/>
      <c r="Z2231" s="302"/>
      <c r="AA2231" s="302"/>
      <c r="AB2231" s="302"/>
      <c r="AC2231" s="302"/>
      <c r="AD2231" s="302"/>
      <c r="AE2231" s="302"/>
      <c r="AF2231" s="302"/>
      <c r="AG2231" s="302"/>
      <c r="AH2231" s="302"/>
      <c r="AI2231" s="302"/>
      <c r="AJ2231" s="302"/>
      <c r="AK2231" s="302"/>
      <c r="AL2231" s="302"/>
      <c r="AM2231" s="302"/>
      <c r="AN2231" s="302"/>
      <c r="AO2231" s="302"/>
      <c r="AP2231" s="302"/>
      <c r="AQ2231" s="302"/>
      <c r="AR2231" s="302"/>
    </row>
    <row r="2232" hidden="1">
      <c r="A2232" s="301"/>
      <c r="B2232" s="302"/>
      <c r="C2232" s="304"/>
      <c r="D2232" s="303"/>
      <c r="E2232" s="303"/>
      <c r="F2232" s="302"/>
      <c r="G2232" s="304"/>
      <c r="H2232" s="302"/>
      <c r="I2232" s="302"/>
      <c r="J2232" s="302"/>
      <c r="K2232" s="302"/>
      <c r="L2232" s="316" t="b">
        <v>0</v>
      </c>
      <c r="M2232" s="316" t="b">
        <v>0</v>
      </c>
      <c r="N2232" s="316" t="b">
        <v>0</v>
      </c>
      <c r="O2232" s="316" t="b">
        <v>0</v>
      </c>
      <c r="P2232" s="302"/>
      <c r="Q2232" s="302"/>
      <c r="R2232" s="302"/>
      <c r="S2232" s="302"/>
      <c r="T2232" s="302"/>
      <c r="U2232" s="302"/>
      <c r="V2232" s="302"/>
      <c r="W2232" s="302"/>
      <c r="X2232" s="302"/>
      <c r="Y2232" s="302"/>
      <c r="Z2232" s="302"/>
      <c r="AA2232" s="302"/>
      <c r="AB2232" s="302"/>
      <c r="AC2232" s="302"/>
      <c r="AD2232" s="302"/>
      <c r="AE2232" s="302"/>
      <c r="AF2232" s="302"/>
      <c r="AG2232" s="302"/>
      <c r="AH2232" s="302"/>
      <c r="AI2232" s="302"/>
      <c r="AJ2232" s="302"/>
      <c r="AK2232" s="302"/>
      <c r="AL2232" s="302"/>
      <c r="AM2232" s="302"/>
      <c r="AN2232" s="302"/>
      <c r="AO2232" s="302"/>
      <c r="AP2232" s="302"/>
      <c r="AQ2232" s="302"/>
      <c r="AR2232" s="302"/>
    </row>
    <row r="2233" hidden="1">
      <c r="A2233" s="301"/>
      <c r="B2233" s="302"/>
      <c r="C2233" s="304"/>
      <c r="D2233" s="303"/>
      <c r="E2233" s="303"/>
      <c r="F2233" s="302"/>
      <c r="G2233" s="304"/>
      <c r="H2233" s="302"/>
      <c r="I2233" s="302"/>
      <c r="J2233" s="302"/>
      <c r="K2233" s="302"/>
      <c r="L2233" s="316" t="b">
        <v>0</v>
      </c>
      <c r="M2233" s="316" t="b">
        <v>0</v>
      </c>
      <c r="N2233" s="316" t="b">
        <v>0</v>
      </c>
      <c r="O2233" s="316" t="b">
        <v>0</v>
      </c>
      <c r="P2233" s="302"/>
      <c r="Q2233" s="302"/>
      <c r="R2233" s="302"/>
      <c r="S2233" s="302"/>
      <c r="T2233" s="302"/>
      <c r="U2233" s="302"/>
      <c r="V2233" s="302"/>
      <c r="W2233" s="302"/>
      <c r="X2233" s="302"/>
      <c r="Y2233" s="302"/>
      <c r="Z2233" s="302"/>
      <c r="AA2233" s="302"/>
      <c r="AB2233" s="302"/>
      <c r="AC2233" s="302"/>
      <c r="AD2233" s="302"/>
      <c r="AE2233" s="302"/>
      <c r="AF2233" s="302"/>
      <c r="AG2233" s="302"/>
      <c r="AH2233" s="302"/>
      <c r="AI2233" s="302"/>
      <c r="AJ2233" s="302"/>
      <c r="AK2233" s="302"/>
      <c r="AL2233" s="302"/>
      <c r="AM2233" s="302"/>
      <c r="AN2233" s="302"/>
      <c r="AO2233" s="302"/>
      <c r="AP2233" s="302"/>
      <c r="AQ2233" s="302"/>
      <c r="AR2233" s="302"/>
    </row>
    <row r="2234" hidden="1">
      <c r="A2234" s="301"/>
      <c r="B2234" s="302"/>
      <c r="C2234" s="304"/>
      <c r="D2234" s="303"/>
      <c r="E2234" s="303"/>
      <c r="F2234" s="302"/>
      <c r="G2234" s="304"/>
      <c r="H2234" s="302"/>
      <c r="I2234" s="302"/>
      <c r="J2234" s="302"/>
      <c r="K2234" s="302"/>
      <c r="L2234" s="316" t="b">
        <v>0</v>
      </c>
      <c r="M2234" s="316" t="b">
        <v>0</v>
      </c>
      <c r="N2234" s="316" t="b">
        <v>0</v>
      </c>
      <c r="O2234" s="316" t="b">
        <v>0</v>
      </c>
      <c r="P2234" s="302"/>
      <c r="Q2234" s="302"/>
      <c r="R2234" s="302"/>
      <c r="S2234" s="302"/>
      <c r="T2234" s="302"/>
      <c r="U2234" s="302"/>
      <c r="V2234" s="302"/>
      <c r="W2234" s="302"/>
      <c r="X2234" s="302"/>
      <c r="Y2234" s="302"/>
      <c r="Z2234" s="302"/>
      <c r="AA2234" s="302"/>
      <c r="AB2234" s="302"/>
      <c r="AC2234" s="302"/>
      <c r="AD2234" s="302"/>
      <c r="AE2234" s="302"/>
      <c r="AF2234" s="302"/>
      <c r="AG2234" s="302"/>
      <c r="AH2234" s="302"/>
      <c r="AI2234" s="302"/>
      <c r="AJ2234" s="302"/>
      <c r="AK2234" s="302"/>
      <c r="AL2234" s="302"/>
      <c r="AM2234" s="302"/>
      <c r="AN2234" s="302"/>
      <c r="AO2234" s="302"/>
      <c r="AP2234" s="302"/>
      <c r="AQ2234" s="302"/>
      <c r="AR2234" s="302"/>
    </row>
    <row r="2235" hidden="1">
      <c r="A2235" s="301"/>
      <c r="B2235" s="302"/>
      <c r="C2235" s="304"/>
      <c r="D2235" s="303"/>
      <c r="E2235" s="303"/>
      <c r="F2235" s="302"/>
      <c r="G2235" s="304"/>
      <c r="H2235" s="302"/>
      <c r="I2235" s="302"/>
      <c r="J2235" s="302"/>
      <c r="K2235" s="302"/>
      <c r="L2235" s="316" t="b">
        <v>0</v>
      </c>
      <c r="M2235" s="316" t="b">
        <v>0</v>
      </c>
      <c r="N2235" s="316" t="b">
        <v>0</v>
      </c>
      <c r="O2235" s="316" t="b">
        <v>0</v>
      </c>
      <c r="P2235" s="302"/>
      <c r="Q2235" s="302"/>
      <c r="R2235" s="302"/>
      <c r="S2235" s="302"/>
      <c r="T2235" s="302"/>
      <c r="U2235" s="302"/>
      <c r="V2235" s="302"/>
      <c r="W2235" s="302"/>
      <c r="X2235" s="302"/>
      <c r="Y2235" s="302"/>
      <c r="Z2235" s="302"/>
      <c r="AA2235" s="302"/>
      <c r="AB2235" s="302"/>
      <c r="AC2235" s="302"/>
      <c r="AD2235" s="302"/>
      <c r="AE2235" s="302"/>
      <c r="AF2235" s="302"/>
      <c r="AG2235" s="302"/>
      <c r="AH2235" s="302"/>
      <c r="AI2235" s="302"/>
      <c r="AJ2235" s="302"/>
      <c r="AK2235" s="302"/>
      <c r="AL2235" s="302"/>
      <c r="AM2235" s="302"/>
      <c r="AN2235" s="302"/>
      <c r="AO2235" s="302"/>
      <c r="AP2235" s="302"/>
      <c r="AQ2235" s="302"/>
      <c r="AR2235" s="302"/>
    </row>
    <row r="2236" hidden="1">
      <c r="A2236" s="301"/>
      <c r="B2236" s="302"/>
      <c r="C2236" s="304"/>
      <c r="D2236" s="303"/>
      <c r="E2236" s="303"/>
      <c r="F2236" s="302"/>
      <c r="G2236" s="304"/>
      <c r="H2236" s="302"/>
      <c r="I2236" s="302"/>
      <c r="J2236" s="302"/>
      <c r="K2236" s="302"/>
      <c r="L2236" s="316" t="b">
        <v>0</v>
      </c>
      <c r="M2236" s="316" t="b">
        <v>0</v>
      </c>
      <c r="N2236" s="316" t="b">
        <v>0</v>
      </c>
      <c r="O2236" s="316" t="b">
        <v>0</v>
      </c>
      <c r="P2236" s="302"/>
      <c r="Q2236" s="302"/>
      <c r="R2236" s="302"/>
      <c r="S2236" s="302"/>
      <c r="T2236" s="302"/>
      <c r="U2236" s="302"/>
      <c r="V2236" s="302"/>
      <c r="W2236" s="302"/>
      <c r="X2236" s="302"/>
      <c r="Y2236" s="302"/>
      <c r="Z2236" s="302"/>
      <c r="AA2236" s="302"/>
      <c r="AB2236" s="302"/>
      <c r="AC2236" s="302"/>
      <c r="AD2236" s="302"/>
      <c r="AE2236" s="302"/>
      <c r="AF2236" s="302"/>
      <c r="AG2236" s="302"/>
      <c r="AH2236" s="302"/>
      <c r="AI2236" s="302"/>
      <c r="AJ2236" s="302"/>
      <c r="AK2236" s="302"/>
      <c r="AL2236" s="302"/>
      <c r="AM2236" s="302"/>
      <c r="AN2236" s="302"/>
      <c r="AO2236" s="302"/>
      <c r="AP2236" s="302"/>
      <c r="AQ2236" s="302"/>
      <c r="AR2236" s="302"/>
    </row>
    <row r="2237" hidden="1">
      <c r="A2237" s="301"/>
      <c r="B2237" s="302"/>
      <c r="C2237" s="304"/>
      <c r="D2237" s="303"/>
      <c r="E2237" s="303"/>
      <c r="F2237" s="302"/>
      <c r="G2237" s="304"/>
      <c r="H2237" s="302"/>
      <c r="I2237" s="302"/>
      <c r="J2237" s="302"/>
      <c r="K2237" s="302"/>
      <c r="L2237" s="316" t="b">
        <v>0</v>
      </c>
      <c r="M2237" s="316" t="b">
        <v>0</v>
      </c>
      <c r="N2237" s="316" t="b">
        <v>0</v>
      </c>
      <c r="O2237" s="316" t="b">
        <v>0</v>
      </c>
      <c r="P2237" s="302"/>
      <c r="Q2237" s="302"/>
      <c r="R2237" s="302"/>
      <c r="S2237" s="302"/>
      <c r="T2237" s="302"/>
      <c r="U2237" s="302"/>
      <c r="V2237" s="302"/>
      <c r="W2237" s="302"/>
      <c r="X2237" s="302"/>
      <c r="Y2237" s="302"/>
      <c r="Z2237" s="302"/>
      <c r="AA2237" s="302"/>
      <c r="AB2237" s="302"/>
      <c r="AC2237" s="302"/>
      <c r="AD2237" s="302"/>
      <c r="AE2237" s="302"/>
      <c r="AF2237" s="302"/>
      <c r="AG2237" s="302"/>
      <c r="AH2237" s="302"/>
      <c r="AI2237" s="302"/>
      <c r="AJ2237" s="302"/>
      <c r="AK2237" s="302"/>
      <c r="AL2237" s="302"/>
      <c r="AM2237" s="302"/>
      <c r="AN2237" s="302"/>
      <c r="AO2237" s="302"/>
      <c r="AP2237" s="302"/>
      <c r="AQ2237" s="302"/>
      <c r="AR2237" s="302"/>
    </row>
    <row r="2238" hidden="1">
      <c r="A2238" s="301"/>
      <c r="B2238" s="302"/>
      <c r="C2238" s="304"/>
      <c r="D2238" s="303"/>
      <c r="E2238" s="303"/>
      <c r="F2238" s="302"/>
      <c r="G2238" s="304"/>
      <c r="H2238" s="302"/>
      <c r="I2238" s="302"/>
      <c r="J2238" s="302"/>
      <c r="K2238" s="302"/>
      <c r="L2238" s="316" t="b">
        <v>0</v>
      </c>
      <c r="M2238" s="316" t="b">
        <v>0</v>
      </c>
      <c r="N2238" s="316" t="b">
        <v>0</v>
      </c>
      <c r="O2238" s="316" t="b">
        <v>0</v>
      </c>
      <c r="P2238" s="302"/>
      <c r="Q2238" s="302"/>
      <c r="R2238" s="302"/>
      <c r="S2238" s="302"/>
      <c r="T2238" s="302"/>
      <c r="U2238" s="302"/>
      <c r="V2238" s="302"/>
      <c r="W2238" s="302"/>
      <c r="X2238" s="302"/>
      <c r="Y2238" s="302"/>
      <c r="Z2238" s="302"/>
      <c r="AA2238" s="302"/>
      <c r="AB2238" s="302"/>
      <c r="AC2238" s="302"/>
      <c r="AD2238" s="302"/>
      <c r="AE2238" s="302"/>
      <c r="AF2238" s="302"/>
      <c r="AG2238" s="302"/>
      <c r="AH2238" s="302"/>
      <c r="AI2238" s="302"/>
      <c r="AJ2238" s="302"/>
      <c r="AK2238" s="302"/>
      <c r="AL2238" s="302"/>
      <c r="AM2238" s="302"/>
      <c r="AN2238" s="302"/>
      <c r="AO2238" s="302"/>
      <c r="AP2238" s="302"/>
      <c r="AQ2238" s="302"/>
      <c r="AR2238" s="302"/>
    </row>
    <row r="2239" hidden="1">
      <c r="A2239" s="301"/>
      <c r="B2239" s="302"/>
      <c r="C2239" s="304"/>
      <c r="D2239" s="303"/>
      <c r="E2239" s="303"/>
      <c r="F2239" s="302"/>
      <c r="G2239" s="304"/>
      <c r="H2239" s="302"/>
      <c r="I2239" s="302"/>
      <c r="J2239" s="302"/>
      <c r="K2239" s="302"/>
      <c r="L2239" s="316" t="b">
        <v>0</v>
      </c>
      <c r="M2239" s="316" t="b">
        <v>0</v>
      </c>
      <c r="N2239" s="316" t="b">
        <v>0</v>
      </c>
      <c r="O2239" s="316" t="b">
        <v>0</v>
      </c>
      <c r="P2239" s="302"/>
      <c r="Q2239" s="302"/>
      <c r="R2239" s="302"/>
      <c r="S2239" s="302"/>
      <c r="T2239" s="302"/>
      <c r="U2239" s="302"/>
      <c r="V2239" s="302"/>
      <c r="W2239" s="302"/>
      <c r="X2239" s="302"/>
      <c r="Y2239" s="302"/>
      <c r="Z2239" s="302"/>
      <c r="AA2239" s="302"/>
      <c r="AB2239" s="302"/>
      <c r="AC2239" s="302"/>
      <c r="AD2239" s="302"/>
      <c r="AE2239" s="302"/>
      <c r="AF2239" s="302"/>
      <c r="AG2239" s="302"/>
      <c r="AH2239" s="302"/>
      <c r="AI2239" s="302"/>
      <c r="AJ2239" s="302"/>
      <c r="AK2239" s="302"/>
      <c r="AL2239" s="302"/>
      <c r="AM2239" s="302"/>
      <c r="AN2239" s="302"/>
      <c r="AO2239" s="302"/>
      <c r="AP2239" s="302"/>
      <c r="AQ2239" s="302"/>
      <c r="AR2239" s="302"/>
    </row>
    <row r="2240" hidden="1">
      <c r="A2240" s="301"/>
      <c r="B2240" s="302"/>
      <c r="C2240" s="304"/>
      <c r="D2240" s="303"/>
      <c r="E2240" s="303"/>
      <c r="F2240" s="302"/>
      <c r="G2240" s="304"/>
      <c r="H2240" s="302"/>
      <c r="I2240" s="302"/>
      <c r="J2240" s="302"/>
      <c r="K2240" s="302"/>
      <c r="L2240" s="316" t="b">
        <v>0</v>
      </c>
      <c r="M2240" s="316" t="b">
        <v>0</v>
      </c>
      <c r="N2240" s="316" t="b">
        <v>0</v>
      </c>
      <c r="O2240" s="316" t="b">
        <v>0</v>
      </c>
      <c r="P2240" s="302"/>
      <c r="Q2240" s="302"/>
      <c r="R2240" s="302"/>
      <c r="S2240" s="302"/>
      <c r="T2240" s="302"/>
      <c r="U2240" s="302"/>
      <c r="V2240" s="302"/>
      <c r="W2240" s="302"/>
      <c r="X2240" s="302"/>
      <c r="Y2240" s="302"/>
      <c r="Z2240" s="302"/>
      <c r="AA2240" s="302"/>
      <c r="AB2240" s="302"/>
      <c r="AC2240" s="302"/>
      <c r="AD2240" s="302"/>
      <c r="AE2240" s="302"/>
      <c r="AF2240" s="302"/>
      <c r="AG2240" s="302"/>
      <c r="AH2240" s="302"/>
      <c r="AI2240" s="302"/>
      <c r="AJ2240" s="302"/>
      <c r="AK2240" s="302"/>
      <c r="AL2240" s="302"/>
      <c r="AM2240" s="302"/>
      <c r="AN2240" s="302"/>
      <c r="AO2240" s="302"/>
      <c r="AP2240" s="302"/>
      <c r="AQ2240" s="302"/>
      <c r="AR2240" s="302"/>
    </row>
    <row r="2241" hidden="1">
      <c r="A2241" s="301"/>
      <c r="B2241" s="302"/>
      <c r="C2241" s="304"/>
      <c r="D2241" s="303"/>
      <c r="E2241" s="303"/>
      <c r="F2241" s="302"/>
      <c r="G2241" s="304"/>
      <c r="H2241" s="302"/>
      <c r="I2241" s="302"/>
      <c r="J2241" s="302"/>
      <c r="K2241" s="302"/>
      <c r="L2241" s="316" t="b">
        <v>0</v>
      </c>
      <c r="M2241" s="316" t="b">
        <v>0</v>
      </c>
      <c r="N2241" s="316" t="b">
        <v>0</v>
      </c>
      <c r="O2241" s="316" t="b">
        <v>0</v>
      </c>
      <c r="P2241" s="302"/>
      <c r="Q2241" s="302"/>
      <c r="R2241" s="302"/>
      <c r="S2241" s="302"/>
      <c r="T2241" s="302"/>
      <c r="U2241" s="302"/>
      <c r="V2241" s="302"/>
      <c r="W2241" s="302"/>
      <c r="X2241" s="302"/>
      <c r="Y2241" s="302"/>
      <c r="Z2241" s="302"/>
      <c r="AA2241" s="302"/>
      <c r="AB2241" s="302"/>
      <c r="AC2241" s="302"/>
      <c r="AD2241" s="302"/>
      <c r="AE2241" s="302"/>
      <c r="AF2241" s="302"/>
      <c r="AG2241" s="302"/>
      <c r="AH2241" s="302"/>
      <c r="AI2241" s="302"/>
      <c r="AJ2241" s="302"/>
      <c r="AK2241" s="302"/>
      <c r="AL2241" s="302"/>
      <c r="AM2241" s="302"/>
      <c r="AN2241" s="302"/>
      <c r="AO2241" s="302"/>
      <c r="AP2241" s="302"/>
      <c r="AQ2241" s="302"/>
      <c r="AR2241" s="302"/>
    </row>
    <row r="2242" hidden="1">
      <c r="A2242" s="301"/>
      <c r="B2242" s="302"/>
      <c r="C2242" s="304"/>
      <c r="D2242" s="303"/>
      <c r="E2242" s="303"/>
      <c r="F2242" s="302"/>
      <c r="G2242" s="304"/>
      <c r="H2242" s="302"/>
      <c r="I2242" s="302"/>
      <c r="J2242" s="302"/>
      <c r="K2242" s="302"/>
      <c r="L2242" s="316" t="b">
        <v>0</v>
      </c>
      <c r="M2242" s="316" t="b">
        <v>0</v>
      </c>
      <c r="N2242" s="316" t="b">
        <v>0</v>
      </c>
      <c r="O2242" s="316" t="b">
        <v>0</v>
      </c>
      <c r="P2242" s="302"/>
      <c r="Q2242" s="302"/>
      <c r="R2242" s="302"/>
      <c r="S2242" s="302"/>
      <c r="T2242" s="302"/>
      <c r="U2242" s="302"/>
      <c r="V2242" s="302"/>
      <c r="W2242" s="302"/>
      <c r="X2242" s="302"/>
      <c r="Y2242" s="302"/>
      <c r="Z2242" s="302"/>
      <c r="AA2242" s="302"/>
      <c r="AB2242" s="302"/>
      <c r="AC2242" s="302"/>
      <c r="AD2242" s="302"/>
      <c r="AE2242" s="302"/>
      <c r="AF2242" s="302"/>
      <c r="AG2242" s="302"/>
      <c r="AH2242" s="302"/>
      <c r="AI2242" s="302"/>
      <c r="AJ2242" s="302"/>
      <c r="AK2242" s="302"/>
      <c r="AL2242" s="302"/>
      <c r="AM2242" s="302"/>
      <c r="AN2242" s="302"/>
      <c r="AO2242" s="302"/>
      <c r="AP2242" s="302"/>
      <c r="AQ2242" s="302"/>
      <c r="AR2242" s="302"/>
    </row>
    <row r="2243" hidden="1">
      <c r="A2243" s="301"/>
      <c r="B2243" s="302"/>
      <c r="C2243" s="304"/>
      <c r="D2243" s="303"/>
      <c r="E2243" s="303"/>
      <c r="F2243" s="302"/>
      <c r="G2243" s="304"/>
      <c r="H2243" s="302"/>
      <c r="I2243" s="302"/>
      <c r="J2243" s="302"/>
      <c r="K2243" s="302"/>
      <c r="L2243" s="316" t="b">
        <v>0</v>
      </c>
      <c r="M2243" s="316" t="b">
        <v>0</v>
      </c>
      <c r="N2243" s="316" t="b">
        <v>0</v>
      </c>
      <c r="O2243" s="316" t="b">
        <v>0</v>
      </c>
      <c r="P2243" s="302"/>
      <c r="Q2243" s="302"/>
      <c r="R2243" s="302"/>
      <c r="S2243" s="302"/>
      <c r="T2243" s="302"/>
      <c r="U2243" s="302"/>
      <c r="V2243" s="302"/>
      <c r="W2243" s="302"/>
      <c r="X2243" s="302"/>
      <c r="Y2243" s="302"/>
      <c r="Z2243" s="302"/>
      <c r="AA2243" s="302"/>
      <c r="AB2243" s="302"/>
      <c r="AC2243" s="302"/>
      <c r="AD2243" s="302"/>
      <c r="AE2243" s="302"/>
      <c r="AF2243" s="302"/>
      <c r="AG2243" s="302"/>
      <c r="AH2243" s="302"/>
      <c r="AI2243" s="302"/>
      <c r="AJ2243" s="302"/>
      <c r="AK2243" s="302"/>
      <c r="AL2243" s="302"/>
      <c r="AM2243" s="302"/>
      <c r="AN2243" s="302"/>
      <c r="AO2243" s="302"/>
      <c r="AP2243" s="302"/>
      <c r="AQ2243" s="302"/>
      <c r="AR2243" s="302"/>
    </row>
    <row r="2244" hidden="1">
      <c r="A2244" s="301"/>
      <c r="B2244" s="302"/>
      <c r="C2244" s="304"/>
      <c r="D2244" s="303"/>
      <c r="E2244" s="303"/>
      <c r="F2244" s="302"/>
      <c r="G2244" s="304"/>
      <c r="H2244" s="302"/>
      <c r="I2244" s="302"/>
      <c r="J2244" s="302"/>
      <c r="K2244" s="302"/>
      <c r="L2244" s="316" t="b">
        <v>0</v>
      </c>
      <c r="M2244" s="316" t="b">
        <v>0</v>
      </c>
      <c r="N2244" s="316" t="b">
        <v>0</v>
      </c>
      <c r="O2244" s="316" t="b">
        <v>0</v>
      </c>
      <c r="P2244" s="302"/>
      <c r="Q2244" s="302"/>
      <c r="R2244" s="302"/>
      <c r="S2244" s="302"/>
      <c r="T2244" s="302"/>
      <c r="U2244" s="302"/>
      <c r="V2244" s="302"/>
      <c r="W2244" s="302"/>
      <c r="X2244" s="302"/>
      <c r="Y2244" s="302"/>
      <c r="Z2244" s="302"/>
      <c r="AA2244" s="302"/>
      <c r="AB2244" s="302"/>
      <c r="AC2244" s="302"/>
      <c r="AD2244" s="302"/>
      <c r="AE2244" s="302"/>
      <c r="AF2244" s="302"/>
      <c r="AG2244" s="302"/>
      <c r="AH2244" s="302"/>
      <c r="AI2244" s="302"/>
      <c r="AJ2244" s="302"/>
      <c r="AK2244" s="302"/>
      <c r="AL2244" s="302"/>
      <c r="AM2244" s="302"/>
      <c r="AN2244" s="302"/>
      <c r="AO2244" s="302"/>
      <c r="AP2244" s="302"/>
      <c r="AQ2244" s="302"/>
      <c r="AR2244" s="302"/>
    </row>
    <row r="2245" hidden="1">
      <c r="A2245" s="301"/>
      <c r="B2245" s="302"/>
      <c r="C2245" s="304"/>
      <c r="D2245" s="303"/>
      <c r="E2245" s="303"/>
      <c r="F2245" s="302"/>
      <c r="G2245" s="304"/>
      <c r="H2245" s="302"/>
      <c r="I2245" s="302"/>
      <c r="J2245" s="302"/>
      <c r="K2245" s="302"/>
      <c r="L2245" s="316" t="b">
        <v>0</v>
      </c>
      <c r="M2245" s="316" t="b">
        <v>0</v>
      </c>
      <c r="N2245" s="316" t="b">
        <v>0</v>
      </c>
      <c r="O2245" s="316" t="b">
        <v>0</v>
      </c>
      <c r="P2245" s="302"/>
      <c r="Q2245" s="302"/>
      <c r="R2245" s="302"/>
      <c r="S2245" s="302"/>
      <c r="T2245" s="302"/>
      <c r="U2245" s="302"/>
      <c r="V2245" s="302"/>
      <c r="W2245" s="302"/>
      <c r="X2245" s="302"/>
      <c r="Y2245" s="302"/>
      <c r="Z2245" s="302"/>
      <c r="AA2245" s="302"/>
      <c r="AB2245" s="302"/>
      <c r="AC2245" s="302"/>
      <c r="AD2245" s="302"/>
      <c r="AE2245" s="302"/>
      <c r="AF2245" s="302"/>
      <c r="AG2245" s="302"/>
      <c r="AH2245" s="302"/>
      <c r="AI2245" s="302"/>
      <c r="AJ2245" s="302"/>
      <c r="AK2245" s="302"/>
      <c r="AL2245" s="302"/>
      <c r="AM2245" s="302"/>
      <c r="AN2245" s="302"/>
      <c r="AO2245" s="302"/>
      <c r="AP2245" s="302"/>
      <c r="AQ2245" s="302"/>
      <c r="AR2245" s="302"/>
    </row>
    <row r="2246" hidden="1">
      <c r="A2246" s="301"/>
      <c r="B2246" s="302"/>
      <c r="C2246" s="304"/>
      <c r="D2246" s="303"/>
      <c r="E2246" s="303"/>
      <c r="F2246" s="302"/>
      <c r="G2246" s="304"/>
      <c r="H2246" s="302"/>
      <c r="I2246" s="302"/>
      <c r="J2246" s="302"/>
      <c r="K2246" s="302"/>
      <c r="L2246" s="316" t="b">
        <v>0</v>
      </c>
      <c r="M2246" s="316" t="b">
        <v>0</v>
      </c>
      <c r="N2246" s="316" t="b">
        <v>0</v>
      </c>
      <c r="O2246" s="316" t="b">
        <v>0</v>
      </c>
      <c r="P2246" s="302"/>
      <c r="Q2246" s="302"/>
      <c r="R2246" s="302"/>
      <c r="S2246" s="302"/>
      <c r="T2246" s="302"/>
      <c r="U2246" s="302"/>
      <c r="V2246" s="302"/>
      <c r="W2246" s="302"/>
      <c r="X2246" s="302"/>
      <c r="Y2246" s="302"/>
      <c r="Z2246" s="302"/>
      <c r="AA2246" s="302"/>
      <c r="AB2246" s="302"/>
      <c r="AC2246" s="302"/>
      <c r="AD2246" s="302"/>
      <c r="AE2246" s="302"/>
      <c r="AF2246" s="302"/>
      <c r="AG2246" s="302"/>
      <c r="AH2246" s="302"/>
      <c r="AI2246" s="302"/>
      <c r="AJ2246" s="302"/>
      <c r="AK2246" s="302"/>
      <c r="AL2246" s="302"/>
      <c r="AM2246" s="302"/>
      <c r="AN2246" s="302"/>
      <c r="AO2246" s="302"/>
      <c r="AP2246" s="302"/>
      <c r="AQ2246" s="302"/>
      <c r="AR2246" s="302"/>
    </row>
    <row r="2247" hidden="1">
      <c r="A2247" s="301"/>
      <c r="B2247" s="302"/>
      <c r="C2247" s="304"/>
      <c r="D2247" s="303"/>
      <c r="E2247" s="303"/>
      <c r="F2247" s="302"/>
      <c r="G2247" s="304"/>
      <c r="H2247" s="302"/>
      <c r="I2247" s="302"/>
      <c r="J2247" s="302"/>
      <c r="K2247" s="302"/>
      <c r="L2247" s="316" t="b">
        <v>0</v>
      </c>
      <c r="M2247" s="316" t="b">
        <v>0</v>
      </c>
      <c r="N2247" s="316" t="b">
        <v>0</v>
      </c>
      <c r="O2247" s="316" t="b">
        <v>0</v>
      </c>
      <c r="P2247" s="302"/>
      <c r="Q2247" s="302"/>
      <c r="R2247" s="302"/>
      <c r="S2247" s="302"/>
      <c r="T2247" s="302"/>
      <c r="U2247" s="302"/>
      <c r="V2247" s="302"/>
      <c r="W2247" s="302"/>
      <c r="X2247" s="302"/>
      <c r="Y2247" s="302"/>
      <c r="Z2247" s="302"/>
      <c r="AA2247" s="302"/>
      <c r="AB2247" s="302"/>
      <c r="AC2247" s="302"/>
      <c r="AD2247" s="302"/>
      <c r="AE2247" s="302"/>
      <c r="AF2247" s="302"/>
      <c r="AG2247" s="302"/>
      <c r="AH2247" s="302"/>
      <c r="AI2247" s="302"/>
      <c r="AJ2247" s="302"/>
      <c r="AK2247" s="302"/>
      <c r="AL2247" s="302"/>
      <c r="AM2247" s="302"/>
      <c r="AN2247" s="302"/>
      <c r="AO2247" s="302"/>
      <c r="AP2247" s="302"/>
      <c r="AQ2247" s="302"/>
      <c r="AR2247" s="302"/>
    </row>
    <row r="2248" hidden="1">
      <c r="A2248" s="301"/>
      <c r="B2248" s="302"/>
      <c r="C2248" s="304"/>
      <c r="D2248" s="303"/>
      <c r="E2248" s="303"/>
      <c r="F2248" s="302"/>
      <c r="G2248" s="304"/>
      <c r="H2248" s="302"/>
      <c r="I2248" s="302"/>
      <c r="J2248" s="302"/>
      <c r="K2248" s="302"/>
      <c r="L2248" s="316" t="b">
        <v>0</v>
      </c>
      <c r="M2248" s="316" t="b">
        <v>0</v>
      </c>
      <c r="N2248" s="316" t="b">
        <v>0</v>
      </c>
      <c r="O2248" s="316" t="b">
        <v>0</v>
      </c>
      <c r="P2248" s="302"/>
      <c r="Q2248" s="302"/>
      <c r="R2248" s="302"/>
      <c r="S2248" s="302"/>
      <c r="T2248" s="302"/>
      <c r="U2248" s="302"/>
      <c r="V2248" s="302"/>
      <c r="W2248" s="302"/>
      <c r="X2248" s="302"/>
      <c r="Y2248" s="302"/>
      <c r="Z2248" s="302"/>
      <c r="AA2248" s="302"/>
      <c r="AB2248" s="302"/>
      <c r="AC2248" s="302"/>
      <c r="AD2248" s="302"/>
      <c r="AE2248" s="302"/>
      <c r="AF2248" s="302"/>
      <c r="AG2248" s="302"/>
      <c r="AH2248" s="302"/>
      <c r="AI2248" s="302"/>
      <c r="AJ2248" s="302"/>
      <c r="AK2248" s="302"/>
      <c r="AL2248" s="302"/>
      <c r="AM2248" s="302"/>
      <c r="AN2248" s="302"/>
      <c r="AO2248" s="302"/>
      <c r="AP2248" s="302"/>
      <c r="AQ2248" s="302"/>
      <c r="AR2248" s="302"/>
    </row>
    <row r="2249" hidden="1">
      <c r="A2249" s="301"/>
      <c r="B2249" s="302"/>
      <c r="C2249" s="304"/>
      <c r="D2249" s="303"/>
      <c r="E2249" s="303"/>
      <c r="F2249" s="302"/>
      <c r="G2249" s="304"/>
      <c r="H2249" s="302"/>
      <c r="I2249" s="302"/>
      <c r="J2249" s="302"/>
      <c r="K2249" s="302"/>
      <c r="L2249" s="316" t="b">
        <v>0</v>
      </c>
      <c r="M2249" s="316" t="b">
        <v>0</v>
      </c>
      <c r="N2249" s="316" t="b">
        <v>0</v>
      </c>
      <c r="O2249" s="316" t="b">
        <v>0</v>
      </c>
      <c r="P2249" s="302"/>
      <c r="Q2249" s="302"/>
      <c r="R2249" s="302"/>
      <c r="S2249" s="302"/>
      <c r="T2249" s="302"/>
      <c r="U2249" s="302"/>
      <c r="V2249" s="302"/>
      <c r="W2249" s="302"/>
      <c r="X2249" s="302"/>
      <c r="Y2249" s="302"/>
      <c r="Z2249" s="302"/>
      <c r="AA2249" s="302"/>
      <c r="AB2249" s="302"/>
      <c r="AC2249" s="302"/>
      <c r="AD2249" s="302"/>
      <c r="AE2249" s="302"/>
      <c r="AF2249" s="302"/>
      <c r="AG2249" s="302"/>
      <c r="AH2249" s="302"/>
      <c r="AI2249" s="302"/>
      <c r="AJ2249" s="302"/>
      <c r="AK2249" s="302"/>
      <c r="AL2249" s="302"/>
      <c r="AM2249" s="302"/>
      <c r="AN2249" s="302"/>
      <c r="AO2249" s="302"/>
      <c r="AP2249" s="302"/>
      <c r="AQ2249" s="302"/>
      <c r="AR2249" s="302"/>
    </row>
    <row r="2250" hidden="1">
      <c r="A2250" s="301"/>
      <c r="B2250" s="302"/>
      <c r="C2250" s="304"/>
      <c r="D2250" s="303"/>
      <c r="E2250" s="303"/>
      <c r="F2250" s="302"/>
      <c r="G2250" s="304"/>
      <c r="H2250" s="302"/>
      <c r="I2250" s="302"/>
      <c r="J2250" s="302"/>
      <c r="K2250" s="302"/>
      <c r="L2250" s="316" t="b">
        <v>0</v>
      </c>
      <c r="M2250" s="316" t="b">
        <v>0</v>
      </c>
      <c r="N2250" s="316" t="b">
        <v>0</v>
      </c>
      <c r="O2250" s="316" t="b">
        <v>0</v>
      </c>
      <c r="P2250" s="302"/>
      <c r="Q2250" s="302"/>
      <c r="R2250" s="302"/>
      <c r="S2250" s="302"/>
      <c r="T2250" s="302"/>
      <c r="U2250" s="302"/>
      <c r="V2250" s="302"/>
      <c r="W2250" s="302"/>
      <c r="X2250" s="302"/>
      <c r="Y2250" s="302"/>
      <c r="Z2250" s="302"/>
      <c r="AA2250" s="302"/>
      <c r="AB2250" s="302"/>
      <c r="AC2250" s="302"/>
      <c r="AD2250" s="302"/>
      <c r="AE2250" s="302"/>
      <c r="AF2250" s="302"/>
      <c r="AG2250" s="302"/>
      <c r="AH2250" s="302"/>
      <c r="AI2250" s="302"/>
      <c r="AJ2250" s="302"/>
      <c r="AK2250" s="302"/>
      <c r="AL2250" s="302"/>
      <c r="AM2250" s="302"/>
      <c r="AN2250" s="302"/>
      <c r="AO2250" s="302"/>
      <c r="AP2250" s="302"/>
      <c r="AQ2250" s="302"/>
      <c r="AR2250" s="302"/>
    </row>
    <row r="2251" hidden="1">
      <c r="A2251" s="301"/>
      <c r="B2251" s="302"/>
      <c r="C2251" s="304"/>
      <c r="D2251" s="303"/>
      <c r="E2251" s="303"/>
      <c r="F2251" s="302"/>
      <c r="G2251" s="304"/>
      <c r="H2251" s="302"/>
      <c r="I2251" s="302"/>
      <c r="J2251" s="302"/>
      <c r="K2251" s="302"/>
      <c r="L2251" s="316" t="b">
        <v>0</v>
      </c>
      <c r="M2251" s="316" t="b">
        <v>0</v>
      </c>
      <c r="N2251" s="316" t="b">
        <v>0</v>
      </c>
      <c r="O2251" s="316" t="b">
        <v>0</v>
      </c>
      <c r="P2251" s="302"/>
      <c r="Q2251" s="302"/>
      <c r="R2251" s="302"/>
      <c r="S2251" s="302"/>
      <c r="T2251" s="302"/>
      <c r="U2251" s="302"/>
      <c r="V2251" s="302"/>
      <c r="W2251" s="302"/>
      <c r="X2251" s="302"/>
      <c r="Y2251" s="302"/>
      <c r="Z2251" s="302"/>
      <c r="AA2251" s="302"/>
      <c r="AB2251" s="302"/>
      <c r="AC2251" s="302"/>
      <c r="AD2251" s="302"/>
      <c r="AE2251" s="302"/>
      <c r="AF2251" s="302"/>
      <c r="AG2251" s="302"/>
      <c r="AH2251" s="302"/>
      <c r="AI2251" s="302"/>
      <c r="AJ2251" s="302"/>
      <c r="AK2251" s="302"/>
      <c r="AL2251" s="302"/>
      <c r="AM2251" s="302"/>
      <c r="AN2251" s="302"/>
      <c r="AO2251" s="302"/>
      <c r="AP2251" s="302"/>
      <c r="AQ2251" s="302"/>
      <c r="AR2251" s="302"/>
    </row>
    <row r="2252" hidden="1">
      <c r="A2252" s="301"/>
      <c r="B2252" s="302"/>
      <c r="C2252" s="304"/>
      <c r="D2252" s="303"/>
      <c r="E2252" s="303"/>
      <c r="F2252" s="302"/>
      <c r="G2252" s="304"/>
      <c r="H2252" s="302"/>
      <c r="I2252" s="302"/>
      <c r="J2252" s="302"/>
      <c r="K2252" s="302"/>
      <c r="L2252" s="316" t="b">
        <v>0</v>
      </c>
      <c r="M2252" s="316" t="b">
        <v>0</v>
      </c>
      <c r="N2252" s="316" t="b">
        <v>0</v>
      </c>
      <c r="O2252" s="316" t="b">
        <v>0</v>
      </c>
      <c r="P2252" s="302"/>
      <c r="Q2252" s="302"/>
      <c r="R2252" s="302"/>
      <c r="S2252" s="302"/>
      <c r="T2252" s="302"/>
      <c r="U2252" s="302"/>
      <c r="V2252" s="302"/>
      <c r="W2252" s="302"/>
      <c r="X2252" s="302"/>
      <c r="Y2252" s="302"/>
      <c r="Z2252" s="302"/>
      <c r="AA2252" s="302"/>
      <c r="AB2252" s="302"/>
      <c r="AC2252" s="302"/>
      <c r="AD2252" s="302"/>
      <c r="AE2252" s="302"/>
      <c r="AF2252" s="302"/>
      <c r="AG2252" s="302"/>
      <c r="AH2252" s="302"/>
      <c r="AI2252" s="302"/>
      <c r="AJ2252" s="302"/>
      <c r="AK2252" s="302"/>
      <c r="AL2252" s="302"/>
      <c r="AM2252" s="302"/>
      <c r="AN2252" s="302"/>
      <c r="AO2252" s="302"/>
      <c r="AP2252" s="302"/>
      <c r="AQ2252" s="302"/>
      <c r="AR2252" s="302"/>
    </row>
    <row r="2253" hidden="1">
      <c r="A2253" s="301"/>
      <c r="B2253" s="302"/>
      <c r="C2253" s="304"/>
      <c r="D2253" s="303"/>
      <c r="E2253" s="303"/>
      <c r="F2253" s="302"/>
      <c r="G2253" s="304"/>
      <c r="H2253" s="302"/>
      <c r="I2253" s="302"/>
      <c r="J2253" s="302"/>
      <c r="K2253" s="302"/>
      <c r="L2253" s="316" t="b">
        <v>0</v>
      </c>
      <c r="M2253" s="316" t="b">
        <v>0</v>
      </c>
      <c r="N2253" s="316" t="b">
        <v>0</v>
      </c>
      <c r="O2253" s="316" t="b">
        <v>0</v>
      </c>
      <c r="P2253" s="302"/>
      <c r="Q2253" s="302"/>
      <c r="R2253" s="302"/>
      <c r="S2253" s="302"/>
      <c r="T2253" s="302"/>
      <c r="U2253" s="302"/>
      <c r="V2253" s="302"/>
      <c r="W2253" s="302"/>
      <c r="X2253" s="302"/>
      <c r="Y2253" s="302"/>
      <c r="Z2253" s="302"/>
      <c r="AA2253" s="302"/>
      <c r="AB2253" s="302"/>
      <c r="AC2253" s="302"/>
      <c r="AD2253" s="302"/>
      <c r="AE2253" s="302"/>
      <c r="AF2253" s="302"/>
      <c r="AG2253" s="302"/>
      <c r="AH2253" s="302"/>
      <c r="AI2253" s="302"/>
      <c r="AJ2253" s="302"/>
      <c r="AK2253" s="302"/>
      <c r="AL2253" s="302"/>
      <c r="AM2253" s="302"/>
      <c r="AN2253" s="302"/>
      <c r="AO2253" s="302"/>
      <c r="AP2253" s="302"/>
      <c r="AQ2253" s="302"/>
      <c r="AR2253" s="302"/>
    </row>
    <row r="2254" hidden="1">
      <c r="A2254" s="301"/>
      <c r="B2254" s="302"/>
      <c r="C2254" s="304"/>
      <c r="D2254" s="303"/>
      <c r="E2254" s="303"/>
      <c r="F2254" s="302"/>
      <c r="G2254" s="304"/>
      <c r="H2254" s="302"/>
      <c r="I2254" s="302"/>
      <c r="J2254" s="302"/>
      <c r="K2254" s="302"/>
      <c r="L2254" s="316" t="b">
        <v>0</v>
      </c>
      <c r="M2254" s="316" t="b">
        <v>0</v>
      </c>
      <c r="N2254" s="316" t="b">
        <v>0</v>
      </c>
      <c r="O2254" s="316" t="b">
        <v>0</v>
      </c>
      <c r="P2254" s="302"/>
      <c r="Q2254" s="302"/>
      <c r="R2254" s="302"/>
      <c r="S2254" s="302"/>
      <c r="T2254" s="302"/>
      <c r="U2254" s="302"/>
      <c r="V2254" s="302"/>
      <c r="W2254" s="302"/>
      <c r="X2254" s="302"/>
      <c r="Y2254" s="302"/>
      <c r="Z2254" s="302"/>
      <c r="AA2254" s="302"/>
      <c r="AB2254" s="302"/>
      <c r="AC2254" s="302"/>
      <c r="AD2254" s="302"/>
      <c r="AE2254" s="302"/>
      <c r="AF2254" s="302"/>
      <c r="AG2254" s="302"/>
      <c r="AH2254" s="302"/>
      <c r="AI2254" s="302"/>
      <c r="AJ2254" s="302"/>
      <c r="AK2254" s="302"/>
      <c r="AL2254" s="302"/>
      <c r="AM2254" s="302"/>
      <c r="AN2254" s="302"/>
      <c r="AO2254" s="302"/>
      <c r="AP2254" s="302"/>
      <c r="AQ2254" s="302"/>
      <c r="AR2254" s="302"/>
    </row>
    <row r="2255" hidden="1">
      <c r="A2255" s="301"/>
      <c r="B2255" s="302"/>
      <c r="C2255" s="304"/>
      <c r="D2255" s="303"/>
      <c r="E2255" s="303"/>
      <c r="F2255" s="302"/>
      <c r="G2255" s="304"/>
      <c r="H2255" s="302"/>
      <c r="I2255" s="302"/>
      <c r="J2255" s="302"/>
      <c r="K2255" s="302"/>
      <c r="L2255" s="316" t="b">
        <v>0</v>
      </c>
      <c r="M2255" s="316" t="b">
        <v>0</v>
      </c>
      <c r="N2255" s="316" t="b">
        <v>0</v>
      </c>
      <c r="O2255" s="316" t="b">
        <v>0</v>
      </c>
      <c r="P2255" s="302"/>
      <c r="Q2255" s="302"/>
      <c r="R2255" s="302"/>
      <c r="S2255" s="302"/>
      <c r="T2255" s="302"/>
      <c r="U2255" s="302"/>
      <c r="V2255" s="302"/>
      <c r="W2255" s="302"/>
      <c r="X2255" s="302"/>
      <c r="Y2255" s="302"/>
      <c r="Z2255" s="302"/>
      <c r="AA2255" s="302"/>
      <c r="AB2255" s="302"/>
      <c r="AC2255" s="302"/>
      <c r="AD2255" s="302"/>
      <c r="AE2255" s="302"/>
      <c r="AF2255" s="302"/>
      <c r="AG2255" s="302"/>
      <c r="AH2255" s="302"/>
      <c r="AI2255" s="302"/>
      <c r="AJ2255" s="302"/>
      <c r="AK2255" s="302"/>
      <c r="AL2255" s="302"/>
      <c r="AM2255" s="302"/>
      <c r="AN2255" s="302"/>
      <c r="AO2255" s="302"/>
      <c r="AP2255" s="302"/>
      <c r="AQ2255" s="302"/>
      <c r="AR2255" s="302"/>
    </row>
    <row r="2256" hidden="1">
      <c r="A2256" s="301"/>
      <c r="B2256" s="302"/>
      <c r="C2256" s="304"/>
      <c r="D2256" s="303"/>
      <c r="E2256" s="303"/>
      <c r="F2256" s="302"/>
      <c r="G2256" s="304"/>
      <c r="H2256" s="302"/>
      <c r="I2256" s="302"/>
      <c r="J2256" s="302"/>
      <c r="K2256" s="302"/>
      <c r="L2256" s="316" t="b">
        <v>0</v>
      </c>
      <c r="M2256" s="316" t="b">
        <v>0</v>
      </c>
      <c r="N2256" s="316" t="b">
        <v>0</v>
      </c>
      <c r="O2256" s="316" t="b">
        <v>0</v>
      </c>
      <c r="P2256" s="302"/>
      <c r="Q2256" s="302"/>
      <c r="R2256" s="302"/>
      <c r="S2256" s="302"/>
      <c r="T2256" s="302"/>
      <c r="U2256" s="302"/>
      <c r="V2256" s="302"/>
      <c r="W2256" s="302"/>
      <c r="X2256" s="302"/>
      <c r="Y2256" s="302"/>
      <c r="Z2256" s="302"/>
      <c r="AA2256" s="302"/>
      <c r="AB2256" s="302"/>
      <c r="AC2256" s="302"/>
      <c r="AD2256" s="302"/>
      <c r="AE2256" s="302"/>
      <c r="AF2256" s="302"/>
      <c r="AG2256" s="302"/>
      <c r="AH2256" s="302"/>
      <c r="AI2256" s="302"/>
      <c r="AJ2256" s="302"/>
      <c r="AK2256" s="302"/>
      <c r="AL2256" s="302"/>
      <c r="AM2256" s="302"/>
      <c r="AN2256" s="302"/>
      <c r="AO2256" s="302"/>
      <c r="AP2256" s="302"/>
      <c r="AQ2256" s="302"/>
      <c r="AR2256" s="302"/>
    </row>
    <row r="2257" hidden="1">
      <c r="A2257" s="301"/>
      <c r="B2257" s="302"/>
      <c r="C2257" s="304"/>
      <c r="D2257" s="303"/>
      <c r="E2257" s="303"/>
      <c r="F2257" s="302"/>
      <c r="G2257" s="304"/>
      <c r="H2257" s="302"/>
      <c r="I2257" s="302"/>
      <c r="J2257" s="302"/>
      <c r="K2257" s="302"/>
      <c r="L2257" s="316" t="b">
        <v>0</v>
      </c>
      <c r="M2257" s="316" t="b">
        <v>0</v>
      </c>
      <c r="N2257" s="316" t="b">
        <v>0</v>
      </c>
      <c r="O2257" s="316" t="b">
        <v>0</v>
      </c>
      <c r="P2257" s="302"/>
      <c r="Q2257" s="302"/>
      <c r="R2257" s="302"/>
      <c r="S2257" s="302"/>
      <c r="T2257" s="302"/>
      <c r="U2257" s="302"/>
      <c r="V2257" s="302"/>
      <c r="W2257" s="302"/>
      <c r="X2257" s="302"/>
      <c r="Y2257" s="302"/>
      <c r="Z2257" s="302"/>
      <c r="AA2257" s="302"/>
      <c r="AB2257" s="302"/>
      <c r="AC2257" s="302"/>
      <c r="AD2257" s="302"/>
      <c r="AE2257" s="302"/>
      <c r="AF2257" s="302"/>
      <c r="AG2257" s="302"/>
      <c r="AH2257" s="302"/>
      <c r="AI2257" s="302"/>
      <c r="AJ2257" s="302"/>
      <c r="AK2257" s="302"/>
      <c r="AL2257" s="302"/>
      <c r="AM2257" s="302"/>
      <c r="AN2257" s="302"/>
      <c r="AO2257" s="302"/>
      <c r="AP2257" s="302"/>
      <c r="AQ2257" s="302"/>
      <c r="AR2257" s="302"/>
    </row>
    <row r="2258" hidden="1">
      <c r="A2258" s="301"/>
      <c r="B2258" s="302"/>
      <c r="C2258" s="304"/>
      <c r="D2258" s="303"/>
      <c r="E2258" s="303"/>
      <c r="F2258" s="302"/>
      <c r="G2258" s="304"/>
      <c r="H2258" s="302"/>
      <c r="I2258" s="302"/>
      <c r="J2258" s="302"/>
      <c r="K2258" s="302"/>
      <c r="L2258" s="316" t="b">
        <v>0</v>
      </c>
      <c r="M2258" s="316" t="b">
        <v>0</v>
      </c>
      <c r="N2258" s="316" t="b">
        <v>0</v>
      </c>
      <c r="O2258" s="316" t="b">
        <v>0</v>
      </c>
      <c r="P2258" s="302"/>
      <c r="Q2258" s="302"/>
      <c r="R2258" s="302"/>
      <c r="S2258" s="302"/>
      <c r="T2258" s="302"/>
      <c r="U2258" s="302"/>
      <c r="V2258" s="302"/>
      <c r="W2258" s="302"/>
      <c r="X2258" s="302"/>
      <c r="Y2258" s="302"/>
      <c r="Z2258" s="302"/>
      <c r="AA2258" s="302"/>
      <c r="AB2258" s="302"/>
      <c r="AC2258" s="302"/>
      <c r="AD2258" s="302"/>
      <c r="AE2258" s="302"/>
      <c r="AF2258" s="302"/>
      <c r="AG2258" s="302"/>
      <c r="AH2258" s="302"/>
      <c r="AI2258" s="302"/>
      <c r="AJ2258" s="302"/>
      <c r="AK2258" s="302"/>
      <c r="AL2258" s="302"/>
      <c r="AM2258" s="302"/>
      <c r="AN2258" s="302"/>
      <c r="AO2258" s="302"/>
      <c r="AP2258" s="302"/>
      <c r="AQ2258" s="302"/>
      <c r="AR2258" s="302"/>
    </row>
    <row r="2259" hidden="1">
      <c r="A2259" s="301"/>
      <c r="B2259" s="302"/>
      <c r="C2259" s="304"/>
      <c r="D2259" s="303"/>
      <c r="E2259" s="303"/>
      <c r="F2259" s="302"/>
      <c r="G2259" s="304"/>
      <c r="H2259" s="302"/>
      <c r="I2259" s="302"/>
      <c r="J2259" s="302"/>
      <c r="K2259" s="302"/>
      <c r="L2259" s="316" t="b">
        <v>0</v>
      </c>
      <c r="M2259" s="316" t="b">
        <v>0</v>
      </c>
      <c r="N2259" s="316" t="b">
        <v>0</v>
      </c>
      <c r="O2259" s="316" t="b">
        <v>0</v>
      </c>
      <c r="P2259" s="302"/>
      <c r="Q2259" s="302"/>
      <c r="R2259" s="302"/>
      <c r="S2259" s="302"/>
      <c r="T2259" s="302"/>
      <c r="U2259" s="302"/>
      <c r="V2259" s="302"/>
      <c r="W2259" s="302"/>
      <c r="X2259" s="302"/>
      <c r="Y2259" s="302"/>
      <c r="Z2259" s="302"/>
      <c r="AA2259" s="302"/>
      <c r="AB2259" s="302"/>
      <c r="AC2259" s="302"/>
      <c r="AD2259" s="302"/>
      <c r="AE2259" s="302"/>
      <c r="AF2259" s="302"/>
      <c r="AG2259" s="302"/>
      <c r="AH2259" s="302"/>
      <c r="AI2259" s="302"/>
      <c r="AJ2259" s="302"/>
      <c r="AK2259" s="302"/>
      <c r="AL2259" s="302"/>
      <c r="AM2259" s="302"/>
      <c r="AN2259" s="302"/>
      <c r="AO2259" s="302"/>
      <c r="AP2259" s="302"/>
      <c r="AQ2259" s="302"/>
      <c r="AR2259" s="302"/>
    </row>
    <row r="2260" hidden="1">
      <c r="A2260" s="301"/>
      <c r="B2260" s="302"/>
      <c r="C2260" s="304"/>
      <c r="D2260" s="303"/>
      <c r="E2260" s="303"/>
      <c r="F2260" s="302"/>
      <c r="G2260" s="304"/>
      <c r="H2260" s="302"/>
      <c r="I2260" s="302"/>
      <c r="J2260" s="302"/>
      <c r="K2260" s="302"/>
      <c r="L2260" s="316" t="b">
        <v>0</v>
      </c>
      <c r="M2260" s="316" t="b">
        <v>0</v>
      </c>
      <c r="N2260" s="316" t="b">
        <v>0</v>
      </c>
      <c r="O2260" s="316" t="b">
        <v>0</v>
      </c>
      <c r="P2260" s="302"/>
      <c r="Q2260" s="302"/>
      <c r="R2260" s="302"/>
      <c r="S2260" s="302"/>
      <c r="T2260" s="302"/>
      <c r="U2260" s="302"/>
      <c r="V2260" s="302"/>
      <c r="W2260" s="302"/>
      <c r="X2260" s="302"/>
      <c r="Y2260" s="302"/>
      <c r="Z2260" s="302"/>
      <c r="AA2260" s="302"/>
      <c r="AB2260" s="302"/>
      <c r="AC2260" s="302"/>
      <c r="AD2260" s="302"/>
      <c r="AE2260" s="302"/>
      <c r="AF2260" s="302"/>
      <c r="AG2260" s="302"/>
      <c r="AH2260" s="302"/>
      <c r="AI2260" s="302"/>
      <c r="AJ2260" s="302"/>
      <c r="AK2260" s="302"/>
      <c r="AL2260" s="302"/>
      <c r="AM2260" s="302"/>
      <c r="AN2260" s="302"/>
      <c r="AO2260" s="302"/>
      <c r="AP2260" s="302"/>
      <c r="AQ2260" s="302"/>
      <c r="AR2260" s="302"/>
    </row>
    <row r="2261" hidden="1">
      <c r="A2261" s="301"/>
      <c r="B2261" s="302"/>
      <c r="C2261" s="304"/>
      <c r="D2261" s="303"/>
      <c r="E2261" s="303"/>
      <c r="F2261" s="302"/>
      <c r="G2261" s="304"/>
      <c r="H2261" s="302"/>
      <c r="I2261" s="302"/>
      <c r="J2261" s="302"/>
      <c r="K2261" s="302"/>
      <c r="L2261" s="316" t="b">
        <v>0</v>
      </c>
      <c r="M2261" s="316" t="b">
        <v>0</v>
      </c>
      <c r="N2261" s="316" t="b">
        <v>0</v>
      </c>
      <c r="O2261" s="316" t="b">
        <v>0</v>
      </c>
      <c r="P2261" s="302"/>
      <c r="Q2261" s="302"/>
      <c r="R2261" s="302"/>
      <c r="S2261" s="302"/>
      <c r="T2261" s="302"/>
      <c r="U2261" s="302"/>
      <c r="V2261" s="302"/>
      <c r="W2261" s="302"/>
      <c r="X2261" s="302"/>
      <c r="Y2261" s="302"/>
      <c r="Z2261" s="302"/>
      <c r="AA2261" s="302"/>
      <c r="AB2261" s="302"/>
      <c r="AC2261" s="302"/>
      <c r="AD2261" s="302"/>
      <c r="AE2261" s="302"/>
      <c r="AF2261" s="302"/>
      <c r="AG2261" s="302"/>
      <c r="AH2261" s="302"/>
      <c r="AI2261" s="302"/>
      <c r="AJ2261" s="302"/>
      <c r="AK2261" s="302"/>
      <c r="AL2261" s="302"/>
      <c r="AM2261" s="302"/>
      <c r="AN2261" s="302"/>
      <c r="AO2261" s="302"/>
      <c r="AP2261" s="302"/>
      <c r="AQ2261" s="302"/>
      <c r="AR2261" s="302"/>
    </row>
    <row r="2262" hidden="1">
      <c r="A2262" s="301"/>
      <c r="B2262" s="302"/>
      <c r="C2262" s="304"/>
      <c r="D2262" s="303"/>
      <c r="E2262" s="303"/>
      <c r="F2262" s="302"/>
      <c r="G2262" s="304"/>
      <c r="H2262" s="302"/>
      <c r="I2262" s="302"/>
      <c r="J2262" s="302"/>
      <c r="K2262" s="302"/>
      <c r="L2262" s="316" t="b">
        <v>0</v>
      </c>
      <c r="M2262" s="316" t="b">
        <v>0</v>
      </c>
      <c r="N2262" s="316" t="b">
        <v>0</v>
      </c>
      <c r="O2262" s="316" t="b">
        <v>0</v>
      </c>
      <c r="P2262" s="302"/>
      <c r="Q2262" s="302"/>
      <c r="R2262" s="302"/>
      <c r="S2262" s="302"/>
      <c r="T2262" s="302"/>
      <c r="U2262" s="302"/>
      <c r="V2262" s="302"/>
      <c r="W2262" s="302"/>
      <c r="X2262" s="302"/>
      <c r="Y2262" s="302"/>
      <c r="Z2262" s="302"/>
      <c r="AA2262" s="302"/>
      <c r="AB2262" s="302"/>
      <c r="AC2262" s="302"/>
      <c r="AD2262" s="302"/>
      <c r="AE2262" s="302"/>
      <c r="AF2262" s="302"/>
      <c r="AG2262" s="302"/>
      <c r="AH2262" s="302"/>
      <c r="AI2262" s="302"/>
      <c r="AJ2262" s="302"/>
      <c r="AK2262" s="302"/>
      <c r="AL2262" s="302"/>
      <c r="AM2262" s="302"/>
      <c r="AN2262" s="302"/>
      <c r="AO2262" s="302"/>
      <c r="AP2262" s="302"/>
      <c r="AQ2262" s="302"/>
      <c r="AR2262" s="302"/>
    </row>
    <row r="2263" hidden="1">
      <c r="A2263" s="301"/>
      <c r="B2263" s="302"/>
      <c r="C2263" s="304"/>
      <c r="D2263" s="303"/>
      <c r="E2263" s="303"/>
      <c r="F2263" s="302"/>
      <c r="G2263" s="304"/>
      <c r="H2263" s="302"/>
      <c r="I2263" s="302"/>
      <c r="J2263" s="302"/>
      <c r="K2263" s="302"/>
      <c r="L2263" s="316" t="b">
        <v>0</v>
      </c>
      <c r="M2263" s="316" t="b">
        <v>0</v>
      </c>
      <c r="N2263" s="316" t="b">
        <v>0</v>
      </c>
      <c r="O2263" s="316" t="b">
        <v>0</v>
      </c>
      <c r="P2263" s="302"/>
      <c r="Q2263" s="302"/>
      <c r="R2263" s="302"/>
      <c r="S2263" s="302"/>
      <c r="T2263" s="302"/>
      <c r="U2263" s="302"/>
      <c r="V2263" s="302"/>
      <c r="W2263" s="302"/>
      <c r="X2263" s="302"/>
      <c r="Y2263" s="302"/>
      <c r="Z2263" s="302"/>
      <c r="AA2263" s="302"/>
      <c r="AB2263" s="302"/>
      <c r="AC2263" s="302"/>
      <c r="AD2263" s="302"/>
      <c r="AE2263" s="302"/>
      <c r="AF2263" s="302"/>
      <c r="AG2263" s="302"/>
      <c r="AH2263" s="302"/>
      <c r="AI2263" s="302"/>
      <c r="AJ2263" s="302"/>
      <c r="AK2263" s="302"/>
      <c r="AL2263" s="302"/>
      <c r="AM2263" s="302"/>
      <c r="AN2263" s="302"/>
      <c r="AO2263" s="302"/>
      <c r="AP2263" s="302"/>
      <c r="AQ2263" s="302"/>
      <c r="AR2263" s="302"/>
    </row>
    <row r="2264" hidden="1">
      <c r="A2264" s="301"/>
      <c r="B2264" s="302"/>
      <c r="C2264" s="304"/>
      <c r="D2264" s="303"/>
      <c r="E2264" s="303"/>
      <c r="F2264" s="302"/>
      <c r="G2264" s="304"/>
      <c r="H2264" s="302"/>
      <c r="I2264" s="302"/>
      <c r="J2264" s="302"/>
      <c r="K2264" s="302"/>
      <c r="L2264" s="316" t="b">
        <v>0</v>
      </c>
      <c r="M2264" s="316" t="b">
        <v>0</v>
      </c>
      <c r="N2264" s="316" t="b">
        <v>0</v>
      </c>
      <c r="O2264" s="316" t="b">
        <v>0</v>
      </c>
      <c r="P2264" s="302"/>
      <c r="Q2264" s="302"/>
      <c r="R2264" s="302"/>
      <c r="S2264" s="302"/>
      <c r="T2264" s="302"/>
      <c r="U2264" s="302"/>
      <c r="V2264" s="302"/>
      <c r="W2264" s="302"/>
      <c r="X2264" s="302"/>
      <c r="Y2264" s="302"/>
      <c r="Z2264" s="302"/>
      <c r="AA2264" s="302"/>
      <c r="AB2264" s="302"/>
      <c r="AC2264" s="302"/>
      <c r="AD2264" s="302"/>
      <c r="AE2264" s="302"/>
      <c r="AF2264" s="302"/>
      <c r="AG2264" s="302"/>
      <c r="AH2264" s="302"/>
      <c r="AI2264" s="302"/>
      <c r="AJ2264" s="302"/>
      <c r="AK2264" s="302"/>
      <c r="AL2264" s="302"/>
      <c r="AM2264" s="302"/>
      <c r="AN2264" s="302"/>
      <c r="AO2264" s="302"/>
      <c r="AP2264" s="302"/>
      <c r="AQ2264" s="302"/>
      <c r="AR2264" s="302"/>
    </row>
    <row r="2265" hidden="1">
      <c r="A2265" s="301"/>
      <c r="B2265" s="302"/>
      <c r="C2265" s="304"/>
      <c r="D2265" s="303"/>
      <c r="E2265" s="303"/>
      <c r="F2265" s="302"/>
      <c r="G2265" s="304"/>
      <c r="H2265" s="302"/>
      <c r="I2265" s="302"/>
      <c r="J2265" s="302"/>
      <c r="K2265" s="302"/>
      <c r="L2265" s="316" t="b">
        <v>0</v>
      </c>
      <c r="M2265" s="316" t="b">
        <v>0</v>
      </c>
      <c r="N2265" s="316" t="b">
        <v>0</v>
      </c>
      <c r="O2265" s="316" t="b">
        <v>0</v>
      </c>
      <c r="P2265" s="302"/>
      <c r="Q2265" s="302"/>
      <c r="R2265" s="302"/>
      <c r="S2265" s="302"/>
      <c r="T2265" s="302"/>
      <c r="U2265" s="302"/>
      <c r="V2265" s="302"/>
      <c r="W2265" s="302"/>
      <c r="X2265" s="302"/>
      <c r="Y2265" s="302"/>
      <c r="Z2265" s="302"/>
      <c r="AA2265" s="302"/>
      <c r="AB2265" s="302"/>
      <c r="AC2265" s="302"/>
      <c r="AD2265" s="302"/>
      <c r="AE2265" s="302"/>
      <c r="AF2265" s="302"/>
      <c r="AG2265" s="302"/>
      <c r="AH2265" s="302"/>
      <c r="AI2265" s="302"/>
      <c r="AJ2265" s="302"/>
      <c r="AK2265" s="302"/>
      <c r="AL2265" s="302"/>
      <c r="AM2265" s="302"/>
      <c r="AN2265" s="302"/>
      <c r="AO2265" s="302"/>
      <c r="AP2265" s="302"/>
      <c r="AQ2265" s="302"/>
      <c r="AR2265" s="302"/>
    </row>
    <row r="2266" hidden="1">
      <c r="A2266" s="301"/>
      <c r="B2266" s="302"/>
      <c r="C2266" s="304"/>
      <c r="D2266" s="303"/>
      <c r="E2266" s="303"/>
      <c r="F2266" s="302"/>
      <c r="G2266" s="304"/>
      <c r="H2266" s="302"/>
      <c r="I2266" s="302"/>
      <c r="J2266" s="302"/>
      <c r="K2266" s="302"/>
      <c r="L2266" s="316" t="b">
        <v>0</v>
      </c>
      <c r="M2266" s="316" t="b">
        <v>0</v>
      </c>
      <c r="N2266" s="316" t="b">
        <v>0</v>
      </c>
      <c r="O2266" s="316" t="b">
        <v>0</v>
      </c>
      <c r="P2266" s="302"/>
      <c r="Q2266" s="302"/>
      <c r="R2266" s="302"/>
      <c r="S2266" s="302"/>
      <c r="T2266" s="302"/>
      <c r="U2266" s="302"/>
      <c r="V2266" s="302"/>
      <c r="W2266" s="302"/>
      <c r="X2266" s="302"/>
      <c r="Y2266" s="302"/>
      <c r="Z2266" s="302"/>
      <c r="AA2266" s="302"/>
      <c r="AB2266" s="302"/>
      <c r="AC2266" s="302"/>
      <c r="AD2266" s="302"/>
      <c r="AE2266" s="302"/>
      <c r="AF2266" s="302"/>
      <c r="AG2266" s="302"/>
      <c r="AH2266" s="302"/>
      <c r="AI2266" s="302"/>
      <c r="AJ2266" s="302"/>
      <c r="AK2266" s="302"/>
      <c r="AL2266" s="302"/>
      <c r="AM2266" s="302"/>
      <c r="AN2266" s="302"/>
      <c r="AO2266" s="302"/>
      <c r="AP2266" s="302"/>
      <c r="AQ2266" s="302"/>
      <c r="AR2266" s="302"/>
    </row>
    <row r="2267" hidden="1">
      <c r="A2267" s="301"/>
      <c r="B2267" s="302"/>
      <c r="C2267" s="304"/>
      <c r="D2267" s="303"/>
      <c r="E2267" s="303"/>
      <c r="F2267" s="302"/>
      <c r="G2267" s="304"/>
      <c r="H2267" s="302"/>
      <c r="I2267" s="302"/>
      <c r="J2267" s="302"/>
      <c r="K2267" s="302"/>
      <c r="L2267" s="316" t="b">
        <v>0</v>
      </c>
      <c r="M2267" s="316" t="b">
        <v>0</v>
      </c>
      <c r="N2267" s="316" t="b">
        <v>0</v>
      </c>
      <c r="O2267" s="316" t="b">
        <v>0</v>
      </c>
      <c r="P2267" s="302"/>
      <c r="Q2267" s="302"/>
      <c r="R2267" s="302"/>
      <c r="S2267" s="302"/>
      <c r="T2267" s="302"/>
      <c r="U2267" s="302"/>
      <c r="V2267" s="302"/>
      <c r="W2267" s="302"/>
      <c r="X2267" s="302"/>
      <c r="Y2267" s="302"/>
      <c r="Z2267" s="302"/>
      <c r="AA2267" s="302"/>
      <c r="AB2267" s="302"/>
      <c r="AC2267" s="302"/>
      <c r="AD2267" s="302"/>
      <c r="AE2267" s="302"/>
      <c r="AF2267" s="302"/>
      <c r="AG2267" s="302"/>
      <c r="AH2267" s="302"/>
      <c r="AI2267" s="302"/>
      <c r="AJ2267" s="302"/>
      <c r="AK2267" s="302"/>
      <c r="AL2267" s="302"/>
      <c r="AM2267" s="302"/>
      <c r="AN2267" s="302"/>
      <c r="AO2267" s="302"/>
      <c r="AP2267" s="302"/>
      <c r="AQ2267" s="302"/>
      <c r="AR2267" s="302"/>
    </row>
    <row r="2268" hidden="1">
      <c r="A2268" s="301"/>
      <c r="B2268" s="302"/>
      <c r="C2268" s="304"/>
      <c r="D2268" s="303"/>
      <c r="E2268" s="303"/>
      <c r="F2268" s="302"/>
      <c r="G2268" s="304"/>
      <c r="H2268" s="302"/>
      <c r="I2268" s="302"/>
      <c r="J2268" s="302"/>
      <c r="K2268" s="302"/>
      <c r="L2268" s="316" t="b">
        <v>0</v>
      </c>
      <c r="M2268" s="316" t="b">
        <v>0</v>
      </c>
      <c r="N2268" s="316" t="b">
        <v>0</v>
      </c>
      <c r="O2268" s="316" t="b">
        <v>0</v>
      </c>
      <c r="P2268" s="302"/>
      <c r="Q2268" s="302"/>
      <c r="R2268" s="302"/>
      <c r="S2268" s="302"/>
      <c r="T2268" s="302"/>
      <c r="U2268" s="302"/>
      <c r="V2268" s="302"/>
      <c r="W2268" s="302"/>
      <c r="X2268" s="302"/>
      <c r="Y2268" s="302"/>
      <c r="Z2268" s="302"/>
      <c r="AA2268" s="302"/>
      <c r="AB2268" s="302"/>
      <c r="AC2268" s="302"/>
      <c r="AD2268" s="302"/>
      <c r="AE2268" s="302"/>
      <c r="AF2268" s="302"/>
      <c r="AG2268" s="302"/>
      <c r="AH2268" s="302"/>
      <c r="AI2268" s="302"/>
      <c r="AJ2268" s="302"/>
      <c r="AK2268" s="302"/>
      <c r="AL2268" s="302"/>
      <c r="AM2268" s="302"/>
      <c r="AN2268" s="302"/>
      <c r="AO2268" s="302"/>
      <c r="AP2268" s="302"/>
      <c r="AQ2268" s="302"/>
      <c r="AR2268" s="302"/>
    </row>
    <row r="2269" hidden="1">
      <c r="A2269" s="301"/>
      <c r="B2269" s="302"/>
      <c r="C2269" s="304"/>
      <c r="D2269" s="303"/>
      <c r="E2269" s="303"/>
      <c r="F2269" s="302"/>
      <c r="G2269" s="304"/>
      <c r="H2269" s="302"/>
      <c r="I2269" s="302"/>
      <c r="J2269" s="302"/>
      <c r="K2269" s="302"/>
      <c r="L2269" s="316" t="b">
        <v>0</v>
      </c>
      <c r="M2269" s="316" t="b">
        <v>0</v>
      </c>
      <c r="N2269" s="316" t="b">
        <v>0</v>
      </c>
      <c r="O2269" s="316" t="b">
        <v>0</v>
      </c>
      <c r="P2269" s="302"/>
      <c r="Q2269" s="302"/>
      <c r="R2269" s="302"/>
      <c r="S2269" s="302"/>
      <c r="T2269" s="302"/>
      <c r="U2269" s="302"/>
      <c r="V2269" s="302"/>
      <c r="W2269" s="302"/>
      <c r="X2269" s="302"/>
      <c r="Y2269" s="302"/>
      <c r="Z2269" s="302"/>
      <c r="AA2269" s="302"/>
      <c r="AB2269" s="302"/>
      <c r="AC2269" s="302"/>
      <c r="AD2269" s="302"/>
      <c r="AE2269" s="302"/>
      <c r="AF2269" s="302"/>
      <c r="AG2269" s="302"/>
      <c r="AH2269" s="302"/>
      <c r="AI2269" s="302"/>
      <c r="AJ2269" s="302"/>
      <c r="AK2269" s="302"/>
      <c r="AL2269" s="302"/>
      <c r="AM2269" s="302"/>
      <c r="AN2269" s="302"/>
      <c r="AO2269" s="302"/>
      <c r="AP2269" s="302"/>
      <c r="AQ2269" s="302"/>
      <c r="AR2269" s="302"/>
    </row>
    <row r="2270" hidden="1">
      <c r="A2270" s="301"/>
      <c r="B2270" s="302"/>
      <c r="C2270" s="304"/>
      <c r="D2270" s="303"/>
      <c r="E2270" s="303"/>
      <c r="F2270" s="302"/>
      <c r="G2270" s="304"/>
      <c r="H2270" s="302"/>
      <c r="I2270" s="302"/>
      <c r="J2270" s="302"/>
      <c r="K2270" s="302"/>
      <c r="L2270" s="316" t="b">
        <v>0</v>
      </c>
      <c r="M2270" s="316" t="b">
        <v>0</v>
      </c>
      <c r="N2270" s="316" t="b">
        <v>0</v>
      </c>
      <c r="O2270" s="316" t="b">
        <v>0</v>
      </c>
      <c r="P2270" s="302"/>
      <c r="Q2270" s="302"/>
      <c r="R2270" s="302"/>
      <c r="S2270" s="302"/>
      <c r="T2270" s="302"/>
      <c r="U2270" s="302"/>
      <c r="V2270" s="302"/>
      <c r="W2270" s="302"/>
      <c r="X2270" s="302"/>
      <c r="Y2270" s="302"/>
      <c r="Z2270" s="302"/>
      <c r="AA2270" s="302"/>
      <c r="AB2270" s="302"/>
      <c r="AC2270" s="302"/>
      <c r="AD2270" s="302"/>
      <c r="AE2270" s="302"/>
      <c r="AF2270" s="302"/>
      <c r="AG2270" s="302"/>
      <c r="AH2270" s="302"/>
      <c r="AI2270" s="302"/>
      <c r="AJ2270" s="302"/>
      <c r="AK2270" s="302"/>
      <c r="AL2270" s="302"/>
      <c r="AM2270" s="302"/>
      <c r="AN2270" s="302"/>
      <c r="AO2270" s="302"/>
      <c r="AP2270" s="302"/>
      <c r="AQ2270" s="302"/>
      <c r="AR2270" s="302"/>
    </row>
    <row r="2271" hidden="1">
      <c r="A2271" s="301"/>
      <c r="B2271" s="302"/>
      <c r="C2271" s="304"/>
      <c r="D2271" s="303"/>
      <c r="E2271" s="303"/>
      <c r="F2271" s="302"/>
      <c r="G2271" s="304"/>
      <c r="H2271" s="302"/>
      <c r="I2271" s="302"/>
      <c r="J2271" s="302"/>
      <c r="K2271" s="302"/>
      <c r="L2271" s="316" t="b">
        <v>0</v>
      </c>
      <c r="M2271" s="316" t="b">
        <v>0</v>
      </c>
      <c r="N2271" s="316" t="b">
        <v>0</v>
      </c>
      <c r="O2271" s="316" t="b">
        <v>0</v>
      </c>
      <c r="P2271" s="302"/>
      <c r="Q2271" s="302"/>
      <c r="R2271" s="302"/>
      <c r="S2271" s="302"/>
      <c r="T2271" s="302"/>
      <c r="U2271" s="302"/>
      <c r="V2271" s="302"/>
      <c r="W2271" s="302"/>
      <c r="X2271" s="302"/>
      <c r="Y2271" s="302"/>
      <c r="Z2271" s="302"/>
      <c r="AA2271" s="302"/>
      <c r="AB2271" s="302"/>
      <c r="AC2271" s="302"/>
      <c r="AD2271" s="302"/>
      <c r="AE2271" s="302"/>
      <c r="AF2271" s="302"/>
      <c r="AG2271" s="302"/>
      <c r="AH2271" s="302"/>
      <c r="AI2271" s="302"/>
      <c r="AJ2271" s="302"/>
      <c r="AK2271" s="302"/>
      <c r="AL2271" s="302"/>
      <c r="AM2271" s="302"/>
      <c r="AN2271" s="302"/>
      <c r="AO2271" s="302"/>
      <c r="AP2271" s="302"/>
      <c r="AQ2271" s="302"/>
      <c r="AR2271" s="302"/>
    </row>
    <row r="2272" hidden="1">
      <c r="A2272" s="301"/>
      <c r="B2272" s="302"/>
      <c r="C2272" s="304"/>
      <c r="D2272" s="303"/>
      <c r="E2272" s="303"/>
      <c r="F2272" s="302"/>
      <c r="G2272" s="304"/>
      <c r="H2272" s="302"/>
      <c r="I2272" s="302"/>
      <c r="J2272" s="302"/>
      <c r="K2272" s="302"/>
      <c r="L2272" s="316" t="b">
        <v>0</v>
      </c>
      <c r="M2272" s="316" t="b">
        <v>0</v>
      </c>
      <c r="N2272" s="316" t="b">
        <v>0</v>
      </c>
      <c r="O2272" s="316" t="b">
        <v>0</v>
      </c>
      <c r="P2272" s="302"/>
      <c r="Q2272" s="302"/>
      <c r="R2272" s="302"/>
      <c r="S2272" s="302"/>
      <c r="T2272" s="302"/>
      <c r="U2272" s="302"/>
      <c r="V2272" s="302"/>
      <c r="W2272" s="302"/>
      <c r="X2272" s="302"/>
      <c r="Y2272" s="302"/>
      <c r="Z2272" s="302"/>
      <c r="AA2272" s="302"/>
      <c r="AB2272" s="302"/>
      <c r="AC2272" s="302"/>
      <c r="AD2272" s="302"/>
      <c r="AE2272" s="302"/>
      <c r="AF2272" s="302"/>
      <c r="AG2272" s="302"/>
      <c r="AH2272" s="302"/>
      <c r="AI2272" s="302"/>
      <c r="AJ2272" s="302"/>
      <c r="AK2272" s="302"/>
      <c r="AL2272" s="302"/>
      <c r="AM2272" s="302"/>
      <c r="AN2272" s="302"/>
      <c r="AO2272" s="302"/>
      <c r="AP2272" s="302"/>
      <c r="AQ2272" s="302"/>
      <c r="AR2272" s="302"/>
    </row>
    <row r="2273" hidden="1">
      <c r="A2273" s="301"/>
      <c r="B2273" s="302"/>
      <c r="C2273" s="304"/>
      <c r="D2273" s="303"/>
      <c r="E2273" s="303"/>
      <c r="F2273" s="302"/>
      <c r="G2273" s="304"/>
      <c r="H2273" s="302"/>
      <c r="I2273" s="302"/>
      <c r="J2273" s="302"/>
      <c r="K2273" s="302"/>
      <c r="L2273" s="316" t="b">
        <v>0</v>
      </c>
      <c r="M2273" s="316" t="b">
        <v>0</v>
      </c>
      <c r="N2273" s="316" t="b">
        <v>0</v>
      </c>
      <c r="O2273" s="316" t="b">
        <v>0</v>
      </c>
      <c r="P2273" s="302"/>
      <c r="Q2273" s="302"/>
      <c r="R2273" s="302"/>
      <c r="S2273" s="302"/>
      <c r="T2273" s="302"/>
      <c r="U2273" s="302"/>
      <c r="V2273" s="302"/>
      <c r="W2273" s="302"/>
      <c r="X2273" s="302"/>
      <c r="Y2273" s="302"/>
      <c r="Z2273" s="302"/>
      <c r="AA2273" s="302"/>
      <c r="AB2273" s="302"/>
      <c r="AC2273" s="302"/>
      <c r="AD2273" s="302"/>
      <c r="AE2273" s="302"/>
      <c r="AF2273" s="302"/>
      <c r="AG2273" s="302"/>
      <c r="AH2273" s="302"/>
      <c r="AI2273" s="302"/>
      <c r="AJ2273" s="302"/>
      <c r="AK2273" s="302"/>
      <c r="AL2273" s="302"/>
      <c r="AM2273" s="302"/>
      <c r="AN2273" s="302"/>
      <c r="AO2273" s="302"/>
      <c r="AP2273" s="302"/>
      <c r="AQ2273" s="302"/>
      <c r="AR2273" s="302"/>
    </row>
    <row r="2274" hidden="1">
      <c r="A2274" s="301"/>
      <c r="B2274" s="302"/>
      <c r="C2274" s="304"/>
      <c r="D2274" s="303"/>
      <c r="E2274" s="303"/>
      <c r="F2274" s="302"/>
      <c r="G2274" s="304"/>
      <c r="H2274" s="302"/>
      <c r="I2274" s="302"/>
      <c r="J2274" s="302"/>
      <c r="K2274" s="302"/>
      <c r="L2274" s="316" t="b">
        <v>0</v>
      </c>
      <c r="M2274" s="316" t="b">
        <v>0</v>
      </c>
      <c r="N2274" s="316" t="b">
        <v>0</v>
      </c>
      <c r="O2274" s="316" t="b">
        <v>0</v>
      </c>
      <c r="P2274" s="302"/>
      <c r="Q2274" s="302"/>
      <c r="R2274" s="302"/>
      <c r="S2274" s="302"/>
      <c r="T2274" s="302"/>
      <c r="U2274" s="302"/>
      <c r="V2274" s="302"/>
      <c r="W2274" s="302"/>
      <c r="X2274" s="302"/>
      <c r="Y2274" s="302"/>
      <c r="Z2274" s="302"/>
      <c r="AA2274" s="302"/>
      <c r="AB2274" s="302"/>
      <c r="AC2274" s="302"/>
      <c r="AD2274" s="302"/>
      <c r="AE2274" s="302"/>
      <c r="AF2274" s="302"/>
      <c r="AG2274" s="302"/>
      <c r="AH2274" s="302"/>
      <c r="AI2274" s="302"/>
      <c r="AJ2274" s="302"/>
      <c r="AK2274" s="302"/>
      <c r="AL2274" s="302"/>
      <c r="AM2274" s="302"/>
      <c r="AN2274" s="302"/>
      <c r="AO2274" s="302"/>
      <c r="AP2274" s="302"/>
      <c r="AQ2274" s="302"/>
      <c r="AR2274" s="302"/>
    </row>
    <row r="2275" hidden="1">
      <c r="A2275" s="301"/>
      <c r="B2275" s="302"/>
      <c r="C2275" s="304"/>
      <c r="D2275" s="303"/>
      <c r="E2275" s="303"/>
      <c r="F2275" s="302"/>
      <c r="G2275" s="304"/>
      <c r="H2275" s="302"/>
      <c r="I2275" s="302"/>
      <c r="J2275" s="302"/>
      <c r="K2275" s="302"/>
      <c r="L2275" s="316" t="b">
        <v>0</v>
      </c>
      <c r="M2275" s="316" t="b">
        <v>0</v>
      </c>
      <c r="N2275" s="316" t="b">
        <v>0</v>
      </c>
      <c r="O2275" s="316" t="b">
        <v>0</v>
      </c>
      <c r="P2275" s="302"/>
      <c r="Q2275" s="302"/>
      <c r="R2275" s="302"/>
      <c r="S2275" s="302"/>
      <c r="T2275" s="302"/>
      <c r="U2275" s="302"/>
      <c r="V2275" s="302"/>
      <c r="W2275" s="302"/>
      <c r="X2275" s="302"/>
      <c r="Y2275" s="302"/>
      <c r="Z2275" s="302"/>
      <c r="AA2275" s="302"/>
      <c r="AB2275" s="302"/>
      <c r="AC2275" s="302"/>
      <c r="AD2275" s="302"/>
      <c r="AE2275" s="302"/>
      <c r="AF2275" s="302"/>
      <c r="AG2275" s="302"/>
      <c r="AH2275" s="302"/>
      <c r="AI2275" s="302"/>
      <c r="AJ2275" s="302"/>
      <c r="AK2275" s="302"/>
      <c r="AL2275" s="302"/>
      <c r="AM2275" s="302"/>
      <c r="AN2275" s="302"/>
      <c r="AO2275" s="302"/>
      <c r="AP2275" s="302"/>
      <c r="AQ2275" s="302"/>
      <c r="AR2275" s="302"/>
    </row>
    <row r="2276" hidden="1">
      <c r="A2276" s="301"/>
      <c r="B2276" s="302"/>
      <c r="C2276" s="304"/>
      <c r="D2276" s="303"/>
      <c r="E2276" s="303"/>
      <c r="F2276" s="302"/>
      <c r="G2276" s="304"/>
      <c r="H2276" s="302"/>
      <c r="I2276" s="302"/>
      <c r="J2276" s="302"/>
      <c r="K2276" s="302"/>
      <c r="L2276" s="316" t="b">
        <v>0</v>
      </c>
      <c r="M2276" s="316" t="b">
        <v>0</v>
      </c>
      <c r="N2276" s="316" t="b">
        <v>0</v>
      </c>
      <c r="O2276" s="316" t="b">
        <v>0</v>
      </c>
      <c r="P2276" s="302"/>
      <c r="Q2276" s="302"/>
      <c r="R2276" s="302"/>
      <c r="S2276" s="302"/>
      <c r="T2276" s="302"/>
      <c r="U2276" s="302"/>
      <c r="V2276" s="302"/>
      <c r="W2276" s="302"/>
      <c r="X2276" s="302"/>
      <c r="Y2276" s="302"/>
      <c r="Z2276" s="302"/>
      <c r="AA2276" s="302"/>
      <c r="AB2276" s="302"/>
      <c r="AC2276" s="302"/>
      <c r="AD2276" s="302"/>
      <c r="AE2276" s="302"/>
      <c r="AF2276" s="302"/>
      <c r="AG2276" s="302"/>
      <c r="AH2276" s="302"/>
      <c r="AI2276" s="302"/>
      <c r="AJ2276" s="302"/>
      <c r="AK2276" s="302"/>
      <c r="AL2276" s="302"/>
      <c r="AM2276" s="302"/>
      <c r="AN2276" s="302"/>
      <c r="AO2276" s="302"/>
      <c r="AP2276" s="302"/>
      <c r="AQ2276" s="302"/>
      <c r="AR2276" s="302"/>
    </row>
    <row r="2277" hidden="1">
      <c r="A2277" s="301"/>
      <c r="B2277" s="302"/>
      <c r="C2277" s="304"/>
      <c r="D2277" s="303"/>
      <c r="E2277" s="303"/>
      <c r="F2277" s="302"/>
      <c r="G2277" s="304"/>
      <c r="H2277" s="302"/>
      <c r="I2277" s="302"/>
      <c r="J2277" s="302"/>
      <c r="K2277" s="302"/>
      <c r="L2277" s="316" t="b">
        <v>0</v>
      </c>
      <c r="M2277" s="316" t="b">
        <v>0</v>
      </c>
      <c r="N2277" s="316" t="b">
        <v>0</v>
      </c>
      <c r="O2277" s="316" t="b">
        <v>0</v>
      </c>
      <c r="P2277" s="302"/>
      <c r="Q2277" s="302"/>
      <c r="R2277" s="302"/>
      <c r="S2277" s="302"/>
      <c r="T2277" s="302"/>
      <c r="U2277" s="302"/>
      <c r="V2277" s="302"/>
      <c r="W2277" s="302"/>
      <c r="X2277" s="302"/>
      <c r="Y2277" s="302"/>
      <c r="Z2277" s="302"/>
      <c r="AA2277" s="302"/>
      <c r="AB2277" s="302"/>
      <c r="AC2277" s="302"/>
      <c r="AD2277" s="302"/>
      <c r="AE2277" s="302"/>
      <c r="AF2277" s="302"/>
      <c r="AG2277" s="302"/>
      <c r="AH2277" s="302"/>
      <c r="AI2277" s="302"/>
      <c r="AJ2277" s="302"/>
      <c r="AK2277" s="302"/>
      <c r="AL2277" s="302"/>
      <c r="AM2277" s="302"/>
      <c r="AN2277" s="302"/>
      <c r="AO2277" s="302"/>
      <c r="AP2277" s="302"/>
      <c r="AQ2277" s="302"/>
      <c r="AR2277" s="302"/>
    </row>
    <row r="2278" hidden="1">
      <c r="A2278" s="301"/>
      <c r="B2278" s="302"/>
      <c r="C2278" s="304"/>
      <c r="D2278" s="303"/>
      <c r="E2278" s="303"/>
      <c r="F2278" s="302"/>
      <c r="G2278" s="304"/>
      <c r="H2278" s="302"/>
      <c r="I2278" s="302"/>
      <c r="J2278" s="302"/>
      <c r="K2278" s="302"/>
      <c r="L2278" s="316" t="b">
        <v>0</v>
      </c>
      <c r="M2278" s="316" t="b">
        <v>0</v>
      </c>
      <c r="N2278" s="316" t="b">
        <v>0</v>
      </c>
      <c r="O2278" s="316" t="b">
        <v>0</v>
      </c>
      <c r="P2278" s="302"/>
      <c r="Q2278" s="302"/>
      <c r="R2278" s="302"/>
      <c r="S2278" s="302"/>
      <c r="T2278" s="302"/>
      <c r="U2278" s="302"/>
      <c r="V2278" s="302"/>
      <c r="W2278" s="302"/>
      <c r="X2278" s="302"/>
      <c r="Y2278" s="302"/>
      <c r="Z2278" s="302"/>
      <c r="AA2278" s="302"/>
      <c r="AB2278" s="302"/>
      <c r="AC2278" s="302"/>
      <c r="AD2278" s="302"/>
      <c r="AE2278" s="302"/>
      <c r="AF2278" s="302"/>
      <c r="AG2278" s="302"/>
      <c r="AH2278" s="302"/>
      <c r="AI2278" s="302"/>
      <c r="AJ2278" s="302"/>
      <c r="AK2278" s="302"/>
      <c r="AL2278" s="302"/>
      <c r="AM2278" s="302"/>
      <c r="AN2278" s="302"/>
      <c r="AO2278" s="302"/>
      <c r="AP2278" s="302"/>
      <c r="AQ2278" s="302"/>
      <c r="AR2278" s="302"/>
    </row>
    <row r="2279" hidden="1">
      <c r="A2279" s="301"/>
      <c r="B2279" s="302"/>
      <c r="C2279" s="304"/>
      <c r="D2279" s="303"/>
      <c r="E2279" s="303"/>
      <c r="F2279" s="302"/>
      <c r="G2279" s="304"/>
      <c r="H2279" s="302"/>
      <c r="I2279" s="302"/>
      <c r="J2279" s="302"/>
      <c r="K2279" s="302"/>
      <c r="L2279" s="316" t="b">
        <v>0</v>
      </c>
      <c r="M2279" s="316" t="b">
        <v>0</v>
      </c>
      <c r="N2279" s="316" t="b">
        <v>0</v>
      </c>
      <c r="O2279" s="316" t="b">
        <v>0</v>
      </c>
      <c r="P2279" s="302"/>
      <c r="Q2279" s="302"/>
      <c r="R2279" s="302"/>
      <c r="S2279" s="302"/>
      <c r="T2279" s="302"/>
      <c r="U2279" s="302"/>
      <c r="V2279" s="302"/>
      <c r="W2279" s="302"/>
      <c r="X2279" s="302"/>
      <c r="Y2279" s="302"/>
      <c r="Z2279" s="302"/>
      <c r="AA2279" s="302"/>
      <c r="AB2279" s="302"/>
      <c r="AC2279" s="302"/>
      <c r="AD2279" s="302"/>
      <c r="AE2279" s="302"/>
      <c r="AF2279" s="302"/>
      <c r="AG2279" s="302"/>
      <c r="AH2279" s="302"/>
      <c r="AI2279" s="302"/>
      <c r="AJ2279" s="302"/>
      <c r="AK2279" s="302"/>
      <c r="AL2279" s="302"/>
      <c r="AM2279" s="302"/>
      <c r="AN2279" s="302"/>
      <c r="AO2279" s="302"/>
      <c r="AP2279" s="302"/>
      <c r="AQ2279" s="302"/>
      <c r="AR2279" s="302"/>
    </row>
    <row r="2280" hidden="1">
      <c r="A2280" s="301"/>
      <c r="B2280" s="302"/>
      <c r="C2280" s="304"/>
      <c r="D2280" s="303"/>
      <c r="E2280" s="303"/>
      <c r="F2280" s="302"/>
      <c r="G2280" s="304"/>
      <c r="H2280" s="302"/>
      <c r="I2280" s="302"/>
      <c r="J2280" s="302"/>
      <c r="K2280" s="302"/>
      <c r="L2280" s="316" t="b">
        <v>0</v>
      </c>
      <c r="M2280" s="316" t="b">
        <v>0</v>
      </c>
      <c r="N2280" s="316" t="b">
        <v>0</v>
      </c>
      <c r="O2280" s="316" t="b">
        <v>0</v>
      </c>
      <c r="P2280" s="302"/>
      <c r="Q2280" s="302"/>
      <c r="R2280" s="302"/>
      <c r="S2280" s="302"/>
      <c r="T2280" s="302"/>
      <c r="U2280" s="302"/>
      <c r="V2280" s="302"/>
      <c r="W2280" s="302"/>
      <c r="X2280" s="302"/>
      <c r="Y2280" s="302"/>
      <c r="Z2280" s="302"/>
      <c r="AA2280" s="302"/>
      <c r="AB2280" s="302"/>
      <c r="AC2280" s="302"/>
      <c r="AD2280" s="302"/>
      <c r="AE2280" s="302"/>
      <c r="AF2280" s="302"/>
      <c r="AG2280" s="302"/>
      <c r="AH2280" s="302"/>
      <c r="AI2280" s="302"/>
      <c r="AJ2280" s="302"/>
      <c r="AK2280" s="302"/>
      <c r="AL2280" s="302"/>
      <c r="AM2280" s="302"/>
      <c r="AN2280" s="302"/>
      <c r="AO2280" s="302"/>
      <c r="AP2280" s="302"/>
      <c r="AQ2280" s="302"/>
      <c r="AR2280" s="302"/>
    </row>
    <row r="2281" hidden="1">
      <c r="A2281" s="301"/>
      <c r="B2281" s="302"/>
      <c r="C2281" s="304"/>
      <c r="D2281" s="303"/>
      <c r="E2281" s="303"/>
      <c r="F2281" s="302"/>
      <c r="G2281" s="304"/>
      <c r="H2281" s="302"/>
      <c r="I2281" s="302"/>
      <c r="J2281" s="302"/>
      <c r="K2281" s="302"/>
      <c r="L2281" s="316" t="b">
        <v>0</v>
      </c>
      <c r="M2281" s="316" t="b">
        <v>0</v>
      </c>
      <c r="N2281" s="316" t="b">
        <v>0</v>
      </c>
      <c r="O2281" s="316" t="b">
        <v>0</v>
      </c>
      <c r="P2281" s="302"/>
      <c r="Q2281" s="302"/>
      <c r="R2281" s="302"/>
      <c r="S2281" s="302"/>
      <c r="T2281" s="302"/>
      <c r="U2281" s="302"/>
      <c r="V2281" s="302"/>
      <c r="W2281" s="302"/>
      <c r="X2281" s="302"/>
      <c r="Y2281" s="302"/>
      <c r="Z2281" s="302"/>
      <c r="AA2281" s="302"/>
      <c r="AB2281" s="302"/>
      <c r="AC2281" s="302"/>
      <c r="AD2281" s="302"/>
      <c r="AE2281" s="302"/>
      <c r="AF2281" s="302"/>
      <c r="AG2281" s="302"/>
      <c r="AH2281" s="302"/>
      <c r="AI2281" s="302"/>
      <c r="AJ2281" s="302"/>
      <c r="AK2281" s="302"/>
      <c r="AL2281" s="302"/>
      <c r="AM2281" s="302"/>
      <c r="AN2281" s="302"/>
      <c r="AO2281" s="302"/>
      <c r="AP2281" s="302"/>
      <c r="AQ2281" s="302"/>
      <c r="AR2281" s="302"/>
    </row>
    <row r="2282" hidden="1">
      <c r="A2282" s="301"/>
      <c r="B2282" s="302"/>
      <c r="C2282" s="304"/>
      <c r="D2282" s="303"/>
      <c r="E2282" s="303"/>
      <c r="F2282" s="302"/>
      <c r="G2282" s="304"/>
      <c r="H2282" s="302"/>
      <c r="I2282" s="302"/>
      <c r="J2282" s="302"/>
      <c r="K2282" s="302"/>
      <c r="L2282" s="316" t="b">
        <v>0</v>
      </c>
      <c r="M2282" s="316" t="b">
        <v>0</v>
      </c>
      <c r="N2282" s="316" t="b">
        <v>0</v>
      </c>
      <c r="O2282" s="316" t="b">
        <v>0</v>
      </c>
      <c r="P2282" s="302"/>
      <c r="Q2282" s="302"/>
      <c r="R2282" s="302"/>
      <c r="S2282" s="302"/>
      <c r="T2282" s="302"/>
      <c r="U2282" s="302"/>
      <c r="V2282" s="302"/>
      <c r="W2282" s="302"/>
      <c r="X2282" s="302"/>
      <c r="Y2282" s="302"/>
      <c r="Z2282" s="302"/>
      <c r="AA2282" s="302"/>
      <c r="AB2282" s="302"/>
      <c r="AC2282" s="302"/>
      <c r="AD2282" s="302"/>
      <c r="AE2282" s="302"/>
      <c r="AF2282" s="302"/>
      <c r="AG2282" s="302"/>
      <c r="AH2282" s="302"/>
      <c r="AI2282" s="302"/>
      <c r="AJ2282" s="302"/>
      <c r="AK2282" s="302"/>
      <c r="AL2282" s="302"/>
      <c r="AM2282" s="302"/>
      <c r="AN2282" s="302"/>
      <c r="AO2282" s="302"/>
      <c r="AP2282" s="302"/>
      <c r="AQ2282" s="302"/>
      <c r="AR2282" s="302"/>
    </row>
    <row r="2283" hidden="1">
      <c r="A2283" s="301"/>
      <c r="B2283" s="302"/>
      <c r="C2283" s="304"/>
      <c r="D2283" s="303"/>
      <c r="E2283" s="303"/>
      <c r="F2283" s="302"/>
      <c r="G2283" s="304"/>
      <c r="H2283" s="302"/>
      <c r="I2283" s="302"/>
      <c r="J2283" s="302"/>
      <c r="K2283" s="302"/>
      <c r="L2283" s="316" t="b">
        <v>0</v>
      </c>
      <c r="M2283" s="316" t="b">
        <v>0</v>
      </c>
      <c r="N2283" s="316" t="b">
        <v>0</v>
      </c>
      <c r="O2283" s="316" t="b">
        <v>0</v>
      </c>
      <c r="P2283" s="302"/>
      <c r="Q2283" s="302"/>
      <c r="R2283" s="302"/>
      <c r="S2283" s="302"/>
      <c r="T2283" s="302"/>
      <c r="U2283" s="302"/>
      <c r="V2283" s="302"/>
      <c r="W2283" s="302"/>
      <c r="X2283" s="302"/>
      <c r="Y2283" s="302"/>
      <c r="Z2283" s="302"/>
      <c r="AA2283" s="302"/>
      <c r="AB2283" s="302"/>
      <c r="AC2283" s="302"/>
      <c r="AD2283" s="302"/>
      <c r="AE2283" s="302"/>
      <c r="AF2283" s="302"/>
      <c r="AG2283" s="302"/>
      <c r="AH2283" s="302"/>
      <c r="AI2283" s="302"/>
      <c r="AJ2283" s="302"/>
      <c r="AK2283" s="302"/>
      <c r="AL2283" s="302"/>
      <c r="AM2283" s="302"/>
      <c r="AN2283" s="302"/>
      <c r="AO2283" s="302"/>
      <c r="AP2283" s="302"/>
      <c r="AQ2283" s="302"/>
      <c r="AR2283" s="302"/>
    </row>
    <row r="2284" hidden="1">
      <c r="A2284" s="301"/>
      <c r="B2284" s="302"/>
      <c r="C2284" s="304"/>
      <c r="D2284" s="303"/>
      <c r="E2284" s="303"/>
      <c r="F2284" s="302"/>
      <c r="G2284" s="304"/>
      <c r="H2284" s="302"/>
      <c r="I2284" s="302"/>
      <c r="J2284" s="302"/>
      <c r="K2284" s="302"/>
      <c r="L2284" s="316" t="b">
        <v>0</v>
      </c>
      <c r="M2284" s="316" t="b">
        <v>0</v>
      </c>
      <c r="N2284" s="316" t="b">
        <v>0</v>
      </c>
      <c r="O2284" s="316" t="b">
        <v>0</v>
      </c>
      <c r="P2284" s="302"/>
      <c r="Q2284" s="302"/>
      <c r="R2284" s="302"/>
      <c r="S2284" s="302"/>
      <c r="T2284" s="302"/>
      <c r="U2284" s="302"/>
      <c r="V2284" s="302"/>
      <c r="W2284" s="302"/>
      <c r="X2284" s="302"/>
      <c r="Y2284" s="302"/>
      <c r="Z2284" s="302"/>
      <c r="AA2284" s="302"/>
      <c r="AB2284" s="302"/>
      <c r="AC2284" s="302"/>
      <c r="AD2284" s="302"/>
      <c r="AE2284" s="302"/>
      <c r="AF2284" s="302"/>
      <c r="AG2284" s="302"/>
      <c r="AH2284" s="302"/>
      <c r="AI2284" s="302"/>
      <c r="AJ2284" s="302"/>
      <c r="AK2284" s="302"/>
      <c r="AL2284" s="302"/>
      <c r="AM2284" s="302"/>
      <c r="AN2284" s="302"/>
      <c r="AO2284" s="302"/>
      <c r="AP2284" s="302"/>
      <c r="AQ2284" s="302"/>
      <c r="AR2284" s="302"/>
    </row>
    <row r="2285" hidden="1">
      <c r="A2285" s="301"/>
      <c r="B2285" s="302"/>
      <c r="C2285" s="304"/>
      <c r="D2285" s="303"/>
      <c r="E2285" s="303"/>
      <c r="F2285" s="302"/>
      <c r="G2285" s="304"/>
      <c r="H2285" s="302"/>
      <c r="I2285" s="302"/>
      <c r="J2285" s="302"/>
      <c r="K2285" s="302"/>
      <c r="L2285" s="316" t="b">
        <v>0</v>
      </c>
      <c r="M2285" s="316" t="b">
        <v>0</v>
      </c>
      <c r="N2285" s="316" t="b">
        <v>0</v>
      </c>
      <c r="O2285" s="316" t="b">
        <v>0</v>
      </c>
      <c r="P2285" s="302"/>
      <c r="Q2285" s="302"/>
      <c r="R2285" s="302"/>
      <c r="S2285" s="302"/>
      <c r="T2285" s="302"/>
      <c r="U2285" s="302"/>
      <c r="V2285" s="302"/>
      <c r="W2285" s="302"/>
      <c r="X2285" s="302"/>
      <c r="Y2285" s="302"/>
      <c r="Z2285" s="302"/>
      <c r="AA2285" s="302"/>
      <c r="AB2285" s="302"/>
      <c r="AC2285" s="302"/>
      <c r="AD2285" s="302"/>
      <c r="AE2285" s="302"/>
      <c r="AF2285" s="302"/>
      <c r="AG2285" s="302"/>
      <c r="AH2285" s="302"/>
      <c r="AI2285" s="302"/>
      <c r="AJ2285" s="302"/>
      <c r="AK2285" s="302"/>
      <c r="AL2285" s="302"/>
      <c r="AM2285" s="302"/>
      <c r="AN2285" s="302"/>
      <c r="AO2285" s="302"/>
      <c r="AP2285" s="302"/>
      <c r="AQ2285" s="302"/>
      <c r="AR2285" s="302"/>
    </row>
    <row r="2286" hidden="1">
      <c r="A2286" s="301"/>
      <c r="B2286" s="302"/>
      <c r="C2286" s="304"/>
      <c r="D2286" s="303"/>
      <c r="E2286" s="303"/>
      <c r="F2286" s="302"/>
      <c r="G2286" s="304"/>
      <c r="H2286" s="302"/>
      <c r="I2286" s="302"/>
      <c r="J2286" s="302"/>
      <c r="K2286" s="302"/>
      <c r="L2286" s="316" t="b">
        <v>0</v>
      </c>
      <c r="M2286" s="316" t="b">
        <v>0</v>
      </c>
      <c r="N2286" s="316" t="b">
        <v>0</v>
      </c>
      <c r="O2286" s="316" t="b">
        <v>0</v>
      </c>
      <c r="P2286" s="302"/>
      <c r="Q2286" s="302"/>
      <c r="R2286" s="302"/>
      <c r="S2286" s="302"/>
      <c r="T2286" s="302"/>
      <c r="U2286" s="302"/>
      <c r="V2286" s="302"/>
      <c r="W2286" s="302"/>
      <c r="X2286" s="302"/>
      <c r="Y2286" s="302"/>
      <c r="Z2286" s="302"/>
      <c r="AA2286" s="302"/>
      <c r="AB2286" s="302"/>
      <c r="AC2286" s="302"/>
      <c r="AD2286" s="302"/>
      <c r="AE2286" s="302"/>
      <c r="AF2286" s="302"/>
      <c r="AG2286" s="302"/>
      <c r="AH2286" s="302"/>
      <c r="AI2286" s="302"/>
      <c r="AJ2286" s="302"/>
      <c r="AK2286" s="302"/>
      <c r="AL2286" s="302"/>
      <c r="AM2286" s="302"/>
      <c r="AN2286" s="302"/>
      <c r="AO2286" s="302"/>
      <c r="AP2286" s="302"/>
      <c r="AQ2286" s="302"/>
      <c r="AR2286" s="302"/>
    </row>
    <row r="2287" hidden="1">
      <c r="A2287" s="301"/>
      <c r="B2287" s="302"/>
      <c r="C2287" s="304"/>
      <c r="D2287" s="303"/>
      <c r="E2287" s="303"/>
      <c r="F2287" s="302"/>
      <c r="G2287" s="304"/>
      <c r="H2287" s="302"/>
      <c r="I2287" s="302"/>
      <c r="J2287" s="302"/>
      <c r="K2287" s="302"/>
      <c r="L2287" s="316" t="b">
        <v>0</v>
      </c>
      <c r="M2287" s="316" t="b">
        <v>0</v>
      </c>
      <c r="N2287" s="316" t="b">
        <v>0</v>
      </c>
      <c r="O2287" s="316" t="b">
        <v>0</v>
      </c>
      <c r="P2287" s="302"/>
      <c r="Q2287" s="302"/>
      <c r="R2287" s="302"/>
      <c r="S2287" s="302"/>
      <c r="T2287" s="302"/>
      <c r="U2287" s="302"/>
      <c r="V2287" s="302"/>
      <c r="W2287" s="302"/>
      <c r="X2287" s="302"/>
      <c r="Y2287" s="302"/>
      <c r="Z2287" s="302"/>
      <c r="AA2287" s="302"/>
      <c r="AB2287" s="302"/>
      <c r="AC2287" s="302"/>
      <c r="AD2287" s="302"/>
      <c r="AE2287" s="302"/>
      <c r="AF2287" s="302"/>
      <c r="AG2287" s="302"/>
      <c r="AH2287" s="302"/>
      <c r="AI2287" s="302"/>
      <c r="AJ2287" s="302"/>
      <c r="AK2287" s="302"/>
      <c r="AL2287" s="302"/>
      <c r="AM2287" s="302"/>
      <c r="AN2287" s="302"/>
      <c r="AO2287" s="302"/>
      <c r="AP2287" s="302"/>
      <c r="AQ2287" s="302"/>
      <c r="AR2287" s="302"/>
    </row>
    <row r="2288" hidden="1">
      <c r="A2288" s="301"/>
      <c r="B2288" s="302"/>
      <c r="C2288" s="304"/>
      <c r="D2288" s="303"/>
      <c r="E2288" s="303"/>
      <c r="F2288" s="302"/>
      <c r="G2288" s="304"/>
      <c r="H2288" s="302"/>
      <c r="I2288" s="302"/>
      <c r="J2288" s="302"/>
      <c r="K2288" s="302"/>
      <c r="L2288" s="316" t="b">
        <v>0</v>
      </c>
      <c r="M2288" s="316" t="b">
        <v>0</v>
      </c>
      <c r="N2288" s="316" t="b">
        <v>0</v>
      </c>
      <c r="O2288" s="316" t="b">
        <v>0</v>
      </c>
      <c r="P2288" s="302"/>
      <c r="Q2288" s="302"/>
      <c r="R2288" s="302"/>
      <c r="S2288" s="302"/>
      <c r="T2288" s="302"/>
      <c r="U2288" s="302"/>
      <c r="V2288" s="302"/>
      <c r="W2288" s="302"/>
      <c r="X2288" s="302"/>
      <c r="Y2288" s="302"/>
      <c r="Z2288" s="302"/>
      <c r="AA2288" s="302"/>
      <c r="AB2288" s="302"/>
      <c r="AC2288" s="302"/>
      <c r="AD2288" s="302"/>
      <c r="AE2288" s="302"/>
      <c r="AF2288" s="302"/>
      <c r="AG2288" s="302"/>
      <c r="AH2288" s="302"/>
      <c r="AI2288" s="302"/>
      <c r="AJ2288" s="302"/>
      <c r="AK2288" s="302"/>
      <c r="AL2288" s="302"/>
      <c r="AM2288" s="302"/>
      <c r="AN2288" s="302"/>
      <c r="AO2288" s="302"/>
      <c r="AP2288" s="302"/>
      <c r="AQ2288" s="302"/>
      <c r="AR2288" s="302"/>
    </row>
    <row r="2289" hidden="1">
      <c r="A2289" s="301"/>
      <c r="B2289" s="302"/>
      <c r="C2289" s="304"/>
      <c r="D2289" s="303"/>
      <c r="E2289" s="303"/>
      <c r="F2289" s="302"/>
      <c r="G2289" s="304"/>
      <c r="H2289" s="302"/>
      <c r="I2289" s="302"/>
      <c r="J2289" s="302"/>
      <c r="K2289" s="302"/>
      <c r="L2289" s="316" t="b">
        <v>0</v>
      </c>
      <c r="M2289" s="316" t="b">
        <v>0</v>
      </c>
      <c r="N2289" s="316" t="b">
        <v>0</v>
      </c>
      <c r="O2289" s="316" t="b">
        <v>0</v>
      </c>
      <c r="P2289" s="302"/>
      <c r="Q2289" s="302"/>
      <c r="R2289" s="302"/>
      <c r="S2289" s="302"/>
      <c r="T2289" s="302"/>
      <c r="U2289" s="302"/>
      <c r="V2289" s="302"/>
      <c r="W2289" s="302"/>
      <c r="X2289" s="302"/>
      <c r="Y2289" s="302"/>
      <c r="Z2289" s="302"/>
      <c r="AA2289" s="302"/>
      <c r="AB2289" s="302"/>
      <c r="AC2289" s="302"/>
      <c r="AD2289" s="302"/>
      <c r="AE2289" s="302"/>
      <c r="AF2289" s="302"/>
      <c r="AG2289" s="302"/>
      <c r="AH2289" s="302"/>
      <c r="AI2289" s="302"/>
      <c r="AJ2289" s="302"/>
      <c r="AK2289" s="302"/>
      <c r="AL2289" s="302"/>
      <c r="AM2289" s="302"/>
      <c r="AN2289" s="302"/>
      <c r="AO2289" s="302"/>
      <c r="AP2289" s="302"/>
      <c r="AQ2289" s="302"/>
      <c r="AR2289" s="302"/>
    </row>
    <row r="2290" hidden="1">
      <c r="A2290" s="301"/>
      <c r="B2290" s="302"/>
      <c r="C2290" s="304"/>
      <c r="D2290" s="303"/>
      <c r="E2290" s="303"/>
      <c r="F2290" s="302"/>
      <c r="G2290" s="304"/>
      <c r="H2290" s="302"/>
      <c r="I2290" s="302"/>
      <c r="J2290" s="302"/>
      <c r="K2290" s="302"/>
      <c r="L2290" s="316" t="b">
        <v>0</v>
      </c>
      <c r="M2290" s="316" t="b">
        <v>0</v>
      </c>
      <c r="N2290" s="316" t="b">
        <v>0</v>
      </c>
      <c r="O2290" s="316" t="b">
        <v>0</v>
      </c>
      <c r="P2290" s="302"/>
      <c r="Q2290" s="302"/>
      <c r="R2290" s="302"/>
      <c r="S2290" s="302"/>
      <c r="T2290" s="302"/>
      <c r="U2290" s="302"/>
      <c r="V2290" s="302"/>
      <c r="W2290" s="302"/>
      <c r="X2290" s="302"/>
      <c r="Y2290" s="302"/>
      <c r="Z2290" s="302"/>
      <c r="AA2290" s="302"/>
      <c r="AB2290" s="302"/>
      <c r="AC2290" s="302"/>
      <c r="AD2290" s="302"/>
      <c r="AE2290" s="302"/>
      <c r="AF2290" s="302"/>
      <c r="AG2290" s="302"/>
      <c r="AH2290" s="302"/>
      <c r="AI2290" s="302"/>
      <c r="AJ2290" s="302"/>
      <c r="AK2290" s="302"/>
      <c r="AL2290" s="302"/>
      <c r="AM2290" s="302"/>
      <c r="AN2290" s="302"/>
      <c r="AO2290" s="302"/>
      <c r="AP2290" s="302"/>
      <c r="AQ2290" s="302"/>
      <c r="AR2290" s="302"/>
    </row>
    <row r="2291" hidden="1">
      <c r="A2291" s="301"/>
      <c r="B2291" s="302"/>
      <c r="C2291" s="304"/>
      <c r="D2291" s="303"/>
      <c r="E2291" s="303"/>
      <c r="F2291" s="302"/>
      <c r="G2291" s="304"/>
      <c r="H2291" s="302"/>
      <c r="I2291" s="302"/>
      <c r="J2291" s="302"/>
      <c r="K2291" s="302"/>
      <c r="L2291" s="316" t="b">
        <v>0</v>
      </c>
      <c r="M2291" s="316" t="b">
        <v>0</v>
      </c>
      <c r="N2291" s="316" t="b">
        <v>0</v>
      </c>
      <c r="O2291" s="316" t="b">
        <v>0</v>
      </c>
      <c r="P2291" s="302"/>
      <c r="Q2291" s="302"/>
      <c r="R2291" s="302"/>
      <c r="S2291" s="302"/>
      <c r="T2291" s="302"/>
      <c r="U2291" s="302"/>
      <c r="V2291" s="302"/>
      <c r="W2291" s="302"/>
      <c r="X2291" s="302"/>
      <c r="Y2291" s="302"/>
      <c r="Z2291" s="302"/>
      <c r="AA2291" s="302"/>
      <c r="AB2291" s="302"/>
      <c r="AC2291" s="302"/>
      <c r="AD2291" s="302"/>
      <c r="AE2291" s="302"/>
      <c r="AF2291" s="302"/>
      <c r="AG2291" s="302"/>
      <c r="AH2291" s="302"/>
      <c r="AI2291" s="302"/>
      <c r="AJ2291" s="302"/>
      <c r="AK2291" s="302"/>
      <c r="AL2291" s="302"/>
      <c r="AM2291" s="302"/>
      <c r="AN2291" s="302"/>
      <c r="AO2291" s="302"/>
      <c r="AP2291" s="302"/>
      <c r="AQ2291" s="302"/>
      <c r="AR2291" s="302"/>
    </row>
    <row r="2292" hidden="1">
      <c r="A2292" s="301"/>
      <c r="B2292" s="302"/>
      <c r="C2292" s="304"/>
      <c r="D2292" s="303"/>
      <c r="E2292" s="303"/>
      <c r="F2292" s="302"/>
      <c r="G2292" s="304"/>
      <c r="H2292" s="302"/>
      <c r="I2292" s="302"/>
      <c r="J2292" s="302"/>
      <c r="K2292" s="302"/>
      <c r="L2292" s="316" t="b">
        <v>0</v>
      </c>
      <c r="M2292" s="316" t="b">
        <v>0</v>
      </c>
      <c r="N2292" s="316" t="b">
        <v>0</v>
      </c>
      <c r="O2292" s="316" t="b">
        <v>0</v>
      </c>
      <c r="P2292" s="302"/>
      <c r="Q2292" s="302"/>
      <c r="R2292" s="302"/>
      <c r="S2292" s="302"/>
      <c r="T2292" s="302"/>
      <c r="U2292" s="302"/>
      <c r="V2292" s="302"/>
      <c r="W2292" s="302"/>
      <c r="X2292" s="302"/>
      <c r="Y2292" s="302"/>
      <c r="Z2292" s="302"/>
      <c r="AA2292" s="302"/>
      <c r="AB2292" s="302"/>
      <c r="AC2292" s="302"/>
      <c r="AD2292" s="302"/>
      <c r="AE2292" s="302"/>
      <c r="AF2292" s="302"/>
      <c r="AG2292" s="302"/>
      <c r="AH2292" s="302"/>
      <c r="AI2292" s="302"/>
      <c r="AJ2292" s="302"/>
      <c r="AK2292" s="302"/>
      <c r="AL2292" s="302"/>
      <c r="AM2292" s="302"/>
      <c r="AN2292" s="302"/>
      <c r="AO2292" s="302"/>
      <c r="AP2292" s="302"/>
      <c r="AQ2292" s="302"/>
      <c r="AR2292" s="302"/>
    </row>
    <row r="2293" hidden="1">
      <c r="A2293" s="301"/>
      <c r="B2293" s="302"/>
      <c r="C2293" s="304"/>
      <c r="D2293" s="303"/>
      <c r="E2293" s="303"/>
      <c r="F2293" s="302"/>
      <c r="G2293" s="304"/>
      <c r="H2293" s="302"/>
      <c r="I2293" s="302"/>
      <c r="J2293" s="302"/>
      <c r="K2293" s="302"/>
      <c r="L2293" s="316" t="b">
        <v>0</v>
      </c>
      <c r="M2293" s="316" t="b">
        <v>0</v>
      </c>
      <c r="N2293" s="316" t="b">
        <v>0</v>
      </c>
      <c r="O2293" s="316" t="b">
        <v>0</v>
      </c>
      <c r="P2293" s="302"/>
      <c r="Q2293" s="302"/>
      <c r="R2293" s="302"/>
      <c r="S2293" s="302"/>
      <c r="T2293" s="302"/>
      <c r="U2293" s="302"/>
      <c r="V2293" s="302"/>
      <c r="W2293" s="302"/>
      <c r="X2293" s="302"/>
      <c r="Y2293" s="302"/>
      <c r="Z2293" s="302"/>
      <c r="AA2293" s="302"/>
      <c r="AB2293" s="302"/>
      <c r="AC2293" s="302"/>
      <c r="AD2293" s="302"/>
      <c r="AE2293" s="302"/>
      <c r="AF2293" s="302"/>
      <c r="AG2293" s="302"/>
      <c r="AH2293" s="302"/>
      <c r="AI2293" s="302"/>
      <c r="AJ2293" s="302"/>
      <c r="AK2293" s="302"/>
      <c r="AL2293" s="302"/>
      <c r="AM2293" s="302"/>
      <c r="AN2293" s="302"/>
      <c r="AO2293" s="302"/>
      <c r="AP2293" s="302"/>
      <c r="AQ2293" s="302"/>
      <c r="AR2293" s="302"/>
    </row>
    <row r="2294" hidden="1">
      <c r="A2294" s="301"/>
      <c r="B2294" s="302"/>
      <c r="C2294" s="304"/>
      <c r="D2294" s="303"/>
      <c r="E2294" s="303"/>
      <c r="F2294" s="302"/>
      <c r="G2294" s="304"/>
      <c r="H2294" s="302"/>
      <c r="I2294" s="302"/>
      <c r="J2294" s="302"/>
      <c r="K2294" s="302"/>
      <c r="L2294" s="316" t="b">
        <v>0</v>
      </c>
      <c r="M2294" s="316" t="b">
        <v>0</v>
      </c>
      <c r="N2294" s="316" t="b">
        <v>0</v>
      </c>
      <c r="O2294" s="316" t="b">
        <v>0</v>
      </c>
      <c r="P2294" s="302"/>
      <c r="Q2294" s="302"/>
      <c r="R2294" s="302"/>
      <c r="S2294" s="302"/>
      <c r="T2294" s="302"/>
      <c r="U2294" s="302"/>
      <c r="V2294" s="302"/>
      <c r="W2294" s="302"/>
      <c r="X2294" s="302"/>
      <c r="Y2294" s="302"/>
      <c r="Z2294" s="302"/>
      <c r="AA2294" s="302"/>
      <c r="AB2294" s="302"/>
      <c r="AC2294" s="302"/>
      <c r="AD2294" s="302"/>
      <c r="AE2294" s="302"/>
      <c r="AF2294" s="302"/>
      <c r="AG2294" s="302"/>
      <c r="AH2294" s="302"/>
      <c r="AI2294" s="302"/>
      <c r="AJ2294" s="302"/>
      <c r="AK2294" s="302"/>
      <c r="AL2294" s="302"/>
      <c r="AM2294" s="302"/>
      <c r="AN2294" s="302"/>
      <c r="AO2294" s="302"/>
      <c r="AP2294" s="302"/>
      <c r="AQ2294" s="302"/>
      <c r="AR2294" s="302"/>
    </row>
    <row r="2295" hidden="1">
      <c r="A2295" s="301"/>
      <c r="B2295" s="302"/>
      <c r="C2295" s="304"/>
      <c r="D2295" s="303"/>
      <c r="E2295" s="303"/>
      <c r="F2295" s="302"/>
      <c r="G2295" s="304"/>
      <c r="H2295" s="302"/>
      <c r="I2295" s="302"/>
      <c r="J2295" s="302"/>
      <c r="K2295" s="302"/>
      <c r="L2295" s="316" t="b">
        <v>0</v>
      </c>
      <c r="M2295" s="316" t="b">
        <v>0</v>
      </c>
      <c r="N2295" s="316" t="b">
        <v>0</v>
      </c>
      <c r="O2295" s="316" t="b">
        <v>0</v>
      </c>
      <c r="P2295" s="302"/>
      <c r="Q2295" s="302"/>
      <c r="R2295" s="302"/>
      <c r="S2295" s="302"/>
      <c r="T2295" s="302"/>
      <c r="U2295" s="302"/>
      <c r="V2295" s="302"/>
      <c r="W2295" s="302"/>
      <c r="X2295" s="302"/>
      <c r="Y2295" s="302"/>
      <c r="Z2295" s="302"/>
      <c r="AA2295" s="302"/>
      <c r="AB2295" s="302"/>
      <c r="AC2295" s="302"/>
      <c r="AD2295" s="302"/>
      <c r="AE2295" s="302"/>
      <c r="AF2295" s="302"/>
      <c r="AG2295" s="302"/>
      <c r="AH2295" s="302"/>
      <c r="AI2295" s="302"/>
      <c r="AJ2295" s="302"/>
      <c r="AK2295" s="302"/>
      <c r="AL2295" s="302"/>
      <c r="AM2295" s="302"/>
      <c r="AN2295" s="302"/>
      <c r="AO2295" s="302"/>
      <c r="AP2295" s="302"/>
      <c r="AQ2295" s="302"/>
      <c r="AR2295" s="302"/>
    </row>
    <row r="2296" hidden="1">
      <c r="A2296" s="301"/>
      <c r="B2296" s="302"/>
      <c r="C2296" s="304"/>
      <c r="D2296" s="303"/>
      <c r="E2296" s="303"/>
      <c r="F2296" s="302"/>
      <c r="G2296" s="304"/>
      <c r="H2296" s="302"/>
      <c r="I2296" s="302"/>
      <c r="J2296" s="302"/>
      <c r="K2296" s="302"/>
      <c r="L2296" s="316" t="b">
        <v>0</v>
      </c>
      <c r="M2296" s="316" t="b">
        <v>0</v>
      </c>
      <c r="N2296" s="316" t="b">
        <v>0</v>
      </c>
      <c r="O2296" s="316" t="b">
        <v>0</v>
      </c>
      <c r="P2296" s="302"/>
      <c r="Q2296" s="302"/>
      <c r="R2296" s="302"/>
      <c r="S2296" s="302"/>
      <c r="T2296" s="302"/>
      <c r="U2296" s="302"/>
      <c r="V2296" s="302"/>
      <c r="W2296" s="302"/>
      <c r="X2296" s="302"/>
      <c r="Y2296" s="302"/>
      <c r="Z2296" s="302"/>
      <c r="AA2296" s="302"/>
      <c r="AB2296" s="302"/>
      <c r="AC2296" s="302"/>
      <c r="AD2296" s="302"/>
      <c r="AE2296" s="302"/>
      <c r="AF2296" s="302"/>
      <c r="AG2296" s="302"/>
      <c r="AH2296" s="302"/>
      <c r="AI2296" s="302"/>
      <c r="AJ2296" s="302"/>
      <c r="AK2296" s="302"/>
      <c r="AL2296" s="302"/>
      <c r="AM2296" s="302"/>
      <c r="AN2296" s="302"/>
      <c r="AO2296" s="302"/>
      <c r="AP2296" s="302"/>
      <c r="AQ2296" s="302"/>
      <c r="AR2296" s="302"/>
    </row>
    <row r="2297" hidden="1">
      <c r="A2297" s="301"/>
      <c r="B2297" s="302"/>
      <c r="C2297" s="304"/>
      <c r="D2297" s="303"/>
      <c r="E2297" s="303"/>
      <c r="F2297" s="302"/>
      <c r="G2297" s="304"/>
      <c r="H2297" s="302"/>
      <c r="I2297" s="302"/>
      <c r="J2297" s="302"/>
      <c r="K2297" s="302"/>
      <c r="L2297" s="316" t="b">
        <v>0</v>
      </c>
      <c r="M2297" s="316" t="b">
        <v>0</v>
      </c>
      <c r="N2297" s="316" t="b">
        <v>0</v>
      </c>
      <c r="O2297" s="316" t="b">
        <v>0</v>
      </c>
      <c r="P2297" s="302"/>
      <c r="Q2297" s="302"/>
      <c r="R2297" s="302"/>
      <c r="S2297" s="302"/>
      <c r="T2297" s="302"/>
      <c r="U2297" s="302"/>
      <c r="V2297" s="302"/>
      <c r="W2297" s="302"/>
      <c r="X2297" s="302"/>
      <c r="Y2297" s="302"/>
      <c r="Z2297" s="302"/>
      <c r="AA2297" s="302"/>
      <c r="AB2297" s="302"/>
      <c r="AC2297" s="302"/>
      <c r="AD2297" s="302"/>
      <c r="AE2297" s="302"/>
      <c r="AF2297" s="302"/>
      <c r="AG2297" s="302"/>
      <c r="AH2297" s="302"/>
      <c r="AI2297" s="302"/>
      <c r="AJ2297" s="302"/>
      <c r="AK2297" s="302"/>
      <c r="AL2297" s="302"/>
      <c r="AM2297" s="302"/>
      <c r="AN2297" s="302"/>
      <c r="AO2297" s="302"/>
      <c r="AP2297" s="302"/>
      <c r="AQ2297" s="302"/>
      <c r="AR2297" s="302"/>
    </row>
    <row r="2298" hidden="1">
      <c r="A2298" s="301"/>
      <c r="B2298" s="302"/>
      <c r="C2298" s="304"/>
      <c r="D2298" s="303"/>
      <c r="E2298" s="303"/>
      <c r="F2298" s="302"/>
      <c r="G2298" s="304"/>
      <c r="H2298" s="302"/>
      <c r="I2298" s="302"/>
      <c r="J2298" s="302"/>
      <c r="K2298" s="302"/>
      <c r="L2298" s="316" t="b">
        <v>0</v>
      </c>
      <c r="M2298" s="316" t="b">
        <v>0</v>
      </c>
      <c r="N2298" s="316" t="b">
        <v>0</v>
      </c>
      <c r="O2298" s="316" t="b">
        <v>0</v>
      </c>
      <c r="P2298" s="302"/>
      <c r="Q2298" s="302"/>
      <c r="R2298" s="302"/>
      <c r="S2298" s="302"/>
      <c r="T2298" s="302"/>
      <c r="U2298" s="302"/>
      <c r="V2298" s="302"/>
      <c r="W2298" s="302"/>
      <c r="X2298" s="302"/>
      <c r="Y2298" s="302"/>
      <c r="Z2298" s="302"/>
      <c r="AA2298" s="302"/>
      <c r="AB2298" s="302"/>
      <c r="AC2298" s="302"/>
      <c r="AD2298" s="302"/>
      <c r="AE2298" s="302"/>
      <c r="AF2298" s="302"/>
      <c r="AG2298" s="302"/>
      <c r="AH2298" s="302"/>
      <c r="AI2298" s="302"/>
      <c r="AJ2298" s="302"/>
      <c r="AK2298" s="302"/>
      <c r="AL2298" s="302"/>
      <c r="AM2298" s="302"/>
      <c r="AN2298" s="302"/>
      <c r="AO2298" s="302"/>
      <c r="AP2298" s="302"/>
      <c r="AQ2298" s="302"/>
      <c r="AR2298" s="302"/>
    </row>
    <row r="2299" hidden="1">
      <c r="A2299" s="301"/>
      <c r="B2299" s="302"/>
      <c r="C2299" s="304"/>
      <c r="D2299" s="303"/>
      <c r="E2299" s="303"/>
      <c r="F2299" s="302"/>
      <c r="G2299" s="304"/>
      <c r="H2299" s="302"/>
      <c r="I2299" s="302"/>
      <c r="J2299" s="302"/>
      <c r="K2299" s="302"/>
      <c r="L2299" s="316" t="b">
        <v>0</v>
      </c>
      <c r="M2299" s="316" t="b">
        <v>0</v>
      </c>
      <c r="N2299" s="316" t="b">
        <v>0</v>
      </c>
      <c r="O2299" s="316" t="b">
        <v>0</v>
      </c>
      <c r="P2299" s="302"/>
      <c r="Q2299" s="302"/>
      <c r="R2299" s="302"/>
      <c r="S2299" s="302"/>
      <c r="T2299" s="302"/>
      <c r="U2299" s="302"/>
      <c r="V2299" s="302"/>
      <c r="W2299" s="302"/>
      <c r="X2299" s="302"/>
      <c r="Y2299" s="302"/>
      <c r="Z2299" s="302"/>
      <c r="AA2299" s="302"/>
      <c r="AB2299" s="302"/>
      <c r="AC2299" s="302"/>
      <c r="AD2299" s="302"/>
      <c r="AE2299" s="302"/>
      <c r="AF2299" s="302"/>
      <c r="AG2299" s="302"/>
      <c r="AH2299" s="302"/>
      <c r="AI2299" s="302"/>
      <c r="AJ2299" s="302"/>
      <c r="AK2299" s="302"/>
      <c r="AL2299" s="302"/>
      <c r="AM2299" s="302"/>
      <c r="AN2299" s="302"/>
      <c r="AO2299" s="302"/>
      <c r="AP2299" s="302"/>
      <c r="AQ2299" s="302"/>
      <c r="AR2299" s="302"/>
    </row>
    <row r="2300" hidden="1">
      <c r="A2300" s="301"/>
      <c r="B2300" s="302"/>
      <c r="C2300" s="304"/>
      <c r="D2300" s="303"/>
      <c r="E2300" s="303"/>
      <c r="F2300" s="302"/>
      <c r="G2300" s="304"/>
      <c r="H2300" s="302"/>
      <c r="I2300" s="302"/>
      <c r="J2300" s="302"/>
      <c r="K2300" s="302"/>
      <c r="L2300" s="316" t="b">
        <v>0</v>
      </c>
      <c r="M2300" s="316" t="b">
        <v>0</v>
      </c>
      <c r="N2300" s="316" t="b">
        <v>0</v>
      </c>
      <c r="O2300" s="316" t="b">
        <v>0</v>
      </c>
      <c r="P2300" s="302"/>
      <c r="Q2300" s="302"/>
      <c r="R2300" s="302"/>
      <c r="S2300" s="302"/>
      <c r="T2300" s="302"/>
      <c r="U2300" s="302"/>
      <c r="V2300" s="302"/>
      <c r="W2300" s="302"/>
      <c r="X2300" s="302"/>
      <c r="Y2300" s="302"/>
      <c r="Z2300" s="302"/>
      <c r="AA2300" s="302"/>
      <c r="AB2300" s="302"/>
      <c r="AC2300" s="302"/>
      <c r="AD2300" s="302"/>
      <c r="AE2300" s="302"/>
      <c r="AF2300" s="302"/>
      <c r="AG2300" s="302"/>
      <c r="AH2300" s="302"/>
      <c r="AI2300" s="302"/>
      <c r="AJ2300" s="302"/>
      <c r="AK2300" s="302"/>
      <c r="AL2300" s="302"/>
      <c r="AM2300" s="302"/>
      <c r="AN2300" s="302"/>
      <c r="AO2300" s="302"/>
      <c r="AP2300" s="302"/>
      <c r="AQ2300" s="302"/>
      <c r="AR2300" s="302"/>
    </row>
    <row r="2301" hidden="1">
      <c r="A2301" s="301"/>
      <c r="B2301" s="302"/>
      <c r="C2301" s="304"/>
      <c r="D2301" s="303"/>
      <c r="E2301" s="303"/>
      <c r="F2301" s="302"/>
      <c r="G2301" s="304"/>
      <c r="H2301" s="302"/>
      <c r="I2301" s="302"/>
      <c r="J2301" s="302"/>
      <c r="K2301" s="302"/>
      <c r="L2301" s="316" t="b">
        <v>0</v>
      </c>
      <c r="M2301" s="316" t="b">
        <v>0</v>
      </c>
      <c r="N2301" s="316" t="b">
        <v>0</v>
      </c>
      <c r="O2301" s="316" t="b">
        <v>0</v>
      </c>
      <c r="P2301" s="302"/>
      <c r="Q2301" s="302"/>
      <c r="R2301" s="302"/>
      <c r="S2301" s="302"/>
      <c r="T2301" s="302"/>
      <c r="U2301" s="302"/>
      <c r="V2301" s="302"/>
      <c r="W2301" s="302"/>
      <c r="X2301" s="302"/>
      <c r="Y2301" s="302"/>
      <c r="Z2301" s="302"/>
      <c r="AA2301" s="302"/>
      <c r="AB2301" s="302"/>
      <c r="AC2301" s="302"/>
      <c r="AD2301" s="302"/>
      <c r="AE2301" s="302"/>
      <c r="AF2301" s="302"/>
      <c r="AG2301" s="302"/>
      <c r="AH2301" s="302"/>
      <c r="AI2301" s="302"/>
      <c r="AJ2301" s="302"/>
      <c r="AK2301" s="302"/>
      <c r="AL2301" s="302"/>
      <c r="AM2301" s="302"/>
      <c r="AN2301" s="302"/>
      <c r="AO2301" s="302"/>
      <c r="AP2301" s="302"/>
      <c r="AQ2301" s="302"/>
      <c r="AR2301" s="302"/>
    </row>
    <row r="2302" hidden="1">
      <c r="A2302" s="301"/>
      <c r="B2302" s="302"/>
      <c r="C2302" s="304"/>
      <c r="D2302" s="303"/>
      <c r="E2302" s="303"/>
      <c r="F2302" s="302"/>
      <c r="G2302" s="304"/>
      <c r="H2302" s="302"/>
      <c r="I2302" s="302"/>
      <c r="J2302" s="302"/>
      <c r="K2302" s="302"/>
      <c r="L2302" s="316" t="b">
        <v>0</v>
      </c>
      <c r="M2302" s="316" t="b">
        <v>0</v>
      </c>
      <c r="N2302" s="316" t="b">
        <v>0</v>
      </c>
      <c r="O2302" s="316" t="b">
        <v>0</v>
      </c>
      <c r="P2302" s="302"/>
      <c r="Q2302" s="302"/>
      <c r="R2302" s="302"/>
      <c r="S2302" s="302"/>
      <c r="T2302" s="302"/>
      <c r="U2302" s="302"/>
      <c r="V2302" s="302"/>
      <c r="W2302" s="302"/>
      <c r="X2302" s="302"/>
      <c r="Y2302" s="302"/>
      <c r="Z2302" s="302"/>
      <c r="AA2302" s="302"/>
      <c r="AB2302" s="302"/>
      <c r="AC2302" s="302"/>
      <c r="AD2302" s="302"/>
      <c r="AE2302" s="302"/>
      <c r="AF2302" s="302"/>
      <c r="AG2302" s="302"/>
      <c r="AH2302" s="302"/>
      <c r="AI2302" s="302"/>
      <c r="AJ2302" s="302"/>
      <c r="AK2302" s="302"/>
      <c r="AL2302" s="302"/>
      <c r="AM2302" s="302"/>
      <c r="AN2302" s="302"/>
      <c r="AO2302" s="302"/>
      <c r="AP2302" s="302"/>
      <c r="AQ2302" s="302"/>
      <c r="AR2302" s="302"/>
    </row>
    <row r="2303" hidden="1">
      <c r="A2303" s="301"/>
      <c r="B2303" s="302"/>
      <c r="C2303" s="304"/>
      <c r="D2303" s="303"/>
      <c r="E2303" s="303"/>
      <c r="F2303" s="302"/>
      <c r="G2303" s="304"/>
      <c r="H2303" s="302"/>
      <c r="I2303" s="302"/>
      <c r="J2303" s="302"/>
      <c r="K2303" s="302"/>
      <c r="L2303" s="316" t="b">
        <v>0</v>
      </c>
      <c r="M2303" s="316" t="b">
        <v>0</v>
      </c>
      <c r="N2303" s="316" t="b">
        <v>0</v>
      </c>
      <c r="O2303" s="316" t="b">
        <v>0</v>
      </c>
      <c r="P2303" s="302"/>
      <c r="Q2303" s="302"/>
      <c r="R2303" s="302"/>
      <c r="S2303" s="302"/>
      <c r="T2303" s="302"/>
      <c r="U2303" s="302"/>
      <c r="V2303" s="302"/>
      <c r="W2303" s="302"/>
      <c r="X2303" s="302"/>
      <c r="Y2303" s="302"/>
      <c r="Z2303" s="302"/>
      <c r="AA2303" s="302"/>
      <c r="AB2303" s="302"/>
      <c r="AC2303" s="302"/>
      <c r="AD2303" s="302"/>
      <c r="AE2303" s="302"/>
      <c r="AF2303" s="302"/>
      <c r="AG2303" s="302"/>
      <c r="AH2303" s="302"/>
      <c r="AI2303" s="302"/>
      <c r="AJ2303" s="302"/>
      <c r="AK2303" s="302"/>
      <c r="AL2303" s="302"/>
      <c r="AM2303" s="302"/>
      <c r="AN2303" s="302"/>
      <c r="AO2303" s="302"/>
      <c r="AP2303" s="302"/>
      <c r="AQ2303" s="302"/>
      <c r="AR2303" s="302"/>
    </row>
    <row r="2304" hidden="1">
      <c r="A2304" s="301"/>
      <c r="B2304" s="302"/>
      <c r="C2304" s="304"/>
      <c r="D2304" s="303"/>
      <c r="E2304" s="303"/>
      <c r="F2304" s="302"/>
      <c r="G2304" s="304"/>
      <c r="H2304" s="302"/>
      <c r="I2304" s="302"/>
      <c r="J2304" s="302"/>
      <c r="K2304" s="302"/>
      <c r="L2304" s="316" t="b">
        <v>0</v>
      </c>
      <c r="M2304" s="316" t="b">
        <v>0</v>
      </c>
      <c r="N2304" s="316" t="b">
        <v>0</v>
      </c>
      <c r="O2304" s="316" t="b">
        <v>0</v>
      </c>
      <c r="P2304" s="302"/>
      <c r="Q2304" s="302"/>
      <c r="R2304" s="302"/>
      <c r="S2304" s="302"/>
      <c r="T2304" s="302"/>
      <c r="U2304" s="302"/>
      <c r="V2304" s="302"/>
      <c r="W2304" s="302"/>
      <c r="X2304" s="302"/>
      <c r="Y2304" s="302"/>
      <c r="Z2304" s="302"/>
      <c r="AA2304" s="302"/>
      <c r="AB2304" s="302"/>
      <c r="AC2304" s="302"/>
      <c r="AD2304" s="302"/>
      <c r="AE2304" s="302"/>
      <c r="AF2304" s="302"/>
      <c r="AG2304" s="302"/>
      <c r="AH2304" s="302"/>
      <c r="AI2304" s="302"/>
      <c r="AJ2304" s="302"/>
      <c r="AK2304" s="302"/>
      <c r="AL2304" s="302"/>
      <c r="AM2304" s="302"/>
      <c r="AN2304" s="302"/>
      <c r="AO2304" s="302"/>
      <c r="AP2304" s="302"/>
      <c r="AQ2304" s="302"/>
      <c r="AR2304" s="302"/>
    </row>
    <row r="2305" hidden="1">
      <c r="A2305" s="301"/>
      <c r="B2305" s="302"/>
      <c r="C2305" s="304"/>
      <c r="D2305" s="303"/>
      <c r="E2305" s="303"/>
      <c r="F2305" s="302"/>
      <c r="G2305" s="304"/>
      <c r="H2305" s="302"/>
      <c r="I2305" s="302"/>
      <c r="J2305" s="302"/>
      <c r="K2305" s="302"/>
      <c r="L2305" s="316" t="b">
        <v>0</v>
      </c>
      <c r="M2305" s="316" t="b">
        <v>0</v>
      </c>
      <c r="N2305" s="316" t="b">
        <v>0</v>
      </c>
      <c r="O2305" s="316" t="b">
        <v>0</v>
      </c>
      <c r="P2305" s="302"/>
      <c r="Q2305" s="302"/>
      <c r="R2305" s="302"/>
      <c r="S2305" s="302"/>
      <c r="T2305" s="302"/>
      <c r="U2305" s="302"/>
      <c r="V2305" s="302"/>
      <c r="W2305" s="302"/>
      <c r="X2305" s="302"/>
      <c r="Y2305" s="302"/>
      <c r="Z2305" s="302"/>
      <c r="AA2305" s="302"/>
      <c r="AB2305" s="302"/>
      <c r="AC2305" s="302"/>
      <c r="AD2305" s="302"/>
      <c r="AE2305" s="302"/>
      <c r="AF2305" s="302"/>
      <c r="AG2305" s="302"/>
      <c r="AH2305" s="302"/>
      <c r="AI2305" s="302"/>
      <c r="AJ2305" s="302"/>
      <c r="AK2305" s="302"/>
      <c r="AL2305" s="302"/>
      <c r="AM2305" s="302"/>
      <c r="AN2305" s="302"/>
      <c r="AO2305" s="302"/>
      <c r="AP2305" s="302"/>
      <c r="AQ2305" s="302"/>
      <c r="AR2305" s="302"/>
    </row>
    <row r="2306" hidden="1">
      <c r="A2306" s="301"/>
      <c r="B2306" s="302"/>
      <c r="C2306" s="304"/>
      <c r="D2306" s="303"/>
      <c r="E2306" s="303"/>
      <c r="F2306" s="302"/>
      <c r="G2306" s="304"/>
      <c r="H2306" s="302"/>
      <c r="I2306" s="302"/>
      <c r="J2306" s="302"/>
      <c r="K2306" s="302"/>
      <c r="L2306" s="316" t="b">
        <v>0</v>
      </c>
      <c r="M2306" s="316" t="b">
        <v>0</v>
      </c>
      <c r="N2306" s="316" t="b">
        <v>0</v>
      </c>
      <c r="O2306" s="316" t="b">
        <v>0</v>
      </c>
      <c r="P2306" s="302"/>
      <c r="Q2306" s="302"/>
      <c r="R2306" s="302"/>
      <c r="S2306" s="302"/>
      <c r="T2306" s="302"/>
      <c r="U2306" s="302"/>
      <c r="V2306" s="302"/>
      <c r="W2306" s="302"/>
      <c r="X2306" s="302"/>
      <c r="Y2306" s="302"/>
      <c r="Z2306" s="302"/>
      <c r="AA2306" s="302"/>
      <c r="AB2306" s="302"/>
      <c r="AC2306" s="302"/>
      <c r="AD2306" s="302"/>
      <c r="AE2306" s="302"/>
      <c r="AF2306" s="302"/>
      <c r="AG2306" s="302"/>
      <c r="AH2306" s="302"/>
      <c r="AI2306" s="302"/>
      <c r="AJ2306" s="302"/>
      <c r="AK2306" s="302"/>
      <c r="AL2306" s="302"/>
      <c r="AM2306" s="302"/>
      <c r="AN2306" s="302"/>
      <c r="AO2306" s="302"/>
      <c r="AP2306" s="302"/>
      <c r="AQ2306" s="302"/>
      <c r="AR2306" s="302"/>
    </row>
    <row r="2307" hidden="1">
      <c r="A2307" s="301"/>
      <c r="B2307" s="302"/>
      <c r="C2307" s="304"/>
      <c r="D2307" s="303"/>
      <c r="E2307" s="303"/>
      <c r="F2307" s="302"/>
      <c r="G2307" s="304"/>
      <c r="H2307" s="302"/>
      <c r="I2307" s="302"/>
      <c r="J2307" s="302"/>
      <c r="K2307" s="302"/>
      <c r="L2307" s="316" t="b">
        <v>0</v>
      </c>
      <c r="M2307" s="316" t="b">
        <v>0</v>
      </c>
      <c r="N2307" s="316" t="b">
        <v>0</v>
      </c>
      <c r="O2307" s="316" t="b">
        <v>0</v>
      </c>
      <c r="P2307" s="302"/>
      <c r="Q2307" s="302"/>
      <c r="R2307" s="302"/>
      <c r="S2307" s="302"/>
      <c r="T2307" s="302"/>
      <c r="U2307" s="302"/>
      <c r="V2307" s="302"/>
      <c r="W2307" s="302"/>
      <c r="X2307" s="302"/>
      <c r="Y2307" s="302"/>
      <c r="Z2307" s="302"/>
      <c r="AA2307" s="302"/>
      <c r="AB2307" s="302"/>
      <c r="AC2307" s="302"/>
      <c r="AD2307" s="302"/>
      <c r="AE2307" s="302"/>
      <c r="AF2307" s="302"/>
      <c r="AG2307" s="302"/>
      <c r="AH2307" s="302"/>
      <c r="AI2307" s="302"/>
      <c r="AJ2307" s="302"/>
      <c r="AK2307" s="302"/>
      <c r="AL2307" s="302"/>
      <c r="AM2307" s="302"/>
      <c r="AN2307" s="302"/>
      <c r="AO2307" s="302"/>
      <c r="AP2307" s="302"/>
      <c r="AQ2307" s="302"/>
      <c r="AR2307" s="302"/>
    </row>
    <row r="2308" hidden="1">
      <c r="A2308" s="301"/>
      <c r="B2308" s="302"/>
      <c r="C2308" s="304"/>
      <c r="D2308" s="303"/>
      <c r="E2308" s="303"/>
      <c r="F2308" s="302"/>
      <c r="G2308" s="304"/>
      <c r="H2308" s="302"/>
      <c r="I2308" s="302"/>
      <c r="J2308" s="302"/>
      <c r="K2308" s="302"/>
      <c r="L2308" s="316" t="b">
        <v>0</v>
      </c>
      <c r="M2308" s="316" t="b">
        <v>0</v>
      </c>
      <c r="N2308" s="316" t="b">
        <v>0</v>
      </c>
      <c r="O2308" s="316" t="b">
        <v>0</v>
      </c>
      <c r="P2308" s="302"/>
      <c r="Q2308" s="302"/>
      <c r="R2308" s="302"/>
      <c r="S2308" s="302"/>
      <c r="T2308" s="302"/>
      <c r="U2308" s="302"/>
      <c r="V2308" s="302"/>
      <c r="W2308" s="302"/>
      <c r="X2308" s="302"/>
      <c r="Y2308" s="302"/>
      <c r="Z2308" s="302"/>
      <c r="AA2308" s="302"/>
      <c r="AB2308" s="302"/>
      <c r="AC2308" s="302"/>
      <c r="AD2308" s="302"/>
      <c r="AE2308" s="302"/>
      <c r="AF2308" s="302"/>
      <c r="AG2308" s="302"/>
      <c r="AH2308" s="302"/>
      <c r="AI2308" s="302"/>
      <c r="AJ2308" s="302"/>
      <c r="AK2308" s="302"/>
      <c r="AL2308" s="302"/>
      <c r="AM2308" s="302"/>
      <c r="AN2308" s="302"/>
      <c r="AO2308" s="302"/>
      <c r="AP2308" s="302"/>
      <c r="AQ2308" s="302"/>
      <c r="AR2308" s="302"/>
    </row>
    <row r="2309" hidden="1">
      <c r="A2309" s="301"/>
      <c r="B2309" s="302"/>
      <c r="C2309" s="304"/>
      <c r="D2309" s="303"/>
      <c r="E2309" s="303"/>
      <c r="F2309" s="302"/>
      <c r="G2309" s="304"/>
      <c r="H2309" s="302"/>
      <c r="I2309" s="302"/>
      <c r="J2309" s="302"/>
      <c r="K2309" s="302"/>
      <c r="L2309" s="316" t="b">
        <v>0</v>
      </c>
      <c r="M2309" s="316" t="b">
        <v>0</v>
      </c>
      <c r="N2309" s="316" t="b">
        <v>0</v>
      </c>
      <c r="O2309" s="316" t="b">
        <v>0</v>
      </c>
      <c r="P2309" s="302"/>
      <c r="Q2309" s="302"/>
      <c r="R2309" s="302"/>
      <c r="S2309" s="302"/>
      <c r="T2309" s="302"/>
      <c r="U2309" s="302"/>
      <c r="V2309" s="302"/>
      <c r="W2309" s="302"/>
      <c r="X2309" s="302"/>
      <c r="Y2309" s="302"/>
      <c r="Z2309" s="302"/>
      <c r="AA2309" s="302"/>
      <c r="AB2309" s="302"/>
      <c r="AC2309" s="302"/>
      <c r="AD2309" s="302"/>
      <c r="AE2309" s="302"/>
      <c r="AF2309" s="302"/>
      <c r="AG2309" s="302"/>
      <c r="AH2309" s="302"/>
      <c r="AI2309" s="302"/>
      <c r="AJ2309" s="302"/>
      <c r="AK2309" s="302"/>
      <c r="AL2309" s="302"/>
      <c r="AM2309" s="302"/>
      <c r="AN2309" s="302"/>
      <c r="AO2309" s="302"/>
      <c r="AP2309" s="302"/>
      <c r="AQ2309" s="302"/>
      <c r="AR2309" s="302"/>
    </row>
    <row r="2310" hidden="1">
      <c r="A2310" s="301"/>
      <c r="B2310" s="302"/>
      <c r="C2310" s="304"/>
      <c r="D2310" s="303"/>
      <c r="E2310" s="303"/>
      <c r="F2310" s="302"/>
      <c r="G2310" s="304"/>
      <c r="H2310" s="302"/>
      <c r="I2310" s="302"/>
      <c r="J2310" s="302"/>
      <c r="K2310" s="302"/>
      <c r="L2310" s="316" t="b">
        <v>0</v>
      </c>
      <c r="M2310" s="316" t="b">
        <v>0</v>
      </c>
      <c r="N2310" s="316" t="b">
        <v>0</v>
      </c>
      <c r="O2310" s="316" t="b">
        <v>0</v>
      </c>
      <c r="P2310" s="302"/>
      <c r="Q2310" s="302"/>
      <c r="R2310" s="302"/>
      <c r="S2310" s="302"/>
      <c r="T2310" s="302"/>
      <c r="U2310" s="302"/>
      <c r="V2310" s="302"/>
      <c r="W2310" s="302"/>
      <c r="X2310" s="302"/>
      <c r="Y2310" s="302"/>
      <c r="Z2310" s="302"/>
      <c r="AA2310" s="302"/>
      <c r="AB2310" s="302"/>
      <c r="AC2310" s="302"/>
      <c r="AD2310" s="302"/>
      <c r="AE2310" s="302"/>
      <c r="AF2310" s="302"/>
      <c r="AG2310" s="302"/>
      <c r="AH2310" s="302"/>
      <c r="AI2310" s="302"/>
      <c r="AJ2310" s="302"/>
      <c r="AK2310" s="302"/>
      <c r="AL2310" s="302"/>
      <c r="AM2310" s="302"/>
      <c r="AN2310" s="302"/>
      <c r="AO2310" s="302"/>
      <c r="AP2310" s="302"/>
      <c r="AQ2310" s="302"/>
      <c r="AR2310" s="302"/>
    </row>
    <row r="2311" hidden="1">
      <c r="A2311" s="301"/>
      <c r="B2311" s="302"/>
      <c r="C2311" s="304"/>
      <c r="D2311" s="303"/>
      <c r="E2311" s="303"/>
      <c r="F2311" s="302"/>
      <c r="G2311" s="304"/>
      <c r="H2311" s="302"/>
      <c r="I2311" s="302"/>
      <c r="J2311" s="302"/>
      <c r="K2311" s="302"/>
      <c r="L2311" s="316" t="b">
        <v>0</v>
      </c>
      <c r="M2311" s="316" t="b">
        <v>0</v>
      </c>
      <c r="N2311" s="316" t="b">
        <v>0</v>
      </c>
      <c r="O2311" s="316" t="b">
        <v>0</v>
      </c>
      <c r="P2311" s="302"/>
      <c r="Q2311" s="302"/>
      <c r="R2311" s="302"/>
      <c r="S2311" s="302"/>
      <c r="T2311" s="302"/>
      <c r="U2311" s="302"/>
      <c r="V2311" s="302"/>
      <c r="W2311" s="302"/>
      <c r="X2311" s="302"/>
      <c r="Y2311" s="302"/>
      <c r="Z2311" s="302"/>
      <c r="AA2311" s="302"/>
      <c r="AB2311" s="302"/>
      <c r="AC2311" s="302"/>
      <c r="AD2311" s="302"/>
      <c r="AE2311" s="302"/>
      <c r="AF2311" s="302"/>
      <c r="AG2311" s="302"/>
      <c r="AH2311" s="302"/>
      <c r="AI2311" s="302"/>
      <c r="AJ2311" s="302"/>
      <c r="AK2311" s="302"/>
      <c r="AL2311" s="302"/>
      <c r="AM2311" s="302"/>
      <c r="AN2311" s="302"/>
      <c r="AO2311" s="302"/>
      <c r="AP2311" s="302"/>
      <c r="AQ2311" s="302"/>
      <c r="AR2311" s="302"/>
    </row>
    <row r="2312" hidden="1">
      <c r="A2312" s="301"/>
      <c r="B2312" s="302"/>
      <c r="C2312" s="304"/>
      <c r="D2312" s="303"/>
      <c r="E2312" s="303"/>
      <c r="F2312" s="302"/>
      <c r="G2312" s="304"/>
      <c r="H2312" s="302"/>
      <c r="I2312" s="302"/>
      <c r="J2312" s="302"/>
      <c r="K2312" s="302"/>
      <c r="L2312" s="316" t="b">
        <v>0</v>
      </c>
      <c r="M2312" s="316" t="b">
        <v>0</v>
      </c>
      <c r="N2312" s="316" t="b">
        <v>0</v>
      </c>
      <c r="O2312" s="316" t="b">
        <v>0</v>
      </c>
      <c r="P2312" s="302"/>
      <c r="Q2312" s="302"/>
      <c r="R2312" s="302"/>
      <c r="S2312" s="302"/>
      <c r="T2312" s="302"/>
      <c r="U2312" s="302"/>
      <c r="V2312" s="302"/>
      <c r="W2312" s="302"/>
      <c r="X2312" s="302"/>
      <c r="Y2312" s="302"/>
      <c r="Z2312" s="302"/>
      <c r="AA2312" s="302"/>
      <c r="AB2312" s="302"/>
      <c r="AC2312" s="302"/>
      <c r="AD2312" s="302"/>
      <c r="AE2312" s="302"/>
      <c r="AF2312" s="302"/>
      <c r="AG2312" s="302"/>
      <c r="AH2312" s="302"/>
      <c r="AI2312" s="302"/>
      <c r="AJ2312" s="302"/>
      <c r="AK2312" s="302"/>
      <c r="AL2312" s="302"/>
      <c r="AM2312" s="302"/>
      <c r="AN2312" s="302"/>
      <c r="AO2312" s="302"/>
      <c r="AP2312" s="302"/>
      <c r="AQ2312" s="302"/>
      <c r="AR2312" s="302"/>
    </row>
    <row r="2313" hidden="1">
      <c r="A2313" s="301"/>
      <c r="B2313" s="302"/>
      <c r="C2313" s="304"/>
      <c r="D2313" s="303"/>
      <c r="E2313" s="303"/>
      <c r="F2313" s="302"/>
      <c r="G2313" s="304"/>
      <c r="H2313" s="302"/>
      <c r="I2313" s="302"/>
      <c r="J2313" s="302"/>
      <c r="K2313" s="302"/>
      <c r="L2313" s="316" t="b">
        <v>0</v>
      </c>
      <c r="M2313" s="316" t="b">
        <v>0</v>
      </c>
      <c r="N2313" s="316" t="b">
        <v>0</v>
      </c>
      <c r="O2313" s="316" t="b">
        <v>0</v>
      </c>
      <c r="P2313" s="302"/>
      <c r="Q2313" s="302"/>
      <c r="R2313" s="302"/>
      <c r="S2313" s="302"/>
      <c r="T2313" s="302"/>
      <c r="U2313" s="302"/>
      <c r="V2313" s="302"/>
      <c r="W2313" s="302"/>
      <c r="X2313" s="302"/>
      <c r="Y2313" s="302"/>
      <c r="Z2313" s="302"/>
      <c r="AA2313" s="302"/>
      <c r="AB2313" s="302"/>
      <c r="AC2313" s="302"/>
      <c r="AD2313" s="302"/>
      <c r="AE2313" s="302"/>
      <c r="AF2313" s="302"/>
      <c r="AG2313" s="302"/>
      <c r="AH2313" s="302"/>
      <c r="AI2313" s="302"/>
      <c r="AJ2313" s="302"/>
      <c r="AK2313" s="302"/>
      <c r="AL2313" s="302"/>
      <c r="AM2313" s="302"/>
      <c r="AN2313" s="302"/>
      <c r="AO2313" s="302"/>
      <c r="AP2313" s="302"/>
      <c r="AQ2313" s="302"/>
      <c r="AR2313" s="302"/>
    </row>
    <row r="2314" hidden="1">
      <c r="A2314" s="301"/>
      <c r="B2314" s="302"/>
      <c r="C2314" s="304"/>
      <c r="D2314" s="303"/>
      <c r="E2314" s="303"/>
      <c r="F2314" s="302"/>
      <c r="G2314" s="304"/>
      <c r="H2314" s="302"/>
      <c r="I2314" s="302"/>
      <c r="J2314" s="302"/>
      <c r="K2314" s="302"/>
      <c r="L2314" s="316" t="b">
        <v>0</v>
      </c>
      <c r="M2314" s="316" t="b">
        <v>0</v>
      </c>
      <c r="N2314" s="316" t="b">
        <v>0</v>
      </c>
      <c r="O2314" s="316" t="b">
        <v>0</v>
      </c>
      <c r="P2314" s="302"/>
      <c r="Q2314" s="302"/>
      <c r="R2314" s="302"/>
      <c r="S2314" s="302"/>
      <c r="T2314" s="302"/>
      <c r="U2314" s="302"/>
      <c r="V2314" s="302"/>
      <c r="W2314" s="302"/>
      <c r="X2314" s="302"/>
      <c r="Y2314" s="302"/>
      <c r="Z2314" s="302"/>
      <c r="AA2314" s="302"/>
      <c r="AB2314" s="302"/>
      <c r="AC2314" s="302"/>
      <c r="AD2314" s="302"/>
      <c r="AE2314" s="302"/>
      <c r="AF2314" s="302"/>
      <c r="AG2314" s="302"/>
      <c r="AH2314" s="302"/>
      <c r="AI2314" s="302"/>
      <c r="AJ2314" s="302"/>
      <c r="AK2314" s="302"/>
      <c r="AL2314" s="302"/>
      <c r="AM2314" s="302"/>
      <c r="AN2314" s="302"/>
      <c r="AO2314" s="302"/>
      <c r="AP2314" s="302"/>
      <c r="AQ2314" s="302"/>
      <c r="AR2314" s="302"/>
    </row>
    <row r="2315" hidden="1">
      <c r="A2315" s="301"/>
      <c r="B2315" s="302"/>
      <c r="C2315" s="304"/>
      <c r="D2315" s="303"/>
      <c r="E2315" s="303"/>
      <c r="F2315" s="302"/>
      <c r="G2315" s="304"/>
      <c r="H2315" s="302"/>
      <c r="I2315" s="302"/>
      <c r="J2315" s="302"/>
      <c r="K2315" s="302"/>
      <c r="L2315" s="316" t="b">
        <v>0</v>
      </c>
      <c r="M2315" s="316" t="b">
        <v>0</v>
      </c>
      <c r="N2315" s="316" t="b">
        <v>0</v>
      </c>
      <c r="O2315" s="316" t="b">
        <v>0</v>
      </c>
      <c r="P2315" s="302"/>
      <c r="Q2315" s="302"/>
      <c r="R2315" s="302"/>
      <c r="S2315" s="302"/>
      <c r="T2315" s="302"/>
      <c r="U2315" s="302"/>
      <c r="V2315" s="302"/>
      <c r="W2315" s="302"/>
      <c r="X2315" s="302"/>
      <c r="Y2315" s="302"/>
      <c r="Z2315" s="302"/>
      <c r="AA2315" s="302"/>
      <c r="AB2315" s="302"/>
      <c r="AC2315" s="302"/>
      <c r="AD2315" s="302"/>
      <c r="AE2315" s="302"/>
      <c r="AF2315" s="302"/>
      <c r="AG2315" s="302"/>
      <c r="AH2315" s="302"/>
      <c r="AI2315" s="302"/>
      <c r="AJ2315" s="302"/>
      <c r="AK2315" s="302"/>
      <c r="AL2315" s="302"/>
      <c r="AM2315" s="302"/>
      <c r="AN2315" s="302"/>
      <c r="AO2315" s="302"/>
      <c r="AP2315" s="302"/>
      <c r="AQ2315" s="302"/>
      <c r="AR2315" s="302"/>
    </row>
    <row r="2316" hidden="1">
      <c r="A2316" s="301"/>
      <c r="B2316" s="302"/>
      <c r="C2316" s="304"/>
      <c r="D2316" s="303"/>
      <c r="E2316" s="303"/>
      <c r="F2316" s="302"/>
      <c r="G2316" s="304"/>
      <c r="H2316" s="302"/>
      <c r="I2316" s="302"/>
      <c r="J2316" s="302"/>
      <c r="K2316" s="302"/>
      <c r="L2316" s="316" t="b">
        <v>0</v>
      </c>
      <c r="M2316" s="316" t="b">
        <v>0</v>
      </c>
      <c r="N2316" s="316" t="b">
        <v>0</v>
      </c>
      <c r="O2316" s="316" t="b">
        <v>0</v>
      </c>
      <c r="P2316" s="302"/>
      <c r="Q2316" s="302"/>
      <c r="R2316" s="302"/>
      <c r="S2316" s="302"/>
      <c r="T2316" s="302"/>
      <c r="U2316" s="302"/>
      <c r="V2316" s="302"/>
      <c r="W2316" s="302"/>
      <c r="X2316" s="302"/>
      <c r="Y2316" s="302"/>
      <c r="Z2316" s="302"/>
      <c r="AA2316" s="302"/>
      <c r="AB2316" s="302"/>
      <c r="AC2316" s="302"/>
      <c r="AD2316" s="302"/>
      <c r="AE2316" s="302"/>
      <c r="AF2316" s="302"/>
      <c r="AG2316" s="302"/>
      <c r="AH2316" s="302"/>
      <c r="AI2316" s="302"/>
      <c r="AJ2316" s="302"/>
      <c r="AK2316" s="302"/>
      <c r="AL2316" s="302"/>
      <c r="AM2316" s="302"/>
      <c r="AN2316" s="302"/>
      <c r="AO2316" s="302"/>
      <c r="AP2316" s="302"/>
      <c r="AQ2316" s="302"/>
      <c r="AR2316" s="302"/>
    </row>
    <row r="2317" hidden="1">
      <c r="A2317" s="301"/>
      <c r="B2317" s="302"/>
      <c r="C2317" s="304"/>
      <c r="D2317" s="303"/>
      <c r="E2317" s="303"/>
      <c r="F2317" s="302"/>
      <c r="G2317" s="304"/>
      <c r="H2317" s="302"/>
      <c r="I2317" s="302"/>
      <c r="J2317" s="302"/>
      <c r="K2317" s="302"/>
      <c r="L2317" s="316" t="b">
        <v>0</v>
      </c>
      <c r="M2317" s="316" t="b">
        <v>0</v>
      </c>
      <c r="N2317" s="316" t="b">
        <v>0</v>
      </c>
      <c r="O2317" s="316" t="b">
        <v>0</v>
      </c>
      <c r="P2317" s="302"/>
      <c r="Q2317" s="302"/>
      <c r="R2317" s="302"/>
      <c r="S2317" s="302"/>
      <c r="T2317" s="302"/>
      <c r="U2317" s="302"/>
      <c r="V2317" s="302"/>
      <c r="W2317" s="302"/>
      <c r="X2317" s="302"/>
      <c r="Y2317" s="302"/>
      <c r="Z2317" s="302"/>
      <c r="AA2317" s="302"/>
      <c r="AB2317" s="302"/>
      <c r="AC2317" s="302"/>
      <c r="AD2317" s="302"/>
      <c r="AE2317" s="302"/>
      <c r="AF2317" s="302"/>
      <c r="AG2317" s="302"/>
      <c r="AH2317" s="302"/>
      <c r="AI2317" s="302"/>
      <c r="AJ2317" s="302"/>
      <c r="AK2317" s="302"/>
      <c r="AL2317" s="302"/>
      <c r="AM2317" s="302"/>
      <c r="AN2317" s="302"/>
      <c r="AO2317" s="302"/>
      <c r="AP2317" s="302"/>
      <c r="AQ2317" s="302"/>
      <c r="AR2317" s="302"/>
    </row>
    <row r="2318" hidden="1">
      <c r="A2318" s="301"/>
      <c r="B2318" s="302"/>
      <c r="C2318" s="304"/>
      <c r="D2318" s="303"/>
      <c r="E2318" s="303"/>
      <c r="F2318" s="302"/>
      <c r="G2318" s="304"/>
      <c r="H2318" s="302"/>
      <c r="I2318" s="302"/>
      <c r="J2318" s="302"/>
      <c r="K2318" s="302"/>
      <c r="L2318" s="316" t="b">
        <v>0</v>
      </c>
      <c r="M2318" s="316" t="b">
        <v>0</v>
      </c>
      <c r="N2318" s="316" t="b">
        <v>0</v>
      </c>
      <c r="O2318" s="316" t="b">
        <v>0</v>
      </c>
      <c r="P2318" s="302"/>
      <c r="Q2318" s="302"/>
      <c r="R2318" s="302"/>
      <c r="S2318" s="302"/>
      <c r="T2318" s="302"/>
      <c r="U2318" s="302"/>
      <c r="V2318" s="302"/>
      <c r="W2318" s="302"/>
      <c r="X2318" s="302"/>
      <c r="Y2318" s="302"/>
      <c r="Z2318" s="302"/>
      <c r="AA2318" s="302"/>
      <c r="AB2318" s="302"/>
      <c r="AC2318" s="302"/>
      <c r="AD2318" s="302"/>
      <c r="AE2318" s="302"/>
      <c r="AF2318" s="302"/>
      <c r="AG2318" s="302"/>
      <c r="AH2318" s="302"/>
      <c r="AI2318" s="302"/>
      <c r="AJ2318" s="302"/>
      <c r="AK2318" s="302"/>
      <c r="AL2318" s="302"/>
      <c r="AM2318" s="302"/>
      <c r="AN2318" s="302"/>
      <c r="AO2318" s="302"/>
      <c r="AP2318" s="302"/>
      <c r="AQ2318" s="302"/>
      <c r="AR2318" s="302"/>
    </row>
    <row r="2319" hidden="1">
      <c r="A2319" s="301"/>
      <c r="B2319" s="302"/>
      <c r="C2319" s="304"/>
      <c r="D2319" s="303"/>
      <c r="E2319" s="303"/>
      <c r="F2319" s="302"/>
      <c r="G2319" s="304"/>
      <c r="H2319" s="302"/>
      <c r="I2319" s="302"/>
      <c r="J2319" s="302"/>
      <c r="K2319" s="302"/>
      <c r="L2319" s="316" t="b">
        <v>0</v>
      </c>
      <c r="M2319" s="316" t="b">
        <v>0</v>
      </c>
      <c r="N2319" s="316" t="b">
        <v>0</v>
      </c>
      <c r="O2319" s="316" t="b">
        <v>0</v>
      </c>
      <c r="P2319" s="302"/>
      <c r="Q2319" s="302"/>
      <c r="R2319" s="302"/>
      <c r="S2319" s="302"/>
      <c r="T2319" s="302"/>
      <c r="U2319" s="302"/>
      <c r="V2319" s="302"/>
      <c r="W2319" s="302"/>
      <c r="X2319" s="302"/>
      <c r="Y2319" s="302"/>
      <c r="Z2319" s="302"/>
      <c r="AA2319" s="302"/>
      <c r="AB2319" s="302"/>
      <c r="AC2319" s="302"/>
      <c r="AD2319" s="302"/>
      <c r="AE2319" s="302"/>
      <c r="AF2319" s="302"/>
      <c r="AG2319" s="302"/>
      <c r="AH2319" s="302"/>
      <c r="AI2319" s="302"/>
      <c r="AJ2319" s="302"/>
      <c r="AK2319" s="302"/>
      <c r="AL2319" s="302"/>
      <c r="AM2319" s="302"/>
      <c r="AN2319" s="302"/>
      <c r="AO2319" s="302"/>
      <c r="AP2319" s="302"/>
      <c r="AQ2319" s="302"/>
      <c r="AR2319" s="302"/>
    </row>
    <row r="2320" hidden="1">
      <c r="A2320" s="301"/>
      <c r="B2320" s="302"/>
      <c r="C2320" s="304"/>
      <c r="D2320" s="303"/>
      <c r="E2320" s="303"/>
      <c r="F2320" s="302"/>
      <c r="G2320" s="304"/>
      <c r="H2320" s="302"/>
      <c r="I2320" s="302"/>
      <c r="J2320" s="302"/>
      <c r="K2320" s="302"/>
      <c r="L2320" s="316" t="b">
        <v>0</v>
      </c>
      <c r="M2320" s="316" t="b">
        <v>0</v>
      </c>
      <c r="N2320" s="316" t="b">
        <v>0</v>
      </c>
      <c r="O2320" s="316" t="b">
        <v>0</v>
      </c>
      <c r="P2320" s="302"/>
      <c r="Q2320" s="302"/>
      <c r="R2320" s="302"/>
      <c r="S2320" s="302"/>
      <c r="T2320" s="302"/>
      <c r="U2320" s="302"/>
      <c r="V2320" s="302"/>
      <c r="W2320" s="302"/>
      <c r="X2320" s="302"/>
      <c r="Y2320" s="302"/>
      <c r="Z2320" s="302"/>
      <c r="AA2320" s="302"/>
      <c r="AB2320" s="302"/>
      <c r="AC2320" s="302"/>
      <c r="AD2320" s="302"/>
      <c r="AE2320" s="302"/>
      <c r="AF2320" s="302"/>
      <c r="AG2320" s="302"/>
      <c r="AH2320" s="302"/>
      <c r="AI2320" s="302"/>
      <c r="AJ2320" s="302"/>
      <c r="AK2320" s="302"/>
      <c r="AL2320" s="302"/>
      <c r="AM2320" s="302"/>
      <c r="AN2320" s="302"/>
      <c r="AO2320" s="302"/>
      <c r="AP2320" s="302"/>
      <c r="AQ2320" s="302"/>
      <c r="AR2320" s="302"/>
    </row>
    <row r="2321" hidden="1">
      <c r="A2321" s="301"/>
      <c r="B2321" s="302"/>
      <c r="C2321" s="304"/>
      <c r="D2321" s="303"/>
      <c r="E2321" s="303"/>
      <c r="F2321" s="302"/>
      <c r="G2321" s="304"/>
      <c r="H2321" s="302"/>
      <c r="I2321" s="302"/>
      <c r="J2321" s="302"/>
      <c r="K2321" s="302"/>
      <c r="L2321" s="316" t="b">
        <v>0</v>
      </c>
      <c r="M2321" s="316" t="b">
        <v>0</v>
      </c>
      <c r="N2321" s="316" t="b">
        <v>0</v>
      </c>
      <c r="O2321" s="316" t="b">
        <v>0</v>
      </c>
      <c r="P2321" s="302"/>
      <c r="Q2321" s="302"/>
      <c r="R2321" s="302"/>
      <c r="S2321" s="302"/>
      <c r="T2321" s="302"/>
      <c r="U2321" s="302"/>
      <c r="V2321" s="302"/>
      <c r="W2321" s="302"/>
      <c r="X2321" s="302"/>
      <c r="Y2321" s="302"/>
      <c r="Z2321" s="302"/>
      <c r="AA2321" s="302"/>
      <c r="AB2321" s="302"/>
      <c r="AC2321" s="302"/>
      <c r="AD2321" s="302"/>
      <c r="AE2321" s="302"/>
      <c r="AF2321" s="302"/>
      <c r="AG2321" s="302"/>
      <c r="AH2321" s="302"/>
      <c r="AI2321" s="302"/>
      <c r="AJ2321" s="302"/>
      <c r="AK2321" s="302"/>
      <c r="AL2321" s="302"/>
      <c r="AM2321" s="302"/>
      <c r="AN2321" s="302"/>
      <c r="AO2321" s="302"/>
      <c r="AP2321" s="302"/>
      <c r="AQ2321" s="302"/>
      <c r="AR2321" s="302"/>
    </row>
    <row r="2322" hidden="1">
      <c r="A2322" s="301"/>
      <c r="B2322" s="302"/>
      <c r="C2322" s="304"/>
      <c r="D2322" s="303"/>
      <c r="E2322" s="303"/>
      <c r="F2322" s="302"/>
      <c r="G2322" s="304"/>
      <c r="H2322" s="302"/>
      <c r="I2322" s="302"/>
      <c r="J2322" s="302"/>
      <c r="K2322" s="302"/>
      <c r="L2322" s="316" t="b">
        <v>0</v>
      </c>
      <c r="M2322" s="316" t="b">
        <v>0</v>
      </c>
      <c r="N2322" s="316" t="b">
        <v>0</v>
      </c>
      <c r="O2322" s="316" t="b">
        <v>0</v>
      </c>
      <c r="P2322" s="302"/>
      <c r="Q2322" s="302"/>
      <c r="R2322" s="302"/>
      <c r="S2322" s="302"/>
      <c r="T2322" s="302"/>
      <c r="U2322" s="302"/>
      <c r="V2322" s="302"/>
      <c r="W2322" s="302"/>
      <c r="X2322" s="302"/>
      <c r="Y2322" s="302"/>
      <c r="Z2322" s="302"/>
      <c r="AA2322" s="302"/>
      <c r="AB2322" s="302"/>
      <c r="AC2322" s="302"/>
      <c r="AD2322" s="302"/>
      <c r="AE2322" s="302"/>
      <c r="AF2322" s="302"/>
      <c r="AG2322" s="302"/>
      <c r="AH2322" s="302"/>
      <c r="AI2322" s="302"/>
      <c r="AJ2322" s="302"/>
      <c r="AK2322" s="302"/>
      <c r="AL2322" s="302"/>
      <c r="AM2322" s="302"/>
      <c r="AN2322" s="302"/>
      <c r="AO2322" s="302"/>
      <c r="AP2322" s="302"/>
      <c r="AQ2322" s="302"/>
      <c r="AR2322" s="302"/>
    </row>
    <row r="2323" hidden="1">
      <c r="A2323" s="301"/>
      <c r="B2323" s="302"/>
      <c r="C2323" s="304"/>
      <c r="D2323" s="303"/>
      <c r="E2323" s="303"/>
      <c r="F2323" s="302"/>
      <c r="G2323" s="304"/>
      <c r="H2323" s="302"/>
      <c r="I2323" s="302"/>
      <c r="J2323" s="302"/>
      <c r="K2323" s="302"/>
      <c r="L2323" s="316" t="b">
        <v>0</v>
      </c>
      <c r="M2323" s="316" t="b">
        <v>0</v>
      </c>
      <c r="N2323" s="316" t="b">
        <v>0</v>
      </c>
      <c r="O2323" s="316" t="b">
        <v>0</v>
      </c>
      <c r="P2323" s="302"/>
      <c r="Q2323" s="302"/>
      <c r="R2323" s="302"/>
      <c r="S2323" s="302"/>
      <c r="T2323" s="302"/>
      <c r="U2323" s="302"/>
      <c r="V2323" s="302"/>
      <c r="W2323" s="302"/>
      <c r="X2323" s="302"/>
      <c r="Y2323" s="302"/>
      <c r="Z2323" s="302"/>
      <c r="AA2323" s="302"/>
      <c r="AB2323" s="302"/>
      <c r="AC2323" s="302"/>
      <c r="AD2323" s="302"/>
      <c r="AE2323" s="302"/>
      <c r="AF2323" s="302"/>
      <c r="AG2323" s="302"/>
      <c r="AH2323" s="302"/>
      <c r="AI2323" s="302"/>
      <c r="AJ2323" s="302"/>
      <c r="AK2323" s="302"/>
      <c r="AL2323" s="302"/>
      <c r="AM2323" s="302"/>
      <c r="AN2323" s="302"/>
      <c r="AO2323" s="302"/>
      <c r="AP2323" s="302"/>
      <c r="AQ2323" s="302"/>
      <c r="AR2323" s="302"/>
    </row>
    <row r="2324" hidden="1">
      <c r="A2324" s="301"/>
      <c r="B2324" s="302"/>
      <c r="C2324" s="304"/>
      <c r="D2324" s="303"/>
      <c r="E2324" s="303"/>
      <c r="F2324" s="302"/>
      <c r="G2324" s="304"/>
      <c r="H2324" s="302"/>
      <c r="I2324" s="302"/>
      <c r="J2324" s="302"/>
      <c r="K2324" s="302"/>
      <c r="L2324" s="316" t="b">
        <v>0</v>
      </c>
      <c r="M2324" s="316" t="b">
        <v>0</v>
      </c>
      <c r="N2324" s="316" t="b">
        <v>0</v>
      </c>
      <c r="O2324" s="316" t="b">
        <v>0</v>
      </c>
      <c r="P2324" s="302"/>
      <c r="Q2324" s="302"/>
      <c r="R2324" s="302"/>
      <c r="S2324" s="302"/>
      <c r="T2324" s="302"/>
      <c r="U2324" s="302"/>
      <c r="V2324" s="302"/>
      <c r="W2324" s="302"/>
      <c r="X2324" s="302"/>
      <c r="Y2324" s="302"/>
      <c r="Z2324" s="302"/>
      <c r="AA2324" s="302"/>
      <c r="AB2324" s="302"/>
      <c r="AC2324" s="302"/>
      <c r="AD2324" s="302"/>
      <c r="AE2324" s="302"/>
      <c r="AF2324" s="302"/>
      <c r="AG2324" s="302"/>
      <c r="AH2324" s="302"/>
      <c r="AI2324" s="302"/>
      <c r="AJ2324" s="302"/>
      <c r="AK2324" s="302"/>
      <c r="AL2324" s="302"/>
      <c r="AM2324" s="302"/>
      <c r="AN2324" s="302"/>
      <c r="AO2324" s="302"/>
      <c r="AP2324" s="302"/>
      <c r="AQ2324" s="302"/>
      <c r="AR2324" s="302"/>
    </row>
    <row r="2325" hidden="1">
      <c r="A2325" s="301"/>
      <c r="B2325" s="302"/>
      <c r="C2325" s="304"/>
      <c r="D2325" s="303"/>
      <c r="E2325" s="303"/>
      <c r="F2325" s="302"/>
      <c r="G2325" s="304"/>
      <c r="H2325" s="302"/>
      <c r="I2325" s="302"/>
      <c r="J2325" s="302"/>
      <c r="K2325" s="302"/>
      <c r="L2325" s="316" t="b">
        <v>0</v>
      </c>
      <c r="M2325" s="316" t="b">
        <v>0</v>
      </c>
      <c r="N2325" s="316" t="b">
        <v>0</v>
      </c>
      <c r="O2325" s="316" t="b">
        <v>0</v>
      </c>
      <c r="P2325" s="302"/>
      <c r="Q2325" s="302"/>
      <c r="R2325" s="302"/>
      <c r="S2325" s="302"/>
      <c r="T2325" s="302"/>
      <c r="U2325" s="302"/>
      <c r="V2325" s="302"/>
      <c r="W2325" s="302"/>
      <c r="X2325" s="302"/>
      <c r="Y2325" s="302"/>
      <c r="Z2325" s="302"/>
      <c r="AA2325" s="302"/>
      <c r="AB2325" s="302"/>
      <c r="AC2325" s="302"/>
      <c r="AD2325" s="302"/>
      <c r="AE2325" s="302"/>
      <c r="AF2325" s="302"/>
      <c r="AG2325" s="302"/>
      <c r="AH2325" s="302"/>
      <c r="AI2325" s="302"/>
      <c r="AJ2325" s="302"/>
      <c r="AK2325" s="302"/>
      <c r="AL2325" s="302"/>
      <c r="AM2325" s="302"/>
      <c r="AN2325" s="302"/>
      <c r="AO2325" s="302"/>
      <c r="AP2325" s="302"/>
      <c r="AQ2325" s="302"/>
      <c r="AR2325" s="302"/>
    </row>
    <row r="2326" hidden="1">
      <c r="A2326" s="301"/>
      <c r="B2326" s="302"/>
      <c r="C2326" s="304"/>
      <c r="D2326" s="303"/>
      <c r="E2326" s="303"/>
      <c r="F2326" s="302"/>
      <c r="G2326" s="304"/>
      <c r="H2326" s="302"/>
      <c r="I2326" s="302"/>
      <c r="J2326" s="302"/>
      <c r="K2326" s="302"/>
      <c r="L2326" s="316" t="b">
        <v>0</v>
      </c>
      <c r="M2326" s="316" t="b">
        <v>0</v>
      </c>
      <c r="N2326" s="316" t="b">
        <v>0</v>
      </c>
      <c r="O2326" s="316" t="b">
        <v>0</v>
      </c>
      <c r="P2326" s="302"/>
      <c r="Q2326" s="302"/>
      <c r="R2326" s="302"/>
      <c r="S2326" s="302"/>
      <c r="T2326" s="302"/>
      <c r="U2326" s="302"/>
      <c r="V2326" s="302"/>
      <c r="W2326" s="302"/>
      <c r="X2326" s="302"/>
      <c r="Y2326" s="302"/>
      <c r="Z2326" s="302"/>
      <c r="AA2326" s="302"/>
      <c r="AB2326" s="302"/>
      <c r="AC2326" s="302"/>
      <c r="AD2326" s="302"/>
      <c r="AE2326" s="302"/>
      <c r="AF2326" s="302"/>
      <c r="AG2326" s="302"/>
      <c r="AH2326" s="302"/>
      <c r="AI2326" s="302"/>
      <c r="AJ2326" s="302"/>
      <c r="AK2326" s="302"/>
      <c r="AL2326" s="302"/>
      <c r="AM2326" s="302"/>
      <c r="AN2326" s="302"/>
      <c r="AO2326" s="302"/>
      <c r="AP2326" s="302"/>
      <c r="AQ2326" s="302"/>
      <c r="AR2326" s="302"/>
    </row>
    <row r="2327" hidden="1">
      <c r="A2327" s="301"/>
      <c r="B2327" s="302"/>
      <c r="C2327" s="304"/>
      <c r="D2327" s="303"/>
      <c r="E2327" s="303"/>
      <c r="F2327" s="302"/>
      <c r="G2327" s="304"/>
      <c r="H2327" s="302"/>
      <c r="I2327" s="302"/>
      <c r="J2327" s="302"/>
      <c r="K2327" s="302"/>
      <c r="L2327" s="316" t="b">
        <v>0</v>
      </c>
      <c r="M2327" s="316" t="b">
        <v>0</v>
      </c>
      <c r="N2327" s="316" t="b">
        <v>0</v>
      </c>
      <c r="O2327" s="316" t="b">
        <v>0</v>
      </c>
      <c r="P2327" s="302"/>
      <c r="Q2327" s="302"/>
      <c r="R2327" s="302"/>
      <c r="S2327" s="302"/>
      <c r="T2327" s="302"/>
      <c r="U2327" s="302"/>
      <c r="V2327" s="302"/>
      <c r="W2327" s="302"/>
      <c r="X2327" s="302"/>
      <c r="Y2327" s="302"/>
      <c r="Z2327" s="302"/>
      <c r="AA2327" s="302"/>
      <c r="AB2327" s="302"/>
      <c r="AC2327" s="302"/>
      <c r="AD2327" s="302"/>
      <c r="AE2327" s="302"/>
      <c r="AF2327" s="302"/>
      <c r="AG2327" s="302"/>
      <c r="AH2327" s="302"/>
      <c r="AI2327" s="302"/>
      <c r="AJ2327" s="302"/>
      <c r="AK2327" s="302"/>
      <c r="AL2327" s="302"/>
      <c r="AM2327" s="302"/>
      <c r="AN2327" s="302"/>
      <c r="AO2327" s="302"/>
      <c r="AP2327" s="302"/>
      <c r="AQ2327" s="302"/>
      <c r="AR2327" s="302"/>
    </row>
    <row r="2328" hidden="1">
      <c r="A2328" s="301"/>
      <c r="B2328" s="302"/>
      <c r="C2328" s="304"/>
      <c r="D2328" s="303"/>
      <c r="E2328" s="303"/>
      <c r="F2328" s="302"/>
      <c r="G2328" s="304"/>
      <c r="H2328" s="302"/>
      <c r="I2328" s="302"/>
      <c r="J2328" s="302"/>
      <c r="K2328" s="302"/>
      <c r="L2328" s="316" t="b">
        <v>0</v>
      </c>
      <c r="M2328" s="316" t="b">
        <v>0</v>
      </c>
      <c r="N2328" s="316" t="b">
        <v>0</v>
      </c>
      <c r="O2328" s="316" t="b">
        <v>0</v>
      </c>
      <c r="P2328" s="302"/>
      <c r="Q2328" s="302"/>
      <c r="R2328" s="302"/>
      <c r="S2328" s="302"/>
      <c r="T2328" s="302"/>
      <c r="U2328" s="302"/>
      <c r="V2328" s="302"/>
      <c r="W2328" s="302"/>
      <c r="X2328" s="302"/>
      <c r="Y2328" s="302"/>
      <c r="Z2328" s="302"/>
      <c r="AA2328" s="302"/>
      <c r="AB2328" s="302"/>
      <c r="AC2328" s="302"/>
      <c r="AD2328" s="302"/>
      <c r="AE2328" s="302"/>
      <c r="AF2328" s="302"/>
      <c r="AG2328" s="302"/>
      <c r="AH2328" s="302"/>
      <c r="AI2328" s="302"/>
      <c r="AJ2328" s="302"/>
      <c r="AK2328" s="302"/>
      <c r="AL2328" s="302"/>
      <c r="AM2328" s="302"/>
      <c r="AN2328" s="302"/>
      <c r="AO2328" s="302"/>
      <c r="AP2328" s="302"/>
      <c r="AQ2328" s="302"/>
      <c r="AR2328" s="302"/>
    </row>
    <row r="2329" hidden="1">
      <c r="A2329" s="301"/>
      <c r="B2329" s="302"/>
      <c r="C2329" s="304"/>
      <c r="D2329" s="303"/>
      <c r="E2329" s="303"/>
      <c r="F2329" s="302"/>
      <c r="G2329" s="304"/>
      <c r="H2329" s="302"/>
      <c r="I2329" s="302"/>
      <c r="J2329" s="302"/>
      <c r="K2329" s="302"/>
      <c r="L2329" s="316" t="b">
        <v>0</v>
      </c>
      <c r="M2329" s="316" t="b">
        <v>0</v>
      </c>
      <c r="N2329" s="316" t="b">
        <v>0</v>
      </c>
      <c r="O2329" s="316" t="b">
        <v>0</v>
      </c>
      <c r="P2329" s="302"/>
      <c r="Q2329" s="302"/>
      <c r="R2329" s="302"/>
      <c r="S2329" s="302"/>
      <c r="T2329" s="302"/>
      <c r="U2329" s="302"/>
      <c r="V2329" s="302"/>
      <c r="W2329" s="302"/>
      <c r="X2329" s="302"/>
      <c r="Y2329" s="302"/>
      <c r="Z2329" s="302"/>
      <c r="AA2329" s="302"/>
      <c r="AB2329" s="302"/>
      <c r="AC2329" s="302"/>
      <c r="AD2329" s="302"/>
      <c r="AE2329" s="302"/>
      <c r="AF2329" s="302"/>
      <c r="AG2329" s="302"/>
      <c r="AH2329" s="302"/>
      <c r="AI2329" s="302"/>
      <c r="AJ2329" s="302"/>
      <c r="AK2329" s="302"/>
      <c r="AL2329" s="302"/>
      <c r="AM2329" s="302"/>
      <c r="AN2329" s="302"/>
      <c r="AO2329" s="302"/>
      <c r="AP2329" s="302"/>
      <c r="AQ2329" s="302"/>
      <c r="AR2329" s="302"/>
    </row>
    <row r="2330" hidden="1">
      <c r="A2330" s="301"/>
      <c r="B2330" s="302"/>
      <c r="C2330" s="304"/>
      <c r="D2330" s="303"/>
      <c r="E2330" s="303"/>
      <c r="F2330" s="302"/>
      <c r="G2330" s="304"/>
      <c r="H2330" s="302"/>
      <c r="I2330" s="302"/>
      <c r="J2330" s="302"/>
      <c r="K2330" s="302"/>
      <c r="L2330" s="316" t="b">
        <v>0</v>
      </c>
      <c r="M2330" s="316" t="b">
        <v>0</v>
      </c>
      <c r="N2330" s="316" t="b">
        <v>0</v>
      </c>
      <c r="O2330" s="316" t="b">
        <v>0</v>
      </c>
      <c r="P2330" s="302"/>
      <c r="Q2330" s="302"/>
      <c r="R2330" s="302"/>
      <c r="S2330" s="302"/>
      <c r="T2330" s="302"/>
      <c r="U2330" s="302"/>
      <c r="V2330" s="302"/>
      <c r="W2330" s="302"/>
      <c r="X2330" s="302"/>
      <c r="Y2330" s="302"/>
      <c r="Z2330" s="302"/>
      <c r="AA2330" s="302"/>
      <c r="AB2330" s="302"/>
      <c r="AC2330" s="302"/>
      <c r="AD2330" s="302"/>
      <c r="AE2330" s="302"/>
      <c r="AF2330" s="302"/>
      <c r="AG2330" s="302"/>
      <c r="AH2330" s="302"/>
      <c r="AI2330" s="302"/>
      <c r="AJ2330" s="302"/>
      <c r="AK2330" s="302"/>
      <c r="AL2330" s="302"/>
      <c r="AM2330" s="302"/>
      <c r="AN2330" s="302"/>
      <c r="AO2330" s="302"/>
      <c r="AP2330" s="302"/>
      <c r="AQ2330" s="302"/>
      <c r="AR2330" s="302"/>
    </row>
    <row r="2331" hidden="1">
      <c r="A2331" s="301"/>
      <c r="B2331" s="302"/>
      <c r="C2331" s="304"/>
      <c r="D2331" s="303"/>
      <c r="E2331" s="303"/>
      <c r="F2331" s="302"/>
      <c r="G2331" s="304"/>
      <c r="H2331" s="302"/>
      <c r="I2331" s="302"/>
      <c r="J2331" s="302"/>
      <c r="K2331" s="302"/>
      <c r="L2331" s="316" t="b">
        <v>0</v>
      </c>
      <c r="M2331" s="316" t="b">
        <v>0</v>
      </c>
      <c r="N2331" s="316" t="b">
        <v>0</v>
      </c>
      <c r="O2331" s="316" t="b">
        <v>0</v>
      </c>
      <c r="P2331" s="302"/>
      <c r="Q2331" s="302"/>
      <c r="R2331" s="302"/>
      <c r="S2331" s="302"/>
      <c r="T2331" s="302"/>
      <c r="U2331" s="302"/>
      <c r="V2331" s="302"/>
      <c r="W2331" s="302"/>
      <c r="X2331" s="302"/>
      <c r="Y2331" s="302"/>
      <c r="Z2331" s="302"/>
      <c r="AA2331" s="302"/>
      <c r="AB2331" s="302"/>
      <c r="AC2331" s="302"/>
      <c r="AD2331" s="302"/>
      <c r="AE2331" s="302"/>
      <c r="AF2331" s="302"/>
      <c r="AG2331" s="302"/>
      <c r="AH2331" s="302"/>
      <c r="AI2331" s="302"/>
      <c r="AJ2331" s="302"/>
      <c r="AK2331" s="302"/>
      <c r="AL2331" s="302"/>
      <c r="AM2331" s="302"/>
      <c r="AN2331" s="302"/>
      <c r="AO2331" s="302"/>
      <c r="AP2331" s="302"/>
      <c r="AQ2331" s="302"/>
      <c r="AR2331" s="302"/>
    </row>
    <row r="2332" hidden="1">
      <c r="A2332" s="301"/>
      <c r="B2332" s="302"/>
      <c r="C2332" s="304"/>
      <c r="D2332" s="303"/>
      <c r="E2332" s="303"/>
      <c r="F2332" s="302"/>
      <c r="G2332" s="304"/>
      <c r="H2332" s="302"/>
      <c r="I2332" s="302"/>
      <c r="J2332" s="302"/>
      <c r="K2332" s="302"/>
      <c r="L2332" s="316" t="b">
        <v>0</v>
      </c>
      <c r="M2332" s="316" t="b">
        <v>0</v>
      </c>
      <c r="N2332" s="316" t="b">
        <v>0</v>
      </c>
      <c r="O2332" s="316" t="b">
        <v>0</v>
      </c>
      <c r="P2332" s="302"/>
      <c r="Q2332" s="302"/>
      <c r="R2332" s="302"/>
      <c r="S2332" s="302"/>
      <c r="T2332" s="302"/>
      <c r="U2332" s="302"/>
      <c r="V2332" s="302"/>
      <c r="W2332" s="302"/>
      <c r="X2332" s="302"/>
      <c r="Y2332" s="302"/>
      <c r="Z2332" s="302"/>
      <c r="AA2332" s="302"/>
      <c r="AB2332" s="302"/>
      <c r="AC2332" s="302"/>
      <c r="AD2332" s="302"/>
      <c r="AE2332" s="302"/>
      <c r="AF2332" s="302"/>
      <c r="AG2332" s="302"/>
      <c r="AH2332" s="302"/>
      <c r="AI2332" s="302"/>
      <c r="AJ2332" s="302"/>
      <c r="AK2332" s="302"/>
      <c r="AL2332" s="302"/>
      <c r="AM2332" s="302"/>
      <c r="AN2332" s="302"/>
      <c r="AO2332" s="302"/>
      <c r="AP2332" s="302"/>
      <c r="AQ2332" s="302"/>
      <c r="AR2332" s="302"/>
    </row>
    <row r="2333" hidden="1">
      <c r="A2333" s="301"/>
      <c r="B2333" s="302"/>
      <c r="C2333" s="304"/>
      <c r="D2333" s="303"/>
      <c r="E2333" s="303"/>
      <c r="F2333" s="302"/>
      <c r="G2333" s="304"/>
      <c r="H2333" s="302"/>
      <c r="I2333" s="302"/>
      <c r="J2333" s="302"/>
      <c r="K2333" s="302"/>
      <c r="L2333" s="316" t="b">
        <v>0</v>
      </c>
      <c r="M2333" s="316" t="b">
        <v>0</v>
      </c>
      <c r="N2333" s="316" t="b">
        <v>0</v>
      </c>
      <c r="O2333" s="316" t="b">
        <v>0</v>
      </c>
      <c r="P2333" s="302"/>
      <c r="Q2333" s="302"/>
      <c r="R2333" s="302"/>
      <c r="S2333" s="302"/>
      <c r="T2333" s="302"/>
      <c r="U2333" s="302"/>
      <c r="V2333" s="302"/>
      <c r="W2333" s="302"/>
      <c r="X2333" s="302"/>
      <c r="Y2333" s="302"/>
      <c r="Z2333" s="302"/>
      <c r="AA2333" s="302"/>
      <c r="AB2333" s="302"/>
      <c r="AC2333" s="302"/>
      <c r="AD2333" s="302"/>
      <c r="AE2333" s="302"/>
      <c r="AF2333" s="302"/>
      <c r="AG2333" s="302"/>
      <c r="AH2333" s="302"/>
      <c r="AI2333" s="302"/>
      <c r="AJ2333" s="302"/>
      <c r="AK2333" s="302"/>
      <c r="AL2333" s="302"/>
      <c r="AM2333" s="302"/>
      <c r="AN2333" s="302"/>
      <c r="AO2333" s="302"/>
      <c r="AP2333" s="302"/>
      <c r="AQ2333" s="302"/>
      <c r="AR2333" s="302"/>
    </row>
    <row r="2334" hidden="1">
      <c r="A2334" s="301"/>
      <c r="B2334" s="302"/>
      <c r="C2334" s="304"/>
      <c r="D2334" s="303"/>
      <c r="E2334" s="303"/>
      <c r="F2334" s="302"/>
      <c r="G2334" s="304"/>
      <c r="H2334" s="302"/>
      <c r="I2334" s="302"/>
      <c r="J2334" s="302"/>
      <c r="K2334" s="302"/>
      <c r="L2334" s="316" t="b">
        <v>0</v>
      </c>
      <c r="M2334" s="316" t="b">
        <v>0</v>
      </c>
      <c r="N2334" s="316" t="b">
        <v>0</v>
      </c>
      <c r="O2334" s="316" t="b">
        <v>0</v>
      </c>
      <c r="P2334" s="302"/>
      <c r="Q2334" s="302"/>
      <c r="R2334" s="302"/>
      <c r="S2334" s="302"/>
      <c r="T2334" s="302"/>
      <c r="U2334" s="302"/>
      <c r="V2334" s="302"/>
      <c r="W2334" s="302"/>
      <c r="X2334" s="302"/>
      <c r="Y2334" s="302"/>
      <c r="Z2334" s="302"/>
      <c r="AA2334" s="302"/>
      <c r="AB2334" s="302"/>
      <c r="AC2334" s="302"/>
      <c r="AD2334" s="302"/>
      <c r="AE2334" s="302"/>
      <c r="AF2334" s="302"/>
      <c r="AG2334" s="302"/>
      <c r="AH2334" s="302"/>
      <c r="AI2334" s="302"/>
      <c r="AJ2334" s="302"/>
      <c r="AK2334" s="302"/>
      <c r="AL2334" s="302"/>
      <c r="AM2334" s="302"/>
      <c r="AN2334" s="302"/>
      <c r="AO2334" s="302"/>
      <c r="AP2334" s="302"/>
      <c r="AQ2334" s="302"/>
      <c r="AR2334" s="302"/>
    </row>
    <row r="2335" hidden="1">
      <c r="A2335" s="301"/>
      <c r="B2335" s="302"/>
      <c r="C2335" s="304"/>
      <c r="D2335" s="303"/>
      <c r="E2335" s="303"/>
      <c r="F2335" s="302"/>
      <c r="G2335" s="304"/>
      <c r="H2335" s="302"/>
      <c r="I2335" s="302"/>
      <c r="J2335" s="302"/>
      <c r="K2335" s="302"/>
      <c r="L2335" s="316" t="b">
        <v>0</v>
      </c>
      <c r="M2335" s="316" t="b">
        <v>0</v>
      </c>
      <c r="N2335" s="316" t="b">
        <v>0</v>
      </c>
      <c r="O2335" s="316" t="b">
        <v>0</v>
      </c>
      <c r="P2335" s="302"/>
      <c r="Q2335" s="302"/>
      <c r="R2335" s="302"/>
      <c r="S2335" s="302"/>
      <c r="T2335" s="302"/>
      <c r="U2335" s="302"/>
      <c r="V2335" s="302"/>
      <c r="W2335" s="302"/>
      <c r="X2335" s="302"/>
      <c r="Y2335" s="302"/>
      <c r="Z2335" s="302"/>
      <c r="AA2335" s="302"/>
      <c r="AB2335" s="302"/>
      <c r="AC2335" s="302"/>
      <c r="AD2335" s="302"/>
      <c r="AE2335" s="302"/>
      <c r="AF2335" s="302"/>
      <c r="AG2335" s="302"/>
      <c r="AH2335" s="302"/>
      <c r="AI2335" s="302"/>
      <c r="AJ2335" s="302"/>
      <c r="AK2335" s="302"/>
      <c r="AL2335" s="302"/>
      <c r="AM2335" s="302"/>
      <c r="AN2335" s="302"/>
      <c r="AO2335" s="302"/>
      <c r="AP2335" s="302"/>
      <c r="AQ2335" s="302"/>
      <c r="AR2335" s="302"/>
    </row>
    <row r="2336" hidden="1">
      <c r="A2336" s="301"/>
      <c r="B2336" s="302"/>
      <c r="C2336" s="304"/>
      <c r="D2336" s="303"/>
      <c r="E2336" s="303"/>
      <c r="F2336" s="302"/>
      <c r="G2336" s="304"/>
      <c r="H2336" s="302"/>
      <c r="I2336" s="302"/>
      <c r="J2336" s="302"/>
      <c r="K2336" s="302"/>
      <c r="L2336" s="316" t="b">
        <v>0</v>
      </c>
      <c r="M2336" s="316" t="b">
        <v>0</v>
      </c>
      <c r="N2336" s="316" t="b">
        <v>0</v>
      </c>
      <c r="O2336" s="316" t="b">
        <v>0</v>
      </c>
      <c r="P2336" s="302"/>
      <c r="Q2336" s="302"/>
      <c r="R2336" s="302"/>
      <c r="S2336" s="302"/>
      <c r="T2336" s="302"/>
      <c r="U2336" s="302"/>
      <c r="V2336" s="302"/>
      <c r="W2336" s="302"/>
      <c r="X2336" s="302"/>
      <c r="Y2336" s="302"/>
      <c r="Z2336" s="302"/>
      <c r="AA2336" s="302"/>
      <c r="AB2336" s="302"/>
      <c r="AC2336" s="302"/>
      <c r="AD2336" s="302"/>
      <c r="AE2336" s="302"/>
      <c r="AF2336" s="302"/>
      <c r="AG2336" s="302"/>
      <c r="AH2336" s="302"/>
      <c r="AI2336" s="302"/>
      <c r="AJ2336" s="302"/>
      <c r="AK2336" s="302"/>
      <c r="AL2336" s="302"/>
      <c r="AM2336" s="302"/>
      <c r="AN2336" s="302"/>
      <c r="AO2336" s="302"/>
      <c r="AP2336" s="302"/>
      <c r="AQ2336" s="302"/>
      <c r="AR2336" s="302"/>
    </row>
    <row r="2337" hidden="1">
      <c r="A2337" s="301"/>
      <c r="B2337" s="302"/>
      <c r="C2337" s="304"/>
      <c r="D2337" s="303"/>
      <c r="E2337" s="303"/>
      <c r="F2337" s="302"/>
      <c r="G2337" s="304"/>
      <c r="H2337" s="302"/>
      <c r="I2337" s="302"/>
      <c r="J2337" s="302"/>
      <c r="K2337" s="302"/>
      <c r="L2337" s="316" t="b">
        <v>0</v>
      </c>
      <c r="M2337" s="316" t="b">
        <v>0</v>
      </c>
      <c r="N2337" s="316" t="b">
        <v>0</v>
      </c>
      <c r="O2337" s="316" t="b">
        <v>0</v>
      </c>
      <c r="P2337" s="302"/>
      <c r="Q2337" s="302"/>
      <c r="R2337" s="302"/>
      <c r="S2337" s="302"/>
      <c r="T2337" s="302"/>
      <c r="U2337" s="302"/>
      <c r="V2337" s="302"/>
      <c r="W2337" s="302"/>
      <c r="X2337" s="302"/>
      <c r="Y2337" s="302"/>
      <c r="Z2337" s="302"/>
      <c r="AA2337" s="302"/>
      <c r="AB2337" s="302"/>
      <c r="AC2337" s="302"/>
      <c r="AD2337" s="302"/>
      <c r="AE2337" s="302"/>
      <c r="AF2337" s="302"/>
      <c r="AG2337" s="302"/>
      <c r="AH2337" s="302"/>
      <c r="AI2337" s="302"/>
      <c r="AJ2337" s="302"/>
      <c r="AK2337" s="302"/>
      <c r="AL2337" s="302"/>
      <c r="AM2337" s="302"/>
      <c r="AN2337" s="302"/>
      <c r="AO2337" s="302"/>
      <c r="AP2337" s="302"/>
      <c r="AQ2337" s="302"/>
      <c r="AR2337" s="302"/>
    </row>
    <row r="2338" hidden="1">
      <c r="A2338" s="301"/>
      <c r="B2338" s="302"/>
      <c r="C2338" s="304"/>
      <c r="D2338" s="303"/>
      <c r="E2338" s="303"/>
      <c r="F2338" s="302"/>
      <c r="G2338" s="304"/>
      <c r="H2338" s="302"/>
      <c r="I2338" s="302"/>
      <c r="J2338" s="302"/>
      <c r="K2338" s="302"/>
      <c r="L2338" s="316" t="b">
        <v>0</v>
      </c>
      <c r="M2338" s="316" t="b">
        <v>0</v>
      </c>
      <c r="N2338" s="316" t="b">
        <v>0</v>
      </c>
      <c r="O2338" s="316" t="b">
        <v>0</v>
      </c>
      <c r="P2338" s="302"/>
      <c r="Q2338" s="302"/>
      <c r="R2338" s="302"/>
      <c r="S2338" s="302"/>
      <c r="T2338" s="302"/>
      <c r="U2338" s="302"/>
      <c r="V2338" s="302"/>
      <c r="W2338" s="302"/>
      <c r="X2338" s="302"/>
      <c r="Y2338" s="302"/>
      <c r="Z2338" s="302"/>
      <c r="AA2338" s="302"/>
      <c r="AB2338" s="302"/>
      <c r="AC2338" s="302"/>
      <c r="AD2338" s="302"/>
      <c r="AE2338" s="302"/>
      <c r="AF2338" s="302"/>
      <c r="AG2338" s="302"/>
      <c r="AH2338" s="302"/>
      <c r="AI2338" s="302"/>
      <c r="AJ2338" s="302"/>
      <c r="AK2338" s="302"/>
      <c r="AL2338" s="302"/>
      <c r="AM2338" s="302"/>
      <c r="AN2338" s="302"/>
      <c r="AO2338" s="302"/>
      <c r="AP2338" s="302"/>
      <c r="AQ2338" s="302"/>
      <c r="AR2338" s="302"/>
    </row>
    <row r="2339" hidden="1">
      <c r="A2339" s="301"/>
      <c r="B2339" s="302"/>
      <c r="C2339" s="304"/>
      <c r="D2339" s="303"/>
      <c r="E2339" s="303"/>
      <c r="F2339" s="302"/>
      <c r="G2339" s="304"/>
      <c r="H2339" s="302"/>
      <c r="I2339" s="302"/>
      <c r="J2339" s="302"/>
      <c r="K2339" s="302"/>
      <c r="L2339" s="316" t="b">
        <v>0</v>
      </c>
      <c r="M2339" s="316" t="b">
        <v>0</v>
      </c>
      <c r="N2339" s="316" t="b">
        <v>0</v>
      </c>
      <c r="O2339" s="316" t="b">
        <v>0</v>
      </c>
      <c r="P2339" s="302"/>
      <c r="Q2339" s="302"/>
      <c r="R2339" s="302"/>
      <c r="S2339" s="302"/>
      <c r="T2339" s="302"/>
      <c r="U2339" s="302"/>
      <c r="V2339" s="302"/>
      <c r="W2339" s="302"/>
      <c r="X2339" s="302"/>
      <c r="Y2339" s="302"/>
      <c r="Z2339" s="302"/>
      <c r="AA2339" s="302"/>
      <c r="AB2339" s="302"/>
      <c r="AC2339" s="302"/>
      <c r="AD2339" s="302"/>
      <c r="AE2339" s="302"/>
      <c r="AF2339" s="302"/>
      <c r="AG2339" s="302"/>
      <c r="AH2339" s="302"/>
      <c r="AI2339" s="302"/>
      <c r="AJ2339" s="302"/>
      <c r="AK2339" s="302"/>
      <c r="AL2339" s="302"/>
      <c r="AM2339" s="302"/>
      <c r="AN2339" s="302"/>
      <c r="AO2339" s="302"/>
      <c r="AP2339" s="302"/>
      <c r="AQ2339" s="302"/>
      <c r="AR2339" s="302"/>
    </row>
    <row r="2340" hidden="1">
      <c r="A2340" s="301"/>
      <c r="B2340" s="302"/>
      <c r="C2340" s="304"/>
      <c r="D2340" s="303"/>
      <c r="E2340" s="303"/>
      <c r="F2340" s="302"/>
      <c r="G2340" s="304"/>
      <c r="H2340" s="302"/>
      <c r="I2340" s="302"/>
      <c r="J2340" s="302"/>
      <c r="K2340" s="302"/>
      <c r="L2340" s="316" t="b">
        <v>0</v>
      </c>
      <c r="M2340" s="316" t="b">
        <v>0</v>
      </c>
      <c r="N2340" s="316" t="b">
        <v>0</v>
      </c>
      <c r="O2340" s="316" t="b">
        <v>0</v>
      </c>
      <c r="P2340" s="302"/>
      <c r="Q2340" s="302"/>
      <c r="R2340" s="302"/>
      <c r="S2340" s="302"/>
      <c r="T2340" s="302"/>
      <c r="U2340" s="302"/>
      <c r="V2340" s="302"/>
      <c r="W2340" s="302"/>
      <c r="X2340" s="302"/>
      <c r="Y2340" s="302"/>
      <c r="Z2340" s="302"/>
      <c r="AA2340" s="302"/>
      <c r="AB2340" s="302"/>
      <c r="AC2340" s="302"/>
      <c r="AD2340" s="302"/>
      <c r="AE2340" s="302"/>
      <c r="AF2340" s="302"/>
      <c r="AG2340" s="302"/>
      <c r="AH2340" s="302"/>
      <c r="AI2340" s="302"/>
      <c r="AJ2340" s="302"/>
      <c r="AK2340" s="302"/>
      <c r="AL2340" s="302"/>
      <c r="AM2340" s="302"/>
      <c r="AN2340" s="302"/>
      <c r="AO2340" s="302"/>
      <c r="AP2340" s="302"/>
      <c r="AQ2340" s="302"/>
      <c r="AR2340" s="302"/>
    </row>
    <row r="2341" hidden="1">
      <c r="A2341" s="301"/>
      <c r="B2341" s="302"/>
      <c r="C2341" s="304"/>
      <c r="D2341" s="303"/>
      <c r="E2341" s="303"/>
      <c r="F2341" s="302"/>
      <c r="G2341" s="304"/>
      <c r="H2341" s="302"/>
      <c r="I2341" s="302"/>
      <c r="J2341" s="302"/>
      <c r="K2341" s="302"/>
      <c r="L2341" s="316" t="b">
        <v>0</v>
      </c>
      <c r="M2341" s="316" t="b">
        <v>0</v>
      </c>
      <c r="N2341" s="316" t="b">
        <v>0</v>
      </c>
      <c r="O2341" s="316" t="b">
        <v>0</v>
      </c>
      <c r="P2341" s="302"/>
      <c r="Q2341" s="302"/>
      <c r="R2341" s="302"/>
      <c r="S2341" s="302"/>
      <c r="T2341" s="302"/>
      <c r="U2341" s="302"/>
      <c r="V2341" s="302"/>
      <c r="W2341" s="302"/>
      <c r="X2341" s="302"/>
      <c r="Y2341" s="302"/>
      <c r="Z2341" s="302"/>
      <c r="AA2341" s="302"/>
      <c r="AB2341" s="302"/>
      <c r="AC2341" s="302"/>
      <c r="AD2341" s="302"/>
      <c r="AE2341" s="302"/>
      <c r="AF2341" s="302"/>
      <c r="AG2341" s="302"/>
      <c r="AH2341" s="302"/>
      <c r="AI2341" s="302"/>
      <c r="AJ2341" s="302"/>
      <c r="AK2341" s="302"/>
      <c r="AL2341" s="302"/>
      <c r="AM2341" s="302"/>
      <c r="AN2341" s="302"/>
      <c r="AO2341" s="302"/>
      <c r="AP2341" s="302"/>
      <c r="AQ2341" s="302"/>
      <c r="AR2341" s="302"/>
    </row>
    <row r="2342" hidden="1">
      <c r="A2342" s="301"/>
      <c r="B2342" s="302"/>
      <c r="C2342" s="304"/>
      <c r="D2342" s="303"/>
      <c r="E2342" s="303"/>
      <c r="F2342" s="302"/>
      <c r="G2342" s="304"/>
      <c r="H2342" s="302"/>
      <c r="I2342" s="302"/>
      <c r="J2342" s="302"/>
      <c r="K2342" s="302"/>
      <c r="L2342" s="316" t="b">
        <v>0</v>
      </c>
      <c r="M2342" s="316" t="b">
        <v>0</v>
      </c>
      <c r="N2342" s="316" t="b">
        <v>0</v>
      </c>
      <c r="O2342" s="316" t="b">
        <v>0</v>
      </c>
      <c r="P2342" s="302"/>
      <c r="Q2342" s="302"/>
      <c r="R2342" s="302"/>
      <c r="S2342" s="302"/>
      <c r="T2342" s="302"/>
      <c r="U2342" s="302"/>
      <c r="V2342" s="302"/>
      <c r="W2342" s="302"/>
      <c r="X2342" s="302"/>
      <c r="Y2342" s="302"/>
      <c r="Z2342" s="302"/>
      <c r="AA2342" s="302"/>
      <c r="AB2342" s="302"/>
      <c r="AC2342" s="302"/>
      <c r="AD2342" s="302"/>
      <c r="AE2342" s="302"/>
      <c r="AF2342" s="302"/>
      <c r="AG2342" s="302"/>
      <c r="AH2342" s="302"/>
      <c r="AI2342" s="302"/>
      <c r="AJ2342" s="302"/>
      <c r="AK2342" s="302"/>
      <c r="AL2342" s="302"/>
      <c r="AM2342" s="302"/>
      <c r="AN2342" s="302"/>
      <c r="AO2342" s="302"/>
      <c r="AP2342" s="302"/>
      <c r="AQ2342" s="302"/>
      <c r="AR2342" s="302"/>
    </row>
    <row r="2343" hidden="1">
      <c r="A2343" s="301"/>
      <c r="B2343" s="302"/>
      <c r="C2343" s="304"/>
      <c r="D2343" s="303"/>
      <c r="E2343" s="303"/>
      <c r="F2343" s="302"/>
      <c r="G2343" s="304"/>
      <c r="H2343" s="302"/>
      <c r="I2343" s="302"/>
      <c r="J2343" s="302"/>
      <c r="K2343" s="302"/>
      <c r="L2343" s="316" t="b">
        <v>0</v>
      </c>
      <c r="M2343" s="316" t="b">
        <v>0</v>
      </c>
      <c r="N2343" s="316" t="b">
        <v>0</v>
      </c>
      <c r="O2343" s="316" t="b">
        <v>0</v>
      </c>
      <c r="P2343" s="302"/>
      <c r="Q2343" s="302"/>
      <c r="R2343" s="302"/>
      <c r="S2343" s="302"/>
      <c r="T2343" s="302"/>
      <c r="U2343" s="302"/>
      <c r="V2343" s="302"/>
      <c r="W2343" s="302"/>
      <c r="X2343" s="302"/>
      <c r="Y2343" s="302"/>
      <c r="Z2343" s="302"/>
      <c r="AA2343" s="302"/>
      <c r="AB2343" s="302"/>
      <c r="AC2343" s="302"/>
      <c r="AD2343" s="302"/>
      <c r="AE2343" s="302"/>
      <c r="AF2343" s="302"/>
      <c r="AG2343" s="302"/>
      <c r="AH2343" s="302"/>
      <c r="AI2343" s="302"/>
      <c r="AJ2343" s="302"/>
      <c r="AK2343" s="302"/>
      <c r="AL2343" s="302"/>
      <c r="AM2343" s="302"/>
      <c r="AN2343" s="302"/>
      <c r="AO2343" s="302"/>
      <c r="AP2343" s="302"/>
      <c r="AQ2343" s="302"/>
      <c r="AR2343" s="302"/>
    </row>
    <row r="2344" hidden="1">
      <c r="A2344" s="301"/>
      <c r="B2344" s="302"/>
      <c r="C2344" s="304"/>
      <c r="D2344" s="303"/>
      <c r="E2344" s="303"/>
      <c r="F2344" s="302"/>
      <c r="G2344" s="304"/>
      <c r="H2344" s="302"/>
      <c r="I2344" s="302"/>
      <c r="J2344" s="302"/>
      <c r="K2344" s="302"/>
      <c r="L2344" s="316" t="b">
        <v>0</v>
      </c>
      <c r="M2344" s="316" t="b">
        <v>0</v>
      </c>
      <c r="N2344" s="316" t="b">
        <v>0</v>
      </c>
      <c r="O2344" s="316" t="b">
        <v>0</v>
      </c>
      <c r="P2344" s="302"/>
      <c r="Q2344" s="302"/>
      <c r="R2344" s="302"/>
      <c r="S2344" s="302"/>
      <c r="T2344" s="302"/>
      <c r="U2344" s="302"/>
      <c r="V2344" s="302"/>
      <c r="W2344" s="302"/>
      <c r="X2344" s="302"/>
      <c r="Y2344" s="302"/>
      <c r="Z2344" s="302"/>
      <c r="AA2344" s="302"/>
      <c r="AB2344" s="302"/>
      <c r="AC2344" s="302"/>
      <c r="AD2344" s="302"/>
      <c r="AE2344" s="302"/>
      <c r="AF2344" s="302"/>
      <c r="AG2344" s="302"/>
      <c r="AH2344" s="302"/>
      <c r="AI2344" s="302"/>
      <c r="AJ2344" s="302"/>
      <c r="AK2344" s="302"/>
      <c r="AL2344" s="302"/>
      <c r="AM2344" s="302"/>
      <c r="AN2344" s="302"/>
      <c r="AO2344" s="302"/>
      <c r="AP2344" s="302"/>
      <c r="AQ2344" s="302"/>
      <c r="AR2344" s="302"/>
    </row>
    <row r="2345" hidden="1">
      <c r="A2345" s="301"/>
      <c r="B2345" s="302"/>
      <c r="C2345" s="304"/>
      <c r="D2345" s="303"/>
      <c r="E2345" s="303"/>
      <c r="F2345" s="302"/>
      <c r="G2345" s="304"/>
      <c r="H2345" s="302"/>
      <c r="I2345" s="302"/>
      <c r="J2345" s="302"/>
      <c r="K2345" s="302"/>
      <c r="L2345" s="316" t="b">
        <v>0</v>
      </c>
      <c r="M2345" s="316" t="b">
        <v>0</v>
      </c>
      <c r="N2345" s="316" t="b">
        <v>0</v>
      </c>
      <c r="O2345" s="316" t="b">
        <v>0</v>
      </c>
      <c r="P2345" s="302"/>
      <c r="Q2345" s="302"/>
      <c r="R2345" s="302"/>
      <c r="S2345" s="302"/>
      <c r="T2345" s="302"/>
      <c r="U2345" s="302"/>
      <c r="V2345" s="302"/>
      <c r="W2345" s="302"/>
      <c r="X2345" s="302"/>
      <c r="Y2345" s="302"/>
      <c r="Z2345" s="302"/>
      <c r="AA2345" s="302"/>
      <c r="AB2345" s="302"/>
      <c r="AC2345" s="302"/>
      <c r="AD2345" s="302"/>
      <c r="AE2345" s="302"/>
      <c r="AF2345" s="302"/>
      <c r="AG2345" s="302"/>
      <c r="AH2345" s="302"/>
      <c r="AI2345" s="302"/>
      <c r="AJ2345" s="302"/>
      <c r="AK2345" s="302"/>
      <c r="AL2345" s="302"/>
      <c r="AM2345" s="302"/>
      <c r="AN2345" s="302"/>
      <c r="AO2345" s="302"/>
      <c r="AP2345" s="302"/>
      <c r="AQ2345" s="302"/>
      <c r="AR2345" s="302"/>
    </row>
    <row r="2346" hidden="1">
      <c r="A2346" s="301"/>
      <c r="B2346" s="302"/>
      <c r="C2346" s="304"/>
      <c r="D2346" s="303"/>
      <c r="E2346" s="303"/>
      <c r="F2346" s="302"/>
      <c r="G2346" s="304"/>
      <c r="H2346" s="302"/>
      <c r="I2346" s="302"/>
      <c r="J2346" s="302"/>
      <c r="K2346" s="302"/>
      <c r="L2346" s="316" t="b">
        <v>0</v>
      </c>
      <c r="M2346" s="316" t="b">
        <v>0</v>
      </c>
      <c r="N2346" s="316" t="b">
        <v>0</v>
      </c>
      <c r="O2346" s="316" t="b">
        <v>0</v>
      </c>
      <c r="P2346" s="302"/>
      <c r="Q2346" s="302"/>
      <c r="R2346" s="302"/>
      <c r="S2346" s="302"/>
      <c r="T2346" s="302"/>
      <c r="U2346" s="302"/>
      <c r="V2346" s="302"/>
      <c r="W2346" s="302"/>
      <c r="X2346" s="302"/>
      <c r="Y2346" s="302"/>
      <c r="Z2346" s="302"/>
      <c r="AA2346" s="302"/>
      <c r="AB2346" s="302"/>
      <c r="AC2346" s="302"/>
      <c r="AD2346" s="302"/>
      <c r="AE2346" s="302"/>
      <c r="AF2346" s="302"/>
      <c r="AG2346" s="302"/>
      <c r="AH2346" s="302"/>
      <c r="AI2346" s="302"/>
      <c r="AJ2346" s="302"/>
      <c r="AK2346" s="302"/>
      <c r="AL2346" s="302"/>
      <c r="AM2346" s="302"/>
      <c r="AN2346" s="302"/>
      <c r="AO2346" s="302"/>
      <c r="AP2346" s="302"/>
      <c r="AQ2346" s="302"/>
      <c r="AR2346" s="302"/>
    </row>
    <row r="2347" hidden="1">
      <c r="A2347" s="301"/>
      <c r="B2347" s="302"/>
      <c r="C2347" s="304"/>
      <c r="D2347" s="303"/>
      <c r="E2347" s="303"/>
      <c r="F2347" s="302"/>
      <c r="G2347" s="304"/>
      <c r="H2347" s="302"/>
      <c r="I2347" s="302"/>
      <c r="J2347" s="302"/>
      <c r="K2347" s="302"/>
      <c r="L2347" s="316" t="b">
        <v>0</v>
      </c>
      <c r="M2347" s="316" t="b">
        <v>0</v>
      </c>
      <c r="N2347" s="316" t="b">
        <v>0</v>
      </c>
      <c r="O2347" s="316" t="b">
        <v>0</v>
      </c>
      <c r="P2347" s="302"/>
      <c r="Q2347" s="302"/>
      <c r="R2347" s="302"/>
      <c r="S2347" s="302"/>
      <c r="T2347" s="302"/>
      <c r="U2347" s="302"/>
      <c r="V2347" s="302"/>
      <c r="W2347" s="302"/>
      <c r="X2347" s="302"/>
      <c r="Y2347" s="302"/>
      <c r="Z2347" s="302"/>
      <c r="AA2347" s="302"/>
      <c r="AB2347" s="302"/>
      <c r="AC2347" s="302"/>
      <c r="AD2347" s="302"/>
      <c r="AE2347" s="302"/>
      <c r="AF2347" s="302"/>
      <c r="AG2347" s="302"/>
      <c r="AH2347" s="302"/>
      <c r="AI2347" s="302"/>
      <c r="AJ2347" s="302"/>
      <c r="AK2347" s="302"/>
      <c r="AL2347" s="302"/>
      <c r="AM2347" s="302"/>
      <c r="AN2347" s="302"/>
      <c r="AO2347" s="302"/>
      <c r="AP2347" s="302"/>
      <c r="AQ2347" s="302"/>
      <c r="AR2347" s="302"/>
    </row>
    <row r="2348" hidden="1">
      <c r="A2348" s="301"/>
      <c r="B2348" s="302"/>
      <c r="C2348" s="304"/>
      <c r="D2348" s="303"/>
      <c r="E2348" s="303"/>
      <c r="F2348" s="302"/>
      <c r="G2348" s="304"/>
      <c r="H2348" s="302"/>
      <c r="I2348" s="302"/>
      <c r="J2348" s="302"/>
      <c r="K2348" s="302"/>
      <c r="L2348" s="316" t="b">
        <v>0</v>
      </c>
      <c r="M2348" s="316" t="b">
        <v>0</v>
      </c>
      <c r="N2348" s="316" t="b">
        <v>0</v>
      </c>
      <c r="O2348" s="316" t="b">
        <v>0</v>
      </c>
      <c r="P2348" s="302"/>
      <c r="Q2348" s="302"/>
      <c r="R2348" s="302"/>
      <c r="S2348" s="302"/>
      <c r="T2348" s="302"/>
      <c r="U2348" s="302"/>
      <c r="V2348" s="302"/>
      <c r="W2348" s="302"/>
      <c r="X2348" s="302"/>
      <c r="Y2348" s="302"/>
      <c r="Z2348" s="302"/>
      <c r="AA2348" s="302"/>
      <c r="AB2348" s="302"/>
      <c r="AC2348" s="302"/>
      <c r="AD2348" s="302"/>
      <c r="AE2348" s="302"/>
      <c r="AF2348" s="302"/>
      <c r="AG2348" s="302"/>
      <c r="AH2348" s="302"/>
      <c r="AI2348" s="302"/>
      <c r="AJ2348" s="302"/>
      <c r="AK2348" s="302"/>
      <c r="AL2348" s="302"/>
      <c r="AM2348" s="302"/>
      <c r="AN2348" s="302"/>
      <c r="AO2348" s="302"/>
      <c r="AP2348" s="302"/>
      <c r="AQ2348" s="302"/>
      <c r="AR2348" s="302"/>
    </row>
    <row r="2349" hidden="1">
      <c r="A2349" s="301"/>
      <c r="B2349" s="302"/>
      <c r="C2349" s="304"/>
      <c r="D2349" s="303"/>
      <c r="E2349" s="303"/>
      <c r="F2349" s="302"/>
      <c r="G2349" s="304"/>
      <c r="H2349" s="302"/>
      <c r="I2349" s="302"/>
      <c r="J2349" s="302"/>
      <c r="K2349" s="302"/>
      <c r="L2349" s="316" t="b">
        <v>0</v>
      </c>
      <c r="M2349" s="316" t="b">
        <v>0</v>
      </c>
      <c r="N2349" s="316" t="b">
        <v>0</v>
      </c>
      <c r="O2349" s="316" t="b">
        <v>0</v>
      </c>
      <c r="P2349" s="302"/>
      <c r="Q2349" s="302"/>
      <c r="R2349" s="302"/>
      <c r="S2349" s="302"/>
      <c r="T2349" s="302"/>
      <c r="U2349" s="302"/>
      <c r="V2349" s="302"/>
      <c r="W2349" s="302"/>
      <c r="X2349" s="302"/>
      <c r="Y2349" s="302"/>
      <c r="Z2349" s="302"/>
      <c r="AA2349" s="302"/>
      <c r="AB2349" s="302"/>
      <c r="AC2349" s="302"/>
      <c r="AD2349" s="302"/>
      <c r="AE2349" s="302"/>
      <c r="AF2349" s="302"/>
      <c r="AG2349" s="302"/>
      <c r="AH2349" s="302"/>
      <c r="AI2349" s="302"/>
      <c r="AJ2349" s="302"/>
      <c r="AK2349" s="302"/>
      <c r="AL2349" s="302"/>
      <c r="AM2349" s="302"/>
      <c r="AN2349" s="302"/>
      <c r="AO2349" s="302"/>
      <c r="AP2349" s="302"/>
      <c r="AQ2349" s="302"/>
      <c r="AR2349" s="302"/>
    </row>
    <row r="2350" hidden="1">
      <c r="A2350" s="301"/>
      <c r="B2350" s="302"/>
      <c r="C2350" s="304"/>
      <c r="D2350" s="303"/>
      <c r="E2350" s="303"/>
      <c r="F2350" s="302"/>
      <c r="G2350" s="304"/>
      <c r="H2350" s="302"/>
      <c r="I2350" s="302"/>
      <c r="J2350" s="302"/>
      <c r="K2350" s="302"/>
      <c r="L2350" s="316" t="b">
        <v>0</v>
      </c>
      <c r="M2350" s="316" t="b">
        <v>0</v>
      </c>
      <c r="N2350" s="316" t="b">
        <v>0</v>
      </c>
      <c r="O2350" s="316" t="b">
        <v>0</v>
      </c>
      <c r="P2350" s="302"/>
      <c r="Q2350" s="302"/>
      <c r="R2350" s="302"/>
      <c r="S2350" s="302"/>
      <c r="T2350" s="302"/>
      <c r="U2350" s="302"/>
      <c r="V2350" s="302"/>
      <c r="W2350" s="302"/>
      <c r="X2350" s="302"/>
      <c r="Y2350" s="302"/>
      <c r="Z2350" s="302"/>
      <c r="AA2350" s="302"/>
      <c r="AB2350" s="302"/>
      <c r="AC2350" s="302"/>
      <c r="AD2350" s="302"/>
      <c r="AE2350" s="302"/>
      <c r="AF2350" s="302"/>
      <c r="AG2350" s="302"/>
      <c r="AH2350" s="302"/>
      <c r="AI2350" s="302"/>
      <c r="AJ2350" s="302"/>
      <c r="AK2350" s="302"/>
      <c r="AL2350" s="302"/>
      <c r="AM2350" s="302"/>
      <c r="AN2350" s="302"/>
      <c r="AO2350" s="302"/>
      <c r="AP2350" s="302"/>
      <c r="AQ2350" s="302"/>
      <c r="AR2350" s="302"/>
    </row>
    <row r="2351" hidden="1">
      <c r="A2351" s="301"/>
      <c r="B2351" s="302"/>
      <c r="C2351" s="304"/>
      <c r="D2351" s="303"/>
      <c r="E2351" s="303"/>
      <c r="F2351" s="302"/>
      <c r="G2351" s="304"/>
      <c r="H2351" s="302"/>
      <c r="I2351" s="302"/>
      <c r="J2351" s="302"/>
      <c r="K2351" s="302"/>
      <c r="L2351" s="316" t="b">
        <v>0</v>
      </c>
      <c r="M2351" s="316" t="b">
        <v>0</v>
      </c>
      <c r="N2351" s="316" t="b">
        <v>0</v>
      </c>
      <c r="O2351" s="316" t="b">
        <v>0</v>
      </c>
      <c r="P2351" s="302"/>
      <c r="Q2351" s="302"/>
      <c r="R2351" s="302"/>
      <c r="S2351" s="302"/>
      <c r="T2351" s="302"/>
      <c r="U2351" s="302"/>
      <c r="V2351" s="302"/>
      <c r="W2351" s="302"/>
      <c r="X2351" s="302"/>
      <c r="Y2351" s="302"/>
      <c r="Z2351" s="302"/>
      <c r="AA2351" s="302"/>
      <c r="AB2351" s="302"/>
      <c r="AC2351" s="302"/>
      <c r="AD2351" s="302"/>
      <c r="AE2351" s="302"/>
      <c r="AF2351" s="302"/>
      <c r="AG2351" s="302"/>
      <c r="AH2351" s="302"/>
      <c r="AI2351" s="302"/>
      <c r="AJ2351" s="302"/>
      <c r="AK2351" s="302"/>
      <c r="AL2351" s="302"/>
      <c r="AM2351" s="302"/>
      <c r="AN2351" s="302"/>
      <c r="AO2351" s="302"/>
      <c r="AP2351" s="302"/>
      <c r="AQ2351" s="302"/>
      <c r="AR2351" s="302"/>
    </row>
    <row r="2352" hidden="1">
      <c r="A2352" s="301"/>
      <c r="B2352" s="302"/>
      <c r="C2352" s="304"/>
      <c r="D2352" s="303"/>
      <c r="E2352" s="303"/>
      <c r="F2352" s="302"/>
      <c r="G2352" s="304"/>
      <c r="H2352" s="302"/>
      <c r="I2352" s="302"/>
      <c r="J2352" s="302"/>
      <c r="K2352" s="302"/>
      <c r="L2352" s="316" t="b">
        <v>0</v>
      </c>
      <c r="M2352" s="316" t="b">
        <v>0</v>
      </c>
      <c r="N2352" s="316" t="b">
        <v>0</v>
      </c>
      <c r="O2352" s="316" t="b">
        <v>0</v>
      </c>
      <c r="P2352" s="302"/>
      <c r="Q2352" s="302"/>
      <c r="R2352" s="302"/>
      <c r="S2352" s="302"/>
      <c r="T2352" s="302"/>
      <c r="U2352" s="302"/>
      <c r="V2352" s="302"/>
      <c r="W2352" s="302"/>
      <c r="X2352" s="302"/>
      <c r="Y2352" s="302"/>
      <c r="Z2352" s="302"/>
      <c r="AA2352" s="302"/>
      <c r="AB2352" s="302"/>
      <c r="AC2352" s="302"/>
      <c r="AD2352" s="302"/>
      <c r="AE2352" s="302"/>
      <c r="AF2352" s="302"/>
      <c r="AG2352" s="302"/>
      <c r="AH2352" s="302"/>
      <c r="AI2352" s="302"/>
      <c r="AJ2352" s="302"/>
      <c r="AK2352" s="302"/>
      <c r="AL2352" s="302"/>
      <c r="AM2352" s="302"/>
      <c r="AN2352" s="302"/>
      <c r="AO2352" s="302"/>
      <c r="AP2352" s="302"/>
      <c r="AQ2352" s="302"/>
      <c r="AR2352" s="302"/>
    </row>
    <row r="2353" hidden="1">
      <c r="A2353" s="301"/>
      <c r="B2353" s="302"/>
      <c r="C2353" s="304"/>
      <c r="D2353" s="303"/>
      <c r="E2353" s="303"/>
      <c r="F2353" s="302"/>
      <c r="G2353" s="304"/>
      <c r="H2353" s="302"/>
      <c r="I2353" s="302"/>
      <c r="J2353" s="302"/>
      <c r="K2353" s="302"/>
      <c r="L2353" s="316" t="b">
        <v>0</v>
      </c>
      <c r="M2353" s="316" t="b">
        <v>0</v>
      </c>
      <c r="N2353" s="316" t="b">
        <v>0</v>
      </c>
      <c r="O2353" s="316" t="b">
        <v>0</v>
      </c>
      <c r="P2353" s="302"/>
      <c r="Q2353" s="302"/>
      <c r="R2353" s="302"/>
      <c r="S2353" s="302"/>
      <c r="T2353" s="302"/>
      <c r="U2353" s="302"/>
      <c r="V2353" s="302"/>
      <c r="W2353" s="302"/>
      <c r="X2353" s="302"/>
      <c r="Y2353" s="302"/>
      <c r="Z2353" s="302"/>
      <c r="AA2353" s="302"/>
      <c r="AB2353" s="302"/>
      <c r="AC2353" s="302"/>
      <c r="AD2353" s="302"/>
      <c r="AE2353" s="302"/>
      <c r="AF2353" s="302"/>
      <c r="AG2353" s="302"/>
      <c r="AH2353" s="302"/>
      <c r="AI2353" s="302"/>
      <c r="AJ2353" s="302"/>
      <c r="AK2353" s="302"/>
      <c r="AL2353" s="302"/>
      <c r="AM2353" s="302"/>
      <c r="AN2353" s="302"/>
      <c r="AO2353" s="302"/>
      <c r="AP2353" s="302"/>
      <c r="AQ2353" s="302"/>
      <c r="AR2353" s="302"/>
    </row>
    <row r="2354" hidden="1">
      <c r="A2354" s="301"/>
      <c r="B2354" s="302"/>
      <c r="C2354" s="304"/>
      <c r="D2354" s="303"/>
      <c r="E2354" s="303"/>
      <c r="F2354" s="302"/>
      <c r="G2354" s="304"/>
      <c r="H2354" s="302"/>
      <c r="I2354" s="302"/>
      <c r="J2354" s="302"/>
      <c r="K2354" s="302"/>
      <c r="L2354" s="316" t="b">
        <v>0</v>
      </c>
      <c r="M2354" s="316" t="b">
        <v>0</v>
      </c>
      <c r="N2354" s="316" t="b">
        <v>0</v>
      </c>
      <c r="O2354" s="316" t="b">
        <v>0</v>
      </c>
      <c r="P2354" s="302"/>
      <c r="Q2354" s="302"/>
      <c r="R2354" s="302"/>
      <c r="S2354" s="302"/>
      <c r="T2354" s="302"/>
      <c r="U2354" s="302"/>
      <c r="V2354" s="302"/>
      <c r="W2354" s="302"/>
      <c r="X2354" s="302"/>
      <c r="Y2354" s="302"/>
      <c r="Z2354" s="302"/>
      <c r="AA2354" s="302"/>
      <c r="AB2354" s="302"/>
      <c r="AC2354" s="302"/>
      <c r="AD2354" s="302"/>
      <c r="AE2354" s="302"/>
      <c r="AF2354" s="302"/>
      <c r="AG2354" s="302"/>
      <c r="AH2354" s="302"/>
      <c r="AI2354" s="302"/>
      <c r="AJ2354" s="302"/>
      <c r="AK2354" s="302"/>
      <c r="AL2354" s="302"/>
      <c r="AM2354" s="302"/>
      <c r="AN2354" s="302"/>
      <c r="AO2354" s="302"/>
      <c r="AP2354" s="302"/>
      <c r="AQ2354" s="302"/>
      <c r="AR2354" s="302"/>
    </row>
    <row r="2355" hidden="1">
      <c r="A2355" s="301"/>
      <c r="B2355" s="302"/>
      <c r="C2355" s="304"/>
      <c r="D2355" s="303"/>
      <c r="E2355" s="303"/>
      <c r="F2355" s="302"/>
      <c r="G2355" s="304"/>
      <c r="H2355" s="302"/>
      <c r="I2355" s="302"/>
      <c r="J2355" s="302"/>
      <c r="K2355" s="302"/>
      <c r="L2355" s="316" t="b">
        <v>0</v>
      </c>
      <c r="M2355" s="316" t="b">
        <v>0</v>
      </c>
      <c r="N2355" s="316" t="b">
        <v>0</v>
      </c>
      <c r="O2355" s="316" t="b">
        <v>0</v>
      </c>
      <c r="P2355" s="302"/>
      <c r="Q2355" s="302"/>
      <c r="R2355" s="302"/>
      <c r="S2355" s="302"/>
      <c r="T2355" s="302"/>
      <c r="U2355" s="302"/>
      <c r="V2355" s="302"/>
      <c r="W2355" s="302"/>
      <c r="X2355" s="302"/>
      <c r="Y2355" s="302"/>
      <c r="Z2355" s="302"/>
      <c r="AA2355" s="302"/>
      <c r="AB2355" s="302"/>
      <c r="AC2355" s="302"/>
      <c r="AD2355" s="302"/>
      <c r="AE2355" s="302"/>
      <c r="AF2355" s="302"/>
      <c r="AG2355" s="302"/>
      <c r="AH2355" s="302"/>
      <c r="AI2355" s="302"/>
      <c r="AJ2355" s="302"/>
      <c r="AK2355" s="302"/>
      <c r="AL2355" s="302"/>
      <c r="AM2355" s="302"/>
      <c r="AN2355" s="302"/>
      <c r="AO2355" s="302"/>
      <c r="AP2355" s="302"/>
      <c r="AQ2355" s="302"/>
      <c r="AR2355" s="302"/>
    </row>
    <row r="2356" hidden="1">
      <c r="A2356" s="301"/>
      <c r="B2356" s="302"/>
      <c r="C2356" s="304"/>
      <c r="D2356" s="303"/>
      <c r="E2356" s="303"/>
      <c r="F2356" s="302"/>
      <c r="G2356" s="304"/>
      <c r="H2356" s="302"/>
      <c r="I2356" s="302"/>
      <c r="J2356" s="302"/>
      <c r="K2356" s="302"/>
      <c r="L2356" s="316" t="b">
        <v>0</v>
      </c>
      <c r="M2356" s="316" t="b">
        <v>0</v>
      </c>
      <c r="N2356" s="316" t="b">
        <v>0</v>
      </c>
      <c r="O2356" s="316" t="b">
        <v>0</v>
      </c>
      <c r="P2356" s="302"/>
      <c r="Q2356" s="302"/>
      <c r="R2356" s="302"/>
      <c r="S2356" s="302"/>
      <c r="T2356" s="302"/>
      <c r="U2356" s="302"/>
      <c r="V2356" s="302"/>
      <c r="W2356" s="302"/>
      <c r="X2356" s="302"/>
      <c r="Y2356" s="302"/>
      <c r="Z2356" s="302"/>
      <c r="AA2356" s="302"/>
      <c r="AB2356" s="302"/>
      <c r="AC2356" s="302"/>
      <c r="AD2356" s="302"/>
      <c r="AE2356" s="302"/>
      <c r="AF2356" s="302"/>
      <c r="AG2356" s="302"/>
      <c r="AH2356" s="302"/>
      <c r="AI2356" s="302"/>
      <c r="AJ2356" s="302"/>
      <c r="AK2356" s="302"/>
      <c r="AL2356" s="302"/>
      <c r="AM2356" s="302"/>
      <c r="AN2356" s="302"/>
      <c r="AO2356" s="302"/>
      <c r="AP2356" s="302"/>
      <c r="AQ2356" s="302"/>
      <c r="AR2356" s="302"/>
    </row>
    <row r="2357" hidden="1">
      <c r="A2357" s="301"/>
      <c r="B2357" s="302"/>
      <c r="C2357" s="304"/>
      <c r="D2357" s="303"/>
      <c r="E2357" s="303"/>
      <c r="F2357" s="302"/>
      <c r="G2357" s="304"/>
      <c r="H2357" s="302"/>
      <c r="I2357" s="302"/>
      <c r="J2357" s="302"/>
      <c r="K2357" s="302"/>
      <c r="L2357" s="316" t="b">
        <v>0</v>
      </c>
      <c r="M2357" s="316" t="b">
        <v>0</v>
      </c>
      <c r="N2357" s="316" t="b">
        <v>0</v>
      </c>
      <c r="O2357" s="316" t="b">
        <v>0</v>
      </c>
      <c r="P2357" s="302"/>
      <c r="Q2357" s="302"/>
      <c r="R2357" s="302"/>
      <c r="S2357" s="302"/>
      <c r="T2357" s="302"/>
      <c r="U2357" s="302"/>
      <c r="V2357" s="302"/>
      <c r="W2357" s="302"/>
      <c r="X2357" s="302"/>
      <c r="Y2357" s="302"/>
      <c r="Z2357" s="302"/>
      <c r="AA2357" s="302"/>
      <c r="AB2357" s="302"/>
      <c r="AC2357" s="302"/>
      <c r="AD2357" s="302"/>
      <c r="AE2357" s="302"/>
      <c r="AF2357" s="302"/>
      <c r="AG2357" s="302"/>
      <c r="AH2357" s="302"/>
      <c r="AI2357" s="302"/>
      <c r="AJ2357" s="302"/>
      <c r="AK2357" s="302"/>
      <c r="AL2357" s="302"/>
      <c r="AM2357" s="302"/>
      <c r="AN2357" s="302"/>
      <c r="AO2357" s="302"/>
      <c r="AP2357" s="302"/>
      <c r="AQ2357" s="302"/>
      <c r="AR2357" s="302"/>
    </row>
    <row r="2358" hidden="1">
      <c r="A2358" s="301"/>
      <c r="B2358" s="302"/>
      <c r="C2358" s="304"/>
      <c r="D2358" s="303"/>
      <c r="E2358" s="303"/>
      <c r="F2358" s="302"/>
      <c r="G2358" s="304"/>
      <c r="H2358" s="302"/>
      <c r="I2358" s="302"/>
      <c r="J2358" s="302"/>
      <c r="K2358" s="302"/>
      <c r="L2358" s="316" t="b">
        <v>0</v>
      </c>
      <c r="M2358" s="316" t="b">
        <v>0</v>
      </c>
      <c r="N2358" s="316" t="b">
        <v>0</v>
      </c>
      <c r="O2358" s="316" t="b">
        <v>0</v>
      </c>
      <c r="P2358" s="302"/>
      <c r="Q2358" s="302"/>
      <c r="R2358" s="302"/>
      <c r="S2358" s="302"/>
      <c r="T2358" s="302"/>
      <c r="U2358" s="302"/>
      <c r="V2358" s="302"/>
      <c r="W2358" s="302"/>
      <c r="X2358" s="302"/>
      <c r="Y2358" s="302"/>
      <c r="Z2358" s="302"/>
      <c r="AA2358" s="302"/>
      <c r="AB2358" s="302"/>
      <c r="AC2358" s="302"/>
      <c r="AD2358" s="302"/>
      <c r="AE2358" s="302"/>
      <c r="AF2358" s="302"/>
      <c r="AG2358" s="302"/>
      <c r="AH2358" s="302"/>
      <c r="AI2358" s="302"/>
      <c r="AJ2358" s="302"/>
      <c r="AK2358" s="302"/>
      <c r="AL2358" s="302"/>
      <c r="AM2358" s="302"/>
      <c r="AN2358" s="302"/>
      <c r="AO2358" s="302"/>
      <c r="AP2358" s="302"/>
      <c r="AQ2358" s="302"/>
      <c r="AR2358" s="302"/>
    </row>
    <row r="2359" hidden="1">
      <c r="A2359" s="301"/>
      <c r="B2359" s="302"/>
      <c r="C2359" s="304"/>
      <c r="D2359" s="303"/>
      <c r="E2359" s="303"/>
      <c r="F2359" s="302"/>
      <c r="G2359" s="304"/>
      <c r="H2359" s="302"/>
      <c r="I2359" s="302"/>
      <c r="J2359" s="302"/>
      <c r="K2359" s="302"/>
      <c r="L2359" s="316" t="b">
        <v>0</v>
      </c>
      <c r="M2359" s="316" t="b">
        <v>0</v>
      </c>
      <c r="N2359" s="316" t="b">
        <v>0</v>
      </c>
      <c r="O2359" s="316" t="b">
        <v>0</v>
      </c>
      <c r="P2359" s="302"/>
      <c r="Q2359" s="302"/>
      <c r="R2359" s="302"/>
      <c r="S2359" s="302"/>
      <c r="T2359" s="302"/>
      <c r="U2359" s="302"/>
      <c r="V2359" s="302"/>
      <c r="W2359" s="302"/>
      <c r="X2359" s="302"/>
      <c r="Y2359" s="302"/>
      <c r="Z2359" s="302"/>
      <c r="AA2359" s="302"/>
      <c r="AB2359" s="302"/>
      <c r="AC2359" s="302"/>
      <c r="AD2359" s="302"/>
      <c r="AE2359" s="302"/>
      <c r="AF2359" s="302"/>
      <c r="AG2359" s="302"/>
      <c r="AH2359" s="302"/>
      <c r="AI2359" s="302"/>
      <c r="AJ2359" s="302"/>
      <c r="AK2359" s="302"/>
      <c r="AL2359" s="302"/>
      <c r="AM2359" s="302"/>
      <c r="AN2359" s="302"/>
      <c r="AO2359" s="302"/>
      <c r="AP2359" s="302"/>
      <c r="AQ2359" s="302"/>
      <c r="AR2359" s="302"/>
    </row>
    <row r="2360" hidden="1">
      <c r="A2360" s="301"/>
      <c r="B2360" s="302"/>
      <c r="C2360" s="304"/>
      <c r="D2360" s="303"/>
      <c r="E2360" s="303"/>
      <c r="F2360" s="302"/>
      <c r="G2360" s="304"/>
      <c r="H2360" s="302"/>
      <c r="I2360" s="302"/>
      <c r="J2360" s="302"/>
      <c r="K2360" s="302"/>
      <c r="L2360" s="316" t="b">
        <v>0</v>
      </c>
      <c r="M2360" s="316" t="b">
        <v>0</v>
      </c>
      <c r="N2360" s="316" t="b">
        <v>0</v>
      </c>
      <c r="O2360" s="316" t="b">
        <v>0</v>
      </c>
      <c r="P2360" s="302"/>
      <c r="Q2360" s="302"/>
      <c r="R2360" s="302"/>
      <c r="S2360" s="302"/>
      <c r="T2360" s="302"/>
      <c r="U2360" s="302"/>
      <c r="V2360" s="302"/>
      <c r="W2360" s="302"/>
      <c r="X2360" s="302"/>
      <c r="Y2360" s="302"/>
      <c r="Z2360" s="302"/>
      <c r="AA2360" s="302"/>
      <c r="AB2360" s="302"/>
      <c r="AC2360" s="302"/>
      <c r="AD2360" s="302"/>
      <c r="AE2360" s="302"/>
      <c r="AF2360" s="302"/>
      <c r="AG2360" s="302"/>
      <c r="AH2360" s="302"/>
      <c r="AI2360" s="302"/>
      <c r="AJ2360" s="302"/>
      <c r="AK2360" s="302"/>
      <c r="AL2360" s="302"/>
      <c r="AM2360" s="302"/>
      <c r="AN2360" s="302"/>
      <c r="AO2360" s="302"/>
      <c r="AP2360" s="302"/>
      <c r="AQ2360" s="302"/>
      <c r="AR2360" s="302"/>
    </row>
    <row r="2361" hidden="1">
      <c r="A2361" s="301"/>
      <c r="B2361" s="302"/>
      <c r="C2361" s="304"/>
      <c r="D2361" s="303"/>
      <c r="E2361" s="303"/>
      <c r="F2361" s="302"/>
      <c r="G2361" s="304"/>
      <c r="H2361" s="302"/>
      <c r="I2361" s="302"/>
      <c r="J2361" s="302"/>
      <c r="K2361" s="302"/>
      <c r="L2361" s="316" t="b">
        <v>0</v>
      </c>
      <c r="M2361" s="316" t="b">
        <v>0</v>
      </c>
      <c r="N2361" s="316" t="b">
        <v>0</v>
      </c>
      <c r="O2361" s="316" t="b">
        <v>0</v>
      </c>
      <c r="P2361" s="302"/>
      <c r="Q2361" s="302"/>
      <c r="R2361" s="302"/>
      <c r="S2361" s="302"/>
      <c r="T2361" s="302"/>
      <c r="U2361" s="302"/>
      <c r="V2361" s="302"/>
      <c r="W2361" s="302"/>
      <c r="X2361" s="302"/>
      <c r="Y2361" s="302"/>
      <c r="Z2361" s="302"/>
      <c r="AA2361" s="302"/>
      <c r="AB2361" s="302"/>
      <c r="AC2361" s="302"/>
      <c r="AD2361" s="302"/>
      <c r="AE2361" s="302"/>
      <c r="AF2361" s="302"/>
      <c r="AG2361" s="302"/>
      <c r="AH2361" s="302"/>
      <c r="AI2361" s="302"/>
      <c r="AJ2361" s="302"/>
      <c r="AK2361" s="302"/>
      <c r="AL2361" s="302"/>
      <c r="AM2361" s="302"/>
      <c r="AN2361" s="302"/>
      <c r="AO2361" s="302"/>
      <c r="AP2361" s="302"/>
      <c r="AQ2361" s="302"/>
      <c r="AR2361" s="302"/>
    </row>
    <row r="2362" hidden="1">
      <c r="A2362" s="301"/>
      <c r="B2362" s="302"/>
      <c r="C2362" s="304"/>
      <c r="D2362" s="303"/>
      <c r="E2362" s="303"/>
      <c r="F2362" s="302"/>
      <c r="G2362" s="304"/>
      <c r="H2362" s="302"/>
      <c r="I2362" s="302"/>
      <c r="J2362" s="302"/>
      <c r="K2362" s="302"/>
      <c r="L2362" s="316" t="b">
        <v>0</v>
      </c>
      <c r="M2362" s="316" t="b">
        <v>0</v>
      </c>
      <c r="N2362" s="316" t="b">
        <v>0</v>
      </c>
      <c r="O2362" s="316" t="b">
        <v>0</v>
      </c>
      <c r="P2362" s="302"/>
      <c r="Q2362" s="302"/>
      <c r="R2362" s="302"/>
      <c r="S2362" s="302"/>
      <c r="T2362" s="302"/>
      <c r="U2362" s="302"/>
      <c r="V2362" s="302"/>
      <c r="W2362" s="302"/>
      <c r="X2362" s="302"/>
      <c r="Y2362" s="302"/>
      <c r="Z2362" s="302"/>
      <c r="AA2362" s="302"/>
      <c r="AB2362" s="302"/>
      <c r="AC2362" s="302"/>
      <c r="AD2362" s="302"/>
      <c r="AE2362" s="302"/>
      <c r="AF2362" s="302"/>
      <c r="AG2362" s="302"/>
      <c r="AH2362" s="302"/>
      <c r="AI2362" s="302"/>
      <c r="AJ2362" s="302"/>
      <c r="AK2362" s="302"/>
      <c r="AL2362" s="302"/>
      <c r="AM2362" s="302"/>
      <c r="AN2362" s="302"/>
      <c r="AO2362" s="302"/>
      <c r="AP2362" s="302"/>
      <c r="AQ2362" s="302"/>
      <c r="AR2362" s="302"/>
    </row>
    <row r="2363" hidden="1">
      <c r="A2363" s="301"/>
      <c r="B2363" s="302"/>
      <c r="C2363" s="304"/>
      <c r="D2363" s="303"/>
      <c r="E2363" s="303"/>
      <c r="F2363" s="302"/>
      <c r="G2363" s="304"/>
      <c r="H2363" s="302"/>
      <c r="I2363" s="302"/>
      <c r="J2363" s="302"/>
      <c r="K2363" s="302"/>
      <c r="L2363" s="316" t="b">
        <v>0</v>
      </c>
      <c r="M2363" s="316" t="b">
        <v>0</v>
      </c>
      <c r="N2363" s="316" t="b">
        <v>0</v>
      </c>
      <c r="O2363" s="316" t="b">
        <v>0</v>
      </c>
      <c r="P2363" s="302"/>
      <c r="Q2363" s="302"/>
      <c r="R2363" s="302"/>
      <c r="S2363" s="302"/>
      <c r="T2363" s="302"/>
      <c r="U2363" s="302"/>
      <c r="V2363" s="302"/>
      <c r="W2363" s="302"/>
      <c r="X2363" s="302"/>
      <c r="Y2363" s="302"/>
      <c r="Z2363" s="302"/>
      <c r="AA2363" s="302"/>
      <c r="AB2363" s="302"/>
      <c r="AC2363" s="302"/>
      <c r="AD2363" s="302"/>
      <c r="AE2363" s="302"/>
      <c r="AF2363" s="302"/>
      <c r="AG2363" s="302"/>
      <c r="AH2363" s="302"/>
      <c r="AI2363" s="302"/>
      <c r="AJ2363" s="302"/>
      <c r="AK2363" s="302"/>
      <c r="AL2363" s="302"/>
      <c r="AM2363" s="302"/>
      <c r="AN2363" s="302"/>
      <c r="AO2363" s="302"/>
      <c r="AP2363" s="302"/>
      <c r="AQ2363" s="302"/>
      <c r="AR2363" s="302"/>
    </row>
    <row r="2364" hidden="1">
      <c r="A2364" s="301"/>
      <c r="B2364" s="302"/>
      <c r="C2364" s="304"/>
      <c r="D2364" s="303"/>
      <c r="E2364" s="303"/>
      <c r="F2364" s="302"/>
      <c r="G2364" s="304"/>
      <c r="H2364" s="302"/>
      <c r="I2364" s="302"/>
      <c r="J2364" s="302"/>
      <c r="K2364" s="302"/>
      <c r="L2364" s="316" t="b">
        <v>0</v>
      </c>
      <c r="M2364" s="316" t="b">
        <v>0</v>
      </c>
      <c r="N2364" s="316" t="b">
        <v>0</v>
      </c>
      <c r="O2364" s="316" t="b">
        <v>0</v>
      </c>
      <c r="P2364" s="302"/>
      <c r="Q2364" s="302"/>
      <c r="R2364" s="302"/>
      <c r="S2364" s="302"/>
      <c r="T2364" s="302"/>
      <c r="U2364" s="302"/>
      <c r="V2364" s="302"/>
      <c r="W2364" s="302"/>
      <c r="X2364" s="302"/>
      <c r="Y2364" s="302"/>
      <c r="Z2364" s="302"/>
      <c r="AA2364" s="302"/>
      <c r="AB2364" s="302"/>
      <c r="AC2364" s="302"/>
      <c r="AD2364" s="302"/>
      <c r="AE2364" s="302"/>
      <c r="AF2364" s="302"/>
      <c r="AG2364" s="302"/>
      <c r="AH2364" s="302"/>
      <c r="AI2364" s="302"/>
      <c r="AJ2364" s="302"/>
      <c r="AK2364" s="302"/>
      <c r="AL2364" s="302"/>
      <c r="AM2364" s="302"/>
      <c r="AN2364" s="302"/>
      <c r="AO2364" s="302"/>
      <c r="AP2364" s="302"/>
      <c r="AQ2364" s="302"/>
      <c r="AR2364" s="302"/>
    </row>
    <row r="2365" hidden="1">
      <c r="A2365" s="301"/>
      <c r="B2365" s="302"/>
      <c r="C2365" s="304"/>
      <c r="D2365" s="303"/>
      <c r="E2365" s="303"/>
      <c r="F2365" s="302"/>
      <c r="G2365" s="304"/>
      <c r="H2365" s="302"/>
      <c r="I2365" s="302"/>
      <c r="J2365" s="302"/>
      <c r="K2365" s="302"/>
      <c r="L2365" s="316" t="b">
        <v>0</v>
      </c>
      <c r="M2365" s="316" t="b">
        <v>0</v>
      </c>
      <c r="N2365" s="316" t="b">
        <v>0</v>
      </c>
      <c r="O2365" s="316" t="b">
        <v>0</v>
      </c>
      <c r="P2365" s="302"/>
      <c r="Q2365" s="302"/>
      <c r="R2365" s="302"/>
      <c r="S2365" s="302"/>
      <c r="T2365" s="302"/>
      <c r="U2365" s="302"/>
      <c r="V2365" s="302"/>
      <c r="W2365" s="302"/>
      <c r="X2365" s="302"/>
      <c r="Y2365" s="302"/>
      <c r="Z2365" s="302"/>
      <c r="AA2365" s="302"/>
      <c r="AB2365" s="302"/>
      <c r="AC2365" s="302"/>
      <c r="AD2365" s="302"/>
      <c r="AE2365" s="302"/>
      <c r="AF2365" s="302"/>
      <c r="AG2365" s="302"/>
      <c r="AH2365" s="302"/>
      <c r="AI2365" s="302"/>
      <c r="AJ2365" s="302"/>
      <c r="AK2365" s="302"/>
      <c r="AL2365" s="302"/>
      <c r="AM2365" s="302"/>
      <c r="AN2365" s="302"/>
      <c r="AO2365" s="302"/>
      <c r="AP2365" s="302"/>
      <c r="AQ2365" s="302"/>
      <c r="AR2365" s="302"/>
    </row>
    <row r="2366" hidden="1">
      <c r="A2366" s="301"/>
      <c r="B2366" s="302"/>
      <c r="C2366" s="304"/>
      <c r="D2366" s="303"/>
      <c r="E2366" s="303"/>
      <c r="F2366" s="302"/>
      <c r="G2366" s="304"/>
      <c r="H2366" s="302"/>
      <c r="I2366" s="302"/>
      <c r="J2366" s="302"/>
      <c r="K2366" s="302"/>
      <c r="L2366" s="316" t="b">
        <v>0</v>
      </c>
      <c r="M2366" s="316" t="b">
        <v>0</v>
      </c>
      <c r="N2366" s="316" t="b">
        <v>0</v>
      </c>
      <c r="O2366" s="316" t="b">
        <v>0</v>
      </c>
      <c r="P2366" s="302"/>
      <c r="Q2366" s="302"/>
      <c r="R2366" s="302"/>
      <c r="S2366" s="302"/>
      <c r="T2366" s="302"/>
      <c r="U2366" s="302"/>
      <c r="V2366" s="302"/>
      <c r="W2366" s="302"/>
      <c r="X2366" s="302"/>
      <c r="Y2366" s="302"/>
      <c r="Z2366" s="302"/>
      <c r="AA2366" s="302"/>
      <c r="AB2366" s="302"/>
      <c r="AC2366" s="302"/>
      <c r="AD2366" s="302"/>
      <c r="AE2366" s="302"/>
      <c r="AF2366" s="302"/>
      <c r="AG2366" s="302"/>
      <c r="AH2366" s="302"/>
      <c r="AI2366" s="302"/>
      <c r="AJ2366" s="302"/>
      <c r="AK2366" s="302"/>
      <c r="AL2366" s="302"/>
      <c r="AM2366" s="302"/>
      <c r="AN2366" s="302"/>
      <c r="AO2366" s="302"/>
      <c r="AP2366" s="302"/>
      <c r="AQ2366" s="302"/>
      <c r="AR2366" s="302"/>
    </row>
    <row r="2367" hidden="1">
      <c r="A2367" s="301"/>
      <c r="B2367" s="302"/>
      <c r="C2367" s="304"/>
      <c r="D2367" s="303"/>
      <c r="E2367" s="303"/>
      <c r="F2367" s="302"/>
      <c r="G2367" s="304"/>
      <c r="H2367" s="302"/>
      <c r="I2367" s="302"/>
      <c r="J2367" s="302"/>
      <c r="K2367" s="302"/>
      <c r="L2367" s="316" t="b">
        <v>0</v>
      </c>
      <c r="M2367" s="316" t="b">
        <v>0</v>
      </c>
      <c r="N2367" s="316" t="b">
        <v>0</v>
      </c>
      <c r="O2367" s="316" t="b">
        <v>0</v>
      </c>
      <c r="P2367" s="302"/>
      <c r="Q2367" s="302"/>
      <c r="R2367" s="302"/>
      <c r="S2367" s="302"/>
      <c r="T2367" s="302"/>
      <c r="U2367" s="302"/>
      <c r="V2367" s="302"/>
      <c r="W2367" s="302"/>
      <c r="X2367" s="302"/>
      <c r="Y2367" s="302"/>
      <c r="Z2367" s="302"/>
      <c r="AA2367" s="302"/>
      <c r="AB2367" s="302"/>
      <c r="AC2367" s="302"/>
      <c r="AD2367" s="302"/>
      <c r="AE2367" s="302"/>
      <c r="AF2367" s="302"/>
      <c r="AG2367" s="302"/>
      <c r="AH2367" s="302"/>
      <c r="AI2367" s="302"/>
      <c r="AJ2367" s="302"/>
      <c r="AK2367" s="302"/>
      <c r="AL2367" s="302"/>
      <c r="AM2367" s="302"/>
      <c r="AN2367" s="302"/>
      <c r="AO2367" s="302"/>
      <c r="AP2367" s="302"/>
      <c r="AQ2367" s="302"/>
      <c r="AR2367" s="302"/>
    </row>
    <row r="2368" hidden="1">
      <c r="A2368" s="301"/>
      <c r="B2368" s="302"/>
      <c r="C2368" s="304"/>
      <c r="D2368" s="303"/>
      <c r="E2368" s="303"/>
      <c r="F2368" s="302"/>
      <c r="G2368" s="304"/>
      <c r="H2368" s="302"/>
      <c r="I2368" s="302"/>
      <c r="J2368" s="302"/>
      <c r="K2368" s="302"/>
      <c r="L2368" s="316" t="b">
        <v>0</v>
      </c>
      <c r="M2368" s="316" t="b">
        <v>0</v>
      </c>
      <c r="N2368" s="316" t="b">
        <v>0</v>
      </c>
      <c r="O2368" s="316" t="b">
        <v>0</v>
      </c>
      <c r="P2368" s="302"/>
      <c r="Q2368" s="302"/>
      <c r="R2368" s="302"/>
      <c r="S2368" s="302"/>
      <c r="T2368" s="302"/>
      <c r="U2368" s="302"/>
      <c r="V2368" s="302"/>
      <c r="W2368" s="302"/>
      <c r="X2368" s="302"/>
      <c r="Y2368" s="302"/>
      <c r="Z2368" s="302"/>
      <c r="AA2368" s="302"/>
      <c r="AB2368" s="302"/>
      <c r="AC2368" s="302"/>
      <c r="AD2368" s="302"/>
      <c r="AE2368" s="302"/>
      <c r="AF2368" s="302"/>
      <c r="AG2368" s="302"/>
      <c r="AH2368" s="302"/>
      <c r="AI2368" s="302"/>
      <c r="AJ2368" s="302"/>
      <c r="AK2368" s="302"/>
      <c r="AL2368" s="302"/>
      <c r="AM2368" s="302"/>
      <c r="AN2368" s="302"/>
      <c r="AO2368" s="302"/>
      <c r="AP2368" s="302"/>
      <c r="AQ2368" s="302"/>
      <c r="AR2368" s="302"/>
    </row>
    <row r="2369" hidden="1">
      <c r="A2369" s="301"/>
      <c r="B2369" s="302"/>
      <c r="C2369" s="304"/>
      <c r="D2369" s="303"/>
      <c r="E2369" s="303"/>
      <c r="F2369" s="302"/>
      <c r="G2369" s="304"/>
      <c r="H2369" s="302"/>
      <c r="I2369" s="302"/>
      <c r="J2369" s="302"/>
      <c r="K2369" s="302"/>
      <c r="L2369" s="316" t="b">
        <v>0</v>
      </c>
      <c r="M2369" s="316" t="b">
        <v>0</v>
      </c>
      <c r="N2369" s="316" t="b">
        <v>0</v>
      </c>
      <c r="O2369" s="316" t="b">
        <v>0</v>
      </c>
      <c r="P2369" s="302"/>
      <c r="Q2369" s="302"/>
      <c r="R2369" s="302"/>
      <c r="S2369" s="302"/>
      <c r="T2369" s="302"/>
      <c r="U2369" s="302"/>
      <c r="V2369" s="302"/>
      <c r="W2369" s="302"/>
      <c r="X2369" s="302"/>
      <c r="Y2369" s="302"/>
      <c r="Z2369" s="302"/>
      <c r="AA2369" s="302"/>
      <c r="AB2369" s="302"/>
      <c r="AC2369" s="302"/>
      <c r="AD2369" s="302"/>
      <c r="AE2369" s="302"/>
      <c r="AF2369" s="302"/>
      <c r="AG2369" s="302"/>
      <c r="AH2369" s="302"/>
      <c r="AI2369" s="302"/>
      <c r="AJ2369" s="302"/>
      <c r="AK2369" s="302"/>
      <c r="AL2369" s="302"/>
      <c r="AM2369" s="302"/>
      <c r="AN2369" s="302"/>
      <c r="AO2369" s="302"/>
      <c r="AP2369" s="302"/>
      <c r="AQ2369" s="302"/>
      <c r="AR2369" s="302"/>
    </row>
    <row r="2370" hidden="1">
      <c r="A2370" s="301"/>
      <c r="B2370" s="302"/>
      <c r="C2370" s="304"/>
      <c r="D2370" s="303"/>
      <c r="E2370" s="303"/>
      <c r="F2370" s="302"/>
      <c r="G2370" s="304"/>
      <c r="H2370" s="302"/>
      <c r="I2370" s="302"/>
      <c r="J2370" s="302"/>
      <c r="K2370" s="302"/>
      <c r="L2370" s="316" t="b">
        <v>0</v>
      </c>
      <c r="M2370" s="316" t="b">
        <v>0</v>
      </c>
      <c r="N2370" s="316" t="b">
        <v>0</v>
      </c>
      <c r="O2370" s="316" t="b">
        <v>0</v>
      </c>
      <c r="P2370" s="302"/>
      <c r="Q2370" s="302"/>
      <c r="R2370" s="302"/>
      <c r="S2370" s="302"/>
      <c r="T2370" s="302"/>
      <c r="U2370" s="302"/>
      <c r="V2370" s="302"/>
      <c r="W2370" s="302"/>
      <c r="X2370" s="302"/>
      <c r="Y2370" s="302"/>
      <c r="Z2370" s="302"/>
      <c r="AA2370" s="302"/>
      <c r="AB2370" s="302"/>
      <c r="AC2370" s="302"/>
      <c r="AD2370" s="302"/>
      <c r="AE2370" s="302"/>
      <c r="AF2370" s="302"/>
      <c r="AG2370" s="302"/>
      <c r="AH2370" s="302"/>
      <c r="AI2370" s="302"/>
      <c r="AJ2370" s="302"/>
      <c r="AK2370" s="302"/>
      <c r="AL2370" s="302"/>
      <c r="AM2370" s="302"/>
      <c r="AN2370" s="302"/>
      <c r="AO2370" s="302"/>
      <c r="AP2370" s="302"/>
      <c r="AQ2370" s="302"/>
      <c r="AR2370" s="302"/>
    </row>
    <row r="2371" hidden="1">
      <c r="A2371" s="301"/>
      <c r="B2371" s="302"/>
      <c r="C2371" s="304"/>
      <c r="D2371" s="303"/>
      <c r="E2371" s="303"/>
      <c r="F2371" s="302"/>
      <c r="G2371" s="304"/>
      <c r="H2371" s="302"/>
      <c r="I2371" s="302"/>
      <c r="J2371" s="302"/>
      <c r="K2371" s="302"/>
      <c r="L2371" s="316" t="b">
        <v>0</v>
      </c>
      <c r="M2371" s="316" t="b">
        <v>0</v>
      </c>
      <c r="N2371" s="316" t="b">
        <v>0</v>
      </c>
      <c r="O2371" s="316" t="b">
        <v>0</v>
      </c>
      <c r="P2371" s="302"/>
      <c r="Q2371" s="302"/>
      <c r="R2371" s="302"/>
      <c r="S2371" s="302"/>
      <c r="T2371" s="302"/>
      <c r="U2371" s="302"/>
      <c r="V2371" s="302"/>
      <c r="W2371" s="302"/>
      <c r="X2371" s="302"/>
      <c r="Y2371" s="302"/>
      <c r="Z2371" s="302"/>
      <c r="AA2371" s="302"/>
      <c r="AB2371" s="302"/>
      <c r="AC2371" s="302"/>
      <c r="AD2371" s="302"/>
      <c r="AE2371" s="302"/>
      <c r="AF2371" s="302"/>
      <c r="AG2371" s="302"/>
      <c r="AH2371" s="302"/>
      <c r="AI2371" s="302"/>
      <c r="AJ2371" s="302"/>
      <c r="AK2371" s="302"/>
      <c r="AL2371" s="302"/>
      <c r="AM2371" s="302"/>
      <c r="AN2371" s="302"/>
      <c r="AO2371" s="302"/>
      <c r="AP2371" s="302"/>
      <c r="AQ2371" s="302"/>
      <c r="AR2371" s="302"/>
    </row>
    <row r="2372" hidden="1">
      <c r="A2372" s="301"/>
      <c r="B2372" s="302"/>
      <c r="C2372" s="304"/>
      <c r="D2372" s="303"/>
      <c r="E2372" s="303"/>
      <c r="F2372" s="302"/>
      <c r="G2372" s="304"/>
      <c r="H2372" s="302"/>
      <c r="I2372" s="302"/>
      <c r="J2372" s="302"/>
      <c r="K2372" s="302"/>
      <c r="L2372" s="316" t="b">
        <v>0</v>
      </c>
      <c r="M2372" s="316" t="b">
        <v>0</v>
      </c>
      <c r="N2372" s="316" t="b">
        <v>0</v>
      </c>
      <c r="O2372" s="316" t="b">
        <v>0</v>
      </c>
      <c r="P2372" s="302"/>
      <c r="Q2372" s="302"/>
      <c r="R2372" s="302"/>
      <c r="S2372" s="302"/>
      <c r="T2372" s="302"/>
      <c r="U2372" s="302"/>
      <c r="V2372" s="302"/>
      <c r="W2372" s="302"/>
      <c r="X2372" s="302"/>
      <c r="Y2372" s="302"/>
      <c r="Z2372" s="302"/>
      <c r="AA2372" s="302"/>
      <c r="AB2372" s="302"/>
      <c r="AC2372" s="302"/>
      <c r="AD2372" s="302"/>
      <c r="AE2372" s="302"/>
      <c r="AF2372" s="302"/>
      <c r="AG2372" s="302"/>
      <c r="AH2372" s="302"/>
      <c r="AI2372" s="302"/>
      <c r="AJ2372" s="302"/>
      <c r="AK2372" s="302"/>
      <c r="AL2372" s="302"/>
      <c r="AM2372" s="302"/>
      <c r="AN2372" s="302"/>
      <c r="AO2372" s="302"/>
      <c r="AP2372" s="302"/>
      <c r="AQ2372" s="302"/>
      <c r="AR2372" s="302"/>
    </row>
    <row r="2373" hidden="1">
      <c r="A2373" s="301"/>
      <c r="B2373" s="302"/>
      <c r="C2373" s="304"/>
      <c r="D2373" s="303"/>
      <c r="E2373" s="303"/>
      <c r="F2373" s="302"/>
      <c r="G2373" s="304"/>
      <c r="H2373" s="302"/>
      <c r="I2373" s="302"/>
      <c r="J2373" s="302"/>
      <c r="K2373" s="302"/>
      <c r="L2373" s="316" t="b">
        <v>0</v>
      </c>
      <c r="M2373" s="316" t="b">
        <v>0</v>
      </c>
      <c r="N2373" s="316" t="b">
        <v>0</v>
      </c>
      <c r="O2373" s="316" t="b">
        <v>0</v>
      </c>
      <c r="P2373" s="302"/>
      <c r="Q2373" s="302"/>
      <c r="R2373" s="302"/>
      <c r="S2373" s="302"/>
      <c r="T2373" s="302"/>
      <c r="U2373" s="302"/>
      <c r="V2373" s="302"/>
      <c r="W2373" s="302"/>
      <c r="X2373" s="302"/>
      <c r="Y2373" s="302"/>
      <c r="Z2373" s="302"/>
      <c r="AA2373" s="302"/>
      <c r="AB2373" s="302"/>
      <c r="AC2373" s="302"/>
      <c r="AD2373" s="302"/>
      <c r="AE2373" s="302"/>
      <c r="AF2373" s="302"/>
      <c r="AG2373" s="302"/>
      <c r="AH2373" s="302"/>
      <c r="AI2373" s="302"/>
      <c r="AJ2373" s="302"/>
      <c r="AK2373" s="302"/>
      <c r="AL2373" s="302"/>
      <c r="AM2373" s="302"/>
      <c r="AN2373" s="302"/>
      <c r="AO2373" s="302"/>
      <c r="AP2373" s="302"/>
      <c r="AQ2373" s="302"/>
      <c r="AR2373" s="302"/>
    </row>
    <row r="2374" hidden="1">
      <c r="A2374" s="301"/>
      <c r="B2374" s="302"/>
      <c r="C2374" s="304"/>
      <c r="D2374" s="303"/>
      <c r="E2374" s="303"/>
      <c r="F2374" s="302"/>
      <c r="G2374" s="304"/>
      <c r="H2374" s="302"/>
      <c r="I2374" s="302"/>
      <c r="J2374" s="302"/>
      <c r="K2374" s="302"/>
      <c r="L2374" s="316" t="b">
        <v>0</v>
      </c>
      <c r="M2374" s="316" t="b">
        <v>0</v>
      </c>
      <c r="N2374" s="316" t="b">
        <v>0</v>
      </c>
      <c r="O2374" s="316" t="b">
        <v>0</v>
      </c>
      <c r="P2374" s="302"/>
      <c r="Q2374" s="302"/>
      <c r="R2374" s="302"/>
      <c r="S2374" s="302"/>
      <c r="T2374" s="302"/>
      <c r="U2374" s="302"/>
      <c r="V2374" s="302"/>
      <c r="W2374" s="302"/>
      <c r="X2374" s="302"/>
      <c r="Y2374" s="302"/>
      <c r="Z2374" s="302"/>
      <c r="AA2374" s="302"/>
      <c r="AB2374" s="302"/>
      <c r="AC2374" s="302"/>
      <c r="AD2374" s="302"/>
      <c r="AE2374" s="302"/>
      <c r="AF2374" s="302"/>
      <c r="AG2374" s="302"/>
      <c r="AH2374" s="302"/>
      <c r="AI2374" s="302"/>
      <c r="AJ2374" s="302"/>
      <c r="AK2374" s="302"/>
      <c r="AL2374" s="302"/>
      <c r="AM2374" s="302"/>
      <c r="AN2374" s="302"/>
      <c r="AO2374" s="302"/>
      <c r="AP2374" s="302"/>
      <c r="AQ2374" s="302"/>
      <c r="AR2374" s="302"/>
    </row>
    <row r="2375" hidden="1">
      <c r="A2375" s="301"/>
      <c r="B2375" s="302"/>
      <c r="C2375" s="304"/>
      <c r="D2375" s="303"/>
      <c r="E2375" s="303"/>
      <c r="F2375" s="302"/>
      <c r="G2375" s="304"/>
      <c r="H2375" s="302"/>
      <c r="I2375" s="302"/>
      <c r="J2375" s="302"/>
      <c r="K2375" s="302"/>
      <c r="L2375" s="316" t="b">
        <v>0</v>
      </c>
      <c r="M2375" s="316" t="b">
        <v>0</v>
      </c>
      <c r="N2375" s="316" t="b">
        <v>0</v>
      </c>
      <c r="O2375" s="316" t="b">
        <v>0</v>
      </c>
      <c r="P2375" s="302"/>
      <c r="Q2375" s="302"/>
      <c r="R2375" s="302"/>
      <c r="S2375" s="302"/>
      <c r="T2375" s="302"/>
      <c r="U2375" s="302"/>
      <c r="V2375" s="302"/>
      <c r="W2375" s="302"/>
      <c r="X2375" s="302"/>
      <c r="Y2375" s="302"/>
      <c r="Z2375" s="302"/>
      <c r="AA2375" s="302"/>
      <c r="AB2375" s="302"/>
      <c r="AC2375" s="302"/>
      <c r="AD2375" s="302"/>
      <c r="AE2375" s="302"/>
      <c r="AF2375" s="302"/>
      <c r="AG2375" s="302"/>
      <c r="AH2375" s="302"/>
      <c r="AI2375" s="302"/>
      <c r="AJ2375" s="302"/>
      <c r="AK2375" s="302"/>
      <c r="AL2375" s="302"/>
      <c r="AM2375" s="302"/>
      <c r="AN2375" s="302"/>
      <c r="AO2375" s="302"/>
      <c r="AP2375" s="302"/>
      <c r="AQ2375" s="302"/>
      <c r="AR2375" s="302"/>
    </row>
    <row r="2376" hidden="1">
      <c r="A2376" s="301"/>
      <c r="B2376" s="302"/>
      <c r="C2376" s="304"/>
      <c r="D2376" s="303"/>
      <c r="E2376" s="303"/>
      <c r="F2376" s="302"/>
      <c r="G2376" s="304"/>
      <c r="H2376" s="302"/>
      <c r="I2376" s="302"/>
      <c r="J2376" s="302"/>
      <c r="K2376" s="302"/>
      <c r="L2376" s="316" t="b">
        <v>0</v>
      </c>
      <c r="M2376" s="316" t="b">
        <v>0</v>
      </c>
      <c r="N2376" s="316" t="b">
        <v>0</v>
      </c>
      <c r="O2376" s="316" t="b">
        <v>0</v>
      </c>
      <c r="P2376" s="302"/>
      <c r="Q2376" s="302"/>
      <c r="R2376" s="302"/>
      <c r="S2376" s="302"/>
      <c r="T2376" s="302"/>
      <c r="U2376" s="302"/>
      <c r="V2376" s="302"/>
      <c r="W2376" s="302"/>
      <c r="X2376" s="302"/>
      <c r="Y2376" s="302"/>
      <c r="Z2376" s="302"/>
      <c r="AA2376" s="302"/>
      <c r="AB2376" s="302"/>
      <c r="AC2376" s="302"/>
      <c r="AD2376" s="302"/>
      <c r="AE2376" s="302"/>
      <c r="AF2376" s="302"/>
      <c r="AG2376" s="302"/>
      <c r="AH2376" s="302"/>
      <c r="AI2376" s="302"/>
      <c r="AJ2376" s="302"/>
      <c r="AK2376" s="302"/>
      <c r="AL2376" s="302"/>
      <c r="AM2376" s="302"/>
      <c r="AN2376" s="302"/>
      <c r="AO2376" s="302"/>
      <c r="AP2376" s="302"/>
      <c r="AQ2376" s="302"/>
      <c r="AR2376" s="302"/>
    </row>
    <row r="2377" hidden="1">
      <c r="A2377" s="301"/>
      <c r="B2377" s="302"/>
      <c r="C2377" s="304"/>
      <c r="D2377" s="303"/>
      <c r="E2377" s="303"/>
      <c r="F2377" s="302"/>
      <c r="G2377" s="304"/>
      <c r="H2377" s="302"/>
      <c r="I2377" s="302"/>
      <c r="J2377" s="302"/>
      <c r="K2377" s="302"/>
      <c r="L2377" s="316" t="b">
        <v>0</v>
      </c>
      <c r="M2377" s="316" t="b">
        <v>0</v>
      </c>
      <c r="N2377" s="316" t="b">
        <v>0</v>
      </c>
      <c r="O2377" s="316" t="b">
        <v>0</v>
      </c>
      <c r="P2377" s="302"/>
      <c r="Q2377" s="302"/>
      <c r="R2377" s="302"/>
      <c r="S2377" s="302"/>
      <c r="T2377" s="302"/>
      <c r="U2377" s="302"/>
      <c r="V2377" s="302"/>
      <c r="W2377" s="302"/>
      <c r="X2377" s="302"/>
      <c r="Y2377" s="302"/>
      <c r="Z2377" s="302"/>
      <c r="AA2377" s="302"/>
      <c r="AB2377" s="302"/>
      <c r="AC2377" s="302"/>
      <c r="AD2377" s="302"/>
      <c r="AE2377" s="302"/>
      <c r="AF2377" s="302"/>
      <c r="AG2377" s="302"/>
      <c r="AH2377" s="302"/>
      <c r="AI2377" s="302"/>
      <c r="AJ2377" s="302"/>
      <c r="AK2377" s="302"/>
      <c r="AL2377" s="302"/>
      <c r="AM2377" s="302"/>
      <c r="AN2377" s="302"/>
      <c r="AO2377" s="302"/>
      <c r="AP2377" s="302"/>
      <c r="AQ2377" s="302"/>
      <c r="AR2377" s="302"/>
    </row>
    <row r="2378" hidden="1">
      <c r="A2378" s="301"/>
      <c r="B2378" s="302"/>
      <c r="C2378" s="304"/>
      <c r="D2378" s="303"/>
      <c r="E2378" s="303"/>
      <c r="F2378" s="302"/>
      <c r="G2378" s="304"/>
      <c r="H2378" s="302"/>
      <c r="I2378" s="302"/>
      <c r="J2378" s="302"/>
      <c r="K2378" s="302"/>
      <c r="L2378" s="316" t="b">
        <v>0</v>
      </c>
      <c r="M2378" s="316" t="b">
        <v>0</v>
      </c>
      <c r="N2378" s="316" t="b">
        <v>0</v>
      </c>
      <c r="O2378" s="316" t="b">
        <v>0</v>
      </c>
      <c r="P2378" s="302"/>
      <c r="Q2378" s="302"/>
      <c r="R2378" s="302"/>
      <c r="S2378" s="302"/>
      <c r="T2378" s="302"/>
      <c r="U2378" s="302"/>
      <c r="V2378" s="302"/>
      <c r="W2378" s="302"/>
      <c r="X2378" s="302"/>
      <c r="Y2378" s="302"/>
      <c r="Z2378" s="302"/>
      <c r="AA2378" s="302"/>
      <c r="AB2378" s="302"/>
      <c r="AC2378" s="302"/>
      <c r="AD2378" s="302"/>
      <c r="AE2378" s="302"/>
      <c r="AF2378" s="302"/>
      <c r="AG2378" s="302"/>
      <c r="AH2378" s="302"/>
      <c r="AI2378" s="302"/>
      <c r="AJ2378" s="302"/>
      <c r="AK2378" s="302"/>
      <c r="AL2378" s="302"/>
      <c r="AM2378" s="302"/>
      <c r="AN2378" s="302"/>
      <c r="AO2378" s="302"/>
      <c r="AP2378" s="302"/>
      <c r="AQ2378" s="302"/>
      <c r="AR2378" s="302"/>
    </row>
    <row r="2379" hidden="1">
      <c r="A2379" s="301"/>
      <c r="B2379" s="302"/>
      <c r="C2379" s="304"/>
      <c r="D2379" s="303"/>
      <c r="E2379" s="303"/>
      <c r="F2379" s="302"/>
      <c r="G2379" s="304"/>
      <c r="H2379" s="302"/>
      <c r="I2379" s="302"/>
      <c r="J2379" s="302"/>
      <c r="K2379" s="302"/>
      <c r="L2379" s="316" t="b">
        <v>0</v>
      </c>
      <c r="M2379" s="316" t="b">
        <v>0</v>
      </c>
      <c r="N2379" s="316" t="b">
        <v>0</v>
      </c>
      <c r="O2379" s="316" t="b">
        <v>0</v>
      </c>
      <c r="P2379" s="302"/>
      <c r="Q2379" s="302"/>
      <c r="R2379" s="302"/>
      <c r="S2379" s="302"/>
      <c r="T2379" s="302"/>
      <c r="U2379" s="302"/>
      <c r="V2379" s="302"/>
      <c r="W2379" s="302"/>
      <c r="X2379" s="302"/>
      <c r="Y2379" s="302"/>
      <c r="Z2379" s="302"/>
      <c r="AA2379" s="302"/>
      <c r="AB2379" s="302"/>
      <c r="AC2379" s="302"/>
      <c r="AD2379" s="302"/>
      <c r="AE2379" s="302"/>
      <c r="AF2379" s="302"/>
      <c r="AG2379" s="302"/>
      <c r="AH2379" s="302"/>
      <c r="AI2379" s="302"/>
      <c r="AJ2379" s="302"/>
      <c r="AK2379" s="302"/>
      <c r="AL2379" s="302"/>
      <c r="AM2379" s="302"/>
      <c r="AN2379" s="302"/>
      <c r="AO2379" s="302"/>
      <c r="AP2379" s="302"/>
      <c r="AQ2379" s="302"/>
      <c r="AR2379" s="302"/>
    </row>
    <row r="2380" hidden="1">
      <c r="A2380" s="301"/>
      <c r="B2380" s="302"/>
      <c r="C2380" s="304"/>
      <c r="D2380" s="303"/>
      <c r="E2380" s="303"/>
      <c r="F2380" s="302"/>
      <c r="G2380" s="304"/>
      <c r="H2380" s="302"/>
      <c r="I2380" s="302"/>
      <c r="J2380" s="302"/>
      <c r="K2380" s="302"/>
      <c r="L2380" s="316" t="b">
        <v>0</v>
      </c>
      <c r="M2380" s="316" t="b">
        <v>0</v>
      </c>
      <c r="N2380" s="316" t="b">
        <v>0</v>
      </c>
      <c r="O2380" s="316" t="b">
        <v>0</v>
      </c>
      <c r="P2380" s="302"/>
      <c r="Q2380" s="302"/>
      <c r="R2380" s="302"/>
      <c r="S2380" s="302"/>
      <c r="T2380" s="302"/>
      <c r="U2380" s="302"/>
      <c r="V2380" s="302"/>
      <c r="W2380" s="302"/>
      <c r="X2380" s="302"/>
      <c r="Y2380" s="302"/>
      <c r="Z2380" s="302"/>
      <c r="AA2380" s="302"/>
      <c r="AB2380" s="302"/>
      <c r="AC2380" s="302"/>
      <c r="AD2380" s="302"/>
      <c r="AE2380" s="302"/>
      <c r="AF2380" s="302"/>
      <c r="AG2380" s="302"/>
      <c r="AH2380" s="302"/>
      <c r="AI2380" s="302"/>
      <c r="AJ2380" s="302"/>
      <c r="AK2380" s="302"/>
      <c r="AL2380" s="302"/>
      <c r="AM2380" s="302"/>
      <c r="AN2380" s="302"/>
      <c r="AO2380" s="302"/>
      <c r="AP2380" s="302"/>
      <c r="AQ2380" s="302"/>
      <c r="AR2380" s="302"/>
    </row>
    <row r="2381" hidden="1">
      <c r="A2381" s="301"/>
      <c r="B2381" s="302"/>
      <c r="C2381" s="304"/>
      <c r="D2381" s="303"/>
      <c r="E2381" s="303"/>
      <c r="F2381" s="302"/>
      <c r="G2381" s="304"/>
      <c r="H2381" s="302"/>
      <c r="I2381" s="302"/>
      <c r="J2381" s="302"/>
      <c r="K2381" s="302"/>
      <c r="L2381" s="316" t="b">
        <v>0</v>
      </c>
      <c r="M2381" s="316" t="b">
        <v>0</v>
      </c>
      <c r="N2381" s="316" t="b">
        <v>0</v>
      </c>
      <c r="O2381" s="316" t="b">
        <v>0</v>
      </c>
      <c r="P2381" s="302"/>
      <c r="Q2381" s="302"/>
      <c r="R2381" s="302"/>
      <c r="S2381" s="302"/>
      <c r="T2381" s="302"/>
      <c r="U2381" s="302"/>
      <c r="V2381" s="302"/>
      <c r="W2381" s="302"/>
      <c r="X2381" s="302"/>
      <c r="Y2381" s="302"/>
      <c r="Z2381" s="302"/>
      <c r="AA2381" s="302"/>
      <c r="AB2381" s="302"/>
      <c r="AC2381" s="302"/>
      <c r="AD2381" s="302"/>
      <c r="AE2381" s="302"/>
      <c r="AF2381" s="302"/>
      <c r="AG2381" s="302"/>
      <c r="AH2381" s="302"/>
      <c r="AI2381" s="302"/>
      <c r="AJ2381" s="302"/>
      <c r="AK2381" s="302"/>
      <c r="AL2381" s="302"/>
      <c r="AM2381" s="302"/>
      <c r="AN2381" s="302"/>
      <c r="AO2381" s="302"/>
      <c r="AP2381" s="302"/>
      <c r="AQ2381" s="302"/>
      <c r="AR2381" s="302"/>
    </row>
    <row r="2382" hidden="1">
      <c r="A2382" s="301"/>
      <c r="B2382" s="302"/>
      <c r="C2382" s="304"/>
      <c r="D2382" s="303"/>
      <c r="E2382" s="303"/>
      <c r="F2382" s="302"/>
      <c r="G2382" s="304"/>
      <c r="H2382" s="302"/>
      <c r="I2382" s="302"/>
      <c r="J2382" s="302"/>
      <c r="K2382" s="302"/>
      <c r="L2382" s="316" t="b">
        <v>0</v>
      </c>
      <c r="M2382" s="316" t="b">
        <v>0</v>
      </c>
      <c r="N2382" s="316" t="b">
        <v>0</v>
      </c>
      <c r="O2382" s="316" t="b">
        <v>0</v>
      </c>
      <c r="P2382" s="302"/>
      <c r="Q2382" s="302"/>
      <c r="R2382" s="302"/>
      <c r="S2382" s="302"/>
      <c r="T2382" s="302"/>
      <c r="U2382" s="302"/>
      <c r="V2382" s="302"/>
      <c r="W2382" s="302"/>
      <c r="X2382" s="302"/>
      <c r="Y2382" s="302"/>
      <c r="Z2382" s="302"/>
      <c r="AA2382" s="302"/>
      <c r="AB2382" s="302"/>
      <c r="AC2382" s="302"/>
      <c r="AD2382" s="302"/>
      <c r="AE2382" s="302"/>
      <c r="AF2382" s="302"/>
      <c r="AG2382" s="302"/>
      <c r="AH2382" s="302"/>
      <c r="AI2382" s="302"/>
      <c r="AJ2382" s="302"/>
      <c r="AK2382" s="302"/>
      <c r="AL2382" s="302"/>
      <c r="AM2382" s="302"/>
      <c r="AN2382" s="302"/>
      <c r="AO2382" s="302"/>
      <c r="AP2382" s="302"/>
      <c r="AQ2382" s="302"/>
      <c r="AR2382" s="302"/>
    </row>
    <row r="2383" hidden="1">
      <c r="A2383" s="301"/>
      <c r="B2383" s="302"/>
      <c r="C2383" s="304"/>
      <c r="D2383" s="303"/>
      <c r="E2383" s="303"/>
      <c r="F2383" s="302"/>
      <c r="G2383" s="304"/>
      <c r="H2383" s="302"/>
      <c r="I2383" s="302"/>
      <c r="J2383" s="302"/>
      <c r="K2383" s="302"/>
      <c r="L2383" s="316" t="b">
        <v>0</v>
      </c>
      <c r="M2383" s="316" t="b">
        <v>0</v>
      </c>
      <c r="N2383" s="316" t="b">
        <v>0</v>
      </c>
      <c r="O2383" s="316" t="b">
        <v>0</v>
      </c>
      <c r="P2383" s="302"/>
      <c r="Q2383" s="302"/>
      <c r="R2383" s="302"/>
      <c r="S2383" s="302"/>
      <c r="T2383" s="302"/>
      <c r="U2383" s="302"/>
      <c r="V2383" s="302"/>
      <c r="W2383" s="302"/>
      <c r="X2383" s="302"/>
      <c r="Y2383" s="302"/>
      <c r="Z2383" s="302"/>
      <c r="AA2383" s="302"/>
      <c r="AB2383" s="302"/>
      <c r="AC2383" s="302"/>
      <c r="AD2383" s="302"/>
      <c r="AE2383" s="302"/>
      <c r="AF2383" s="302"/>
      <c r="AG2383" s="302"/>
      <c r="AH2383" s="302"/>
      <c r="AI2383" s="302"/>
      <c r="AJ2383" s="302"/>
      <c r="AK2383" s="302"/>
      <c r="AL2383" s="302"/>
      <c r="AM2383" s="302"/>
      <c r="AN2383" s="302"/>
      <c r="AO2383" s="302"/>
      <c r="AP2383" s="302"/>
      <c r="AQ2383" s="302"/>
      <c r="AR2383" s="302"/>
    </row>
    <row r="2384" hidden="1">
      <c r="A2384" s="301"/>
      <c r="B2384" s="302"/>
      <c r="C2384" s="304"/>
      <c r="D2384" s="303"/>
      <c r="E2384" s="303"/>
      <c r="F2384" s="302"/>
      <c r="G2384" s="304"/>
      <c r="H2384" s="302"/>
      <c r="I2384" s="302"/>
      <c r="J2384" s="302"/>
      <c r="K2384" s="302"/>
      <c r="L2384" s="316" t="b">
        <v>0</v>
      </c>
      <c r="M2384" s="316" t="b">
        <v>0</v>
      </c>
      <c r="N2384" s="316" t="b">
        <v>0</v>
      </c>
      <c r="O2384" s="316" t="b">
        <v>0</v>
      </c>
      <c r="P2384" s="302"/>
      <c r="Q2384" s="302"/>
      <c r="R2384" s="302"/>
      <c r="S2384" s="302"/>
      <c r="T2384" s="302"/>
      <c r="U2384" s="302"/>
      <c r="V2384" s="302"/>
      <c r="W2384" s="302"/>
      <c r="X2384" s="302"/>
      <c r="Y2384" s="302"/>
      <c r="Z2384" s="302"/>
      <c r="AA2384" s="302"/>
      <c r="AB2384" s="302"/>
      <c r="AC2384" s="302"/>
      <c r="AD2384" s="302"/>
      <c r="AE2384" s="302"/>
      <c r="AF2384" s="302"/>
      <c r="AG2384" s="302"/>
      <c r="AH2384" s="302"/>
      <c r="AI2384" s="302"/>
      <c r="AJ2384" s="302"/>
      <c r="AK2384" s="302"/>
      <c r="AL2384" s="302"/>
      <c r="AM2384" s="302"/>
      <c r="AN2384" s="302"/>
      <c r="AO2384" s="302"/>
      <c r="AP2384" s="302"/>
      <c r="AQ2384" s="302"/>
      <c r="AR2384" s="302"/>
    </row>
    <row r="2385" hidden="1">
      <c r="A2385" s="301"/>
      <c r="B2385" s="302"/>
      <c r="C2385" s="304"/>
      <c r="D2385" s="303"/>
      <c r="E2385" s="303"/>
      <c r="F2385" s="302"/>
      <c r="G2385" s="304"/>
      <c r="H2385" s="302"/>
      <c r="I2385" s="302"/>
      <c r="J2385" s="302"/>
      <c r="K2385" s="302"/>
      <c r="L2385" s="316" t="b">
        <v>0</v>
      </c>
      <c r="M2385" s="316" t="b">
        <v>0</v>
      </c>
      <c r="N2385" s="316" t="b">
        <v>0</v>
      </c>
      <c r="O2385" s="316" t="b">
        <v>0</v>
      </c>
      <c r="P2385" s="302"/>
      <c r="Q2385" s="302"/>
      <c r="R2385" s="302"/>
      <c r="S2385" s="302"/>
      <c r="T2385" s="302"/>
      <c r="U2385" s="302"/>
      <c r="V2385" s="302"/>
      <c r="W2385" s="302"/>
      <c r="X2385" s="302"/>
      <c r="Y2385" s="302"/>
      <c r="Z2385" s="302"/>
      <c r="AA2385" s="302"/>
      <c r="AB2385" s="302"/>
      <c r="AC2385" s="302"/>
      <c r="AD2385" s="302"/>
      <c r="AE2385" s="302"/>
      <c r="AF2385" s="302"/>
      <c r="AG2385" s="302"/>
      <c r="AH2385" s="302"/>
      <c r="AI2385" s="302"/>
      <c r="AJ2385" s="302"/>
      <c r="AK2385" s="302"/>
      <c r="AL2385" s="302"/>
      <c r="AM2385" s="302"/>
      <c r="AN2385" s="302"/>
      <c r="AO2385" s="302"/>
      <c r="AP2385" s="302"/>
      <c r="AQ2385" s="302"/>
      <c r="AR2385" s="302"/>
    </row>
    <row r="2386" hidden="1">
      <c r="A2386" s="301"/>
      <c r="B2386" s="302"/>
      <c r="C2386" s="304"/>
      <c r="D2386" s="303"/>
      <c r="E2386" s="303"/>
      <c r="F2386" s="302"/>
      <c r="G2386" s="304"/>
      <c r="H2386" s="302"/>
      <c r="I2386" s="302"/>
      <c r="J2386" s="302"/>
      <c r="K2386" s="302"/>
      <c r="L2386" s="316" t="b">
        <v>0</v>
      </c>
      <c r="M2386" s="316" t="b">
        <v>0</v>
      </c>
      <c r="N2386" s="316" t="b">
        <v>0</v>
      </c>
      <c r="O2386" s="316" t="b">
        <v>0</v>
      </c>
      <c r="P2386" s="302"/>
      <c r="Q2386" s="302"/>
      <c r="R2386" s="302"/>
      <c r="S2386" s="302"/>
      <c r="T2386" s="302"/>
      <c r="U2386" s="302"/>
      <c r="V2386" s="302"/>
      <c r="W2386" s="302"/>
      <c r="X2386" s="302"/>
      <c r="Y2386" s="302"/>
      <c r="Z2386" s="302"/>
      <c r="AA2386" s="302"/>
      <c r="AB2386" s="302"/>
      <c r="AC2386" s="302"/>
      <c r="AD2386" s="302"/>
      <c r="AE2386" s="302"/>
      <c r="AF2386" s="302"/>
      <c r="AG2386" s="302"/>
      <c r="AH2386" s="302"/>
      <c r="AI2386" s="302"/>
      <c r="AJ2386" s="302"/>
      <c r="AK2386" s="302"/>
      <c r="AL2386" s="302"/>
      <c r="AM2386" s="302"/>
      <c r="AN2386" s="302"/>
      <c r="AO2386" s="302"/>
      <c r="AP2386" s="302"/>
      <c r="AQ2386" s="302"/>
      <c r="AR2386" s="302"/>
    </row>
    <row r="2387" hidden="1">
      <c r="A2387" s="301"/>
      <c r="B2387" s="302"/>
      <c r="C2387" s="304"/>
      <c r="D2387" s="303"/>
      <c r="E2387" s="303"/>
      <c r="F2387" s="302"/>
      <c r="G2387" s="304"/>
      <c r="H2387" s="302"/>
      <c r="I2387" s="302"/>
      <c r="J2387" s="302"/>
      <c r="K2387" s="302"/>
      <c r="L2387" s="316" t="b">
        <v>0</v>
      </c>
      <c r="M2387" s="316" t="b">
        <v>0</v>
      </c>
      <c r="N2387" s="316" t="b">
        <v>0</v>
      </c>
      <c r="O2387" s="316" t="b">
        <v>0</v>
      </c>
      <c r="P2387" s="302"/>
      <c r="Q2387" s="302"/>
      <c r="R2387" s="302"/>
      <c r="S2387" s="302"/>
      <c r="T2387" s="302"/>
      <c r="U2387" s="302"/>
      <c r="V2387" s="302"/>
      <c r="W2387" s="302"/>
      <c r="X2387" s="302"/>
      <c r="Y2387" s="302"/>
      <c r="Z2387" s="302"/>
      <c r="AA2387" s="302"/>
      <c r="AB2387" s="302"/>
      <c r="AC2387" s="302"/>
      <c r="AD2387" s="302"/>
      <c r="AE2387" s="302"/>
      <c r="AF2387" s="302"/>
      <c r="AG2387" s="302"/>
      <c r="AH2387" s="302"/>
      <c r="AI2387" s="302"/>
      <c r="AJ2387" s="302"/>
      <c r="AK2387" s="302"/>
      <c r="AL2387" s="302"/>
      <c r="AM2387" s="302"/>
      <c r="AN2387" s="302"/>
      <c r="AO2387" s="302"/>
      <c r="AP2387" s="302"/>
      <c r="AQ2387" s="302"/>
      <c r="AR2387" s="302"/>
    </row>
    <row r="2388" hidden="1">
      <c r="A2388" s="301"/>
      <c r="B2388" s="302"/>
      <c r="C2388" s="304"/>
      <c r="D2388" s="303"/>
      <c r="E2388" s="303"/>
      <c r="F2388" s="302"/>
      <c r="G2388" s="304"/>
      <c r="H2388" s="302"/>
      <c r="I2388" s="302"/>
      <c r="J2388" s="302"/>
      <c r="K2388" s="302"/>
      <c r="L2388" s="316" t="b">
        <v>0</v>
      </c>
      <c r="M2388" s="316" t="b">
        <v>0</v>
      </c>
      <c r="N2388" s="316" t="b">
        <v>0</v>
      </c>
      <c r="O2388" s="316" t="b">
        <v>0</v>
      </c>
      <c r="P2388" s="302"/>
      <c r="Q2388" s="302"/>
      <c r="R2388" s="302"/>
      <c r="S2388" s="302"/>
      <c r="T2388" s="302"/>
      <c r="U2388" s="302"/>
      <c r="V2388" s="302"/>
      <c r="W2388" s="302"/>
      <c r="X2388" s="302"/>
      <c r="Y2388" s="302"/>
      <c r="Z2388" s="302"/>
      <c r="AA2388" s="302"/>
      <c r="AB2388" s="302"/>
      <c r="AC2388" s="302"/>
      <c r="AD2388" s="302"/>
      <c r="AE2388" s="302"/>
      <c r="AF2388" s="302"/>
      <c r="AG2388" s="302"/>
      <c r="AH2388" s="302"/>
      <c r="AI2388" s="302"/>
      <c r="AJ2388" s="302"/>
      <c r="AK2388" s="302"/>
      <c r="AL2388" s="302"/>
      <c r="AM2388" s="302"/>
      <c r="AN2388" s="302"/>
      <c r="AO2388" s="302"/>
      <c r="AP2388" s="302"/>
      <c r="AQ2388" s="302"/>
      <c r="AR2388" s="302"/>
    </row>
    <row r="2389">
      <c r="A2389" s="301"/>
      <c r="B2389" s="302"/>
      <c r="C2389" s="304"/>
      <c r="D2389" s="303"/>
      <c r="E2389" s="303"/>
      <c r="F2389" s="302"/>
      <c r="G2389" s="304"/>
      <c r="H2389" s="302"/>
      <c r="I2389" s="302"/>
      <c r="J2389" s="302"/>
      <c r="K2389" s="302"/>
      <c r="L2389" s="316"/>
      <c r="M2389" s="316"/>
      <c r="N2389" s="316"/>
      <c r="O2389" s="316"/>
      <c r="P2389" s="302"/>
      <c r="Q2389" s="302"/>
      <c r="R2389" s="302"/>
      <c r="S2389" s="302"/>
      <c r="T2389" s="302"/>
      <c r="U2389" s="302"/>
      <c r="V2389" s="302"/>
      <c r="W2389" s="302"/>
      <c r="X2389" s="302"/>
      <c r="Y2389" s="302"/>
      <c r="Z2389" s="302"/>
      <c r="AA2389" s="302"/>
      <c r="AB2389" s="302"/>
      <c r="AC2389" s="302"/>
      <c r="AD2389" s="302"/>
      <c r="AE2389" s="302"/>
      <c r="AF2389" s="302"/>
      <c r="AG2389" s="302"/>
      <c r="AH2389" s="302"/>
      <c r="AI2389" s="302"/>
      <c r="AJ2389" s="302"/>
      <c r="AK2389" s="302"/>
      <c r="AL2389" s="302"/>
      <c r="AM2389" s="302"/>
      <c r="AN2389" s="302"/>
      <c r="AO2389" s="302"/>
      <c r="AP2389" s="302"/>
      <c r="AQ2389" s="302"/>
      <c r="AR2389" s="302"/>
    </row>
    <row r="2390">
      <c r="A2390" s="301"/>
      <c r="B2390" s="302"/>
      <c r="C2390" s="304"/>
      <c r="D2390" s="303"/>
      <c r="E2390" s="303"/>
      <c r="F2390" s="302"/>
      <c r="G2390" s="304"/>
      <c r="H2390" s="302"/>
      <c r="I2390" s="302"/>
      <c r="J2390" s="302"/>
      <c r="K2390" s="302"/>
      <c r="L2390" s="316"/>
      <c r="M2390" s="316"/>
      <c r="N2390" s="316"/>
      <c r="O2390" s="316"/>
      <c r="P2390" s="302"/>
      <c r="Q2390" s="302"/>
      <c r="R2390" s="302"/>
      <c r="S2390" s="302"/>
      <c r="T2390" s="302"/>
      <c r="U2390" s="302"/>
      <c r="V2390" s="302"/>
      <c r="W2390" s="302"/>
      <c r="X2390" s="302"/>
      <c r="Y2390" s="302"/>
      <c r="Z2390" s="302"/>
      <c r="AA2390" s="302"/>
      <c r="AB2390" s="302"/>
      <c r="AC2390" s="302"/>
      <c r="AD2390" s="302"/>
      <c r="AE2390" s="302"/>
      <c r="AF2390" s="302"/>
      <c r="AG2390" s="302"/>
      <c r="AH2390" s="302"/>
      <c r="AI2390" s="302"/>
      <c r="AJ2390" s="302"/>
      <c r="AK2390" s="302"/>
      <c r="AL2390" s="302"/>
      <c r="AM2390" s="302"/>
      <c r="AN2390" s="302"/>
      <c r="AO2390" s="302"/>
      <c r="AP2390" s="302"/>
      <c r="AQ2390" s="302"/>
      <c r="AR2390" s="302"/>
    </row>
    <row r="2391">
      <c r="A2391" s="301"/>
      <c r="B2391" s="302"/>
      <c r="C2391" s="304"/>
      <c r="D2391" s="303"/>
      <c r="E2391" s="303"/>
      <c r="F2391" s="302"/>
      <c r="G2391" s="304"/>
      <c r="H2391" s="302"/>
      <c r="I2391" s="302"/>
      <c r="J2391" s="302"/>
      <c r="K2391" s="302"/>
      <c r="L2391" s="316"/>
      <c r="M2391" s="316"/>
      <c r="N2391" s="316"/>
      <c r="O2391" s="316"/>
      <c r="P2391" s="302"/>
      <c r="Q2391" s="302"/>
      <c r="R2391" s="302"/>
      <c r="S2391" s="302"/>
      <c r="T2391" s="302"/>
      <c r="U2391" s="302"/>
      <c r="V2391" s="302"/>
      <c r="W2391" s="302"/>
      <c r="X2391" s="302"/>
      <c r="Y2391" s="302"/>
      <c r="Z2391" s="302"/>
      <c r="AA2391" s="302"/>
      <c r="AB2391" s="302"/>
      <c r="AC2391" s="302"/>
      <c r="AD2391" s="302"/>
      <c r="AE2391" s="302"/>
      <c r="AF2391" s="302"/>
      <c r="AG2391" s="302"/>
      <c r="AH2391" s="302"/>
      <c r="AI2391" s="302"/>
      <c r="AJ2391" s="302"/>
      <c r="AK2391" s="302"/>
      <c r="AL2391" s="302"/>
      <c r="AM2391" s="302"/>
      <c r="AN2391" s="302"/>
      <c r="AO2391" s="302"/>
      <c r="AP2391" s="302"/>
      <c r="AQ2391" s="302"/>
      <c r="AR2391" s="302"/>
    </row>
  </sheetData>
  <autoFilter ref="$A$1:$AR$2388"/>
  <conditionalFormatting sqref="H1:H2391">
    <cfRule type="notContainsBlanks" dxfId="2" priority="1">
      <formula>LEN(TRIM(H1))&gt;0</formula>
    </cfRule>
  </conditionalFormatting>
  <dataValidations>
    <dataValidation type="list" allowBlank="1" showErrorMessage="1" sqref="AQ2:AQ2391">
      <formula1>"有縮圖,無縮圖"</formula1>
    </dataValidation>
    <dataValidation type="list" allowBlank="1" showErrorMessage="1" sqref="H2:H2391">
      <formula1>"一般,R15,R18"</formula1>
    </dataValidation>
    <dataValidation type="list" allowBlank="1" showErrorMessage="1" sqref="I2:I2391">
      <formula1>"原創,二創"</formula1>
    </dataValidation>
  </dataValidations>
  <hyperlinks>
    <hyperlink r:id="rId1" ref="R2"/>
    <hyperlink r:id="rId2" ref="AM2"/>
    <hyperlink r:id="rId3" ref="AN2"/>
    <hyperlink r:id="rId4" ref="AO2"/>
    <hyperlink r:id="rId5" ref="AN3"/>
    <hyperlink r:id="rId6" ref="AN4"/>
    <hyperlink r:id="rId7" ref="AN5"/>
    <hyperlink r:id="rId8" ref="R6"/>
    <hyperlink r:id="rId9" ref="V6"/>
    <hyperlink r:id="rId10" ref="AN6"/>
    <hyperlink r:id="rId11" ref="AN7"/>
    <hyperlink r:id="rId12" ref="AO7"/>
    <hyperlink r:id="rId13" ref="R8"/>
    <hyperlink r:id="rId14" ref="AN8"/>
    <hyperlink r:id="rId15" ref="S10"/>
    <hyperlink r:id="rId16" ref="T10"/>
    <hyperlink r:id="rId17" ref="W10"/>
    <hyperlink r:id="rId18" ref="Z10"/>
    <hyperlink r:id="rId19" ref="AC10"/>
    <hyperlink r:id="rId20" ref="AH10"/>
    <hyperlink r:id="rId21" ref="AL10"/>
    <hyperlink r:id="rId22" ref="AM10"/>
    <hyperlink r:id="rId23" ref="AN10"/>
    <hyperlink r:id="rId24" ref="AO10"/>
    <hyperlink r:id="rId25" ref="AR10"/>
    <hyperlink r:id="rId26" ref="AM11"/>
    <hyperlink r:id="rId27" ref="AN11"/>
    <hyperlink r:id="rId28" ref="AN12"/>
    <hyperlink r:id="rId29" ref="V13"/>
    <hyperlink r:id="rId30" ref="AN13"/>
    <hyperlink r:id="rId31" ref="AM14"/>
    <hyperlink r:id="rId32" ref="AN14"/>
    <hyperlink r:id="rId33" ref="AM15"/>
    <hyperlink r:id="rId34" ref="AN15"/>
    <hyperlink r:id="rId35" ref="V18"/>
    <hyperlink r:id="rId36" ref="Y18"/>
    <hyperlink r:id="rId37" ref="AN18"/>
    <hyperlink r:id="rId38" ref="R19"/>
    <hyperlink r:id="rId39" ref="X19"/>
    <hyperlink r:id="rId40" ref="AN19"/>
    <hyperlink r:id="rId41" ref="AM20"/>
    <hyperlink r:id="rId42" ref="AN20"/>
    <hyperlink r:id="rId43" ref="V21"/>
    <hyperlink r:id="rId44" ref="W21"/>
    <hyperlink r:id="rId45" ref="Y21"/>
    <hyperlink r:id="rId46" ref="Z21"/>
    <hyperlink r:id="rId47" ref="R22"/>
    <hyperlink r:id="rId48" ref="V22"/>
    <hyperlink r:id="rId49" ref="AE22"/>
    <hyperlink r:id="rId50" ref="AK22"/>
    <hyperlink r:id="rId51" ref="AN22"/>
    <hyperlink r:id="rId52" ref="R23"/>
    <hyperlink r:id="rId53" ref="AM23"/>
    <hyperlink r:id="rId54" ref="AN23"/>
    <hyperlink r:id="rId55" ref="AO23"/>
    <hyperlink r:id="rId56" ref="V24"/>
    <hyperlink r:id="rId57" ref="AC24"/>
    <hyperlink r:id="rId58" ref="AN24"/>
    <hyperlink r:id="rId59" ref="V25"/>
    <hyperlink r:id="rId60" ref="AM25"/>
    <hyperlink r:id="rId61" ref="AN25"/>
    <hyperlink r:id="rId62" ref="R26"/>
    <hyperlink r:id="rId63" ref="AN26"/>
    <hyperlink r:id="rId64" ref="AN27"/>
    <hyperlink r:id="rId65" ref="AM28"/>
    <hyperlink r:id="rId66" ref="AN28"/>
    <hyperlink r:id="rId67" ref="AO28"/>
    <hyperlink r:id="rId68" ref="AM29"/>
    <hyperlink r:id="rId69" ref="R30"/>
    <hyperlink r:id="rId70" ref="V30"/>
    <hyperlink r:id="rId71" ref="X30"/>
    <hyperlink r:id="rId72" ref="Y30"/>
    <hyperlink r:id="rId73" ref="AI30"/>
    <hyperlink r:id="rId74" ref="AJ30"/>
    <hyperlink r:id="rId75" ref="AN30"/>
    <hyperlink r:id="rId76" ref="AM31"/>
    <hyperlink r:id="rId77" ref="AM32"/>
    <hyperlink r:id="rId78" ref="AN32"/>
    <hyperlink r:id="rId79" ref="AN33"/>
    <hyperlink r:id="rId80" ref="AM34"/>
    <hyperlink r:id="rId81" ref="AN34"/>
    <hyperlink r:id="rId82" ref="V35"/>
    <hyperlink r:id="rId83" ref="AE35"/>
    <hyperlink r:id="rId84" ref="AF35"/>
    <hyperlink r:id="rId85" ref="AN35"/>
    <hyperlink r:id="rId86" ref="R36"/>
    <hyperlink r:id="rId87" ref="V36"/>
    <hyperlink r:id="rId88" ref="Y36"/>
    <hyperlink r:id="rId89" ref="AD36"/>
    <hyperlink r:id="rId90" ref="AF36"/>
    <hyperlink r:id="rId91" ref="AK36"/>
    <hyperlink r:id="rId92" ref="AN36"/>
    <hyperlink r:id="rId93" ref="AM37"/>
    <hyperlink r:id="rId94" ref="AM38"/>
    <hyperlink r:id="rId95" ref="AN38"/>
    <hyperlink r:id="rId96" ref="AN39"/>
    <hyperlink r:id="rId97" ref="AN40"/>
    <hyperlink r:id="rId98" ref="AM41"/>
    <hyperlink r:id="rId99" ref="AN41"/>
    <hyperlink r:id="rId100" ref="AM42"/>
    <hyperlink r:id="rId101" ref="AN42"/>
    <hyperlink r:id="rId102" ref="V43"/>
    <hyperlink r:id="rId103" ref="X43"/>
    <hyperlink r:id="rId104" ref="Y43"/>
    <hyperlink r:id="rId105" ref="AM43"/>
    <hyperlink r:id="rId106" ref="AN43"/>
    <hyperlink r:id="rId107" ref="R44"/>
    <hyperlink r:id="rId108" ref="V44"/>
    <hyperlink r:id="rId109" ref="AK44"/>
    <hyperlink r:id="rId110" ref="AN44"/>
    <hyperlink r:id="rId111" ref="AN45"/>
    <hyperlink r:id="rId112" ref="AR45"/>
    <hyperlink r:id="rId113" ref="R46"/>
    <hyperlink r:id="rId114" ref="V46"/>
    <hyperlink r:id="rId115" ref="Y46"/>
    <hyperlink r:id="rId116" ref="AN46"/>
    <hyperlink r:id="rId117" ref="R48"/>
    <hyperlink r:id="rId118" ref="T48"/>
    <hyperlink r:id="rId119" ref="V48"/>
    <hyperlink r:id="rId120" ref="AD48"/>
    <hyperlink r:id="rId121" ref="AK48"/>
    <hyperlink r:id="rId122" ref="AN48"/>
    <hyperlink r:id="rId123" ref="R49"/>
    <hyperlink r:id="rId124" ref="AN49"/>
    <hyperlink r:id="rId125" ref="AN50"/>
    <hyperlink r:id="rId126" ref="AO50"/>
    <hyperlink r:id="rId127" ref="R51"/>
    <hyperlink r:id="rId128" ref="AN51"/>
    <hyperlink r:id="rId129" ref="AN52"/>
    <hyperlink r:id="rId130" ref="AO52"/>
    <hyperlink r:id="rId131" ref="AN53"/>
    <hyperlink r:id="rId132" ref="AN54"/>
    <hyperlink r:id="rId133" ref="AO54"/>
    <hyperlink r:id="rId134" ref="R55"/>
    <hyperlink r:id="rId135" ref="Y55"/>
    <hyperlink r:id="rId136" ref="AN55"/>
    <hyperlink r:id="rId137" ref="AN58"/>
    <hyperlink r:id="rId138" ref="V60"/>
    <hyperlink r:id="rId139" ref="AD60"/>
    <hyperlink r:id="rId140" ref="AJ60"/>
    <hyperlink r:id="rId141" ref="AN60"/>
    <hyperlink r:id="rId142" ref="AJ61"/>
    <hyperlink r:id="rId143" ref="V62"/>
    <hyperlink r:id="rId144" ref="W62"/>
    <hyperlink r:id="rId145" ref="Y62"/>
    <hyperlink r:id="rId146" ref="AE62"/>
    <hyperlink r:id="rId147" ref="AL62"/>
    <hyperlink r:id="rId148" ref="AM62"/>
    <hyperlink r:id="rId149" ref="V63"/>
    <hyperlink r:id="rId150" ref="AJ63"/>
    <hyperlink r:id="rId151" ref="AM63"/>
    <hyperlink r:id="rId152" ref="V65"/>
    <hyperlink r:id="rId153" ref="AD65"/>
    <hyperlink r:id="rId154" ref="AE65"/>
    <hyperlink r:id="rId155" ref="AN65"/>
    <hyperlink r:id="rId156" ref="AN66"/>
    <hyperlink r:id="rId157" ref="AM67"/>
    <hyperlink r:id="rId158" ref="AN68"/>
    <hyperlink r:id="rId159" ref="AN69"/>
    <hyperlink r:id="rId160" ref="R70"/>
    <hyperlink r:id="rId161" ref="S70"/>
    <hyperlink r:id="rId162" ref="AM70"/>
    <hyperlink r:id="rId163" ref="AN70"/>
    <hyperlink r:id="rId164" ref="V71"/>
    <hyperlink r:id="rId165" ref="Y71"/>
    <hyperlink r:id="rId166" ref="Z71"/>
    <hyperlink r:id="rId167" ref="AC71"/>
    <hyperlink r:id="rId168" ref="AM71"/>
    <hyperlink r:id="rId169" ref="AN71"/>
    <hyperlink r:id="rId170" ref="AM72"/>
    <hyperlink r:id="rId171" ref="AN72"/>
    <hyperlink r:id="rId172" ref="V73"/>
    <hyperlink r:id="rId173" ref="Y73"/>
    <hyperlink r:id="rId174" ref="AN78"/>
    <hyperlink r:id="rId175" ref="V80"/>
    <hyperlink r:id="rId176" ref="AD80"/>
    <hyperlink r:id="rId177" ref="AN80"/>
    <hyperlink r:id="rId178" ref="AN81"/>
    <hyperlink r:id="rId179" ref="R82"/>
    <hyperlink r:id="rId180" ref="AO82"/>
    <hyperlink r:id="rId181" ref="AM83"/>
    <hyperlink r:id="rId182" ref="AN83"/>
    <hyperlink r:id="rId183" ref="R84"/>
    <hyperlink r:id="rId184" ref="V84"/>
    <hyperlink r:id="rId185" ref="Y84"/>
    <hyperlink r:id="rId186" ref="AN84"/>
    <hyperlink r:id="rId187" ref="AN85"/>
    <hyperlink r:id="rId188" ref="AO85"/>
    <hyperlink r:id="rId189" ref="R86"/>
    <hyperlink r:id="rId190" ref="AN86"/>
    <hyperlink r:id="rId191" ref="AM87"/>
    <hyperlink r:id="rId192" ref="AN87"/>
    <hyperlink r:id="rId193" ref="R88"/>
    <hyperlink r:id="rId194" ref="V88"/>
    <hyperlink r:id="rId195" ref="Y88"/>
    <hyperlink r:id="rId196" ref="AD88"/>
    <hyperlink r:id="rId197" ref="AE88"/>
    <hyperlink r:id="rId198" ref="AK88"/>
    <hyperlink r:id="rId199" ref="AN88"/>
    <hyperlink r:id="rId200" ref="AM89"/>
    <hyperlink r:id="rId201" ref="AN89"/>
    <hyperlink r:id="rId202" ref="R90"/>
    <hyperlink r:id="rId203" ref="V90"/>
    <hyperlink r:id="rId204" ref="Y90"/>
    <hyperlink r:id="rId205" ref="AD90"/>
    <hyperlink r:id="rId206" ref="AE90"/>
    <hyperlink r:id="rId207" ref="AF90"/>
    <hyperlink r:id="rId208" ref="AJ90"/>
    <hyperlink r:id="rId209" ref="AM90"/>
    <hyperlink r:id="rId210" ref="AN90"/>
    <hyperlink r:id="rId211" ref="AM91"/>
    <hyperlink r:id="rId212" ref="AN91"/>
    <hyperlink r:id="rId213" ref="AO91"/>
    <hyperlink r:id="rId214" ref="R92"/>
    <hyperlink r:id="rId215" ref="V92"/>
    <hyperlink r:id="rId216" ref="X92"/>
    <hyperlink r:id="rId217" ref="Y92"/>
    <hyperlink r:id="rId218" ref="AK92"/>
    <hyperlink r:id="rId219" ref="AL92"/>
    <hyperlink r:id="rId220" ref="AM92"/>
    <hyperlink r:id="rId221" ref="AN92"/>
    <hyperlink r:id="rId222" ref="AN93"/>
    <hyperlink r:id="rId223" ref="R94"/>
    <hyperlink r:id="rId224" ref="V94"/>
    <hyperlink r:id="rId225" ref="AD94"/>
    <hyperlink r:id="rId226" ref="AE94"/>
    <hyperlink r:id="rId227" ref="AJ94"/>
    <hyperlink r:id="rId228" ref="AM94"/>
    <hyperlink r:id="rId229" ref="AN94"/>
    <hyperlink r:id="rId230" ref="AO94"/>
    <hyperlink r:id="rId231" ref="R95"/>
    <hyperlink r:id="rId232" ref="V95"/>
    <hyperlink r:id="rId233" ref="AD95"/>
    <hyperlink r:id="rId234" ref="AM95"/>
    <hyperlink r:id="rId235" ref="AN95"/>
    <hyperlink r:id="rId236" ref="AN96"/>
    <hyperlink r:id="rId237" ref="R97"/>
    <hyperlink r:id="rId238" ref="V97"/>
    <hyperlink r:id="rId239" ref="X97"/>
    <hyperlink r:id="rId240" ref="Z97"/>
    <hyperlink r:id="rId241" ref="AM97"/>
    <hyperlink r:id="rId242" ref="AN97"/>
    <hyperlink r:id="rId243" ref="R98"/>
    <hyperlink r:id="rId244" ref="AM98"/>
    <hyperlink r:id="rId245" ref="AN98"/>
    <hyperlink r:id="rId246" ref="AM99"/>
    <hyperlink r:id="rId247" ref="AN99"/>
    <hyperlink r:id="rId248" ref="AO99"/>
    <hyperlink r:id="rId249" ref="AN100"/>
    <hyperlink r:id="rId250" ref="AN101"/>
    <hyperlink r:id="rId251" ref="V102"/>
    <hyperlink r:id="rId252" ref="W102"/>
    <hyperlink r:id="rId253" ref="AD102"/>
    <hyperlink r:id="rId254" ref="AM102"/>
    <hyperlink r:id="rId255" ref="AN102"/>
    <hyperlink r:id="rId256" ref="AO102"/>
    <hyperlink r:id="rId257" ref="AN103"/>
    <hyperlink r:id="rId258" ref="AM104"/>
    <hyperlink r:id="rId259" ref="AN104"/>
    <hyperlink r:id="rId260" ref="R105"/>
    <hyperlink r:id="rId261" ref="AM105"/>
    <hyperlink r:id="rId262" ref="AN105"/>
    <hyperlink r:id="rId263" ref="AO105"/>
    <hyperlink r:id="rId264" ref="AM106"/>
    <hyperlink r:id="rId265" ref="AN106"/>
    <hyperlink r:id="rId266" ref="AM107"/>
    <hyperlink r:id="rId267" ref="AN107"/>
    <hyperlink r:id="rId268" ref="V108"/>
    <hyperlink r:id="rId269" ref="AD108"/>
    <hyperlink r:id="rId270" ref="AK108"/>
    <hyperlink r:id="rId271" ref="AL108"/>
    <hyperlink r:id="rId272" ref="AM108"/>
    <hyperlink r:id="rId273" ref="AN108"/>
    <hyperlink r:id="rId274" ref="AM109"/>
    <hyperlink r:id="rId275" ref="AN109"/>
    <hyperlink r:id="rId276" ref="R110"/>
    <hyperlink r:id="rId277" ref="V110"/>
    <hyperlink r:id="rId278" ref="Y110"/>
    <hyperlink r:id="rId279" ref="AN110"/>
    <hyperlink r:id="rId280" ref="R111"/>
    <hyperlink r:id="rId281" ref="AM111"/>
    <hyperlink r:id="rId282" ref="AN112"/>
    <hyperlink r:id="rId283" ref="AN113"/>
    <hyperlink r:id="rId284" ref="V114"/>
    <hyperlink r:id="rId285" ref="Y114"/>
    <hyperlink r:id="rId286" ref="AM114"/>
    <hyperlink r:id="rId287" ref="AN114"/>
    <hyperlink r:id="rId288" ref="AN115"/>
    <hyperlink r:id="rId289" ref="AN116"/>
    <hyperlink r:id="rId290" ref="AO116"/>
    <hyperlink r:id="rId291" ref="AN117"/>
    <hyperlink r:id="rId292" ref="AN118"/>
    <hyperlink r:id="rId293" ref="AO118"/>
    <hyperlink r:id="rId294" ref="AM119"/>
    <hyperlink r:id="rId295" ref="AN119"/>
    <hyperlink r:id="rId296" ref="R120"/>
    <hyperlink r:id="rId297" ref="AN120"/>
    <hyperlink r:id="rId298" ref="AO120"/>
    <hyperlink r:id="rId299" ref="AM121"/>
    <hyperlink r:id="rId300" ref="AN121"/>
    <hyperlink r:id="rId301" ref="AR121"/>
    <hyperlink r:id="rId302" ref="AN122"/>
    <hyperlink r:id="rId303" ref="AN123"/>
    <hyperlink r:id="rId304" ref="AM125"/>
    <hyperlink r:id="rId305" ref="AN125"/>
    <hyperlink r:id="rId306" ref="AN126"/>
    <hyperlink r:id="rId307" ref="AO126"/>
    <hyperlink r:id="rId308" ref="R127"/>
    <hyperlink r:id="rId309" ref="AN127"/>
    <hyperlink r:id="rId310" ref="AN128"/>
    <hyperlink r:id="rId311" ref="AO128"/>
    <hyperlink r:id="rId312" ref="AN129"/>
    <hyperlink r:id="rId313" ref="AN130"/>
    <hyperlink r:id="rId314" ref="AM131"/>
    <hyperlink r:id="rId315" ref="AN131"/>
    <hyperlink r:id="rId316" ref="AO131"/>
    <hyperlink r:id="rId317" ref="R132"/>
    <hyperlink r:id="rId318" ref="V132"/>
    <hyperlink r:id="rId319" ref="Y132"/>
    <hyperlink r:id="rId320" ref="AK132"/>
    <hyperlink r:id="rId321" ref="AM132"/>
    <hyperlink r:id="rId322" ref="AN132"/>
    <hyperlink r:id="rId323" ref="AN133"/>
    <hyperlink r:id="rId324" ref="AM134"/>
    <hyperlink r:id="rId325" ref="AO134"/>
    <hyperlink r:id="rId326" ref="R135"/>
    <hyperlink r:id="rId327" ref="AC135"/>
    <hyperlink r:id="rId328" ref="AK135"/>
    <hyperlink r:id="rId329" ref="AM135"/>
    <hyperlink r:id="rId330" ref="AN135"/>
    <hyperlink r:id="rId331" ref="V136"/>
    <hyperlink r:id="rId332" ref="AD136"/>
    <hyperlink r:id="rId333" ref="AE136"/>
    <hyperlink r:id="rId334" ref="AM136"/>
    <hyperlink r:id="rId335" ref="AN136"/>
    <hyperlink r:id="rId336" ref="AN137"/>
    <hyperlink r:id="rId337" ref="R138"/>
    <hyperlink r:id="rId338" ref="T138"/>
    <hyperlink r:id="rId339" ref="V138"/>
    <hyperlink r:id="rId340" ref="Y138"/>
    <hyperlink r:id="rId341" ref="AF138"/>
    <hyperlink r:id="rId342" ref="AH138"/>
    <hyperlink r:id="rId343" ref="AK138"/>
    <hyperlink r:id="rId344" ref="AM138"/>
    <hyperlink r:id="rId345" ref="AN138"/>
    <hyperlink r:id="rId346" ref="AO138"/>
    <hyperlink r:id="rId347" ref="AM139"/>
    <hyperlink r:id="rId348" ref="AN139"/>
    <hyperlink r:id="rId349" ref="R140"/>
    <hyperlink r:id="rId350" ref="V140"/>
    <hyperlink r:id="rId351" ref="Y140"/>
    <hyperlink r:id="rId352" ref="AN140"/>
    <hyperlink r:id="rId353" ref="AO140"/>
    <hyperlink r:id="rId354" ref="AJ141"/>
    <hyperlink r:id="rId355" ref="AN141"/>
    <hyperlink r:id="rId356" ref="AN142"/>
    <hyperlink r:id="rId357" ref="AN143"/>
    <hyperlink r:id="rId358" ref="AM144"/>
    <hyperlink r:id="rId359" ref="AN144"/>
    <hyperlink r:id="rId360" ref="AO144"/>
    <hyperlink r:id="rId361" ref="R145"/>
    <hyperlink r:id="rId362" ref="V145"/>
    <hyperlink r:id="rId363" ref="Y145"/>
    <hyperlink r:id="rId364" ref="AD145"/>
    <hyperlink r:id="rId365" ref="AK145"/>
    <hyperlink r:id="rId366" ref="AN145"/>
    <hyperlink r:id="rId367" ref="AM146"/>
    <hyperlink r:id="rId368" ref="AO146"/>
    <hyperlink r:id="rId369" ref="AN148"/>
    <hyperlink r:id="rId370" ref="AM149"/>
    <hyperlink r:id="rId371" ref="AN149"/>
    <hyperlink r:id="rId372" ref="R150"/>
    <hyperlink r:id="rId373" ref="AM150"/>
    <hyperlink r:id="rId374" ref="AN150"/>
    <hyperlink r:id="rId375" ref="AN151"/>
    <hyperlink r:id="rId376" ref="AN152"/>
    <hyperlink r:id="rId377" ref="V154"/>
    <hyperlink r:id="rId378" ref="AM154"/>
    <hyperlink r:id="rId379" ref="AN154"/>
    <hyperlink r:id="rId380" ref="AN155"/>
    <hyperlink r:id="rId381" ref="AO155"/>
    <hyperlink r:id="rId382" ref="R156"/>
    <hyperlink r:id="rId383" ref="Y156"/>
    <hyperlink r:id="rId384" ref="AM156"/>
    <hyperlink r:id="rId385" ref="AN156"/>
    <hyperlink r:id="rId386" ref="AM157"/>
    <hyperlink r:id="rId387" ref="AN157"/>
    <hyperlink r:id="rId388" ref="AN158"/>
    <hyperlink r:id="rId389" ref="AM159"/>
    <hyperlink r:id="rId390" ref="AN159"/>
    <hyperlink r:id="rId391" ref="AO159"/>
    <hyperlink r:id="rId392" ref="AM160"/>
    <hyperlink r:id="rId393" ref="AN160"/>
    <hyperlink r:id="rId394" ref="AO160"/>
    <hyperlink r:id="rId395" ref="AR160"/>
    <hyperlink r:id="rId396" ref="AN161"/>
    <hyperlink r:id="rId397" ref="AO161"/>
    <hyperlink r:id="rId398" ref="AM162"/>
    <hyperlink r:id="rId399" ref="AO162"/>
    <hyperlink r:id="rId400" ref="AM163"/>
    <hyperlink r:id="rId401" ref="AO163"/>
    <hyperlink r:id="rId402" ref="AM164"/>
    <hyperlink r:id="rId403" ref="AN164"/>
    <hyperlink r:id="rId404" ref="AO164"/>
    <hyperlink r:id="rId405" ref="AM165"/>
    <hyperlink r:id="rId406" ref="AO165"/>
    <hyperlink r:id="rId407" ref="R166"/>
    <hyperlink r:id="rId408" ref="AD166"/>
    <hyperlink r:id="rId409" ref="AN166"/>
    <hyperlink r:id="rId410" ref="AO166"/>
    <hyperlink r:id="rId411" ref="AN167"/>
    <hyperlink r:id="rId412" ref="V168"/>
    <hyperlink r:id="rId413" ref="AE168"/>
    <hyperlink r:id="rId414" ref="AK168"/>
    <hyperlink r:id="rId415" ref="AN168"/>
    <hyperlink r:id="rId416" ref="AN169"/>
    <hyperlink r:id="rId417" ref="AO169"/>
    <hyperlink r:id="rId418" ref="AN170"/>
    <hyperlink r:id="rId419" ref="AM171"/>
    <hyperlink r:id="rId420" ref="R172"/>
    <hyperlink r:id="rId421" ref="V172"/>
    <hyperlink r:id="rId422" ref="W172"/>
    <hyperlink r:id="rId423" ref="Y172"/>
    <hyperlink r:id="rId424" ref="AC172"/>
    <hyperlink r:id="rId425" ref="AD172"/>
    <hyperlink r:id="rId426" ref="AE172"/>
    <hyperlink r:id="rId427" ref="AF172"/>
    <hyperlink r:id="rId428" ref="AK172"/>
    <hyperlink r:id="rId429" ref="AN172"/>
    <hyperlink r:id="rId430" ref="AM173"/>
    <hyperlink r:id="rId431" ref="AN173"/>
    <hyperlink r:id="rId432" ref="AO173"/>
    <hyperlink r:id="rId433" ref="AM174"/>
    <hyperlink r:id="rId434" ref="AN174"/>
    <hyperlink r:id="rId435" ref="AM175"/>
    <hyperlink r:id="rId436" ref="AO175"/>
    <hyperlink r:id="rId437" ref="AM176"/>
    <hyperlink r:id="rId438" ref="AO176"/>
    <hyperlink r:id="rId439" ref="AM177"/>
    <hyperlink r:id="rId440" ref="AN177"/>
    <hyperlink r:id="rId441" ref="AN178"/>
    <hyperlink r:id="rId442" ref="R179"/>
    <hyperlink r:id="rId443" ref="AD179"/>
    <hyperlink r:id="rId444" ref="AN179"/>
    <hyperlink r:id="rId445" ref="AM180"/>
    <hyperlink r:id="rId446" ref="AN180"/>
    <hyperlink r:id="rId447" ref="AO180"/>
    <hyperlink r:id="rId448" ref="AN181"/>
    <hyperlink r:id="rId449" ref="AO181"/>
    <hyperlink r:id="rId450" ref="V182"/>
    <hyperlink r:id="rId451" ref="AD182"/>
    <hyperlink r:id="rId452" ref="AI182"/>
    <hyperlink r:id="rId453" ref="AM182"/>
    <hyperlink r:id="rId454" ref="AN182"/>
    <hyperlink r:id="rId455" ref="AM183"/>
    <hyperlink r:id="rId456" ref="AN183"/>
    <hyperlink r:id="rId457" ref="AM184"/>
    <hyperlink r:id="rId458" ref="AN184"/>
    <hyperlink r:id="rId459" ref="AO184"/>
    <hyperlink r:id="rId460" ref="AN185"/>
    <hyperlink r:id="rId461" ref="R186"/>
    <hyperlink r:id="rId462" ref="T186"/>
    <hyperlink r:id="rId463" ref="V186"/>
    <hyperlink r:id="rId464" ref="Y186"/>
    <hyperlink r:id="rId465" ref="AK186"/>
    <hyperlink r:id="rId466" ref="AN186"/>
    <hyperlink r:id="rId467" ref="AR186"/>
    <hyperlink r:id="rId468" ref="V187"/>
    <hyperlink r:id="rId469" ref="AD187"/>
    <hyperlink r:id="rId470" ref="AK187"/>
    <hyperlink r:id="rId471" ref="AN187"/>
    <hyperlink r:id="rId472" ref="AM188"/>
    <hyperlink r:id="rId473" ref="AN188"/>
    <hyperlink r:id="rId474" ref="R189"/>
    <hyperlink r:id="rId475" ref="AN189"/>
    <hyperlink r:id="rId476" ref="AM190"/>
    <hyperlink r:id="rId477" ref="AN190"/>
    <hyperlink r:id="rId478" ref="AM191"/>
    <hyperlink r:id="rId479" ref="AN191"/>
    <hyperlink r:id="rId480" ref="AM192"/>
    <hyperlink r:id="rId481" ref="AO192"/>
    <hyperlink r:id="rId482" ref="AN193"/>
    <hyperlink r:id="rId483" ref="AN194"/>
    <hyperlink r:id="rId484" ref="R195"/>
    <hyperlink r:id="rId485" ref="V195"/>
    <hyperlink r:id="rId486" ref="Y195"/>
    <hyperlink r:id="rId487" ref="AK195"/>
    <hyperlink r:id="rId488" ref="AM195"/>
    <hyperlink r:id="rId489" ref="AN195"/>
    <hyperlink r:id="rId490" ref="AO195"/>
    <hyperlink r:id="rId491" ref="R196"/>
    <hyperlink r:id="rId492" ref="V196"/>
    <hyperlink r:id="rId493" ref="AD196"/>
    <hyperlink r:id="rId494" ref="AN196"/>
    <hyperlink r:id="rId495" ref="AO196"/>
    <hyperlink r:id="rId496" ref="AN197"/>
    <hyperlink r:id="rId497" ref="R198"/>
    <hyperlink r:id="rId498" ref="V198"/>
    <hyperlink r:id="rId499" ref="Y198"/>
    <hyperlink r:id="rId500" ref="AH198"/>
    <hyperlink r:id="rId501" ref="AK198"/>
    <hyperlink r:id="rId502" ref="AM198"/>
    <hyperlink r:id="rId503" ref="AN198"/>
    <hyperlink r:id="rId504" ref="R199"/>
    <hyperlink r:id="rId505" ref="AN199"/>
    <hyperlink r:id="rId506" ref="AM200"/>
    <hyperlink r:id="rId507" ref="AN200"/>
    <hyperlink r:id="rId508" ref="AO200"/>
    <hyperlink r:id="rId509" ref="R201"/>
    <hyperlink r:id="rId510" ref="V201"/>
    <hyperlink r:id="rId511" ref="AD201"/>
    <hyperlink r:id="rId512" ref="AF201"/>
    <hyperlink r:id="rId513" ref="AH201"/>
    <hyperlink r:id="rId514" ref="AK201"/>
    <hyperlink r:id="rId515" ref="AM201"/>
    <hyperlink r:id="rId516" ref="AN201"/>
    <hyperlink r:id="rId517" ref="R202"/>
    <hyperlink r:id="rId518" ref="AN202"/>
    <hyperlink r:id="rId519" ref="AN203"/>
    <hyperlink r:id="rId520" ref="AN204"/>
    <hyperlink r:id="rId521" ref="R205"/>
    <hyperlink r:id="rId522" ref="AM205"/>
    <hyperlink r:id="rId523" ref="AN205"/>
    <hyperlink r:id="rId524" ref="AR205"/>
    <hyperlink r:id="rId525" ref="S206"/>
    <hyperlink r:id="rId526" ref="V206"/>
    <hyperlink r:id="rId527" ref="AD206"/>
    <hyperlink r:id="rId528" ref="AH206"/>
    <hyperlink r:id="rId529" ref="AL206"/>
    <hyperlink r:id="rId530" ref="AM206"/>
    <hyperlink r:id="rId531" ref="AN206"/>
    <hyperlink r:id="rId532" ref="S207"/>
    <hyperlink r:id="rId533" ref="V207"/>
    <hyperlink r:id="rId534" ref="AD207"/>
    <hyperlink r:id="rId535" ref="AH207"/>
    <hyperlink r:id="rId536" ref="AL207"/>
    <hyperlink r:id="rId537" ref="AM207"/>
    <hyperlink r:id="rId538" ref="AN207"/>
    <hyperlink r:id="rId539" ref="AN208"/>
    <hyperlink r:id="rId540" ref="X209"/>
    <hyperlink r:id="rId541" ref="AM209"/>
    <hyperlink r:id="rId542" ref="AN209"/>
    <hyperlink r:id="rId543" ref="AM210"/>
    <hyperlink r:id="rId544" ref="AN210"/>
    <hyperlink r:id="rId545" ref="AR210"/>
    <hyperlink r:id="rId546" ref="R211"/>
    <hyperlink r:id="rId547" ref="V211"/>
    <hyperlink r:id="rId548" ref="AM211"/>
    <hyperlink r:id="rId549" ref="AN211"/>
    <hyperlink r:id="rId550" ref="AM212"/>
    <hyperlink r:id="rId551" ref="AN212"/>
    <hyperlink r:id="rId552" ref="AM213"/>
    <hyperlink r:id="rId553" ref="AN213"/>
    <hyperlink r:id="rId554" ref="AM214"/>
    <hyperlink r:id="rId555" ref="AN214"/>
    <hyperlink r:id="rId556" ref="AM215"/>
    <hyperlink r:id="rId557" ref="AN215"/>
    <hyperlink r:id="rId558" ref="AO215"/>
    <hyperlink r:id="rId559" ref="AM216"/>
    <hyperlink r:id="rId560" ref="AO216"/>
    <hyperlink r:id="rId561" ref="R217"/>
    <hyperlink r:id="rId562" ref="AD217"/>
    <hyperlink r:id="rId563" ref="AN217"/>
    <hyperlink r:id="rId564" ref="V218"/>
    <hyperlink r:id="rId565" ref="X218"/>
    <hyperlink r:id="rId566" ref="AD218"/>
    <hyperlink r:id="rId567" ref="AE218"/>
    <hyperlink r:id="rId568" ref="AH218"/>
    <hyperlink r:id="rId569" ref="AI218"/>
    <hyperlink r:id="rId570" ref="AK218"/>
    <hyperlink r:id="rId571" ref="AN218"/>
    <hyperlink r:id="rId572" ref="AM219"/>
    <hyperlink r:id="rId573" ref="AJ220"/>
    <hyperlink r:id="rId574" ref="AL220"/>
    <hyperlink r:id="rId575" ref="AM220"/>
    <hyperlink r:id="rId576" ref="AN220"/>
    <hyperlink r:id="rId577" ref="R221"/>
    <hyperlink r:id="rId578" ref="V221"/>
    <hyperlink r:id="rId579" ref="AD221"/>
    <hyperlink r:id="rId580" ref="AE221"/>
    <hyperlink r:id="rId581" ref="AK221"/>
    <hyperlink r:id="rId582" ref="AN221"/>
    <hyperlink r:id="rId583" ref="AN224"/>
    <hyperlink r:id="rId584" ref="AN225"/>
    <hyperlink r:id="rId585" ref="AM227"/>
    <hyperlink r:id="rId586" ref="AN227"/>
    <hyperlink r:id="rId587" ref="AO227"/>
    <hyperlink r:id="rId588" ref="R229"/>
    <hyperlink r:id="rId589" ref="V229"/>
    <hyperlink r:id="rId590" ref="Y229"/>
    <hyperlink r:id="rId591" ref="V230"/>
    <hyperlink r:id="rId592" ref="AM230"/>
    <hyperlink r:id="rId593" ref="AN230"/>
    <hyperlink r:id="rId594" ref="R231"/>
    <hyperlink r:id="rId595" ref="V231"/>
    <hyperlink r:id="rId596" ref="W231"/>
    <hyperlink r:id="rId597" ref="X231"/>
    <hyperlink r:id="rId598" ref="Y231"/>
    <hyperlink r:id="rId599" ref="AD231"/>
    <hyperlink r:id="rId600" ref="AK231"/>
    <hyperlink r:id="rId601" ref="AN231"/>
    <hyperlink r:id="rId602" ref="R232"/>
    <hyperlink r:id="rId603" ref="V232"/>
    <hyperlink r:id="rId604" ref="Y232"/>
    <hyperlink r:id="rId605" ref="AN232"/>
    <hyperlink r:id="rId606" ref="AN233"/>
    <hyperlink r:id="rId607" ref="AM234"/>
    <hyperlink r:id="rId608" ref="AN234"/>
    <hyperlink r:id="rId609" ref="V235"/>
    <hyperlink r:id="rId610" ref="W235"/>
    <hyperlink r:id="rId611" ref="AN235"/>
    <hyperlink r:id="rId612" ref="S236"/>
    <hyperlink r:id="rId613" ref="AM236"/>
    <hyperlink r:id="rId614" ref="R237"/>
    <hyperlink r:id="rId615" ref="V237"/>
    <hyperlink r:id="rId616" ref="AD237"/>
    <hyperlink r:id="rId617" ref="AE237"/>
    <hyperlink r:id="rId618" ref="AK237"/>
    <hyperlink r:id="rId619" ref="AM237"/>
    <hyperlink r:id="rId620" ref="AN238"/>
    <hyperlink r:id="rId621" ref="R239"/>
    <hyperlink r:id="rId622" ref="AC239"/>
    <hyperlink r:id="rId623" ref="AE239"/>
    <hyperlink r:id="rId624" ref="AK239"/>
    <hyperlink r:id="rId625" ref="AM239"/>
    <hyperlink r:id="rId626" ref="AN239"/>
    <hyperlink r:id="rId627" ref="AO239"/>
    <hyperlink r:id="rId628" ref="AN240"/>
    <hyperlink r:id="rId629" ref="AM241"/>
    <hyperlink r:id="rId630" ref="AN241"/>
    <hyperlink r:id="rId631" ref="AO241"/>
    <hyperlink r:id="rId632" ref="V242"/>
    <hyperlink r:id="rId633" ref="W242"/>
    <hyperlink r:id="rId634" ref="AM242"/>
    <hyperlink r:id="rId635" ref="R243"/>
    <hyperlink r:id="rId636" ref="AM243"/>
    <hyperlink r:id="rId637" ref="AN243"/>
    <hyperlink r:id="rId638" ref="AD244"/>
    <hyperlink r:id="rId639" ref="AM244"/>
    <hyperlink r:id="rId640" ref="AO244"/>
    <hyperlink r:id="rId641" ref="AM246"/>
    <hyperlink r:id="rId642" ref="AN246"/>
    <hyperlink r:id="rId643" ref="AO246"/>
    <hyperlink r:id="rId644" ref="AM247"/>
    <hyperlink r:id="rId645" ref="AN247"/>
    <hyperlink r:id="rId646" location="ZQUBN_155906" ref="AO247"/>
    <hyperlink r:id="rId647" ref="AM248"/>
    <hyperlink r:id="rId648" ref="AN248"/>
    <hyperlink r:id="rId649" ref="AR248"/>
    <hyperlink r:id="rId650" ref="AM249"/>
    <hyperlink r:id="rId651" ref="AN249"/>
    <hyperlink r:id="rId652" ref="AN250"/>
    <hyperlink r:id="rId653" ref="R251"/>
    <hyperlink r:id="rId654" ref="S251"/>
    <hyperlink r:id="rId655" ref="V251"/>
    <hyperlink r:id="rId656" ref="AM251"/>
    <hyperlink r:id="rId657" ref="AN251"/>
    <hyperlink r:id="rId658" ref="AM252"/>
    <hyperlink r:id="rId659" ref="AN252"/>
    <hyperlink r:id="rId660" ref="AO252"/>
    <hyperlink r:id="rId661" ref="V253"/>
    <hyperlink r:id="rId662" ref="AN253"/>
    <hyperlink r:id="rId663" ref="AM254"/>
    <hyperlink r:id="rId664" ref="R255"/>
    <hyperlink r:id="rId665" ref="V255"/>
    <hyperlink r:id="rId666" ref="AD255"/>
    <hyperlink r:id="rId667" ref="AK255"/>
    <hyperlink r:id="rId668" ref="AM255"/>
    <hyperlink r:id="rId669" ref="AO255"/>
    <hyperlink r:id="rId670" ref="AM256"/>
    <hyperlink r:id="rId671" ref="AN256"/>
    <hyperlink r:id="rId672" ref="AO256"/>
    <hyperlink r:id="rId673" ref="AM257"/>
    <hyperlink r:id="rId674" ref="AN257"/>
    <hyperlink r:id="rId675" ref="AO257"/>
    <hyperlink r:id="rId676" ref="AM258"/>
    <hyperlink r:id="rId677" ref="AM259"/>
    <hyperlink r:id="rId678" ref="AN259"/>
    <hyperlink r:id="rId679" ref="AM260"/>
    <hyperlink r:id="rId680" ref="AN260"/>
    <hyperlink r:id="rId681" ref="AM261"/>
    <hyperlink r:id="rId682" ref="AN261"/>
    <hyperlink r:id="rId683" ref="AO261"/>
    <hyperlink r:id="rId684" ref="AN262"/>
    <hyperlink r:id="rId685" ref="R263"/>
    <hyperlink r:id="rId686" ref="V263"/>
    <hyperlink r:id="rId687" ref="AM263"/>
    <hyperlink r:id="rId688" ref="AN263"/>
    <hyperlink r:id="rId689" ref="X264"/>
    <hyperlink r:id="rId690" ref="AN264"/>
    <hyperlink r:id="rId691" ref="AO264"/>
    <hyperlink r:id="rId692" ref="AN265"/>
    <hyperlink r:id="rId693" ref="AM266"/>
    <hyperlink r:id="rId694" ref="AM267"/>
    <hyperlink r:id="rId695" ref="AN267"/>
    <hyperlink r:id="rId696" ref="R269"/>
    <hyperlink r:id="rId697" ref="V269"/>
    <hyperlink r:id="rId698" ref="X269"/>
    <hyperlink r:id="rId699" ref="Y269"/>
    <hyperlink r:id="rId700" ref="AH269"/>
    <hyperlink r:id="rId701" ref="AM269"/>
    <hyperlink r:id="rId702" ref="AN269"/>
    <hyperlink r:id="rId703" ref="AN270"/>
    <hyperlink r:id="rId704" ref="V271"/>
    <hyperlink r:id="rId705" ref="R272"/>
    <hyperlink r:id="rId706" ref="T272"/>
    <hyperlink r:id="rId707" ref="V272"/>
    <hyperlink r:id="rId708" ref="W272"/>
    <hyperlink r:id="rId709" ref="X272"/>
    <hyperlink r:id="rId710" ref="Y272"/>
    <hyperlink r:id="rId711" ref="AA272"/>
    <hyperlink r:id="rId712" ref="AD272"/>
    <hyperlink r:id="rId713" ref="AM272"/>
    <hyperlink r:id="rId714" ref="AN272"/>
    <hyperlink r:id="rId715" ref="T273"/>
    <hyperlink r:id="rId716" ref="V273"/>
    <hyperlink r:id="rId717" ref="AK273"/>
    <hyperlink r:id="rId718" ref="AN273"/>
    <hyperlink r:id="rId719" ref="R274"/>
    <hyperlink r:id="rId720" ref="AN274"/>
    <hyperlink r:id="rId721" ref="AN275"/>
    <hyperlink r:id="rId722" ref="AO275"/>
    <hyperlink r:id="rId723" ref="AN276"/>
    <hyperlink r:id="rId724" ref="R277"/>
    <hyperlink r:id="rId725" ref="AM277"/>
    <hyperlink r:id="rId726" ref="AN277"/>
    <hyperlink r:id="rId727" ref="AR277"/>
    <hyperlink r:id="rId728" ref="AM278"/>
    <hyperlink r:id="rId729" ref="AN278"/>
    <hyperlink r:id="rId730" ref="AO278"/>
    <hyperlink r:id="rId731" ref="AR278"/>
    <hyperlink r:id="rId732" ref="AN279"/>
    <hyperlink r:id="rId733" ref="AM280"/>
    <hyperlink r:id="rId734" ref="AN280"/>
    <hyperlink r:id="rId735" ref="R281"/>
    <hyperlink r:id="rId736" ref="V281"/>
    <hyperlink r:id="rId737" ref="Y281"/>
    <hyperlink r:id="rId738" ref="Z281"/>
    <hyperlink r:id="rId739" ref="AF281"/>
    <hyperlink r:id="rId740" ref="AK281"/>
    <hyperlink r:id="rId741" ref="AN281"/>
    <hyperlink r:id="rId742" ref="AO281"/>
    <hyperlink r:id="rId743" ref="AM282"/>
    <hyperlink r:id="rId744" ref="AN282"/>
    <hyperlink r:id="rId745" ref="AR282"/>
    <hyperlink r:id="rId746" ref="AN283"/>
    <hyperlink r:id="rId747" ref="AM288"/>
    <hyperlink r:id="rId748" ref="AN288"/>
    <hyperlink r:id="rId749" ref="AO288"/>
    <hyperlink r:id="rId750" ref="AR288"/>
    <hyperlink r:id="rId751" ref="R289"/>
    <hyperlink r:id="rId752" ref="AM289"/>
    <hyperlink r:id="rId753" ref="AN289"/>
    <hyperlink r:id="rId754" ref="AO289"/>
    <hyperlink r:id="rId755" ref="AM290"/>
    <hyperlink r:id="rId756" ref="AN290"/>
    <hyperlink r:id="rId757" ref="AR290"/>
    <hyperlink r:id="rId758" ref="AM292"/>
    <hyperlink r:id="rId759" ref="AN292"/>
    <hyperlink r:id="rId760" ref="AO292"/>
    <hyperlink r:id="rId761" ref="AM293"/>
    <hyperlink r:id="rId762" ref="AN293"/>
    <hyperlink r:id="rId763" ref="AN294"/>
    <hyperlink r:id="rId764" ref="X295"/>
    <hyperlink r:id="rId765" ref="AN295"/>
    <hyperlink r:id="rId766" ref="AN296"/>
    <hyperlink r:id="rId767" ref="AM297"/>
    <hyperlink r:id="rId768" ref="AN297"/>
    <hyperlink r:id="rId769" ref="AR297"/>
    <hyperlink r:id="rId770" ref="AM299"/>
    <hyperlink r:id="rId771" ref="AN299"/>
    <hyperlink r:id="rId772" ref="AM300"/>
    <hyperlink r:id="rId773" ref="AN300"/>
    <hyperlink r:id="rId774" ref="R301"/>
    <hyperlink r:id="rId775" ref="T301"/>
    <hyperlink r:id="rId776" ref="V301"/>
    <hyperlink r:id="rId777" ref="W301"/>
    <hyperlink r:id="rId778" ref="Y301"/>
    <hyperlink r:id="rId779" ref="Z301"/>
    <hyperlink r:id="rId780" ref="AB301"/>
    <hyperlink r:id="rId781" ref="AK301"/>
    <hyperlink r:id="rId782" ref="AN301"/>
    <hyperlink r:id="rId783" ref="AN303"/>
    <hyperlink r:id="rId784" ref="AM304"/>
    <hyperlink r:id="rId785" ref="AN304"/>
    <hyperlink r:id="rId786" ref="AN305"/>
    <hyperlink r:id="rId787" ref="AO305"/>
    <hyperlink r:id="rId788" ref="AN306"/>
    <hyperlink r:id="rId789" ref="R307"/>
    <hyperlink r:id="rId790" ref="AF307"/>
    <hyperlink r:id="rId791" ref="R310"/>
    <hyperlink r:id="rId792" ref="V310"/>
    <hyperlink r:id="rId793" ref="Y310"/>
    <hyperlink r:id="rId794" ref="AM310"/>
    <hyperlink r:id="rId795" ref="AN311"/>
    <hyperlink r:id="rId796" ref="AO311"/>
    <hyperlink r:id="rId797" ref="AR311"/>
    <hyperlink r:id="rId798" ref="R313"/>
    <hyperlink r:id="rId799" ref="T313"/>
    <hyperlink r:id="rId800" ref="V313"/>
    <hyperlink r:id="rId801" ref="Y313"/>
    <hyperlink r:id="rId802" ref="AD313"/>
    <hyperlink r:id="rId803" ref="AN313"/>
    <hyperlink r:id="rId804" ref="AM316"/>
    <hyperlink r:id="rId805" ref="AN316"/>
    <hyperlink r:id="rId806" ref="AO316"/>
    <hyperlink r:id="rId807" ref="R317"/>
    <hyperlink r:id="rId808" ref="V317"/>
    <hyperlink r:id="rId809" ref="Y317"/>
    <hyperlink r:id="rId810" ref="AM317"/>
    <hyperlink r:id="rId811" ref="AO317"/>
    <hyperlink r:id="rId812" ref="AR317"/>
    <hyperlink r:id="rId813" ref="AE318"/>
    <hyperlink r:id="rId814" ref="AI318"/>
    <hyperlink r:id="rId815" ref="AM318"/>
    <hyperlink r:id="rId816" ref="AN318"/>
    <hyperlink r:id="rId817" ref="AO318"/>
    <hyperlink r:id="rId818" ref="T319"/>
    <hyperlink r:id="rId819" ref="V319"/>
    <hyperlink r:id="rId820" ref="Y319"/>
    <hyperlink r:id="rId821" ref="AN320"/>
    <hyperlink r:id="rId822" ref="R323"/>
    <hyperlink r:id="rId823" ref="V323"/>
    <hyperlink r:id="rId824" ref="AD323"/>
    <hyperlink r:id="rId825" ref="AN323"/>
    <hyperlink r:id="rId826" ref="AO323"/>
    <hyperlink r:id="rId827" ref="V324"/>
    <hyperlink r:id="rId828" ref="Y324"/>
    <hyperlink r:id="rId829" ref="AN324"/>
    <hyperlink r:id="rId830" ref="AN326"/>
    <hyperlink r:id="rId831" ref="AN327"/>
    <hyperlink r:id="rId832" ref="R328"/>
    <hyperlink r:id="rId833" ref="V328"/>
    <hyperlink r:id="rId834" ref="X328"/>
    <hyperlink r:id="rId835" ref="Y328"/>
    <hyperlink r:id="rId836" ref="Z328"/>
    <hyperlink r:id="rId837" ref="AC328"/>
    <hyperlink r:id="rId838" ref="AI328"/>
    <hyperlink r:id="rId839" ref="AN328"/>
    <hyperlink r:id="rId840" ref="R329"/>
    <hyperlink r:id="rId841" ref="S329"/>
    <hyperlink r:id="rId842" ref="V329"/>
    <hyperlink r:id="rId843" ref="Y329"/>
    <hyperlink r:id="rId844" ref="AD329"/>
    <hyperlink r:id="rId845" ref="AK329"/>
    <hyperlink r:id="rId846" ref="AN329"/>
    <hyperlink r:id="rId847" ref="AN330"/>
    <hyperlink r:id="rId848" ref="AM331"/>
    <hyperlink r:id="rId849" ref="AN331"/>
    <hyperlink r:id="rId850" ref="AO331"/>
    <hyperlink r:id="rId851" ref="AN332"/>
    <hyperlink r:id="rId852" ref="R334"/>
    <hyperlink r:id="rId853" ref="X334"/>
    <hyperlink r:id="rId854" ref="Y334"/>
    <hyperlink r:id="rId855" ref="AN334"/>
    <hyperlink r:id="rId856" ref="AM335"/>
    <hyperlink r:id="rId857" ref="AN335"/>
    <hyperlink r:id="rId858" ref="AN336"/>
    <hyperlink r:id="rId859" ref="AM337"/>
    <hyperlink r:id="rId860" ref="AN337"/>
    <hyperlink r:id="rId861" ref="R338"/>
    <hyperlink r:id="rId862" ref="V338"/>
    <hyperlink r:id="rId863" ref="Y338"/>
    <hyperlink r:id="rId864" ref="AF338"/>
    <hyperlink r:id="rId865" ref="AI338"/>
    <hyperlink r:id="rId866" ref="AN338"/>
    <hyperlink r:id="rId867" ref="AM339"/>
    <hyperlink r:id="rId868" ref="AN339"/>
    <hyperlink r:id="rId869" ref="AO339"/>
    <hyperlink r:id="rId870" ref="AM341"/>
    <hyperlink r:id="rId871" ref="AN341"/>
    <hyperlink r:id="rId872" ref="R342"/>
    <hyperlink r:id="rId873" ref="V342"/>
    <hyperlink r:id="rId874" ref="Y342"/>
    <hyperlink r:id="rId875" ref="AM342"/>
    <hyperlink r:id="rId876" ref="AN342"/>
    <hyperlink r:id="rId877" ref="AN343"/>
    <hyperlink r:id="rId878" ref="AN344"/>
    <hyperlink r:id="rId879" ref="Y345"/>
    <hyperlink r:id="rId880" ref="AN346"/>
    <hyperlink r:id="rId881" ref="V347"/>
    <hyperlink r:id="rId882" ref="Y347"/>
    <hyperlink r:id="rId883" ref="AN347"/>
    <hyperlink r:id="rId884" ref="AN348"/>
    <hyperlink r:id="rId885" ref="V349"/>
    <hyperlink r:id="rId886" ref="Y349"/>
    <hyperlink r:id="rId887" ref="AN350"/>
    <hyperlink r:id="rId888" ref="R351"/>
    <hyperlink r:id="rId889" ref="AN351"/>
    <hyperlink r:id="rId890" ref="AO351"/>
    <hyperlink r:id="rId891" ref="R352"/>
    <hyperlink r:id="rId892" ref="V352"/>
    <hyperlink r:id="rId893" ref="X352"/>
    <hyperlink r:id="rId894" ref="Y352"/>
    <hyperlink r:id="rId895" ref="AN352"/>
    <hyperlink r:id="rId896" ref="AM353"/>
    <hyperlink r:id="rId897" ref="AN353"/>
    <hyperlink r:id="rId898" ref="AN354"/>
    <hyperlink r:id="rId899" ref="AN355"/>
    <hyperlink r:id="rId900" ref="AO355"/>
    <hyperlink r:id="rId901" ref="AM356"/>
    <hyperlink r:id="rId902" ref="AN356"/>
    <hyperlink r:id="rId903" ref="AN357"/>
    <hyperlink r:id="rId904" ref="AO357"/>
    <hyperlink r:id="rId905" ref="V358"/>
    <hyperlink r:id="rId906" ref="Y358"/>
    <hyperlink r:id="rId907" ref="R359"/>
    <hyperlink r:id="rId908" ref="AM359"/>
    <hyperlink r:id="rId909" ref="AN359"/>
    <hyperlink r:id="rId910" ref="AN360"/>
    <hyperlink r:id="rId911" ref="AM361"/>
    <hyperlink r:id="rId912" ref="AN361"/>
    <hyperlink r:id="rId913" ref="R362"/>
    <hyperlink r:id="rId914" ref="V362"/>
    <hyperlink r:id="rId915" ref="Y362"/>
    <hyperlink r:id="rId916" ref="AN362"/>
    <hyperlink r:id="rId917" ref="AO362"/>
    <hyperlink r:id="rId918" ref="R363"/>
    <hyperlink r:id="rId919" ref="V363"/>
    <hyperlink r:id="rId920" ref="Y363"/>
    <hyperlink r:id="rId921" ref="AB363"/>
    <hyperlink r:id="rId922" ref="AI363"/>
    <hyperlink r:id="rId923" ref="AK363"/>
    <hyperlink r:id="rId924" ref="AN363"/>
    <hyperlink r:id="rId925" ref="AN366"/>
    <hyperlink r:id="rId926" ref="AM368"/>
    <hyperlink r:id="rId927" ref="AN368"/>
    <hyperlink r:id="rId928" ref="AO368"/>
    <hyperlink r:id="rId929" ref="AM369"/>
    <hyperlink r:id="rId930" ref="AN369"/>
    <hyperlink r:id="rId931" ref="AN370"/>
    <hyperlink r:id="rId932" ref="R371"/>
    <hyperlink r:id="rId933" ref="S371"/>
    <hyperlink r:id="rId934" ref="T371"/>
    <hyperlink r:id="rId935" ref="V371"/>
    <hyperlink r:id="rId936" ref="W371"/>
    <hyperlink r:id="rId937" ref="Y371"/>
    <hyperlink r:id="rId938" ref="AD371"/>
    <hyperlink r:id="rId939" ref="AF371"/>
    <hyperlink r:id="rId940" ref="AH371"/>
    <hyperlink r:id="rId941" ref="AK371"/>
    <hyperlink r:id="rId942" ref="AN371"/>
    <hyperlink r:id="rId943" ref="AO371"/>
    <hyperlink r:id="rId944" ref="AN372"/>
    <hyperlink r:id="rId945" ref="AM373"/>
    <hyperlink r:id="rId946" ref="AN373"/>
    <hyperlink r:id="rId947" ref="AN376"/>
    <hyperlink r:id="rId948" ref="AN377"/>
    <hyperlink r:id="rId949" ref="AM378"/>
    <hyperlink r:id="rId950" ref="AN378"/>
    <hyperlink r:id="rId951" ref="AO378"/>
    <hyperlink r:id="rId952" ref="AR378"/>
    <hyperlink r:id="rId953" ref="AM379"/>
    <hyperlink r:id="rId954" ref="AN379"/>
    <hyperlink r:id="rId955" ref="AR379"/>
    <hyperlink r:id="rId956" ref="AN380"/>
    <hyperlink r:id="rId957" ref="R382"/>
    <hyperlink r:id="rId958" ref="V382"/>
    <hyperlink r:id="rId959" ref="Y382"/>
    <hyperlink r:id="rId960" ref="V383"/>
    <hyperlink r:id="rId961" ref="Y383"/>
    <hyperlink r:id="rId962" ref="AR384"/>
    <hyperlink r:id="rId963" ref="V385"/>
    <hyperlink r:id="rId964" ref="X385"/>
    <hyperlink r:id="rId965" ref="Y385"/>
    <hyperlink r:id="rId966" ref="Z385"/>
    <hyperlink r:id="rId967" ref="AN385"/>
    <hyperlink r:id="rId968" ref="AM386"/>
    <hyperlink r:id="rId969" ref="AN386"/>
    <hyperlink r:id="rId970" ref="AM387"/>
    <hyperlink r:id="rId971" ref="AN387"/>
    <hyperlink r:id="rId972" ref="AN388"/>
    <hyperlink r:id="rId973" ref="V389"/>
    <hyperlink r:id="rId974" ref="Y389"/>
    <hyperlink r:id="rId975" ref="V391"/>
    <hyperlink r:id="rId976" ref="AM392"/>
    <hyperlink r:id="rId977" ref="AN392"/>
    <hyperlink r:id="rId978" ref="AR392"/>
    <hyperlink r:id="rId979" ref="AN393"/>
    <hyperlink r:id="rId980" ref="AO393"/>
    <hyperlink r:id="rId981" ref="R394"/>
    <hyperlink r:id="rId982" ref="S394"/>
    <hyperlink r:id="rId983" ref="V394"/>
    <hyperlink r:id="rId984" ref="W394"/>
    <hyperlink r:id="rId985" ref="AE394"/>
    <hyperlink r:id="rId986" ref="AF394"/>
    <hyperlink r:id="rId987" ref="AK394"/>
    <hyperlink r:id="rId988" ref="AM394"/>
    <hyperlink r:id="rId989" ref="AN394"/>
    <hyperlink r:id="rId990" ref="R395"/>
    <hyperlink r:id="rId991" ref="V395"/>
    <hyperlink r:id="rId992" ref="W395"/>
    <hyperlink r:id="rId993" ref="AD395"/>
    <hyperlink r:id="rId994" ref="AK395"/>
    <hyperlink r:id="rId995" ref="AN395"/>
    <hyperlink r:id="rId996" ref="AO395"/>
    <hyperlink r:id="rId997" ref="V396"/>
    <hyperlink r:id="rId998" ref="AN396"/>
    <hyperlink r:id="rId999" ref="R397"/>
    <hyperlink r:id="rId1000" ref="AN397"/>
    <hyperlink r:id="rId1001" ref="AM398"/>
    <hyperlink r:id="rId1002" ref="AR398"/>
    <hyperlink r:id="rId1003" ref="R399"/>
    <hyperlink r:id="rId1004" ref="V399"/>
    <hyperlink r:id="rId1005" ref="Y399"/>
    <hyperlink r:id="rId1006" ref="AN399"/>
    <hyperlink r:id="rId1007" ref="AR399"/>
    <hyperlink r:id="rId1008" ref="R405"/>
    <hyperlink r:id="rId1009" ref="V405"/>
    <hyperlink r:id="rId1010" ref="Y405"/>
    <hyperlink r:id="rId1011" ref="AN405"/>
    <hyperlink r:id="rId1012" ref="R406"/>
    <hyperlink r:id="rId1013" ref="V406"/>
    <hyperlink r:id="rId1014" ref="Y406"/>
    <hyperlink r:id="rId1015" ref="AM406"/>
    <hyperlink r:id="rId1016" ref="AN406"/>
    <hyperlink r:id="rId1017" ref="AO406"/>
    <hyperlink r:id="rId1018" ref="T407"/>
    <hyperlink r:id="rId1019" ref="V407"/>
    <hyperlink r:id="rId1020" ref="Y407"/>
    <hyperlink r:id="rId1021" ref="AK407"/>
    <hyperlink r:id="rId1022" ref="AN407"/>
    <hyperlink r:id="rId1023" ref="R408"/>
    <hyperlink r:id="rId1024" ref="V408"/>
    <hyperlink r:id="rId1025" ref="AD408"/>
    <hyperlink r:id="rId1026" ref="AK408"/>
    <hyperlink r:id="rId1027" ref="R409"/>
    <hyperlink r:id="rId1028" ref="Y409"/>
    <hyperlink r:id="rId1029" ref="AD409"/>
    <hyperlink r:id="rId1030" ref="AN409"/>
    <hyperlink r:id="rId1031" ref="AO409"/>
    <hyperlink r:id="rId1032" ref="R412"/>
    <hyperlink r:id="rId1033" ref="S412"/>
    <hyperlink r:id="rId1034" ref="V412"/>
    <hyperlink r:id="rId1035" ref="W412"/>
    <hyperlink r:id="rId1036" ref="Y412"/>
    <hyperlink r:id="rId1037" ref="AH412"/>
    <hyperlink r:id="rId1038" ref="AK412"/>
    <hyperlink r:id="rId1039" ref="AN412"/>
    <hyperlink r:id="rId1040" ref="AM414"/>
    <hyperlink r:id="rId1041" ref="AN414"/>
    <hyperlink r:id="rId1042" ref="AN415"/>
    <hyperlink r:id="rId1043" ref="AN416"/>
    <hyperlink r:id="rId1044" ref="AO416"/>
    <hyperlink r:id="rId1045" ref="R417"/>
    <hyperlink r:id="rId1046" ref="V417"/>
    <hyperlink r:id="rId1047" ref="Y417"/>
    <hyperlink r:id="rId1048" ref="AB417"/>
    <hyperlink r:id="rId1049" ref="AF417"/>
    <hyperlink r:id="rId1050" ref="AK417"/>
    <hyperlink r:id="rId1051" ref="AM417"/>
    <hyperlink r:id="rId1052" ref="AN417"/>
    <hyperlink r:id="rId1053" ref="AN418"/>
    <hyperlink r:id="rId1054" ref="AM419"/>
    <hyperlink r:id="rId1055" ref="AN419"/>
    <hyperlink r:id="rId1056" ref="R420"/>
    <hyperlink r:id="rId1057" ref="AM420"/>
    <hyperlink r:id="rId1058" ref="AN420"/>
    <hyperlink r:id="rId1059" ref="R421"/>
    <hyperlink r:id="rId1060" ref="V421"/>
    <hyperlink r:id="rId1061" ref="Y421"/>
    <hyperlink r:id="rId1062" ref="AN421"/>
    <hyperlink r:id="rId1063" ref="AO421"/>
    <hyperlink r:id="rId1064" ref="AM422"/>
    <hyperlink r:id="rId1065" ref="AO422"/>
    <hyperlink r:id="rId1066" ref="AN423"/>
    <hyperlink r:id="rId1067" ref="AM424"/>
    <hyperlink r:id="rId1068" ref="AN424"/>
    <hyperlink r:id="rId1069" ref="AM425"/>
    <hyperlink r:id="rId1070" ref="AN425"/>
    <hyperlink r:id="rId1071" ref="AO425"/>
    <hyperlink r:id="rId1072" ref="AR425"/>
    <hyperlink r:id="rId1073" ref="AN426"/>
    <hyperlink r:id="rId1074" ref="AM427"/>
    <hyperlink r:id="rId1075" ref="AN427"/>
    <hyperlink r:id="rId1076" ref="AR427"/>
    <hyperlink r:id="rId1077" ref="AM428"/>
    <hyperlink r:id="rId1078" ref="AN428"/>
    <hyperlink r:id="rId1079" ref="AO428"/>
    <hyperlink r:id="rId1080" ref="AM429"/>
    <hyperlink r:id="rId1081" ref="AN429"/>
    <hyperlink r:id="rId1082" ref="AO429"/>
    <hyperlink r:id="rId1083" ref="AM430"/>
    <hyperlink r:id="rId1084" ref="AN430"/>
    <hyperlink r:id="rId1085" ref="AM431"/>
    <hyperlink r:id="rId1086" ref="AN431"/>
    <hyperlink r:id="rId1087" ref="AO431"/>
    <hyperlink r:id="rId1088" ref="AM432"/>
    <hyperlink r:id="rId1089" ref="AN432"/>
    <hyperlink r:id="rId1090" ref="AO432"/>
    <hyperlink r:id="rId1091" ref="AN433"/>
    <hyperlink r:id="rId1092" ref="AO433"/>
    <hyperlink r:id="rId1093" ref="R434"/>
    <hyperlink r:id="rId1094" ref="S434"/>
    <hyperlink r:id="rId1095" ref="T434"/>
    <hyperlink r:id="rId1096" ref="V434"/>
    <hyperlink r:id="rId1097" ref="X434"/>
    <hyperlink r:id="rId1098" ref="Y434"/>
    <hyperlink r:id="rId1099" ref="Z434"/>
    <hyperlink r:id="rId1100" ref="AA434"/>
    <hyperlink r:id="rId1101" ref="AD434"/>
    <hyperlink r:id="rId1102" ref="AH434"/>
    <hyperlink r:id="rId1103" ref="AI434"/>
    <hyperlink r:id="rId1104" ref="AK434"/>
    <hyperlink r:id="rId1105" ref="AN434"/>
    <hyperlink r:id="rId1106" ref="AO434"/>
    <hyperlink r:id="rId1107" ref="AM435"/>
    <hyperlink r:id="rId1108" ref="AN435"/>
    <hyperlink r:id="rId1109" ref="AN436"/>
    <hyperlink r:id="rId1110" ref="AM437"/>
    <hyperlink r:id="rId1111" ref="AN437"/>
    <hyperlink r:id="rId1112" ref="V438"/>
    <hyperlink r:id="rId1113" ref="Y438"/>
    <hyperlink r:id="rId1114" ref="AL438"/>
    <hyperlink r:id="rId1115" ref="AN438"/>
    <hyperlink r:id="rId1116" ref="AM439"/>
    <hyperlink r:id="rId1117" ref="AN439"/>
    <hyperlink r:id="rId1118" ref="AM440"/>
    <hyperlink r:id="rId1119" ref="AN440"/>
    <hyperlink r:id="rId1120" ref="AN441"/>
    <hyperlink r:id="rId1121" ref="V442"/>
    <hyperlink r:id="rId1122" ref="AD442"/>
    <hyperlink r:id="rId1123" ref="AJ442"/>
    <hyperlink r:id="rId1124" ref="AM442"/>
    <hyperlink r:id="rId1125" ref="AN442"/>
    <hyperlink r:id="rId1126" ref="AM443"/>
    <hyperlink r:id="rId1127" ref="AN443"/>
    <hyperlink r:id="rId1128" ref="AR443"/>
    <hyperlink r:id="rId1129" ref="V444"/>
    <hyperlink r:id="rId1130" ref="AL444"/>
    <hyperlink r:id="rId1131" ref="AN444"/>
    <hyperlink r:id="rId1132" ref="AN445"/>
    <hyperlink r:id="rId1133" ref="AM446"/>
    <hyperlink r:id="rId1134" ref="AN446"/>
    <hyperlink r:id="rId1135" ref="AN447"/>
    <hyperlink r:id="rId1136" ref="AM449"/>
    <hyperlink r:id="rId1137" ref="AN449"/>
    <hyperlink r:id="rId1138" ref="AO449"/>
    <hyperlink r:id="rId1139" ref="AN450"/>
    <hyperlink r:id="rId1140" ref="S451"/>
    <hyperlink r:id="rId1141" ref="AN451"/>
    <hyperlink r:id="rId1142" ref="AM452"/>
    <hyperlink r:id="rId1143" ref="AN452"/>
    <hyperlink r:id="rId1144" ref="AN453"/>
    <hyperlink r:id="rId1145" ref="R454"/>
    <hyperlink r:id="rId1146" ref="V454"/>
    <hyperlink r:id="rId1147" ref="Y454"/>
    <hyperlink r:id="rId1148" ref="AN454"/>
    <hyperlink r:id="rId1149" ref="AO454"/>
    <hyperlink r:id="rId1150" ref="R455"/>
    <hyperlink r:id="rId1151" ref="X455"/>
    <hyperlink r:id="rId1152" ref="AM455"/>
    <hyperlink r:id="rId1153" ref="AN455"/>
    <hyperlink r:id="rId1154" location="ZQUBN_155906" ref="AO455"/>
    <hyperlink r:id="rId1155" ref="AN457"/>
    <hyperlink r:id="rId1156" ref="AN458"/>
    <hyperlink r:id="rId1157" ref="R460"/>
    <hyperlink r:id="rId1158" ref="AM460"/>
    <hyperlink r:id="rId1159" ref="AN460"/>
    <hyperlink r:id="rId1160" ref="AR460"/>
    <hyperlink r:id="rId1161" ref="S461"/>
    <hyperlink r:id="rId1162" ref="V461"/>
    <hyperlink r:id="rId1163" ref="Y461"/>
    <hyperlink r:id="rId1164" ref="AM461"/>
    <hyperlink r:id="rId1165" ref="AN461"/>
    <hyperlink r:id="rId1166" ref="R462"/>
    <hyperlink r:id="rId1167" ref="V462"/>
    <hyperlink r:id="rId1168" ref="Y462"/>
    <hyperlink r:id="rId1169" ref="AN462"/>
    <hyperlink r:id="rId1170" ref="AM463"/>
    <hyperlink r:id="rId1171" ref="AM465"/>
    <hyperlink r:id="rId1172" ref="AN465"/>
    <hyperlink r:id="rId1173" ref="AO465"/>
    <hyperlink r:id="rId1174" ref="AM466"/>
    <hyperlink r:id="rId1175" ref="AN466"/>
    <hyperlink r:id="rId1176" ref="R467"/>
    <hyperlink r:id="rId1177" ref="AD467"/>
    <hyperlink r:id="rId1178" ref="AN467"/>
    <hyperlink r:id="rId1179" ref="AN468"/>
    <hyperlink r:id="rId1180" ref="AR468"/>
    <hyperlink r:id="rId1181" ref="AM469"/>
    <hyperlink r:id="rId1182" ref="AN469"/>
    <hyperlink r:id="rId1183" ref="AR469"/>
    <hyperlink r:id="rId1184" ref="R470"/>
    <hyperlink r:id="rId1185" ref="V470"/>
    <hyperlink r:id="rId1186" ref="Y470"/>
    <hyperlink r:id="rId1187" ref="AD470"/>
    <hyperlink r:id="rId1188" ref="AN470"/>
    <hyperlink r:id="rId1189" ref="AN471"/>
    <hyperlink r:id="rId1190" ref="AO471"/>
    <hyperlink r:id="rId1191" ref="AR471"/>
    <hyperlink r:id="rId1192" ref="AM472"/>
    <hyperlink r:id="rId1193" ref="AN472"/>
    <hyperlink r:id="rId1194" ref="V473"/>
    <hyperlink r:id="rId1195" ref="X473"/>
    <hyperlink r:id="rId1196" ref="Y473"/>
    <hyperlink r:id="rId1197" ref="AN473"/>
    <hyperlink r:id="rId1198" ref="AO473"/>
    <hyperlink r:id="rId1199" ref="AN475"/>
    <hyperlink r:id="rId1200" ref="AO475"/>
    <hyperlink r:id="rId1201" ref="AN476"/>
    <hyperlink r:id="rId1202" ref="R478"/>
    <hyperlink r:id="rId1203" ref="V478"/>
    <hyperlink r:id="rId1204" ref="Y478"/>
    <hyperlink r:id="rId1205" ref="AN478"/>
    <hyperlink r:id="rId1206" ref="AM479"/>
    <hyperlink r:id="rId1207" ref="AN479"/>
    <hyperlink r:id="rId1208" ref="AM480"/>
    <hyperlink r:id="rId1209" ref="AN480"/>
    <hyperlink r:id="rId1210" ref="R481"/>
    <hyperlink r:id="rId1211" ref="T481"/>
    <hyperlink r:id="rId1212" ref="V481"/>
    <hyperlink r:id="rId1213" ref="Y481"/>
    <hyperlink r:id="rId1214" ref="Z481"/>
    <hyperlink r:id="rId1215" ref="AG481"/>
    <hyperlink r:id="rId1216" ref="AH481"/>
    <hyperlink r:id="rId1217" ref="AI481"/>
    <hyperlink r:id="rId1218" ref="AK481"/>
    <hyperlink r:id="rId1219" ref="AM481"/>
    <hyperlink r:id="rId1220" ref="AN481"/>
    <hyperlink r:id="rId1221" ref="AN482"/>
    <hyperlink r:id="rId1222" ref="X484"/>
    <hyperlink r:id="rId1223" ref="Y484"/>
    <hyperlink r:id="rId1224" ref="AL484"/>
    <hyperlink r:id="rId1225" ref="AM484"/>
    <hyperlink r:id="rId1226" ref="AN485"/>
    <hyperlink r:id="rId1227" ref="AM486"/>
    <hyperlink r:id="rId1228" ref="AN486"/>
    <hyperlink r:id="rId1229" ref="AM487"/>
    <hyperlink r:id="rId1230" ref="AN487"/>
    <hyperlink r:id="rId1231" ref="AO487"/>
    <hyperlink r:id="rId1232" ref="AR487"/>
    <hyperlink r:id="rId1233" ref="R488"/>
    <hyperlink r:id="rId1234" ref="S488"/>
    <hyperlink r:id="rId1235" ref="V488"/>
    <hyperlink r:id="rId1236" ref="X488"/>
    <hyperlink r:id="rId1237" ref="Y488"/>
    <hyperlink r:id="rId1238" ref="Z488"/>
    <hyperlink r:id="rId1239" ref="AB488"/>
    <hyperlink r:id="rId1240" ref="AC488"/>
    <hyperlink r:id="rId1241" ref="AD488"/>
    <hyperlink r:id="rId1242" ref="AL488"/>
    <hyperlink r:id="rId1243" ref="AN488"/>
    <hyperlink r:id="rId1244" ref="AO488"/>
    <hyperlink r:id="rId1245" ref="R489"/>
    <hyperlink r:id="rId1246" ref="AN489"/>
    <hyperlink r:id="rId1247" ref="AN490"/>
    <hyperlink r:id="rId1248" ref="AN491"/>
    <hyperlink r:id="rId1249" ref="AM492"/>
    <hyperlink r:id="rId1250" ref="AN492"/>
    <hyperlink r:id="rId1251" ref="AM493"/>
    <hyperlink r:id="rId1252" ref="AN493"/>
    <hyperlink r:id="rId1253" ref="AM494"/>
    <hyperlink r:id="rId1254" ref="AN494"/>
    <hyperlink r:id="rId1255" ref="AM495"/>
    <hyperlink r:id="rId1256" ref="AN495"/>
    <hyperlink r:id="rId1257" ref="AR495"/>
    <hyperlink r:id="rId1258" ref="AN496"/>
    <hyperlink r:id="rId1259" ref="R497"/>
    <hyperlink r:id="rId1260" ref="AN497"/>
    <hyperlink r:id="rId1261" ref="R498"/>
    <hyperlink r:id="rId1262" ref="V498"/>
    <hyperlink r:id="rId1263" ref="X498"/>
    <hyperlink r:id="rId1264" ref="Y498"/>
    <hyperlink r:id="rId1265" ref="AK498"/>
    <hyperlink r:id="rId1266" ref="AN498"/>
    <hyperlink r:id="rId1267" ref="V499"/>
    <hyperlink r:id="rId1268" ref="AN499"/>
    <hyperlink r:id="rId1269" ref="AM500"/>
    <hyperlink r:id="rId1270" ref="AN500"/>
    <hyperlink r:id="rId1271" ref="AO500"/>
    <hyperlink r:id="rId1272" ref="R501"/>
    <hyperlink r:id="rId1273" ref="AM501"/>
    <hyperlink r:id="rId1274" ref="AN501"/>
    <hyperlink r:id="rId1275" ref="AO501"/>
    <hyperlink r:id="rId1276" ref="AM502"/>
    <hyperlink r:id="rId1277" ref="AN502"/>
    <hyperlink r:id="rId1278" ref="AO502"/>
    <hyperlink r:id="rId1279" ref="AN503"/>
    <hyperlink r:id="rId1280" ref="R504"/>
    <hyperlink r:id="rId1281" ref="V504"/>
    <hyperlink r:id="rId1282" ref="X504"/>
    <hyperlink r:id="rId1283" ref="Y504"/>
    <hyperlink r:id="rId1284" ref="Z504"/>
    <hyperlink r:id="rId1285" ref="AI504"/>
    <hyperlink r:id="rId1286" ref="AN504"/>
    <hyperlink r:id="rId1287" ref="AO504"/>
    <hyperlink r:id="rId1288" ref="AM505"/>
    <hyperlink r:id="rId1289" ref="AN505"/>
    <hyperlink r:id="rId1290" ref="R506"/>
    <hyperlink r:id="rId1291" ref="V506"/>
    <hyperlink r:id="rId1292" ref="Y506"/>
    <hyperlink r:id="rId1293" ref="AN506"/>
    <hyperlink r:id="rId1294" ref="AN507"/>
    <hyperlink r:id="rId1295" ref="R508"/>
    <hyperlink r:id="rId1296" ref="V508"/>
    <hyperlink r:id="rId1297" ref="Y508"/>
    <hyperlink r:id="rId1298" ref="AA508"/>
    <hyperlink r:id="rId1299" ref="AD508"/>
    <hyperlink r:id="rId1300" ref="AN508"/>
    <hyperlink r:id="rId1301" ref="R509"/>
    <hyperlink r:id="rId1302" ref="R510"/>
    <hyperlink r:id="rId1303" ref="W510"/>
    <hyperlink r:id="rId1304" ref="Y510"/>
    <hyperlink r:id="rId1305" ref="AN510"/>
    <hyperlink r:id="rId1306" ref="AM511"/>
    <hyperlink r:id="rId1307" ref="AN511"/>
    <hyperlink r:id="rId1308" ref="AO511"/>
    <hyperlink r:id="rId1309" ref="AN512"/>
    <hyperlink r:id="rId1310" ref="V513"/>
    <hyperlink r:id="rId1311" ref="AD513"/>
    <hyperlink r:id="rId1312" ref="AK513"/>
    <hyperlink r:id="rId1313" ref="AM513"/>
    <hyperlink r:id="rId1314" ref="AN513"/>
    <hyperlink r:id="rId1315" ref="V515"/>
    <hyperlink r:id="rId1316" ref="AD515"/>
    <hyperlink r:id="rId1317" ref="AN515"/>
    <hyperlink r:id="rId1318" ref="R516"/>
    <hyperlink r:id="rId1319" ref="X516"/>
    <hyperlink r:id="rId1320" ref="AD516"/>
    <hyperlink r:id="rId1321" ref="R517"/>
    <hyperlink r:id="rId1322" ref="V517"/>
    <hyperlink r:id="rId1323" ref="AN517"/>
    <hyperlink r:id="rId1324" ref="AN518"/>
    <hyperlink r:id="rId1325" ref="AO518"/>
    <hyperlink r:id="rId1326" ref="R519"/>
    <hyperlink r:id="rId1327" ref="V519"/>
    <hyperlink r:id="rId1328" ref="AD519"/>
    <hyperlink r:id="rId1329" ref="AK519"/>
    <hyperlink r:id="rId1330" ref="AM519"/>
    <hyperlink r:id="rId1331" ref="AG520"/>
    <hyperlink r:id="rId1332" ref="AH520"/>
    <hyperlink r:id="rId1333" ref="AJ520"/>
    <hyperlink r:id="rId1334" ref="AN520"/>
    <hyperlink r:id="rId1335" ref="R521"/>
    <hyperlink r:id="rId1336" ref="V521"/>
    <hyperlink r:id="rId1337" ref="AN521"/>
    <hyperlink r:id="rId1338" ref="R523"/>
    <hyperlink r:id="rId1339" ref="AN523"/>
    <hyperlink r:id="rId1340" ref="AN524"/>
    <hyperlink r:id="rId1341" ref="AM525"/>
    <hyperlink r:id="rId1342" ref="AN525"/>
    <hyperlink r:id="rId1343" ref="AO525"/>
    <hyperlink r:id="rId1344" ref="AR525"/>
    <hyperlink r:id="rId1345" ref="AN526"/>
    <hyperlink r:id="rId1346" ref="AM527"/>
    <hyperlink r:id="rId1347" ref="AN527"/>
    <hyperlink r:id="rId1348" ref="AO527"/>
    <hyperlink r:id="rId1349" ref="AR527"/>
    <hyperlink r:id="rId1350" ref="AN528"/>
    <hyperlink r:id="rId1351" ref="AM529"/>
    <hyperlink r:id="rId1352" ref="AN529"/>
    <hyperlink r:id="rId1353" ref="AM530"/>
    <hyperlink r:id="rId1354" ref="AN530"/>
    <hyperlink r:id="rId1355" ref="AN531"/>
    <hyperlink r:id="rId1356" ref="V532"/>
    <hyperlink r:id="rId1357" ref="X532"/>
    <hyperlink r:id="rId1358" ref="AN532"/>
    <hyperlink r:id="rId1359" ref="T533"/>
    <hyperlink r:id="rId1360" ref="V533"/>
    <hyperlink r:id="rId1361" ref="X533"/>
    <hyperlink r:id="rId1362" ref="Y533"/>
    <hyperlink r:id="rId1363" ref="AD533"/>
    <hyperlink r:id="rId1364" ref="AJ533"/>
    <hyperlink r:id="rId1365" ref="AK533"/>
    <hyperlink r:id="rId1366" ref="AM533"/>
    <hyperlink r:id="rId1367" ref="AN533"/>
    <hyperlink r:id="rId1368" ref="AR533"/>
    <hyperlink r:id="rId1369" ref="AN534"/>
    <hyperlink r:id="rId1370" ref="V535"/>
    <hyperlink r:id="rId1371" ref="AF535"/>
    <hyperlink r:id="rId1372" ref="AM535"/>
    <hyperlink r:id="rId1373" ref="AN535"/>
    <hyperlink r:id="rId1374" ref="R536"/>
    <hyperlink r:id="rId1375" ref="V536"/>
    <hyperlink r:id="rId1376" ref="Y536"/>
    <hyperlink r:id="rId1377" ref="AM536"/>
    <hyperlink r:id="rId1378" ref="AN536"/>
    <hyperlink r:id="rId1379" ref="AM537"/>
    <hyperlink r:id="rId1380" ref="AN537"/>
    <hyperlink r:id="rId1381" ref="AO537"/>
    <hyperlink r:id="rId1382" ref="AM538"/>
    <hyperlink r:id="rId1383" ref="R539"/>
    <hyperlink r:id="rId1384" ref="V539"/>
    <hyperlink r:id="rId1385" ref="AD539"/>
    <hyperlink r:id="rId1386" ref="AK539"/>
    <hyperlink r:id="rId1387" ref="AM540"/>
    <hyperlink r:id="rId1388" ref="AN540"/>
    <hyperlink r:id="rId1389" ref="AR540"/>
    <hyperlink r:id="rId1390" ref="AN541"/>
    <hyperlink r:id="rId1391" ref="AN542"/>
    <hyperlink r:id="rId1392" ref="AN543"/>
    <hyperlink r:id="rId1393" ref="R544"/>
    <hyperlink r:id="rId1394" ref="V544"/>
    <hyperlink r:id="rId1395" ref="Y544"/>
    <hyperlink r:id="rId1396" ref="AM544"/>
    <hyperlink r:id="rId1397" ref="AN544"/>
    <hyperlink r:id="rId1398" ref="R545"/>
    <hyperlink r:id="rId1399" ref="AN545"/>
    <hyperlink r:id="rId1400" ref="AO545"/>
    <hyperlink r:id="rId1401" ref="R546"/>
    <hyperlink r:id="rId1402" ref="AN546"/>
    <hyperlink r:id="rId1403" ref="AN547"/>
    <hyperlink r:id="rId1404" ref="AN548"/>
    <hyperlink r:id="rId1405" ref="AM549"/>
    <hyperlink r:id="rId1406" ref="AN549"/>
    <hyperlink r:id="rId1407" ref="AM550"/>
    <hyperlink r:id="rId1408" ref="AR550"/>
    <hyperlink r:id="rId1409" ref="AM552"/>
    <hyperlink r:id="rId1410" ref="AN552"/>
    <hyperlink r:id="rId1411" ref="AM553"/>
    <hyperlink r:id="rId1412" ref="AN553"/>
    <hyperlink r:id="rId1413" ref="AO553"/>
    <hyperlink r:id="rId1414" ref="AR553"/>
    <hyperlink r:id="rId1415" ref="R554"/>
    <hyperlink r:id="rId1416" ref="V554"/>
    <hyperlink r:id="rId1417" ref="Y554"/>
    <hyperlink r:id="rId1418" ref="AD554"/>
    <hyperlink r:id="rId1419" ref="AK554"/>
    <hyperlink r:id="rId1420" ref="AN554"/>
    <hyperlink r:id="rId1421" ref="AN555"/>
    <hyperlink r:id="rId1422" ref="AM556"/>
    <hyperlink r:id="rId1423" ref="AN556"/>
    <hyperlink r:id="rId1424" ref="AM558"/>
    <hyperlink r:id="rId1425" ref="AN558"/>
    <hyperlink r:id="rId1426" ref="AM559"/>
    <hyperlink r:id="rId1427" ref="AN559"/>
    <hyperlink r:id="rId1428" ref="AN560"/>
    <hyperlink r:id="rId1429" ref="AM561"/>
    <hyperlink r:id="rId1430" ref="AN561"/>
    <hyperlink r:id="rId1431" ref="AR561"/>
    <hyperlink r:id="rId1432" ref="R562"/>
    <hyperlink r:id="rId1433" ref="V562"/>
    <hyperlink r:id="rId1434" ref="Y562"/>
    <hyperlink r:id="rId1435" ref="AM562"/>
    <hyperlink r:id="rId1436" ref="AN562"/>
    <hyperlink r:id="rId1437" ref="AN563"/>
    <hyperlink r:id="rId1438" ref="AN564"/>
    <hyperlink r:id="rId1439" ref="V565"/>
    <hyperlink r:id="rId1440" ref="AD565"/>
    <hyperlink r:id="rId1441" ref="AE565"/>
    <hyperlink r:id="rId1442" ref="AF565"/>
    <hyperlink r:id="rId1443" ref="AK565"/>
    <hyperlink r:id="rId1444" ref="AN565"/>
    <hyperlink r:id="rId1445" ref="AM567"/>
    <hyperlink r:id="rId1446" ref="AN567"/>
    <hyperlink r:id="rId1447" ref="AN568"/>
    <hyperlink r:id="rId1448" ref="R569"/>
    <hyperlink r:id="rId1449" ref="V569"/>
    <hyperlink r:id="rId1450" ref="Y569"/>
    <hyperlink r:id="rId1451" ref="Z569"/>
    <hyperlink r:id="rId1452" ref="AK569"/>
    <hyperlink r:id="rId1453" ref="AN569"/>
    <hyperlink r:id="rId1454" ref="V570"/>
    <hyperlink r:id="rId1455" ref="AM570"/>
    <hyperlink r:id="rId1456" ref="AN570"/>
    <hyperlink r:id="rId1457" ref="AN571"/>
    <hyperlink r:id="rId1458" ref="V572"/>
    <hyperlink r:id="rId1459" ref="AA572"/>
    <hyperlink r:id="rId1460" ref="AD572"/>
    <hyperlink r:id="rId1461" ref="AN572"/>
    <hyperlink r:id="rId1462" ref="AK573"/>
    <hyperlink r:id="rId1463" ref="AN573"/>
    <hyperlink r:id="rId1464" ref="AO573"/>
    <hyperlink r:id="rId1465" ref="AN574"/>
    <hyperlink r:id="rId1466" ref="AN575"/>
    <hyperlink r:id="rId1467" ref="V576"/>
    <hyperlink r:id="rId1468" ref="AH576"/>
    <hyperlink r:id="rId1469" ref="AK576"/>
    <hyperlink r:id="rId1470" ref="AN576"/>
    <hyperlink r:id="rId1471" ref="R577"/>
    <hyperlink r:id="rId1472" ref="V577"/>
    <hyperlink r:id="rId1473" ref="AD577"/>
    <hyperlink r:id="rId1474" ref="AE577"/>
    <hyperlink r:id="rId1475" ref="AH577"/>
    <hyperlink r:id="rId1476" ref="AJ577"/>
    <hyperlink r:id="rId1477" ref="AN577"/>
    <hyperlink r:id="rId1478" ref="AN578"/>
    <hyperlink r:id="rId1479" ref="AM579"/>
    <hyperlink r:id="rId1480" ref="AN579"/>
    <hyperlink r:id="rId1481" ref="R580"/>
    <hyperlink r:id="rId1482" ref="AN580"/>
    <hyperlink r:id="rId1483" ref="AN581"/>
    <hyperlink r:id="rId1484" ref="AO581"/>
    <hyperlink r:id="rId1485" ref="R582"/>
    <hyperlink r:id="rId1486" ref="X582"/>
    <hyperlink r:id="rId1487" ref="Y582"/>
    <hyperlink r:id="rId1488" ref="AI582"/>
    <hyperlink r:id="rId1489" ref="AM582"/>
    <hyperlink r:id="rId1490" ref="AN582"/>
    <hyperlink r:id="rId1491" ref="R583"/>
    <hyperlink r:id="rId1492" ref="V583"/>
    <hyperlink r:id="rId1493" ref="AC583"/>
    <hyperlink r:id="rId1494" ref="AD583"/>
    <hyperlink r:id="rId1495" ref="AE583"/>
    <hyperlink r:id="rId1496" ref="AF583"/>
    <hyperlink r:id="rId1497" ref="AK583"/>
    <hyperlink r:id="rId1498" ref="AN583"/>
    <hyperlink r:id="rId1499" ref="S584"/>
    <hyperlink r:id="rId1500" ref="AN584"/>
    <hyperlink r:id="rId1501" ref="AN585"/>
    <hyperlink r:id="rId1502" ref="R586"/>
    <hyperlink r:id="rId1503" ref="V586"/>
    <hyperlink r:id="rId1504" ref="X586"/>
    <hyperlink r:id="rId1505" ref="Y586"/>
    <hyperlink r:id="rId1506" ref="AD586"/>
    <hyperlink r:id="rId1507" ref="AK586"/>
    <hyperlink r:id="rId1508" ref="AN586"/>
    <hyperlink r:id="rId1509" ref="AO586"/>
    <hyperlink r:id="rId1510" ref="AM587"/>
    <hyperlink r:id="rId1511" ref="AN587"/>
    <hyperlink r:id="rId1512" ref="AO587"/>
    <hyperlink r:id="rId1513" ref="AM588"/>
    <hyperlink r:id="rId1514" ref="AN588"/>
    <hyperlink r:id="rId1515" ref="AN589"/>
    <hyperlink r:id="rId1516" ref="V590"/>
    <hyperlink r:id="rId1517" ref="AC590"/>
    <hyperlink r:id="rId1518" ref="AN590"/>
    <hyperlink r:id="rId1519" ref="R591"/>
    <hyperlink r:id="rId1520" ref="V591"/>
    <hyperlink r:id="rId1521" ref="AN591"/>
    <hyperlink r:id="rId1522" ref="R592"/>
    <hyperlink r:id="rId1523" ref="T592"/>
    <hyperlink r:id="rId1524" ref="V592"/>
    <hyperlink r:id="rId1525" ref="AE592"/>
    <hyperlink r:id="rId1526" ref="AF592"/>
    <hyperlink r:id="rId1527" ref="AN592"/>
    <hyperlink r:id="rId1528" ref="AN593"/>
    <hyperlink r:id="rId1529" ref="AM594"/>
    <hyperlink r:id="rId1530" ref="AN594"/>
    <hyperlink r:id="rId1531" ref="V595"/>
    <hyperlink r:id="rId1532" ref="AJ595"/>
    <hyperlink r:id="rId1533" ref="AN595"/>
    <hyperlink r:id="rId1534" ref="R596"/>
    <hyperlink r:id="rId1535" ref="V596"/>
    <hyperlink r:id="rId1536" ref="Y596"/>
    <hyperlink r:id="rId1537" ref="AN596"/>
    <hyperlink r:id="rId1538" ref="AN597"/>
    <hyperlink r:id="rId1539" ref="R598"/>
    <hyperlink r:id="rId1540" ref="V598"/>
    <hyperlink r:id="rId1541" ref="Y598"/>
    <hyperlink r:id="rId1542" ref="AN598"/>
    <hyperlink r:id="rId1543" ref="AM599"/>
    <hyperlink r:id="rId1544" ref="AN600"/>
    <hyperlink r:id="rId1545" ref="AN601"/>
    <hyperlink r:id="rId1546" ref="AM602"/>
    <hyperlink r:id="rId1547" ref="AN602"/>
    <hyperlink r:id="rId1548" ref="AM603"/>
    <hyperlink r:id="rId1549" ref="AN603"/>
    <hyperlink r:id="rId1550" ref="AM604"/>
    <hyperlink r:id="rId1551" ref="AN604"/>
    <hyperlink r:id="rId1552" ref="R605"/>
    <hyperlink r:id="rId1553" ref="V605"/>
    <hyperlink r:id="rId1554" ref="Y605"/>
    <hyperlink r:id="rId1555" ref="AD605"/>
    <hyperlink r:id="rId1556" ref="AN605"/>
    <hyperlink r:id="rId1557" ref="AN606"/>
    <hyperlink r:id="rId1558" ref="V607"/>
    <hyperlink r:id="rId1559" ref="Y607"/>
    <hyperlink r:id="rId1560" ref="AN607"/>
    <hyperlink r:id="rId1561" ref="AN608"/>
    <hyperlink r:id="rId1562" ref="AO608"/>
    <hyperlink r:id="rId1563" ref="AN609"/>
    <hyperlink r:id="rId1564" ref="AO609"/>
    <hyperlink r:id="rId1565" ref="R610"/>
    <hyperlink r:id="rId1566" ref="S610"/>
    <hyperlink r:id="rId1567" ref="Y610"/>
    <hyperlink r:id="rId1568" ref="AD610"/>
    <hyperlink r:id="rId1569" ref="AK610"/>
    <hyperlink r:id="rId1570" ref="AM610"/>
    <hyperlink r:id="rId1571" ref="AN610"/>
    <hyperlink r:id="rId1572" ref="R611"/>
    <hyperlink r:id="rId1573" ref="S611"/>
    <hyperlink r:id="rId1574" ref="V611"/>
    <hyperlink r:id="rId1575" ref="Y611"/>
    <hyperlink r:id="rId1576" ref="AD611"/>
    <hyperlink r:id="rId1577" ref="AN611"/>
    <hyperlink r:id="rId1578" ref="AO611"/>
    <hyperlink r:id="rId1579" ref="AN612"/>
    <hyperlink r:id="rId1580" ref="R613"/>
    <hyperlink r:id="rId1581" ref="V613"/>
    <hyperlink r:id="rId1582" ref="AK613"/>
    <hyperlink r:id="rId1583" ref="AM613"/>
    <hyperlink r:id="rId1584" ref="AN613"/>
    <hyperlink r:id="rId1585" ref="AD614"/>
    <hyperlink r:id="rId1586" ref="AL614"/>
    <hyperlink r:id="rId1587" ref="AM614"/>
    <hyperlink r:id="rId1588" ref="R615"/>
    <hyperlink r:id="rId1589" ref="T615"/>
    <hyperlink r:id="rId1590" ref="Y615"/>
    <hyperlink r:id="rId1591" ref="AD615"/>
    <hyperlink r:id="rId1592" ref="AN615"/>
    <hyperlink r:id="rId1593" ref="AN616"/>
    <hyperlink r:id="rId1594" ref="AM617"/>
    <hyperlink r:id="rId1595" ref="AN617"/>
    <hyperlink r:id="rId1596" ref="AN618"/>
    <hyperlink r:id="rId1597" ref="R619"/>
    <hyperlink r:id="rId1598" ref="V619"/>
    <hyperlink r:id="rId1599" ref="Y619"/>
    <hyperlink r:id="rId1600" ref="AD619"/>
    <hyperlink r:id="rId1601" ref="AE619"/>
    <hyperlink r:id="rId1602" ref="AF619"/>
    <hyperlink r:id="rId1603" ref="AK619"/>
    <hyperlink r:id="rId1604" ref="AN619"/>
    <hyperlink r:id="rId1605" ref="R620"/>
    <hyperlink r:id="rId1606" ref="AD620"/>
    <hyperlink r:id="rId1607" ref="AN620"/>
    <hyperlink r:id="rId1608" ref="AN621"/>
    <hyperlink r:id="rId1609" ref="V622"/>
    <hyperlink r:id="rId1610" ref="Y622"/>
    <hyperlink r:id="rId1611" ref="AD622"/>
    <hyperlink r:id="rId1612" ref="AE622"/>
    <hyperlink r:id="rId1613" ref="AN622"/>
    <hyperlink r:id="rId1614" ref="AD623"/>
    <hyperlink r:id="rId1615" ref="AK623"/>
    <hyperlink r:id="rId1616" ref="AN623"/>
    <hyperlink r:id="rId1617" ref="AO623"/>
    <hyperlink r:id="rId1618" ref="AN624"/>
    <hyperlink r:id="rId1619" ref="AM625"/>
    <hyperlink r:id="rId1620" ref="AN625"/>
    <hyperlink r:id="rId1621" ref="AN626"/>
    <hyperlink r:id="rId1622" ref="R627"/>
    <hyperlink r:id="rId1623" ref="V627"/>
    <hyperlink r:id="rId1624" ref="AC627"/>
    <hyperlink r:id="rId1625" ref="AD627"/>
    <hyperlink r:id="rId1626" ref="AH627"/>
    <hyperlink r:id="rId1627" ref="AK627"/>
    <hyperlink r:id="rId1628" ref="AN627"/>
    <hyperlink r:id="rId1629" ref="R628"/>
    <hyperlink r:id="rId1630" ref="AD628"/>
    <hyperlink r:id="rId1631" ref="AK628"/>
    <hyperlink r:id="rId1632" ref="AM628"/>
    <hyperlink r:id="rId1633" ref="AN628"/>
    <hyperlink r:id="rId1634" ref="AO628"/>
    <hyperlink r:id="rId1635" ref="R629"/>
    <hyperlink r:id="rId1636" ref="AD629"/>
    <hyperlink r:id="rId1637" ref="AM629"/>
    <hyperlink r:id="rId1638" ref="AN629"/>
    <hyperlink r:id="rId1639" ref="R630"/>
    <hyperlink r:id="rId1640" ref="V630"/>
    <hyperlink r:id="rId1641" ref="AD630"/>
    <hyperlink r:id="rId1642" ref="AN630"/>
    <hyperlink r:id="rId1643" ref="AO631"/>
    <hyperlink r:id="rId1644" ref="AM632"/>
    <hyperlink r:id="rId1645" ref="R633"/>
    <hyperlink r:id="rId1646" ref="S633"/>
    <hyperlink r:id="rId1647" ref="V633"/>
    <hyperlink r:id="rId1648" ref="AE633"/>
    <hyperlink r:id="rId1649" ref="AN633"/>
    <hyperlink r:id="rId1650" ref="AM634"/>
    <hyperlink r:id="rId1651" ref="AN634"/>
    <hyperlink r:id="rId1652" ref="AN635"/>
    <hyperlink r:id="rId1653" ref="R636"/>
    <hyperlink r:id="rId1654" ref="V636"/>
    <hyperlink r:id="rId1655" ref="AN636"/>
    <hyperlink r:id="rId1656" ref="AO636"/>
    <hyperlink r:id="rId1657" ref="AN638"/>
    <hyperlink r:id="rId1658" ref="V639"/>
    <hyperlink r:id="rId1659" ref="Y639"/>
    <hyperlink r:id="rId1660" ref="AN639"/>
    <hyperlink r:id="rId1661" ref="AN640"/>
    <hyperlink r:id="rId1662" ref="R641"/>
    <hyperlink r:id="rId1663" ref="AM641"/>
    <hyperlink r:id="rId1664" ref="AO641"/>
    <hyperlink r:id="rId1665" ref="X642"/>
    <hyperlink r:id="rId1666" ref="AM642"/>
    <hyperlink r:id="rId1667" ref="AN642"/>
    <hyperlink r:id="rId1668" ref="AM643"/>
    <hyperlink r:id="rId1669" ref="AN643"/>
    <hyperlink r:id="rId1670" ref="AN644"/>
    <hyperlink r:id="rId1671" ref="AN645"/>
    <hyperlink r:id="rId1672" ref="R646"/>
    <hyperlink r:id="rId1673" ref="V646"/>
    <hyperlink r:id="rId1674" ref="Y646"/>
    <hyperlink r:id="rId1675" ref="AN646"/>
    <hyperlink r:id="rId1676" ref="R647"/>
    <hyperlink r:id="rId1677" ref="V647"/>
    <hyperlink r:id="rId1678" ref="W647"/>
    <hyperlink r:id="rId1679" ref="Y647"/>
    <hyperlink r:id="rId1680" ref="AN647"/>
    <hyperlink r:id="rId1681" ref="X648"/>
    <hyperlink r:id="rId1682" ref="AH648"/>
    <hyperlink r:id="rId1683" ref="AJ648"/>
    <hyperlink r:id="rId1684" ref="AM648"/>
    <hyperlink r:id="rId1685" ref="AN648"/>
    <hyperlink r:id="rId1686" ref="AO648"/>
    <hyperlink r:id="rId1687" ref="AN649"/>
    <hyperlink r:id="rId1688" ref="AM650"/>
    <hyperlink r:id="rId1689" ref="AO650"/>
    <hyperlink r:id="rId1690" ref="AN651"/>
    <hyperlink r:id="rId1691" ref="S652"/>
    <hyperlink r:id="rId1692" ref="AM652"/>
    <hyperlink r:id="rId1693" ref="AM654"/>
    <hyperlink r:id="rId1694" ref="AN654"/>
    <hyperlink r:id="rId1695" ref="AN655"/>
    <hyperlink r:id="rId1696" ref="AM656"/>
    <hyperlink r:id="rId1697" ref="AN656"/>
    <hyperlink r:id="rId1698" ref="AM657"/>
    <hyperlink r:id="rId1699" ref="AO657"/>
    <hyperlink r:id="rId1700" ref="AM658"/>
    <hyperlink r:id="rId1701" ref="AN658"/>
    <hyperlink r:id="rId1702" ref="AO658"/>
    <hyperlink r:id="rId1703" ref="AN659"/>
    <hyperlink r:id="rId1704" ref="AN660"/>
    <hyperlink r:id="rId1705" ref="AM661"/>
    <hyperlink r:id="rId1706" ref="AN661"/>
    <hyperlink r:id="rId1707" ref="R662"/>
    <hyperlink r:id="rId1708" ref="AN662"/>
    <hyperlink r:id="rId1709" ref="AO662"/>
    <hyperlink r:id="rId1710" ref="AM663"/>
    <hyperlink r:id="rId1711" ref="AN663"/>
    <hyperlink r:id="rId1712" ref="AN664"/>
    <hyperlink r:id="rId1713" ref="V665"/>
    <hyperlink r:id="rId1714" ref="AN665"/>
    <hyperlink r:id="rId1715" ref="AN666"/>
    <hyperlink r:id="rId1716" ref="AN667"/>
    <hyperlink r:id="rId1717" ref="AN670"/>
    <hyperlink r:id="rId1718" ref="R671"/>
    <hyperlink r:id="rId1719" ref="V671"/>
    <hyperlink r:id="rId1720" ref="AM671"/>
    <hyperlink r:id="rId1721" ref="AN671"/>
    <hyperlink r:id="rId1722" ref="AO671"/>
    <hyperlink r:id="rId1723" ref="AM672"/>
    <hyperlink r:id="rId1724" ref="AN672"/>
    <hyperlink r:id="rId1725" ref="AM673"/>
    <hyperlink r:id="rId1726" ref="AN673"/>
    <hyperlink r:id="rId1727" ref="AR673"/>
    <hyperlink r:id="rId1728" ref="AM674"/>
    <hyperlink r:id="rId1729" ref="AN674"/>
    <hyperlink r:id="rId1730" ref="V675"/>
    <hyperlink r:id="rId1731" ref="Y675"/>
    <hyperlink r:id="rId1732" ref="AN675"/>
    <hyperlink r:id="rId1733" ref="AM676"/>
    <hyperlink r:id="rId1734" ref="AN676"/>
    <hyperlink r:id="rId1735" ref="R677"/>
    <hyperlink r:id="rId1736" ref="AJ677"/>
    <hyperlink r:id="rId1737" ref="AM677"/>
    <hyperlink r:id="rId1738" ref="AR677"/>
    <hyperlink r:id="rId1739" ref="AM678"/>
    <hyperlink r:id="rId1740" ref="AN678"/>
    <hyperlink r:id="rId1741" ref="R679"/>
    <hyperlink r:id="rId1742" ref="R680"/>
    <hyperlink r:id="rId1743" ref="V680"/>
    <hyperlink r:id="rId1744" ref="AD680"/>
    <hyperlink r:id="rId1745" ref="AN680"/>
    <hyperlink r:id="rId1746" ref="R681"/>
    <hyperlink r:id="rId1747" ref="AM681"/>
    <hyperlink r:id="rId1748" ref="AN681"/>
    <hyperlink r:id="rId1749" ref="AO681"/>
    <hyperlink r:id="rId1750" ref="R682"/>
    <hyperlink r:id="rId1751" ref="AN682"/>
    <hyperlink r:id="rId1752" ref="AN683"/>
    <hyperlink r:id="rId1753" ref="S684"/>
    <hyperlink r:id="rId1754" ref="T684"/>
    <hyperlink r:id="rId1755" ref="W684"/>
    <hyperlink r:id="rId1756" ref="X684"/>
    <hyperlink r:id="rId1757" ref="Y684"/>
    <hyperlink r:id="rId1758" ref="Z684"/>
    <hyperlink r:id="rId1759" ref="AH684"/>
    <hyperlink r:id="rId1760" ref="AK684"/>
    <hyperlink r:id="rId1761" ref="AM684"/>
    <hyperlink r:id="rId1762" ref="AN684"/>
    <hyperlink r:id="rId1763" ref="AN685"/>
    <hyperlink r:id="rId1764" ref="AN686"/>
    <hyperlink r:id="rId1765" ref="AM687"/>
    <hyperlink r:id="rId1766" ref="AN687"/>
    <hyperlink r:id="rId1767" ref="AN688"/>
    <hyperlink r:id="rId1768" ref="AO688"/>
    <hyperlink r:id="rId1769" ref="R689"/>
    <hyperlink r:id="rId1770" ref="V689"/>
    <hyperlink r:id="rId1771" ref="AM689"/>
    <hyperlink r:id="rId1772" ref="AN689"/>
    <hyperlink r:id="rId1773" ref="AO689"/>
    <hyperlink r:id="rId1774" ref="AN690"/>
    <hyperlink r:id="rId1775" ref="AM691"/>
    <hyperlink r:id="rId1776" ref="AN691"/>
    <hyperlink r:id="rId1777" ref="AN692"/>
    <hyperlink r:id="rId1778" ref="V693"/>
    <hyperlink r:id="rId1779" ref="AD693"/>
    <hyperlink r:id="rId1780" ref="AF693"/>
    <hyperlink r:id="rId1781" ref="AH693"/>
    <hyperlink r:id="rId1782" ref="AM693"/>
    <hyperlink r:id="rId1783" ref="AN693"/>
    <hyperlink r:id="rId1784" ref="AN694"/>
    <hyperlink r:id="rId1785" ref="R695"/>
    <hyperlink r:id="rId1786" ref="V695"/>
    <hyperlink r:id="rId1787" ref="X695"/>
    <hyperlink r:id="rId1788" ref="AD695"/>
    <hyperlink r:id="rId1789" ref="AK695"/>
    <hyperlink r:id="rId1790" ref="AM695"/>
    <hyperlink r:id="rId1791" ref="AN695"/>
    <hyperlink r:id="rId1792" ref="R696"/>
    <hyperlink r:id="rId1793" ref="X696"/>
    <hyperlink r:id="rId1794" ref="AM696"/>
    <hyperlink r:id="rId1795" ref="AN696"/>
    <hyperlink r:id="rId1796" ref="AR696"/>
    <hyperlink r:id="rId1797" ref="AN697"/>
    <hyperlink r:id="rId1798" ref="AD698"/>
    <hyperlink r:id="rId1799" ref="AN698"/>
    <hyperlink r:id="rId1800" ref="AN699"/>
    <hyperlink r:id="rId1801" ref="AM700"/>
    <hyperlink r:id="rId1802" ref="AN700"/>
    <hyperlink r:id="rId1803" ref="AO700"/>
    <hyperlink r:id="rId1804" ref="V701"/>
    <hyperlink r:id="rId1805" ref="AD702"/>
    <hyperlink r:id="rId1806" ref="AN702"/>
    <hyperlink r:id="rId1807" ref="AM703"/>
    <hyperlink r:id="rId1808" ref="AN703"/>
    <hyperlink r:id="rId1809" ref="AN704"/>
    <hyperlink r:id="rId1810" ref="V705"/>
    <hyperlink r:id="rId1811" ref="Y705"/>
    <hyperlink r:id="rId1812" ref="AN705"/>
    <hyperlink r:id="rId1813" ref="V706"/>
    <hyperlink r:id="rId1814" ref="AL706"/>
    <hyperlink r:id="rId1815" ref="AN706"/>
    <hyperlink r:id="rId1816" ref="AM707"/>
    <hyperlink r:id="rId1817" ref="AN707"/>
    <hyperlink r:id="rId1818" ref="R708"/>
    <hyperlink r:id="rId1819" ref="V708"/>
    <hyperlink r:id="rId1820" ref="Y708"/>
    <hyperlink r:id="rId1821" ref="Z708"/>
    <hyperlink r:id="rId1822" ref="AC708"/>
    <hyperlink r:id="rId1823" ref="AD708"/>
    <hyperlink r:id="rId1824" ref="AK708"/>
    <hyperlink r:id="rId1825" ref="AM708"/>
    <hyperlink r:id="rId1826" ref="AN708"/>
    <hyperlink r:id="rId1827" ref="AN709"/>
    <hyperlink r:id="rId1828" ref="AM710"/>
    <hyperlink r:id="rId1829" ref="AN710"/>
    <hyperlink r:id="rId1830" ref="AM711"/>
    <hyperlink r:id="rId1831" ref="AN711"/>
    <hyperlink r:id="rId1832" ref="AN712"/>
    <hyperlink r:id="rId1833" ref="AM713"/>
    <hyperlink r:id="rId1834" ref="AN713"/>
    <hyperlink r:id="rId1835" ref="R714"/>
    <hyperlink r:id="rId1836" ref="T714"/>
    <hyperlink r:id="rId1837" ref="V714"/>
    <hyperlink r:id="rId1838" ref="Y714"/>
    <hyperlink r:id="rId1839" ref="AC714"/>
    <hyperlink r:id="rId1840" ref="AD714"/>
    <hyperlink r:id="rId1841" ref="AF714"/>
    <hyperlink r:id="rId1842" ref="AK714"/>
    <hyperlink r:id="rId1843" ref="AM714"/>
    <hyperlink r:id="rId1844" ref="AN714"/>
    <hyperlink r:id="rId1845" ref="AO714"/>
    <hyperlink r:id="rId1846" ref="V715"/>
    <hyperlink r:id="rId1847" ref="AN715"/>
    <hyperlink r:id="rId1848" ref="AN716"/>
    <hyperlink r:id="rId1849" ref="AN717"/>
    <hyperlink r:id="rId1850" ref="R718"/>
    <hyperlink r:id="rId1851" ref="V718"/>
    <hyperlink r:id="rId1852" ref="X718"/>
    <hyperlink r:id="rId1853" ref="Z718"/>
    <hyperlink r:id="rId1854" ref="AI718"/>
    <hyperlink r:id="rId1855" ref="AJ718"/>
    <hyperlink r:id="rId1856" ref="AK718"/>
    <hyperlink r:id="rId1857" ref="AM718"/>
    <hyperlink r:id="rId1858" ref="AN718"/>
    <hyperlink r:id="rId1859" ref="AO718"/>
    <hyperlink r:id="rId1860" ref="R719"/>
    <hyperlink r:id="rId1861" ref="V719"/>
    <hyperlink r:id="rId1862" ref="Y719"/>
    <hyperlink r:id="rId1863" ref="AD719"/>
    <hyperlink r:id="rId1864" ref="AH719"/>
    <hyperlink r:id="rId1865" ref="AK719"/>
    <hyperlink r:id="rId1866" ref="AM719"/>
    <hyperlink r:id="rId1867" ref="AN719"/>
    <hyperlink r:id="rId1868" ref="AO719"/>
    <hyperlink r:id="rId1869" ref="AI720"/>
    <hyperlink r:id="rId1870" ref="AN720"/>
    <hyperlink r:id="rId1871" ref="AO720"/>
    <hyperlink r:id="rId1872" ref="AN722"/>
    <hyperlink r:id="rId1873" ref="AM724"/>
    <hyperlink r:id="rId1874" ref="AM732"/>
    <hyperlink r:id="rId1875" ref="AM733"/>
    <hyperlink r:id="rId1876" ref="R735"/>
    <hyperlink r:id="rId1877" ref="V736"/>
    <hyperlink r:id="rId1878" ref="AM740"/>
    <hyperlink r:id="rId1879" ref="AN740"/>
    <hyperlink r:id="rId1880" ref="AM742"/>
    <hyperlink r:id="rId1881" ref="R743"/>
    <hyperlink r:id="rId1882" ref="AN744"/>
    <hyperlink r:id="rId1883" ref="AM745"/>
    <hyperlink r:id="rId1884" ref="AN745"/>
    <hyperlink r:id="rId1885" ref="AM746"/>
    <hyperlink r:id="rId1886" ref="AN746"/>
    <hyperlink r:id="rId1887" ref="R747"/>
    <hyperlink r:id="rId1888" ref="AM747"/>
    <hyperlink r:id="rId1889" ref="AN747"/>
    <hyperlink r:id="rId1890" ref="V748"/>
    <hyperlink r:id="rId1891" ref="AD748"/>
    <hyperlink r:id="rId1892" ref="AE748"/>
    <hyperlink r:id="rId1893" ref="AM749"/>
    <hyperlink r:id="rId1894" ref="AN749"/>
    <hyperlink r:id="rId1895" ref="AM750"/>
    <hyperlink r:id="rId1896" ref="AN750"/>
    <hyperlink r:id="rId1897" ref="V751"/>
    <hyperlink r:id="rId1898" ref="AJ751"/>
    <hyperlink r:id="rId1899" ref="AM751"/>
    <hyperlink r:id="rId1900" ref="AN751"/>
    <hyperlink r:id="rId1901" ref="AO751"/>
    <hyperlink r:id="rId1902" ref="AN752"/>
    <hyperlink r:id="rId1903" ref="AN753"/>
    <hyperlink r:id="rId1904" ref="V754"/>
    <hyperlink r:id="rId1905" ref="AM754"/>
    <hyperlink r:id="rId1906" ref="AN755"/>
    <hyperlink r:id="rId1907" ref="AN756"/>
    <hyperlink r:id="rId1908" ref="R757"/>
    <hyperlink r:id="rId1909" ref="AM757"/>
    <hyperlink r:id="rId1910" ref="AN757"/>
    <hyperlink r:id="rId1911" ref="AM758"/>
    <hyperlink r:id="rId1912" ref="AN758"/>
    <hyperlink r:id="rId1913" ref="AN759"/>
    <hyperlink r:id="rId1914" ref="AN760"/>
    <hyperlink r:id="rId1915" ref="R761"/>
    <hyperlink r:id="rId1916" ref="S761"/>
    <hyperlink r:id="rId1917" ref="V761"/>
    <hyperlink r:id="rId1918" ref="W761"/>
    <hyperlink r:id="rId1919" ref="AD761"/>
    <hyperlink r:id="rId1920" ref="AE761"/>
    <hyperlink r:id="rId1921" ref="AN761"/>
    <hyperlink r:id="rId1922" ref="V762"/>
    <hyperlink r:id="rId1923" ref="AC762"/>
    <hyperlink r:id="rId1924" ref="AD762"/>
    <hyperlink r:id="rId1925" ref="AE762"/>
    <hyperlink r:id="rId1926" ref="AF762"/>
    <hyperlink r:id="rId1927" ref="AH762"/>
    <hyperlink r:id="rId1928" ref="AM762"/>
    <hyperlink r:id="rId1929" ref="V763"/>
    <hyperlink r:id="rId1930" ref="AM763"/>
    <hyperlink r:id="rId1931" ref="V764"/>
    <hyperlink r:id="rId1932" ref="AC764"/>
    <hyperlink r:id="rId1933" ref="AF764"/>
    <hyperlink r:id="rId1934" ref="AH764"/>
    <hyperlink r:id="rId1935" ref="AK764"/>
    <hyperlink r:id="rId1936" ref="AN764"/>
    <hyperlink r:id="rId1937" ref="AO764"/>
    <hyperlink r:id="rId1938" ref="R765"/>
    <hyperlink r:id="rId1939" ref="AE765"/>
    <hyperlink r:id="rId1940" ref="AH765"/>
    <hyperlink r:id="rId1941" ref="AK765"/>
    <hyperlink r:id="rId1942" ref="AM765"/>
    <hyperlink r:id="rId1943" ref="AN765"/>
    <hyperlink r:id="rId1944" ref="AO765"/>
    <hyperlink r:id="rId1945" ref="V766"/>
    <hyperlink r:id="rId1946" ref="AE766"/>
    <hyperlink r:id="rId1947" ref="AF766"/>
    <hyperlink r:id="rId1948" ref="AH766"/>
    <hyperlink r:id="rId1949" ref="AK766"/>
    <hyperlink r:id="rId1950" ref="AN766"/>
    <hyperlink r:id="rId1951" ref="V767"/>
    <hyperlink r:id="rId1952" ref="AE767"/>
    <hyperlink r:id="rId1953" ref="AF767"/>
    <hyperlink r:id="rId1954" ref="AN767"/>
    <hyperlink r:id="rId1955" ref="R768"/>
    <hyperlink r:id="rId1956" ref="V768"/>
    <hyperlink r:id="rId1957" ref="AE768"/>
    <hyperlink r:id="rId1958" ref="AH768"/>
    <hyperlink r:id="rId1959" ref="AM769"/>
    <hyperlink r:id="rId1960" ref="V770"/>
    <hyperlink r:id="rId1961" ref="AC770"/>
    <hyperlink r:id="rId1962" ref="AD770"/>
    <hyperlink r:id="rId1963" ref="AE770"/>
    <hyperlink r:id="rId1964" ref="AK770"/>
    <hyperlink r:id="rId1965" ref="AM770"/>
    <hyperlink r:id="rId1966" ref="AN770"/>
    <hyperlink r:id="rId1967" ref="AO770"/>
    <hyperlink r:id="rId1968" ref="R771"/>
    <hyperlink r:id="rId1969" ref="V771"/>
    <hyperlink r:id="rId1970" ref="AC771"/>
    <hyperlink r:id="rId1971" ref="AF771"/>
    <hyperlink r:id="rId1972" ref="AH771"/>
    <hyperlink r:id="rId1973" ref="AK771"/>
    <hyperlink r:id="rId1974" ref="AN771"/>
    <hyperlink r:id="rId1975" ref="R772"/>
    <hyperlink r:id="rId1976" ref="V772"/>
    <hyperlink r:id="rId1977" ref="AE772"/>
    <hyperlink r:id="rId1978" ref="AH772"/>
    <hyperlink r:id="rId1979" ref="AM772"/>
    <hyperlink r:id="rId1980" ref="AN772"/>
    <hyperlink r:id="rId1981" ref="V773"/>
    <hyperlink r:id="rId1982" ref="AD773"/>
    <hyperlink r:id="rId1983" ref="AE773"/>
    <hyperlink r:id="rId1984" ref="AF773"/>
    <hyperlink r:id="rId1985" ref="AK773"/>
    <hyperlink r:id="rId1986" ref="AN773"/>
    <hyperlink r:id="rId1987" ref="V774"/>
    <hyperlink r:id="rId1988" ref="AF774"/>
    <hyperlink r:id="rId1989" ref="AM774"/>
    <hyperlink r:id="rId1990" ref="AN774"/>
    <hyperlink r:id="rId1991" ref="V775"/>
    <hyperlink r:id="rId1992" ref="AD775"/>
    <hyperlink r:id="rId1993" ref="AE775"/>
    <hyperlink r:id="rId1994" ref="AK775"/>
    <hyperlink r:id="rId1995" ref="AM775"/>
    <hyperlink r:id="rId1996" ref="AN775"/>
    <hyperlink r:id="rId1997" ref="AN776"/>
    <hyperlink r:id="rId1998" ref="AM777"/>
    <hyperlink r:id="rId1999" ref="AN777"/>
    <hyperlink r:id="rId2000" ref="V779"/>
    <hyperlink r:id="rId2001" ref="AE779"/>
    <hyperlink r:id="rId2002" ref="AF779"/>
    <hyperlink r:id="rId2003" ref="AH779"/>
    <hyperlink r:id="rId2004" ref="AM780"/>
    <hyperlink r:id="rId2005" ref="AN780"/>
    <hyperlink r:id="rId2006" ref="V781"/>
    <hyperlink r:id="rId2007" ref="AC781"/>
    <hyperlink r:id="rId2008" ref="AD781"/>
    <hyperlink r:id="rId2009" ref="AE781"/>
    <hyperlink r:id="rId2010" ref="AK781"/>
    <hyperlink r:id="rId2011" ref="AN781"/>
    <hyperlink r:id="rId2012" ref="V782"/>
    <hyperlink r:id="rId2013" ref="AC782"/>
    <hyperlink r:id="rId2014" ref="AD782"/>
    <hyperlink r:id="rId2015" ref="AE782"/>
    <hyperlink r:id="rId2016" ref="AK782"/>
    <hyperlink r:id="rId2017" ref="R783"/>
    <hyperlink r:id="rId2018" ref="R784"/>
    <hyperlink r:id="rId2019" ref="V784"/>
    <hyperlink r:id="rId2020" ref="AD784"/>
    <hyperlink r:id="rId2021" ref="AE784"/>
    <hyperlink r:id="rId2022" ref="AF784"/>
    <hyperlink r:id="rId2023" ref="AN784"/>
    <hyperlink r:id="rId2024" ref="R786"/>
    <hyperlink r:id="rId2025" ref="V786"/>
    <hyperlink r:id="rId2026" ref="AD786"/>
    <hyperlink r:id="rId2027" ref="AE786"/>
    <hyperlink r:id="rId2028" ref="AF786"/>
    <hyperlink r:id="rId2029" ref="AH786"/>
    <hyperlink r:id="rId2030" ref="AN786"/>
    <hyperlink r:id="rId2031" ref="AN787"/>
    <hyperlink r:id="rId2032" ref="V788"/>
    <hyperlink r:id="rId2033" ref="AC788"/>
    <hyperlink r:id="rId2034" ref="AE788"/>
    <hyperlink r:id="rId2035" ref="AF788"/>
    <hyperlink r:id="rId2036" ref="AM788"/>
    <hyperlink r:id="rId2037" ref="AN789"/>
    <hyperlink r:id="rId2038" ref="R791"/>
    <hyperlink r:id="rId2039" ref="S791"/>
    <hyperlink r:id="rId2040" ref="T791"/>
    <hyperlink r:id="rId2041" ref="V791"/>
    <hyperlink r:id="rId2042" ref="Y791"/>
    <hyperlink r:id="rId2043" ref="AD791"/>
    <hyperlink r:id="rId2044" ref="AE791"/>
    <hyperlink r:id="rId2045" ref="AF791"/>
    <hyperlink r:id="rId2046" ref="AK791"/>
    <hyperlink r:id="rId2047" ref="AN791"/>
    <hyperlink r:id="rId2048" ref="V792"/>
    <hyperlink r:id="rId2049" ref="AE792"/>
    <hyperlink r:id="rId2050" ref="AN792"/>
    <hyperlink r:id="rId2051" ref="AJ794"/>
    <hyperlink r:id="rId2052" ref="V796"/>
    <hyperlink r:id="rId2053" ref="AJ796"/>
    <hyperlink r:id="rId2054" ref="AM803"/>
    <hyperlink r:id="rId2055" ref="AN803"/>
    <hyperlink r:id="rId2056" ref="V804"/>
    <hyperlink r:id="rId2057" ref="AC804"/>
    <hyperlink r:id="rId2058" ref="AE804"/>
    <hyperlink r:id="rId2059" ref="AF804"/>
    <hyperlink r:id="rId2060" ref="AH804"/>
    <hyperlink r:id="rId2061" ref="AK804"/>
    <hyperlink r:id="rId2062" ref="AN804"/>
    <hyperlink r:id="rId2063" ref="V805"/>
    <hyperlink r:id="rId2064" ref="AN805"/>
    <hyperlink r:id="rId2065" ref="AO805"/>
    <hyperlink r:id="rId2066" ref="AN806"/>
    <hyperlink r:id="rId2067" ref="R807"/>
    <hyperlink r:id="rId2068" ref="AE807"/>
    <hyperlink r:id="rId2069" ref="AO807"/>
    <hyperlink r:id="rId2070" ref="R808"/>
    <hyperlink r:id="rId2071" ref="V808"/>
    <hyperlink r:id="rId2072" ref="AD808"/>
    <hyperlink r:id="rId2073" ref="AE808"/>
    <hyperlink r:id="rId2074" ref="AK808"/>
    <hyperlink r:id="rId2075" ref="AM808"/>
    <hyperlink r:id="rId2076" ref="AO808"/>
    <hyperlink r:id="rId2077" ref="AN809"/>
    <hyperlink r:id="rId2078" ref="AM810"/>
    <hyperlink r:id="rId2079" ref="V811"/>
    <hyperlink r:id="rId2080" ref="R815"/>
    <hyperlink r:id="rId2081" ref="AD815"/>
    <hyperlink r:id="rId2082" ref="V817"/>
    <hyperlink r:id="rId2083" ref="AJ817"/>
    <hyperlink r:id="rId2084" ref="AN817"/>
    <hyperlink r:id="rId2085" ref="R819"/>
    <hyperlink r:id="rId2086" ref="AN819"/>
    <hyperlink r:id="rId2087" ref="R820"/>
    <hyperlink r:id="rId2088" ref="AN820"/>
    <hyperlink r:id="rId2089" ref="R821"/>
    <hyperlink r:id="rId2090" ref="AN821"/>
    <hyperlink r:id="rId2091" ref="AJ822"/>
    <hyperlink r:id="rId2092" ref="AM822"/>
    <hyperlink r:id="rId2093" ref="AN822"/>
    <hyperlink r:id="rId2094" ref="R824"/>
    <hyperlink r:id="rId2095" ref="R825"/>
    <hyperlink r:id="rId2096" ref="AM825"/>
    <hyperlink r:id="rId2097" ref="R826"/>
    <hyperlink r:id="rId2098" ref="AN826"/>
    <hyperlink r:id="rId2099" ref="R827"/>
    <hyperlink r:id="rId2100" ref="AM827"/>
    <hyperlink r:id="rId2101" ref="R828"/>
    <hyperlink r:id="rId2102" ref="R829"/>
    <hyperlink r:id="rId2103" ref="R830"/>
    <hyperlink r:id="rId2104" ref="AM830"/>
    <hyperlink r:id="rId2105" ref="R831"/>
    <hyperlink r:id="rId2106" ref="AN831"/>
    <hyperlink r:id="rId2107" ref="AO831"/>
    <hyperlink r:id="rId2108" ref="R832"/>
    <hyperlink r:id="rId2109" ref="R833"/>
    <hyperlink r:id="rId2110" ref="V833"/>
    <hyperlink r:id="rId2111" ref="X833"/>
    <hyperlink r:id="rId2112" ref="AJ833"/>
    <hyperlink r:id="rId2113" ref="AM833"/>
    <hyperlink r:id="rId2114" ref="R834"/>
    <hyperlink r:id="rId2115" ref="V834"/>
    <hyperlink r:id="rId2116" ref="AD834"/>
    <hyperlink r:id="rId2117" ref="AE834"/>
    <hyperlink r:id="rId2118" ref="AK834"/>
    <hyperlink r:id="rId2119" ref="R835"/>
    <hyperlink r:id="rId2120" ref="AJ835"/>
    <hyperlink r:id="rId2121" ref="AN835"/>
    <hyperlink r:id="rId2122" ref="AN836"/>
    <hyperlink r:id="rId2123" ref="AI837"/>
    <hyperlink r:id="rId2124" ref="AJ839"/>
    <hyperlink r:id="rId2125" ref="AM839"/>
    <hyperlink r:id="rId2126" ref="R840"/>
    <hyperlink r:id="rId2127" ref="AJ840"/>
    <hyperlink r:id="rId2128" ref="AM840"/>
    <hyperlink r:id="rId2129" ref="AN840"/>
    <hyperlink r:id="rId2130" ref="R842"/>
    <hyperlink r:id="rId2131" ref="V842"/>
    <hyperlink r:id="rId2132" ref="AE842"/>
    <hyperlink r:id="rId2133" ref="AM843"/>
    <hyperlink r:id="rId2134" ref="AN843"/>
    <hyperlink r:id="rId2135" ref="X844"/>
    <hyperlink r:id="rId2136" ref="AI844"/>
    <hyperlink r:id="rId2137" ref="R845"/>
    <hyperlink r:id="rId2138" ref="AN846"/>
    <hyperlink r:id="rId2139" ref="AO846"/>
    <hyperlink r:id="rId2140" ref="AM847"/>
    <hyperlink r:id="rId2141" ref="AN849"/>
    <hyperlink r:id="rId2142" ref="AO849"/>
    <hyperlink r:id="rId2143" ref="AJ851"/>
    <hyperlink r:id="rId2144" ref="AM851"/>
    <hyperlink r:id="rId2145" ref="AN851"/>
    <hyperlink r:id="rId2146" ref="R852"/>
    <hyperlink r:id="rId2147" ref="AC852"/>
    <hyperlink r:id="rId2148" ref="AD852"/>
    <hyperlink r:id="rId2149" ref="AK852"/>
    <hyperlink r:id="rId2150" ref="AM852"/>
    <hyperlink r:id="rId2151" ref="AO853"/>
    <hyperlink r:id="rId2152" ref="V855"/>
    <hyperlink r:id="rId2153" ref="AJ855"/>
    <hyperlink r:id="rId2154" ref="AK855"/>
    <hyperlink r:id="rId2155" ref="AM855"/>
    <hyperlink r:id="rId2156" ref="AO855"/>
    <hyperlink r:id="rId2157" ref="AJ859"/>
    <hyperlink r:id="rId2158" ref="AM862"/>
    <hyperlink r:id="rId2159" ref="AN862"/>
    <hyperlink r:id="rId2160" ref="R865"/>
    <hyperlink r:id="rId2161" ref="AM865"/>
    <hyperlink r:id="rId2162" ref="AN865"/>
    <hyperlink r:id="rId2163" ref="AM867"/>
    <hyperlink r:id="rId2164" ref="R868"/>
    <hyperlink r:id="rId2165" ref="S868"/>
    <hyperlink r:id="rId2166" ref="AM870"/>
    <hyperlink r:id="rId2167" ref="AN870"/>
    <hyperlink r:id="rId2168" ref="AR870"/>
    <hyperlink r:id="rId2169" ref="V871"/>
    <hyperlink r:id="rId2170" ref="AG871"/>
    <hyperlink r:id="rId2171" ref="AK871"/>
    <hyperlink r:id="rId2172" ref="R873"/>
    <hyperlink r:id="rId2173" ref="AD873"/>
    <hyperlink r:id="rId2174" ref="AN874"/>
    <hyperlink r:id="rId2175" ref="R875"/>
    <hyperlink r:id="rId2176" ref="AM875"/>
    <hyperlink r:id="rId2177" ref="AM876"/>
    <hyperlink r:id="rId2178" ref="AN876"/>
    <hyperlink r:id="rId2179" ref="AR876"/>
    <hyperlink r:id="rId2180" ref="AM877"/>
    <hyperlink r:id="rId2181" ref="AN877"/>
    <hyperlink r:id="rId2182" ref="AO877"/>
    <hyperlink r:id="rId2183" ref="AM878"/>
    <hyperlink r:id="rId2184" ref="AN878"/>
    <hyperlink r:id="rId2185" ref="AM879"/>
    <hyperlink r:id="rId2186" ref="AN879"/>
    <hyperlink r:id="rId2187" ref="AR879"/>
    <hyperlink r:id="rId2188" ref="AN882"/>
    <hyperlink r:id="rId2189" ref="AM885"/>
    <hyperlink r:id="rId2190" ref="AN885"/>
    <hyperlink r:id="rId2191" ref="AR885"/>
    <hyperlink r:id="rId2192" ref="AN886"/>
    <hyperlink r:id="rId2193" ref="V889"/>
    <hyperlink r:id="rId2194" ref="AM889"/>
    <hyperlink r:id="rId2195" ref="AN889"/>
    <hyperlink r:id="rId2196" ref="AM890"/>
    <hyperlink r:id="rId2197" ref="AN890"/>
    <hyperlink r:id="rId2198" ref="V891"/>
    <hyperlink r:id="rId2199" ref="Y891"/>
    <hyperlink r:id="rId2200" ref="AI891"/>
    <hyperlink r:id="rId2201" ref="AM892"/>
    <hyperlink r:id="rId2202" ref="R893"/>
    <hyperlink r:id="rId2203" ref="Y893"/>
    <hyperlink r:id="rId2204" ref="AD893"/>
    <hyperlink r:id="rId2205" ref="AG893"/>
    <hyperlink r:id="rId2206" ref="AI893"/>
    <hyperlink r:id="rId2207" ref="AK893"/>
    <hyperlink r:id="rId2208" ref="AL893"/>
    <hyperlink r:id="rId2209" ref="AN893"/>
    <hyperlink r:id="rId2210" ref="AM894"/>
    <hyperlink r:id="rId2211" ref="AJ895"/>
    <hyperlink r:id="rId2212" ref="S896"/>
    <hyperlink r:id="rId2213" ref="Y896"/>
    <hyperlink r:id="rId2214" ref="AM896"/>
    <hyperlink r:id="rId2215" ref="AN896"/>
    <hyperlink r:id="rId2216" ref="AR896"/>
    <hyperlink r:id="rId2217" ref="R900"/>
    <hyperlink r:id="rId2218" ref="AD900"/>
    <hyperlink r:id="rId2219" ref="AM901"/>
    <hyperlink r:id="rId2220" ref="AN901"/>
    <hyperlink r:id="rId2221" ref="X903"/>
    <hyperlink r:id="rId2222" ref="AM903"/>
    <hyperlink r:id="rId2223" ref="AN903"/>
    <hyperlink r:id="rId2224" ref="AO903"/>
    <hyperlink r:id="rId2225" ref="AR903"/>
    <hyperlink r:id="rId2226" ref="R904"/>
    <hyperlink r:id="rId2227" ref="V904"/>
    <hyperlink r:id="rId2228" ref="X904"/>
    <hyperlink r:id="rId2229" ref="Y904"/>
    <hyperlink r:id="rId2230" ref="AE904"/>
    <hyperlink r:id="rId2231" ref="AM904"/>
    <hyperlink r:id="rId2232" ref="AR904"/>
    <hyperlink r:id="rId2233" ref="AD906"/>
    <hyperlink r:id="rId2234" ref="AM907"/>
    <hyperlink r:id="rId2235" ref="AN907"/>
    <hyperlink r:id="rId2236" ref="AO907"/>
    <hyperlink r:id="rId2237" ref="AR907"/>
    <hyperlink r:id="rId2238" ref="V909"/>
    <hyperlink r:id="rId2239" ref="AD909"/>
    <hyperlink r:id="rId2240" ref="AN909"/>
    <hyperlink r:id="rId2241" ref="R912"/>
    <hyperlink r:id="rId2242" ref="V912"/>
    <hyperlink r:id="rId2243" ref="Y912"/>
    <hyperlink r:id="rId2244" ref="Z912"/>
    <hyperlink r:id="rId2245" ref="AC912"/>
    <hyperlink r:id="rId2246" ref="AD912"/>
    <hyperlink r:id="rId2247" ref="AK912"/>
    <hyperlink r:id="rId2248" ref="AM912"/>
    <hyperlink r:id="rId2249" ref="AN912"/>
    <hyperlink r:id="rId2250" ref="AD913"/>
    <hyperlink r:id="rId2251" ref="R917"/>
    <hyperlink r:id="rId2252" ref="T917"/>
    <hyperlink r:id="rId2253" ref="V917"/>
    <hyperlink r:id="rId2254" ref="AJ917"/>
    <hyperlink r:id="rId2255" ref="AN917"/>
    <hyperlink r:id="rId2256" ref="V918"/>
    <hyperlink r:id="rId2257" ref="AK918"/>
    <hyperlink r:id="rId2258" ref="AM918"/>
    <hyperlink r:id="rId2259" ref="AM919"/>
    <hyperlink r:id="rId2260" ref="AN919"/>
    <hyperlink r:id="rId2261" ref="AO919"/>
    <hyperlink r:id="rId2262" ref="AR919"/>
    <hyperlink r:id="rId2263" ref="V921"/>
    <hyperlink r:id="rId2264" ref="R922"/>
    <hyperlink r:id="rId2265" ref="AM923"/>
    <hyperlink r:id="rId2266" ref="AN923"/>
    <hyperlink r:id="rId2267" ref="AN924"/>
    <hyperlink r:id="rId2268" ref="AN926"/>
    <hyperlink r:id="rId2269" ref="R927"/>
    <hyperlink r:id="rId2270" ref="V927"/>
    <hyperlink r:id="rId2271" ref="Y927"/>
    <hyperlink r:id="rId2272" ref="AD927"/>
    <hyperlink r:id="rId2273" ref="AM927"/>
    <hyperlink r:id="rId2274" ref="AN927"/>
    <hyperlink r:id="rId2275" ref="AR927"/>
    <hyperlink r:id="rId2276" ref="R928"/>
    <hyperlink r:id="rId2277" ref="AE928"/>
    <hyperlink r:id="rId2278" ref="AN928"/>
    <hyperlink r:id="rId2279" ref="AM929"/>
    <hyperlink r:id="rId2280" ref="AN929"/>
    <hyperlink r:id="rId2281" ref="AM930"/>
    <hyperlink r:id="rId2282" ref="AN931"/>
    <hyperlink r:id="rId2283" ref="AM932"/>
    <hyperlink r:id="rId2284" ref="R933"/>
    <hyperlink r:id="rId2285" ref="V933"/>
    <hyperlink r:id="rId2286" ref="AC933"/>
    <hyperlink r:id="rId2287" ref="AD933"/>
    <hyperlink r:id="rId2288" ref="AH933"/>
    <hyperlink r:id="rId2289" ref="AK933"/>
    <hyperlink r:id="rId2290" ref="AM934"/>
    <hyperlink r:id="rId2291" ref="AN934"/>
    <hyperlink r:id="rId2292" ref="AN935"/>
    <hyperlink r:id="rId2293" ref="AH937"/>
    <hyperlink r:id="rId2294" ref="AM937"/>
    <hyperlink r:id="rId2295" ref="AN937"/>
    <hyperlink r:id="rId2296" ref="AO937"/>
    <hyperlink r:id="rId2297" ref="AR937"/>
    <hyperlink r:id="rId2298" ref="AN939"/>
    <hyperlink r:id="rId2299" ref="AR939"/>
    <hyperlink r:id="rId2300" ref="R940"/>
    <hyperlink r:id="rId2301" ref="V940"/>
    <hyperlink r:id="rId2302" ref="AN940"/>
    <hyperlink r:id="rId2303" ref="AM941"/>
    <hyperlink r:id="rId2304" ref="AN941"/>
    <hyperlink r:id="rId2305" ref="AN942"/>
    <hyperlink r:id="rId2306" ref="AM946"/>
    <hyperlink r:id="rId2307" ref="AN946"/>
    <hyperlink r:id="rId2308" ref="R947"/>
    <hyperlink r:id="rId2309" ref="R951"/>
    <hyperlink r:id="rId2310" ref="AN951"/>
    <hyperlink r:id="rId2311" ref="AO951"/>
    <hyperlink r:id="rId2312" ref="AR951"/>
    <hyperlink r:id="rId2313" ref="AM952"/>
    <hyperlink r:id="rId2314" ref="AN952"/>
    <hyperlink r:id="rId2315" ref="AM954"/>
    <hyperlink r:id="rId2316" ref="AN954"/>
    <hyperlink r:id="rId2317" ref="AM957"/>
    <hyperlink r:id="rId2318" ref="AL960"/>
    <hyperlink r:id="rId2319" ref="AN960"/>
    <hyperlink r:id="rId2320" ref="AM961"/>
    <hyperlink r:id="rId2321" ref="AN961"/>
    <hyperlink r:id="rId2322" ref="AO961"/>
    <hyperlink r:id="rId2323" ref="AR961"/>
    <hyperlink r:id="rId2324" ref="R962"/>
    <hyperlink r:id="rId2325" ref="V962"/>
    <hyperlink r:id="rId2326" ref="Z962"/>
    <hyperlink r:id="rId2327" ref="AC962"/>
    <hyperlink r:id="rId2328" ref="AM962"/>
    <hyperlink r:id="rId2329" ref="T963"/>
    <hyperlink r:id="rId2330" ref="V963"/>
    <hyperlink r:id="rId2331" ref="X963"/>
    <hyperlink r:id="rId2332" ref="Y963"/>
    <hyperlink r:id="rId2333" ref="AA963"/>
    <hyperlink r:id="rId2334" ref="AC963"/>
    <hyperlink r:id="rId2335" ref="AK963"/>
    <hyperlink r:id="rId2336" ref="AM963"/>
    <hyperlink r:id="rId2337" ref="AN963"/>
    <hyperlink r:id="rId2338" ref="R964"/>
    <hyperlink r:id="rId2339" ref="AD964"/>
    <hyperlink r:id="rId2340" ref="AM968"/>
    <hyperlink r:id="rId2341" ref="AN971"/>
    <hyperlink r:id="rId2342" ref="AK973"/>
    <hyperlink r:id="rId2343" ref="R974"/>
    <hyperlink r:id="rId2344" ref="R975"/>
    <hyperlink r:id="rId2345" ref="AM975"/>
    <hyperlink r:id="rId2346" ref="R977"/>
    <hyperlink r:id="rId2347" ref="AM977"/>
    <hyperlink r:id="rId2348" ref="AN977"/>
    <hyperlink r:id="rId2349" ref="AO977"/>
    <hyperlink r:id="rId2350" ref="AR977"/>
    <hyperlink r:id="rId2351" ref="R978"/>
    <hyperlink r:id="rId2352" ref="V978"/>
    <hyperlink r:id="rId2353" ref="Y978"/>
    <hyperlink r:id="rId2354" ref="AN978"/>
    <hyperlink r:id="rId2355" ref="AM979"/>
    <hyperlink r:id="rId2356" ref="AN979"/>
    <hyperlink r:id="rId2357" ref="AM980"/>
    <hyperlink r:id="rId2358" ref="AN980"/>
    <hyperlink r:id="rId2359" ref="AR980"/>
    <hyperlink r:id="rId2360" ref="AN983"/>
    <hyperlink r:id="rId2361" ref="AR983"/>
    <hyperlink r:id="rId2362" ref="R984"/>
    <hyperlink r:id="rId2363" ref="V984"/>
    <hyperlink r:id="rId2364" ref="AN984"/>
    <hyperlink r:id="rId2365" ref="AM985"/>
    <hyperlink r:id="rId2366" ref="AM987"/>
    <hyperlink r:id="rId2367" ref="AR987"/>
    <hyperlink r:id="rId2368" ref="V988"/>
    <hyperlink r:id="rId2369" ref="X988"/>
    <hyperlink r:id="rId2370" ref="AD988"/>
    <hyperlink r:id="rId2371" ref="AN989"/>
    <hyperlink r:id="rId2372" ref="AO989"/>
    <hyperlink r:id="rId2373" ref="R990"/>
    <hyperlink r:id="rId2374" ref="AD990"/>
    <hyperlink r:id="rId2375" ref="AN990"/>
    <hyperlink r:id="rId2376" ref="AN991"/>
    <hyperlink r:id="rId2377" ref="AM992"/>
    <hyperlink r:id="rId2378" ref="AN992"/>
    <hyperlink r:id="rId2379" ref="AO992"/>
    <hyperlink r:id="rId2380" ref="AR992"/>
    <hyperlink r:id="rId2381" ref="AM993"/>
    <hyperlink r:id="rId2382" ref="AN993"/>
    <hyperlink r:id="rId2383" ref="AO993"/>
    <hyperlink r:id="rId2384" ref="AR993"/>
    <hyperlink r:id="rId2385" ref="AD997"/>
    <hyperlink r:id="rId2386" ref="AM1002"/>
    <hyperlink r:id="rId2387" ref="AN1002"/>
    <hyperlink r:id="rId2388" ref="AM1003"/>
    <hyperlink r:id="rId2389" ref="AR1003"/>
    <hyperlink r:id="rId2390" ref="AN1004"/>
    <hyperlink r:id="rId2391" ref="AN1005"/>
    <hyperlink r:id="rId2392" ref="AN1008"/>
    <hyperlink r:id="rId2393" ref="AM1009"/>
    <hyperlink r:id="rId2394" ref="AN1010"/>
    <hyperlink r:id="rId2395" ref="AN1011"/>
    <hyperlink r:id="rId2396" ref="R1012"/>
    <hyperlink r:id="rId2397" ref="AN1012"/>
    <hyperlink r:id="rId2398" ref="AN1013"/>
    <hyperlink r:id="rId2399" ref="AM1015"/>
    <hyperlink r:id="rId2400" ref="AO1015"/>
    <hyperlink r:id="rId2401" ref="AR1015"/>
    <hyperlink r:id="rId2402" ref="AM1017"/>
    <hyperlink r:id="rId2403" ref="AN1017"/>
    <hyperlink r:id="rId2404" ref="AN1018"/>
    <hyperlink r:id="rId2405" ref="R1019"/>
    <hyperlink r:id="rId2406" ref="V1019"/>
    <hyperlink r:id="rId2407" ref="AE1019"/>
    <hyperlink r:id="rId2408" ref="AK1019"/>
    <hyperlink r:id="rId2409" ref="AM1021"/>
    <hyperlink r:id="rId2410" ref="AN1021"/>
    <hyperlink r:id="rId2411" ref="R1022"/>
    <hyperlink r:id="rId2412" ref="AM1023"/>
    <hyperlink r:id="rId2413" ref="AN1023"/>
    <hyperlink r:id="rId2414" ref="AR1023"/>
    <hyperlink r:id="rId2415" ref="AM1024"/>
    <hyperlink r:id="rId2416" ref="AM1025"/>
    <hyperlink r:id="rId2417" ref="AN1025"/>
    <hyperlink r:id="rId2418" ref="AO1025"/>
    <hyperlink r:id="rId2419" ref="AR1025"/>
    <hyperlink r:id="rId2420" ref="X1026"/>
    <hyperlink r:id="rId2421" ref="Y1026"/>
    <hyperlink r:id="rId2422" ref="AK1026"/>
    <hyperlink r:id="rId2423" ref="AM1026"/>
    <hyperlink r:id="rId2424" ref="AN1026"/>
    <hyperlink r:id="rId2425" ref="AP1026"/>
    <hyperlink r:id="rId2426" ref="R1027"/>
    <hyperlink r:id="rId2427" ref="V1027"/>
    <hyperlink r:id="rId2428" ref="Y1027"/>
    <hyperlink r:id="rId2429" ref="AN1029"/>
    <hyperlink r:id="rId2430" ref="AM1031"/>
    <hyperlink r:id="rId2431" ref="AN1031"/>
    <hyperlink r:id="rId2432" ref="AO1031"/>
    <hyperlink r:id="rId2433" ref="AR1031"/>
    <hyperlink r:id="rId2434" ref="R1032"/>
    <hyperlink r:id="rId2435" ref="AJ1032"/>
    <hyperlink r:id="rId2436" ref="AM1032"/>
    <hyperlink r:id="rId2437" ref="AN1032"/>
    <hyperlink r:id="rId2438" ref="V1036"/>
    <hyperlink r:id="rId2439" ref="AD1036"/>
    <hyperlink r:id="rId2440" ref="AK1036"/>
    <hyperlink r:id="rId2441" ref="V1037"/>
    <hyperlink r:id="rId2442" ref="AA1037"/>
    <hyperlink r:id="rId2443" ref="AC1037"/>
    <hyperlink r:id="rId2444" ref="AM1038"/>
    <hyperlink r:id="rId2445" ref="AN1038"/>
    <hyperlink r:id="rId2446" ref="AO1038"/>
    <hyperlink r:id="rId2447" ref="R1039"/>
    <hyperlink r:id="rId2448" ref="AM1040"/>
    <hyperlink r:id="rId2449" ref="AN1040"/>
    <hyperlink r:id="rId2450" ref="R1043"/>
    <hyperlink r:id="rId2451" ref="V1043"/>
    <hyperlink r:id="rId2452" ref="AD1043"/>
    <hyperlink r:id="rId2453" ref="AE1043"/>
    <hyperlink r:id="rId2454" ref="AJ1043"/>
    <hyperlink r:id="rId2455" ref="AM1043"/>
    <hyperlink r:id="rId2456" ref="AM1047"/>
    <hyperlink r:id="rId2457" ref="AN1047"/>
    <hyperlink r:id="rId2458" ref="T1048"/>
    <hyperlink r:id="rId2459" ref="V1048"/>
    <hyperlink r:id="rId2460" ref="AK1048"/>
    <hyperlink r:id="rId2461" ref="AN1049"/>
    <hyperlink r:id="rId2462" ref="AR1049"/>
    <hyperlink r:id="rId2463" ref="AN1050"/>
    <hyperlink r:id="rId2464" ref="V1051"/>
    <hyperlink r:id="rId2465" ref="AA1051"/>
    <hyperlink r:id="rId2466" ref="AJ1051"/>
    <hyperlink r:id="rId2467" ref="AL1051"/>
    <hyperlink r:id="rId2468" ref="V1052"/>
    <hyperlink r:id="rId2469" ref="AN1052"/>
    <hyperlink r:id="rId2470" ref="Y1053"/>
    <hyperlink r:id="rId2471" ref="AH1053"/>
    <hyperlink r:id="rId2472" ref="AJ1053"/>
    <hyperlink r:id="rId2473" ref="AM1053"/>
    <hyperlink r:id="rId2474" ref="V1054"/>
    <hyperlink r:id="rId2475" ref="AN1054"/>
    <hyperlink r:id="rId2476" ref="AO1054"/>
    <hyperlink r:id="rId2477" ref="R1055"/>
    <hyperlink r:id="rId2478" ref="V1055"/>
    <hyperlink r:id="rId2479" ref="AD1055"/>
    <hyperlink r:id="rId2480" ref="AG1055"/>
    <hyperlink r:id="rId2481" ref="AN1055"/>
    <hyperlink r:id="rId2482" ref="AO1055"/>
    <hyperlink r:id="rId2483" ref="AM1056"/>
    <hyperlink r:id="rId2484" ref="AN1056"/>
    <hyperlink r:id="rId2485" ref="AM1060"/>
    <hyperlink r:id="rId2486" ref="AN1060"/>
    <hyperlink r:id="rId2487" ref="AN1061"/>
    <hyperlink r:id="rId2488" ref="AM1063"/>
    <hyperlink r:id="rId2489" ref="AN1063"/>
    <hyperlink r:id="rId2490" ref="AD1064"/>
    <hyperlink r:id="rId2491" ref="AK1064"/>
    <hyperlink r:id="rId2492" ref="AM1065"/>
    <hyperlink r:id="rId2493" ref="AN1065"/>
    <hyperlink r:id="rId2494" ref="R1067"/>
    <hyperlink r:id="rId2495" ref="AD1067"/>
    <hyperlink r:id="rId2496" ref="AF1067"/>
    <hyperlink r:id="rId2497" ref="AH1067"/>
    <hyperlink r:id="rId2498" ref="AK1067"/>
    <hyperlink r:id="rId2499" ref="AM1067"/>
    <hyperlink r:id="rId2500" ref="AN1067"/>
    <hyperlink r:id="rId2501" ref="AN1069"/>
    <hyperlink r:id="rId2502" ref="AM1070"/>
    <hyperlink r:id="rId2503" ref="AN1070"/>
    <hyperlink r:id="rId2504" ref="AR1070"/>
    <hyperlink r:id="rId2505" ref="R1071"/>
    <hyperlink r:id="rId2506" ref="X1071"/>
    <hyperlink r:id="rId2507" ref="Y1071"/>
    <hyperlink r:id="rId2508" ref="AN1071"/>
    <hyperlink r:id="rId2509" ref="V1073"/>
    <hyperlink r:id="rId2510" ref="AJ1073"/>
    <hyperlink r:id="rId2511" ref="AM1074"/>
    <hyperlink r:id="rId2512" ref="AO1074"/>
    <hyperlink r:id="rId2513" ref="AM1077"/>
    <hyperlink r:id="rId2514" ref="AN1077"/>
    <hyperlink r:id="rId2515" ref="AR1077"/>
    <hyperlink r:id="rId2516" ref="V1079"/>
    <hyperlink r:id="rId2517" ref="Y1079"/>
    <hyperlink r:id="rId2518" ref="AM1079"/>
    <hyperlink r:id="rId2519" ref="AN1079"/>
    <hyperlink r:id="rId2520" ref="AO1079"/>
    <hyperlink r:id="rId2521" ref="AN1080"/>
    <hyperlink r:id="rId2522" ref="AN1081"/>
    <hyperlink r:id="rId2523" ref="R1082"/>
    <hyperlink r:id="rId2524" ref="S1082"/>
    <hyperlink r:id="rId2525" ref="AJ1082"/>
    <hyperlink r:id="rId2526" ref="V1085"/>
    <hyperlink r:id="rId2527" ref="AN1085"/>
    <hyperlink r:id="rId2528" ref="AM1086"/>
    <hyperlink r:id="rId2529" ref="AN1086"/>
    <hyperlink r:id="rId2530" ref="AR1086"/>
    <hyperlink r:id="rId2531" ref="AM1087"/>
    <hyperlink r:id="rId2532" ref="AR1087"/>
    <hyperlink r:id="rId2533" ref="V1088"/>
    <hyperlink r:id="rId2534" ref="Y1088"/>
    <hyperlink r:id="rId2535" ref="AL1088"/>
    <hyperlink r:id="rId2536" ref="AN1089"/>
    <hyperlink r:id="rId2537" ref="R1092"/>
    <hyperlink r:id="rId2538" ref="V1092"/>
    <hyperlink r:id="rId2539" ref="X1092"/>
    <hyperlink r:id="rId2540" ref="AD1092"/>
    <hyperlink r:id="rId2541" ref="AE1092"/>
    <hyperlink r:id="rId2542" ref="AF1092"/>
    <hyperlink r:id="rId2543" ref="AH1092"/>
    <hyperlink r:id="rId2544" ref="AJ1092"/>
    <hyperlink r:id="rId2545" ref="AK1092"/>
    <hyperlink r:id="rId2546" ref="AL1092"/>
    <hyperlink r:id="rId2547" ref="AM1092"/>
    <hyperlink r:id="rId2548" ref="AN1092"/>
    <hyperlink r:id="rId2549" ref="AO1092"/>
    <hyperlink r:id="rId2550" ref="R1094"/>
    <hyperlink r:id="rId2551" ref="V1094"/>
    <hyperlink r:id="rId2552" ref="Y1094"/>
    <hyperlink r:id="rId2553" ref="AD1094"/>
    <hyperlink r:id="rId2554" ref="AI1094"/>
    <hyperlink r:id="rId2555" ref="AK1094"/>
    <hyperlink r:id="rId2556" ref="AR1094"/>
    <hyperlink r:id="rId2557" ref="V1095"/>
    <hyperlink r:id="rId2558" ref="Y1095"/>
    <hyperlink r:id="rId2559" ref="Z1095"/>
    <hyperlink r:id="rId2560" ref="V1096"/>
    <hyperlink r:id="rId2561" ref="Y1096"/>
    <hyperlink r:id="rId2562" ref="AC1096"/>
    <hyperlink r:id="rId2563" ref="V1099"/>
    <hyperlink r:id="rId2564" ref="V1100"/>
    <hyperlink r:id="rId2565" ref="V1101"/>
    <hyperlink r:id="rId2566" ref="AN1102"/>
    <hyperlink r:id="rId2567" ref="AN1103"/>
    <hyperlink r:id="rId2568" ref="AM1106"/>
    <hyperlink r:id="rId2569" ref="AN1106"/>
    <hyperlink r:id="rId2570" ref="AO1108"/>
    <hyperlink r:id="rId2571" ref="V1110"/>
    <hyperlink r:id="rId2572" ref="Y1110"/>
    <hyperlink r:id="rId2573" ref="Z1110"/>
    <hyperlink r:id="rId2574" ref="AD1110"/>
    <hyperlink r:id="rId2575" ref="AK1110"/>
    <hyperlink r:id="rId2576" ref="AM1110"/>
    <hyperlink r:id="rId2577" ref="AN1110"/>
    <hyperlink r:id="rId2578" ref="V1111"/>
    <hyperlink r:id="rId2579" ref="Y1111"/>
    <hyperlink r:id="rId2580" ref="Z1111"/>
    <hyperlink r:id="rId2581" ref="AK1111"/>
    <hyperlink r:id="rId2582" ref="AN1111"/>
    <hyperlink r:id="rId2583" ref="AN1112"/>
    <hyperlink r:id="rId2584" ref="T1114"/>
    <hyperlink r:id="rId2585" ref="V1114"/>
    <hyperlink r:id="rId2586" ref="Y1114"/>
    <hyperlink r:id="rId2587" ref="Z1114"/>
    <hyperlink r:id="rId2588" ref="AD1114"/>
    <hyperlink r:id="rId2589" ref="AE1114"/>
    <hyperlink r:id="rId2590" ref="AK1114"/>
    <hyperlink r:id="rId2591" ref="AN1114"/>
    <hyperlink r:id="rId2592" ref="V1116"/>
    <hyperlink r:id="rId2593" ref="AN1116"/>
    <hyperlink r:id="rId2594" ref="AN1117"/>
    <hyperlink r:id="rId2595" ref="AN1118"/>
    <hyperlink r:id="rId2596" ref="AM1119"/>
    <hyperlink r:id="rId2597" ref="AN1119"/>
    <hyperlink r:id="rId2598" ref="V1120"/>
    <hyperlink r:id="rId2599" ref="Z1120"/>
    <hyperlink r:id="rId2600" ref="V1121"/>
    <hyperlink r:id="rId2601" ref="X1121"/>
    <hyperlink r:id="rId2602" ref="Y1121"/>
    <hyperlink r:id="rId2603" ref="AN1121"/>
    <hyperlink r:id="rId2604" ref="V1124"/>
    <hyperlink r:id="rId2605" ref="Y1124"/>
    <hyperlink r:id="rId2606" ref="AJ1124"/>
    <hyperlink r:id="rId2607" ref="V1125"/>
    <hyperlink r:id="rId2608" ref="AN1125"/>
    <hyperlink r:id="rId2609" ref="AO1125"/>
    <hyperlink r:id="rId2610" ref="V1126"/>
    <hyperlink r:id="rId2611" ref="Y1126"/>
    <hyperlink r:id="rId2612" ref="Z1126"/>
    <hyperlink r:id="rId2613" ref="AN1126"/>
    <hyperlink r:id="rId2614" ref="V1127"/>
    <hyperlink r:id="rId2615" ref="Z1127"/>
    <hyperlink r:id="rId2616" ref="AK1127"/>
    <hyperlink r:id="rId2617" ref="AN1127"/>
    <hyperlink r:id="rId2618" ref="R1128"/>
    <hyperlink r:id="rId2619" ref="V1128"/>
    <hyperlink r:id="rId2620" ref="Y1128"/>
    <hyperlink r:id="rId2621" ref="AJ1128"/>
    <hyperlink r:id="rId2622" ref="AN1129"/>
    <hyperlink r:id="rId2623" ref="V1130"/>
    <hyperlink r:id="rId2624" ref="AM1130"/>
    <hyperlink r:id="rId2625" ref="AN1130"/>
    <hyperlink r:id="rId2626" ref="AN1132"/>
    <hyperlink r:id="rId2627" ref="AN1133"/>
    <hyperlink r:id="rId2628" ref="AL1135"/>
    <hyperlink r:id="rId2629" ref="AM1136"/>
    <hyperlink r:id="rId2630" ref="V1138"/>
    <hyperlink r:id="rId2631" ref="X1138"/>
    <hyperlink r:id="rId2632" ref="AD1138"/>
    <hyperlink r:id="rId2633" ref="AN1139"/>
    <hyperlink r:id="rId2634" ref="V1140"/>
    <hyperlink r:id="rId2635" ref="Y1140"/>
    <hyperlink r:id="rId2636" ref="Z1140"/>
    <hyperlink r:id="rId2637" ref="AE1140"/>
    <hyperlink r:id="rId2638" ref="AJ1140"/>
    <hyperlink r:id="rId2639" ref="AK1140"/>
    <hyperlink r:id="rId2640" ref="AN1140"/>
    <hyperlink r:id="rId2641" ref="T1141"/>
    <hyperlink r:id="rId2642" ref="V1141"/>
    <hyperlink r:id="rId2643" ref="Y1141"/>
    <hyperlink r:id="rId2644" ref="AK1141"/>
    <hyperlink r:id="rId2645" ref="AN1141"/>
    <hyperlink r:id="rId2646" ref="V1142"/>
    <hyperlink r:id="rId2647" ref="Y1142"/>
    <hyperlink r:id="rId2648" ref="AM1142"/>
    <hyperlink r:id="rId2649" ref="V1143"/>
    <hyperlink r:id="rId2650" ref="AE1143"/>
    <hyperlink r:id="rId2651" ref="AN1143"/>
    <hyperlink r:id="rId2652" ref="AN1144"/>
    <hyperlink r:id="rId2653" ref="AM1145"/>
    <hyperlink r:id="rId2654" ref="AN1146"/>
    <hyperlink r:id="rId2655" ref="AN1147"/>
    <hyperlink r:id="rId2656" ref="AM1149"/>
    <hyperlink r:id="rId2657" ref="AN1149"/>
    <hyperlink r:id="rId2658" ref="AO1149"/>
    <hyperlink r:id="rId2659" ref="AR1149"/>
    <hyperlink r:id="rId2660" ref="AN1150"/>
    <hyperlink r:id="rId2661" ref="AO1150"/>
    <hyperlink r:id="rId2662" ref="AD1152"/>
    <hyperlink r:id="rId2663" ref="AN1152"/>
    <hyperlink r:id="rId2664" ref="AN1154"/>
    <hyperlink r:id="rId2665" ref="AM1155"/>
    <hyperlink r:id="rId2666" ref="AN1155"/>
    <hyperlink r:id="rId2667" ref="AM1156"/>
    <hyperlink r:id="rId2668" ref="R1157"/>
    <hyperlink r:id="rId2669" ref="V1157"/>
    <hyperlink r:id="rId2670" ref="AR1157"/>
    <hyperlink r:id="rId2671" ref="AN1159"/>
    <hyperlink r:id="rId2672" ref="AM1166"/>
    <hyperlink r:id="rId2673" ref="AN1166"/>
    <hyperlink r:id="rId2674" ref="AO1166"/>
    <hyperlink r:id="rId2675" ref="AN1167"/>
    <hyperlink r:id="rId2676" ref="S1168"/>
    <hyperlink r:id="rId2677" ref="AN1168"/>
    <hyperlink r:id="rId2678" ref="V1170"/>
    <hyperlink r:id="rId2679" ref="AE1170"/>
    <hyperlink r:id="rId2680" ref="AF1170"/>
    <hyperlink r:id="rId2681" ref="AN1171"/>
    <hyperlink r:id="rId2682" ref="V1172"/>
    <hyperlink r:id="rId2683" ref="AD1172"/>
    <hyperlink r:id="rId2684" ref="AF1172"/>
    <hyperlink r:id="rId2685" ref="AN1172"/>
    <hyperlink r:id="rId2686" ref="AM1173"/>
    <hyperlink r:id="rId2687" ref="AN1173"/>
    <hyperlink r:id="rId2688" ref="V1174"/>
    <hyperlink r:id="rId2689" ref="W1174"/>
    <hyperlink r:id="rId2690" ref="Y1174"/>
    <hyperlink r:id="rId2691" ref="Z1174"/>
    <hyperlink r:id="rId2692" ref="AE1174"/>
    <hyperlink r:id="rId2693" ref="AF1174"/>
    <hyperlink r:id="rId2694" ref="AJ1174"/>
    <hyperlink r:id="rId2695" ref="AN1174"/>
    <hyperlink r:id="rId2696" ref="R1175"/>
    <hyperlink r:id="rId2697" ref="V1175"/>
    <hyperlink r:id="rId2698" ref="AD1175"/>
    <hyperlink r:id="rId2699" ref="AE1175"/>
    <hyperlink r:id="rId2700" ref="AF1175"/>
    <hyperlink r:id="rId2701" ref="AH1175"/>
    <hyperlink r:id="rId2702" ref="AK1175"/>
    <hyperlink r:id="rId2703" ref="AN1175"/>
    <hyperlink r:id="rId2704" ref="AM1176"/>
    <hyperlink r:id="rId2705" ref="AN1178"/>
    <hyperlink r:id="rId2706" ref="R1179"/>
    <hyperlink r:id="rId2707" ref="AM1179"/>
    <hyperlink r:id="rId2708" ref="AN1179"/>
    <hyperlink r:id="rId2709" ref="AM1182"/>
    <hyperlink r:id="rId2710" ref="R1183"/>
    <hyperlink r:id="rId2711" ref="R1185"/>
    <hyperlink r:id="rId2712" ref="V1185"/>
    <hyperlink r:id="rId2713" ref="AD1185"/>
    <hyperlink r:id="rId2714" ref="AN1186"/>
    <hyperlink r:id="rId2715" ref="R1188"/>
    <hyperlink r:id="rId2716" ref="V1188"/>
    <hyperlink r:id="rId2717" ref="AD1188"/>
    <hyperlink r:id="rId2718" ref="R1189"/>
    <hyperlink r:id="rId2719" ref="V1189"/>
    <hyperlink r:id="rId2720" ref="AD1189"/>
    <hyperlink r:id="rId2721" ref="AM1189"/>
    <hyperlink r:id="rId2722" ref="AN1189"/>
    <hyperlink r:id="rId2723" ref="AO1189"/>
    <hyperlink r:id="rId2724" ref="R1197"/>
    <hyperlink r:id="rId2725" ref="AC1197"/>
    <hyperlink r:id="rId2726" ref="AD1197"/>
    <hyperlink r:id="rId2727" ref="R1198"/>
    <hyperlink r:id="rId2728" ref="AN1199"/>
    <hyperlink r:id="rId2729" ref="AO1199"/>
    <hyperlink r:id="rId2730" ref="V1200"/>
    <hyperlink r:id="rId2731" ref="AM1204"/>
    <hyperlink r:id="rId2732" ref="AN1206"/>
    <hyperlink r:id="rId2733" ref="V1209"/>
    <hyperlink r:id="rId2734" ref="AM1209"/>
    <hyperlink r:id="rId2735" ref="R1212"/>
    <hyperlink r:id="rId2736" ref="V1212"/>
    <hyperlink r:id="rId2737" ref="AD1212"/>
    <hyperlink r:id="rId2738" ref="AM1212"/>
    <hyperlink r:id="rId2739" ref="R1215"/>
    <hyperlink r:id="rId2740" ref="V1215"/>
    <hyperlink r:id="rId2741" ref="AM1215"/>
    <hyperlink r:id="rId2742" ref="R1217"/>
    <hyperlink r:id="rId2743" ref="AD1217"/>
    <hyperlink r:id="rId2744" ref="AD1218"/>
    <hyperlink r:id="rId2745" ref="AN1218"/>
    <hyperlink r:id="rId2746" ref="AM1219"/>
    <hyperlink r:id="rId2747" ref="AO1219"/>
    <hyperlink r:id="rId2748" ref="R1221"/>
    <hyperlink r:id="rId2749" ref="AD1221"/>
    <hyperlink r:id="rId2750" ref="R1222"/>
    <hyperlink r:id="rId2751" ref="AO1224"/>
    <hyperlink r:id="rId2752" ref="AM1225"/>
    <hyperlink r:id="rId2753" ref="AO1225"/>
    <hyperlink r:id="rId2754" ref="AM1226"/>
    <hyperlink r:id="rId2755" ref="AM1227"/>
    <hyperlink r:id="rId2756" ref="AN1228"/>
    <hyperlink r:id="rId2757" ref="R1230"/>
    <hyperlink r:id="rId2758" ref="AD1230"/>
    <hyperlink r:id="rId2759" ref="R1231"/>
    <hyperlink r:id="rId2760" ref="V1231"/>
    <hyperlink r:id="rId2761" ref="AD1231"/>
    <hyperlink r:id="rId2762" ref="AK1233"/>
    <hyperlink r:id="rId2763" ref="AM1233"/>
    <hyperlink r:id="rId2764" ref="AN1233"/>
    <hyperlink r:id="rId2765" ref="V1234"/>
    <hyperlink r:id="rId2766" ref="AA1234"/>
    <hyperlink r:id="rId2767" ref="AD1234"/>
    <hyperlink r:id="rId2768" ref="AD1237"/>
    <hyperlink r:id="rId2769" ref="R1242"/>
    <hyperlink r:id="rId2770" ref="V1242"/>
    <hyperlink r:id="rId2771" ref="AC1242"/>
    <hyperlink r:id="rId2772" ref="AD1242"/>
    <hyperlink r:id="rId2773" ref="AK1242"/>
    <hyperlink r:id="rId2774" ref="R1243"/>
    <hyperlink r:id="rId2775" ref="S1243"/>
    <hyperlink r:id="rId2776" ref="V1243"/>
    <hyperlink r:id="rId2777" ref="AD1243"/>
    <hyperlink r:id="rId2778" ref="AH1243"/>
    <hyperlink r:id="rId2779" ref="AK1243"/>
    <hyperlink r:id="rId2780" ref="AN1243"/>
    <hyperlink r:id="rId2781" ref="AO1243"/>
    <hyperlink r:id="rId2782" ref="R1248"/>
    <hyperlink r:id="rId2783" ref="V1248"/>
    <hyperlink r:id="rId2784" ref="AD1248"/>
    <hyperlink r:id="rId2785" ref="AN1249"/>
    <hyperlink r:id="rId2786" ref="R1250"/>
    <hyperlink r:id="rId2787" ref="V1250"/>
    <hyperlink r:id="rId2788" ref="AD1250"/>
    <hyperlink r:id="rId2789" ref="R1252"/>
    <hyperlink r:id="rId2790" ref="T1252"/>
    <hyperlink r:id="rId2791" ref="V1252"/>
    <hyperlink r:id="rId2792" ref="AD1252"/>
    <hyperlink r:id="rId2793" ref="AE1252"/>
    <hyperlink r:id="rId2794" ref="AF1252"/>
    <hyperlink r:id="rId2795" ref="AK1252"/>
    <hyperlink r:id="rId2796" ref="AM1252"/>
    <hyperlink r:id="rId2797" ref="AD1253"/>
    <hyperlink r:id="rId2798" ref="AM1254"/>
    <hyperlink r:id="rId2799" ref="AN1254"/>
    <hyperlink r:id="rId2800" ref="AO1254"/>
    <hyperlink r:id="rId2801" ref="AM1255"/>
    <hyperlink r:id="rId2802" ref="AN1255"/>
    <hyperlink r:id="rId2803" ref="AO1255"/>
    <hyperlink r:id="rId2804" ref="AN1257"/>
    <hyperlink r:id="rId2805" ref="AM1258"/>
    <hyperlink r:id="rId2806" ref="V1259"/>
    <hyperlink r:id="rId2807" ref="AN1259"/>
    <hyperlink r:id="rId2808" ref="AD1260"/>
    <hyperlink r:id="rId2809" ref="R1264"/>
    <hyperlink r:id="rId2810" ref="AN1264"/>
    <hyperlink r:id="rId2811" ref="R1268"/>
    <hyperlink r:id="rId2812" ref="AD1268"/>
    <hyperlink r:id="rId2813" ref="AM1271"/>
    <hyperlink r:id="rId2814" ref="R1272"/>
    <hyperlink r:id="rId2815" ref="AD1272"/>
    <hyperlink r:id="rId2816" ref="R1276"/>
    <hyperlink r:id="rId2817" ref="V1276"/>
    <hyperlink r:id="rId2818" ref="AD1276"/>
    <hyperlink r:id="rId2819" ref="AE1276"/>
    <hyperlink r:id="rId2820" ref="AF1276"/>
    <hyperlink r:id="rId2821" ref="AK1276"/>
    <hyperlink r:id="rId2822" ref="R1277"/>
    <hyperlink r:id="rId2823" ref="V1277"/>
    <hyperlink r:id="rId2824" ref="AC1277"/>
    <hyperlink r:id="rId2825" ref="AD1277"/>
    <hyperlink r:id="rId2826" ref="AE1277"/>
    <hyperlink r:id="rId2827" ref="AF1277"/>
    <hyperlink r:id="rId2828" ref="AH1277"/>
    <hyperlink r:id="rId2829" ref="AK1277"/>
    <hyperlink r:id="rId2830" ref="AO1277"/>
    <hyperlink r:id="rId2831" ref="R1280"/>
    <hyperlink r:id="rId2832" ref="AC1280"/>
    <hyperlink r:id="rId2833" ref="R1282"/>
    <hyperlink r:id="rId2834" ref="AD1282"/>
    <hyperlink r:id="rId2835" ref="AE1282"/>
    <hyperlink r:id="rId2836" ref="AF1282"/>
    <hyperlink r:id="rId2837" ref="R1284"/>
    <hyperlink r:id="rId2838" ref="V1284"/>
    <hyperlink r:id="rId2839" ref="AC1284"/>
    <hyperlink r:id="rId2840" ref="AD1284"/>
    <hyperlink r:id="rId2841" ref="AF1284"/>
    <hyperlink r:id="rId2842" ref="AK1284"/>
    <hyperlink r:id="rId2843" ref="R1286"/>
    <hyperlink r:id="rId2844" ref="V1286"/>
    <hyperlink r:id="rId2845" ref="AD1286"/>
    <hyperlink r:id="rId2846" ref="AK1286"/>
    <hyperlink r:id="rId2847" ref="AM1286"/>
    <hyperlink r:id="rId2848" ref="R1287"/>
    <hyperlink r:id="rId2849" ref="V1287"/>
    <hyperlink r:id="rId2850" ref="V1288"/>
    <hyperlink r:id="rId2851" ref="AA1288"/>
    <hyperlink r:id="rId2852" ref="AD1288"/>
    <hyperlink r:id="rId2853" ref="AK1288"/>
    <hyperlink r:id="rId2854" ref="AD1289"/>
    <hyperlink r:id="rId2855" ref="AM1291"/>
    <hyperlink r:id="rId2856" ref="R1292"/>
    <hyperlink r:id="rId2857" ref="V1292"/>
    <hyperlink r:id="rId2858" ref="AD1292"/>
    <hyperlink r:id="rId2859" ref="AE1292"/>
    <hyperlink r:id="rId2860" ref="AK1292"/>
    <hyperlink r:id="rId2861" ref="V1293"/>
    <hyperlink r:id="rId2862" ref="AN1293"/>
    <hyperlink r:id="rId2863" ref="V1294"/>
    <hyperlink r:id="rId2864" ref="AA1294"/>
    <hyperlink r:id="rId2865" ref="AD1294"/>
    <hyperlink r:id="rId2866" ref="AF1294"/>
    <hyperlink r:id="rId2867" ref="AK1294"/>
    <hyperlink r:id="rId2868" ref="AN1295"/>
    <hyperlink r:id="rId2869" ref="AO1295"/>
    <hyperlink r:id="rId2870" ref="V1296"/>
    <hyperlink r:id="rId2871" ref="AD1296"/>
    <hyperlink r:id="rId2872" ref="AK1296"/>
    <hyperlink r:id="rId2873" ref="V1297"/>
    <hyperlink r:id="rId2874" ref="AM1297"/>
    <hyperlink r:id="rId2875" ref="AN1297"/>
    <hyperlink r:id="rId2876" ref="AO1297"/>
    <hyperlink r:id="rId2877" ref="V1298"/>
    <hyperlink r:id="rId2878" ref="AM1298"/>
    <hyperlink r:id="rId2879" ref="AN1298"/>
    <hyperlink r:id="rId2880" ref="AO1298"/>
    <hyperlink r:id="rId2881" ref="R1299"/>
    <hyperlink r:id="rId2882" ref="V1299"/>
    <hyperlink r:id="rId2883" ref="V1301"/>
    <hyperlink r:id="rId2884" ref="AD1301"/>
    <hyperlink r:id="rId2885" ref="AE1301"/>
    <hyperlink r:id="rId2886" ref="AK1301"/>
    <hyperlink r:id="rId2887" ref="V1302"/>
    <hyperlink r:id="rId2888" ref="AD1302"/>
    <hyperlink r:id="rId2889" ref="R1303"/>
    <hyperlink r:id="rId2890" ref="AD1303"/>
    <hyperlink r:id="rId2891" ref="V1306"/>
    <hyperlink r:id="rId2892" ref="AA1306"/>
    <hyperlink r:id="rId2893" ref="AD1306"/>
    <hyperlink r:id="rId2894" ref="AK1306"/>
    <hyperlink r:id="rId2895" ref="V1307"/>
    <hyperlink r:id="rId2896" ref="AC1307"/>
    <hyperlink r:id="rId2897" ref="AD1307"/>
    <hyperlink r:id="rId2898" ref="AF1307"/>
    <hyperlink r:id="rId2899" ref="AK1307"/>
    <hyperlink r:id="rId2900" ref="AN1307"/>
    <hyperlink r:id="rId2901" ref="AN1309"/>
    <hyperlink r:id="rId2902" ref="V1312"/>
    <hyperlink r:id="rId2903" ref="AA1312"/>
    <hyperlink r:id="rId2904" ref="AD1312"/>
    <hyperlink r:id="rId2905" ref="AM1312"/>
    <hyperlink r:id="rId2906" ref="R1313"/>
    <hyperlink r:id="rId2907" ref="V1313"/>
    <hyperlink r:id="rId2908" ref="AD1313"/>
    <hyperlink r:id="rId2909" ref="AK1313"/>
    <hyperlink r:id="rId2910" ref="V1314"/>
    <hyperlink r:id="rId2911" ref="AA1314"/>
    <hyperlink r:id="rId2912" ref="AD1314"/>
    <hyperlink r:id="rId2913" ref="AM1315"/>
    <hyperlink r:id="rId2914" ref="R1316"/>
    <hyperlink r:id="rId2915" ref="V1316"/>
    <hyperlink r:id="rId2916" ref="AD1316"/>
    <hyperlink r:id="rId2917" ref="R1317"/>
    <hyperlink r:id="rId2918" ref="V1317"/>
    <hyperlink r:id="rId2919" ref="AF1317"/>
    <hyperlink r:id="rId2920" ref="V1318"/>
    <hyperlink r:id="rId2921" ref="AD1318"/>
    <hyperlink r:id="rId2922" ref="AE1318"/>
    <hyperlink r:id="rId2923" ref="R1320"/>
    <hyperlink r:id="rId2924" ref="AN1321"/>
    <hyperlink r:id="rId2925" ref="AJ1322"/>
    <hyperlink r:id="rId2926" ref="V1323"/>
    <hyperlink r:id="rId2927" ref="V1324"/>
    <hyperlink r:id="rId2928" ref="AE1324"/>
    <hyperlink r:id="rId2929" ref="AF1324"/>
    <hyperlink r:id="rId2930" ref="AH1324"/>
    <hyperlink r:id="rId2931" ref="AN1325"/>
    <hyperlink r:id="rId2932" ref="AO1325"/>
    <hyperlink r:id="rId2933" ref="R1329"/>
    <hyperlink r:id="rId2934" ref="T1329"/>
    <hyperlink r:id="rId2935" ref="V1329"/>
    <hyperlink r:id="rId2936" ref="Y1329"/>
    <hyperlink r:id="rId2937" ref="AN1329"/>
    <hyperlink r:id="rId2938" ref="X1334"/>
    <hyperlink r:id="rId2939" ref="AI1345"/>
    <hyperlink r:id="rId2940" ref="T1346"/>
    <hyperlink r:id="rId2941" ref="V1346"/>
    <hyperlink r:id="rId2942" ref="Y1346"/>
    <hyperlink r:id="rId2943" ref="AD1346"/>
    <hyperlink r:id="rId2944" ref="AF1346"/>
    <hyperlink r:id="rId2945" ref="AJ1346"/>
    <hyperlink r:id="rId2946" ref="AK1346"/>
    <hyperlink r:id="rId2947" ref="AL1346"/>
    <hyperlink r:id="rId2948" ref="AM1346"/>
    <hyperlink r:id="rId2949" ref="R1347"/>
    <hyperlink r:id="rId2950" ref="AE1347"/>
    <hyperlink r:id="rId2951" ref="R1348"/>
    <hyperlink r:id="rId2952" ref="V1355"/>
    <hyperlink r:id="rId2953" ref="Y1355"/>
    <hyperlink r:id="rId2954" ref="AM1355"/>
    <hyperlink r:id="rId2955" ref="R1364"/>
    <hyperlink r:id="rId2956" ref="AD1364"/>
    <hyperlink r:id="rId2957" ref="AK1364"/>
    <hyperlink r:id="rId2958" ref="AN1364"/>
    <hyperlink r:id="rId2959" ref="R1367"/>
    <hyperlink r:id="rId2960" ref="AD1367"/>
    <hyperlink r:id="rId2961" ref="AE1367"/>
    <hyperlink r:id="rId2962" ref="AN1369"/>
    <hyperlink r:id="rId2963" ref="R1371"/>
    <hyperlink r:id="rId2964" ref="V1371"/>
    <hyperlink r:id="rId2965" ref="AD1371"/>
    <hyperlink r:id="rId2966" ref="AH1371"/>
    <hyperlink r:id="rId2967" ref="AK1371"/>
    <hyperlink r:id="rId2968" ref="V1381"/>
    <hyperlink r:id="rId2969" ref="AN1381"/>
    <hyperlink r:id="rId2970" ref="AJ1382"/>
    <hyperlink r:id="rId2971" ref="R1384"/>
    <hyperlink r:id="rId2972" ref="V1384"/>
    <hyperlink r:id="rId2973" ref="Y1384"/>
    <hyperlink r:id="rId2974" ref="Z1384"/>
    <hyperlink r:id="rId2975" ref="AK1384"/>
    <hyperlink r:id="rId2976" ref="AJ1388"/>
    <hyperlink r:id="rId2977" ref="R1392"/>
    <hyperlink r:id="rId2978" ref="AD1392"/>
  </hyperlinks>
  <drawing r:id="rId297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7" t="s">
        <v>13</v>
      </c>
      <c r="B1" s="287" t="s">
        <v>9</v>
      </c>
    </row>
    <row r="2">
      <c r="A2" s="288" t="s">
        <v>1830</v>
      </c>
      <c r="B2" s="288" t="s">
        <v>869</v>
      </c>
    </row>
    <row r="3">
      <c r="A3" s="288" t="s">
        <v>1832</v>
      </c>
      <c r="B3" s="288" t="s">
        <v>803</v>
      </c>
    </row>
    <row r="4">
      <c r="A4" s="288" t="s">
        <v>1835</v>
      </c>
      <c r="B4" s="288" t="s">
        <v>1189</v>
      </c>
    </row>
    <row r="5">
      <c r="A5" s="288" t="s">
        <v>1838</v>
      </c>
      <c r="B5" s="288" t="s">
        <v>1839</v>
      </c>
    </row>
    <row r="6">
      <c r="A6" s="288" t="s">
        <v>1841</v>
      </c>
      <c r="B6" s="288" t="s">
        <v>1711</v>
      </c>
    </row>
    <row r="7">
      <c r="A7" s="288" t="s">
        <v>1843</v>
      </c>
      <c r="B7" s="288" t="s">
        <v>1844</v>
      </c>
    </row>
    <row r="8">
      <c r="A8" s="288" t="s">
        <v>863</v>
      </c>
      <c r="B8" s="288" t="s">
        <v>861</v>
      </c>
    </row>
    <row r="9">
      <c r="A9" s="288" t="s">
        <v>2884</v>
      </c>
      <c r="B9" s="288" t="s">
        <v>1335</v>
      </c>
    </row>
    <row r="10">
      <c r="A10" s="288" t="s">
        <v>2885</v>
      </c>
      <c r="B10" s="288" t="s">
        <v>2097</v>
      </c>
    </row>
    <row r="11">
      <c r="A11" s="288" t="s">
        <v>2886</v>
      </c>
      <c r="B11" s="288" t="s">
        <v>588</v>
      </c>
    </row>
    <row r="12">
      <c r="A12" s="288" t="s">
        <v>2888</v>
      </c>
      <c r="B12" s="288" t="s">
        <v>1851</v>
      </c>
    </row>
    <row r="13">
      <c r="A13" s="288" t="s">
        <v>2890</v>
      </c>
      <c r="B13" s="288" t="s">
        <v>619</v>
      </c>
    </row>
    <row r="14">
      <c r="A14" s="288" t="s">
        <v>2891</v>
      </c>
      <c r="B14" s="288" t="s">
        <v>693</v>
      </c>
    </row>
    <row r="15">
      <c r="A15" s="288" t="s">
        <v>2892</v>
      </c>
      <c r="B15" s="288" t="s">
        <v>565</v>
      </c>
    </row>
    <row r="16">
      <c r="A16" s="288" t="s">
        <v>1859</v>
      </c>
      <c r="B16" s="288" t="s">
        <v>963</v>
      </c>
    </row>
    <row r="17">
      <c r="A17" s="288" t="s">
        <v>1861</v>
      </c>
      <c r="B17" s="288" t="s">
        <v>607</v>
      </c>
    </row>
    <row r="18">
      <c r="A18" s="288" t="s">
        <v>1863</v>
      </c>
      <c r="B18" s="288" t="s">
        <v>862</v>
      </c>
    </row>
    <row r="19">
      <c r="A19" s="288" t="s">
        <v>1865</v>
      </c>
      <c r="B19" s="288" t="s">
        <v>993</v>
      </c>
    </row>
    <row r="20">
      <c r="A20" s="288" t="s">
        <v>1867</v>
      </c>
      <c r="B20" s="288" t="s">
        <v>1665</v>
      </c>
    </row>
    <row r="21">
      <c r="A21" s="288" t="s">
        <v>1869</v>
      </c>
      <c r="B21" s="288" t="s">
        <v>2006</v>
      </c>
    </row>
    <row r="22">
      <c r="A22" s="288" t="s">
        <v>1871</v>
      </c>
      <c r="B22" s="288" t="s">
        <v>1524</v>
      </c>
    </row>
    <row r="23">
      <c r="A23" s="288" t="s">
        <v>1872</v>
      </c>
      <c r="B23" s="288" t="s">
        <v>1882</v>
      </c>
    </row>
    <row r="24">
      <c r="A24" s="288" t="s">
        <v>1874</v>
      </c>
      <c r="B24" s="288" t="s">
        <v>1164</v>
      </c>
    </row>
    <row r="25">
      <c r="A25" s="288" t="s">
        <v>296</v>
      </c>
      <c r="B25" s="288" t="s">
        <v>1797</v>
      </c>
    </row>
    <row r="26">
      <c r="A26" s="288" t="s">
        <v>1877</v>
      </c>
      <c r="B26" s="288" t="s">
        <v>1878</v>
      </c>
    </row>
    <row r="27">
      <c r="A27" s="288" t="s">
        <v>2897</v>
      </c>
      <c r="B27" s="288" t="s">
        <v>1348</v>
      </c>
    </row>
    <row r="28">
      <c r="A28" s="288" t="s">
        <v>2899</v>
      </c>
      <c r="B28" s="288" t="s">
        <v>1720</v>
      </c>
    </row>
    <row r="29">
      <c r="A29" s="288" t="s">
        <v>387</v>
      </c>
      <c r="B29" s="288" t="s">
        <v>385</v>
      </c>
    </row>
    <row r="30">
      <c r="A30" s="288" t="s">
        <v>2900</v>
      </c>
      <c r="B30" s="288" t="s">
        <v>603</v>
      </c>
    </row>
    <row r="31">
      <c r="A31" s="288" t="s">
        <v>2901</v>
      </c>
      <c r="B31" s="288" t="s">
        <v>767</v>
      </c>
    </row>
    <row r="32">
      <c r="A32" s="288" t="s">
        <v>1887</v>
      </c>
      <c r="B32" s="288" t="s">
        <v>527</v>
      </c>
    </row>
    <row r="33">
      <c r="A33" s="288" t="s">
        <v>1889</v>
      </c>
      <c r="B33" s="288" t="s">
        <v>1591</v>
      </c>
    </row>
    <row r="34">
      <c r="A34" s="288" t="s">
        <v>1890</v>
      </c>
      <c r="B34" s="288" t="s">
        <v>792</v>
      </c>
    </row>
    <row r="35">
      <c r="A35" s="288" t="s">
        <v>2906</v>
      </c>
      <c r="B35" s="288" t="s">
        <v>948</v>
      </c>
    </row>
    <row r="36">
      <c r="A36" s="288" t="s">
        <v>2907</v>
      </c>
      <c r="B36" s="288" t="s">
        <v>739</v>
      </c>
    </row>
    <row r="37">
      <c r="A37" s="288" t="s">
        <v>1894</v>
      </c>
      <c r="B37" s="288" t="s">
        <v>1411</v>
      </c>
    </row>
    <row r="38">
      <c r="A38" s="288" t="s">
        <v>1896</v>
      </c>
      <c r="B38" s="288" t="s">
        <v>1897</v>
      </c>
    </row>
    <row r="39">
      <c r="A39" s="288" t="s">
        <v>1899</v>
      </c>
      <c r="B39" s="288" t="s">
        <v>1310</v>
      </c>
    </row>
    <row r="40">
      <c r="A40" s="288" t="s">
        <v>1900</v>
      </c>
      <c r="B40" s="288" t="s">
        <v>2133</v>
      </c>
    </row>
    <row r="41">
      <c r="A41" s="288" t="s">
        <v>1903</v>
      </c>
      <c r="B41" s="288" t="s">
        <v>643</v>
      </c>
    </row>
    <row r="42">
      <c r="A42" s="288" t="s">
        <v>327</v>
      </c>
      <c r="B42" s="288" t="s">
        <v>2294</v>
      </c>
    </row>
    <row r="43">
      <c r="A43" s="288" t="s">
        <v>1906</v>
      </c>
      <c r="B43" s="288" t="s">
        <v>1907</v>
      </c>
    </row>
    <row r="44">
      <c r="A44" s="288" t="s">
        <v>1909</v>
      </c>
      <c r="B44" s="288" t="s">
        <v>941</v>
      </c>
    </row>
    <row r="45">
      <c r="A45" s="288" t="s">
        <v>1910</v>
      </c>
      <c r="B45" s="288" t="s">
        <v>1623</v>
      </c>
    </row>
    <row r="46">
      <c r="A46" s="288" t="s">
        <v>1912</v>
      </c>
      <c r="B46" s="288" t="s">
        <v>531</v>
      </c>
    </row>
    <row r="47">
      <c r="A47" s="288" t="s">
        <v>980</v>
      </c>
      <c r="B47" s="288" t="s">
        <v>975</v>
      </c>
    </row>
    <row r="48">
      <c r="A48" s="288" t="s">
        <v>2915</v>
      </c>
      <c r="B48" s="288" t="s">
        <v>1493</v>
      </c>
    </row>
    <row r="49">
      <c r="A49" s="288" t="s">
        <v>1915</v>
      </c>
      <c r="B49" s="288" t="s">
        <v>1435</v>
      </c>
    </row>
    <row r="50">
      <c r="A50" s="288" t="s">
        <v>1917</v>
      </c>
      <c r="B50" s="288" t="s">
        <v>798</v>
      </c>
    </row>
    <row r="51">
      <c r="A51" s="288" t="s">
        <v>535</v>
      </c>
      <c r="B51" s="288" t="s">
        <v>1302</v>
      </c>
    </row>
    <row r="52">
      <c r="A52" s="288" t="s">
        <v>1922</v>
      </c>
      <c r="B52" s="288" t="s">
        <v>708</v>
      </c>
    </row>
    <row r="53">
      <c r="A53" s="288" t="s">
        <v>2917</v>
      </c>
      <c r="B53" s="288" t="s">
        <v>1673</v>
      </c>
    </row>
    <row r="54">
      <c r="A54" s="288" t="s">
        <v>2918</v>
      </c>
      <c r="B54" s="288" t="s">
        <v>1768</v>
      </c>
    </row>
    <row r="55">
      <c r="A55" s="288" t="s">
        <v>1925</v>
      </c>
      <c r="B55" s="288" t="s">
        <v>780</v>
      </c>
    </row>
    <row r="56">
      <c r="A56" s="288" t="s">
        <v>1927</v>
      </c>
      <c r="B56" s="288" t="s">
        <v>92</v>
      </c>
    </row>
    <row r="57">
      <c r="A57" s="288" t="s">
        <v>1930</v>
      </c>
      <c r="B57" s="288" t="s">
        <v>897</v>
      </c>
    </row>
    <row r="58">
      <c r="A58" s="288" t="s">
        <v>326</v>
      </c>
      <c r="B58" s="288" t="s">
        <v>534</v>
      </c>
    </row>
    <row r="59">
      <c r="A59" s="288" t="s">
        <v>2898</v>
      </c>
      <c r="B59" s="288" t="s">
        <v>1157</v>
      </c>
    </row>
    <row r="60">
      <c r="A60" s="288" t="s">
        <v>1115</v>
      </c>
      <c r="B60" s="288" t="s">
        <v>1112</v>
      </c>
    </row>
    <row r="61">
      <c r="A61" s="288" t="s">
        <v>2922</v>
      </c>
      <c r="B61" s="288" t="s">
        <v>899</v>
      </c>
    </row>
    <row r="62">
      <c r="A62" s="288" t="s">
        <v>2924</v>
      </c>
      <c r="B62" s="288" t="s">
        <v>1764</v>
      </c>
    </row>
    <row r="63">
      <c r="A63" s="288" t="s">
        <v>1362</v>
      </c>
      <c r="B63" s="288" t="s">
        <v>1119</v>
      </c>
    </row>
    <row r="64">
      <c r="A64" s="288" t="s">
        <v>1940</v>
      </c>
      <c r="B64" s="288" t="s">
        <v>1441</v>
      </c>
    </row>
    <row r="65">
      <c r="A65" s="288" t="s">
        <v>1943</v>
      </c>
      <c r="B65" s="288" t="s">
        <v>1386</v>
      </c>
    </row>
    <row r="66">
      <c r="A66" s="288" t="s">
        <v>2925</v>
      </c>
      <c r="B66" s="288" t="s">
        <v>1272</v>
      </c>
    </row>
    <row r="67">
      <c r="A67" s="288" t="s">
        <v>2926</v>
      </c>
      <c r="B67" s="288" t="s">
        <v>1713</v>
      </c>
    </row>
    <row r="68">
      <c r="A68" s="288" t="s">
        <v>2929</v>
      </c>
      <c r="B68" s="288" t="s">
        <v>1594</v>
      </c>
    </row>
    <row r="69">
      <c r="A69" s="288" t="s">
        <v>1948</v>
      </c>
      <c r="B69" s="288" t="s">
        <v>836</v>
      </c>
    </row>
    <row r="70">
      <c r="A70" s="288" t="s">
        <v>1950</v>
      </c>
      <c r="B70" s="288" t="s">
        <v>923</v>
      </c>
    </row>
    <row r="71">
      <c r="A71" s="288" t="s">
        <v>1952</v>
      </c>
      <c r="B71" s="288" t="s">
        <v>747</v>
      </c>
    </row>
    <row r="72">
      <c r="A72" s="288" t="s">
        <v>1955</v>
      </c>
      <c r="B72" s="288" t="s">
        <v>1701</v>
      </c>
    </row>
    <row r="73">
      <c r="A73" s="288" t="s">
        <v>1957</v>
      </c>
      <c r="B73" s="288" t="s">
        <v>1001</v>
      </c>
    </row>
    <row r="74">
      <c r="A74" s="288" t="s">
        <v>1958</v>
      </c>
      <c r="B74" s="288" t="s">
        <v>1769</v>
      </c>
    </row>
    <row r="75">
      <c r="A75" s="288" t="s">
        <v>1962</v>
      </c>
      <c r="B75" s="288" t="s">
        <v>928</v>
      </c>
    </row>
    <row r="76">
      <c r="A76" s="288" t="s">
        <v>1964</v>
      </c>
      <c r="B76" s="288" t="s">
        <v>815</v>
      </c>
    </row>
    <row r="77">
      <c r="A77" s="288" t="s">
        <v>1965</v>
      </c>
      <c r="B77" s="288" t="s">
        <v>1022</v>
      </c>
    </row>
    <row r="78">
      <c r="A78" s="288" t="s">
        <v>1967</v>
      </c>
      <c r="B78" s="288" t="s">
        <v>984</v>
      </c>
    </row>
    <row r="79">
      <c r="A79" s="288" t="s">
        <v>1969</v>
      </c>
      <c r="B79" s="288" t="s">
        <v>1654</v>
      </c>
    </row>
    <row r="80">
      <c r="A80" s="288" t="s">
        <v>1971</v>
      </c>
      <c r="B80" s="288" t="s">
        <v>1415</v>
      </c>
    </row>
    <row r="81">
      <c r="A81" s="288" t="s">
        <v>1973</v>
      </c>
      <c r="B81" s="288" t="s">
        <v>1208</v>
      </c>
    </row>
    <row r="82">
      <c r="A82" s="288" t="s">
        <v>1974</v>
      </c>
      <c r="B82" s="288" t="s">
        <v>840</v>
      </c>
    </row>
    <row r="83">
      <c r="A83" s="288" t="s">
        <v>2940</v>
      </c>
      <c r="B83" s="288" t="s">
        <v>989</v>
      </c>
    </row>
    <row r="84">
      <c r="A84" s="288" t="s">
        <v>2941</v>
      </c>
      <c r="B84" s="288" t="s">
        <v>949</v>
      </c>
    </row>
    <row r="85">
      <c r="A85" s="288" t="s">
        <v>2942</v>
      </c>
      <c r="B85" s="288" t="s">
        <v>1212</v>
      </c>
    </row>
    <row r="86">
      <c r="A86" s="288" t="s">
        <v>2943</v>
      </c>
      <c r="B86" s="288" t="s">
        <v>2266</v>
      </c>
    </row>
    <row r="87">
      <c r="A87" s="288" t="s">
        <v>1980</v>
      </c>
      <c r="B87" s="288" t="s">
        <v>1011</v>
      </c>
    </row>
    <row r="88">
      <c r="A88" s="288" t="s">
        <v>1983</v>
      </c>
      <c r="B88" s="288" t="s">
        <v>2070</v>
      </c>
    </row>
    <row r="89">
      <c r="A89" s="288" t="s">
        <v>264</v>
      </c>
      <c r="B89" s="288" t="s">
        <v>1273</v>
      </c>
    </row>
    <row r="90">
      <c r="A90" s="288" t="s">
        <v>254</v>
      </c>
      <c r="B90" s="288" t="s">
        <v>253</v>
      </c>
    </row>
    <row r="91">
      <c r="A91" s="288" t="s">
        <v>1987</v>
      </c>
      <c r="B91" s="288" t="s">
        <v>1351</v>
      </c>
    </row>
    <row r="92">
      <c r="A92" s="288" t="s">
        <v>1990</v>
      </c>
      <c r="B92" s="288" t="s">
        <v>1010</v>
      </c>
    </row>
    <row r="93">
      <c r="A93" s="288" t="s">
        <v>1992</v>
      </c>
      <c r="B93" s="288" t="s">
        <v>1217</v>
      </c>
    </row>
    <row r="94">
      <c r="A94" s="288" t="s">
        <v>2948</v>
      </c>
      <c r="B94" s="288" t="s">
        <v>1688</v>
      </c>
    </row>
    <row r="95">
      <c r="A95" s="288" t="s">
        <v>2949</v>
      </c>
      <c r="B95" s="288" t="s">
        <v>1542</v>
      </c>
    </row>
    <row r="96">
      <c r="A96" s="288" t="s">
        <v>1994</v>
      </c>
      <c r="B96" s="288" t="s">
        <v>1985</v>
      </c>
    </row>
    <row r="97">
      <c r="A97" s="288" t="s">
        <v>1996</v>
      </c>
      <c r="B97" s="288" t="s">
        <v>1538</v>
      </c>
    </row>
    <row r="98">
      <c r="A98" s="288" t="s">
        <v>1998</v>
      </c>
      <c r="B98" s="288" t="s">
        <v>1590</v>
      </c>
    </row>
    <row r="99">
      <c r="A99" s="288" t="s">
        <v>2000</v>
      </c>
      <c r="B99" s="288" t="s">
        <v>1558</v>
      </c>
    </row>
    <row r="100">
      <c r="A100" s="288" t="s">
        <v>2004</v>
      </c>
      <c r="B100" s="288" t="s">
        <v>1459</v>
      </c>
    </row>
    <row r="101">
      <c r="A101" s="288" t="s">
        <v>2005</v>
      </c>
      <c r="B101" s="288" t="s">
        <v>979</v>
      </c>
    </row>
    <row r="102">
      <c r="A102" s="288" t="s">
        <v>2007</v>
      </c>
      <c r="B102" s="288" t="s">
        <v>2308</v>
      </c>
    </row>
    <row r="103">
      <c r="A103" s="288" t="s">
        <v>2009</v>
      </c>
      <c r="B103" s="288" t="s">
        <v>1260</v>
      </c>
    </row>
    <row r="104">
      <c r="A104" s="288" t="s">
        <v>2011</v>
      </c>
      <c r="B104" s="288" t="s">
        <v>848</v>
      </c>
    </row>
    <row r="105">
      <c r="A105" s="288" t="s">
        <v>2013</v>
      </c>
      <c r="B105" s="288" t="s">
        <v>1265</v>
      </c>
    </row>
    <row r="106">
      <c r="A106" s="288" t="s">
        <v>2015</v>
      </c>
      <c r="B106" s="288" t="s">
        <v>1270</v>
      </c>
    </row>
    <row r="107">
      <c r="A107" s="288" t="s">
        <v>2018</v>
      </c>
      <c r="B107" s="288" t="s">
        <v>2093</v>
      </c>
    </row>
    <row r="108">
      <c r="A108" s="288" t="s">
        <v>2020</v>
      </c>
      <c r="B108" s="288" t="s">
        <v>1804</v>
      </c>
    </row>
    <row r="109">
      <c r="A109" s="288" t="s">
        <v>2022</v>
      </c>
      <c r="B109" s="288" t="s">
        <v>717</v>
      </c>
    </row>
    <row r="110">
      <c r="A110" s="288" t="s">
        <v>2024</v>
      </c>
      <c r="B110" s="288" t="s">
        <v>995</v>
      </c>
    </row>
    <row r="111">
      <c r="A111" s="288" t="s">
        <v>2026</v>
      </c>
      <c r="B111" s="288" t="s">
        <v>1498</v>
      </c>
    </row>
    <row r="112">
      <c r="A112" s="288" t="s">
        <v>2029</v>
      </c>
      <c r="B112" s="288" t="s">
        <v>1023</v>
      </c>
    </row>
    <row r="113">
      <c r="A113" s="288" t="s">
        <v>366</v>
      </c>
      <c r="B113" s="288" t="s">
        <v>2091</v>
      </c>
    </row>
    <row r="114">
      <c r="A114" s="288" t="s">
        <v>2031</v>
      </c>
      <c r="B114" s="288" t="s">
        <v>676</v>
      </c>
    </row>
    <row r="115">
      <c r="A115" s="288" t="s">
        <v>2033</v>
      </c>
      <c r="B115" s="288" t="s">
        <v>1159</v>
      </c>
    </row>
    <row r="116">
      <c r="A116" s="288" t="s">
        <v>2036</v>
      </c>
      <c r="B116" s="288" t="s">
        <v>1661</v>
      </c>
    </row>
    <row r="117">
      <c r="A117" s="288" t="s">
        <v>2037</v>
      </c>
      <c r="B117" s="288" t="s">
        <v>2050</v>
      </c>
    </row>
    <row r="118">
      <c r="A118" s="288" t="s">
        <v>2040</v>
      </c>
      <c r="B118" s="288" t="s">
        <v>1693</v>
      </c>
    </row>
    <row r="119">
      <c r="A119" s="288" t="s">
        <v>2589</v>
      </c>
      <c r="B119" s="288" t="s">
        <v>1550</v>
      </c>
    </row>
    <row r="120">
      <c r="A120" s="288" t="s">
        <v>2961</v>
      </c>
      <c r="B120" s="288" t="s">
        <v>653</v>
      </c>
    </row>
    <row r="121">
      <c r="A121" s="288" t="s">
        <v>342</v>
      </c>
      <c r="B121" s="288" t="s">
        <v>714</v>
      </c>
    </row>
    <row r="122">
      <c r="A122" s="288" t="s">
        <v>2043</v>
      </c>
      <c r="B122" s="288" t="s">
        <v>2197</v>
      </c>
    </row>
    <row r="123">
      <c r="A123" s="288" t="s">
        <v>2045</v>
      </c>
      <c r="B123" s="288" t="s">
        <v>1261</v>
      </c>
    </row>
    <row r="124">
      <c r="A124" s="288" t="s">
        <v>2047</v>
      </c>
      <c r="B124" s="288" t="s">
        <v>1731</v>
      </c>
    </row>
    <row r="125">
      <c r="A125" s="288" t="s">
        <v>2049</v>
      </c>
      <c r="B125" s="288" t="s">
        <v>1426</v>
      </c>
    </row>
    <row r="126">
      <c r="A126" s="288" t="s">
        <v>2963</v>
      </c>
      <c r="B126" s="288" t="s">
        <v>1242</v>
      </c>
    </row>
    <row r="127">
      <c r="A127" s="288" t="s">
        <v>2965</v>
      </c>
      <c r="B127" s="288" t="s">
        <v>1774</v>
      </c>
    </row>
    <row r="128">
      <c r="A128" s="288" t="s">
        <v>2053</v>
      </c>
      <c r="B128" s="288" t="s">
        <v>518</v>
      </c>
    </row>
    <row r="129">
      <c r="A129" s="288" t="s">
        <v>2056</v>
      </c>
      <c r="B129" s="288" t="s">
        <v>1170</v>
      </c>
    </row>
    <row r="130">
      <c r="A130" s="288" t="s">
        <v>2057</v>
      </c>
      <c r="B130" s="288" t="s">
        <v>805</v>
      </c>
    </row>
    <row r="131">
      <c r="A131" s="288" t="s">
        <v>2969</v>
      </c>
      <c r="B131" s="288" t="s">
        <v>1640</v>
      </c>
    </row>
    <row r="132">
      <c r="A132" s="288" t="s">
        <v>2970</v>
      </c>
      <c r="B132" s="288" t="s">
        <v>852</v>
      </c>
    </row>
    <row r="133">
      <c r="A133" s="288" t="s">
        <v>1334</v>
      </c>
      <c r="B133" s="288" t="s">
        <v>915</v>
      </c>
    </row>
    <row r="134">
      <c r="A134" s="288" t="s">
        <v>2062</v>
      </c>
      <c r="B134" s="288" t="s">
        <v>1047</v>
      </c>
    </row>
    <row r="135">
      <c r="A135" s="288" t="s">
        <v>2064</v>
      </c>
      <c r="B135" s="288" t="s">
        <v>2065</v>
      </c>
    </row>
    <row r="136">
      <c r="A136" s="288" t="s">
        <v>2066</v>
      </c>
      <c r="B136" s="288" t="s">
        <v>1056</v>
      </c>
    </row>
    <row r="137">
      <c r="A137" s="288" t="s">
        <v>2973</v>
      </c>
      <c r="B137" s="288" t="s">
        <v>1400</v>
      </c>
    </row>
    <row r="138">
      <c r="A138" s="288" t="s">
        <v>2071</v>
      </c>
      <c r="B138" s="288" t="s">
        <v>647</v>
      </c>
    </row>
    <row r="139">
      <c r="A139" s="288" t="s">
        <v>2073</v>
      </c>
      <c r="B139" s="288" t="s">
        <v>1870</v>
      </c>
    </row>
    <row r="140">
      <c r="A140" s="288" t="s">
        <v>2076</v>
      </c>
      <c r="B140" s="288" t="s">
        <v>1627</v>
      </c>
    </row>
    <row r="141">
      <c r="A141" s="288" t="s">
        <v>2974</v>
      </c>
      <c r="B141" s="288" t="s">
        <v>1234</v>
      </c>
    </row>
    <row r="142">
      <c r="A142" s="288" t="s">
        <v>2081</v>
      </c>
      <c r="B142" s="288" t="s">
        <v>1615</v>
      </c>
    </row>
    <row r="143">
      <c r="A143" s="288" t="s">
        <v>2976</v>
      </c>
      <c r="B143" s="288" t="s">
        <v>715</v>
      </c>
    </row>
    <row r="144">
      <c r="A144" s="288" t="s">
        <v>2977</v>
      </c>
      <c r="B144" s="288" t="s">
        <v>1901</v>
      </c>
    </row>
    <row r="145">
      <c r="A145" s="288" t="s">
        <v>2086</v>
      </c>
      <c r="B145" s="288" t="s">
        <v>1982</v>
      </c>
    </row>
    <row r="146">
      <c r="A146" s="288" t="s">
        <v>154</v>
      </c>
      <c r="B146" s="288" t="s">
        <v>152</v>
      </c>
    </row>
    <row r="147">
      <c r="A147" s="288" t="s">
        <v>2090</v>
      </c>
      <c r="B147" s="288" t="s">
        <v>1379</v>
      </c>
    </row>
    <row r="148">
      <c r="A148" s="288" t="s">
        <v>2978</v>
      </c>
      <c r="B148" s="288" t="s">
        <v>1490</v>
      </c>
    </row>
    <row r="149">
      <c r="A149" s="288" t="s">
        <v>2979</v>
      </c>
      <c r="B149" s="288" t="s">
        <v>1432</v>
      </c>
    </row>
    <row r="150">
      <c r="A150" s="288" t="s">
        <v>2094</v>
      </c>
      <c r="B150" s="288" t="s">
        <v>1608</v>
      </c>
    </row>
    <row r="151">
      <c r="A151" s="288" t="s">
        <v>2095</v>
      </c>
      <c r="B151" s="288" t="s">
        <v>1484</v>
      </c>
    </row>
    <row r="152">
      <c r="A152" s="288" t="s">
        <v>2982</v>
      </c>
      <c r="B152" s="288" t="s">
        <v>1366</v>
      </c>
    </row>
    <row r="153">
      <c r="A153" s="288" t="s">
        <v>2968</v>
      </c>
      <c r="B153" s="288" t="s">
        <v>1989</v>
      </c>
    </row>
    <row r="154">
      <c r="A154" s="288" t="s">
        <v>2985</v>
      </c>
      <c r="B154" s="288" t="s">
        <v>1246</v>
      </c>
    </row>
    <row r="155">
      <c r="A155" s="288" t="s">
        <v>2986</v>
      </c>
      <c r="B155" s="288" t="s">
        <v>1745</v>
      </c>
    </row>
    <row r="156">
      <c r="A156" s="288" t="s">
        <v>2100</v>
      </c>
      <c r="B156" s="288" t="s">
        <v>2079</v>
      </c>
    </row>
    <row r="157">
      <c r="A157" s="288" t="s">
        <v>2102</v>
      </c>
      <c r="B157" s="288" t="s">
        <v>1696</v>
      </c>
    </row>
    <row r="158">
      <c r="A158" s="288" t="s">
        <v>2104</v>
      </c>
      <c r="B158" s="288" t="s">
        <v>1051</v>
      </c>
    </row>
    <row r="159">
      <c r="A159" s="288" t="s">
        <v>2107</v>
      </c>
      <c r="B159" s="288" t="s">
        <v>1571</v>
      </c>
    </row>
    <row r="160">
      <c r="A160" s="288" t="s">
        <v>2108</v>
      </c>
      <c r="B160" s="288" t="s">
        <v>44</v>
      </c>
    </row>
    <row r="161">
      <c r="A161" s="288" t="s">
        <v>2110</v>
      </c>
      <c r="B161" s="288" t="s">
        <v>1893</v>
      </c>
    </row>
    <row r="162">
      <c r="A162" s="288" t="s">
        <v>2112</v>
      </c>
      <c r="B162" s="288" t="s">
        <v>906</v>
      </c>
    </row>
    <row r="163">
      <c r="A163" s="288" t="s">
        <v>2115</v>
      </c>
      <c r="B163" s="288" t="s">
        <v>1534</v>
      </c>
    </row>
    <row r="164">
      <c r="A164" s="288" t="s">
        <v>2117</v>
      </c>
      <c r="B164" s="288" t="s">
        <v>1034</v>
      </c>
    </row>
    <row r="165">
      <c r="A165" s="288" t="s">
        <v>2119</v>
      </c>
      <c r="B165" s="288" t="s">
        <v>661</v>
      </c>
    </row>
    <row r="166">
      <c r="A166" s="288" t="s">
        <v>2121</v>
      </c>
      <c r="B166" s="288" t="s">
        <v>1551</v>
      </c>
    </row>
    <row r="167">
      <c r="A167" s="288" t="s">
        <v>2990</v>
      </c>
      <c r="B167" s="288" t="s">
        <v>955</v>
      </c>
    </row>
    <row r="168">
      <c r="A168" s="288" t="s">
        <v>2993</v>
      </c>
      <c r="B168" s="288" t="s">
        <v>648</v>
      </c>
    </row>
    <row r="169">
      <c r="A169" s="288" t="s">
        <v>2125</v>
      </c>
      <c r="B169" s="288" t="s">
        <v>752</v>
      </c>
    </row>
    <row r="170">
      <c r="A170" s="288" t="s">
        <v>161</v>
      </c>
      <c r="B170" s="288" t="s">
        <v>1546</v>
      </c>
    </row>
    <row r="171">
      <c r="A171" s="288" t="s">
        <v>2129</v>
      </c>
      <c r="B171" s="288" t="s">
        <v>1500</v>
      </c>
    </row>
    <row r="172">
      <c r="A172" s="288" t="s">
        <v>2131</v>
      </c>
      <c r="B172" s="288" t="s">
        <v>1847</v>
      </c>
    </row>
    <row r="173">
      <c r="A173" s="288" t="s">
        <v>2132</v>
      </c>
      <c r="B173" s="288" t="s">
        <v>687</v>
      </c>
    </row>
    <row r="174">
      <c r="A174" s="288" t="s">
        <v>1332</v>
      </c>
      <c r="B174" s="288" t="s">
        <v>1755</v>
      </c>
    </row>
    <row r="175">
      <c r="A175" s="288" t="s">
        <v>2996</v>
      </c>
      <c r="B175" s="288" t="s">
        <v>699</v>
      </c>
    </row>
    <row r="176">
      <c r="A176" s="288" t="s">
        <v>2997</v>
      </c>
      <c r="B176" s="288" t="s">
        <v>2190</v>
      </c>
    </row>
    <row r="177">
      <c r="A177" s="288" t="s">
        <v>2998</v>
      </c>
      <c r="B177" s="288" t="s">
        <v>1503</v>
      </c>
    </row>
    <row r="178">
      <c r="A178" s="288" t="s">
        <v>2999</v>
      </c>
      <c r="B178" s="288" t="s">
        <v>2012</v>
      </c>
    </row>
    <row r="179">
      <c r="A179" s="288" t="s">
        <v>3001</v>
      </c>
      <c r="B179" s="288" t="s">
        <v>1074</v>
      </c>
    </row>
    <row r="180">
      <c r="A180" s="288" t="s">
        <v>2140</v>
      </c>
      <c r="B180" s="288" t="s">
        <v>2008</v>
      </c>
    </row>
    <row r="181">
      <c r="A181" s="288" t="s">
        <v>2141</v>
      </c>
      <c r="B181" s="288" t="s">
        <v>680</v>
      </c>
    </row>
    <row r="182">
      <c r="A182" s="288" t="s">
        <v>2143</v>
      </c>
      <c r="B182" s="288" t="s">
        <v>1097</v>
      </c>
    </row>
    <row r="183">
      <c r="A183" s="288" t="s">
        <v>2144</v>
      </c>
      <c r="B183" s="288" t="s">
        <v>1042</v>
      </c>
    </row>
    <row r="184">
      <c r="A184" s="288" t="s">
        <v>2146</v>
      </c>
      <c r="B184" s="288" t="s">
        <v>1445</v>
      </c>
    </row>
    <row r="185">
      <c r="A185" s="288" t="s">
        <v>2148</v>
      </c>
      <c r="B185" s="288" t="s">
        <v>793</v>
      </c>
    </row>
    <row r="186">
      <c r="A186" s="288" t="s">
        <v>2150</v>
      </c>
      <c r="B186" s="288" t="s">
        <v>845</v>
      </c>
    </row>
    <row r="187">
      <c r="A187" s="288" t="s">
        <v>2153</v>
      </c>
      <c r="B187" s="288" t="s">
        <v>1093</v>
      </c>
    </row>
    <row r="188">
      <c r="A188" s="288" t="s">
        <v>2155</v>
      </c>
      <c r="B188" s="288" t="s">
        <v>1061</v>
      </c>
    </row>
    <row r="189">
      <c r="A189" s="288" t="s">
        <v>2157</v>
      </c>
      <c r="B189" s="288" t="s">
        <v>756</v>
      </c>
    </row>
    <row r="190">
      <c r="A190" s="288" t="s">
        <v>2158</v>
      </c>
      <c r="B190" s="288" t="s">
        <v>964</v>
      </c>
    </row>
    <row r="191">
      <c r="A191" s="288" t="s">
        <v>2160</v>
      </c>
      <c r="B191" s="288" t="s">
        <v>757</v>
      </c>
    </row>
    <row r="192">
      <c r="A192" s="288" t="s">
        <v>351</v>
      </c>
      <c r="B192" s="288" t="s">
        <v>350</v>
      </c>
    </row>
    <row r="193">
      <c r="A193" s="288" t="s">
        <v>2163</v>
      </c>
      <c r="B193" s="288" t="s">
        <v>1015</v>
      </c>
    </row>
    <row r="194">
      <c r="A194" s="288" t="s">
        <v>2166</v>
      </c>
      <c r="B194" s="288" t="s">
        <v>2077</v>
      </c>
    </row>
    <row r="195">
      <c r="A195" s="288" t="s">
        <v>2168</v>
      </c>
      <c r="B195" s="288" t="s">
        <v>667</v>
      </c>
    </row>
    <row r="196">
      <c r="A196" s="288" t="s">
        <v>3006</v>
      </c>
      <c r="B196" s="288" t="s">
        <v>576</v>
      </c>
    </row>
    <row r="197">
      <c r="A197" s="288" t="s">
        <v>3008</v>
      </c>
      <c r="B197" s="288" t="s">
        <v>2164</v>
      </c>
    </row>
    <row r="198">
      <c r="A198" s="288" t="s">
        <v>3009</v>
      </c>
      <c r="B198" s="288" t="s">
        <v>950</v>
      </c>
    </row>
    <row r="199">
      <c r="A199" s="288" t="s">
        <v>3010</v>
      </c>
      <c r="B199" s="288" t="s">
        <v>871</v>
      </c>
    </row>
    <row r="200">
      <c r="A200" s="288" t="s">
        <v>3011</v>
      </c>
      <c r="B200" s="288" t="s">
        <v>1477</v>
      </c>
    </row>
    <row r="201">
      <c r="A201" s="288" t="s">
        <v>3012</v>
      </c>
      <c r="B201" s="288" t="s">
        <v>1876</v>
      </c>
    </row>
    <row r="202">
      <c r="A202" s="288" t="s">
        <v>2179</v>
      </c>
      <c r="B202" s="288" t="s">
        <v>698</v>
      </c>
    </row>
    <row r="203">
      <c r="A203" s="288" t="s">
        <v>3013</v>
      </c>
      <c r="B203" s="288" t="s">
        <v>548</v>
      </c>
    </row>
    <row r="204">
      <c r="A204" s="288" t="s">
        <v>3014</v>
      </c>
      <c r="B204" s="288" t="s">
        <v>1012</v>
      </c>
    </row>
    <row r="205">
      <c r="A205" s="288" t="s">
        <v>2184</v>
      </c>
      <c r="B205" s="288" t="s">
        <v>1287</v>
      </c>
    </row>
    <row r="206">
      <c r="A206" s="288" t="s">
        <v>2186</v>
      </c>
      <c r="B206" s="288" t="s">
        <v>1342</v>
      </c>
    </row>
    <row r="207">
      <c r="A207" s="288" t="s">
        <v>2187</v>
      </c>
      <c r="B207" s="288" t="s">
        <v>999</v>
      </c>
    </row>
    <row r="208">
      <c r="A208" s="288" t="s">
        <v>2189</v>
      </c>
      <c r="B208" s="288" t="s">
        <v>1008</v>
      </c>
    </row>
    <row r="209">
      <c r="A209" s="288" t="s">
        <v>1079</v>
      </c>
      <c r="B209" s="288" t="s">
        <v>1942</v>
      </c>
    </row>
    <row r="210">
      <c r="A210" s="288" t="s">
        <v>656</v>
      </c>
      <c r="B210" s="288" t="s">
        <v>1483</v>
      </c>
    </row>
    <row r="211">
      <c r="A211" s="288" t="s">
        <v>3018</v>
      </c>
      <c r="B211" s="288" t="s">
        <v>1026</v>
      </c>
    </row>
    <row r="212">
      <c r="A212" s="288" t="s">
        <v>654</v>
      </c>
      <c r="B212" s="288" t="s">
        <v>564</v>
      </c>
    </row>
    <row r="213">
      <c r="A213" s="288" t="s">
        <v>3019</v>
      </c>
      <c r="B213" s="288" t="s">
        <v>1284</v>
      </c>
    </row>
    <row r="214">
      <c r="A214" s="288" t="s">
        <v>3020</v>
      </c>
      <c r="B214" s="288" t="s">
        <v>1475</v>
      </c>
    </row>
    <row r="215">
      <c r="A215" s="288" t="s">
        <v>3021</v>
      </c>
      <c r="B215" s="288" t="s">
        <v>1997</v>
      </c>
    </row>
    <row r="216">
      <c r="A216" s="288" t="s">
        <v>3022</v>
      </c>
      <c r="B216" s="288" t="s">
        <v>1991</v>
      </c>
    </row>
    <row r="217">
      <c r="A217" s="288" t="s">
        <v>3023</v>
      </c>
      <c r="B217" s="288" t="s">
        <v>1916</v>
      </c>
    </row>
    <row r="218">
      <c r="A218" s="288" t="s">
        <v>2207</v>
      </c>
      <c r="B218" s="288" t="s">
        <v>1393</v>
      </c>
    </row>
    <row r="219">
      <c r="A219" s="288" t="s">
        <v>2209</v>
      </c>
      <c r="B219" s="288" t="s">
        <v>929</v>
      </c>
    </row>
    <row r="220">
      <c r="A220" s="288" t="s">
        <v>2212</v>
      </c>
      <c r="B220" s="288" t="s">
        <v>598</v>
      </c>
    </row>
    <row r="221">
      <c r="A221" s="288" t="s">
        <v>2214</v>
      </c>
      <c r="B221" s="288" t="s">
        <v>970</v>
      </c>
    </row>
    <row r="222">
      <c r="A222" s="288" t="s">
        <v>3026</v>
      </c>
      <c r="B222" s="288" t="s">
        <v>2216</v>
      </c>
    </row>
    <row r="223">
      <c r="A223" s="288" t="s">
        <v>3027</v>
      </c>
      <c r="B223" s="288" t="s">
        <v>1703</v>
      </c>
    </row>
    <row r="224">
      <c r="A224" s="288" t="s">
        <v>2218</v>
      </c>
      <c r="B224" s="288" t="s">
        <v>1059</v>
      </c>
    </row>
    <row r="225">
      <c r="A225" s="288" t="s">
        <v>3029</v>
      </c>
      <c r="B225" s="288" t="s">
        <v>892</v>
      </c>
    </row>
    <row r="226">
      <c r="A226" s="288" t="s">
        <v>3031</v>
      </c>
      <c r="B226" s="288" t="s">
        <v>573</v>
      </c>
    </row>
    <row r="227">
      <c r="A227" s="288" t="s">
        <v>3032</v>
      </c>
      <c r="B227" s="288" t="s">
        <v>2030</v>
      </c>
    </row>
    <row r="228">
      <c r="A228" s="288" t="s">
        <v>303</v>
      </c>
      <c r="B228" s="288" t="s">
        <v>301</v>
      </c>
    </row>
    <row r="229">
      <c r="A229" s="288" t="s">
        <v>443</v>
      </c>
      <c r="B229" s="288" t="s">
        <v>1829</v>
      </c>
    </row>
    <row r="230">
      <c r="A230" s="288" t="s">
        <v>3034</v>
      </c>
      <c r="B230" s="288" t="s">
        <v>1052</v>
      </c>
    </row>
    <row r="231">
      <c r="A231" s="288" t="s">
        <v>2230</v>
      </c>
      <c r="B231" s="288" t="s">
        <v>942</v>
      </c>
    </row>
    <row r="232">
      <c r="A232" s="288" t="s">
        <v>2232</v>
      </c>
      <c r="B232" s="288" t="s">
        <v>1187</v>
      </c>
    </row>
    <row r="233">
      <c r="A233" s="288" t="s">
        <v>2234</v>
      </c>
      <c r="B233" s="288" t="s">
        <v>2027</v>
      </c>
    </row>
    <row r="234">
      <c r="A234" s="288" t="s">
        <v>2236</v>
      </c>
      <c r="B234" s="288" t="s">
        <v>1680</v>
      </c>
    </row>
    <row r="235">
      <c r="A235" s="288" t="s">
        <v>1476</v>
      </c>
      <c r="B235" s="288" t="s">
        <v>1180</v>
      </c>
    </row>
    <row r="236">
      <c r="A236" s="288" t="s">
        <v>2238</v>
      </c>
      <c r="B236" s="288" t="s">
        <v>1631</v>
      </c>
    </row>
    <row r="237">
      <c r="A237" s="288" t="s">
        <v>3035</v>
      </c>
      <c r="B237" s="288" t="s">
        <v>1448</v>
      </c>
    </row>
    <row r="238">
      <c r="A238" s="288" t="s">
        <v>3036</v>
      </c>
      <c r="B238" s="288" t="s">
        <v>517</v>
      </c>
    </row>
    <row r="239">
      <c r="A239" s="288" t="s">
        <v>3039</v>
      </c>
      <c r="B239" s="288" t="s">
        <v>2082</v>
      </c>
    </row>
    <row r="240">
      <c r="A240" s="288" t="s">
        <v>3040</v>
      </c>
      <c r="B240" s="288" t="s">
        <v>1248</v>
      </c>
    </row>
    <row r="241">
      <c r="A241" s="288" t="s">
        <v>3041</v>
      </c>
      <c r="B241" s="288" t="s">
        <v>1167</v>
      </c>
    </row>
    <row r="242">
      <c r="A242" s="288" t="s">
        <v>3042</v>
      </c>
      <c r="B242" s="288" t="s">
        <v>1247</v>
      </c>
    </row>
    <row r="243">
      <c r="A243" s="288" t="s">
        <v>2245</v>
      </c>
      <c r="B243" s="288" t="s">
        <v>940</v>
      </c>
    </row>
    <row r="244">
      <c r="A244" s="288" t="s">
        <v>2247</v>
      </c>
      <c r="B244" s="288" t="s">
        <v>1297</v>
      </c>
    </row>
    <row r="245">
      <c r="A245" s="288" t="s">
        <v>2249</v>
      </c>
      <c r="B245" s="288" t="s">
        <v>1526</v>
      </c>
    </row>
    <row r="246">
      <c r="A246" s="288" t="s">
        <v>2251</v>
      </c>
      <c r="B246" s="288" t="s">
        <v>1507</v>
      </c>
    </row>
    <row r="247">
      <c r="A247" s="288" t="s">
        <v>2253</v>
      </c>
      <c r="B247" s="288" t="s">
        <v>912</v>
      </c>
    </row>
    <row r="248">
      <c r="A248" s="288" t="s">
        <v>2256</v>
      </c>
      <c r="B248" s="288" t="s">
        <v>2229</v>
      </c>
    </row>
    <row r="249">
      <c r="A249" s="288" t="s">
        <v>2260</v>
      </c>
      <c r="B249" s="288" t="s">
        <v>1646</v>
      </c>
    </row>
    <row r="250">
      <c r="A250" s="288" t="s">
        <v>2261</v>
      </c>
      <c r="B250" s="288" t="s">
        <v>711</v>
      </c>
    </row>
    <row r="251">
      <c r="A251" s="288" t="s">
        <v>3046</v>
      </c>
      <c r="B251" s="288" t="s">
        <v>991</v>
      </c>
    </row>
    <row r="252">
      <c r="A252" s="288" t="s">
        <v>243</v>
      </c>
      <c r="B252" s="288" t="s">
        <v>242</v>
      </c>
    </row>
    <row r="253">
      <c r="A253" s="288" t="s">
        <v>911</v>
      </c>
      <c r="B253" s="288" t="s">
        <v>908</v>
      </c>
    </row>
    <row r="254">
      <c r="A254" s="288" t="s">
        <v>2267</v>
      </c>
      <c r="B254" s="288" t="s">
        <v>1383</v>
      </c>
    </row>
    <row r="255">
      <c r="A255" s="288" t="s">
        <v>2268</v>
      </c>
      <c r="B255" s="288" t="s">
        <v>572</v>
      </c>
    </row>
    <row r="256">
      <c r="A256" s="288" t="s">
        <v>2271</v>
      </c>
      <c r="B256" s="288" t="s">
        <v>681</v>
      </c>
    </row>
    <row r="257">
      <c r="A257" s="288" t="s">
        <v>2272</v>
      </c>
      <c r="B257" s="288" t="s">
        <v>875</v>
      </c>
    </row>
    <row r="258">
      <c r="A258" s="288" t="s">
        <v>2273</v>
      </c>
      <c r="B258" s="288" t="s">
        <v>1775</v>
      </c>
    </row>
    <row r="259">
      <c r="A259" s="288" t="s">
        <v>2275</v>
      </c>
      <c r="B259" s="288" t="s">
        <v>1757</v>
      </c>
    </row>
    <row r="260">
      <c r="A260" s="288" t="s">
        <v>2277</v>
      </c>
      <c r="B260" s="288" t="s">
        <v>1784</v>
      </c>
    </row>
    <row r="261">
      <c r="A261" s="288" t="s">
        <v>2280</v>
      </c>
      <c r="B261" s="288" t="s">
        <v>1292</v>
      </c>
    </row>
    <row r="262">
      <c r="A262" s="288" t="s">
        <v>2282</v>
      </c>
      <c r="B262" s="288" t="s">
        <v>1674</v>
      </c>
    </row>
    <row r="263">
      <c r="A263" s="288" t="s">
        <v>99</v>
      </c>
      <c r="B263" s="288" t="s">
        <v>98</v>
      </c>
    </row>
    <row r="264">
      <c r="A264" s="288" t="s">
        <v>2286</v>
      </c>
      <c r="B264" s="288" t="s">
        <v>579</v>
      </c>
    </row>
    <row r="265">
      <c r="A265" s="288" t="s">
        <v>2288</v>
      </c>
      <c r="B265" s="288" t="s">
        <v>584</v>
      </c>
    </row>
    <row r="266">
      <c r="A266" s="288" t="s">
        <v>2290</v>
      </c>
      <c r="B266" s="288" t="s">
        <v>1455</v>
      </c>
    </row>
    <row r="267">
      <c r="A267" s="288" t="s">
        <v>2291</v>
      </c>
      <c r="B267" s="288" t="s">
        <v>1670</v>
      </c>
    </row>
    <row r="268">
      <c r="A268" s="288" t="s">
        <v>3056</v>
      </c>
      <c r="B268" s="288" t="s">
        <v>1773</v>
      </c>
    </row>
    <row r="269">
      <c r="A269" s="288" t="s">
        <v>2296</v>
      </c>
      <c r="B269" s="288" t="s">
        <v>1453</v>
      </c>
    </row>
    <row r="270">
      <c r="A270" s="288" t="s">
        <v>2298</v>
      </c>
      <c r="B270" s="288" t="s">
        <v>1331</v>
      </c>
    </row>
    <row r="271">
      <c r="A271" s="288" t="s">
        <v>2300</v>
      </c>
      <c r="B271" s="288" t="s">
        <v>1176</v>
      </c>
    </row>
    <row r="272">
      <c r="A272" s="288" t="s">
        <v>2301</v>
      </c>
      <c r="B272" s="288" t="s">
        <v>768</v>
      </c>
    </row>
    <row r="273">
      <c r="A273" s="288" t="s">
        <v>3061</v>
      </c>
      <c r="B273" s="288" t="s">
        <v>1585</v>
      </c>
    </row>
    <row r="274">
      <c r="A274" s="288" t="s">
        <v>3063</v>
      </c>
      <c r="B274" s="288" t="s">
        <v>1274</v>
      </c>
    </row>
    <row r="275">
      <c r="A275" s="288" t="s">
        <v>2306</v>
      </c>
      <c r="B275" s="288" t="s">
        <v>2191</v>
      </c>
    </row>
    <row r="276">
      <c r="A276" s="288" t="s">
        <v>2307</v>
      </c>
      <c r="B276" s="288" t="s">
        <v>1510</v>
      </c>
    </row>
    <row r="277">
      <c r="A277" s="288" t="s">
        <v>2309</v>
      </c>
      <c r="B277" s="288" t="s">
        <v>580</v>
      </c>
    </row>
    <row r="278">
      <c r="A278" s="288" t="s">
        <v>3064</v>
      </c>
      <c r="B278" s="288" t="s">
        <v>1721</v>
      </c>
    </row>
    <row r="279">
      <c r="A279" s="288" t="s">
        <v>2314</v>
      </c>
      <c r="B279" s="288" t="s">
        <v>1928</v>
      </c>
    </row>
    <row r="280">
      <c r="A280" s="288" t="s">
        <v>3065</v>
      </c>
      <c r="B280" s="288" t="s">
        <v>1813</v>
      </c>
    </row>
    <row r="281">
      <c r="A281" s="288" t="s">
        <v>3066</v>
      </c>
      <c r="B281" s="288" t="s">
        <v>1636</v>
      </c>
    </row>
    <row r="282">
      <c r="A282" s="288" t="s">
        <v>3067</v>
      </c>
      <c r="B282" s="288" t="s">
        <v>1790</v>
      </c>
    </row>
    <row r="283">
      <c r="A283" s="288" t="s">
        <v>3069</v>
      </c>
      <c r="B283" s="288" t="s">
        <v>791</v>
      </c>
    </row>
    <row r="284">
      <c r="A284" s="288" t="s">
        <v>3070</v>
      </c>
      <c r="B284" s="288" t="s">
        <v>2023</v>
      </c>
    </row>
    <row r="285">
      <c r="A285" s="288" t="s">
        <v>3072</v>
      </c>
      <c r="B285" s="288" t="s">
        <v>2072</v>
      </c>
    </row>
    <row r="286">
      <c r="A286" s="288" t="s">
        <v>3073</v>
      </c>
      <c r="B286" s="288" t="s">
        <v>1913</v>
      </c>
    </row>
    <row r="287">
      <c r="A287" s="288" t="s">
        <v>3074</v>
      </c>
      <c r="B287" s="288" t="s">
        <v>1920</v>
      </c>
    </row>
    <row r="288">
      <c r="A288" s="288" t="s">
        <v>2322</v>
      </c>
      <c r="B288" s="288" t="s">
        <v>2147</v>
      </c>
    </row>
    <row r="289">
      <c r="A289" s="288" t="s">
        <v>2323</v>
      </c>
      <c r="B289" s="288" t="s">
        <v>2255</v>
      </c>
    </row>
    <row r="290">
      <c r="A290" s="288" t="s">
        <v>2324</v>
      </c>
      <c r="B290" s="288" t="s">
        <v>631</v>
      </c>
    </row>
    <row r="291">
      <c r="A291" s="288" t="s">
        <v>2325</v>
      </c>
      <c r="B291" s="288" t="s">
        <v>1474</v>
      </c>
    </row>
    <row r="292">
      <c r="A292" s="288" t="s">
        <v>2326</v>
      </c>
      <c r="B292" s="288" t="s">
        <v>969</v>
      </c>
    </row>
    <row r="293">
      <c r="A293" s="288" t="s">
        <v>2328</v>
      </c>
      <c r="B293" s="288" t="s">
        <v>2177</v>
      </c>
    </row>
    <row r="294">
      <c r="A294" s="288" t="s">
        <v>2330</v>
      </c>
      <c r="B294" s="288" t="s">
        <v>617</v>
      </c>
    </row>
    <row r="295">
      <c r="A295" s="288" t="s">
        <v>2331</v>
      </c>
      <c r="B295" s="288" t="s">
        <v>679</v>
      </c>
    </row>
    <row r="296">
      <c r="A296" s="288" t="s">
        <v>2332</v>
      </c>
      <c r="B296" s="288" t="s">
        <v>867</v>
      </c>
    </row>
    <row r="297">
      <c r="A297" s="288" t="s">
        <v>3077</v>
      </c>
      <c r="B297" s="288" t="s">
        <v>2025</v>
      </c>
    </row>
    <row r="298">
      <c r="A298" s="288" t="s">
        <v>2335</v>
      </c>
      <c r="B298" s="288" t="s">
        <v>759</v>
      </c>
    </row>
    <row r="299">
      <c r="A299" s="288" t="s">
        <v>2336</v>
      </c>
      <c r="B299" s="288" t="s">
        <v>763</v>
      </c>
    </row>
    <row r="300">
      <c r="A300" s="288" t="s">
        <v>3079</v>
      </c>
      <c r="B300" s="288" t="s">
        <v>1574</v>
      </c>
    </row>
    <row r="301">
      <c r="A301" s="288" t="s">
        <v>3080</v>
      </c>
      <c r="B301" s="288" t="s">
        <v>1244</v>
      </c>
    </row>
    <row r="302">
      <c r="A302" s="288" t="s">
        <v>3082</v>
      </c>
      <c r="B302" s="288" t="s">
        <v>1357</v>
      </c>
    </row>
    <row r="303">
      <c r="A303" s="288" t="s">
        <v>3083</v>
      </c>
      <c r="B303" s="288" t="s">
        <v>1468</v>
      </c>
    </row>
    <row r="304">
      <c r="A304" s="288" t="s">
        <v>2339</v>
      </c>
      <c r="B304" s="288" t="s">
        <v>1420</v>
      </c>
    </row>
    <row r="305">
      <c r="A305" s="288" t="s">
        <v>2341</v>
      </c>
      <c r="B305" s="288" t="s">
        <v>1204</v>
      </c>
    </row>
    <row r="306">
      <c r="A306" s="288" t="s">
        <v>2342</v>
      </c>
      <c r="B306" s="288" t="s">
        <v>1726</v>
      </c>
    </row>
    <row r="307">
      <c r="A307" s="288" t="s">
        <v>3085</v>
      </c>
      <c r="B307" s="288" t="s">
        <v>1597</v>
      </c>
    </row>
    <row r="308">
      <c r="A308" s="288" t="s">
        <v>3086</v>
      </c>
      <c r="B308" s="288" t="s">
        <v>744</v>
      </c>
    </row>
    <row r="309">
      <c r="A309" s="288" t="s">
        <v>2344</v>
      </c>
      <c r="B309" s="288" t="s">
        <v>1198</v>
      </c>
    </row>
    <row r="310">
      <c r="A310" s="288" t="s">
        <v>2345</v>
      </c>
      <c r="B310" s="291" t="str">
        <f>+喵耳園魔法道具屋+</f>
        <v>#ERROR!</v>
      </c>
    </row>
    <row r="311">
      <c r="A311" s="288" t="s">
        <v>797</v>
      </c>
      <c r="B311" s="288" t="s">
        <v>795</v>
      </c>
    </row>
    <row r="312">
      <c r="A312" s="288" t="s">
        <v>2347</v>
      </c>
      <c r="B312" s="288" t="s">
        <v>1304</v>
      </c>
    </row>
    <row r="313">
      <c r="A313" s="288" t="s">
        <v>2348</v>
      </c>
      <c r="B313" s="288" t="s">
        <v>1367</v>
      </c>
    </row>
    <row r="314">
      <c r="A314" s="288" t="s">
        <v>3089</v>
      </c>
      <c r="B314" s="288" t="s">
        <v>2188</v>
      </c>
    </row>
    <row r="315">
      <c r="A315" s="288" t="s">
        <v>2352</v>
      </c>
      <c r="B315" s="288" t="s">
        <v>1655</v>
      </c>
    </row>
    <row r="316">
      <c r="A316" s="288" t="s">
        <v>2691</v>
      </c>
      <c r="B316" s="288" t="s">
        <v>1019</v>
      </c>
    </row>
    <row r="317">
      <c r="A317" s="288" t="s">
        <v>2355</v>
      </c>
      <c r="B317" s="288" t="s">
        <v>1377</v>
      </c>
    </row>
    <row r="318">
      <c r="A318" s="288" t="s">
        <v>3092</v>
      </c>
      <c r="B318" s="288" t="s">
        <v>1323</v>
      </c>
    </row>
    <row r="319">
      <c r="A319" s="288" t="s">
        <v>2358</v>
      </c>
      <c r="B319" s="288" t="s">
        <v>1487</v>
      </c>
    </row>
    <row r="320">
      <c r="A320" s="288" t="s">
        <v>2359</v>
      </c>
      <c r="B320" s="288" t="s">
        <v>1305</v>
      </c>
    </row>
    <row r="321">
      <c r="A321" s="288" t="s">
        <v>2360</v>
      </c>
      <c r="B321" s="288" t="s">
        <v>2087</v>
      </c>
    </row>
    <row r="322">
      <c r="A322" s="288" t="s">
        <v>2361</v>
      </c>
      <c r="B322" s="288" t="s">
        <v>1084</v>
      </c>
    </row>
    <row r="323">
      <c r="A323" s="288" t="s">
        <v>2689</v>
      </c>
      <c r="B323" s="288" t="s">
        <v>1147</v>
      </c>
    </row>
    <row r="324">
      <c r="A324" s="288" t="s">
        <v>3095</v>
      </c>
      <c r="B324" s="288" t="s">
        <v>814</v>
      </c>
    </row>
    <row r="325">
      <c r="A325" s="288" t="s">
        <v>3096</v>
      </c>
      <c r="B325" s="288" t="s">
        <v>1540</v>
      </c>
    </row>
    <row r="326">
      <c r="A326" s="288" t="s">
        <v>2366</v>
      </c>
      <c r="B326" s="288" t="s">
        <v>824</v>
      </c>
    </row>
    <row r="327">
      <c r="A327" s="288" t="s">
        <v>2367</v>
      </c>
      <c r="B327" s="288" t="s">
        <v>1268</v>
      </c>
    </row>
    <row r="328">
      <c r="A328" s="288" t="s">
        <v>3098</v>
      </c>
      <c r="B328" s="288" t="s">
        <v>938</v>
      </c>
    </row>
    <row r="329">
      <c r="A329" s="288" t="s">
        <v>3099</v>
      </c>
      <c r="B329" s="288" t="s">
        <v>1436</v>
      </c>
    </row>
    <row r="330">
      <c r="A330" s="288" t="s">
        <v>3100</v>
      </c>
      <c r="B330" s="288" t="s">
        <v>1410</v>
      </c>
    </row>
    <row r="331">
      <c r="A331" s="288" t="s">
        <v>3101</v>
      </c>
      <c r="B331" s="288" t="s">
        <v>1732</v>
      </c>
    </row>
    <row r="332">
      <c r="A332" s="288" t="s">
        <v>2369</v>
      </c>
      <c r="B332" s="288" t="s">
        <v>1085</v>
      </c>
    </row>
    <row r="333">
      <c r="A333" s="288" t="s">
        <v>2370</v>
      </c>
      <c r="B333" s="288" t="s">
        <v>1671</v>
      </c>
    </row>
    <row r="334">
      <c r="A334" s="288" t="s">
        <v>2371</v>
      </c>
      <c r="B334" s="288" t="s">
        <v>2310</v>
      </c>
    </row>
    <row r="335">
      <c r="A335" s="288" t="s">
        <v>2372</v>
      </c>
      <c r="B335" s="288" t="s">
        <v>688</v>
      </c>
    </row>
    <row r="336">
      <c r="A336" s="288" t="s">
        <v>3102</v>
      </c>
      <c r="B336" s="288" t="s">
        <v>1678</v>
      </c>
    </row>
    <row r="337">
      <c r="A337" s="288" t="s">
        <v>3103</v>
      </c>
      <c r="B337" s="288" t="s">
        <v>807</v>
      </c>
    </row>
    <row r="338">
      <c r="A338" s="288" t="s">
        <v>2374</v>
      </c>
      <c r="B338" s="288" t="s">
        <v>1437</v>
      </c>
    </row>
    <row r="339">
      <c r="A339" s="288" t="s">
        <v>2375</v>
      </c>
      <c r="B339" s="288" t="s">
        <v>1267</v>
      </c>
    </row>
    <row r="340">
      <c r="A340" s="288" t="s">
        <v>2376</v>
      </c>
      <c r="B340" s="288" t="s">
        <v>1025</v>
      </c>
    </row>
    <row r="341">
      <c r="A341" s="288" t="s">
        <v>2377</v>
      </c>
      <c r="B341" s="288" t="s">
        <v>1354</v>
      </c>
    </row>
    <row r="342">
      <c r="A342" s="288" t="s">
        <v>2378</v>
      </c>
      <c r="B342" s="288" t="s">
        <v>900</v>
      </c>
    </row>
    <row r="343">
      <c r="A343" s="288" t="s">
        <v>2380</v>
      </c>
      <c r="B343" s="288" t="s">
        <v>2285</v>
      </c>
    </row>
    <row r="344">
      <c r="A344" s="288" t="s">
        <v>2381</v>
      </c>
      <c r="B344" s="288" t="s">
        <v>927</v>
      </c>
    </row>
    <row r="345">
      <c r="A345" s="288" t="s">
        <v>3109</v>
      </c>
      <c r="B345" s="288" t="s">
        <v>1975</v>
      </c>
    </row>
    <row r="346">
      <c r="A346" s="288" t="s">
        <v>1150</v>
      </c>
      <c r="B346" s="288" t="s">
        <v>1113</v>
      </c>
    </row>
    <row r="347">
      <c r="A347" s="288" t="s">
        <v>2384</v>
      </c>
      <c r="B347" s="288" t="s">
        <v>1984</v>
      </c>
    </row>
    <row r="348">
      <c r="A348" s="288" t="s">
        <v>3110</v>
      </c>
      <c r="B348" s="288" t="s">
        <v>1564</v>
      </c>
    </row>
    <row r="349">
      <c r="A349" s="288" t="s">
        <v>3111</v>
      </c>
      <c r="B349" s="288" t="s">
        <v>1595</v>
      </c>
    </row>
    <row r="350">
      <c r="A350" s="288" t="s">
        <v>3112</v>
      </c>
      <c r="B350" s="288" t="s">
        <v>818</v>
      </c>
    </row>
    <row r="351">
      <c r="A351" s="288" t="s">
        <v>1433</v>
      </c>
      <c r="B351" s="288" t="s">
        <v>1121</v>
      </c>
    </row>
    <row r="352">
      <c r="A352" s="288" t="s">
        <v>1533</v>
      </c>
      <c r="B352" s="288" t="s">
        <v>1124</v>
      </c>
    </row>
    <row r="353">
      <c r="A353" s="288" t="s">
        <v>2389</v>
      </c>
      <c r="B353" s="288" t="s">
        <v>1262</v>
      </c>
    </row>
    <row r="354">
      <c r="A354" s="288" t="s">
        <v>1108</v>
      </c>
      <c r="B354" s="288" t="s">
        <v>1014</v>
      </c>
    </row>
    <row r="355">
      <c r="A355" s="288" t="s">
        <v>3114</v>
      </c>
      <c r="B355" s="288" t="s">
        <v>719</v>
      </c>
    </row>
    <row r="356">
      <c r="A356" s="288" t="s">
        <v>1241</v>
      </c>
      <c r="B356" s="288" t="s">
        <v>1116</v>
      </c>
    </row>
    <row r="357">
      <c r="A357" s="288" t="s">
        <v>2391</v>
      </c>
      <c r="B357" s="288" t="s">
        <v>1783</v>
      </c>
    </row>
    <row r="358">
      <c r="A358" s="288" t="s">
        <v>3117</v>
      </c>
      <c r="B358" s="288" t="s">
        <v>2274</v>
      </c>
    </row>
    <row r="359">
      <c r="A359" s="288" t="s">
        <v>3118</v>
      </c>
      <c r="B359" s="288" t="s">
        <v>2259</v>
      </c>
    </row>
    <row r="360">
      <c r="A360" s="288" t="s">
        <v>3119</v>
      </c>
      <c r="B360" s="288" t="s">
        <v>1206</v>
      </c>
    </row>
    <row r="361">
      <c r="A361" s="288" t="s">
        <v>3121</v>
      </c>
      <c r="B361" s="288" t="s">
        <v>2194</v>
      </c>
    </row>
    <row r="362">
      <c r="A362" s="288" t="s">
        <v>3122</v>
      </c>
      <c r="B362" s="288" t="s">
        <v>944</v>
      </c>
    </row>
    <row r="363">
      <c r="A363" s="288" t="s">
        <v>2396</v>
      </c>
      <c r="B363" s="288" t="s">
        <v>1537</v>
      </c>
    </row>
    <row r="364">
      <c r="A364" s="288" t="s">
        <v>2397</v>
      </c>
      <c r="B364" s="288" t="s">
        <v>1235</v>
      </c>
    </row>
    <row r="365">
      <c r="A365" s="288" t="s">
        <v>2398</v>
      </c>
      <c r="B365" s="288" t="s">
        <v>1162</v>
      </c>
    </row>
    <row r="366">
      <c r="A366" s="288" t="s">
        <v>2399</v>
      </c>
      <c r="B366" s="288" t="s">
        <v>1333</v>
      </c>
    </row>
    <row r="367">
      <c r="A367" s="288" t="s">
        <v>3124</v>
      </c>
      <c r="B367" s="288" t="s">
        <v>776</v>
      </c>
    </row>
    <row r="368">
      <c r="A368" s="288" t="s">
        <v>3125</v>
      </c>
      <c r="B368" s="288" t="s">
        <v>1581</v>
      </c>
    </row>
    <row r="369">
      <c r="A369" s="288" t="s">
        <v>2401</v>
      </c>
      <c r="B369" s="288" t="s">
        <v>1643</v>
      </c>
    </row>
    <row r="370">
      <c r="A370" s="288" t="s">
        <v>2402</v>
      </c>
      <c r="B370" s="288" t="s">
        <v>538</v>
      </c>
    </row>
    <row r="371">
      <c r="A371" s="288" t="s">
        <v>2403</v>
      </c>
      <c r="B371" s="288" t="s">
        <v>1710</v>
      </c>
    </row>
    <row r="372">
      <c r="A372" s="288" t="s">
        <v>2404</v>
      </c>
      <c r="B372" s="288" t="s">
        <v>778</v>
      </c>
    </row>
    <row r="373">
      <c r="A373" s="288" t="s">
        <v>2405</v>
      </c>
      <c r="B373" s="288" t="s">
        <v>638</v>
      </c>
    </row>
    <row r="374">
      <c r="A374" s="288" t="s">
        <v>3128</v>
      </c>
      <c r="B374" s="288" t="s">
        <v>1937</v>
      </c>
    </row>
    <row r="375">
      <c r="A375" s="288" t="s">
        <v>3131</v>
      </c>
      <c r="B375" s="288" t="s">
        <v>684</v>
      </c>
    </row>
    <row r="376">
      <c r="A376" s="288" t="s">
        <v>2407</v>
      </c>
      <c r="B376" s="288" t="s">
        <v>1422</v>
      </c>
    </row>
    <row r="377">
      <c r="A377" s="288" t="s">
        <v>3135</v>
      </c>
      <c r="B377" s="288" t="s">
        <v>674</v>
      </c>
    </row>
    <row r="378">
      <c r="A378" s="288" t="s">
        <v>3136</v>
      </c>
      <c r="B378" s="288" t="s">
        <v>1649</v>
      </c>
    </row>
    <row r="379">
      <c r="A379" s="288" t="s">
        <v>356</v>
      </c>
      <c r="B379" s="288" t="s">
        <v>355</v>
      </c>
    </row>
    <row r="380">
      <c r="A380" s="288" t="s">
        <v>3138</v>
      </c>
      <c r="B380" s="288" t="s">
        <v>1972</v>
      </c>
    </row>
    <row r="381">
      <c r="A381" s="288" t="s">
        <v>3139</v>
      </c>
      <c r="B381" s="288" t="s">
        <v>819</v>
      </c>
    </row>
    <row r="382">
      <c r="A382" s="288" t="s">
        <v>2263</v>
      </c>
      <c r="B382" s="288" t="s">
        <v>1486</v>
      </c>
    </row>
    <row r="383">
      <c r="A383" s="288" t="s">
        <v>3142</v>
      </c>
      <c r="B383" s="288" t="s">
        <v>1691</v>
      </c>
    </row>
    <row r="384">
      <c r="A384" s="288" t="s">
        <v>3143</v>
      </c>
      <c r="B384" s="288" t="s">
        <v>2038</v>
      </c>
    </row>
    <row r="385">
      <c r="A385" s="288" t="s">
        <v>2411</v>
      </c>
      <c r="B385" s="288" t="s">
        <v>1184</v>
      </c>
    </row>
    <row r="386">
      <c r="A386" s="288" t="s">
        <v>2975</v>
      </c>
      <c r="B386" s="288" t="s">
        <v>1160</v>
      </c>
    </row>
    <row r="387">
      <c r="A387" s="288" t="s">
        <v>3146</v>
      </c>
      <c r="B387" s="288" t="s">
        <v>2035</v>
      </c>
    </row>
    <row r="388">
      <c r="A388" s="288" t="s">
        <v>3147</v>
      </c>
      <c r="B388" s="288" t="s">
        <v>1831</v>
      </c>
    </row>
    <row r="389">
      <c r="A389" s="288" t="s">
        <v>2414</v>
      </c>
      <c r="B389" s="288" t="s">
        <v>1781</v>
      </c>
    </row>
    <row r="390">
      <c r="A390" s="288" t="s">
        <v>2416</v>
      </c>
      <c r="B390" s="288" t="s">
        <v>734</v>
      </c>
    </row>
    <row r="391">
      <c r="A391" s="288" t="s">
        <v>2417</v>
      </c>
      <c r="B391" s="288" t="s">
        <v>879</v>
      </c>
    </row>
    <row r="392">
      <c r="A392" s="288" t="s">
        <v>2418</v>
      </c>
      <c r="B392" s="288" t="s">
        <v>2058</v>
      </c>
    </row>
    <row r="393">
      <c r="A393" s="288" t="s">
        <v>2419</v>
      </c>
      <c r="B393" s="288" t="s">
        <v>1579</v>
      </c>
    </row>
    <row r="394">
      <c r="A394" s="288" t="s">
        <v>3150</v>
      </c>
      <c r="B394" s="288" t="s">
        <v>788</v>
      </c>
    </row>
    <row r="395">
      <c r="A395" s="288" t="s">
        <v>2422</v>
      </c>
      <c r="B395" s="288" t="s">
        <v>1376</v>
      </c>
    </row>
    <row r="396">
      <c r="A396" s="288" t="s">
        <v>2423</v>
      </c>
      <c r="B396" s="288" t="s">
        <v>1557</v>
      </c>
    </row>
    <row r="397">
      <c r="A397" s="288" t="s">
        <v>3152</v>
      </c>
      <c r="B397" s="288" t="s">
        <v>2183</v>
      </c>
    </row>
    <row r="398">
      <c r="A398" s="288" t="s">
        <v>3154</v>
      </c>
      <c r="B398" s="288" t="s">
        <v>1820</v>
      </c>
    </row>
    <row r="399">
      <c r="A399" s="288" t="s">
        <v>2425</v>
      </c>
      <c r="B399" s="288" t="s">
        <v>1447</v>
      </c>
    </row>
    <row r="400">
      <c r="A400" s="288" t="s">
        <v>735</v>
      </c>
      <c r="B400" s="288" t="s">
        <v>732</v>
      </c>
    </row>
    <row r="401">
      <c r="A401" s="288" t="s">
        <v>509</v>
      </c>
      <c r="B401" s="288" t="s">
        <v>504</v>
      </c>
    </row>
    <row r="402">
      <c r="A402" s="288" t="s">
        <v>2427</v>
      </c>
      <c r="B402" s="288" t="s">
        <v>686</v>
      </c>
    </row>
    <row r="403">
      <c r="A403" s="288" t="s">
        <v>3156</v>
      </c>
      <c r="B403" s="288" t="s">
        <v>1355</v>
      </c>
    </row>
    <row r="404">
      <c r="A404" s="288" t="s">
        <v>2432</v>
      </c>
      <c r="B404" s="288" t="s">
        <v>1738</v>
      </c>
    </row>
    <row r="405">
      <c r="A405" s="288" t="s">
        <v>3157</v>
      </c>
      <c r="B405" s="288" t="s">
        <v>659</v>
      </c>
    </row>
    <row r="406">
      <c r="A406" s="288" t="s">
        <v>3158</v>
      </c>
      <c r="B406" s="288" t="s">
        <v>2200</v>
      </c>
    </row>
    <row r="407">
      <c r="A407" s="288" t="s">
        <v>2436</v>
      </c>
      <c r="B407" s="288" t="s">
        <v>1080</v>
      </c>
    </row>
    <row r="408">
      <c r="A408" s="288" t="s">
        <v>3160</v>
      </c>
      <c r="B408" s="288" t="s">
        <v>1210</v>
      </c>
    </row>
    <row r="409">
      <c r="A409" s="288" t="s">
        <v>2439</v>
      </c>
      <c r="B409" s="288" t="s">
        <v>972</v>
      </c>
    </row>
    <row r="410">
      <c r="A410" s="288" t="s">
        <v>3161</v>
      </c>
      <c r="B410" s="288" t="s">
        <v>1626</v>
      </c>
    </row>
    <row r="411">
      <c r="A411" s="288" t="s">
        <v>2443</v>
      </c>
      <c r="B411" s="288" t="s">
        <v>2021</v>
      </c>
    </row>
    <row r="412">
      <c r="A412" s="288" t="s">
        <v>2445</v>
      </c>
      <c r="B412" s="288" t="s">
        <v>2041</v>
      </c>
    </row>
    <row r="413">
      <c r="A413" s="288" t="s">
        <v>2447</v>
      </c>
      <c r="B413" s="288" t="s">
        <v>1840</v>
      </c>
    </row>
    <row r="414">
      <c r="A414" s="288" t="s">
        <v>2448</v>
      </c>
      <c r="B414" s="288" t="s">
        <v>1689</v>
      </c>
    </row>
    <row r="415">
      <c r="A415" s="288" t="s">
        <v>3164</v>
      </c>
      <c r="B415" s="288" t="s">
        <v>1306</v>
      </c>
    </row>
    <row r="416">
      <c r="A416" s="288" t="s">
        <v>3166</v>
      </c>
      <c r="B416" s="288" t="s">
        <v>1802</v>
      </c>
    </row>
    <row r="417">
      <c r="A417" s="288" t="s">
        <v>3167</v>
      </c>
      <c r="B417" s="288" t="s">
        <v>2180</v>
      </c>
    </row>
    <row r="418">
      <c r="A418" s="288" t="s">
        <v>3168</v>
      </c>
      <c r="B418" s="288" t="s">
        <v>1412</v>
      </c>
    </row>
    <row r="419">
      <c r="A419" s="288" t="s">
        <v>3170</v>
      </c>
      <c r="B419" s="288" t="s">
        <v>973</v>
      </c>
    </row>
    <row r="420">
      <c r="A420" s="288" t="s">
        <v>3171</v>
      </c>
      <c r="B420" s="288" t="s">
        <v>1868</v>
      </c>
    </row>
    <row r="421">
      <c r="A421" s="288" t="s">
        <v>1389</v>
      </c>
      <c r="B421" s="288" t="s">
        <v>1120</v>
      </c>
    </row>
    <row r="422">
      <c r="A422" s="288" t="s">
        <v>2453</v>
      </c>
      <c r="B422" s="288" t="s">
        <v>748</v>
      </c>
    </row>
    <row r="423">
      <c r="A423" s="288" t="s">
        <v>3174</v>
      </c>
      <c r="B423" s="288" t="s">
        <v>1616</v>
      </c>
    </row>
    <row r="424">
      <c r="A424" s="288" t="s">
        <v>3175</v>
      </c>
      <c r="B424" s="288" t="s">
        <v>660</v>
      </c>
    </row>
    <row r="425">
      <c r="A425" s="288" t="s">
        <v>736</v>
      </c>
      <c r="B425" s="288" t="s">
        <v>1416</v>
      </c>
    </row>
    <row r="426">
      <c r="A426" s="288" t="s">
        <v>2457</v>
      </c>
      <c r="B426" s="288" t="s">
        <v>965</v>
      </c>
    </row>
    <row r="427">
      <c r="A427" s="288" t="s">
        <v>510</v>
      </c>
      <c r="B427" s="288" t="s">
        <v>2154</v>
      </c>
    </row>
    <row r="428">
      <c r="A428" s="288" t="s">
        <v>3177</v>
      </c>
      <c r="B428" s="288" t="s">
        <v>1369</v>
      </c>
    </row>
    <row r="429">
      <c r="A429" s="288" t="s">
        <v>2462</v>
      </c>
      <c r="B429" s="288" t="s">
        <v>658</v>
      </c>
    </row>
    <row r="430">
      <c r="A430" s="288" t="s">
        <v>2463</v>
      </c>
      <c r="B430" s="288" t="s">
        <v>2103</v>
      </c>
    </row>
    <row r="431">
      <c r="A431" s="288" t="s">
        <v>2464</v>
      </c>
      <c r="B431" s="288" t="s">
        <v>1794</v>
      </c>
    </row>
    <row r="432">
      <c r="A432" s="288" t="s">
        <v>2446</v>
      </c>
      <c r="B432" s="288" t="s">
        <v>1143</v>
      </c>
    </row>
    <row r="433">
      <c r="A433" s="288" t="s">
        <v>2465</v>
      </c>
      <c r="B433" s="288" t="s">
        <v>1531</v>
      </c>
    </row>
    <row r="434">
      <c r="A434" s="288" t="s">
        <v>2466</v>
      </c>
      <c r="B434" s="288" t="s">
        <v>1516</v>
      </c>
    </row>
    <row r="435">
      <c r="A435" s="288" t="s">
        <v>2467</v>
      </c>
      <c r="B435" s="288" t="s">
        <v>2172</v>
      </c>
    </row>
    <row r="436">
      <c r="A436" s="288" t="s">
        <v>2469</v>
      </c>
      <c r="B436" s="288" t="s">
        <v>1796</v>
      </c>
    </row>
    <row r="437">
      <c r="A437" s="288" t="s">
        <v>2472</v>
      </c>
      <c r="B437" s="288" t="s">
        <v>1653</v>
      </c>
    </row>
    <row r="438">
      <c r="A438" s="288" t="s">
        <v>2474</v>
      </c>
      <c r="B438" s="288" t="s">
        <v>2099</v>
      </c>
    </row>
    <row r="439">
      <c r="A439" s="288" t="s">
        <v>2477</v>
      </c>
      <c r="B439" s="288" t="s">
        <v>1497</v>
      </c>
    </row>
    <row r="440">
      <c r="A440" s="288" t="s">
        <v>2480</v>
      </c>
      <c r="B440" s="288" t="s">
        <v>1576</v>
      </c>
    </row>
    <row r="441">
      <c r="A441" s="288" t="s">
        <v>2482</v>
      </c>
      <c r="B441" s="288" t="s">
        <v>850</v>
      </c>
    </row>
    <row r="442">
      <c r="A442" s="288" t="s">
        <v>760</v>
      </c>
      <c r="B442" s="288" t="s">
        <v>1743</v>
      </c>
    </row>
    <row r="443">
      <c r="A443" s="288" t="s">
        <v>2485</v>
      </c>
      <c r="B443" s="288" t="s">
        <v>2016</v>
      </c>
    </row>
    <row r="444">
      <c r="A444" s="288" t="s">
        <v>2486</v>
      </c>
      <c r="B444" s="288" t="s">
        <v>893</v>
      </c>
    </row>
    <row r="445">
      <c r="A445" s="288" t="s">
        <v>2487</v>
      </c>
      <c r="B445" s="288" t="s">
        <v>545</v>
      </c>
    </row>
    <row r="446">
      <c r="A446" s="288" t="s">
        <v>2488</v>
      </c>
      <c r="B446" s="288" t="s">
        <v>1685</v>
      </c>
    </row>
    <row r="447">
      <c r="A447" s="288" t="s">
        <v>143</v>
      </c>
      <c r="B447" s="288" t="s">
        <v>141</v>
      </c>
    </row>
    <row r="448">
      <c r="A448" s="288" t="s">
        <v>2489</v>
      </c>
      <c r="B448" s="288" t="s">
        <v>1062</v>
      </c>
    </row>
    <row r="449">
      <c r="A449" s="288" t="s">
        <v>2490</v>
      </c>
      <c r="B449" s="288" t="s">
        <v>1812</v>
      </c>
    </row>
    <row r="450">
      <c r="A450" s="288" t="s">
        <v>3188</v>
      </c>
      <c r="B450" s="288" t="s">
        <v>889</v>
      </c>
    </row>
    <row r="451">
      <c r="A451" s="288" t="s">
        <v>3190</v>
      </c>
      <c r="B451" s="288" t="s">
        <v>1762</v>
      </c>
    </row>
    <row r="452">
      <c r="A452" s="288" t="s">
        <v>2493</v>
      </c>
      <c r="B452" s="288" t="s">
        <v>704</v>
      </c>
    </row>
    <row r="453">
      <c r="A453" s="288" t="s">
        <v>2494</v>
      </c>
      <c r="B453" s="288" t="s">
        <v>1064</v>
      </c>
    </row>
    <row r="454">
      <c r="A454" s="288" t="s">
        <v>2496</v>
      </c>
      <c r="B454" s="288" t="s">
        <v>1353</v>
      </c>
    </row>
    <row r="455">
      <c r="A455" s="288" t="s">
        <v>2497</v>
      </c>
      <c r="B455" s="288" t="s">
        <v>775</v>
      </c>
    </row>
    <row r="456">
      <c r="A456" s="288" t="s">
        <v>2498</v>
      </c>
      <c r="B456" s="288" t="s">
        <v>2089</v>
      </c>
    </row>
    <row r="457">
      <c r="A457" s="288" t="s">
        <v>3192</v>
      </c>
      <c r="B457" s="288" t="s">
        <v>846</v>
      </c>
    </row>
    <row r="458">
      <c r="A458" s="288" t="s">
        <v>3193</v>
      </c>
      <c r="B458" s="288" t="s">
        <v>1787</v>
      </c>
    </row>
    <row r="459">
      <c r="A459" s="288" t="s">
        <v>3194</v>
      </c>
      <c r="B459" s="288" t="s">
        <v>1392</v>
      </c>
    </row>
    <row r="460">
      <c r="A460" s="288" t="s">
        <v>3195</v>
      </c>
      <c r="B460" s="288" t="s">
        <v>910</v>
      </c>
    </row>
    <row r="461">
      <c r="A461" s="288" t="s">
        <v>3197</v>
      </c>
      <c r="B461" s="288" t="s">
        <v>1427</v>
      </c>
    </row>
    <row r="462">
      <c r="A462" s="288" t="s">
        <v>2503</v>
      </c>
      <c r="B462" s="288" t="s">
        <v>1254</v>
      </c>
    </row>
    <row r="463">
      <c r="A463" s="288" t="s">
        <v>2504</v>
      </c>
      <c r="B463" s="288" t="s">
        <v>628</v>
      </c>
    </row>
    <row r="464">
      <c r="A464" s="288" t="s">
        <v>2505</v>
      </c>
      <c r="B464" s="288" t="s">
        <v>1269</v>
      </c>
    </row>
    <row r="465">
      <c r="A465" s="288" t="s">
        <v>3200</v>
      </c>
      <c r="B465" s="288" t="s">
        <v>1588</v>
      </c>
    </row>
    <row r="466">
      <c r="A466" s="288" t="s">
        <v>3201</v>
      </c>
      <c r="B466" s="288" t="s">
        <v>1021</v>
      </c>
    </row>
    <row r="467">
      <c r="A467" s="288" t="s">
        <v>3202</v>
      </c>
      <c r="B467" s="288" t="s">
        <v>1293</v>
      </c>
    </row>
    <row r="468">
      <c r="A468" s="288" t="s">
        <v>685</v>
      </c>
      <c r="B468" s="288" t="s">
        <v>683</v>
      </c>
    </row>
    <row r="469">
      <c r="A469" s="288" t="s">
        <v>2511</v>
      </c>
      <c r="B469" s="288" t="s">
        <v>1071</v>
      </c>
    </row>
    <row r="470">
      <c r="A470" s="288" t="s">
        <v>2512</v>
      </c>
      <c r="B470" s="288" t="s">
        <v>730</v>
      </c>
    </row>
    <row r="471">
      <c r="A471" s="288" t="s">
        <v>2514</v>
      </c>
      <c r="B471" s="288" t="s">
        <v>934</v>
      </c>
    </row>
    <row r="472">
      <c r="A472" s="288" t="s">
        <v>2515</v>
      </c>
      <c r="B472" s="288" t="s">
        <v>872</v>
      </c>
    </row>
    <row r="473">
      <c r="A473" s="288" t="s">
        <v>2516</v>
      </c>
      <c r="B473" s="288" t="s">
        <v>554</v>
      </c>
    </row>
    <row r="474">
      <c r="A474" s="288" t="s">
        <v>2517</v>
      </c>
      <c r="B474" s="288" t="s">
        <v>2287</v>
      </c>
    </row>
    <row r="475">
      <c r="A475" s="288" t="s">
        <v>2518</v>
      </c>
      <c r="B475" s="288" t="s">
        <v>716</v>
      </c>
    </row>
    <row r="476">
      <c r="A476" s="288" t="s">
        <v>3206</v>
      </c>
      <c r="B476" s="288" t="s">
        <v>671</v>
      </c>
    </row>
    <row r="477">
      <c r="A477" s="288" t="s">
        <v>2521</v>
      </c>
      <c r="B477" s="288" t="s">
        <v>859</v>
      </c>
    </row>
    <row r="478">
      <c r="A478" s="288" t="s">
        <v>2522</v>
      </c>
      <c r="B478" s="288" t="s">
        <v>958</v>
      </c>
    </row>
    <row r="479">
      <c r="A479" s="288" t="s">
        <v>2523</v>
      </c>
      <c r="B479" s="288" t="s">
        <v>1779</v>
      </c>
    </row>
    <row r="480">
      <c r="A480" s="288" t="s">
        <v>2525</v>
      </c>
      <c r="B480" s="288" t="s">
        <v>1700</v>
      </c>
    </row>
    <row r="481">
      <c r="A481" s="288" t="s">
        <v>2527</v>
      </c>
      <c r="B481" s="288" t="s">
        <v>880</v>
      </c>
    </row>
    <row r="482">
      <c r="A482" s="288" t="s">
        <v>3210</v>
      </c>
      <c r="B482" s="288" t="s">
        <v>876</v>
      </c>
    </row>
    <row r="483">
      <c r="A483" s="288" t="s">
        <v>3212</v>
      </c>
      <c r="B483" s="288" t="s">
        <v>612</v>
      </c>
    </row>
    <row r="484">
      <c r="A484" s="288" t="s">
        <v>3213</v>
      </c>
      <c r="B484" s="288" t="s">
        <v>556</v>
      </c>
    </row>
    <row r="485">
      <c r="A485" s="288" t="s">
        <v>3214</v>
      </c>
      <c r="B485" s="288" t="s">
        <v>1953</v>
      </c>
    </row>
    <row r="486">
      <c r="A486" s="288" t="s">
        <v>3215</v>
      </c>
      <c r="B486" s="288" t="s">
        <v>1286</v>
      </c>
    </row>
    <row r="487">
      <c r="A487" s="288" t="s">
        <v>3216</v>
      </c>
      <c r="B487" s="288" t="s">
        <v>2159</v>
      </c>
    </row>
    <row r="488">
      <c r="A488" s="288" t="s">
        <v>3217</v>
      </c>
      <c r="B488" s="288" t="s">
        <v>1055</v>
      </c>
    </row>
    <row r="489">
      <c r="A489" s="288" t="s">
        <v>3218</v>
      </c>
      <c r="B489" s="288" t="s">
        <v>2003</v>
      </c>
    </row>
    <row r="490">
      <c r="A490" s="288" t="s">
        <v>3219</v>
      </c>
      <c r="B490" s="288" t="s">
        <v>1814</v>
      </c>
    </row>
    <row r="491">
      <c r="A491" s="288" t="s">
        <v>2538</v>
      </c>
      <c r="B491" s="288" t="s">
        <v>1227</v>
      </c>
    </row>
    <row r="492">
      <c r="A492" s="288" t="s">
        <v>2869</v>
      </c>
      <c r="B492" s="288" t="s">
        <v>1153</v>
      </c>
    </row>
    <row r="493">
      <c r="A493" s="288" t="s">
        <v>3224</v>
      </c>
      <c r="B493" s="288" t="s">
        <v>1237</v>
      </c>
    </row>
    <row r="494">
      <c r="A494" s="288" t="s">
        <v>2540</v>
      </c>
      <c r="B494" s="288" t="s">
        <v>1251</v>
      </c>
    </row>
    <row r="495">
      <c r="A495" s="288" t="s">
        <v>3226</v>
      </c>
      <c r="B495" s="288" t="s">
        <v>1567</v>
      </c>
    </row>
    <row r="496">
      <c r="A496" s="288" t="s">
        <v>3227</v>
      </c>
      <c r="B496" s="288" t="s">
        <v>1621</v>
      </c>
    </row>
    <row r="497">
      <c r="A497" s="288" t="s">
        <v>2542</v>
      </c>
      <c r="B497" s="288" t="s">
        <v>1460</v>
      </c>
    </row>
    <row r="498">
      <c r="A498" s="288" t="s">
        <v>2543</v>
      </c>
      <c r="B498" s="288" t="s">
        <v>854</v>
      </c>
    </row>
    <row r="499">
      <c r="A499" s="288" t="s">
        <v>2544</v>
      </c>
      <c r="B499" s="288" t="s">
        <v>636</v>
      </c>
    </row>
    <row r="500">
      <c r="A500" s="288" t="s">
        <v>316</v>
      </c>
      <c r="B500" s="288" t="s">
        <v>314</v>
      </c>
    </row>
    <row r="501">
      <c r="A501" s="288" t="s">
        <v>3191</v>
      </c>
      <c r="B501" s="288" t="s">
        <v>1171</v>
      </c>
    </row>
    <row r="502">
      <c r="A502" s="288" t="s">
        <v>2550</v>
      </c>
      <c r="B502" s="288" t="s">
        <v>1166</v>
      </c>
    </row>
    <row r="503">
      <c r="A503" s="288" t="s">
        <v>2552</v>
      </c>
      <c r="B503" s="288" t="s">
        <v>1658</v>
      </c>
    </row>
    <row r="504">
      <c r="A504" s="288" t="s">
        <v>2555</v>
      </c>
      <c r="B504" s="288" t="s">
        <v>960</v>
      </c>
    </row>
    <row r="505">
      <c r="A505" s="288" t="s">
        <v>2556</v>
      </c>
      <c r="B505" s="288" t="s">
        <v>864</v>
      </c>
    </row>
    <row r="506">
      <c r="A506" s="288" t="s">
        <v>2557</v>
      </c>
      <c r="B506" s="288" t="s">
        <v>959</v>
      </c>
    </row>
    <row r="507">
      <c r="A507" s="288" t="s">
        <v>3233</v>
      </c>
      <c r="B507" s="288" t="s">
        <v>1968</v>
      </c>
    </row>
    <row r="508">
      <c r="A508" s="288" t="s">
        <v>2560</v>
      </c>
      <c r="B508" s="288" t="s">
        <v>1825</v>
      </c>
    </row>
    <row r="509">
      <c r="A509" s="288" t="s">
        <v>2561</v>
      </c>
      <c r="B509" s="288" t="s">
        <v>1040</v>
      </c>
    </row>
    <row r="510">
      <c r="A510" s="288" t="s">
        <v>2562</v>
      </c>
      <c r="B510" s="288" t="s">
        <v>919</v>
      </c>
    </row>
    <row r="511">
      <c r="A511" s="288" t="s">
        <v>3235</v>
      </c>
      <c r="B511" s="288" t="s">
        <v>1819</v>
      </c>
    </row>
    <row r="512">
      <c r="A512" s="288" t="s">
        <v>2567</v>
      </c>
      <c r="B512" s="288" t="s">
        <v>1746</v>
      </c>
    </row>
    <row r="513">
      <c r="A513" s="288" t="s">
        <v>2569</v>
      </c>
      <c r="B513" s="288" t="s">
        <v>1216</v>
      </c>
    </row>
    <row r="514">
      <c r="A514" s="288" t="s">
        <v>3236</v>
      </c>
      <c r="B514" s="288" t="s">
        <v>1186</v>
      </c>
    </row>
    <row r="515">
      <c r="A515" s="288" t="s">
        <v>3237</v>
      </c>
      <c r="B515" s="288" t="s">
        <v>662</v>
      </c>
    </row>
    <row r="516">
      <c r="A516" s="288" t="s">
        <v>2572</v>
      </c>
      <c r="B516" s="288" t="s">
        <v>1382</v>
      </c>
    </row>
    <row r="517">
      <c r="A517" s="288" t="s">
        <v>2573</v>
      </c>
      <c r="B517" s="288" t="s">
        <v>971</v>
      </c>
    </row>
    <row r="518">
      <c r="A518" s="288" t="s">
        <v>3239</v>
      </c>
      <c r="B518" s="288" t="s">
        <v>649</v>
      </c>
    </row>
    <row r="519">
      <c r="A519" s="288" t="s">
        <v>3241</v>
      </c>
      <c r="B519" s="288" t="s">
        <v>1099</v>
      </c>
    </row>
    <row r="520">
      <c r="A520" s="288" t="s">
        <v>3242</v>
      </c>
      <c r="B520" s="288" t="s">
        <v>952</v>
      </c>
    </row>
    <row r="521">
      <c r="A521" s="288" t="s">
        <v>3243</v>
      </c>
      <c r="B521" s="288" t="s">
        <v>2139</v>
      </c>
    </row>
    <row r="522">
      <c r="A522" s="288" t="s">
        <v>2578</v>
      </c>
      <c r="B522" s="288" t="s">
        <v>884</v>
      </c>
    </row>
    <row r="523">
      <c r="A523" s="288" t="s">
        <v>2579</v>
      </c>
      <c r="B523" s="288" t="s">
        <v>595</v>
      </c>
    </row>
    <row r="524">
      <c r="A524" s="288" t="s">
        <v>2580</v>
      </c>
      <c r="B524" s="288" t="s">
        <v>2242</v>
      </c>
    </row>
    <row r="525">
      <c r="A525" s="288" t="s">
        <v>2581</v>
      </c>
      <c r="B525" s="288" t="s">
        <v>1081</v>
      </c>
    </row>
    <row r="526">
      <c r="A526" s="288" t="s">
        <v>3249</v>
      </c>
      <c r="B526" s="288" t="s">
        <v>2069</v>
      </c>
    </row>
    <row r="527">
      <c r="A527" s="288" t="s">
        <v>3250</v>
      </c>
      <c r="B527" s="288" t="s">
        <v>1002</v>
      </c>
    </row>
    <row r="528">
      <c r="A528" s="288" t="s">
        <v>2584</v>
      </c>
      <c r="B528" s="288" t="s">
        <v>1911</v>
      </c>
    </row>
    <row r="529">
      <c r="A529" s="288" t="s">
        <v>2585</v>
      </c>
      <c r="B529" s="288" t="s">
        <v>2052</v>
      </c>
    </row>
    <row r="530">
      <c r="A530" s="288" t="s">
        <v>3251</v>
      </c>
      <c r="B530" s="288" t="s">
        <v>587</v>
      </c>
    </row>
    <row r="531">
      <c r="A531" s="288" t="s">
        <v>2590</v>
      </c>
      <c r="B531" s="288" t="s">
        <v>1192</v>
      </c>
    </row>
    <row r="532">
      <c r="A532" s="288" t="s">
        <v>2591</v>
      </c>
      <c r="B532" s="288" t="s">
        <v>2067</v>
      </c>
    </row>
    <row r="533">
      <c r="A533" s="288" t="s">
        <v>2593</v>
      </c>
      <c r="B533" s="288" t="s">
        <v>1478</v>
      </c>
    </row>
    <row r="534">
      <c r="A534" s="288" t="s">
        <v>3254</v>
      </c>
      <c r="B534" s="288" t="s">
        <v>568</v>
      </c>
    </row>
    <row r="535">
      <c r="A535" s="288" t="s">
        <v>3256</v>
      </c>
      <c r="B535" s="288" t="s">
        <v>743</v>
      </c>
    </row>
    <row r="536">
      <c r="A536" s="288" t="s">
        <v>2596</v>
      </c>
      <c r="B536" s="288" t="s">
        <v>1063</v>
      </c>
    </row>
    <row r="537">
      <c r="A537" s="288" t="s">
        <v>2597</v>
      </c>
      <c r="B537" s="288" t="s">
        <v>750</v>
      </c>
    </row>
    <row r="538">
      <c r="A538" s="288" t="s">
        <v>2598</v>
      </c>
      <c r="B538" s="288" t="s">
        <v>1229</v>
      </c>
    </row>
    <row r="539">
      <c r="A539" s="288" t="s">
        <v>2599</v>
      </c>
      <c r="B539" s="288" t="s">
        <v>1385</v>
      </c>
    </row>
    <row r="540">
      <c r="A540" s="288" t="s">
        <v>2601</v>
      </c>
      <c r="B540" s="288" t="s">
        <v>894</v>
      </c>
    </row>
    <row r="541">
      <c r="A541" s="288" t="s">
        <v>2603</v>
      </c>
      <c r="B541" s="288" t="s">
        <v>1031</v>
      </c>
    </row>
    <row r="542">
      <c r="A542" s="288" t="s">
        <v>3265</v>
      </c>
      <c r="B542" s="288" t="s">
        <v>2211</v>
      </c>
    </row>
    <row r="543">
      <c r="A543" s="288" t="s">
        <v>3266</v>
      </c>
      <c r="B543" s="288" t="s">
        <v>849</v>
      </c>
    </row>
    <row r="544">
      <c r="A544" s="288" t="s">
        <v>2607</v>
      </c>
      <c r="B544" s="288" t="s">
        <v>609</v>
      </c>
    </row>
    <row r="545">
      <c r="A545" s="288" t="s">
        <v>2608</v>
      </c>
      <c r="B545" s="288" t="s">
        <v>2276</v>
      </c>
    </row>
    <row r="546">
      <c r="A546" s="288" t="s">
        <v>3267</v>
      </c>
      <c r="B546" s="288" t="s">
        <v>1243</v>
      </c>
    </row>
    <row r="547">
      <c r="A547" s="288" t="s">
        <v>3269</v>
      </c>
      <c r="B547" s="288" t="s">
        <v>725</v>
      </c>
    </row>
    <row r="548">
      <c r="A548" s="288" t="s">
        <v>2610</v>
      </c>
      <c r="B548" s="288" t="s">
        <v>769</v>
      </c>
    </row>
    <row r="549">
      <c r="A549" s="288" t="s">
        <v>3116</v>
      </c>
      <c r="B549" s="288" t="s">
        <v>1168</v>
      </c>
    </row>
    <row r="550">
      <c r="A550" s="288" t="s">
        <v>3273</v>
      </c>
      <c r="B550" s="288" t="s">
        <v>1582</v>
      </c>
    </row>
    <row r="551">
      <c r="A551" s="288" t="s">
        <v>2613</v>
      </c>
      <c r="B551" s="288" t="s">
        <v>1370</v>
      </c>
    </row>
    <row r="552">
      <c r="A552" s="288" t="s">
        <v>3275</v>
      </c>
      <c r="B552" s="288" t="s">
        <v>1403</v>
      </c>
    </row>
    <row r="553">
      <c r="A553" s="288" t="s">
        <v>3276</v>
      </c>
      <c r="B553" s="288" t="s">
        <v>703</v>
      </c>
    </row>
    <row r="554">
      <c r="A554" s="288" t="s">
        <v>2928</v>
      </c>
      <c r="B554" s="288" t="s">
        <v>858</v>
      </c>
    </row>
    <row r="555">
      <c r="A555" s="288" t="s">
        <v>2327</v>
      </c>
      <c r="B555" s="288" t="s">
        <v>1139</v>
      </c>
    </row>
    <row r="556">
      <c r="A556" s="288" t="s">
        <v>2617</v>
      </c>
      <c r="B556" s="288" t="s">
        <v>1599</v>
      </c>
    </row>
    <row r="557">
      <c r="A557" s="288" t="s">
        <v>2618</v>
      </c>
      <c r="B557" s="288" t="s">
        <v>1748</v>
      </c>
    </row>
    <row r="558">
      <c r="A558" s="288" t="s">
        <v>2619</v>
      </c>
      <c r="B558" s="288" t="s">
        <v>1375</v>
      </c>
    </row>
    <row r="559">
      <c r="A559" s="288" t="s">
        <v>2620</v>
      </c>
      <c r="B559" s="288" t="s">
        <v>707</v>
      </c>
    </row>
    <row r="560">
      <c r="A560" s="288" t="s">
        <v>3279</v>
      </c>
      <c r="B560" s="288" t="s">
        <v>1520</v>
      </c>
    </row>
    <row r="561">
      <c r="A561" s="288" t="s">
        <v>3280</v>
      </c>
      <c r="B561" s="288" t="s">
        <v>1439</v>
      </c>
    </row>
    <row r="562">
      <c r="A562" s="288" t="s">
        <v>3281</v>
      </c>
      <c r="B562" s="288" t="s">
        <v>1209</v>
      </c>
    </row>
    <row r="563">
      <c r="A563" s="288" t="s">
        <v>1981</v>
      </c>
      <c r="B563" s="288" t="s">
        <v>777</v>
      </c>
    </row>
    <row r="564">
      <c r="A564" s="288" t="s">
        <v>3283</v>
      </c>
      <c r="B564" s="288" t="s">
        <v>998</v>
      </c>
    </row>
    <row r="565">
      <c r="A565" s="288" t="s">
        <v>772</v>
      </c>
      <c r="B565" s="288" t="s">
        <v>770</v>
      </c>
    </row>
    <row r="566">
      <c r="A566" s="288" t="s">
        <v>171</v>
      </c>
      <c r="B566" s="288" t="s">
        <v>170</v>
      </c>
    </row>
    <row r="567">
      <c r="A567" s="288" t="s">
        <v>3285</v>
      </c>
      <c r="B567" s="288" t="s">
        <v>702</v>
      </c>
    </row>
    <row r="568">
      <c r="A568" s="288" t="s">
        <v>3286</v>
      </c>
      <c r="B568" s="288" t="s">
        <v>921</v>
      </c>
    </row>
    <row r="569">
      <c r="A569" s="288" t="s">
        <v>3288</v>
      </c>
      <c r="B569" s="288" t="s">
        <v>544</v>
      </c>
    </row>
    <row r="570">
      <c r="A570" s="288" t="s">
        <v>2635</v>
      </c>
      <c r="B570" s="288" t="s">
        <v>620</v>
      </c>
    </row>
    <row r="571">
      <c r="A571" s="288" t="s">
        <v>2636</v>
      </c>
      <c r="B571" s="288" t="s">
        <v>1177</v>
      </c>
    </row>
    <row r="572">
      <c r="A572" s="288" t="s">
        <v>2637</v>
      </c>
      <c r="B572" s="288" t="s">
        <v>1161</v>
      </c>
    </row>
    <row r="573">
      <c r="A573" s="288" t="s">
        <v>3291</v>
      </c>
      <c r="B573" s="288" t="s">
        <v>1414</v>
      </c>
    </row>
    <row r="574">
      <c r="A574" s="288" t="s">
        <v>1795</v>
      </c>
      <c r="B574" s="288" t="s">
        <v>1133</v>
      </c>
    </row>
    <row r="575">
      <c r="A575" s="288" t="s">
        <v>2639</v>
      </c>
      <c r="B575" s="288" t="s">
        <v>2149</v>
      </c>
    </row>
    <row r="576">
      <c r="A576" s="288" t="s">
        <v>3292</v>
      </c>
      <c r="B576" s="288" t="s">
        <v>1617</v>
      </c>
    </row>
    <row r="577">
      <c r="A577" s="288" t="s">
        <v>3294</v>
      </c>
      <c r="B577" s="288" t="s">
        <v>1340</v>
      </c>
    </row>
    <row r="578">
      <c r="A578" s="288" t="s">
        <v>3296</v>
      </c>
      <c r="B578" s="288" t="s">
        <v>1258</v>
      </c>
    </row>
    <row r="579">
      <c r="A579" s="288" t="s">
        <v>3297</v>
      </c>
      <c r="B579" s="288" t="s">
        <v>1823</v>
      </c>
    </row>
    <row r="580">
      <c r="A580" s="288" t="s">
        <v>2364</v>
      </c>
      <c r="B580" s="288" t="s">
        <v>1512</v>
      </c>
    </row>
    <row r="581">
      <c r="A581" s="288" t="s">
        <v>2644</v>
      </c>
      <c r="B581" s="288" t="s">
        <v>2221</v>
      </c>
    </row>
    <row r="582">
      <c r="A582" s="288" t="s">
        <v>2645</v>
      </c>
      <c r="B582" s="288" t="s">
        <v>508</v>
      </c>
    </row>
    <row r="583">
      <c r="A583" s="288" t="s">
        <v>3299</v>
      </c>
      <c r="B583" s="288" t="s">
        <v>1438</v>
      </c>
    </row>
    <row r="584">
      <c r="A584" s="288" t="s">
        <v>3301</v>
      </c>
      <c r="B584" s="288" t="s">
        <v>1018</v>
      </c>
    </row>
    <row r="585">
      <c r="A585" s="288" t="s">
        <v>2647</v>
      </c>
      <c r="B585" s="288" t="s">
        <v>1405</v>
      </c>
    </row>
    <row r="586">
      <c r="A586" s="288" t="s">
        <v>2648</v>
      </c>
      <c r="B586" s="288" t="s">
        <v>1821</v>
      </c>
    </row>
    <row r="587">
      <c r="A587" s="288" t="s">
        <v>289</v>
      </c>
      <c r="B587" s="288" t="s">
        <v>288</v>
      </c>
    </row>
    <row r="588">
      <c r="A588" s="288" t="s">
        <v>3303</v>
      </c>
      <c r="B588" s="288" t="s">
        <v>1750</v>
      </c>
    </row>
    <row r="589">
      <c r="A589" s="288" t="s">
        <v>3246</v>
      </c>
      <c r="B589" s="288" t="s">
        <v>1548</v>
      </c>
    </row>
    <row r="590">
      <c r="A590" s="288" t="s">
        <v>3305</v>
      </c>
      <c r="B590" s="288" t="s">
        <v>1527</v>
      </c>
    </row>
    <row r="591">
      <c r="A591" s="288" t="s">
        <v>2651</v>
      </c>
      <c r="B591" s="288" t="s">
        <v>1158</v>
      </c>
    </row>
    <row r="592">
      <c r="A592" s="288" t="s">
        <v>2652</v>
      </c>
      <c r="B592" s="288" t="s">
        <v>2225</v>
      </c>
    </row>
    <row r="593">
      <c r="A593" s="288" t="s">
        <v>2653</v>
      </c>
      <c r="B593" s="288" t="s">
        <v>1444</v>
      </c>
    </row>
    <row r="594">
      <c r="A594" s="288" t="s">
        <v>484</v>
      </c>
      <c r="B594" s="288" t="s">
        <v>483</v>
      </c>
    </row>
    <row r="595">
      <c r="A595" s="288" t="s">
        <v>2656</v>
      </c>
      <c r="B595" s="288" t="s">
        <v>1736</v>
      </c>
    </row>
    <row r="596">
      <c r="A596" s="288" t="s">
        <v>2657</v>
      </c>
      <c r="B596" s="288" t="s">
        <v>856</v>
      </c>
    </row>
    <row r="597">
      <c r="A597" s="288" t="s">
        <v>3307</v>
      </c>
      <c r="B597" s="288" t="s">
        <v>2161</v>
      </c>
    </row>
    <row r="598">
      <c r="A598" s="288" t="s">
        <v>3309</v>
      </c>
      <c r="B598" s="288" t="s">
        <v>2217</v>
      </c>
    </row>
    <row r="599">
      <c r="A599" s="288" t="s">
        <v>774</v>
      </c>
      <c r="B599" s="288" t="s">
        <v>1589</v>
      </c>
    </row>
    <row r="600">
      <c r="A600" s="288" t="s">
        <v>2659</v>
      </c>
      <c r="B600" s="288" t="s">
        <v>1277</v>
      </c>
    </row>
    <row r="601">
      <c r="A601" s="288" t="s">
        <v>2660</v>
      </c>
      <c r="B601" s="288" t="s">
        <v>2134</v>
      </c>
    </row>
    <row r="602">
      <c r="A602" s="288" t="s">
        <v>3312</v>
      </c>
      <c r="B602" s="288" t="s">
        <v>1529</v>
      </c>
    </row>
    <row r="603">
      <c r="A603" s="288" t="s">
        <v>2600</v>
      </c>
      <c r="B603" s="288" t="s">
        <v>1145</v>
      </c>
    </row>
    <row r="604">
      <c r="A604" s="288" t="s">
        <v>2663</v>
      </c>
      <c r="B604" s="288" t="s">
        <v>2281</v>
      </c>
    </row>
    <row r="605">
      <c r="A605" s="288" t="s">
        <v>3313</v>
      </c>
      <c r="B605" s="288" t="s">
        <v>1951</v>
      </c>
    </row>
    <row r="606">
      <c r="A606" s="288" t="s">
        <v>3310</v>
      </c>
      <c r="B606" s="288" t="s">
        <v>630</v>
      </c>
    </row>
    <row r="607">
      <c r="A607" s="288" t="s">
        <v>489</v>
      </c>
      <c r="B607" s="288" t="s">
        <v>488</v>
      </c>
    </row>
    <row r="608">
      <c r="A608" s="288" t="s">
        <v>2665</v>
      </c>
      <c r="B608" s="288" t="s">
        <v>2130</v>
      </c>
    </row>
    <row r="609">
      <c r="A609" s="288" t="s">
        <v>2667</v>
      </c>
      <c r="B609" s="288" t="s">
        <v>1817</v>
      </c>
    </row>
    <row r="610">
      <c r="A610" s="288" t="s">
        <v>276</v>
      </c>
      <c r="B610" s="288" t="s">
        <v>273</v>
      </c>
    </row>
    <row r="611">
      <c r="A611" s="288" t="s">
        <v>179</v>
      </c>
      <c r="B611" s="288" t="s">
        <v>177</v>
      </c>
    </row>
    <row r="612">
      <c r="A612" s="288" t="s">
        <v>203</v>
      </c>
      <c r="B612" s="288" t="s">
        <v>201</v>
      </c>
    </row>
    <row r="613">
      <c r="A613" s="288" t="s">
        <v>210</v>
      </c>
      <c r="B613" s="288" t="s">
        <v>207</v>
      </c>
    </row>
    <row r="614">
      <c r="A614" s="288" t="s">
        <v>196</v>
      </c>
      <c r="B614" s="288" t="s">
        <v>194</v>
      </c>
    </row>
    <row r="615">
      <c r="A615" s="288" t="s">
        <v>2673</v>
      </c>
      <c r="B615" s="288" t="s">
        <v>1070</v>
      </c>
    </row>
    <row r="616">
      <c r="A616" s="288" t="s">
        <v>2675</v>
      </c>
      <c r="B616" s="288" t="s">
        <v>1808</v>
      </c>
    </row>
    <row r="617">
      <c r="A617" s="288" t="s">
        <v>3320</v>
      </c>
      <c r="B617" s="288" t="s">
        <v>1090</v>
      </c>
    </row>
    <row r="618">
      <c r="A618" s="288" t="s">
        <v>3321</v>
      </c>
      <c r="B618" s="288" t="s">
        <v>1039</v>
      </c>
    </row>
    <row r="619">
      <c r="A619" s="288" t="s">
        <v>2677</v>
      </c>
      <c r="B619" s="288" t="s">
        <v>1073</v>
      </c>
    </row>
    <row r="620">
      <c r="A620" s="288" t="s">
        <v>2678</v>
      </c>
      <c r="B620" s="288" t="s">
        <v>1096</v>
      </c>
    </row>
    <row r="621">
      <c r="A621" s="288" t="s">
        <v>2679</v>
      </c>
      <c r="B621" s="288" t="s">
        <v>1050</v>
      </c>
    </row>
    <row r="622">
      <c r="A622" s="288" t="s">
        <v>2680</v>
      </c>
      <c r="B622" s="288" t="s">
        <v>1103</v>
      </c>
    </row>
    <row r="623">
      <c r="A623" s="288" t="s">
        <v>3328</v>
      </c>
      <c r="B623" s="288" t="s">
        <v>1082</v>
      </c>
    </row>
    <row r="624">
      <c r="A624" s="288" t="s">
        <v>3329</v>
      </c>
      <c r="B624" s="288" t="s">
        <v>762</v>
      </c>
    </row>
    <row r="625">
      <c r="A625" s="288" t="s">
        <v>2682</v>
      </c>
      <c r="B625" s="288" t="s">
        <v>1066</v>
      </c>
    </row>
    <row r="626">
      <c r="A626" s="288" t="s">
        <v>2085</v>
      </c>
      <c r="B626" s="288" t="s">
        <v>1037</v>
      </c>
    </row>
    <row r="627">
      <c r="A627" s="288" t="s">
        <v>2683</v>
      </c>
      <c r="B627" s="288" t="s">
        <v>651</v>
      </c>
    </row>
    <row r="628">
      <c r="A628" s="288" t="s">
        <v>585</v>
      </c>
      <c r="B628" s="288" t="s">
        <v>583</v>
      </c>
    </row>
    <row r="629">
      <c r="A629" s="288" t="s">
        <v>3331</v>
      </c>
      <c r="B629" s="288" t="s">
        <v>881</v>
      </c>
    </row>
    <row r="630">
      <c r="A630" s="288" t="s">
        <v>3332</v>
      </c>
      <c r="B630" s="288" t="s">
        <v>1053</v>
      </c>
    </row>
    <row r="631">
      <c r="A631" s="288" t="s">
        <v>2687</v>
      </c>
      <c r="B631" s="288" t="s">
        <v>855</v>
      </c>
    </row>
    <row r="632">
      <c r="A632" s="288" t="s">
        <v>3337</v>
      </c>
      <c r="B632" s="288" t="s">
        <v>1072</v>
      </c>
    </row>
    <row r="633">
      <c r="A633" s="288" t="s">
        <v>3339</v>
      </c>
      <c r="B633" s="288" t="s">
        <v>709</v>
      </c>
    </row>
    <row r="634">
      <c r="A634" s="288" t="s">
        <v>2694</v>
      </c>
      <c r="B634" s="288" t="s">
        <v>1078</v>
      </c>
    </row>
    <row r="635">
      <c r="A635" s="288" t="s">
        <v>2695</v>
      </c>
      <c r="B635" s="288" t="s">
        <v>1492</v>
      </c>
    </row>
    <row r="636">
      <c r="A636" s="288" t="s">
        <v>2697</v>
      </c>
      <c r="B636" s="288" t="s">
        <v>540</v>
      </c>
    </row>
    <row r="637">
      <c r="A637" s="288" t="s">
        <v>2698</v>
      </c>
      <c r="B637" s="288" t="s">
        <v>710</v>
      </c>
    </row>
    <row r="638">
      <c r="A638" s="288" t="s">
        <v>2699</v>
      </c>
      <c r="B638" s="288" t="s">
        <v>1233</v>
      </c>
    </row>
    <row r="639">
      <c r="A639" s="288" t="s">
        <v>2700</v>
      </c>
      <c r="B639" s="288" t="s">
        <v>874</v>
      </c>
    </row>
    <row r="640">
      <c r="A640" s="288" t="s">
        <v>2701</v>
      </c>
      <c r="B640" s="288" t="s">
        <v>1402</v>
      </c>
    </row>
    <row r="641">
      <c r="A641" s="288" t="s">
        <v>2702</v>
      </c>
      <c r="B641" s="288" t="s">
        <v>1826</v>
      </c>
    </row>
    <row r="642">
      <c r="A642" s="288" t="s">
        <v>2704</v>
      </c>
      <c r="B642" s="288" t="s">
        <v>1811</v>
      </c>
    </row>
    <row r="643">
      <c r="A643" s="288" t="s">
        <v>2705</v>
      </c>
      <c r="B643" s="288" t="s">
        <v>1337</v>
      </c>
    </row>
    <row r="644">
      <c r="A644" s="288" t="s">
        <v>3343</v>
      </c>
      <c r="B644" s="288" t="s">
        <v>1425</v>
      </c>
    </row>
    <row r="645">
      <c r="A645" s="288" t="s">
        <v>3344</v>
      </c>
      <c r="B645" s="288" t="s">
        <v>605</v>
      </c>
    </row>
    <row r="646">
      <c r="A646" s="288" t="s">
        <v>2536</v>
      </c>
      <c r="B646" s="288" t="s">
        <v>1144</v>
      </c>
    </row>
    <row r="647">
      <c r="A647" s="288" t="s">
        <v>3346</v>
      </c>
      <c r="B647" s="288" t="s">
        <v>1220</v>
      </c>
    </row>
    <row r="648">
      <c r="A648" s="288" t="s">
        <v>3348</v>
      </c>
      <c r="B648" s="288" t="s">
        <v>634</v>
      </c>
    </row>
    <row r="649">
      <c r="A649" s="288" t="s">
        <v>3349</v>
      </c>
      <c r="B649" s="288" t="s">
        <v>1904</v>
      </c>
    </row>
    <row r="650">
      <c r="A650" s="288" t="s">
        <v>3351</v>
      </c>
      <c r="B650" s="288" t="s">
        <v>1818</v>
      </c>
    </row>
    <row r="651">
      <c r="A651" s="288" t="s">
        <v>3353</v>
      </c>
      <c r="B651" s="288" t="s">
        <v>1100</v>
      </c>
    </row>
    <row r="652">
      <c r="A652" s="288" t="s">
        <v>2710</v>
      </c>
      <c r="B652" s="288" t="s">
        <v>528</v>
      </c>
    </row>
    <row r="653">
      <c r="A653" s="288" t="s">
        <v>2711</v>
      </c>
      <c r="B653" s="288" t="s">
        <v>2120</v>
      </c>
    </row>
    <row r="654">
      <c r="A654" s="288" t="s">
        <v>3354</v>
      </c>
      <c r="B654" s="288" t="s">
        <v>951</v>
      </c>
    </row>
    <row r="655">
      <c r="A655" s="288" t="s">
        <v>2744</v>
      </c>
      <c r="B655" s="288" t="s">
        <v>1149</v>
      </c>
    </row>
    <row r="656">
      <c r="A656" s="288" t="s">
        <v>2713</v>
      </c>
      <c r="B656" s="288" t="s">
        <v>988</v>
      </c>
    </row>
    <row r="657">
      <c r="A657" s="288" t="s">
        <v>2716</v>
      </c>
      <c r="B657" s="288" t="s">
        <v>1509</v>
      </c>
    </row>
    <row r="658">
      <c r="A658" s="288" t="s">
        <v>139</v>
      </c>
      <c r="B658" s="288">
        <v>825.0</v>
      </c>
    </row>
    <row r="659">
      <c r="A659" s="288" t="s">
        <v>3358</v>
      </c>
      <c r="B659" s="288" t="s">
        <v>841</v>
      </c>
    </row>
    <row r="660">
      <c r="A660" s="288" t="s">
        <v>3360</v>
      </c>
      <c r="B660" s="288" t="s">
        <v>1528</v>
      </c>
    </row>
    <row r="661">
      <c r="A661" s="288" t="s">
        <v>2720</v>
      </c>
      <c r="B661" s="288" t="s">
        <v>2111</v>
      </c>
    </row>
    <row r="662">
      <c r="A662" s="288" t="s">
        <v>2723</v>
      </c>
      <c r="B662" s="288" t="s">
        <v>2235</v>
      </c>
    </row>
    <row r="663">
      <c r="A663" s="288" t="s">
        <v>2724</v>
      </c>
      <c r="B663" s="288" t="s">
        <v>1491</v>
      </c>
    </row>
    <row r="664">
      <c r="A664" s="288" t="s">
        <v>2725</v>
      </c>
      <c r="B664" s="288" t="s">
        <v>1091</v>
      </c>
    </row>
    <row r="665">
      <c r="A665" s="288" t="s">
        <v>2726</v>
      </c>
      <c r="B665" s="288" t="s">
        <v>918</v>
      </c>
    </row>
    <row r="666">
      <c r="A666" s="288" t="s">
        <v>2727</v>
      </c>
      <c r="B666" s="288" t="s">
        <v>1151</v>
      </c>
    </row>
    <row r="667">
      <c r="A667" s="288" t="s">
        <v>2728</v>
      </c>
      <c r="B667" s="288" t="s">
        <v>1179</v>
      </c>
    </row>
    <row r="668">
      <c r="A668" s="288" t="s">
        <v>3364</v>
      </c>
      <c r="B668" s="288" t="s">
        <v>1624</v>
      </c>
    </row>
    <row r="669">
      <c r="A669" s="288" t="s">
        <v>3366</v>
      </c>
      <c r="B669" s="288" t="s">
        <v>813</v>
      </c>
    </row>
    <row r="670">
      <c r="A670" s="288" t="s">
        <v>2730</v>
      </c>
      <c r="B670" s="288" t="s">
        <v>705</v>
      </c>
    </row>
    <row r="671">
      <c r="A671" s="288" t="s">
        <v>2732</v>
      </c>
      <c r="B671" s="288" t="s">
        <v>1013</v>
      </c>
    </row>
    <row r="672">
      <c r="A672" s="288" t="s">
        <v>2733</v>
      </c>
      <c r="B672" s="288" t="s">
        <v>1361</v>
      </c>
    </row>
    <row r="673">
      <c r="A673" s="288" t="s">
        <v>2735</v>
      </c>
      <c r="B673" s="288" t="s">
        <v>787</v>
      </c>
    </row>
    <row r="674">
      <c r="A674" s="288" t="s">
        <v>3005</v>
      </c>
      <c r="B674" s="288" t="s">
        <v>1104</v>
      </c>
    </row>
    <row r="675">
      <c r="A675" s="288" t="s">
        <v>2737</v>
      </c>
      <c r="B675" s="288" t="s">
        <v>1635</v>
      </c>
    </row>
    <row r="676">
      <c r="A676" s="288" t="s">
        <v>2738</v>
      </c>
      <c r="B676" s="288" t="s">
        <v>1321</v>
      </c>
    </row>
    <row r="677">
      <c r="A677" s="288" t="s">
        <v>3370</v>
      </c>
      <c r="B677" s="288" t="s">
        <v>1772</v>
      </c>
    </row>
    <row r="678">
      <c r="A678" s="288" t="s">
        <v>3371</v>
      </c>
      <c r="B678" s="288" t="s">
        <v>1709</v>
      </c>
    </row>
    <row r="679">
      <c r="A679" s="288" t="s">
        <v>2740</v>
      </c>
      <c r="B679" s="288" t="s">
        <v>526</v>
      </c>
    </row>
    <row r="680">
      <c r="A680" s="288" t="s">
        <v>2741</v>
      </c>
      <c r="B680" s="288" t="s">
        <v>1489</v>
      </c>
    </row>
    <row r="681">
      <c r="A681" s="288" t="s">
        <v>2742</v>
      </c>
      <c r="B681" s="288" t="s">
        <v>2205</v>
      </c>
    </row>
    <row r="682">
      <c r="A682" s="288" t="s">
        <v>1747</v>
      </c>
      <c r="B682" s="288" t="s">
        <v>771</v>
      </c>
    </row>
    <row r="683">
      <c r="A683" s="288" t="s">
        <v>3376</v>
      </c>
      <c r="B683" s="288" t="s">
        <v>2046</v>
      </c>
    </row>
    <row r="684">
      <c r="A684" s="288" t="s">
        <v>3377</v>
      </c>
      <c r="B684" s="288" t="s">
        <v>2126</v>
      </c>
    </row>
    <row r="685">
      <c r="A685" s="288" t="s">
        <v>3378</v>
      </c>
      <c r="B685" s="288" t="s">
        <v>794</v>
      </c>
    </row>
    <row r="686">
      <c r="A686" s="288" t="s">
        <v>1749</v>
      </c>
      <c r="B686" s="288" t="s">
        <v>1561</v>
      </c>
    </row>
    <row r="687">
      <c r="A687" s="288" t="s">
        <v>2749</v>
      </c>
      <c r="B687" s="288" t="s">
        <v>1707</v>
      </c>
    </row>
    <row r="688">
      <c r="A688" s="288" t="s">
        <v>3381</v>
      </c>
      <c r="B688" s="288" t="s">
        <v>2165</v>
      </c>
    </row>
    <row r="689">
      <c r="A689" s="288" t="s">
        <v>3382</v>
      </c>
      <c r="B689" s="288" t="s">
        <v>1669</v>
      </c>
    </row>
    <row r="690">
      <c r="A690" s="288" t="s">
        <v>3383</v>
      </c>
      <c r="B690" s="288" t="s">
        <v>1418</v>
      </c>
    </row>
    <row r="691">
      <c r="A691" s="288" t="s">
        <v>2752</v>
      </c>
      <c r="B691" s="288" t="s">
        <v>832</v>
      </c>
    </row>
    <row r="692">
      <c r="A692" s="288" t="s">
        <v>2753</v>
      </c>
      <c r="B692" s="288" t="s">
        <v>830</v>
      </c>
    </row>
    <row r="693">
      <c r="A693" s="288" t="s">
        <v>2754</v>
      </c>
      <c r="B693" s="288" t="s">
        <v>873</v>
      </c>
    </row>
    <row r="694">
      <c r="A694" s="288" t="s">
        <v>2755</v>
      </c>
      <c r="B694" s="288" t="s">
        <v>1315</v>
      </c>
    </row>
    <row r="695">
      <c r="A695" s="288" t="s">
        <v>3386</v>
      </c>
      <c r="B695" s="288" t="s">
        <v>542</v>
      </c>
    </row>
    <row r="696">
      <c r="A696" s="288" t="s">
        <v>2762</v>
      </c>
      <c r="B696" s="288" t="s">
        <v>1932</v>
      </c>
    </row>
    <row r="697">
      <c r="A697" s="288" t="s">
        <v>2764</v>
      </c>
      <c r="B697" s="288" t="s">
        <v>1742</v>
      </c>
    </row>
    <row r="698">
      <c r="A698" s="288" t="s">
        <v>2765</v>
      </c>
      <c r="B698" s="288" t="s">
        <v>1458</v>
      </c>
    </row>
    <row r="699">
      <c r="A699" s="288" t="s">
        <v>2766</v>
      </c>
      <c r="B699" s="288" t="s">
        <v>1532</v>
      </c>
    </row>
    <row r="700">
      <c r="A700" s="288" t="s">
        <v>3390</v>
      </c>
      <c r="B700" s="288" t="s">
        <v>2223</v>
      </c>
    </row>
    <row r="701">
      <c r="A701" s="288" t="s">
        <v>3391</v>
      </c>
      <c r="B701" s="288" t="s">
        <v>2170</v>
      </c>
    </row>
    <row r="702">
      <c r="A702" s="288" t="s">
        <v>2768</v>
      </c>
      <c r="B702" s="288" t="s">
        <v>754</v>
      </c>
    </row>
    <row r="703">
      <c r="A703" s="288" t="s">
        <v>2769</v>
      </c>
      <c r="B703" s="288" t="s">
        <v>1931</v>
      </c>
    </row>
    <row r="704">
      <c r="A704" s="288" t="s">
        <v>3395</v>
      </c>
      <c r="B704" s="288" t="s">
        <v>1760</v>
      </c>
    </row>
    <row r="705">
      <c r="A705" s="288" t="s">
        <v>3396</v>
      </c>
      <c r="B705" s="288" t="s">
        <v>2246</v>
      </c>
    </row>
    <row r="706">
      <c r="A706" s="288" t="s">
        <v>2772</v>
      </c>
      <c r="B706" s="288" t="s">
        <v>1566</v>
      </c>
    </row>
    <row r="707">
      <c r="A707" s="288" t="s">
        <v>3397</v>
      </c>
      <c r="B707" s="288" t="s">
        <v>529</v>
      </c>
    </row>
    <row r="708">
      <c r="A708" s="288" t="s">
        <v>3398</v>
      </c>
      <c r="B708" s="288" t="s">
        <v>953</v>
      </c>
    </row>
    <row r="709">
      <c r="A709" s="288" t="s">
        <v>2775</v>
      </c>
      <c r="B709" s="288" t="s">
        <v>1496</v>
      </c>
    </row>
    <row r="710">
      <c r="A710" s="288" t="s">
        <v>2779</v>
      </c>
      <c r="B710" s="288" t="s">
        <v>1612</v>
      </c>
    </row>
    <row r="711">
      <c r="A711" s="288" t="s">
        <v>3401</v>
      </c>
      <c r="B711" s="288" t="s">
        <v>1751</v>
      </c>
    </row>
    <row r="712">
      <c r="A712" s="288" t="s">
        <v>3402</v>
      </c>
      <c r="B712" s="288" t="s">
        <v>574</v>
      </c>
    </row>
    <row r="713">
      <c r="A713" s="288" t="s">
        <v>2781</v>
      </c>
      <c r="B713" s="288" t="s">
        <v>1606</v>
      </c>
    </row>
    <row r="714">
      <c r="A714" s="288" t="s">
        <v>2783</v>
      </c>
      <c r="B714" s="288" t="s">
        <v>525</v>
      </c>
    </row>
    <row r="715">
      <c r="A715" s="288" t="s">
        <v>1692</v>
      </c>
      <c r="B715" s="288" t="s">
        <v>820</v>
      </c>
    </row>
    <row r="716">
      <c r="A716" s="288" t="s">
        <v>2785</v>
      </c>
      <c r="B716" s="288" t="s">
        <v>1087</v>
      </c>
    </row>
    <row r="717">
      <c r="A717" s="288" t="s">
        <v>1694</v>
      </c>
      <c r="B717" s="288" t="s">
        <v>1130</v>
      </c>
    </row>
    <row r="718">
      <c r="A718" s="288" t="s">
        <v>3405</v>
      </c>
      <c r="B718" s="288" t="s">
        <v>1266</v>
      </c>
    </row>
    <row r="719">
      <c r="A719" s="288" t="s">
        <v>3406</v>
      </c>
      <c r="B719" s="288" t="s">
        <v>990</v>
      </c>
    </row>
    <row r="720">
      <c r="A720" s="288" t="s">
        <v>2788</v>
      </c>
      <c r="B720" s="288" t="s">
        <v>2231</v>
      </c>
    </row>
    <row r="721">
      <c r="A721" s="288" t="s">
        <v>2790</v>
      </c>
      <c r="B721" s="288" t="s">
        <v>1311</v>
      </c>
    </row>
    <row r="722">
      <c r="A722" s="288" t="s">
        <v>3410</v>
      </c>
      <c r="B722" s="288" t="s">
        <v>1211</v>
      </c>
    </row>
    <row r="723">
      <c r="A723" s="288" t="s">
        <v>3411</v>
      </c>
      <c r="B723" s="288" t="s">
        <v>1207</v>
      </c>
    </row>
    <row r="724">
      <c r="A724" s="288" t="s">
        <v>2793</v>
      </c>
      <c r="B724" s="288" t="s">
        <v>1319</v>
      </c>
    </row>
    <row r="725">
      <c r="A725" s="288" t="s">
        <v>2642</v>
      </c>
      <c r="B725" s="288" t="s">
        <v>1365</v>
      </c>
    </row>
    <row r="726">
      <c r="A726" s="288" t="s">
        <v>2787</v>
      </c>
      <c r="B726" s="288" t="s">
        <v>1650</v>
      </c>
    </row>
    <row r="727">
      <c r="A727" s="288" t="s">
        <v>1279</v>
      </c>
      <c r="B727" s="288" t="s">
        <v>1117</v>
      </c>
    </row>
    <row r="728">
      <c r="A728" s="288" t="s">
        <v>3413</v>
      </c>
      <c r="B728" s="288" t="s">
        <v>816</v>
      </c>
    </row>
    <row r="729">
      <c r="A729" s="288" t="s">
        <v>2798</v>
      </c>
      <c r="B729" s="288" t="s">
        <v>1339</v>
      </c>
    </row>
    <row r="730">
      <c r="A730" s="288" t="s">
        <v>1193</v>
      </c>
      <c r="B730" s="288" t="s">
        <v>1114</v>
      </c>
    </row>
    <row r="731">
      <c r="A731" s="288" t="s">
        <v>2800</v>
      </c>
      <c r="B731" s="288" t="s">
        <v>2014</v>
      </c>
    </row>
    <row r="732">
      <c r="A732" s="288" t="s">
        <v>2803</v>
      </c>
      <c r="B732" s="288" t="s">
        <v>2303</v>
      </c>
    </row>
    <row r="733">
      <c r="A733" s="288" t="s">
        <v>2761</v>
      </c>
      <c r="B733" s="288" t="s">
        <v>2151</v>
      </c>
    </row>
    <row r="734">
      <c r="A734" s="288" t="s">
        <v>2806</v>
      </c>
      <c r="B734" s="288" t="s">
        <v>1240</v>
      </c>
    </row>
    <row r="735">
      <c r="A735" s="288" t="s">
        <v>1656</v>
      </c>
      <c r="B735" s="288" t="s">
        <v>885</v>
      </c>
    </row>
    <row r="736">
      <c r="A736" s="288" t="s">
        <v>2807</v>
      </c>
      <c r="B736" s="288" t="s">
        <v>822</v>
      </c>
    </row>
    <row r="737">
      <c r="A737" s="288" t="s">
        <v>2808</v>
      </c>
      <c r="B737" s="288" t="s">
        <v>1886</v>
      </c>
    </row>
    <row r="738">
      <c r="A738" s="288" t="s">
        <v>2809</v>
      </c>
      <c r="B738" s="288" t="s">
        <v>1511</v>
      </c>
    </row>
    <row r="739">
      <c r="A739" s="288" t="s">
        <v>3419</v>
      </c>
      <c r="B739" s="288" t="s">
        <v>655</v>
      </c>
    </row>
    <row r="740">
      <c r="A740" s="288" t="s">
        <v>3420</v>
      </c>
      <c r="B740" s="288" t="s">
        <v>1324</v>
      </c>
    </row>
    <row r="741">
      <c r="A741" s="288" t="s">
        <v>2812</v>
      </c>
      <c r="B741" s="288" t="s">
        <v>1986</v>
      </c>
    </row>
    <row r="742">
      <c r="A742" s="288" t="s">
        <v>2814</v>
      </c>
      <c r="B742" s="288" t="s">
        <v>1727</v>
      </c>
    </row>
    <row r="743">
      <c r="A743" s="288" t="s">
        <v>2815</v>
      </c>
      <c r="B743" s="288" t="s">
        <v>1827</v>
      </c>
    </row>
    <row r="744">
      <c r="A744" s="288" t="s">
        <v>2817</v>
      </c>
      <c r="B744" s="288" t="s">
        <v>2248</v>
      </c>
    </row>
    <row r="745">
      <c r="A745" s="288" t="s">
        <v>2818</v>
      </c>
      <c r="B745" s="288" t="s">
        <v>697</v>
      </c>
    </row>
    <row r="746">
      <c r="A746" s="288" t="s">
        <v>2819</v>
      </c>
      <c r="B746" s="288" t="s">
        <v>2060</v>
      </c>
    </row>
    <row r="747">
      <c r="A747" s="288" t="s">
        <v>3422</v>
      </c>
      <c r="B747" s="288" t="s">
        <v>2145</v>
      </c>
    </row>
    <row r="748">
      <c r="A748" s="288" t="s">
        <v>3423</v>
      </c>
      <c r="B748" s="288" t="s">
        <v>1295</v>
      </c>
    </row>
    <row r="749">
      <c r="A749" s="288" t="s">
        <v>2821</v>
      </c>
      <c r="B749" s="288" t="s">
        <v>1294</v>
      </c>
    </row>
    <row r="750">
      <c r="A750" s="288" t="s">
        <v>2822</v>
      </c>
      <c r="B750" s="288" t="s">
        <v>602</v>
      </c>
    </row>
    <row r="751">
      <c r="A751" s="288" t="s">
        <v>2823</v>
      </c>
      <c r="B751" s="288" t="s">
        <v>838</v>
      </c>
    </row>
    <row r="752">
      <c r="A752" s="288" t="s">
        <v>2824</v>
      </c>
      <c r="B752" s="288" t="s">
        <v>1172</v>
      </c>
    </row>
    <row r="753">
      <c r="A753" s="288" t="s">
        <v>3426</v>
      </c>
      <c r="B753" s="288" t="s">
        <v>1280</v>
      </c>
    </row>
    <row r="754">
      <c r="A754" s="288" t="s">
        <v>3427</v>
      </c>
      <c r="B754" s="288" t="s">
        <v>857</v>
      </c>
    </row>
    <row r="755">
      <c r="A755" s="288" t="s">
        <v>2828</v>
      </c>
      <c r="B755" s="288" t="s">
        <v>932</v>
      </c>
    </row>
    <row r="756">
      <c r="A756" s="288" t="s">
        <v>2829</v>
      </c>
      <c r="B756" s="288" t="s">
        <v>2213</v>
      </c>
    </row>
    <row r="757">
      <c r="A757" s="288" t="s">
        <v>3430</v>
      </c>
      <c r="B757" s="288" t="s">
        <v>1722</v>
      </c>
    </row>
    <row r="758">
      <c r="A758" s="288" t="s">
        <v>3431</v>
      </c>
      <c r="B758" s="288" t="s">
        <v>571</v>
      </c>
    </row>
    <row r="759">
      <c r="A759" s="288" t="s">
        <v>3432</v>
      </c>
      <c r="B759" s="288" t="s">
        <v>578</v>
      </c>
    </row>
    <row r="760">
      <c r="A760" s="288" t="s">
        <v>3434</v>
      </c>
      <c r="B760" s="288" t="s">
        <v>733</v>
      </c>
    </row>
    <row r="761">
      <c r="A761" s="288" t="s">
        <v>3436</v>
      </c>
      <c r="B761" s="288" t="s">
        <v>1215</v>
      </c>
    </row>
    <row r="762">
      <c r="A762" s="288" t="s">
        <v>2834</v>
      </c>
      <c r="B762" s="288" t="s">
        <v>1006</v>
      </c>
    </row>
    <row r="763">
      <c r="A763" s="288" t="s">
        <v>2837</v>
      </c>
      <c r="B763" s="288" t="s">
        <v>749</v>
      </c>
    </row>
    <row r="764">
      <c r="A764" s="288" t="s">
        <v>2839</v>
      </c>
      <c r="B764" s="288" t="s">
        <v>581</v>
      </c>
    </row>
    <row r="765">
      <c r="A765" s="288" t="s">
        <v>2840</v>
      </c>
      <c r="B765" s="288" t="s">
        <v>641</v>
      </c>
    </row>
    <row r="766">
      <c r="A766" s="288" t="s">
        <v>2841</v>
      </c>
      <c r="B766" s="288" t="s">
        <v>891</v>
      </c>
    </row>
    <row r="767">
      <c r="A767" s="288" t="s">
        <v>2843</v>
      </c>
      <c r="B767" s="288" t="s">
        <v>1977</v>
      </c>
    </row>
    <row r="768">
      <c r="A768" s="288" t="s">
        <v>2845</v>
      </c>
      <c r="B768" s="288" t="s">
        <v>616</v>
      </c>
    </row>
    <row r="769">
      <c r="A769" s="288" t="s">
        <v>2846</v>
      </c>
      <c r="B769" s="288" t="s">
        <v>1858</v>
      </c>
    </row>
    <row r="770">
      <c r="A770" s="288" t="s">
        <v>2847</v>
      </c>
      <c r="B770" s="288" t="s">
        <v>1648</v>
      </c>
    </row>
    <row r="771">
      <c r="A771" s="288" t="s">
        <v>2848</v>
      </c>
      <c r="B771" s="288" t="s">
        <v>594</v>
      </c>
    </row>
    <row r="772">
      <c r="A772" s="288" t="s">
        <v>2849</v>
      </c>
      <c r="B772" s="288" t="s">
        <v>2124</v>
      </c>
    </row>
    <row r="773">
      <c r="A773" s="288" t="s">
        <v>2850</v>
      </c>
      <c r="B773" s="288" t="s">
        <v>1372</v>
      </c>
    </row>
    <row r="774">
      <c r="A774" s="288" t="s">
        <v>2852</v>
      </c>
      <c r="B774" s="288" t="s">
        <v>1317</v>
      </c>
    </row>
    <row r="775">
      <c r="A775" s="288" t="s">
        <v>2854</v>
      </c>
      <c r="B775" s="288" t="s">
        <v>1033</v>
      </c>
      <c r="D775" s="288"/>
      <c r="E775" s="288"/>
    </row>
    <row r="776">
      <c r="A776" s="288" t="s">
        <v>3440</v>
      </c>
      <c r="B776" s="288" t="s">
        <v>689</v>
      </c>
    </row>
    <row r="777">
      <c r="A777" s="288" t="s">
        <v>2858</v>
      </c>
      <c r="B777" s="288" t="s">
        <v>844</v>
      </c>
    </row>
    <row r="778">
      <c r="A778" s="288" t="s">
        <v>2859</v>
      </c>
      <c r="B778" s="288" t="s">
        <v>62</v>
      </c>
    </row>
    <row r="779">
      <c r="A779" s="288" t="s">
        <v>2861</v>
      </c>
      <c r="B779" s="288" t="s">
        <v>1556</v>
      </c>
    </row>
    <row r="780">
      <c r="A780" s="288" t="s">
        <v>2863</v>
      </c>
      <c r="B780" s="288" t="s">
        <v>1603</v>
      </c>
    </row>
    <row r="781">
      <c r="A781" s="288" t="s">
        <v>2864</v>
      </c>
      <c r="B781" s="288" t="s">
        <v>905</v>
      </c>
    </row>
    <row r="782">
      <c r="A782" s="288" t="s">
        <v>2865</v>
      </c>
      <c r="B782" s="288" t="s">
        <v>600</v>
      </c>
    </row>
    <row r="783">
      <c r="A783" s="288" t="s">
        <v>2866</v>
      </c>
      <c r="B783" s="288" t="s">
        <v>1530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7" t="s">
        <v>347</v>
      </c>
      <c r="B1" s="287" t="s">
        <v>9</v>
      </c>
    </row>
    <row r="2">
      <c r="A2" s="288" t="s">
        <v>1830</v>
      </c>
      <c r="B2" s="288" t="s">
        <v>869</v>
      </c>
    </row>
    <row r="3">
      <c r="A3" s="288" t="s">
        <v>3468</v>
      </c>
      <c r="B3" s="288" t="s">
        <v>1839</v>
      </c>
    </row>
    <row r="4">
      <c r="A4" s="288" t="s">
        <v>1838</v>
      </c>
      <c r="B4" s="288" t="s">
        <v>1702</v>
      </c>
    </row>
    <row r="5">
      <c r="A5" s="288" t="s">
        <v>3469</v>
      </c>
      <c r="B5" s="288" t="s">
        <v>2097</v>
      </c>
    </row>
    <row r="6">
      <c r="A6" s="288" t="s">
        <v>3471</v>
      </c>
      <c r="B6" s="288" t="s">
        <v>644</v>
      </c>
    </row>
    <row r="7">
      <c r="A7" s="288" t="s">
        <v>3474</v>
      </c>
      <c r="B7" s="288" t="s">
        <v>597</v>
      </c>
    </row>
    <row r="8">
      <c r="A8" s="288" t="s">
        <v>2884</v>
      </c>
      <c r="B8" s="288" t="s">
        <v>1003</v>
      </c>
    </row>
    <row r="9">
      <c r="A9" s="288" t="s">
        <v>3475</v>
      </c>
      <c r="B9" s="288" t="s">
        <v>1857</v>
      </c>
    </row>
    <row r="10">
      <c r="A10" s="288" t="s">
        <v>364</v>
      </c>
      <c r="B10" s="288" t="s">
        <v>363</v>
      </c>
    </row>
    <row r="11">
      <c r="A11" s="288" t="s">
        <v>2886</v>
      </c>
      <c r="B11" s="288" t="s">
        <v>524</v>
      </c>
    </row>
    <row r="12">
      <c r="A12" s="288" t="s">
        <v>2888</v>
      </c>
      <c r="B12" s="288" t="s">
        <v>842</v>
      </c>
    </row>
    <row r="13">
      <c r="A13" s="288" t="s">
        <v>2890</v>
      </c>
      <c r="B13" s="288" t="s">
        <v>619</v>
      </c>
    </row>
    <row r="14">
      <c r="A14" s="288" t="s">
        <v>2891</v>
      </c>
      <c r="B14" s="288" t="s">
        <v>693</v>
      </c>
    </row>
    <row r="15">
      <c r="A15" s="288" t="s">
        <v>2892</v>
      </c>
      <c r="B15" s="288" t="s">
        <v>565</v>
      </c>
    </row>
    <row r="16">
      <c r="A16" s="288" t="s">
        <v>1859</v>
      </c>
      <c r="B16" s="288" t="s">
        <v>963</v>
      </c>
    </row>
    <row r="17">
      <c r="A17" s="288" t="s">
        <v>1861</v>
      </c>
      <c r="B17" s="288" t="s">
        <v>607</v>
      </c>
    </row>
    <row r="18">
      <c r="A18" s="288" t="s">
        <v>1863</v>
      </c>
      <c r="B18" s="288" t="s">
        <v>862</v>
      </c>
    </row>
    <row r="19">
      <c r="A19" s="288" t="s">
        <v>1865</v>
      </c>
      <c r="B19" s="288" t="s">
        <v>783</v>
      </c>
    </row>
    <row r="20">
      <c r="A20" s="288" t="s">
        <v>1867</v>
      </c>
      <c r="B20" s="288" t="s">
        <v>1665</v>
      </c>
    </row>
    <row r="21">
      <c r="A21" s="288" t="s">
        <v>1869</v>
      </c>
      <c r="B21" s="288" t="s">
        <v>2006</v>
      </c>
    </row>
    <row r="22">
      <c r="A22" s="288" t="s">
        <v>1871</v>
      </c>
      <c r="B22" s="288" t="s">
        <v>1524</v>
      </c>
    </row>
    <row r="23">
      <c r="A23" s="288" t="s">
        <v>1872</v>
      </c>
      <c r="B23" s="288" t="s">
        <v>1882</v>
      </c>
    </row>
    <row r="24">
      <c r="A24" s="288" t="s">
        <v>3477</v>
      </c>
      <c r="B24" s="288" t="s">
        <v>1797</v>
      </c>
    </row>
    <row r="25">
      <c r="A25" s="288" t="s">
        <v>1877</v>
      </c>
      <c r="B25" s="288" t="s">
        <v>1465</v>
      </c>
    </row>
    <row r="26">
      <c r="A26" s="288" t="s">
        <v>2897</v>
      </c>
      <c r="B26" s="288" t="s">
        <v>1348</v>
      </c>
    </row>
    <row r="27">
      <c r="A27" s="288" t="s">
        <v>3479</v>
      </c>
      <c r="B27" s="288" t="s">
        <v>695</v>
      </c>
    </row>
    <row r="28">
      <c r="A28" s="288" t="s">
        <v>3481</v>
      </c>
      <c r="B28" s="288" t="s">
        <v>603</v>
      </c>
    </row>
    <row r="29">
      <c r="A29" s="288" t="s">
        <v>2901</v>
      </c>
      <c r="B29" s="288" t="s">
        <v>767</v>
      </c>
    </row>
    <row r="30">
      <c r="A30" s="288" t="s">
        <v>1887</v>
      </c>
      <c r="B30" s="288" t="s">
        <v>527</v>
      </c>
    </row>
    <row r="31">
      <c r="A31" s="288" t="s">
        <v>1889</v>
      </c>
      <c r="B31" s="288" t="s">
        <v>1591</v>
      </c>
    </row>
    <row r="32">
      <c r="A32" s="288" t="s">
        <v>1890</v>
      </c>
      <c r="B32" s="288" t="s">
        <v>1257</v>
      </c>
    </row>
    <row r="33">
      <c r="A33" s="288" t="s">
        <v>2906</v>
      </c>
      <c r="B33" s="288" t="s">
        <v>948</v>
      </c>
    </row>
    <row r="34">
      <c r="A34" s="288" t="s">
        <v>2907</v>
      </c>
      <c r="B34" s="288" t="s">
        <v>739</v>
      </c>
    </row>
    <row r="35">
      <c r="A35" s="288" t="s">
        <v>1894</v>
      </c>
      <c r="B35" s="288" t="s">
        <v>1485</v>
      </c>
    </row>
    <row r="36">
      <c r="A36" s="288" t="s">
        <v>1896</v>
      </c>
      <c r="B36" s="288" t="s">
        <v>916</v>
      </c>
    </row>
    <row r="37">
      <c r="A37" s="288" t="s">
        <v>1899</v>
      </c>
      <c r="B37" s="288" t="s">
        <v>1358</v>
      </c>
    </row>
    <row r="38">
      <c r="A38" s="288" t="s">
        <v>1900</v>
      </c>
      <c r="B38" s="288" t="s">
        <v>2133</v>
      </c>
    </row>
    <row r="39">
      <c r="A39" s="288" t="s">
        <v>1903</v>
      </c>
      <c r="B39" s="288" t="s">
        <v>1506</v>
      </c>
    </row>
    <row r="40">
      <c r="A40" s="288" t="s">
        <v>327</v>
      </c>
      <c r="B40" s="288" t="s">
        <v>324</v>
      </c>
    </row>
    <row r="41">
      <c r="A41" s="288" t="s">
        <v>1906</v>
      </c>
      <c r="B41" s="288" t="s">
        <v>2167</v>
      </c>
    </row>
    <row r="42">
      <c r="A42" s="288" t="s">
        <v>1909</v>
      </c>
      <c r="B42" s="288" t="s">
        <v>926</v>
      </c>
    </row>
    <row r="43">
      <c r="A43" s="288" t="s">
        <v>1910</v>
      </c>
      <c r="B43" s="288" t="s">
        <v>1620</v>
      </c>
    </row>
    <row r="44">
      <c r="A44" s="288" t="s">
        <v>3487</v>
      </c>
      <c r="B44" s="288" t="s">
        <v>798</v>
      </c>
    </row>
    <row r="45">
      <c r="A45" s="288" t="s">
        <v>2915</v>
      </c>
      <c r="B45" s="288" t="s">
        <v>1837</v>
      </c>
    </row>
    <row r="46">
      <c r="A46" s="288" t="s">
        <v>1915</v>
      </c>
      <c r="B46" s="288" t="s">
        <v>1806</v>
      </c>
    </row>
    <row r="47">
      <c r="A47" s="288" t="s">
        <v>1917</v>
      </c>
      <c r="B47" s="288" t="s">
        <v>2142</v>
      </c>
    </row>
    <row r="48">
      <c r="A48" s="288" t="s">
        <v>535</v>
      </c>
      <c r="B48" s="288" t="s">
        <v>1302</v>
      </c>
    </row>
    <row r="49">
      <c r="A49" s="288" t="s">
        <v>1922</v>
      </c>
      <c r="B49" s="288" t="s">
        <v>1761</v>
      </c>
    </row>
    <row r="50">
      <c r="A50" s="288" t="s">
        <v>1923</v>
      </c>
      <c r="B50" s="288" t="s">
        <v>1768</v>
      </c>
    </row>
    <row r="51">
      <c r="A51" s="288" t="s">
        <v>1925</v>
      </c>
      <c r="B51" s="288" t="s">
        <v>1454</v>
      </c>
    </row>
    <row r="52">
      <c r="A52" s="288" t="s">
        <v>1927</v>
      </c>
      <c r="B52" s="288" t="s">
        <v>2262</v>
      </c>
    </row>
    <row r="53">
      <c r="A53" s="288" t="s">
        <v>1930</v>
      </c>
      <c r="B53" s="288" t="s">
        <v>1767</v>
      </c>
    </row>
    <row r="54">
      <c r="A54" s="288" t="s">
        <v>326</v>
      </c>
      <c r="B54" s="288" t="s">
        <v>1249</v>
      </c>
    </row>
    <row r="55">
      <c r="A55" s="288" t="s">
        <v>2898</v>
      </c>
      <c r="B55" s="288" t="s">
        <v>1715</v>
      </c>
    </row>
    <row r="56">
      <c r="A56" s="288" t="s">
        <v>1115</v>
      </c>
      <c r="B56" s="288" t="s">
        <v>1112</v>
      </c>
    </row>
    <row r="57">
      <c r="A57" s="288" t="s">
        <v>2922</v>
      </c>
      <c r="B57" s="288" t="s">
        <v>899</v>
      </c>
    </row>
    <row r="58">
      <c r="A58" s="288" t="s">
        <v>2924</v>
      </c>
      <c r="B58" s="288" t="s">
        <v>1764</v>
      </c>
    </row>
    <row r="59">
      <c r="A59" s="288" t="s">
        <v>1362</v>
      </c>
      <c r="B59" s="288" t="s">
        <v>1119</v>
      </c>
    </row>
    <row r="60">
      <c r="A60" s="288" t="s">
        <v>1940</v>
      </c>
      <c r="B60" s="288" t="s">
        <v>851</v>
      </c>
    </row>
    <row r="61">
      <c r="A61" s="288" t="s">
        <v>1943</v>
      </c>
      <c r="B61" s="288" t="s">
        <v>1501</v>
      </c>
    </row>
    <row r="62">
      <c r="A62" s="288" t="s">
        <v>2925</v>
      </c>
      <c r="B62" s="288" t="s">
        <v>1272</v>
      </c>
    </row>
    <row r="63">
      <c r="A63" s="288" t="s">
        <v>2926</v>
      </c>
      <c r="B63" s="288" t="s">
        <v>883</v>
      </c>
    </row>
    <row r="64">
      <c r="A64" s="288" t="s">
        <v>2929</v>
      </c>
      <c r="B64" s="288" t="s">
        <v>860</v>
      </c>
    </row>
    <row r="65">
      <c r="A65" s="288" t="s">
        <v>1948</v>
      </c>
      <c r="B65" s="288" t="s">
        <v>806</v>
      </c>
    </row>
    <row r="66">
      <c r="A66" s="288" t="s">
        <v>1950</v>
      </c>
      <c r="B66" s="288" t="s">
        <v>1022</v>
      </c>
    </row>
    <row r="67">
      <c r="A67" s="288" t="s">
        <v>3497</v>
      </c>
      <c r="B67" s="288" t="s">
        <v>815</v>
      </c>
    </row>
    <row r="68">
      <c r="A68" s="288" t="s">
        <v>3500</v>
      </c>
      <c r="B68" s="288" t="s">
        <v>928</v>
      </c>
    </row>
    <row r="69">
      <c r="A69" s="288" t="s">
        <v>1955</v>
      </c>
      <c r="B69" s="288" t="s">
        <v>1701</v>
      </c>
    </row>
    <row r="70">
      <c r="A70" s="288" t="s">
        <v>3501</v>
      </c>
      <c r="B70" s="288" t="s">
        <v>1713</v>
      </c>
    </row>
    <row r="71">
      <c r="A71" s="288" t="s">
        <v>3502</v>
      </c>
      <c r="B71" s="288" t="s">
        <v>2101</v>
      </c>
    </row>
    <row r="72">
      <c r="A72" s="288" t="s">
        <v>3503</v>
      </c>
      <c r="B72" s="288" t="s">
        <v>72</v>
      </c>
    </row>
    <row r="73">
      <c r="A73" s="288" t="s">
        <v>1962</v>
      </c>
      <c r="B73" s="288" t="s">
        <v>1654</v>
      </c>
    </row>
    <row r="74">
      <c r="A74" s="288" t="s">
        <v>1964</v>
      </c>
      <c r="B74" s="288" t="s">
        <v>1415</v>
      </c>
    </row>
    <row r="75">
      <c r="A75" s="288" t="s">
        <v>3506</v>
      </c>
      <c r="B75" s="288" t="s">
        <v>1543</v>
      </c>
    </row>
    <row r="76">
      <c r="A76" s="288" t="s">
        <v>1969</v>
      </c>
      <c r="B76" s="288" t="s">
        <v>1352</v>
      </c>
    </row>
    <row r="77">
      <c r="A77" s="288" t="s">
        <v>1971</v>
      </c>
      <c r="B77" s="288" t="s">
        <v>1011</v>
      </c>
    </row>
    <row r="78">
      <c r="A78" s="288" t="s">
        <v>1973</v>
      </c>
      <c r="B78" s="288" t="s">
        <v>1208</v>
      </c>
    </row>
    <row r="79">
      <c r="A79" s="288" t="s">
        <v>1974</v>
      </c>
      <c r="B79" s="288" t="s">
        <v>745</v>
      </c>
    </row>
    <row r="80">
      <c r="A80" s="288" t="s">
        <v>2940</v>
      </c>
      <c r="B80" s="288" t="s">
        <v>989</v>
      </c>
    </row>
    <row r="81">
      <c r="A81" s="288" t="s">
        <v>2941</v>
      </c>
      <c r="B81" s="288" t="s">
        <v>949</v>
      </c>
    </row>
    <row r="82">
      <c r="A82" s="288" t="s">
        <v>2942</v>
      </c>
      <c r="B82" s="288" t="s">
        <v>1212</v>
      </c>
    </row>
    <row r="83">
      <c r="A83" s="288" t="s">
        <v>2943</v>
      </c>
      <c r="B83" s="288" t="s">
        <v>1780</v>
      </c>
    </row>
    <row r="84">
      <c r="A84" s="288" t="s">
        <v>1980</v>
      </c>
      <c r="B84" s="288" t="s">
        <v>1273</v>
      </c>
    </row>
    <row r="85">
      <c r="A85" s="288" t="s">
        <v>1983</v>
      </c>
      <c r="B85" s="288" t="s">
        <v>2070</v>
      </c>
    </row>
    <row r="86">
      <c r="A86" s="288" t="s">
        <v>264</v>
      </c>
      <c r="B86" s="288" t="s">
        <v>262</v>
      </c>
    </row>
    <row r="87">
      <c r="A87" s="288" t="s">
        <v>254</v>
      </c>
      <c r="B87" s="288" t="s">
        <v>253</v>
      </c>
    </row>
    <row r="88">
      <c r="A88" s="288" t="s">
        <v>1987</v>
      </c>
      <c r="B88" s="288" t="s">
        <v>1351</v>
      </c>
    </row>
    <row r="89">
      <c r="A89" s="288" t="s">
        <v>1990</v>
      </c>
      <c r="B89" s="288" t="s">
        <v>1688</v>
      </c>
    </row>
    <row r="90">
      <c r="A90" s="288" t="s">
        <v>1992</v>
      </c>
      <c r="B90" s="288" t="s">
        <v>1505</v>
      </c>
    </row>
    <row r="91">
      <c r="A91" s="288" t="s">
        <v>1993</v>
      </c>
      <c r="B91" s="288" t="s">
        <v>1905</v>
      </c>
    </row>
    <row r="92">
      <c r="A92" s="288" t="s">
        <v>3515</v>
      </c>
      <c r="B92" s="288" t="s">
        <v>1089</v>
      </c>
    </row>
    <row r="93">
      <c r="A93" s="288" t="s">
        <v>1998</v>
      </c>
      <c r="B93" s="288" t="s">
        <v>1538</v>
      </c>
    </row>
    <row r="94">
      <c r="A94" s="288" t="s">
        <v>2000</v>
      </c>
      <c r="B94" s="288" t="s">
        <v>712</v>
      </c>
    </row>
    <row r="95">
      <c r="A95" s="288" t="s">
        <v>2004</v>
      </c>
      <c r="B95" s="288" t="s">
        <v>1180</v>
      </c>
    </row>
    <row r="96">
      <c r="A96" s="288" t="s">
        <v>2005</v>
      </c>
      <c r="B96" s="288" t="s">
        <v>752</v>
      </c>
    </row>
    <row r="97">
      <c r="A97" s="288" t="s">
        <v>2007</v>
      </c>
      <c r="B97" s="288" t="s">
        <v>1834</v>
      </c>
    </row>
    <row r="98">
      <c r="A98" s="288" t="s">
        <v>2009</v>
      </c>
      <c r="B98" s="288" t="s">
        <v>1804</v>
      </c>
    </row>
    <row r="99">
      <c r="A99" s="288" t="s">
        <v>3524</v>
      </c>
      <c r="B99" s="288" t="s">
        <v>1265</v>
      </c>
    </row>
    <row r="100">
      <c r="A100" s="288" t="s">
        <v>2015</v>
      </c>
      <c r="B100" s="288" t="s">
        <v>1270</v>
      </c>
    </row>
    <row r="101">
      <c r="A101" s="288" t="s">
        <v>2018</v>
      </c>
      <c r="B101" s="288" t="s">
        <v>2093</v>
      </c>
    </row>
    <row r="102">
      <c r="A102" s="288" t="s">
        <v>3529</v>
      </c>
      <c r="B102" s="288" t="s">
        <v>1429</v>
      </c>
    </row>
    <row r="103">
      <c r="A103" s="288" t="s">
        <v>2024</v>
      </c>
      <c r="B103" s="288" t="s">
        <v>1023</v>
      </c>
    </row>
    <row r="104">
      <c r="A104" s="288" t="s">
        <v>343</v>
      </c>
      <c r="B104" s="288" t="s">
        <v>341</v>
      </c>
    </row>
    <row r="105">
      <c r="A105" s="288" t="s">
        <v>3530</v>
      </c>
      <c r="B105" s="288" t="s">
        <v>917</v>
      </c>
    </row>
    <row r="106">
      <c r="A106" s="288" t="s">
        <v>2029</v>
      </c>
      <c r="B106" s="288" t="s">
        <v>1378</v>
      </c>
    </row>
    <row r="107">
      <c r="A107" s="288" t="s">
        <v>366</v>
      </c>
      <c r="B107" s="288" t="s">
        <v>2091</v>
      </c>
    </row>
    <row r="108">
      <c r="A108" s="288" t="s">
        <v>3045</v>
      </c>
      <c r="B108" s="288" t="s">
        <v>1165</v>
      </c>
    </row>
    <row r="109">
      <c r="A109" s="288" t="s">
        <v>3533</v>
      </c>
      <c r="B109" s="288" t="s">
        <v>914</v>
      </c>
    </row>
    <row r="110">
      <c r="A110" s="288" t="s">
        <v>2033</v>
      </c>
      <c r="B110" s="288" t="s">
        <v>1159</v>
      </c>
    </row>
    <row r="111">
      <c r="A111" s="288" t="s">
        <v>2036</v>
      </c>
      <c r="B111" s="288" t="s">
        <v>1661</v>
      </c>
    </row>
    <row r="112">
      <c r="A112" s="288" t="s">
        <v>2037</v>
      </c>
      <c r="B112" s="288" t="s">
        <v>2050</v>
      </c>
    </row>
    <row r="113">
      <c r="A113" s="288" t="s">
        <v>2040</v>
      </c>
      <c r="B113" s="288" t="s">
        <v>1693</v>
      </c>
    </row>
    <row r="114">
      <c r="A114" s="288" t="s">
        <v>2589</v>
      </c>
      <c r="B114" s="288" t="s">
        <v>1774</v>
      </c>
    </row>
    <row r="115">
      <c r="A115" s="288" t="s">
        <v>2961</v>
      </c>
      <c r="B115" s="288" t="s">
        <v>518</v>
      </c>
    </row>
    <row r="116">
      <c r="A116" s="288" t="s">
        <v>3536</v>
      </c>
      <c r="B116" s="288" t="s">
        <v>714</v>
      </c>
    </row>
    <row r="117">
      <c r="A117" s="288" t="s">
        <v>2045</v>
      </c>
      <c r="B117" s="288" t="s">
        <v>1261</v>
      </c>
    </row>
    <row r="118">
      <c r="A118" s="288" t="s">
        <v>2047</v>
      </c>
      <c r="B118" s="288" t="s">
        <v>1847</v>
      </c>
    </row>
    <row r="119">
      <c r="A119" s="288" t="s">
        <v>2049</v>
      </c>
      <c r="B119" s="288" t="s">
        <v>1755</v>
      </c>
    </row>
    <row r="120">
      <c r="A120" s="288" t="s">
        <v>2963</v>
      </c>
      <c r="B120" s="288" t="s">
        <v>766</v>
      </c>
    </row>
    <row r="121">
      <c r="A121" s="288" t="s">
        <v>3540</v>
      </c>
      <c r="B121" s="288" t="s">
        <v>1074</v>
      </c>
    </row>
    <row r="122">
      <c r="A122" s="288" t="s">
        <v>431</v>
      </c>
      <c r="B122" s="288" t="s">
        <v>430</v>
      </c>
    </row>
    <row r="123">
      <c r="A123" s="288" t="s">
        <v>2969</v>
      </c>
      <c r="B123" s="288" t="s">
        <v>828</v>
      </c>
    </row>
    <row r="124">
      <c r="A124" s="288" t="s">
        <v>2970</v>
      </c>
      <c r="B124" s="288" t="s">
        <v>1495</v>
      </c>
    </row>
    <row r="125">
      <c r="A125" s="288" t="s">
        <v>1334</v>
      </c>
      <c r="B125" s="288" t="s">
        <v>1118</v>
      </c>
    </row>
    <row r="126">
      <c r="A126" s="288" t="s">
        <v>2062</v>
      </c>
      <c r="B126" s="288" t="s">
        <v>1637</v>
      </c>
    </row>
    <row r="127">
      <c r="A127" s="288" t="s">
        <v>2064</v>
      </c>
      <c r="B127" s="288" t="s">
        <v>1592</v>
      </c>
    </row>
    <row r="128">
      <c r="A128" s="288" t="s">
        <v>2066</v>
      </c>
      <c r="B128" s="288" t="s">
        <v>1020</v>
      </c>
    </row>
    <row r="129">
      <c r="A129" s="288" t="s">
        <v>2068</v>
      </c>
      <c r="B129" s="288" t="s">
        <v>673</v>
      </c>
    </row>
    <row r="130">
      <c r="A130" s="288" t="s">
        <v>106</v>
      </c>
      <c r="B130" s="288" t="s">
        <v>1801</v>
      </c>
    </row>
    <row r="131">
      <c r="A131" s="288" t="s">
        <v>2071</v>
      </c>
      <c r="B131" s="288" t="s">
        <v>1360</v>
      </c>
    </row>
    <row r="132">
      <c r="A132" s="288" t="s">
        <v>2073</v>
      </c>
      <c r="B132" s="288" t="s">
        <v>1380</v>
      </c>
    </row>
    <row r="133">
      <c r="A133" s="288" t="s">
        <v>2076</v>
      </c>
      <c r="B133" s="288" t="s">
        <v>1870</v>
      </c>
    </row>
    <row r="134">
      <c r="A134" s="288" t="s">
        <v>2078</v>
      </c>
      <c r="B134" s="288" t="s">
        <v>1836</v>
      </c>
    </row>
    <row r="135">
      <c r="A135" s="288" t="s">
        <v>3544</v>
      </c>
      <c r="B135" s="288" t="s">
        <v>1234</v>
      </c>
    </row>
    <row r="136">
      <c r="A136" s="288" t="s">
        <v>2976</v>
      </c>
      <c r="B136" s="288" t="s">
        <v>1627</v>
      </c>
    </row>
    <row r="137">
      <c r="A137" s="288" t="s">
        <v>2977</v>
      </c>
      <c r="B137" s="288" t="s">
        <v>1816</v>
      </c>
    </row>
    <row r="138">
      <c r="A138" s="288" t="s">
        <v>3547</v>
      </c>
      <c r="B138" s="288" t="s">
        <v>1539</v>
      </c>
    </row>
    <row r="139">
      <c r="A139" s="288" t="s">
        <v>3548</v>
      </c>
      <c r="B139" s="288" t="s">
        <v>1901</v>
      </c>
    </row>
    <row r="140">
      <c r="A140" s="288" t="s">
        <v>3549</v>
      </c>
      <c r="B140" s="288" t="s">
        <v>1044</v>
      </c>
    </row>
    <row r="141">
      <c r="A141" s="288" t="s">
        <v>3550</v>
      </c>
      <c r="B141" s="288" t="s">
        <v>1045</v>
      </c>
    </row>
    <row r="142">
      <c r="A142" s="288" t="s">
        <v>3551</v>
      </c>
      <c r="B142" s="288" t="s">
        <v>2010</v>
      </c>
    </row>
    <row r="143">
      <c r="A143" s="288" t="s">
        <v>3553</v>
      </c>
      <c r="B143" s="288" t="s">
        <v>604</v>
      </c>
    </row>
    <row r="144">
      <c r="A144" s="288" t="s">
        <v>2978</v>
      </c>
      <c r="B144" s="288" t="s">
        <v>2292</v>
      </c>
    </row>
    <row r="145">
      <c r="A145" s="288" t="s">
        <v>2979</v>
      </c>
      <c r="B145" s="288" t="s">
        <v>866</v>
      </c>
    </row>
    <row r="146">
      <c r="A146" s="288" t="s">
        <v>3554</v>
      </c>
      <c r="B146" s="288" t="s">
        <v>520</v>
      </c>
    </row>
    <row r="147">
      <c r="A147" s="288" t="s">
        <v>2982</v>
      </c>
      <c r="B147" s="288" t="s">
        <v>1467</v>
      </c>
    </row>
    <row r="148">
      <c r="A148" s="288" t="s">
        <v>2968</v>
      </c>
      <c r="B148" s="288" t="s">
        <v>2182</v>
      </c>
    </row>
    <row r="149">
      <c r="A149" s="288" t="s">
        <v>2098</v>
      </c>
      <c r="B149" s="288" t="s">
        <v>1926</v>
      </c>
    </row>
    <row r="150">
      <c r="A150" s="288" t="s">
        <v>2717</v>
      </c>
      <c r="B150" s="288" t="s">
        <v>1057</v>
      </c>
    </row>
    <row r="151">
      <c r="A151" s="288" t="s">
        <v>2104</v>
      </c>
      <c r="B151" s="288" t="s">
        <v>1758</v>
      </c>
    </row>
    <row r="152">
      <c r="A152" s="288" t="s">
        <v>2107</v>
      </c>
      <c r="B152" s="288" t="s">
        <v>1644</v>
      </c>
    </row>
    <row r="153">
      <c r="A153" s="288" t="s">
        <v>3556</v>
      </c>
      <c r="B153" s="288" t="s">
        <v>729</v>
      </c>
    </row>
    <row r="154">
      <c r="A154" s="288" t="s">
        <v>2112</v>
      </c>
      <c r="B154" s="288" t="s">
        <v>1675</v>
      </c>
    </row>
    <row r="155">
      <c r="A155" s="288" t="s">
        <v>2115</v>
      </c>
      <c r="B155" s="288" t="s">
        <v>82</v>
      </c>
    </row>
    <row r="156">
      <c r="A156" s="288" t="s">
        <v>3559</v>
      </c>
      <c r="B156" s="288" t="s">
        <v>976</v>
      </c>
    </row>
    <row r="157">
      <c r="A157" s="288" t="s">
        <v>2121</v>
      </c>
      <c r="B157" s="288" t="s">
        <v>543</v>
      </c>
    </row>
    <row r="158">
      <c r="A158" s="288" t="s">
        <v>2123</v>
      </c>
      <c r="B158" s="288" t="s">
        <v>1549</v>
      </c>
    </row>
    <row r="159">
      <c r="A159" s="288" t="s">
        <v>2125</v>
      </c>
      <c r="B159" s="288" t="s">
        <v>566</v>
      </c>
    </row>
    <row r="160">
      <c r="A160" s="288" t="s">
        <v>161</v>
      </c>
      <c r="B160" s="288" t="s">
        <v>160</v>
      </c>
    </row>
    <row r="161">
      <c r="A161" s="288" t="s">
        <v>3561</v>
      </c>
      <c r="B161" s="288" t="s">
        <v>1390</v>
      </c>
    </row>
    <row r="162">
      <c r="A162" s="288" t="s">
        <v>2132</v>
      </c>
      <c r="B162" s="288" t="s">
        <v>1182</v>
      </c>
    </row>
    <row r="163">
      <c r="A163" s="288" t="s">
        <v>1332</v>
      </c>
      <c r="B163" s="288" t="s">
        <v>1356</v>
      </c>
    </row>
    <row r="164">
      <c r="A164" s="288" t="s">
        <v>2996</v>
      </c>
      <c r="B164" s="288" t="s">
        <v>1364</v>
      </c>
    </row>
    <row r="165">
      <c r="A165" s="288" t="s">
        <v>2997</v>
      </c>
      <c r="B165" s="288" t="s">
        <v>1853</v>
      </c>
    </row>
    <row r="166">
      <c r="A166" s="288" t="s">
        <v>2998</v>
      </c>
      <c r="B166" s="288" t="s">
        <v>1298</v>
      </c>
    </row>
    <row r="167">
      <c r="A167" s="288" t="s">
        <v>2999</v>
      </c>
      <c r="B167" s="288" t="s">
        <v>2063</v>
      </c>
    </row>
    <row r="168">
      <c r="A168" s="288" t="s">
        <v>3001</v>
      </c>
      <c r="B168" s="288" t="s">
        <v>537</v>
      </c>
    </row>
    <row r="169">
      <c r="A169" s="288" t="s">
        <v>2140</v>
      </c>
      <c r="B169" s="288" t="s">
        <v>1288</v>
      </c>
    </row>
    <row r="170">
      <c r="A170" s="288" t="s">
        <v>2141</v>
      </c>
      <c r="B170" s="288" t="s">
        <v>1686</v>
      </c>
    </row>
    <row r="171">
      <c r="A171" s="288" t="s">
        <v>2143</v>
      </c>
      <c r="B171" s="288" t="s">
        <v>1219</v>
      </c>
    </row>
    <row r="172">
      <c r="A172" s="288" t="s">
        <v>2144</v>
      </c>
      <c r="B172" s="288" t="s">
        <v>751</v>
      </c>
    </row>
    <row r="173">
      <c r="A173" s="288" t="s">
        <v>3568</v>
      </c>
      <c r="B173" s="288" t="s">
        <v>615</v>
      </c>
    </row>
    <row r="174">
      <c r="A174" s="288" t="s">
        <v>2150</v>
      </c>
      <c r="B174" s="288" t="s">
        <v>1187</v>
      </c>
    </row>
    <row r="175">
      <c r="A175" s="288" t="s">
        <v>2153</v>
      </c>
      <c r="B175" s="288" t="s">
        <v>1668</v>
      </c>
    </row>
    <row r="176">
      <c r="A176" s="288" t="s">
        <v>3569</v>
      </c>
      <c r="B176" s="288" t="s">
        <v>1221</v>
      </c>
    </row>
    <row r="177">
      <c r="A177" s="288" t="s">
        <v>2158</v>
      </c>
      <c r="B177" s="288" t="s">
        <v>1855</v>
      </c>
    </row>
    <row r="178">
      <c r="A178" s="288" t="s">
        <v>2160</v>
      </c>
      <c r="B178" s="288" t="s">
        <v>666</v>
      </c>
    </row>
    <row r="179">
      <c r="A179" s="288" t="s">
        <v>351</v>
      </c>
      <c r="B179" s="288" t="s">
        <v>755</v>
      </c>
    </row>
    <row r="180">
      <c r="A180" s="288" t="s">
        <v>3570</v>
      </c>
      <c r="B180" s="288" t="s">
        <v>1271</v>
      </c>
    </row>
    <row r="181">
      <c r="A181" s="288" t="s">
        <v>3571</v>
      </c>
      <c r="B181" s="288" t="s">
        <v>551</v>
      </c>
    </row>
    <row r="182">
      <c r="A182" s="288" t="s">
        <v>2166</v>
      </c>
      <c r="B182" s="288" t="s">
        <v>567</v>
      </c>
    </row>
    <row r="183">
      <c r="A183" s="288" t="s">
        <v>2168</v>
      </c>
      <c r="B183" s="288" t="s">
        <v>2164</v>
      </c>
    </row>
    <row r="184">
      <c r="A184" s="288" t="s">
        <v>2169</v>
      </c>
      <c r="B184" s="288" t="s">
        <v>576</v>
      </c>
    </row>
    <row r="185">
      <c r="A185" s="288" t="s">
        <v>3009</v>
      </c>
      <c r="B185" s="288" t="s">
        <v>950</v>
      </c>
    </row>
    <row r="186">
      <c r="A186" s="288" t="s">
        <v>3010</v>
      </c>
      <c r="B186" s="288" t="s">
        <v>871</v>
      </c>
    </row>
    <row r="187">
      <c r="A187" s="288" t="s">
        <v>3011</v>
      </c>
      <c r="B187" s="288" t="s">
        <v>1477</v>
      </c>
    </row>
    <row r="188">
      <c r="A188" s="288" t="s">
        <v>3012</v>
      </c>
      <c r="B188" s="288" t="s">
        <v>1876</v>
      </c>
    </row>
    <row r="189">
      <c r="A189" s="288" t="s">
        <v>2179</v>
      </c>
      <c r="B189" s="288" t="s">
        <v>698</v>
      </c>
    </row>
    <row r="190">
      <c r="A190" s="288" t="s">
        <v>3013</v>
      </c>
      <c r="B190" s="288" t="s">
        <v>1569</v>
      </c>
    </row>
    <row r="191">
      <c r="A191" s="288" t="s">
        <v>3576</v>
      </c>
      <c r="B191" s="288" t="s">
        <v>625</v>
      </c>
    </row>
    <row r="192">
      <c r="A192" s="288" t="s">
        <v>2186</v>
      </c>
      <c r="B192" s="288" t="s">
        <v>901</v>
      </c>
    </row>
    <row r="193">
      <c r="A193" s="288" t="s">
        <v>2187</v>
      </c>
      <c r="B193" s="288" t="s">
        <v>724</v>
      </c>
    </row>
    <row r="194">
      <c r="A194" s="288" t="s">
        <v>2189</v>
      </c>
      <c r="B194" s="288" t="s">
        <v>1328</v>
      </c>
    </row>
    <row r="195">
      <c r="A195" s="288" t="s">
        <v>1079</v>
      </c>
      <c r="B195" s="288" t="s">
        <v>1075</v>
      </c>
    </row>
    <row r="196">
      <c r="A196" s="288" t="s">
        <v>656</v>
      </c>
      <c r="B196" s="288" t="s">
        <v>652</v>
      </c>
    </row>
    <row r="197">
      <c r="A197" s="288" t="s">
        <v>3018</v>
      </c>
      <c r="B197" s="288" t="s">
        <v>1026</v>
      </c>
    </row>
    <row r="198">
      <c r="A198" s="288" t="s">
        <v>654</v>
      </c>
      <c r="B198" s="288" t="s">
        <v>564</v>
      </c>
    </row>
    <row r="199">
      <c r="A199" s="288" t="s">
        <v>3019</v>
      </c>
      <c r="B199" s="288" t="s">
        <v>1284</v>
      </c>
    </row>
    <row r="200">
      <c r="A200" s="288" t="s">
        <v>3020</v>
      </c>
      <c r="B200" s="288" t="s">
        <v>1475</v>
      </c>
    </row>
    <row r="201">
      <c r="A201" s="288" t="s">
        <v>3021</v>
      </c>
      <c r="B201" s="288" t="s">
        <v>1997</v>
      </c>
    </row>
    <row r="202">
      <c r="A202" s="288" t="s">
        <v>2206</v>
      </c>
      <c r="B202" s="288" t="s">
        <v>1373</v>
      </c>
    </row>
    <row r="203">
      <c r="A203" s="288" t="s">
        <v>2207</v>
      </c>
      <c r="B203" s="288" t="s">
        <v>1916</v>
      </c>
    </row>
    <row r="204">
      <c r="A204" s="288" t="s">
        <v>2209</v>
      </c>
      <c r="B204" s="288" t="s">
        <v>929</v>
      </c>
    </row>
    <row r="205">
      <c r="A205" s="288" t="s">
        <v>2212</v>
      </c>
      <c r="B205" s="288" t="s">
        <v>598</v>
      </c>
    </row>
    <row r="206">
      <c r="A206" s="288" t="s">
        <v>2214</v>
      </c>
      <c r="B206" s="288" t="s">
        <v>1228</v>
      </c>
    </row>
    <row r="207">
      <c r="A207" s="288" t="s">
        <v>3026</v>
      </c>
      <c r="B207" s="288" t="s">
        <v>2128</v>
      </c>
    </row>
    <row r="208">
      <c r="A208" s="288" t="s">
        <v>3027</v>
      </c>
      <c r="B208" s="288" t="s">
        <v>1041</v>
      </c>
    </row>
    <row r="209">
      <c r="A209" s="288" t="s">
        <v>3582</v>
      </c>
      <c r="B209" s="288" t="s">
        <v>1213</v>
      </c>
    </row>
    <row r="210">
      <c r="A210" s="288" t="s">
        <v>3583</v>
      </c>
      <c r="B210" s="288" t="s">
        <v>2244</v>
      </c>
    </row>
    <row r="211">
      <c r="A211" s="288" t="s">
        <v>3029</v>
      </c>
      <c r="B211" s="288" t="s">
        <v>892</v>
      </c>
    </row>
    <row r="212">
      <c r="A212" s="288" t="s">
        <v>3031</v>
      </c>
      <c r="B212" s="288" t="s">
        <v>573</v>
      </c>
    </row>
    <row r="213">
      <c r="A213" s="288" t="s">
        <v>3032</v>
      </c>
      <c r="B213" s="288" t="s">
        <v>1829</v>
      </c>
    </row>
    <row r="214">
      <c r="A214" s="288" t="s">
        <v>303</v>
      </c>
      <c r="B214" s="288" t="s">
        <v>1052</v>
      </c>
    </row>
    <row r="215">
      <c r="A215" s="288" t="s">
        <v>443</v>
      </c>
      <c r="B215" s="288" t="s">
        <v>442</v>
      </c>
    </row>
    <row r="216">
      <c r="A216" s="288" t="s">
        <v>3034</v>
      </c>
      <c r="B216" s="288" t="s">
        <v>1718</v>
      </c>
    </row>
    <row r="217">
      <c r="A217" s="288" t="s">
        <v>3271</v>
      </c>
      <c r="B217" s="288" t="s">
        <v>1798</v>
      </c>
    </row>
    <row r="218">
      <c r="A218" s="288" t="s">
        <v>2234</v>
      </c>
      <c r="B218" s="288" t="s">
        <v>2027</v>
      </c>
    </row>
    <row r="219">
      <c r="A219" s="288" t="s">
        <v>2236</v>
      </c>
      <c r="B219" s="288" t="s">
        <v>1680</v>
      </c>
    </row>
    <row r="220">
      <c r="A220" s="288" t="s">
        <v>1476</v>
      </c>
      <c r="B220" s="288" t="s">
        <v>1122</v>
      </c>
    </row>
    <row r="221">
      <c r="A221" s="288" t="s">
        <v>2238</v>
      </c>
      <c r="B221" s="288" t="s">
        <v>1638</v>
      </c>
    </row>
    <row r="222">
      <c r="A222" s="288" t="s">
        <v>3035</v>
      </c>
      <c r="B222" s="288" t="s">
        <v>1448</v>
      </c>
    </row>
    <row r="223">
      <c r="A223" s="288" t="s">
        <v>3036</v>
      </c>
      <c r="B223" s="288" t="s">
        <v>517</v>
      </c>
    </row>
    <row r="224">
      <c r="A224" s="288" t="s">
        <v>3039</v>
      </c>
      <c r="B224" s="288" t="s">
        <v>2082</v>
      </c>
    </row>
    <row r="225">
      <c r="A225" s="288" t="s">
        <v>3040</v>
      </c>
      <c r="B225" s="288" t="s">
        <v>1248</v>
      </c>
    </row>
    <row r="226">
      <c r="A226" s="288" t="s">
        <v>3041</v>
      </c>
      <c r="B226" s="288" t="s">
        <v>1167</v>
      </c>
    </row>
    <row r="227">
      <c r="A227" s="288" t="s">
        <v>3042</v>
      </c>
      <c r="B227" s="288" t="s">
        <v>1247</v>
      </c>
    </row>
    <row r="228">
      <c r="A228" s="288" t="s">
        <v>3590</v>
      </c>
      <c r="B228" s="288" t="s">
        <v>940</v>
      </c>
    </row>
    <row r="229">
      <c r="A229" s="288" t="s">
        <v>3592</v>
      </c>
      <c r="B229" s="288" t="s">
        <v>1313</v>
      </c>
    </row>
    <row r="230">
      <c r="A230" s="288" t="s">
        <v>3593</v>
      </c>
      <c r="B230" s="288" t="s">
        <v>1939</v>
      </c>
    </row>
    <row r="231">
      <c r="A231" s="288" t="s">
        <v>2930</v>
      </c>
      <c r="B231" s="288" t="s">
        <v>833</v>
      </c>
    </row>
    <row r="232">
      <c r="A232" s="288" t="s">
        <v>2256</v>
      </c>
      <c r="B232" s="288" t="s">
        <v>2229</v>
      </c>
    </row>
    <row r="233">
      <c r="A233" s="288" t="s">
        <v>2260</v>
      </c>
      <c r="B233" s="288" t="s">
        <v>1523</v>
      </c>
    </row>
    <row r="234">
      <c r="A234" s="288" t="s">
        <v>2261</v>
      </c>
      <c r="B234" s="288" t="s">
        <v>1934</v>
      </c>
    </row>
    <row r="235">
      <c r="A235" s="288" t="s">
        <v>244</v>
      </c>
      <c r="B235" s="288" t="s">
        <v>242</v>
      </c>
    </row>
    <row r="236">
      <c r="A236" s="288" t="s">
        <v>911</v>
      </c>
      <c r="B236" s="288" t="s">
        <v>908</v>
      </c>
    </row>
    <row r="237">
      <c r="A237" s="288" t="s">
        <v>2267</v>
      </c>
      <c r="B237" s="288" t="s">
        <v>1704</v>
      </c>
    </row>
    <row r="238">
      <c r="A238" s="288" t="s">
        <v>2268</v>
      </c>
      <c r="B238" s="288" t="s">
        <v>572</v>
      </c>
    </row>
    <row r="239">
      <c r="A239" s="288" t="s">
        <v>3596</v>
      </c>
      <c r="B239" s="288" t="s">
        <v>1024</v>
      </c>
    </row>
    <row r="240">
      <c r="A240" s="288" t="s">
        <v>3597</v>
      </c>
      <c r="B240" s="288" t="s">
        <v>1714</v>
      </c>
    </row>
    <row r="241">
      <c r="A241" s="288" t="s">
        <v>2272</v>
      </c>
      <c r="B241" s="288" t="s">
        <v>1188</v>
      </c>
    </row>
    <row r="242">
      <c r="A242" s="288" t="s">
        <v>2273</v>
      </c>
      <c r="B242" s="288" t="s">
        <v>1775</v>
      </c>
    </row>
    <row r="243">
      <c r="A243" s="288" t="s">
        <v>2275</v>
      </c>
      <c r="B243" s="288" t="s">
        <v>1757</v>
      </c>
    </row>
    <row r="244">
      <c r="A244" s="288" t="s">
        <v>2277</v>
      </c>
      <c r="B244" s="288" t="s">
        <v>1784</v>
      </c>
    </row>
    <row r="245">
      <c r="A245" s="288" t="s">
        <v>2280</v>
      </c>
      <c r="B245" s="288" t="s">
        <v>1292</v>
      </c>
    </row>
    <row r="246">
      <c r="A246" s="288" t="s">
        <v>2282</v>
      </c>
      <c r="B246" s="288" t="s">
        <v>1674</v>
      </c>
    </row>
    <row r="247">
      <c r="A247" s="288" t="s">
        <v>99</v>
      </c>
      <c r="B247" s="288" t="s">
        <v>956</v>
      </c>
    </row>
    <row r="248">
      <c r="A248" s="288" t="s">
        <v>2286</v>
      </c>
      <c r="B248" s="288" t="s">
        <v>579</v>
      </c>
    </row>
    <row r="249">
      <c r="A249" s="288" t="s">
        <v>2288</v>
      </c>
      <c r="B249" s="288" t="s">
        <v>584</v>
      </c>
    </row>
    <row r="250">
      <c r="A250" s="288" t="s">
        <v>2290</v>
      </c>
      <c r="B250" s="288" t="s">
        <v>1455</v>
      </c>
    </row>
    <row r="251">
      <c r="A251" s="288" t="s">
        <v>2291</v>
      </c>
      <c r="B251" s="288" t="s">
        <v>1670</v>
      </c>
    </row>
    <row r="252">
      <c r="A252" s="288" t="s">
        <v>2293</v>
      </c>
      <c r="B252" s="288" t="s">
        <v>720</v>
      </c>
    </row>
    <row r="253">
      <c r="A253" s="288" t="s">
        <v>3602</v>
      </c>
      <c r="B253" s="288" t="s">
        <v>913</v>
      </c>
    </row>
    <row r="254">
      <c r="A254" s="288" t="s">
        <v>3604</v>
      </c>
      <c r="B254" s="288" t="s">
        <v>601</v>
      </c>
    </row>
    <row r="255">
      <c r="A255" s="288" t="s">
        <v>2298</v>
      </c>
      <c r="B255" s="288" t="s">
        <v>1331</v>
      </c>
    </row>
    <row r="256">
      <c r="A256" s="288" t="s">
        <v>2300</v>
      </c>
      <c r="B256" s="288" t="s">
        <v>1176</v>
      </c>
    </row>
    <row r="257">
      <c r="A257" s="288" t="s">
        <v>2301</v>
      </c>
      <c r="B257" s="288" t="s">
        <v>1232</v>
      </c>
    </row>
    <row r="258">
      <c r="A258" s="288" t="s">
        <v>1587</v>
      </c>
      <c r="B258" s="288" t="s">
        <v>1813</v>
      </c>
      <c r="G258" s="334"/>
    </row>
    <row r="259">
      <c r="A259" s="288" t="s">
        <v>3606</v>
      </c>
      <c r="B259" s="288" t="s">
        <v>1274</v>
      </c>
    </row>
    <row r="260">
      <c r="A260" s="288" t="s">
        <v>3607</v>
      </c>
      <c r="B260" s="288" t="s">
        <v>2191</v>
      </c>
    </row>
    <row r="261">
      <c r="A261" s="288" t="s">
        <v>3608</v>
      </c>
      <c r="B261" s="288" t="s">
        <v>1408</v>
      </c>
    </row>
    <row r="262">
      <c r="A262" s="288" t="s">
        <v>3064</v>
      </c>
      <c r="B262" s="288" t="s">
        <v>1721</v>
      </c>
    </row>
    <row r="263">
      <c r="A263" s="288" t="s">
        <v>2314</v>
      </c>
      <c r="B263" s="288" t="s">
        <v>1790</v>
      </c>
    </row>
    <row r="264">
      <c r="A264" s="288" t="s">
        <v>3065</v>
      </c>
      <c r="B264" s="288" t="s">
        <v>829</v>
      </c>
    </row>
    <row r="265">
      <c r="A265" s="288" t="s">
        <v>3609</v>
      </c>
      <c r="B265" s="288" t="s">
        <v>1396</v>
      </c>
    </row>
    <row r="266">
      <c r="A266" s="288" t="s">
        <v>2317</v>
      </c>
      <c r="B266" s="288" t="s">
        <v>2023</v>
      </c>
    </row>
    <row r="267">
      <c r="A267" s="288" t="s">
        <v>3069</v>
      </c>
      <c r="B267" s="288" t="s">
        <v>791</v>
      </c>
    </row>
    <row r="268">
      <c r="A268" s="288" t="s">
        <v>2320</v>
      </c>
      <c r="B268" s="288" t="s">
        <v>2072</v>
      </c>
    </row>
    <row r="269">
      <c r="A269" s="288" t="s">
        <v>3073</v>
      </c>
      <c r="B269" s="288" t="s">
        <v>2077</v>
      </c>
    </row>
    <row r="270">
      <c r="A270" s="288" t="s">
        <v>3074</v>
      </c>
      <c r="B270" s="288" t="s">
        <v>924</v>
      </c>
    </row>
    <row r="271">
      <c r="A271" s="288" t="s">
        <v>3611</v>
      </c>
      <c r="B271" s="288" t="s">
        <v>936</v>
      </c>
    </row>
    <row r="272">
      <c r="A272" s="288" t="s">
        <v>2324</v>
      </c>
      <c r="B272" s="288" t="s">
        <v>1446</v>
      </c>
    </row>
    <row r="273">
      <c r="A273" s="288" t="s">
        <v>2325</v>
      </c>
      <c r="B273" s="288" t="s">
        <v>868</v>
      </c>
    </row>
    <row r="274">
      <c r="A274" s="288" t="s">
        <v>2326</v>
      </c>
      <c r="B274" s="288" t="s">
        <v>1474</v>
      </c>
    </row>
    <row r="275">
      <c r="A275" s="288" t="s">
        <v>2328</v>
      </c>
      <c r="B275" s="288" t="s">
        <v>1913</v>
      </c>
    </row>
    <row r="276">
      <c r="A276" s="288" t="s">
        <v>2330</v>
      </c>
      <c r="B276" s="288" t="s">
        <v>617</v>
      </c>
    </row>
    <row r="277">
      <c r="A277" s="288" t="s">
        <v>2331</v>
      </c>
      <c r="B277" s="288" t="s">
        <v>679</v>
      </c>
    </row>
    <row r="278">
      <c r="A278" s="288" t="s">
        <v>2332</v>
      </c>
      <c r="B278" s="288" t="s">
        <v>2255</v>
      </c>
    </row>
    <row r="279">
      <c r="A279" s="288" t="s">
        <v>3077</v>
      </c>
      <c r="B279" s="288" t="s">
        <v>2025</v>
      </c>
    </row>
    <row r="280">
      <c r="A280" s="288" t="s">
        <v>2335</v>
      </c>
      <c r="B280" s="288" t="s">
        <v>759</v>
      </c>
    </row>
    <row r="281">
      <c r="A281" s="288" t="s">
        <v>2336</v>
      </c>
      <c r="B281" s="288" t="s">
        <v>2147</v>
      </c>
    </row>
    <row r="282">
      <c r="A282" s="288" t="s">
        <v>2337</v>
      </c>
      <c r="B282" s="288" t="s">
        <v>1357</v>
      </c>
    </row>
    <row r="283">
      <c r="A283" s="288" t="s">
        <v>3082</v>
      </c>
      <c r="B283" s="288" t="s">
        <v>1325</v>
      </c>
    </row>
    <row r="284">
      <c r="A284" s="288" t="s">
        <v>3083</v>
      </c>
      <c r="B284" s="288" t="s">
        <v>1468</v>
      </c>
    </row>
    <row r="285">
      <c r="A285" s="288" t="s">
        <v>2339</v>
      </c>
      <c r="B285" s="288" t="s">
        <v>1730</v>
      </c>
    </row>
    <row r="286">
      <c r="A286" s="288" t="s">
        <v>2341</v>
      </c>
      <c r="B286" s="288" t="s">
        <v>1204</v>
      </c>
    </row>
    <row r="287">
      <c r="A287" s="288" t="s">
        <v>2342</v>
      </c>
      <c r="B287" s="288" t="s">
        <v>1657</v>
      </c>
    </row>
    <row r="288">
      <c r="A288" s="288" t="s">
        <v>3085</v>
      </c>
      <c r="B288" s="288" t="s">
        <v>1597</v>
      </c>
    </row>
    <row r="289">
      <c r="A289" s="288" t="s">
        <v>3086</v>
      </c>
      <c r="B289" s="288" t="s">
        <v>744</v>
      </c>
    </row>
    <row r="290">
      <c r="A290" s="288" t="s">
        <v>2344</v>
      </c>
      <c r="B290" s="288" t="s">
        <v>1198</v>
      </c>
    </row>
    <row r="291">
      <c r="A291" s="288" t="s">
        <v>2345</v>
      </c>
      <c r="B291" s="288" t="s">
        <v>1019</v>
      </c>
    </row>
    <row r="292">
      <c r="A292" s="288" t="s">
        <v>3621</v>
      </c>
      <c r="B292" s="288" t="s">
        <v>1655</v>
      </c>
    </row>
    <row r="293">
      <c r="A293" s="288" t="s">
        <v>2348</v>
      </c>
      <c r="B293" s="288" t="s">
        <v>515</v>
      </c>
    </row>
    <row r="294">
      <c r="A294" s="288" t="s">
        <v>3089</v>
      </c>
      <c r="B294" s="288" t="s">
        <v>2188</v>
      </c>
    </row>
    <row r="295">
      <c r="A295" s="288" t="s">
        <v>2352</v>
      </c>
      <c r="B295" s="288" t="s">
        <v>1725</v>
      </c>
    </row>
    <row r="296">
      <c r="A296" s="288" t="s">
        <v>2691</v>
      </c>
      <c r="B296" s="288" t="s">
        <v>1147</v>
      </c>
    </row>
    <row r="297">
      <c r="A297" s="288" t="s">
        <v>2355</v>
      </c>
      <c r="B297" s="288" t="s">
        <v>721</v>
      </c>
    </row>
    <row r="298">
      <c r="A298" s="288" t="s">
        <v>3092</v>
      </c>
      <c r="B298" s="288" t="s">
        <v>1323</v>
      </c>
    </row>
    <row r="299">
      <c r="A299" s="288" t="s">
        <v>3623</v>
      </c>
      <c r="B299" s="288" t="s">
        <v>2075</v>
      </c>
    </row>
    <row r="300">
      <c r="A300" s="288" t="s">
        <v>2360</v>
      </c>
      <c r="B300" s="288" t="s">
        <v>784</v>
      </c>
    </row>
    <row r="301">
      <c r="A301" s="288" t="s">
        <v>3624</v>
      </c>
      <c r="B301" s="288" t="s">
        <v>1291</v>
      </c>
    </row>
    <row r="302">
      <c r="A302" s="288" t="s">
        <v>421</v>
      </c>
      <c r="B302" s="288" t="s">
        <v>987</v>
      </c>
    </row>
    <row r="303">
      <c r="A303" s="288" t="s">
        <v>1613</v>
      </c>
      <c r="B303" s="288" t="s">
        <v>1128</v>
      </c>
    </row>
    <row r="304">
      <c r="A304" s="288" t="s">
        <v>2366</v>
      </c>
      <c r="B304" s="288" t="s">
        <v>814</v>
      </c>
    </row>
    <row r="305">
      <c r="A305" s="288" t="s">
        <v>2367</v>
      </c>
      <c r="B305" s="288" t="s">
        <v>1268</v>
      </c>
    </row>
    <row r="306">
      <c r="A306" s="288" t="s">
        <v>3098</v>
      </c>
      <c r="B306" s="288" t="s">
        <v>938</v>
      </c>
    </row>
    <row r="307">
      <c r="A307" s="288" t="s">
        <v>3099</v>
      </c>
      <c r="B307" s="288" t="s">
        <v>1864</v>
      </c>
    </row>
    <row r="308">
      <c r="A308" s="288" t="s">
        <v>3101</v>
      </c>
      <c r="B308" s="288" t="s">
        <v>1732</v>
      </c>
    </row>
    <row r="309">
      <c r="A309" s="288" t="s">
        <v>2369</v>
      </c>
      <c r="B309" s="288" t="s">
        <v>1085</v>
      </c>
    </row>
    <row r="310">
      <c r="A310" s="288" t="s">
        <v>2370</v>
      </c>
      <c r="B310" s="288" t="s">
        <v>1671</v>
      </c>
    </row>
    <row r="311">
      <c r="A311" s="288" t="s">
        <v>3626</v>
      </c>
      <c r="B311" s="288" t="s">
        <v>2310</v>
      </c>
    </row>
    <row r="312">
      <c r="A312" s="288" t="s">
        <v>2373</v>
      </c>
      <c r="B312" s="288" t="s">
        <v>1175</v>
      </c>
    </row>
    <row r="313">
      <c r="A313" s="288" t="s">
        <v>3627</v>
      </c>
      <c r="B313" s="288" t="s">
        <v>1687</v>
      </c>
    </row>
    <row r="314">
      <c r="A314" s="288" t="s">
        <v>2376</v>
      </c>
      <c r="B314" s="288" t="s">
        <v>1025</v>
      </c>
    </row>
    <row r="315">
      <c r="A315" s="288" t="s">
        <v>2377</v>
      </c>
      <c r="B315" s="288" t="s">
        <v>1354</v>
      </c>
    </row>
    <row r="316">
      <c r="A316" s="288" t="s">
        <v>2378</v>
      </c>
      <c r="B316" s="288" t="s">
        <v>632</v>
      </c>
    </row>
    <row r="317">
      <c r="A317" s="288" t="s">
        <v>2380</v>
      </c>
      <c r="B317" s="288" t="s">
        <v>2285</v>
      </c>
    </row>
    <row r="318">
      <c r="A318" s="288" t="s">
        <v>2381</v>
      </c>
      <c r="B318" s="288" t="s">
        <v>1430</v>
      </c>
    </row>
    <row r="319">
      <c r="A319" s="288" t="s">
        <v>3109</v>
      </c>
      <c r="B319" s="288" t="s">
        <v>1975</v>
      </c>
    </row>
    <row r="320">
      <c r="A320" s="288" t="s">
        <v>1150</v>
      </c>
      <c r="B320" s="288" t="s">
        <v>1113</v>
      </c>
    </row>
    <row r="321">
      <c r="A321" s="288" t="s">
        <v>2384</v>
      </c>
      <c r="B321" s="288" t="s">
        <v>1642</v>
      </c>
    </row>
    <row r="322">
      <c r="A322" s="288" t="s">
        <v>3110</v>
      </c>
      <c r="B322" s="288" t="s">
        <v>1924</v>
      </c>
    </row>
    <row r="323">
      <c r="A323" s="288" t="s">
        <v>3111</v>
      </c>
      <c r="B323" s="288" t="s">
        <v>1595</v>
      </c>
    </row>
    <row r="324">
      <c r="A324" s="288" t="s">
        <v>3112</v>
      </c>
      <c r="B324" s="288" t="s">
        <v>818</v>
      </c>
    </row>
    <row r="325">
      <c r="A325" s="288" t="s">
        <v>3631</v>
      </c>
      <c r="B325" s="288" t="s">
        <v>1470</v>
      </c>
    </row>
    <row r="326">
      <c r="A326" s="288" t="s">
        <v>2389</v>
      </c>
      <c r="B326" s="288" t="s">
        <v>1224</v>
      </c>
    </row>
    <row r="327">
      <c r="A327" s="288" t="s">
        <v>1108</v>
      </c>
      <c r="B327" s="288" t="s">
        <v>1107</v>
      </c>
    </row>
    <row r="328">
      <c r="A328" s="288" t="s">
        <v>3114</v>
      </c>
      <c r="B328" s="288" t="s">
        <v>719</v>
      </c>
    </row>
    <row r="329">
      <c r="A329" s="288" t="s">
        <v>1241</v>
      </c>
      <c r="B329" s="288" t="s">
        <v>1116</v>
      </c>
    </row>
    <row r="330">
      <c r="A330" s="288" t="s">
        <v>2391</v>
      </c>
      <c r="B330" s="288" t="s">
        <v>1783</v>
      </c>
    </row>
    <row r="331">
      <c r="A331" s="288" t="s">
        <v>3117</v>
      </c>
      <c r="B331" s="288" t="s">
        <v>1397</v>
      </c>
    </row>
    <row r="332">
      <c r="A332" s="288" t="s">
        <v>3118</v>
      </c>
      <c r="B332" s="288" t="s">
        <v>2259</v>
      </c>
    </row>
    <row r="333">
      <c r="A333" s="288" t="s">
        <v>3119</v>
      </c>
      <c r="B333" s="288" t="s">
        <v>1206</v>
      </c>
    </row>
    <row r="334">
      <c r="A334" s="288" t="s">
        <v>3121</v>
      </c>
      <c r="B334" s="288" t="s">
        <v>2194</v>
      </c>
    </row>
    <row r="335">
      <c r="A335" s="288" t="s">
        <v>3122</v>
      </c>
      <c r="B335" s="288" t="s">
        <v>944</v>
      </c>
    </row>
    <row r="336">
      <c r="A336" s="288" t="s">
        <v>2396</v>
      </c>
      <c r="B336" s="288" t="s">
        <v>1537</v>
      </c>
    </row>
    <row r="337">
      <c r="A337" s="288" t="s">
        <v>2397</v>
      </c>
      <c r="B337" s="288" t="s">
        <v>465</v>
      </c>
    </row>
    <row r="338">
      <c r="A338" s="288" t="s">
        <v>2398</v>
      </c>
      <c r="B338" s="288" t="s">
        <v>1683</v>
      </c>
    </row>
    <row r="339">
      <c r="A339" s="288" t="s">
        <v>2399</v>
      </c>
      <c r="B339" s="288" t="s">
        <v>1333</v>
      </c>
    </row>
    <row r="340">
      <c r="A340" s="288" t="s">
        <v>2400</v>
      </c>
      <c r="B340" s="288" t="s">
        <v>470</v>
      </c>
    </row>
    <row r="341">
      <c r="A341" s="288" t="s">
        <v>2401</v>
      </c>
      <c r="B341" s="288" t="s">
        <v>1643</v>
      </c>
    </row>
    <row r="342">
      <c r="A342" s="288" t="s">
        <v>2402</v>
      </c>
      <c r="B342" s="288" t="s">
        <v>538</v>
      </c>
    </row>
    <row r="343">
      <c r="A343" s="288" t="s">
        <v>3637</v>
      </c>
      <c r="B343" s="288" t="s">
        <v>1807</v>
      </c>
    </row>
    <row r="344">
      <c r="A344" s="288" t="s">
        <v>2405</v>
      </c>
      <c r="B344" s="288" t="s">
        <v>1544</v>
      </c>
    </row>
    <row r="345">
      <c r="A345" s="288" t="s">
        <v>2406</v>
      </c>
      <c r="B345" s="288" t="s">
        <v>519</v>
      </c>
    </row>
    <row r="346">
      <c r="A346" s="288" t="s">
        <v>379</v>
      </c>
      <c r="B346" s="288" t="s">
        <v>376</v>
      </c>
    </row>
    <row r="347">
      <c r="A347" s="288" t="s">
        <v>3136</v>
      </c>
      <c r="B347" s="288" t="s">
        <v>1649</v>
      </c>
    </row>
    <row r="348">
      <c r="A348" s="288" t="s">
        <v>356</v>
      </c>
      <c r="B348" s="288" t="s">
        <v>407</v>
      </c>
    </row>
    <row r="349">
      <c r="A349" s="288" t="s">
        <v>3138</v>
      </c>
      <c r="B349" s="288" t="s">
        <v>1691</v>
      </c>
    </row>
    <row r="350">
      <c r="A350" s="288" t="s">
        <v>3139</v>
      </c>
      <c r="B350" s="288" t="s">
        <v>2302</v>
      </c>
    </row>
    <row r="351">
      <c r="A351" s="288" t="s">
        <v>2263</v>
      </c>
      <c r="B351" s="288" t="s">
        <v>1519</v>
      </c>
    </row>
    <row r="352">
      <c r="A352" s="288" t="s">
        <v>3142</v>
      </c>
      <c r="B352" s="288" t="s">
        <v>664</v>
      </c>
    </row>
    <row r="353">
      <c r="A353" s="288" t="s">
        <v>3642</v>
      </c>
      <c r="B353" s="288" t="s">
        <v>672</v>
      </c>
    </row>
    <row r="354">
      <c r="A354" s="288" t="s">
        <v>456</v>
      </c>
      <c r="B354" s="288" t="s">
        <v>454</v>
      </c>
    </row>
    <row r="355">
      <c r="A355" s="288" t="s">
        <v>3147</v>
      </c>
      <c r="B355" s="288" t="s">
        <v>1831</v>
      </c>
    </row>
    <row r="356">
      <c r="A356" s="288" t="s">
        <v>3643</v>
      </c>
      <c r="B356" s="288" t="s">
        <v>1625</v>
      </c>
    </row>
    <row r="357">
      <c r="A357" s="288" t="s">
        <v>3646</v>
      </c>
      <c r="B357" s="288" t="s">
        <v>1895</v>
      </c>
    </row>
    <row r="358">
      <c r="A358" s="288" t="s">
        <v>3648</v>
      </c>
      <c r="B358" s="288" t="s">
        <v>2122</v>
      </c>
    </row>
    <row r="359">
      <c r="A359" s="288" t="s">
        <v>3650</v>
      </c>
      <c r="B359" s="288" t="s">
        <v>879</v>
      </c>
    </row>
    <row r="360">
      <c r="A360" s="288" t="s">
        <v>3652</v>
      </c>
      <c r="B360" s="288" t="s">
        <v>521</v>
      </c>
    </row>
    <row r="361">
      <c r="A361" s="288" t="s">
        <v>3653</v>
      </c>
      <c r="B361" s="288" t="s">
        <v>1840</v>
      </c>
    </row>
    <row r="362">
      <c r="A362" s="288" t="s">
        <v>3654</v>
      </c>
      <c r="B362" s="288" t="s">
        <v>1557</v>
      </c>
    </row>
    <row r="363">
      <c r="A363" s="288" t="s">
        <v>3150</v>
      </c>
      <c r="B363" s="288" t="s">
        <v>2136</v>
      </c>
    </row>
    <row r="364">
      <c r="A364" s="288" t="s">
        <v>3655</v>
      </c>
      <c r="B364" s="288" t="s">
        <v>1778</v>
      </c>
    </row>
    <row r="365">
      <c r="A365" s="288" t="s">
        <v>3657</v>
      </c>
      <c r="B365" s="288" t="s">
        <v>2055</v>
      </c>
    </row>
    <row r="366">
      <c r="A366" s="288" t="s">
        <v>3152</v>
      </c>
      <c r="B366" s="288" t="s">
        <v>1347</v>
      </c>
    </row>
    <row r="367">
      <c r="A367" s="288" t="s">
        <v>3154</v>
      </c>
      <c r="B367" s="288" t="s">
        <v>1664</v>
      </c>
    </row>
    <row r="368">
      <c r="A368" s="288" t="s">
        <v>2425</v>
      </c>
      <c r="B368" s="288" t="s">
        <v>1763</v>
      </c>
    </row>
    <row r="369">
      <c r="A369" s="288" t="s">
        <v>735</v>
      </c>
      <c r="B369" s="288" t="s">
        <v>740</v>
      </c>
    </row>
    <row r="370">
      <c r="A370" s="288" t="s">
        <v>509</v>
      </c>
      <c r="B370" s="288" t="s">
        <v>1376</v>
      </c>
    </row>
    <row r="371">
      <c r="A371" s="288" t="s">
        <v>2427</v>
      </c>
      <c r="B371" s="288" t="s">
        <v>1316</v>
      </c>
    </row>
    <row r="372">
      <c r="A372" s="288" t="s">
        <v>2428</v>
      </c>
      <c r="B372" s="288" t="s">
        <v>727</v>
      </c>
    </row>
    <row r="373">
      <c r="A373" s="288" t="s">
        <v>2429</v>
      </c>
      <c r="B373" s="288" t="s">
        <v>1486</v>
      </c>
    </row>
    <row r="374">
      <c r="A374" s="288" t="s">
        <v>3660</v>
      </c>
      <c r="B374" s="288" t="s">
        <v>835</v>
      </c>
    </row>
    <row r="375">
      <c r="A375" s="288" t="s">
        <v>3157</v>
      </c>
      <c r="B375" s="288" t="s">
        <v>1255</v>
      </c>
    </row>
    <row r="376">
      <c r="A376" s="288" t="s">
        <v>3158</v>
      </c>
      <c r="B376" s="288" t="s">
        <v>618</v>
      </c>
    </row>
    <row r="377">
      <c r="A377" s="288" t="s">
        <v>3663</v>
      </c>
      <c r="B377" s="288" t="s">
        <v>1421</v>
      </c>
    </row>
    <row r="378">
      <c r="A378" s="288" t="s">
        <v>3664</v>
      </c>
      <c r="B378" s="288" t="s">
        <v>1275</v>
      </c>
    </row>
    <row r="379">
      <c r="A379" s="288" t="s">
        <v>3160</v>
      </c>
      <c r="B379" s="288" t="s">
        <v>1210</v>
      </c>
    </row>
    <row r="380">
      <c r="A380" s="288" t="s">
        <v>3666</v>
      </c>
      <c r="B380" s="288" t="s">
        <v>2183</v>
      </c>
    </row>
    <row r="381">
      <c r="A381" s="288" t="s">
        <v>3668</v>
      </c>
      <c r="B381" s="288" t="s">
        <v>1236</v>
      </c>
    </row>
    <row r="382">
      <c r="A382" s="288" t="s">
        <v>3161</v>
      </c>
      <c r="B382" s="288" t="s">
        <v>1626</v>
      </c>
    </row>
    <row r="383">
      <c r="A383" s="288" t="s">
        <v>2443</v>
      </c>
      <c r="B383" s="288" t="s">
        <v>2021</v>
      </c>
    </row>
    <row r="384">
      <c r="A384" s="288" t="s">
        <v>2445</v>
      </c>
      <c r="B384" s="288" t="s">
        <v>2041</v>
      </c>
    </row>
    <row r="385">
      <c r="A385" s="288" t="s">
        <v>3669</v>
      </c>
      <c r="B385" s="288" t="s">
        <v>907</v>
      </c>
    </row>
    <row r="386">
      <c r="A386" s="288" t="s">
        <v>2449</v>
      </c>
      <c r="B386" s="288" t="s">
        <v>1820</v>
      </c>
    </row>
    <row r="387">
      <c r="A387" s="288" t="s">
        <v>3167</v>
      </c>
      <c r="B387" s="288" t="s">
        <v>1744</v>
      </c>
    </row>
    <row r="388">
      <c r="A388" s="288" t="s">
        <v>3168</v>
      </c>
      <c r="B388" s="288" t="s">
        <v>1695</v>
      </c>
    </row>
    <row r="389">
      <c r="A389" s="288" t="s">
        <v>3170</v>
      </c>
      <c r="B389" s="288" t="s">
        <v>1729</v>
      </c>
    </row>
    <row r="390">
      <c r="A390" s="288" t="s">
        <v>3171</v>
      </c>
      <c r="B390" s="288" t="s">
        <v>1190</v>
      </c>
    </row>
    <row r="391">
      <c r="A391" s="288" t="s">
        <v>1389</v>
      </c>
      <c r="B391" s="288" t="s">
        <v>1873</v>
      </c>
    </row>
    <row r="392">
      <c r="A392" s="288" t="s">
        <v>2453</v>
      </c>
      <c r="B392" s="288" t="s">
        <v>1200</v>
      </c>
    </row>
    <row r="393">
      <c r="A393" s="288" t="s">
        <v>2454</v>
      </c>
      <c r="B393" s="288" t="s">
        <v>626</v>
      </c>
    </row>
    <row r="394">
      <c r="A394" s="288" t="s">
        <v>2455</v>
      </c>
      <c r="B394" s="288" t="s">
        <v>1619</v>
      </c>
    </row>
    <row r="395">
      <c r="A395" s="288" t="s">
        <v>3175</v>
      </c>
      <c r="B395" s="288" t="s">
        <v>1447</v>
      </c>
    </row>
    <row r="396">
      <c r="A396" s="288" t="s">
        <v>736</v>
      </c>
      <c r="B396" s="288" t="s">
        <v>732</v>
      </c>
    </row>
    <row r="397">
      <c r="A397" s="288" t="s">
        <v>2457</v>
      </c>
      <c r="B397" s="288" t="s">
        <v>1239</v>
      </c>
    </row>
    <row r="398">
      <c r="A398" s="288" t="s">
        <v>510</v>
      </c>
      <c r="B398" s="288" t="s">
        <v>504</v>
      </c>
    </row>
    <row r="399">
      <c r="A399" s="288" t="s">
        <v>3177</v>
      </c>
      <c r="B399" s="288" t="s">
        <v>1369</v>
      </c>
    </row>
    <row r="400">
      <c r="A400" s="288" t="s">
        <v>2462</v>
      </c>
      <c r="B400" s="288" t="s">
        <v>1007</v>
      </c>
    </row>
    <row r="401">
      <c r="A401" s="288" t="s">
        <v>2463</v>
      </c>
      <c r="B401" s="288" t="s">
        <v>1515</v>
      </c>
    </row>
    <row r="402">
      <c r="A402" s="288" t="s">
        <v>2464</v>
      </c>
      <c r="B402" s="288" t="s">
        <v>1794</v>
      </c>
    </row>
    <row r="403">
      <c r="A403" s="288" t="s">
        <v>3676</v>
      </c>
      <c r="B403" s="288" t="s">
        <v>2289</v>
      </c>
    </row>
    <row r="404">
      <c r="A404" s="288" t="s">
        <v>2466</v>
      </c>
      <c r="B404" s="288" t="s">
        <v>1641</v>
      </c>
    </row>
    <row r="405">
      <c r="A405" s="288" t="s">
        <v>2467</v>
      </c>
      <c r="B405" s="288" t="s">
        <v>2172</v>
      </c>
    </row>
    <row r="406">
      <c r="A406" s="288" t="s">
        <v>2469</v>
      </c>
      <c r="B406" s="288" t="s">
        <v>1629</v>
      </c>
    </row>
    <row r="407">
      <c r="A407" s="288" t="s">
        <v>2472</v>
      </c>
      <c r="B407" s="288" t="s">
        <v>1584</v>
      </c>
    </row>
    <row r="408">
      <c r="A408" s="288" t="s">
        <v>2474</v>
      </c>
      <c r="B408" s="288" t="s">
        <v>2099</v>
      </c>
    </row>
    <row r="409">
      <c r="A409" s="288" t="s">
        <v>2477</v>
      </c>
      <c r="B409" s="288" t="s">
        <v>1735</v>
      </c>
    </row>
    <row r="410">
      <c r="A410" s="288" t="s">
        <v>2480</v>
      </c>
      <c r="B410" s="288" t="s">
        <v>1576</v>
      </c>
    </row>
    <row r="411">
      <c r="A411" s="288" t="s">
        <v>2482</v>
      </c>
      <c r="B411" s="288" t="s">
        <v>850</v>
      </c>
    </row>
    <row r="412">
      <c r="A412" s="288" t="s">
        <v>760</v>
      </c>
      <c r="B412" s="288" t="s">
        <v>1743</v>
      </c>
    </row>
    <row r="413">
      <c r="A413" s="288" t="s">
        <v>2485</v>
      </c>
      <c r="B413" s="288" t="s">
        <v>2016</v>
      </c>
    </row>
    <row r="414">
      <c r="A414" s="288" t="s">
        <v>2486</v>
      </c>
      <c r="B414" s="288" t="s">
        <v>893</v>
      </c>
    </row>
    <row r="415">
      <c r="A415" s="288" t="s">
        <v>2487</v>
      </c>
      <c r="B415" s="288" t="s">
        <v>1181</v>
      </c>
    </row>
    <row r="416">
      <c r="A416" s="288" t="s">
        <v>2488</v>
      </c>
      <c r="B416" s="288" t="s">
        <v>1400</v>
      </c>
    </row>
    <row r="417">
      <c r="A417" s="288" t="s">
        <v>143</v>
      </c>
      <c r="B417" s="288" t="s">
        <v>2074</v>
      </c>
    </row>
    <row r="418">
      <c r="A418" s="288" t="s">
        <v>2489</v>
      </c>
      <c r="B418" s="288" t="s">
        <v>699</v>
      </c>
    </row>
    <row r="419">
      <c r="A419" s="288" t="s">
        <v>3681</v>
      </c>
      <c r="B419" s="288" t="s">
        <v>852</v>
      </c>
    </row>
    <row r="420">
      <c r="A420" s="288" t="s">
        <v>3682</v>
      </c>
      <c r="B420" s="288" t="s">
        <v>1500</v>
      </c>
    </row>
    <row r="421">
      <c r="A421" s="288" t="s">
        <v>3188</v>
      </c>
      <c r="B421" s="288" t="s">
        <v>1788</v>
      </c>
    </row>
    <row r="422">
      <c r="A422" s="288" t="s">
        <v>3684</v>
      </c>
      <c r="B422" s="288" t="s">
        <v>1558</v>
      </c>
    </row>
    <row r="423">
      <c r="A423" s="288" t="s">
        <v>3685</v>
      </c>
      <c r="B423" s="288" t="s">
        <v>1434</v>
      </c>
    </row>
    <row r="424">
      <c r="A424" s="288" t="s">
        <v>2494</v>
      </c>
      <c r="B424" s="288" t="s">
        <v>979</v>
      </c>
    </row>
    <row r="425">
      <c r="A425" s="288" t="s">
        <v>2496</v>
      </c>
      <c r="B425" s="288" t="s">
        <v>848</v>
      </c>
    </row>
    <row r="426">
      <c r="A426" s="288" t="s">
        <v>2497</v>
      </c>
      <c r="B426" s="288" t="s">
        <v>1260</v>
      </c>
    </row>
    <row r="427">
      <c r="A427" s="288" t="s">
        <v>2498</v>
      </c>
      <c r="B427" s="288" t="s">
        <v>1407</v>
      </c>
    </row>
    <row r="428">
      <c r="A428" s="288" t="s">
        <v>3192</v>
      </c>
      <c r="B428" s="288" t="s">
        <v>935</v>
      </c>
    </row>
    <row r="429">
      <c r="A429" s="288" t="s">
        <v>3193</v>
      </c>
      <c r="B429" s="288" t="s">
        <v>1469</v>
      </c>
    </row>
    <row r="430">
      <c r="A430" s="288" t="s">
        <v>3194</v>
      </c>
      <c r="B430" s="288" t="s">
        <v>1546</v>
      </c>
    </row>
    <row r="431">
      <c r="A431" s="288" t="s">
        <v>3368</v>
      </c>
      <c r="B431" s="288" t="s">
        <v>1238</v>
      </c>
    </row>
    <row r="432">
      <c r="A432" s="288" t="s">
        <v>2502</v>
      </c>
      <c r="B432" s="288" t="s">
        <v>1609</v>
      </c>
    </row>
    <row r="433">
      <c r="A433" s="288" t="s">
        <v>2503</v>
      </c>
      <c r="B433" s="288" t="s">
        <v>825</v>
      </c>
    </row>
    <row r="434">
      <c r="A434" s="288" t="s">
        <v>3690</v>
      </c>
      <c r="B434" s="288" t="s">
        <v>2106</v>
      </c>
    </row>
    <row r="435">
      <c r="A435" s="288" t="s">
        <v>3691</v>
      </c>
      <c r="B435" s="288" t="s">
        <v>1552</v>
      </c>
    </row>
    <row r="436">
      <c r="A436" s="288" t="s">
        <v>2505</v>
      </c>
      <c r="B436" s="288" t="s">
        <v>1659</v>
      </c>
    </row>
    <row r="437">
      <c r="A437" s="288" t="s">
        <v>2507</v>
      </c>
      <c r="B437" s="288" t="s">
        <v>2250</v>
      </c>
    </row>
    <row r="438">
      <c r="A438" s="288" t="s">
        <v>610</v>
      </c>
      <c r="B438" s="288" t="s">
        <v>606</v>
      </c>
    </row>
    <row r="439">
      <c r="A439" s="288" t="s">
        <v>3202</v>
      </c>
      <c r="B439" s="288" t="s">
        <v>1745</v>
      </c>
    </row>
    <row r="440">
      <c r="A440" s="288" t="s">
        <v>685</v>
      </c>
      <c r="B440" s="288" t="s">
        <v>1789</v>
      </c>
    </row>
    <row r="441">
      <c r="A441" s="288" t="s">
        <v>2511</v>
      </c>
      <c r="B441" s="288" t="s">
        <v>796</v>
      </c>
    </row>
    <row r="442">
      <c r="A442" s="288" t="s">
        <v>2512</v>
      </c>
      <c r="B442" s="288" t="s">
        <v>1949</v>
      </c>
    </row>
    <row r="443">
      <c r="A443" s="288" t="s">
        <v>2515</v>
      </c>
      <c r="B443" s="288" t="s">
        <v>906</v>
      </c>
    </row>
    <row r="444">
      <c r="A444" s="288" t="s">
        <v>2516</v>
      </c>
      <c r="B444" s="288" t="s">
        <v>1535</v>
      </c>
    </row>
    <row r="445">
      <c r="A445" s="288" t="s">
        <v>2517</v>
      </c>
      <c r="B445" s="288" t="s">
        <v>522</v>
      </c>
    </row>
    <row r="446">
      <c r="A446" s="288" t="s">
        <v>3696</v>
      </c>
      <c r="B446" s="288" t="s">
        <v>1551</v>
      </c>
    </row>
    <row r="447">
      <c r="A447" s="288" t="s">
        <v>2520</v>
      </c>
      <c r="B447" s="288" t="s">
        <v>1893</v>
      </c>
    </row>
    <row r="448">
      <c r="A448" s="288" t="s">
        <v>3697</v>
      </c>
      <c r="B448" s="288" t="s">
        <v>1605</v>
      </c>
    </row>
    <row r="449">
      <c r="A449" s="288" t="s">
        <v>3698</v>
      </c>
      <c r="B449" s="288" t="s">
        <v>726</v>
      </c>
    </row>
    <row r="450">
      <c r="A450" s="288" t="s">
        <v>2522</v>
      </c>
      <c r="B450" s="288" t="s">
        <v>44</v>
      </c>
    </row>
    <row r="451">
      <c r="A451" s="288" t="s">
        <v>3701</v>
      </c>
      <c r="B451" s="288" t="s">
        <v>982</v>
      </c>
    </row>
    <row r="452">
      <c r="A452" s="288" t="s">
        <v>3703</v>
      </c>
      <c r="B452" s="288" t="s">
        <v>955</v>
      </c>
    </row>
    <row r="453">
      <c r="A453" s="288" t="s">
        <v>2525</v>
      </c>
      <c r="B453" s="288" t="s">
        <v>1700</v>
      </c>
    </row>
    <row r="454">
      <c r="A454" s="288" t="s">
        <v>2527</v>
      </c>
      <c r="B454" s="288" t="s">
        <v>880</v>
      </c>
    </row>
    <row r="455">
      <c r="A455" s="288" t="s">
        <v>3210</v>
      </c>
      <c r="B455" s="288" t="s">
        <v>876</v>
      </c>
    </row>
    <row r="456">
      <c r="A456" s="288" t="s">
        <v>3212</v>
      </c>
      <c r="B456" s="288" t="s">
        <v>1875</v>
      </c>
    </row>
    <row r="457">
      <c r="A457" s="288" t="s">
        <v>3213</v>
      </c>
      <c r="B457" s="288" t="s">
        <v>773</v>
      </c>
    </row>
    <row r="458">
      <c r="A458" s="288" t="s">
        <v>3214</v>
      </c>
      <c r="B458" s="288" t="s">
        <v>556</v>
      </c>
    </row>
    <row r="459">
      <c r="A459" s="288" t="s">
        <v>3215</v>
      </c>
      <c r="B459" s="288" t="s">
        <v>1286</v>
      </c>
    </row>
    <row r="460">
      <c r="A460" s="288" t="s">
        <v>3216</v>
      </c>
      <c r="B460" s="288" t="s">
        <v>559</v>
      </c>
    </row>
    <row r="461">
      <c r="A461" s="288" t="s">
        <v>2532</v>
      </c>
      <c r="B461" s="288" t="s">
        <v>1303</v>
      </c>
    </row>
    <row r="462">
      <c r="A462" s="288" t="s">
        <v>2534</v>
      </c>
      <c r="B462" s="288" t="s">
        <v>561</v>
      </c>
    </row>
    <row r="463">
      <c r="A463" s="288" t="s">
        <v>2537</v>
      </c>
      <c r="B463" s="288" t="s">
        <v>1300</v>
      </c>
    </row>
    <row r="464">
      <c r="A464" s="288" t="s">
        <v>2538</v>
      </c>
      <c r="B464" s="288" t="s">
        <v>1227</v>
      </c>
    </row>
    <row r="465">
      <c r="A465" s="288" t="s">
        <v>2869</v>
      </c>
      <c r="B465" s="288" t="s">
        <v>1153</v>
      </c>
    </row>
    <row r="466">
      <c r="A466" s="288" t="s">
        <v>3224</v>
      </c>
      <c r="B466" s="288" t="s">
        <v>1237</v>
      </c>
    </row>
    <row r="467">
      <c r="A467" s="288" t="s">
        <v>2540</v>
      </c>
      <c r="B467" s="288" t="s">
        <v>1251</v>
      </c>
    </row>
    <row r="468">
      <c r="A468" s="288" t="s">
        <v>3226</v>
      </c>
      <c r="B468" s="288" t="s">
        <v>1567</v>
      </c>
    </row>
    <row r="469">
      <c r="A469" s="288" t="s">
        <v>3227</v>
      </c>
      <c r="B469" s="288" t="s">
        <v>2237</v>
      </c>
    </row>
    <row r="470">
      <c r="A470" s="288" t="s">
        <v>2542</v>
      </c>
      <c r="B470" s="288" t="s">
        <v>1953</v>
      </c>
    </row>
    <row r="471">
      <c r="A471" s="288" t="s">
        <v>2543</v>
      </c>
      <c r="B471" s="288" t="s">
        <v>854</v>
      </c>
    </row>
    <row r="472">
      <c r="A472" s="288" t="s">
        <v>2544</v>
      </c>
      <c r="B472" s="288" t="s">
        <v>611</v>
      </c>
    </row>
    <row r="473">
      <c r="A473" s="288" t="s">
        <v>3711</v>
      </c>
      <c r="B473" s="288" t="s">
        <v>962</v>
      </c>
    </row>
    <row r="474">
      <c r="A474" s="288" t="s">
        <v>2548</v>
      </c>
      <c r="B474" s="288" t="s">
        <v>468</v>
      </c>
    </row>
    <row r="475">
      <c r="A475" s="288" t="s">
        <v>2550</v>
      </c>
      <c r="B475" s="288" t="s">
        <v>1658</v>
      </c>
    </row>
    <row r="476">
      <c r="A476" s="288" t="s">
        <v>2552</v>
      </c>
      <c r="B476" s="288" t="s">
        <v>1968</v>
      </c>
    </row>
    <row r="477">
      <c r="A477" s="288" t="s">
        <v>2555</v>
      </c>
      <c r="B477" s="288" t="s">
        <v>960</v>
      </c>
    </row>
    <row r="478">
      <c r="A478" s="288" t="s">
        <v>2556</v>
      </c>
      <c r="B478" s="288" t="s">
        <v>864</v>
      </c>
    </row>
    <row r="479">
      <c r="A479" s="288" t="s">
        <v>2557</v>
      </c>
      <c r="B479" s="288" t="s">
        <v>959</v>
      </c>
    </row>
    <row r="480">
      <c r="A480" s="288" t="s">
        <v>3233</v>
      </c>
      <c r="B480" s="288" t="s">
        <v>1842</v>
      </c>
    </row>
    <row r="481">
      <c r="A481" s="288" t="s">
        <v>3714</v>
      </c>
      <c r="B481" s="288" t="s">
        <v>690</v>
      </c>
    </row>
    <row r="482">
      <c r="A482" s="288" t="s">
        <v>2562</v>
      </c>
      <c r="B482" s="288" t="s">
        <v>1547</v>
      </c>
    </row>
    <row r="483">
      <c r="A483" s="288" t="s">
        <v>3235</v>
      </c>
      <c r="B483" s="288" t="s">
        <v>1819</v>
      </c>
    </row>
    <row r="484">
      <c r="A484" s="288" t="s">
        <v>2567</v>
      </c>
      <c r="B484" s="288" t="s">
        <v>1960</v>
      </c>
    </row>
    <row r="485">
      <c r="A485" s="288" t="s">
        <v>2569</v>
      </c>
      <c r="B485" s="288" t="s">
        <v>1559</v>
      </c>
    </row>
    <row r="486">
      <c r="A486" s="288" t="s">
        <v>3236</v>
      </c>
      <c r="B486" s="288" t="s">
        <v>1586</v>
      </c>
    </row>
    <row r="487">
      <c r="A487" s="288" t="s">
        <v>3237</v>
      </c>
      <c r="B487" s="288" t="s">
        <v>662</v>
      </c>
    </row>
    <row r="488">
      <c r="A488" s="288" t="s">
        <v>2572</v>
      </c>
      <c r="B488" s="288" t="s">
        <v>1423</v>
      </c>
    </row>
    <row r="489">
      <c r="A489" s="288" t="s">
        <v>2573</v>
      </c>
      <c r="B489" s="288" t="s">
        <v>808</v>
      </c>
    </row>
    <row r="490">
      <c r="A490" s="288" t="s">
        <v>3239</v>
      </c>
      <c r="B490" s="288" t="s">
        <v>649</v>
      </c>
    </row>
    <row r="491">
      <c r="A491" s="288" t="s">
        <v>3241</v>
      </c>
      <c r="B491" s="288" t="s">
        <v>1099</v>
      </c>
    </row>
    <row r="492">
      <c r="A492" s="288" t="s">
        <v>3242</v>
      </c>
      <c r="B492" s="288" t="s">
        <v>952</v>
      </c>
    </row>
    <row r="493">
      <c r="A493" s="288" t="s">
        <v>3243</v>
      </c>
      <c r="B493" s="288" t="s">
        <v>2139</v>
      </c>
    </row>
    <row r="494">
      <c r="A494" s="288" t="s">
        <v>2578</v>
      </c>
      <c r="B494" s="288" t="s">
        <v>884</v>
      </c>
    </row>
    <row r="495">
      <c r="A495" s="288" t="s">
        <v>2579</v>
      </c>
      <c r="B495" s="288" t="s">
        <v>1647</v>
      </c>
    </row>
    <row r="496">
      <c r="A496" s="288" t="s">
        <v>2580</v>
      </c>
      <c r="B496" s="288" t="s">
        <v>2242</v>
      </c>
    </row>
    <row r="497">
      <c r="A497" s="288" t="s">
        <v>2581</v>
      </c>
      <c r="B497" s="288" t="s">
        <v>2297</v>
      </c>
    </row>
    <row r="498">
      <c r="A498" s="288" t="s">
        <v>2582</v>
      </c>
      <c r="B498" s="288" t="s">
        <v>2162</v>
      </c>
    </row>
    <row r="499">
      <c r="A499" s="288" t="s">
        <v>3717</v>
      </c>
      <c r="B499" s="288" t="s">
        <v>1800</v>
      </c>
    </row>
    <row r="500">
      <c r="A500" s="288" t="s">
        <v>3251</v>
      </c>
      <c r="B500" s="288" t="s">
        <v>587</v>
      </c>
    </row>
    <row r="501">
      <c r="A501" s="288" t="s">
        <v>2590</v>
      </c>
      <c r="B501" s="288" t="s">
        <v>1192</v>
      </c>
    </row>
    <row r="502">
      <c r="A502" s="288" t="s">
        <v>3719</v>
      </c>
      <c r="B502" s="288" t="s">
        <v>775</v>
      </c>
    </row>
    <row r="503">
      <c r="A503" s="288" t="s">
        <v>3720</v>
      </c>
      <c r="B503" s="288" t="s">
        <v>1979</v>
      </c>
    </row>
    <row r="504">
      <c r="A504" s="288" t="s">
        <v>2593</v>
      </c>
      <c r="B504" s="288" t="s">
        <v>1741</v>
      </c>
    </row>
    <row r="505">
      <c r="A505" s="288" t="s">
        <v>3254</v>
      </c>
      <c r="B505" s="288" t="s">
        <v>1264</v>
      </c>
    </row>
    <row r="506">
      <c r="A506" s="288" t="s">
        <v>3256</v>
      </c>
      <c r="B506" s="288" t="s">
        <v>1338</v>
      </c>
    </row>
    <row r="507">
      <c r="A507" s="288" t="s">
        <v>2596</v>
      </c>
      <c r="B507" s="288" t="s">
        <v>1063</v>
      </c>
    </row>
    <row r="508">
      <c r="A508" s="288" t="s">
        <v>2597</v>
      </c>
      <c r="B508" s="288" t="s">
        <v>1908</v>
      </c>
    </row>
    <row r="509">
      <c r="A509" s="288" t="s">
        <v>2598</v>
      </c>
      <c r="B509" s="288" t="s">
        <v>2211</v>
      </c>
    </row>
    <row r="510">
      <c r="A510" s="288" t="s">
        <v>2599</v>
      </c>
      <c r="B510" s="288" t="s">
        <v>1385</v>
      </c>
    </row>
    <row r="511">
      <c r="A511" s="288" t="s">
        <v>2547</v>
      </c>
      <c r="B511" s="288" t="s">
        <v>1676</v>
      </c>
    </row>
    <row r="512">
      <c r="A512" s="288" t="s">
        <v>2604</v>
      </c>
      <c r="B512" s="288" t="s">
        <v>1684</v>
      </c>
    </row>
    <row r="513">
      <c r="A513" s="288" t="s">
        <v>2607</v>
      </c>
      <c r="B513" s="288" t="s">
        <v>609</v>
      </c>
    </row>
    <row r="514">
      <c r="A514" s="288" t="s">
        <v>3722</v>
      </c>
      <c r="B514" s="288" t="s">
        <v>2048</v>
      </c>
    </row>
    <row r="515">
      <c r="A515" s="288" t="s">
        <v>3724</v>
      </c>
      <c r="B515" s="288" t="s">
        <v>1518</v>
      </c>
    </row>
    <row r="516">
      <c r="A516" s="288" t="s">
        <v>3267</v>
      </c>
      <c r="B516" s="288" t="s">
        <v>1243</v>
      </c>
    </row>
    <row r="517">
      <c r="A517" s="288" t="s">
        <v>3269</v>
      </c>
      <c r="B517" s="288" t="s">
        <v>725</v>
      </c>
    </row>
    <row r="518">
      <c r="A518" s="288" t="s">
        <v>3728</v>
      </c>
      <c r="B518" s="288" t="s">
        <v>1601</v>
      </c>
    </row>
    <row r="519">
      <c r="A519" s="288" t="s">
        <v>3729</v>
      </c>
      <c r="B519" s="288" t="s">
        <v>2299</v>
      </c>
    </row>
    <row r="520">
      <c r="A520" s="288" t="s">
        <v>3116</v>
      </c>
      <c r="B520" s="288" t="s">
        <v>1168</v>
      </c>
    </row>
    <row r="521">
      <c r="A521" s="288" t="s">
        <v>3273</v>
      </c>
      <c r="B521" s="288" t="s">
        <v>1480</v>
      </c>
    </row>
    <row r="522">
      <c r="A522" s="288" t="s">
        <v>2613</v>
      </c>
      <c r="B522" s="288" t="s">
        <v>1370</v>
      </c>
    </row>
    <row r="523">
      <c r="A523" s="288" t="s">
        <v>3275</v>
      </c>
      <c r="B523" s="288" t="s">
        <v>1403</v>
      </c>
    </row>
    <row r="524">
      <c r="A524" s="288" t="s">
        <v>3276</v>
      </c>
      <c r="B524" s="288" t="s">
        <v>2225</v>
      </c>
    </row>
    <row r="525">
      <c r="A525" s="288" t="s">
        <v>2928</v>
      </c>
      <c r="B525" s="288" t="s">
        <v>1158</v>
      </c>
    </row>
    <row r="526">
      <c r="A526" s="288" t="s">
        <v>2327</v>
      </c>
      <c r="B526" s="288" t="s">
        <v>1139</v>
      </c>
    </row>
    <row r="527">
      <c r="A527" s="288" t="s">
        <v>2617</v>
      </c>
      <c r="B527" s="288" t="s">
        <v>1599</v>
      </c>
    </row>
    <row r="528">
      <c r="A528" s="288" t="s">
        <v>3736</v>
      </c>
      <c r="B528" s="288" t="s">
        <v>1679</v>
      </c>
    </row>
    <row r="529">
      <c r="A529" s="288" t="s">
        <v>3737</v>
      </c>
      <c r="B529" s="288" t="s">
        <v>1375</v>
      </c>
    </row>
    <row r="530">
      <c r="A530" s="288" t="s">
        <v>3738</v>
      </c>
      <c r="B530" s="288" t="s">
        <v>707</v>
      </c>
    </row>
    <row r="531">
      <c r="A531" s="288" t="s">
        <v>3279</v>
      </c>
      <c r="B531" s="288" t="s">
        <v>1520</v>
      </c>
    </row>
    <row r="532">
      <c r="A532" s="288" t="s">
        <v>3280</v>
      </c>
      <c r="B532" s="288" t="s">
        <v>1439</v>
      </c>
    </row>
    <row r="533">
      <c r="A533" s="288" t="s">
        <v>3281</v>
      </c>
      <c r="B533" s="288" t="s">
        <v>1209</v>
      </c>
    </row>
    <row r="534">
      <c r="A534" s="288" t="s">
        <v>3740</v>
      </c>
      <c r="B534" s="288" t="s">
        <v>939</v>
      </c>
    </row>
    <row r="535">
      <c r="A535" s="288" t="s">
        <v>3741</v>
      </c>
      <c r="B535" s="288" t="s">
        <v>777</v>
      </c>
    </row>
    <row r="536">
      <c r="A536" s="288" t="s">
        <v>3283</v>
      </c>
      <c r="B536" s="288" t="s">
        <v>998</v>
      </c>
    </row>
    <row r="537">
      <c r="A537" s="288" t="s">
        <v>772</v>
      </c>
      <c r="B537" s="288" t="s">
        <v>1450</v>
      </c>
    </row>
    <row r="538">
      <c r="A538" s="288" t="s">
        <v>171</v>
      </c>
      <c r="B538" s="288" t="s">
        <v>170</v>
      </c>
    </row>
    <row r="539">
      <c r="A539" s="288" t="s">
        <v>2631</v>
      </c>
      <c r="B539" s="288" t="s">
        <v>865</v>
      </c>
    </row>
    <row r="540">
      <c r="A540" s="288" t="s">
        <v>3288</v>
      </c>
      <c r="B540" s="288" t="s">
        <v>544</v>
      </c>
    </row>
    <row r="541">
      <c r="A541" s="288" t="s">
        <v>3744</v>
      </c>
      <c r="B541" s="288" t="s">
        <v>921</v>
      </c>
    </row>
    <row r="542">
      <c r="A542" s="288" t="s">
        <v>947</v>
      </c>
      <c r="B542" s="288" t="s">
        <v>943</v>
      </c>
    </row>
    <row r="543">
      <c r="A543" s="288" t="s">
        <v>2636</v>
      </c>
      <c r="B543" s="288" t="s">
        <v>1959</v>
      </c>
    </row>
    <row r="544">
      <c r="A544" s="288" t="s">
        <v>2637</v>
      </c>
      <c r="B544" s="288" t="s">
        <v>1161</v>
      </c>
    </row>
    <row r="545">
      <c r="A545" s="288" t="s">
        <v>2638</v>
      </c>
      <c r="B545" s="288" t="s">
        <v>1879</v>
      </c>
    </row>
    <row r="546">
      <c r="A546" s="288" t="s">
        <v>3746</v>
      </c>
      <c r="B546" s="288" t="s">
        <v>1414</v>
      </c>
    </row>
    <row r="547">
      <c r="A547" s="288" t="s">
        <v>3747</v>
      </c>
      <c r="B547" s="288" t="s">
        <v>2149</v>
      </c>
    </row>
    <row r="548">
      <c r="A548" s="288" t="s">
        <v>3292</v>
      </c>
      <c r="B548" s="288" t="s">
        <v>1617</v>
      </c>
    </row>
    <row r="549">
      <c r="A549" s="288" t="s">
        <v>3294</v>
      </c>
      <c r="B549" s="288" t="s">
        <v>1340</v>
      </c>
    </row>
    <row r="550">
      <c r="A550" s="288" t="s">
        <v>2641</v>
      </c>
      <c r="B550" s="288" t="s">
        <v>2174</v>
      </c>
    </row>
    <row r="551">
      <c r="A551" s="288" t="s">
        <v>2364</v>
      </c>
      <c r="B551" s="288" t="s">
        <v>1140</v>
      </c>
    </row>
    <row r="552">
      <c r="A552" s="288" t="s">
        <v>2644</v>
      </c>
      <c r="B552" s="288" t="s">
        <v>1223</v>
      </c>
    </row>
    <row r="553">
      <c r="A553" s="288" t="s">
        <v>2645</v>
      </c>
      <c r="B553" s="288" t="s">
        <v>508</v>
      </c>
    </row>
    <row r="554">
      <c r="A554" s="288" t="s">
        <v>2646</v>
      </c>
      <c r="B554" s="288" t="s">
        <v>823</v>
      </c>
    </row>
    <row r="555">
      <c r="A555" s="288" t="s">
        <v>3750</v>
      </c>
      <c r="B555" s="288" t="s">
        <v>1821</v>
      </c>
    </row>
    <row r="556">
      <c r="A556" s="288" t="s">
        <v>289</v>
      </c>
      <c r="B556" s="288" t="s">
        <v>288</v>
      </c>
    </row>
    <row r="557">
      <c r="A557" s="288" t="s">
        <v>3303</v>
      </c>
      <c r="B557" s="288" t="s">
        <v>1750</v>
      </c>
    </row>
    <row r="558">
      <c r="A558" s="288" t="s">
        <v>3246</v>
      </c>
      <c r="B558" s="288" t="s">
        <v>1548</v>
      </c>
    </row>
    <row r="559">
      <c r="A559" s="288" t="s">
        <v>3305</v>
      </c>
      <c r="B559" s="288" t="s">
        <v>1527</v>
      </c>
    </row>
    <row r="560">
      <c r="A560" s="288" t="s">
        <v>3753</v>
      </c>
      <c r="B560" s="288" t="s">
        <v>922</v>
      </c>
    </row>
    <row r="561">
      <c r="A561" s="288" t="s">
        <v>429</v>
      </c>
      <c r="B561" s="288" t="s">
        <v>428</v>
      </c>
    </row>
    <row r="562">
      <c r="A562" s="288" t="s">
        <v>2656</v>
      </c>
      <c r="B562" s="288" t="s">
        <v>1736</v>
      </c>
    </row>
    <row r="563">
      <c r="A563" s="288" t="s">
        <v>2657</v>
      </c>
      <c r="B563" s="288" t="s">
        <v>1349</v>
      </c>
    </row>
    <row r="564">
      <c r="A564" s="288" t="s">
        <v>2658</v>
      </c>
      <c r="B564" s="288" t="s">
        <v>1442</v>
      </c>
    </row>
    <row r="565">
      <c r="A565" s="288" t="s">
        <v>774</v>
      </c>
      <c r="B565" s="288" t="s">
        <v>770</v>
      </c>
    </row>
    <row r="566">
      <c r="A566" s="288" t="s">
        <v>2659</v>
      </c>
      <c r="B566" s="288" t="s">
        <v>1277</v>
      </c>
    </row>
    <row r="567">
      <c r="A567" s="288" t="s">
        <v>2660</v>
      </c>
      <c r="B567" s="288" t="s">
        <v>966</v>
      </c>
    </row>
    <row r="568">
      <c r="A568" s="288" t="s">
        <v>3312</v>
      </c>
      <c r="B568" s="288" t="s">
        <v>1529</v>
      </c>
    </row>
    <row r="569">
      <c r="A569" s="288" t="s">
        <v>2600</v>
      </c>
      <c r="B569" s="288" t="s">
        <v>1145</v>
      </c>
    </row>
    <row r="570">
      <c r="A570" s="288" t="s">
        <v>2663</v>
      </c>
      <c r="B570" s="288" t="s">
        <v>812</v>
      </c>
    </row>
    <row r="571">
      <c r="A571" s="288" t="s">
        <v>3313</v>
      </c>
      <c r="B571" s="288" t="s">
        <v>1951</v>
      </c>
    </row>
    <row r="572">
      <c r="A572" s="288" t="s">
        <v>3310</v>
      </c>
      <c r="B572" s="288" t="s">
        <v>2208</v>
      </c>
    </row>
    <row r="573">
      <c r="A573" s="288" t="s">
        <v>489</v>
      </c>
      <c r="B573" s="288" t="s">
        <v>1399</v>
      </c>
    </row>
    <row r="574">
      <c r="A574" s="288" t="s">
        <v>3760</v>
      </c>
      <c r="B574" s="288" t="s">
        <v>1395</v>
      </c>
    </row>
    <row r="575">
      <c r="A575" s="288" t="s">
        <v>276</v>
      </c>
      <c r="B575" s="288" t="s">
        <v>1368</v>
      </c>
    </row>
    <row r="576">
      <c r="A576" s="288" t="s">
        <v>179</v>
      </c>
      <c r="B576" s="288" t="s">
        <v>177</v>
      </c>
    </row>
    <row r="577">
      <c r="A577" s="288" t="s">
        <v>203</v>
      </c>
      <c r="B577" s="288" t="s">
        <v>201</v>
      </c>
    </row>
    <row r="578">
      <c r="A578" s="288" t="s">
        <v>210</v>
      </c>
      <c r="B578" s="288" t="s">
        <v>207</v>
      </c>
    </row>
    <row r="579">
      <c r="A579" s="288" t="s">
        <v>196</v>
      </c>
      <c r="B579" s="288" t="s">
        <v>194</v>
      </c>
    </row>
    <row r="580">
      <c r="A580" s="288" t="s">
        <v>2673</v>
      </c>
      <c r="B580" s="288" t="s">
        <v>1070</v>
      </c>
    </row>
    <row r="581">
      <c r="A581" s="288" t="s">
        <v>2675</v>
      </c>
      <c r="B581" s="288" t="s">
        <v>1808</v>
      </c>
    </row>
    <row r="582">
      <c r="A582" s="288" t="s">
        <v>3320</v>
      </c>
      <c r="B582" s="288" t="s">
        <v>1090</v>
      </c>
    </row>
    <row r="583">
      <c r="A583" s="288" t="s">
        <v>3321</v>
      </c>
      <c r="B583" s="288" t="s">
        <v>1039</v>
      </c>
    </row>
    <row r="584">
      <c r="A584" s="288" t="s">
        <v>3764</v>
      </c>
      <c r="B584" s="288" t="s">
        <v>1073</v>
      </c>
    </row>
    <row r="585">
      <c r="A585" s="288" t="s">
        <v>2679</v>
      </c>
      <c r="B585" s="288" t="s">
        <v>1050</v>
      </c>
    </row>
    <row r="586">
      <c r="A586" s="288" t="s">
        <v>2680</v>
      </c>
      <c r="B586" s="288" t="s">
        <v>1103</v>
      </c>
    </row>
    <row r="587">
      <c r="A587" s="288" t="s">
        <v>3328</v>
      </c>
      <c r="B587" s="288" t="s">
        <v>1082</v>
      </c>
    </row>
    <row r="588">
      <c r="A588" s="288" t="s">
        <v>3329</v>
      </c>
      <c r="B588" s="288" t="s">
        <v>762</v>
      </c>
    </row>
    <row r="589">
      <c r="A589" s="288" t="s">
        <v>2682</v>
      </c>
      <c r="B589" s="288" t="s">
        <v>1066</v>
      </c>
    </row>
    <row r="590">
      <c r="A590" s="288" t="s">
        <v>2085</v>
      </c>
      <c r="B590" s="288" t="s">
        <v>1137</v>
      </c>
    </row>
    <row r="591">
      <c r="A591" s="288" t="s">
        <v>3771</v>
      </c>
      <c r="B591" s="288" t="s">
        <v>1799</v>
      </c>
    </row>
    <row r="592">
      <c r="A592" s="288" t="s">
        <v>2684</v>
      </c>
      <c r="B592" s="288" t="s">
        <v>1065</v>
      </c>
    </row>
    <row r="593">
      <c r="A593" s="288" t="s">
        <v>2687</v>
      </c>
      <c r="B593" s="288" t="s">
        <v>855</v>
      </c>
    </row>
    <row r="594">
      <c r="A594" s="288" t="s">
        <v>3337</v>
      </c>
      <c r="B594" s="288" t="s">
        <v>753</v>
      </c>
    </row>
    <row r="595">
      <c r="A595" s="288" t="s">
        <v>3339</v>
      </c>
      <c r="B595" s="288" t="s">
        <v>709</v>
      </c>
    </row>
    <row r="596">
      <c r="A596" s="288" t="s">
        <v>3773</v>
      </c>
      <c r="B596" s="288" t="s">
        <v>1060</v>
      </c>
    </row>
    <row r="597">
      <c r="A597" s="288" t="s">
        <v>3775</v>
      </c>
      <c r="B597" s="288" t="s">
        <v>1046</v>
      </c>
    </row>
    <row r="598">
      <c r="A598" s="288" t="s">
        <v>3776</v>
      </c>
      <c r="B598" s="288" t="s">
        <v>1028</v>
      </c>
    </row>
    <row r="599">
      <c r="A599" s="288" t="s">
        <v>2698</v>
      </c>
      <c r="B599" s="288" t="s">
        <v>1032</v>
      </c>
    </row>
    <row r="600">
      <c r="A600" s="288" t="s">
        <v>3777</v>
      </c>
      <c r="B600" s="288" t="s">
        <v>1038</v>
      </c>
    </row>
    <row r="601">
      <c r="A601" s="288" t="s">
        <v>2701</v>
      </c>
      <c r="B601" s="288" t="s">
        <v>881</v>
      </c>
    </row>
    <row r="602">
      <c r="A602" s="288" t="s">
        <v>2702</v>
      </c>
      <c r="B602" s="288" t="s">
        <v>1053</v>
      </c>
    </row>
    <row r="603">
      <c r="A603" s="288" t="s">
        <v>3780</v>
      </c>
      <c r="B603" s="288" t="s">
        <v>741</v>
      </c>
    </row>
    <row r="604">
      <c r="A604" s="288" t="s">
        <v>3343</v>
      </c>
      <c r="B604" s="288" t="s">
        <v>1098</v>
      </c>
    </row>
    <row r="605">
      <c r="A605" s="288" t="s">
        <v>3344</v>
      </c>
      <c r="B605" s="288" t="s">
        <v>605</v>
      </c>
    </row>
    <row r="606">
      <c r="A606" s="288" t="s">
        <v>2536</v>
      </c>
      <c r="B606" s="288" t="s">
        <v>1069</v>
      </c>
    </row>
    <row r="607">
      <c r="A607" s="288" t="s">
        <v>3346</v>
      </c>
      <c r="B607" s="288" t="s">
        <v>1220</v>
      </c>
    </row>
    <row r="608">
      <c r="A608" s="288" t="s">
        <v>3348</v>
      </c>
      <c r="B608" s="288" t="s">
        <v>1337</v>
      </c>
    </row>
    <row r="609">
      <c r="A609" s="288" t="s">
        <v>3349</v>
      </c>
      <c r="B609" s="288" t="s">
        <v>841</v>
      </c>
    </row>
    <row r="610">
      <c r="A610" s="288" t="s">
        <v>3351</v>
      </c>
      <c r="B610" s="288" t="s">
        <v>1818</v>
      </c>
    </row>
    <row r="611">
      <c r="A611" s="288" t="s">
        <v>3353</v>
      </c>
      <c r="B611" s="288" t="s">
        <v>1100</v>
      </c>
    </row>
    <row r="612">
      <c r="A612" s="288" t="s">
        <v>2710</v>
      </c>
      <c r="B612" s="288" t="s">
        <v>1154</v>
      </c>
    </row>
    <row r="613">
      <c r="A613" s="288" t="s">
        <v>2711</v>
      </c>
      <c r="B613" s="288" t="s">
        <v>2120</v>
      </c>
    </row>
    <row r="614">
      <c r="A614" s="288" t="s">
        <v>2712</v>
      </c>
      <c r="B614" s="288" t="s">
        <v>951</v>
      </c>
    </row>
    <row r="615">
      <c r="A615" s="288" t="s">
        <v>2713</v>
      </c>
      <c r="B615" s="288" t="s">
        <v>1555</v>
      </c>
    </row>
    <row r="616">
      <c r="A616" s="288" t="s">
        <v>3787</v>
      </c>
      <c r="B616" s="288" t="s">
        <v>1502</v>
      </c>
    </row>
    <row r="617">
      <c r="A617" s="288" t="s">
        <v>3358</v>
      </c>
      <c r="B617" s="288" t="s">
        <v>1765</v>
      </c>
    </row>
    <row r="618">
      <c r="A618" s="288" t="s">
        <v>3360</v>
      </c>
      <c r="B618" s="288" t="s">
        <v>1359</v>
      </c>
    </row>
    <row r="619">
      <c r="A619" s="288" t="s">
        <v>2720</v>
      </c>
      <c r="B619" s="288" t="s">
        <v>1233</v>
      </c>
    </row>
    <row r="620">
      <c r="A620" s="288" t="s">
        <v>2723</v>
      </c>
      <c r="B620" s="288" t="s">
        <v>710</v>
      </c>
    </row>
    <row r="621">
      <c r="A621" s="288" t="s">
        <v>1860</v>
      </c>
      <c r="B621" s="288" t="s">
        <v>1134</v>
      </c>
    </row>
    <row r="622">
      <c r="A622" s="288" t="s">
        <v>2726</v>
      </c>
      <c r="B622" s="288" t="s">
        <v>2203</v>
      </c>
    </row>
    <row r="623">
      <c r="A623" s="288" t="s">
        <v>3616</v>
      </c>
      <c r="B623" s="288" t="s">
        <v>1419</v>
      </c>
    </row>
    <row r="624">
      <c r="A624" s="288" t="s">
        <v>2729</v>
      </c>
      <c r="B624" s="288" t="s">
        <v>1776</v>
      </c>
    </row>
    <row r="625">
      <c r="A625" s="288" t="s">
        <v>2730</v>
      </c>
      <c r="B625" s="288" t="s">
        <v>705</v>
      </c>
    </row>
    <row r="626">
      <c r="A626" s="288" t="s">
        <v>2732</v>
      </c>
      <c r="B626" s="288" t="s">
        <v>1013</v>
      </c>
    </row>
    <row r="627">
      <c r="A627" s="288" t="s">
        <v>3790</v>
      </c>
      <c r="B627" s="288" t="s">
        <v>1482</v>
      </c>
    </row>
    <row r="628">
      <c r="A628" s="288" t="s">
        <v>2736</v>
      </c>
      <c r="B628" s="288" t="s">
        <v>1785</v>
      </c>
    </row>
    <row r="629">
      <c r="A629" s="288" t="s">
        <v>2737</v>
      </c>
      <c r="B629" s="288" t="s">
        <v>1635</v>
      </c>
    </row>
    <row r="630">
      <c r="A630" s="288" t="s">
        <v>2738</v>
      </c>
      <c r="B630" s="288" t="s">
        <v>703</v>
      </c>
    </row>
    <row r="631">
      <c r="A631" s="288" t="s">
        <v>3371</v>
      </c>
      <c r="B631" s="288" t="s">
        <v>1709</v>
      </c>
    </row>
    <row r="632">
      <c r="A632" s="288" t="s">
        <v>2740</v>
      </c>
      <c r="B632" s="288" t="s">
        <v>526</v>
      </c>
    </row>
    <row r="633">
      <c r="A633" s="288" t="s">
        <v>3791</v>
      </c>
      <c r="B633" s="288" t="s">
        <v>1528</v>
      </c>
    </row>
    <row r="634">
      <c r="A634" s="288" t="s">
        <v>3723</v>
      </c>
      <c r="B634" s="288" t="s">
        <v>1199</v>
      </c>
    </row>
    <row r="635">
      <c r="A635" s="288" t="s">
        <v>1747</v>
      </c>
      <c r="B635" s="288" t="s">
        <v>2046</v>
      </c>
    </row>
    <row r="636">
      <c r="A636" s="288" t="s">
        <v>2745</v>
      </c>
      <c r="B636" s="288" t="s">
        <v>2126</v>
      </c>
    </row>
    <row r="637">
      <c r="A637" s="288" t="s">
        <v>3378</v>
      </c>
      <c r="B637" s="288" t="s">
        <v>794</v>
      </c>
    </row>
    <row r="638">
      <c r="A638" s="288" t="s">
        <v>1749</v>
      </c>
      <c r="B638" s="288" t="s">
        <v>1132</v>
      </c>
    </row>
    <row r="639">
      <c r="A639" s="288" t="s">
        <v>2749</v>
      </c>
      <c r="B639" s="288" t="s">
        <v>1707</v>
      </c>
    </row>
    <row r="640">
      <c r="A640" s="288" t="s">
        <v>2750</v>
      </c>
      <c r="B640" s="288" t="s">
        <v>1669</v>
      </c>
    </row>
    <row r="641">
      <c r="A641" s="288" t="s">
        <v>3383</v>
      </c>
      <c r="B641" s="288" t="s">
        <v>1418</v>
      </c>
    </row>
    <row r="642">
      <c r="A642" s="288" t="s">
        <v>2752</v>
      </c>
      <c r="B642" s="288" t="s">
        <v>832</v>
      </c>
    </row>
    <row r="643">
      <c r="A643" s="288" t="s">
        <v>2753</v>
      </c>
      <c r="B643" s="288" t="s">
        <v>830</v>
      </c>
    </row>
    <row r="644">
      <c r="A644" s="288" t="s">
        <v>2754</v>
      </c>
      <c r="B644" s="288" t="s">
        <v>873</v>
      </c>
    </row>
    <row r="645">
      <c r="A645" s="288" t="s">
        <v>2755</v>
      </c>
      <c r="B645" s="288" t="s">
        <v>1315</v>
      </c>
    </row>
    <row r="646">
      <c r="A646" s="288" t="s">
        <v>3386</v>
      </c>
      <c r="B646" s="288" t="s">
        <v>542</v>
      </c>
    </row>
    <row r="647">
      <c r="A647" s="288" t="s">
        <v>3796</v>
      </c>
      <c r="B647" s="288" t="s">
        <v>692</v>
      </c>
    </row>
    <row r="648">
      <c r="A648" s="288" t="s">
        <v>435</v>
      </c>
      <c r="B648" s="288" t="s">
        <v>433</v>
      </c>
    </row>
    <row r="649">
      <c r="A649" s="288" t="s">
        <v>3390</v>
      </c>
      <c r="B649" s="288" t="s">
        <v>2223</v>
      </c>
    </row>
    <row r="650">
      <c r="A650" s="288" t="s">
        <v>3391</v>
      </c>
      <c r="B650" s="288" t="s">
        <v>1496</v>
      </c>
    </row>
    <row r="651">
      <c r="A651" s="288" t="s">
        <v>2768</v>
      </c>
      <c r="B651" s="288" t="s">
        <v>754</v>
      </c>
    </row>
    <row r="652">
      <c r="A652" s="288" t="s">
        <v>2769</v>
      </c>
      <c r="B652" s="288" t="s">
        <v>779</v>
      </c>
    </row>
    <row r="653">
      <c r="A653" s="288" t="s">
        <v>3395</v>
      </c>
      <c r="B653" s="288" t="s">
        <v>1760</v>
      </c>
    </row>
    <row r="654">
      <c r="A654" s="288" t="s">
        <v>3396</v>
      </c>
      <c r="B654" s="288" t="s">
        <v>996</v>
      </c>
    </row>
    <row r="655">
      <c r="A655" s="288" t="s">
        <v>3799</v>
      </c>
      <c r="B655" s="288" t="s">
        <v>931</v>
      </c>
    </row>
    <row r="656">
      <c r="A656" s="288" t="s">
        <v>3800</v>
      </c>
      <c r="B656" s="288" t="s">
        <v>1203</v>
      </c>
    </row>
    <row r="657">
      <c r="A657" s="288" t="s">
        <v>3397</v>
      </c>
      <c r="B657" s="288" t="s">
        <v>529</v>
      </c>
    </row>
    <row r="658">
      <c r="A658" s="288" t="s">
        <v>3398</v>
      </c>
      <c r="B658" s="288" t="s">
        <v>1612</v>
      </c>
    </row>
    <row r="659">
      <c r="A659" s="288" t="s">
        <v>2775</v>
      </c>
      <c r="B659" s="288" t="s">
        <v>1751</v>
      </c>
    </row>
    <row r="660">
      <c r="A660" s="288" t="s">
        <v>2779</v>
      </c>
      <c r="B660" s="288" t="s">
        <v>810</v>
      </c>
    </row>
    <row r="661">
      <c r="A661" s="288" t="s">
        <v>2780</v>
      </c>
      <c r="B661" s="288" t="s">
        <v>1283</v>
      </c>
    </row>
    <row r="662">
      <c r="A662" s="288" t="s">
        <v>3802</v>
      </c>
      <c r="B662" s="288" t="s">
        <v>990</v>
      </c>
    </row>
    <row r="663">
      <c r="A663" s="288" t="s">
        <v>3462</v>
      </c>
      <c r="B663" s="288" t="s">
        <v>2231</v>
      </c>
    </row>
    <row r="664">
      <c r="A664" s="288" t="s">
        <v>2783</v>
      </c>
      <c r="B664" s="288" t="s">
        <v>1999</v>
      </c>
    </row>
    <row r="665">
      <c r="A665" s="288" t="s">
        <v>1692</v>
      </c>
      <c r="B665" s="288" t="s">
        <v>820</v>
      </c>
    </row>
    <row r="666">
      <c r="A666" s="288" t="s">
        <v>2785</v>
      </c>
      <c r="B666" s="288" t="s">
        <v>1087</v>
      </c>
    </row>
    <row r="667">
      <c r="A667" s="288" t="s">
        <v>1694</v>
      </c>
      <c r="B667" s="288" t="s">
        <v>1583</v>
      </c>
    </row>
    <row r="668">
      <c r="A668" s="288" t="s">
        <v>3405</v>
      </c>
      <c r="B668" s="288" t="s">
        <v>1387</v>
      </c>
    </row>
    <row r="669">
      <c r="A669" s="288" t="s">
        <v>3406</v>
      </c>
      <c r="B669" s="288" t="s">
        <v>718</v>
      </c>
    </row>
    <row r="670">
      <c r="A670" s="288" t="s">
        <v>3806</v>
      </c>
      <c r="B670" s="288" t="s">
        <v>1211</v>
      </c>
    </row>
    <row r="671">
      <c r="A671" s="288" t="s">
        <v>3410</v>
      </c>
      <c r="B671" s="288" t="s">
        <v>1822</v>
      </c>
    </row>
    <row r="672">
      <c r="A672" s="288" t="s">
        <v>3411</v>
      </c>
      <c r="B672" s="288" t="s">
        <v>1363</v>
      </c>
    </row>
    <row r="673">
      <c r="A673" s="288" t="s">
        <v>2793</v>
      </c>
      <c r="B673" s="288" t="s">
        <v>737</v>
      </c>
    </row>
    <row r="674">
      <c r="A674" s="288" t="s">
        <v>2642</v>
      </c>
      <c r="B674" s="288" t="s">
        <v>1365</v>
      </c>
    </row>
    <row r="675">
      <c r="A675" s="288" t="s">
        <v>138</v>
      </c>
      <c r="B675" s="288">
        <v>2.5</v>
      </c>
    </row>
    <row r="676">
      <c r="A676" s="288" t="s">
        <v>2643</v>
      </c>
      <c r="B676" s="288" t="s">
        <v>1146</v>
      </c>
    </row>
    <row r="677">
      <c r="A677" s="288" t="s">
        <v>1279</v>
      </c>
      <c r="B677" s="288" t="s">
        <v>1117</v>
      </c>
    </row>
    <row r="678">
      <c r="A678" s="288" t="s">
        <v>3413</v>
      </c>
      <c r="B678" s="288" t="s">
        <v>816</v>
      </c>
    </row>
    <row r="679">
      <c r="A679" s="288" t="s">
        <v>1194</v>
      </c>
      <c r="B679" s="288" t="s">
        <v>1114</v>
      </c>
    </row>
    <row r="680">
      <c r="A680" s="288" t="s">
        <v>2800</v>
      </c>
      <c r="B680" s="288" t="s">
        <v>2014</v>
      </c>
    </row>
    <row r="681">
      <c r="A681" s="288" t="s">
        <v>2803</v>
      </c>
      <c r="B681" s="288" t="s">
        <v>2303</v>
      </c>
    </row>
    <row r="682">
      <c r="A682" s="288" t="s">
        <v>2761</v>
      </c>
      <c r="B682" s="288" t="s">
        <v>2151</v>
      </c>
    </row>
    <row r="683">
      <c r="A683" s="288" t="s">
        <v>2806</v>
      </c>
      <c r="B683" s="288" t="s">
        <v>1240</v>
      </c>
    </row>
    <row r="684">
      <c r="A684" s="288" t="s">
        <v>1656</v>
      </c>
      <c r="B684" s="288" t="s">
        <v>1129</v>
      </c>
    </row>
    <row r="685">
      <c r="A685" s="288" t="s">
        <v>2807</v>
      </c>
      <c r="B685" s="288" t="s">
        <v>1754</v>
      </c>
    </row>
    <row r="686">
      <c r="A686" s="288" t="s">
        <v>2808</v>
      </c>
      <c r="B686" s="288" t="s">
        <v>1898</v>
      </c>
    </row>
    <row r="687">
      <c r="A687" s="288" t="s">
        <v>2809</v>
      </c>
      <c r="B687" s="288" t="s">
        <v>2145</v>
      </c>
    </row>
    <row r="688">
      <c r="A688" s="288" t="s">
        <v>3419</v>
      </c>
      <c r="B688" s="288" t="s">
        <v>1256</v>
      </c>
    </row>
    <row r="689">
      <c r="A689" s="288" t="s">
        <v>3420</v>
      </c>
      <c r="B689" s="288" t="s">
        <v>1324</v>
      </c>
    </row>
    <row r="690">
      <c r="A690" s="288" t="s">
        <v>2812</v>
      </c>
      <c r="B690" s="288" t="s">
        <v>1986</v>
      </c>
    </row>
    <row r="691">
      <c r="A691" s="288" t="s">
        <v>2814</v>
      </c>
      <c r="B691" s="288" t="s">
        <v>1727</v>
      </c>
    </row>
    <row r="692">
      <c r="A692" s="288" t="s">
        <v>2815</v>
      </c>
      <c r="B692" s="288" t="s">
        <v>1195</v>
      </c>
    </row>
    <row r="693">
      <c r="A693" s="288" t="s">
        <v>2817</v>
      </c>
      <c r="B693" s="288" t="s">
        <v>1522</v>
      </c>
    </row>
    <row r="694">
      <c r="A694" s="288" t="s">
        <v>2818</v>
      </c>
      <c r="B694" s="288" t="s">
        <v>1616</v>
      </c>
    </row>
    <row r="695">
      <c r="A695" s="288" t="s">
        <v>3818</v>
      </c>
      <c r="B695" s="288" t="s">
        <v>1956</v>
      </c>
    </row>
    <row r="696">
      <c r="A696" s="288" t="s">
        <v>1563</v>
      </c>
      <c r="B696" s="288" t="s">
        <v>1125</v>
      </c>
    </row>
    <row r="697">
      <c r="A697" s="288" t="s">
        <v>3422</v>
      </c>
      <c r="B697" s="288" t="s">
        <v>789</v>
      </c>
    </row>
    <row r="698">
      <c r="A698" s="288" t="s">
        <v>3423</v>
      </c>
      <c r="B698" s="288" t="s">
        <v>1295</v>
      </c>
    </row>
    <row r="699">
      <c r="A699" s="288" t="s">
        <v>2821</v>
      </c>
      <c r="B699" s="288" t="s">
        <v>1294</v>
      </c>
    </row>
    <row r="700">
      <c r="A700" s="288" t="s">
        <v>2822</v>
      </c>
      <c r="B700" s="288" t="s">
        <v>1339</v>
      </c>
    </row>
    <row r="701">
      <c r="A701" s="288" t="s">
        <v>2823</v>
      </c>
      <c r="B701" s="288" t="s">
        <v>1565</v>
      </c>
    </row>
    <row r="702">
      <c r="A702" s="288" t="s">
        <v>2824</v>
      </c>
      <c r="B702" s="288" t="s">
        <v>1802</v>
      </c>
    </row>
    <row r="703">
      <c r="A703" s="288" t="s">
        <v>3426</v>
      </c>
      <c r="B703" s="288" t="s">
        <v>1092</v>
      </c>
    </row>
    <row r="704">
      <c r="A704" s="288" t="s">
        <v>3427</v>
      </c>
      <c r="B704" s="288" t="s">
        <v>857</v>
      </c>
    </row>
    <row r="705">
      <c r="A705" s="288" t="s">
        <v>2828</v>
      </c>
      <c r="B705" s="288" t="s">
        <v>932</v>
      </c>
    </row>
    <row r="706">
      <c r="A706" s="288" t="s">
        <v>2829</v>
      </c>
      <c r="B706" s="288" t="s">
        <v>2213</v>
      </c>
    </row>
    <row r="707">
      <c r="A707" s="288" t="s">
        <v>3430</v>
      </c>
      <c r="B707" s="288" t="s">
        <v>1722</v>
      </c>
    </row>
    <row r="708">
      <c r="A708" s="288" t="s">
        <v>3431</v>
      </c>
      <c r="B708" s="288" t="s">
        <v>571</v>
      </c>
    </row>
    <row r="709">
      <c r="A709" s="288" t="s">
        <v>3432</v>
      </c>
      <c r="B709" s="288" t="s">
        <v>1884</v>
      </c>
    </row>
    <row r="710">
      <c r="A710" s="288" t="s">
        <v>2833</v>
      </c>
      <c r="B710" s="288" t="s">
        <v>1607</v>
      </c>
    </row>
    <row r="711">
      <c r="A711" s="288" t="s">
        <v>2834</v>
      </c>
      <c r="B711" s="288" t="s">
        <v>1006</v>
      </c>
    </row>
    <row r="712">
      <c r="A712" s="288" t="s">
        <v>2837</v>
      </c>
      <c r="B712" s="288" t="s">
        <v>749</v>
      </c>
    </row>
    <row r="713">
      <c r="A713" s="288" t="s">
        <v>2839</v>
      </c>
      <c r="B713" s="288" t="s">
        <v>581</v>
      </c>
    </row>
    <row r="714">
      <c r="A714" s="288" t="s">
        <v>2840</v>
      </c>
      <c r="B714" s="288" t="s">
        <v>641</v>
      </c>
    </row>
    <row r="715">
      <c r="A715" s="288" t="s">
        <v>2841</v>
      </c>
      <c r="B715" s="288" t="s">
        <v>891</v>
      </c>
    </row>
    <row r="716">
      <c r="A716" s="288" t="s">
        <v>2843</v>
      </c>
      <c r="B716" s="288" t="s">
        <v>1977</v>
      </c>
    </row>
    <row r="717">
      <c r="A717" s="288" t="s">
        <v>2845</v>
      </c>
      <c r="B717" s="288" t="s">
        <v>590</v>
      </c>
    </row>
    <row r="718">
      <c r="A718" s="288" t="s">
        <v>2846</v>
      </c>
      <c r="B718" s="288" t="s">
        <v>2196</v>
      </c>
    </row>
    <row r="719">
      <c r="A719" s="288" t="s">
        <v>2847</v>
      </c>
      <c r="B719" s="288" t="s">
        <v>1648</v>
      </c>
    </row>
    <row r="720">
      <c r="A720" s="288" t="s">
        <v>2848</v>
      </c>
      <c r="B720" s="288" t="s">
        <v>594</v>
      </c>
    </row>
    <row r="721">
      <c r="A721" s="288" t="s">
        <v>2849</v>
      </c>
      <c r="B721" s="288" t="s">
        <v>2124</v>
      </c>
    </row>
    <row r="722">
      <c r="A722" s="288" t="s">
        <v>2850</v>
      </c>
      <c r="B722" s="288" t="s">
        <v>2116</v>
      </c>
    </row>
    <row r="723">
      <c r="A723" s="288" t="s">
        <v>2852</v>
      </c>
      <c r="B723" s="288" t="s">
        <v>1317</v>
      </c>
    </row>
    <row r="724">
      <c r="A724" s="288" t="s">
        <v>2854</v>
      </c>
      <c r="B724" s="288" t="s">
        <v>1033</v>
      </c>
    </row>
    <row r="725">
      <c r="A725" s="288" t="s">
        <v>3440</v>
      </c>
      <c r="B725" s="288" t="s">
        <v>689</v>
      </c>
    </row>
    <row r="726">
      <c r="A726" s="288" t="s">
        <v>2858</v>
      </c>
      <c r="B726" s="288" t="s">
        <v>844</v>
      </c>
    </row>
    <row r="727">
      <c r="A727" s="288" t="s">
        <v>2859</v>
      </c>
      <c r="B727" s="288" t="s">
        <v>62</v>
      </c>
    </row>
    <row r="728">
      <c r="A728" s="288" t="s">
        <v>2861</v>
      </c>
      <c r="B728" s="288" t="s">
        <v>1556</v>
      </c>
    </row>
    <row r="729">
      <c r="A729" s="288" t="s">
        <v>2863</v>
      </c>
      <c r="B729" s="288" t="s">
        <v>1603</v>
      </c>
    </row>
    <row r="730">
      <c r="A730" s="288" t="s">
        <v>2864</v>
      </c>
      <c r="B730" s="288" t="s">
        <v>905</v>
      </c>
    </row>
    <row r="731">
      <c r="A731" s="288" t="s">
        <v>2865</v>
      </c>
      <c r="B731" s="288" t="s">
        <v>600</v>
      </c>
    </row>
    <row r="732">
      <c r="A732" s="288" t="s">
        <v>2866</v>
      </c>
      <c r="B732" s="288" t="s">
        <v>1530</v>
      </c>
    </row>
  </sheetData>
  <drawing r:id="rId1"/>
</worksheet>
</file>